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kaio.burko.REFRIKO\Downloads\"/>
    </mc:Choice>
  </mc:AlternateContent>
  <xr:revisionPtr revIDLastSave="0" documentId="13_ncr:1_{A4DBFD3E-C97B-44AB-8027-04F65975BFEB}" xr6:coauthVersionLast="47" xr6:coauthVersionMax="47" xr10:uidLastSave="{00000000-0000-0000-0000-000000000000}"/>
  <bookViews>
    <workbookView xWindow="-120" yWindow="-120" windowWidth="20730" windowHeight="11040" tabRatio="667" firstSheet="3" activeTab="3" xr2:uid="{00000000-000D-0000-FFFF-FFFF00000000}"/>
  </bookViews>
  <sheets>
    <sheet name="ANALISE" sheetId="19" state="hidden" r:id="rId1"/>
    <sheet name="KPI" sheetId="24" state="hidden" r:id="rId2"/>
    <sheet name="BASE PRODUTOS" sheetId="12" state="hidden" r:id="rId3"/>
    <sheet name="CONCILIÇÃO_COM_CERVEJA" sheetId="3" r:id="rId4"/>
    <sheet name="Planilha2" sheetId="13" state="hidden" r:id="rId5"/>
    <sheet name="CONCILIÇÃO_SEM_VASILHAME" sheetId="28" state="hidden" r:id="rId6"/>
    <sheet name="SISTEMA" sheetId="11" r:id="rId7"/>
    <sheet name="CONTAGEM" sheetId="2" r:id="rId8"/>
    <sheet name="VASILHAMES_USADOS" sheetId="29" state="hidden" r:id="rId9"/>
    <sheet name="CUSTO" sheetId="14" r:id="rId10"/>
    <sheet name="DIF_ANTE" sheetId="15" r:id="rId11"/>
    <sheet name="CONT_ANTE" sheetId="4" r:id="rId12"/>
  </sheets>
  <externalReferences>
    <externalReference r:id="rId13"/>
    <externalReference r:id="rId14"/>
  </externalReferences>
  <definedNames>
    <definedName name="_xlnm._FilterDatabase" localSheetId="2" hidden="1">'BASE PRODUTOS'!$A$2:$E$13199</definedName>
    <definedName name="_xlnm._FilterDatabase" localSheetId="3" hidden="1">CONCILIÇÃO_COM_CERVEJA!$A$4:$Z$373</definedName>
    <definedName name="_xlnm._FilterDatabase" localSheetId="5" hidden="1">CONCILIÇÃO_SEM_VASILHAME!$A$4:$V$4</definedName>
    <definedName name="_xlnm._FilterDatabase" localSheetId="7" hidden="1">CONTAGEM!$A$7:$G$341</definedName>
    <definedName name="_xlnm._FilterDatabase" localSheetId="6" hidden="1">SISTEMA!$A$1:$N$416</definedName>
    <definedName name="_xlnm._FilterDatabase" localSheetId="8" hidden="1">VASILHAMES_USADOS!$A$4:$R$4</definedName>
    <definedName name="_xlnm.Print_Area" localSheetId="7">CONTAGEM!$A$7:$E$341</definedName>
    <definedName name="_xlnm.Print_Area" localSheetId="1">KPI!$A$1:$W$81</definedName>
    <definedName name="_xlnm.Print_Area" localSheetId="6">SISTEMA!#REF!</definedName>
  </definedNames>
  <calcPr calcId="191029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3" l="1"/>
  <c r="X2" i="3" s="1"/>
  <c r="X29" i="3"/>
  <c r="X30" i="3"/>
  <c r="M277" i="3"/>
  <c r="M274" i="3"/>
  <c r="M269" i="3"/>
  <c r="M66" i="3"/>
  <c r="M30" i="3"/>
  <c r="M16" i="3"/>
  <c r="M8" i="3"/>
  <c r="G264" i="3"/>
  <c r="F228" i="3"/>
  <c r="M368" i="3"/>
  <c r="M362" i="3"/>
  <c r="M180" i="3"/>
  <c r="M181" i="3"/>
  <c r="M183" i="3"/>
  <c r="M188" i="3"/>
  <c r="E103" i="2"/>
  <c r="E295" i="2"/>
  <c r="E291" i="2"/>
  <c r="E289" i="2"/>
  <c r="E288" i="2"/>
  <c r="E279" i="2"/>
  <c r="E274" i="2"/>
  <c r="E268" i="2"/>
  <c r="E254" i="2"/>
  <c r="E251" i="2"/>
  <c r="E250" i="2"/>
  <c r="E249" i="2"/>
  <c r="E248" i="2"/>
  <c r="E247" i="2"/>
  <c r="E246" i="2"/>
  <c r="E236" i="2"/>
  <c r="E234" i="2"/>
  <c r="E231" i="2"/>
  <c r="E230" i="2"/>
  <c r="E229" i="2"/>
  <c r="E228" i="2"/>
  <c r="E227" i="2"/>
  <c r="E226" i="2"/>
  <c r="E225" i="2"/>
  <c r="E224" i="2"/>
  <c r="E218" i="2"/>
  <c r="E217" i="2"/>
  <c r="E216" i="2"/>
  <c r="E215" i="2"/>
  <c r="E213" i="2"/>
  <c r="E211" i="2"/>
  <c r="E206" i="2"/>
  <c r="E205" i="2"/>
  <c r="E202" i="2"/>
  <c r="E163" i="2"/>
  <c r="E156" i="2"/>
  <c r="E131" i="2"/>
  <c r="G131" i="2" s="1"/>
  <c r="E128" i="2"/>
  <c r="G128" i="2" s="1"/>
  <c r="M147" i="3" s="1"/>
  <c r="E126" i="2"/>
  <c r="G126" i="2" s="1"/>
  <c r="M143" i="3" s="1"/>
  <c r="E116" i="2"/>
  <c r="G116" i="2" s="1"/>
  <c r="M119" i="3" s="1"/>
  <c r="E73" i="2"/>
  <c r="G73" i="2" s="1"/>
  <c r="M84" i="3" s="1"/>
  <c r="E70" i="2"/>
  <c r="G70" i="2" s="1"/>
  <c r="M87" i="3" s="1"/>
  <c r="E53" i="2"/>
  <c r="G53" i="2" s="1"/>
  <c r="M65" i="3" s="1"/>
  <c r="E47" i="2"/>
  <c r="G47" i="2" s="1"/>
  <c r="M62" i="3" s="1"/>
  <c r="E46" i="2"/>
  <c r="G46" i="2" s="1"/>
  <c r="M41" i="3" s="1"/>
  <c r="E45" i="2"/>
  <c r="G45" i="2" s="1"/>
  <c r="M42" i="3" s="1"/>
  <c r="E44" i="2"/>
  <c r="G44" i="2" s="1"/>
  <c r="M43" i="3" s="1"/>
  <c r="E43" i="2"/>
  <c r="G43" i="2" s="1"/>
  <c r="M38" i="3" s="1"/>
  <c r="E42" i="2"/>
  <c r="G42" i="2" s="1"/>
  <c r="M39" i="3" s="1"/>
  <c r="E41" i="2"/>
  <c r="G41" i="2" s="1"/>
  <c r="M37" i="3" s="1"/>
  <c r="E40" i="2"/>
  <c r="G40" i="2" s="1"/>
  <c r="M31" i="3" s="1"/>
  <c r="E35" i="2"/>
  <c r="G35" i="2" s="1"/>
  <c r="M186" i="3"/>
  <c r="D361" i="4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9" i="3"/>
  <c r="S62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7" i="3"/>
  <c r="S158" i="3"/>
  <c r="S159" i="3"/>
  <c r="S160" i="3"/>
  <c r="S166" i="3"/>
  <c r="S167" i="3"/>
  <c r="S168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52" i="3"/>
  <c r="S335" i="3"/>
  <c r="S336" i="3"/>
  <c r="S337" i="3"/>
  <c r="S338" i="3"/>
  <c r="S343" i="3"/>
  <c r="S344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S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9" i="3"/>
  <c r="O62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Q119" i="3" s="1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7" i="3"/>
  <c r="O158" i="3"/>
  <c r="O159" i="3"/>
  <c r="O160" i="3"/>
  <c r="O166" i="3"/>
  <c r="O167" i="3"/>
  <c r="O168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52" i="3"/>
  <c r="O335" i="3"/>
  <c r="O336" i="3"/>
  <c r="O337" i="3"/>
  <c r="O338" i="3"/>
  <c r="O343" i="3"/>
  <c r="O344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P5" i="3"/>
  <c r="O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5" i="3"/>
  <c r="V5" i="3"/>
  <c r="G8" i="2"/>
  <c r="M28" i="3" s="1"/>
  <c r="G9" i="2"/>
  <c r="M26" i="3" s="1"/>
  <c r="G10" i="2"/>
  <c r="M7" i="3" s="1"/>
  <c r="G11" i="2"/>
  <c r="M24" i="3" s="1"/>
  <c r="G12" i="2"/>
  <c r="M12" i="3" s="1"/>
  <c r="G13" i="2"/>
  <c r="M25" i="3" s="1"/>
  <c r="G14" i="2"/>
  <c r="G15" i="2"/>
  <c r="M9" i="3" s="1"/>
  <c r="G16" i="2"/>
  <c r="M10" i="3" s="1"/>
  <c r="G17" i="2"/>
  <c r="G18" i="2"/>
  <c r="M15" i="3" s="1"/>
  <c r="G19" i="2"/>
  <c r="M27" i="3" s="1"/>
  <c r="G20" i="2"/>
  <c r="M18" i="3" s="1"/>
  <c r="G21" i="2"/>
  <c r="M19" i="3" s="1"/>
  <c r="G22" i="2"/>
  <c r="M20" i="3" s="1"/>
  <c r="G23" i="2"/>
  <c r="M11" i="3" s="1"/>
  <c r="G24" i="2"/>
  <c r="M21" i="3" s="1"/>
  <c r="G25" i="2"/>
  <c r="M22" i="3" s="1"/>
  <c r="G26" i="2"/>
  <c r="G27" i="2"/>
  <c r="M23" i="3" s="1"/>
  <c r="G28" i="2"/>
  <c r="G29" i="2"/>
  <c r="M29" i="3" s="1"/>
  <c r="G30" i="2"/>
  <c r="M13" i="3" s="1"/>
  <c r="G31" i="2"/>
  <c r="M17" i="3" s="1"/>
  <c r="G32" i="2"/>
  <c r="G33" i="2"/>
  <c r="G34" i="2"/>
  <c r="G36" i="2"/>
  <c r="M36" i="3" s="1"/>
  <c r="G37" i="2"/>
  <c r="M40" i="3" s="1"/>
  <c r="G38" i="2"/>
  <c r="M35" i="3" s="1"/>
  <c r="G39" i="2"/>
  <c r="M34" i="3" s="1"/>
  <c r="G48" i="2"/>
  <c r="M60" i="3" s="1"/>
  <c r="G49" i="2"/>
  <c r="M61" i="3" s="1"/>
  <c r="G50" i="2"/>
  <c r="M64" i="3" s="1"/>
  <c r="G51" i="2"/>
  <c r="M63" i="3" s="1"/>
  <c r="G52" i="2"/>
  <c r="G54" i="2"/>
  <c r="G55" i="2"/>
  <c r="M68" i="3" s="1"/>
  <c r="G56" i="2"/>
  <c r="M70" i="3" s="1"/>
  <c r="G57" i="2"/>
  <c r="G58" i="2"/>
  <c r="M72" i="3" s="1"/>
  <c r="G59" i="2"/>
  <c r="M69" i="3" s="1"/>
  <c r="G60" i="2"/>
  <c r="M71" i="3" s="1"/>
  <c r="G61" i="2"/>
  <c r="M80" i="3" s="1"/>
  <c r="G62" i="2"/>
  <c r="M78" i="3" s="1"/>
  <c r="G63" i="2"/>
  <c r="M74" i="3" s="1"/>
  <c r="G64" i="2"/>
  <c r="M77" i="3" s="1"/>
  <c r="G65" i="2"/>
  <c r="M76" i="3" s="1"/>
  <c r="G66" i="2"/>
  <c r="M75" i="3" s="1"/>
  <c r="G67" i="2"/>
  <c r="M73" i="3" s="1"/>
  <c r="G68" i="2"/>
  <c r="M79" i="3" s="1"/>
  <c r="G69" i="2"/>
  <c r="M81" i="3" s="1"/>
  <c r="G71" i="2"/>
  <c r="M86" i="3" s="1"/>
  <c r="G72" i="2"/>
  <c r="M85" i="3" s="1"/>
  <c r="G74" i="2"/>
  <c r="M83" i="3" s="1"/>
  <c r="G75" i="2"/>
  <c r="M82" i="3" s="1"/>
  <c r="G76" i="2"/>
  <c r="G77" i="2"/>
  <c r="M114" i="3" s="1"/>
  <c r="G78" i="2"/>
  <c r="M115" i="3" s="1"/>
  <c r="G79" i="2"/>
  <c r="G80" i="2"/>
  <c r="G81" i="2"/>
  <c r="G82" i="2"/>
  <c r="G83" i="2"/>
  <c r="G84" i="2"/>
  <c r="M95" i="3" s="1"/>
  <c r="G85" i="2"/>
  <c r="M96" i="3" s="1"/>
  <c r="G86" i="2"/>
  <c r="M97" i="3" s="1"/>
  <c r="G87" i="2"/>
  <c r="M102" i="3" s="1"/>
  <c r="G88" i="2"/>
  <c r="M101" i="3" s="1"/>
  <c r="G89" i="2"/>
  <c r="M103" i="3" s="1"/>
  <c r="G90" i="2"/>
  <c r="M105" i="3" s="1"/>
  <c r="G91" i="2"/>
  <c r="M116" i="3" s="1"/>
  <c r="G92" i="2"/>
  <c r="M107" i="3" s="1"/>
  <c r="G93" i="2"/>
  <c r="M108" i="3" s="1"/>
  <c r="G94" i="2"/>
  <c r="M109" i="3" s="1"/>
  <c r="G95" i="2"/>
  <c r="M110" i="3" s="1"/>
  <c r="G96" i="2"/>
  <c r="M111" i="3" s="1"/>
  <c r="G97" i="2"/>
  <c r="M113" i="3" s="1"/>
  <c r="G98" i="2"/>
  <c r="M98" i="3" s="1"/>
  <c r="G99" i="2"/>
  <c r="M117" i="3" s="1"/>
  <c r="G100" i="2"/>
  <c r="M99" i="3" s="1"/>
  <c r="G101" i="2"/>
  <c r="M92" i="3" s="1"/>
  <c r="G102" i="2"/>
  <c r="M91" i="3" s="1"/>
  <c r="G103" i="2"/>
  <c r="M93" i="3" s="1"/>
  <c r="G104" i="2"/>
  <c r="M90" i="3" s="1"/>
  <c r="G105" i="2"/>
  <c r="M88" i="3" s="1"/>
  <c r="G106" i="2"/>
  <c r="M89" i="3" s="1"/>
  <c r="G107" i="2"/>
  <c r="M94" i="3" s="1"/>
  <c r="G108" i="2"/>
  <c r="M100" i="3" s="1"/>
  <c r="G109" i="2"/>
  <c r="G110" i="2"/>
  <c r="M112" i="3" s="1"/>
  <c r="G111" i="2"/>
  <c r="M104" i="3" s="1"/>
  <c r="G112" i="2"/>
  <c r="M106" i="3" s="1"/>
  <c r="G113" i="2"/>
  <c r="G114" i="2"/>
  <c r="G115" i="2"/>
  <c r="M120" i="3" s="1"/>
  <c r="G117" i="2"/>
  <c r="M118" i="3" s="1"/>
  <c r="G118" i="2"/>
  <c r="M123" i="3" s="1"/>
  <c r="G119" i="2"/>
  <c r="M122" i="3" s="1"/>
  <c r="G120" i="2"/>
  <c r="M121" i="3" s="1"/>
  <c r="G121" i="2"/>
  <c r="M124" i="3" s="1"/>
  <c r="G122" i="2"/>
  <c r="G123" i="2"/>
  <c r="M170" i="3" s="1"/>
  <c r="G124" i="2"/>
  <c r="M171" i="3" s="1"/>
  <c r="G125" i="2"/>
  <c r="M142" i="3" s="1"/>
  <c r="G127" i="2"/>
  <c r="M144" i="3" s="1"/>
  <c r="G129" i="2"/>
  <c r="M125" i="3" s="1"/>
  <c r="G130" i="2"/>
  <c r="M135" i="3" s="1"/>
  <c r="G132" i="2"/>
  <c r="M133" i="3" s="1"/>
  <c r="G133" i="2"/>
  <c r="M141" i="3" s="1"/>
  <c r="G134" i="2"/>
  <c r="G135" i="2"/>
  <c r="M140" i="3" s="1"/>
  <c r="G136" i="2"/>
  <c r="M138" i="3" s="1"/>
  <c r="G137" i="2"/>
  <c r="M128" i="3" s="1"/>
  <c r="G138" i="2"/>
  <c r="M129" i="3" s="1"/>
  <c r="G139" i="2"/>
  <c r="M126" i="3" s="1"/>
  <c r="G140" i="2"/>
  <c r="M145" i="3" s="1"/>
  <c r="G141" i="2"/>
  <c r="M146" i="3" s="1"/>
  <c r="G142" i="2"/>
  <c r="M139" i="3" s="1"/>
  <c r="G143" i="2"/>
  <c r="M137" i="3" s="1"/>
  <c r="G144" i="2"/>
  <c r="M148" i="3" s="1"/>
  <c r="G145" i="2"/>
  <c r="M132" i="3" s="1"/>
  <c r="G146" i="2"/>
  <c r="M136" i="3" s="1"/>
  <c r="G147" i="2"/>
  <c r="M149" i="3" s="1"/>
  <c r="G148" i="2"/>
  <c r="M150" i="3" s="1"/>
  <c r="G149" i="2"/>
  <c r="M130" i="3" s="1"/>
  <c r="G150" i="2"/>
  <c r="M131" i="3" s="1"/>
  <c r="G151" i="2"/>
  <c r="M172" i="3" s="1"/>
  <c r="G152" i="2"/>
  <c r="M179" i="3" s="1"/>
  <c r="G153" i="2"/>
  <c r="M173" i="3" s="1"/>
  <c r="G154" i="2"/>
  <c r="M177" i="3" s="1"/>
  <c r="G155" i="2"/>
  <c r="M178" i="3" s="1"/>
  <c r="G156" i="2"/>
  <c r="M176" i="3" s="1"/>
  <c r="G157" i="2"/>
  <c r="M174" i="3" s="1"/>
  <c r="G158" i="2"/>
  <c r="M175" i="3" s="1"/>
  <c r="G159" i="2"/>
  <c r="G160" i="2"/>
  <c r="G161" i="2"/>
  <c r="G162" i="2"/>
  <c r="M194" i="3" s="1"/>
  <c r="G163" i="2"/>
  <c r="M195" i="3" s="1"/>
  <c r="G164" i="2"/>
  <c r="M184" i="3" s="1"/>
  <c r="G165" i="2"/>
  <c r="M201" i="3" s="1"/>
  <c r="G166" i="2"/>
  <c r="M199" i="3" s="1"/>
  <c r="G167" i="2"/>
  <c r="M210" i="3" s="1"/>
  <c r="G168" i="2"/>
  <c r="G169" i="2"/>
  <c r="M189" i="3" s="1"/>
  <c r="G170" i="2"/>
  <c r="M213" i="3" s="1"/>
  <c r="G171" i="2"/>
  <c r="M215" i="3" s="1"/>
  <c r="G172" i="2"/>
  <c r="G173" i="2"/>
  <c r="M216" i="3" s="1"/>
  <c r="G174" i="2"/>
  <c r="M190" i="3" s="1"/>
  <c r="G175" i="2"/>
  <c r="M214" i="3" s="1"/>
  <c r="G176" i="2"/>
  <c r="M206" i="3" s="1"/>
  <c r="G177" i="2"/>
  <c r="M208" i="3" s="1"/>
  <c r="G178" i="2"/>
  <c r="M203" i="3" s="1"/>
  <c r="G179" i="2"/>
  <c r="M217" i="3" s="1"/>
  <c r="G180" i="2"/>
  <c r="M204" i="3" s="1"/>
  <c r="G181" i="2"/>
  <c r="M198" i="3" s="1"/>
  <c r="G182" i="2"/>
  <c r="M200" i="3" s="1"/>
  <c r="G183" i="2"/>
  <c r="M202" i="3" s="1"/>
  <c r="G184" i="2"/>
  <c r="M205" i="3" s="1"/>
  <c r="G185" i="2"/>
  <c r="M207" i="3" s="1"/>
  <c r="G186" i="2"/>
  <c r="M209" i="3" s="1"/>
  <c r="G187" i="2"/>
  <c r="M187" i="3" s="1"/>
  <c r="G188" i="2"/>
  <c r="M191" i="3" s="1"/>
  <c r="G189" i="2"/>
  <c r="M196" i="3" s="1"/>
  <c r="G190" i="2"/>
  <c r="M197" i="3" s="1"/>
  <c r="G191" i="2"/>
  <c r="M211" i="3" s="1"/>
  <c r="G192" i="2"/>
  <c r="M212" i="3" s="1"/>
  <c r="G193" i="2"/>
  <c r="G194" i="2"/>
  <c r="M192" i="3" s="1"/>
  <c r="G195" i="2"/>
  <c r="M193" i="3" s="1"/>
  <c r="G196" i="2"/>
  <c r="G197" i="2"/>
  <c r="G198" i="2"/>
  <c r="G199" i="2"/>
  <c r="M226" i="3" s="1"/>
  <c r="G200" i="2"/>
  <c r="G201" i="2"/>
  <c r="M227" i="3" s="1"/>
  <c r="G202" i="2"/>
  <c r="M238" i="3" s="1"/>
  <c r="G203" i="2"/>
  <c r="M237" i="3" s="1"/>
  <c r="G204" i="2"/>
  <c r="M240" i="3" s="1"/>
  <c r="G205" i="2"/>
  <c r="M241" i="3" s="1"/>
  <c r="G206" i="2"/>
  <c r="M242" i="3" s="1"/>
  <c r="G207" i="2"/>
  <c r="M244" i="3" s="1"/>
  <c r="G208" i="2"/>
  <c r="M245" i="3" s="1"/>
  <c r="G209" i="2"/>
  <c r="M243" i="3" s="1"/>
  <c r="G210" i="2"/>
  <c r="M247" i="3" s="1"/>
  <c r="G211" i="2"/>
  <c r="G212" i="2"/>
  <c r="M246" i="3" s="1"/>
  <c r="G213" i="2"/>
  <c r="M249" i="3" s="1"/>
  <c r="G214" i="2"/>
  <c r="M250" i="3" s="1"/>
  <c r="G215" i="2"/>
  <c r="M252" i="3" s="1"/>
  <c r="G216" i="2"/>
  <c r="M251" i="3" s="1"/>
  <c r="G217" i="2"/>
  <c r="M256" i="3" s="1"/>
  <c r="G218" i="2"/>
  <c r="M255" i="3" s="1"/>
  <c r="G219" i="2"/>
  <c r="M253" i="3" s="1"/>
  <c r="G220" i="2"/>
  <c r="M254" i="3" s="1"/>
  <c r="G221" i="2"/>
  <c r="M257" i="3" s="1"/>
  <c r="G222" i="2"/>
  <c r="M258" i="3" s="1"/>
  <c r="G223" i="2"/>
  <c r="M231" i="3" s="1"/>
  <c r="G224" i="2"/>
  <c r="M229" i="3" s="1"/>
  <c r="G225" i="2"/>
  <c r="M230" i="3" s="1"/>
  <c r="G226" i="2"/>
  <c r="M232" i="3" s="1"/>
  <c r="G227" i="2"/>
  <c r="M259" i="3" s="1"/>
  <c r="G228" i="2"/>
  <c r="M264" i="3" s="1"/>
  <c r="G229" i="2"/>
  <c r="G230" i="2"/>
  <c r="G231" i="2"/>
  <c r="M333" i="3" s="1"/>
  <c r="G232" i="2"/>
  <c r="M267" i="3" s="1"/>
  <c r="G233" i="2"/>
  <c r="M332" i="3" s="1"/>
  <c r="G234" i="2"/>
  <c r="G235" i="2"/>
  <c r="M275" i="3" s="1"/>
  <c r="G236" i="2"/>
  <c r="M273" i="3" s="1"/>
  <c r="G237" i="2"/>
  <c r="M278" i="3" s="1"/>
  <c r="G238" i="2"/>
  <c r="M279" i="3" s="1"/>
  <c r="G239" i="2"/>
  <c r="G240" i="2"/>
  <c r="M291" i="3" s="1"/>
  <c r="G241" i="2"/>
  <c r="M292" i="3" s="1"/>
  <c r="G242" i="2"/>
  <c r="M290" i="3" s="1"/>
  <c r="G243" i="2"/>
  <c r="M299" i="3" s="1"/>
  <c r="G244" i="2"/>
  <c r="M300" i="3" s="1"/>
  <c r="G245" i="2"/>
  <c r="M312" i="3" s="1"/>
  <c r="G246" i="2"/>
  <c r="G247" i="2"/>
  <c r="M322" i="3" s="1"/>
  <c r="G248" i="2"/>
  <c r="M323" i="3" s="1"/>
  <c r="G249" i="2"/>
  <c r="M325" i="3" s="1"/>
  <c r="G250" i="2"/>
  <c r="M326" i="3" s="1"/>
  <c r="G251" i="2"/>
  <c r="M327" i="3" s="1"/>
  <c r="G252" i="2"/>
  <c r="M334" i="3" s="1"/>
  <c r="G253" i="2"/>
  <c r="M266" i="3" s="1"/>
  <c r="G254" i="2"/>
  <c r="M271" i="3" s="1"/>
  <c r="G255" i="2"/>
  <c r="M301" i="3" s="1"/>
  <c r="G256" i="2"/>
  <c r="M307" i="3" s="1"/>
  <c r="G257" i="2"/>
  <c r="M308" i="3" s="1"/>
  <c r="G258" i="2"/>
  <c r="M309" i="3" s="1"/>
  <c r="G259" i="2"/>
  <c r="M330" i="3" s="1"/>
  <c r="G260" i="2"/>
  <c r="M318" i="3" s="1"/>
  <c r="G261" i="2"/>
  <c r="M320" i="3" s="1"/>
  <c r="G262" i="2"/>
  <c r="M319" i="3" s="1"/>
  <c r="G263" i="2"/>
  <c r="M298" i="3" s="1"/>
  <c r="G264" i="2"/>
  <c r="M284" i="3" s="1"/>
  <c r="G265" i="2"/>
  <c r="G266" i="2"/>
  <c r="G267" i="2"/>
  <c r="M289" i="3" s="1"/>
  <c r="G268" i="2"/>
  <c r="M316" i="3" s="1"/>
  <c r="G269" i="2"/>
  <c r="M303" i="3" s="1"/>
  <c r="G270" i="2"/>
  <c r="M297" i="3" s="1"/>
  <c r="G271" i="2"/>
  <c r="M306" i="3" s="1"/>
  <c r="G272" i="2"/>
  <c r="M263" i="3" s="1"/>
  <c r="G273" i="2"/>
  <c r="M331" i="3" s="1"/>
  <c r="G274" i="2"/>
  <c r="M270" i="3" s="1"/>
  <c r="G275" i="2"/>
  <c r="G276" i="2"/>
  <c r="G277" i="2"/>
  <c r="M310" i="3" s="1"/>
  <c r="G278" i="2"/>
  <c r="M265" i="3" s="1"/>
  <c r="G279" i="2"/>
  <c r="G280" i="2"/>
  <c r="M324" i="3" s="1"/>
  <c r="G281" i="2"/>
  <c r="M281" i="3" s="1"/>
  <c r="G282" i="2"/>
  <c r="M335" i="3" s="1"/>
  <c r="G283" i="2"/>
  <c r="M336" i="3" s="1"/>
  <c r="G284" i="2"/>
  <c r="M338" i="3" s="1"/>
  <c r="G285" i="2"/>
  <c r="M337" i="3" s="1"/>
  <c r="G286" i="2"/>
  <c r="G287" i="2"/>
  <c r="G288" i="2"/>
  <c r="M351" i="3" s="1"/>
  <c r="G289" i="2"/>
  <c r="M354" i="3" s="1"/>
  <c r="G290" i="2"/>
  <c r="M356" i="3" s="1"/>
  <c r="G291" i="2"/>
  <c r="G292" i="2"/>
  <c r="M345" i="3" s="1"/>
  <c r="G293" i="2"/>
  <c r="M349" i="3" s="1"/>
  <c r="G294" i="2"/>
  <c r="M348" i="3" s="1"/>
  <c r="G295" i="2"/>
  <c r="G296" i="2"/>
  <c r="M340" i="3" s="1"/>
  <c r="G297" i="2"/>
  <c r="M352" i="3" s="1"/>
  <c r="G298" i="2"/>
  <c r="M353" i="3" s="1"/>
  <c r="G299" i="2"/>
  <c r="M350" i="3" s="1"/>
  <c r="G300" i="2"/>
  <c r="M343" i="3" s="1"/>
  <c r="G301" i="2"/>
  <c r="G302" i="2"/>
  <c r="M372" i="3" s="1"/>
  <c r="G303" i="2"/>
  <c r="G304" i="2"/>
  <c r="M369" i="3" s="1"/>
  <c r="G305" i="2"/>
  <c r="M370" i="3" s="1"/>
  <c r="G306" i="2"/>
  <c r="G307" i="2"/>
  <c r="M363" i="3" s="1"/>
  <c r="G308" i="2"/>
  <c r="M364" i="3" s="1"/>
  <c r="G309" i="2"/>
  <c r="M371" i="3" s="1"/>
  <c r="G310" i="2"/>
  <c r="M367" i="3" s="1"/>
  <c r="G311" i="2"/>
  <c r="M366" i="3" s="1"/>
  <c r="G312" i="2"/>
  <c r="M365" i="3" s="1"/>
  <c r="G313" i="2"/>
  <c r="M47" i="3" s="1"/>
  <c r="G314" i="2"/>
  <c r="M221" i="3" s="1"/>
  <c r="G315" i="2"/>
  <c r="M218" i="3" s="1"/>
  <c r="G316" i="2"/>
  <c r="M55" i="3" s="1"/>
  <c r="G317" i="2"/>
  <c r="M220" i="3" s="1"/>
  <c r="G318" i="2"/>
  <c r="M51" i="3" s="1"/>
  <c r="G319" i="2"/>
  <c r="M50" i="3" s="1"/>
  <c r="G320" i="2"/>
  <c r="M53" i="3" s="1"/>
  <c r="G321" i="2"/>
  <c r="M58" i="3" s="1"/>
  <c r="G322" i="2"/>
  <c r="M45" i="3" s="1"/>
  <c r="G323" i="2"/>
  <c r="M48" i="3" s="1"/>
  <c r="G324" i="2"/>
  <c r="M57" i="3" s="1"/>
  <c r="G325" i="2"/>
  <c r="M46" i="3" s="1"/>
  <c r="G326" i="2"/>
  <c r="M54" i="3" s="1"/>
  <c r="G327" i="2"/>
  <c r="M219" i="3" s="1"/>
  <c r="G328" i="2"/>
  <c r="M225" i="3" s="1"/>
  <c r="G329" i="2"/>
  <c r="M358" i="3" s="1"/>
  <c r="G330" i="2"/>
  <c r="M361" i="3" s="1"/>
  <c r="G331" i="2"/>
  <c r="M359" i="3" s="1"/>
  <c r="G332" i="2"/>
  <c r="M59" i="3" s="1"/>
  <c r="G333" i="2"/>
  <c r="M360" i="3" s="1"/>
  <c r="G334" i="2"/>
  <c r="M44" i="3" s="1"/>
  <c r="G335" i="2"/>
  <c r="M49" i="3" s="1"/>
  <c r="G336" i="2"/>
  <c r="M56" i="3" s="1"/>
  <c r="G337" i="2"/>
  <c r="M52" i="3" s="1"/>
  <c r="G338" i="2"/>
  <c r="M6" i="3" s="1"/>
  <c r="G339" i="2"/>
  <c r="M373" i="3" s="1"/>
  <c r="G340" i="2"/>
  <c r="M5" i="3" s="1"/>
  <c r="G341" i="2"/>
  <c r="M152" i="3" s="1"/>
  <c r="Q343" i="3" l="1"/>
  <c r="Q373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315" i="3"/>
  <c r="H290" i="3"/>
  <c r="H289" i="3"/>
  <c r="H288" i="3"/>
  <c r="H287" i="3"/>
  <c r="H286" i="3"/>
  <c r="H285" i="3"/>
  <c r="H284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367" i="3"/>
  <c r="N371" i="3"/>
  <c r="N373" i="3"/>
  <c r="N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7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8" i="3"/>
  <c r="N369" i="3"/>
  <c r="N370" i="3"/>
  <c r="N372" i="3"/>
  <c r="N5" i="3"/>
  <c r="L7" i="3"/>
  <c r="L55" i="3"/>
  <c r="L57" i="3"/>
  <c r="L59" i="3"/>
  <c r="L60" i="3"/>
  <c r="L63" i="3"/>
  <c r="L65" i="3"/>
  <c r="L67" i="3"/>
  <c r="L69" i="3"/>
  <c r="L72" i="3"/>
  <c r="L74" i="3"/>
  <c r="L76" i="3"/>
  <c r="L78" i="3"/>
  <c r="L80" i="3"/>
  <c r="L82" i="3"/>
  <c r="L85" i="3"/>
  <c r="L87" i="3"/>
  <c r="L89" i="3"/>
  <c r="L92" i="3"/>
  <c r="L95" i="3"/>
  <c r="L96" i="3"/>
  <c r="L98" i="3"/>
  <c r="L100" i="3"/>
  <c r="L102" i="3"/>
  <c r="L104" i="3"/>
  <c r="L106" i="3"/>
  <c r="L108" i="3"/>
  <c r="L110" i="3"/>
  <c r="L112" i="3"/>
  <c r="L113" i="3"/>
  <c r="L115" i="3"/>
  <c r="L117" i="3"/>
  <c r="L119" i="3"/>
  <c r="L121" i="3"/>
  <c r="L123" i="3"/>
  <c r="L124" i="3"/>
  <c r="L126" i="3"/>
  <c r="L128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89" i="3"/>
  <c r="L192" i="3"/>
  <c r="L195" i="3"/>
  <c r="L197" i="3"/>
  <c r="L198" i="3"/>
  <c r="L200" i="3"/>
  <c r="L202" i="3"/>
  <c r="L203" i="3"/>
  <c r="L205" i="3"/>
  <c r="L206" i="3"/>
  <c r="L207" i="3"/>
  <c r="L210" i="3"/>
  <c r="L212" i="3"/>
  <c r="L214" i="3"/>
  <c r="L215" i="3"/>
  <c r="L218" i="3"/>
  <c r="L220" i="3"/>
  <c r="L222" i="3"/>
  <c r="L225" i="3"/>
  <c r="L228" i="3"/>
  <c r="L230" i="3"/>
  <c r="L232" i="3"/>
  <c r="L234" i="3"/>
  <c r="L236" i="3"/>
  <c r="L238" i="3"/>
  <c r="L240" i="3"/>
  <c r="L241" i="3"/>
  <c r="L243" i="3"/>
  <c r="L245" i="3"/>
  <c r="L247" i="3"/>
  <c r="L249" i="3"/>
  <c r="L251" i="3"/>
  <c r="L252" i="3"/>
  <c r="L254" i="3"/>
  <c r="L257" i="3"/>
  <c r="L259" i="3"/>
  <c r="L261" i="3"/>
  <c r="L263" i="3"/>
  <c r="L265" i="3"/>
  <c r="L268" i="3"/>
  <c r="L270" i="3"/>
  <c r="L271" i="3"/>
  <c r="L274" i="3"/>
  <c r="L276" i="3"/>
  <c r="L278" i="3"/>
  <c r="L280" i="3"/>
  <c r="L282" i="3"/>
  <c r="L284" i="3"/>
  <c r="L286" i="3"/>
  <c r="L289" i="3"/>
  <c r="L291" i="3"/>
  <c r="L293" i="3"/>
  <c r="L296" i="3"/>
  <c r="L298" i="3"/>
  <c r="L300" i="3"/>
  <c r="L302" i="3"/>
  <c r="L304" i="3"/>
  <c r="L305" i="3"/>
  <c r="L307" i="3"/>
  <c r="L309" i="3"/>
  <c r="L311" i="3"/>
  <c r="L313" i="3"/>
  <c r="L316" i="3"/>
  <c r="L318" i="3"/>
  <c r="L320" i="3"/>
  <c r="L322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9" i="3"/>
  <c r="L341" i="3"/>
  <c r="L343" i="3"/>
  <c r="L346" i="3"/>
  <c r="L347" i="3"/>
  <c r="L356" i="3"/>
  <c r="L358" i="3"/>
  <c r="L360" i="3"/>
  <c r="L362" i="3"/>
  <c r="L364" i="3"/>
  <c r="L366" i="3"/>
  <c r="L368" i="3"/>
  <c r="L370" i="3"/>
  <c r="L373" i="3"/>
  <c r="L6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6" i="3"/>
  <c r="L58" i="3"/>
  <c r="L61" i="3"/>
  <c r="L62" i="3"/>
  <c r="L64" i="3"/>
  <c r="L66" i="3"/>
  <c r="L68" i="3"/>
  <c r="L70" i="3"/>
  <c r="L71" i="3"/>
  <c r="L73" i="3"/>
  <c r="L75" i="3"/>
  <c r="L77" i="3"/>
  <c r="L79" i="3"/>
  <c r="L81" i="3"/>
  <c r="L83" i="3"/>
  <c r="L84" i="3"/>
  <c r="L86" i="3"/>
  <c r="L88" i="3"/>
  <c r="L90" i="3"/>
  <c r="L91" i="3"/>
  <c r="L93" i="3"/>
  <c r="L94" i="3"/>
  <c r="L97" i="3"/>
  <c r="L99" i="3"/>
  <c r="L101" i="3"/>
  <c r="L103" i="3"/>
  <c r="L105" i="3"/>
  <c r="L107" i="3"/>
  <c r="L109" i="3"/>
  <c r="L111" i="3"/>
  <c r="L114" i="3"/>
  <c r="L116" i="3"/>
  <c r="L118" i="3"/>
  <c r="L120" i="3"/>
  <c r="L122" i="3"/>
  <c r="L125" i="3"/>
  <c r="L127" i="3"/>
  <c r="L129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90" i="3"/>
  <c r="L191" i="3"/>
  <c r="L193" i="3"/>
  <c r="L194" i="3"/>
  <c r="L196" i="3"/>
  <c r="L199" i="3"/>
  <c r="L201" i="3"/>
  <c r="L204" i="3"/>
  <c r="L208" i="3"/>
  <c r="L209" i="3"/>
  <c r="L211" i="3"/>
  <c r="L213" i="3"/>
  <c r="L216" i="3"/>
  <c r="L217" i="3"/>
  <c r="L219" i="3"/>
  <c r="L221" i="3"/>
  <c r="L223" i="3"/>
  <c r="L224" i="3"/>
  <c r="L226" i="3"/>
  <c r="L227" i="3"/>
  <c r="L229" i="3"/>
  <c r="L231" i="3"/>
  <c r="L233" i="3"/>
  <c r="L235" i="3"/>
  <c r="L237" i="3"/>
  <c r="L239" i="3"/>
  <c r="L242" i="3"/>
  <c r="L244" i="3"/>
  <c r="L246" i="3"/>
  <c r="L248" i="3"/>
  <c r="L250" i="3"/>
  <c r="L253" i="3"/>
  <c r="L255" i="3"/>
  <c r="L256" i="3"/>
  <c r="L258" i="3"/>
  <c r="L260" i="3"/>
  <c r="L262" i="3"/>
  <c r="L264" i="3"/>
  <c r="L266" i="3"/>
  <c r="L267" i="3"/>
  <c r="L269" i="3"/>
  <c r="L272" i="3"/>
  <c r="L273" i="3"/>
  <c r="L275" i="3"/>
  <c r="L277" i="3"/>
  <c r="L279" i="3"/>
  <c r="L281" i="3"/>
  <c r="L283" i="3"/>
  <c r="L285" i="3"/>
  <c r="L287" i="3"/>
  <c r="L288" i="3"/>
  <c r="L290" i="3"/>
  <c r="L292" i="3"/>
  <c r="L294" i="3"/>
  <c r="L295" i="3"/>
  <c r="L297" i="3"/>
  <c r="L299" i="3"/>
  <c r="L301" i="3"/>
  <c r="L303" i="3"/>
  <c r="L306" i="3"/>
  <c r="L308" i="3"/>
  <c r="L310" i="3"/>
  <c r="L312" i="3"/>
  <c r="L314" i="3"/>
  <c r="L315" i="3"/>
  <c r="L317" i="3"/>
  <c r="L319" i="3"/>
  <c r="L321" i="3"/>
  <c r="L323" i="3"/>
  <c r="L338" i="3"/>
  <c r="L340" i="3"/>
  <c r="L342" i="3"/>
  <c r="L344" i="3"/>
  <c r="L345" i="3"/>
  <c r="L348" i="3"/>
  <c r="L349" i="3"/>
  <c r="L350" i="3"/>
  <c r="L351" i="3"/>
  <c r="L352" i="3"/>
  <c r="L353" i="3"/>
  <c r="L354" i="3"/>
  <c r="L355" i="3"/>
  <c r="L357" i="3"/>
  <c r="L361" i="3"/>
  <c r="L363" i="3"/>
  <c r="L365" i="3"/>
  <c r="L367" i="3"/>
  <c r="L369" i="3"/>
  <c r="L371" i="3"/>
  <c r="L372" i="3"/>
  <c r="L359" i="3"/>
  <c r="N77" i="3"/>
  <c r="N46" i="3"/>
  <c r="N48" i="3"/>
  <c r="L5" i="3"/>
  <c r="Q366" i="3"/>
  <c r="T373" i="3"/>
  <c r="Q369" i="3"/>
  <c r="T343" i="3"/>
  <c r="Q336" i="3"/>
  <c r="Q225" i="3"/>
  <c r="Q222" i="3"/>
  <c r="T222" i="3" s="1"/>
  <c r="Q219" i="3"/>
  <c r="Q210" i="3"/>
  <c r="Q207" i="3"/>
  <c r="Q204" i="3"/>
  <c r="Q202" i="3"/>
  <c r="Q200" i="3"/>
  <c r="Q197" i="3"/>
  <c r="Q196" i="3"/>
  <c r="Q194" i="3"/>
  <c r="Q192" i="3"/>
  <c r="Q189" i="3"/>
  <c r="Q186" i="3"/>
  <c r="Q183" i="3"/>
  <c r="T183" i="3" s="1"/>
  <c r="Q180" i="3"/>
  <c r="T180" i="3" s="1"/>
  <c r="Q178" i="3"/>
  <c r="Q371" i="3"/>
  <c r="Q367" i="3"/>
  <c r="Q364" i="3"/>
  <c r="Q361" i="3"/>
  <c r="Q359" i="3"/>
  <c r="Q358" i="3"/>
  <c r="Q338" i="3"/>
  <c r="Q335" i="3"/>
  <c r="Q224" i="3"/>
  <c r="T224" i="3" s="1"/>
  <c r="Q221" i="3"/>
  <c r="Q218" i="3"/>
  <c r="Q216" i="3"/>
  <c r="Q213" i="3"/>
  <c r="Q211" i="3"/>
  <c r="Q208" i="3"/>
  <c r="Q205" i="3"/>
  <c r="Q199" i="3"/>
  <c r="Q191" i="3"/>
  <c r="Q188" i="3"/>
  <c r="T188" i="3" s="1"/>
  <c r="Q185" i="3"/>
  <c r="Q182" i="3"/>
  <c r="T182" i="3" s="1"/>
  <c r="Q176" i="3"/>
  <c r="Q158" i="3"/>
  <c r="T158" i="3" s="1"/>
  <c r="Q153" i="3"/>
  <c r="T153" i="3" s="1"/>
  <c r="Q150" i="3"/>
  <c r="Q149" i="3"/>
  <c r="Q146" i="3"/>
  <c r="Q143" i="3"/>
  <c r="Q142" i="3"/>
  <c r="Q139" i="3"/>
  <c r="Q136" i="3"/>
  <c r="Q134" i="3"/>
  <c r="Q132" i="3"/>
  <c r="Q129" i="3"/>
  <c r="Q126" i="3"/>
  <c r="Q123" i="3"/>
  <c r="Q120" i="3"/>
  <c r="Q116" i="3"/>
  <c r="Q113" i="3"/>
  <c r="T113" i="3" s="1"/>
  <c r="Q110" i="3"/>
  <c r="Q107" i="3"/>
  <c r="Q105" i="3"/>
  <c r="Q103" i="3"/>
  <c r="Q100" i="3"/>
  <c r="Q97" i="3"/>
  <c r="Q94" i="3"/>
  <c r="Q91" i="3"/>
  <c r="Q90" i="3"/>
  <c r="Q87" i="3"/>
  <c r="Q84" i="3"/>
  <c r="Q81" i="3"/>
  <c r="Q78" i="3"/>
  <c r="Q75" i="3"/>
  <c r="Q73" i="3"/>
  <c r="Q71" i="3"/>
  <c r="Q68" i="3"/>
  <c r="Q65" i="3"/>
  <c r="Q59" i="3"/>
  <c r="Q55" i="3"/>
  <c r="Q52" i="3"/>
  <c r="Q49" i="3"/>
  <c r="Q48" i="3"/>
  <c r="Q45" i="3"/>
  <c r="Q42" i="3"/>
  <c r="Q39" i="3"/>
  <c r="Q36" i="3"/>
  <c r="Q34" i="3"/>
  <c r="Q32" i="3"/>
  <c r="Q29" i="3"/>
  <c r="Q26" i="3"/>
  <c r="Q23" i="3"/>
  <c r="Q20" i="3"/>
  <c r="Q17" i="3"/>
  <c r="Q14" i="3"/>
  <c r="Q11" i="3"/>
  <c r="Q9" i="3"/>
  <c r="Q6" i="3"/>
  <c r="T6" i="3" s="1"/>
  <c r="Q372" i="3"/>
  <c r="Q363" i="3"/>
  <c r="Q344" i="3"/>
  <c r="T344" i="3" s="1"/>
  <c r="Q337" i="3"/>
  <c r="Q252" i="3"/>
  <c r="Q223" i="3"/>
  <c r="T223" i="3" s="1"/>
  <c r="Q220" i="3"/>
  <c r="Q217" i="3"/>
  <c r="Q215" i="3"/>
  <c r="Q214" i="3"/>
  <c r="Q212" i="3"/>
  <c r="Q209" i="3"/>
  <c r="Q206" i="3"/>
  <c r="Q203" i="3"/>
  <c r="Q201" i="3"/>
  <c r="Q198" i="3"/>
  <c r="Q195" i="3"/>
  <c r="Q193" i="3"/>
  <c r="Q190" i="3"/>
  <c r="Q187" i="3"/>
  <c r="Q184" i="3"/>
  <c r="Q181" i="3"/>
  <c r="T181" i="3" s="1"/>
  <c r="Q179" i="3"/>
  <c r="Q177" i="3"/>
  <c r="Q157" i="3"/>
  <c r="T157" i="3" s="1"/>
  <c r="Q152" i="3"/>
  <c r="T152" i="3" s="1"/>
  <c r="Q148" i="3"/>
  <c r="Q145" i="3"/>
  <c r="Q141" i="3"/>
  <c r="Q138" i="3"/>
  <c r="Q135" i="3"/>
  <c r="Q131" i="3"/>
  <c r="Q128" i="3"/>
  <c r="Q125" i="3"/>
  <c r="Q122" i="3"/>
  <c r="Q118" i="3"/>
  <c r="Q115" i="3"/>
  <c r="Q112" i="3"/>
  <c r="Q108" i="3"/>
  <c r="T108" i="3" s="1"/>
  <c r="Q104" i="3"/>
  <c r="Q101" i="3"/>
  <c r="T101" i="3" s="1"/>
  <c r="Q99" i="3"/>
  <c r="Q96" i="3"/>
  <c r="Q93" i="3"/>
  <c r="Q88" i="3"/>
  <c r="T88" i="3" s="1"/>
  <c r="Q85" i="3"/>
  <c r="Q82" i="3"/>
  <c r="Q79" i="3"/>
  <c r="Q76" i="3"/>
  <c r="Q72" i="3"/>
  <c r="Q69" i="3"/>
  <c r="Q66" i="3"/>
  <c r="Q62" i="3"/>
  <c r="Q56" i="3"/>
  <c r="Q53" i="3"/>
  <c r="Q50" i="3"/>
  <c r="Q43" i="3"/>
  <c r="Q41" i="3"/>
  <c r="Q37" i="3"/>
  <c r="Q35" i="3"/>
  <c r="Q30" i="3"/>
  <c r="Q27" i="3"/>
  <c r="Q24" i="3"/>
  <c r="Q21" i="3"/>
  <c r="Q18" i="3"/>
  <c r="Q15" i="3"/>
  <c r="Q12" i="3"/>
  <c r="Q8" i="3"/>
  <c r="Q5" i="3"/>
  <c r="Q370" i="3"/>
  <c r="Q368" i="3"/>
  <c r="T368" i="3" s="1"/>
  <c r="Q365" i="3"/>
  <c r="Q362" i="3"/>
  <c r="T362" i="3" s="1"/>
  <c r="Q360" i="3"/>
  <c r="Q175" i="3"/>
  <c r="Q174" i="3"/>
  <c r="Q173" i="3"/>
  <c r="Q172" i="3"/>
  <c r="Q168" i="3"/>
  <c r="T168" i="3" s="1"/>
  <c r="Q167" i="3"/>
  <c r="T167" i="3" s="1"/>
  <c r="Q166" i="3"/>
  <c r="T166" i="3" s="1"/>
  <c r="Q160" i="3"/>
  <c r="T160" i="3" s="1"/>
  <c r="Q159" i="3"/>
  <c r="T159" i="3" s="1"/>
  <c r="Q154" i="3"/>
  <c r="T154" i="3" s="1"/>
  <c r="Q151" i="3"/>
  <c r="Q147" i="3"/>
  <c r="Q144" i="3"/>
  <c r="Q140" i="3"/>
  <c r="Q137" i="3"/>
  <c r="Q133" i="3"/>
  <c r="Q130" i="3"/>
  <c r="Q127" i="3"/>
  <c r="Q124" i="3"/>
  <c r="Q121" i="3"/>
  <c r="Q117" i="3"/>
  <c r="Q114" i="3"/>
  <c r="Q111" i="3"/>
  <c r="Q109" i="3"/>
  <c r="Q106" i="3"/>
  <c r="Q102" i="3"/>
  <c r="Q98" i="3"/>
  <c r="Q95" i="3"/>
  <c r="Q92" i="3"/>
  <c r="Q89" i="3"/>
  <c r="Q86" i="3"/>
  <c r="Q83" i="3"/>
  <c r="Q80" i="3"/>
  <c r="Q77" i="3"/>
  <c r="Q74" i="3"/>
  <c r="Q70" i="3"/>
  <c r="Q67" i="3"/>
  <c r="Q64" i="3"/>
  <c r="Q57" i="3"/>
  <c r="Q54" i="3"/>
  <c r="Q51" i="3"/>
  <c r="Q47" i="3"/>
  <c r="Q44" i="3"/>
  <c r="Q40" i="3"/>
  <c r="Q38" i="3"/>
  <c r="Q33" i="3"/>
  <c r="Q31" i="3"/>
  <c r="Q28" i="3"/>
  <c r="Q25" i="3"/>
  <c r="Q22" i="3"/>
  <c r="Q19" i="3"/>
  <c r="Q16" i="3"/>
  <c r="Q13" i="3"/>
  <c r="Q10" i="3"/>
  <c r="Q7" i="3"/>
  <c r="R366" i="3" l="1"/>
  <c r="T366" i="3"/>
  <c r="U373" i="3"/>
  <c r="Y373" i="3" s="1"/>
  <c r="X373" i="3"/>
  <c r="W373" i="3"/>
  <c r="R369" i="3"/>
  <c r="T369" i="3"/>
  <c r="W343" i="3"/>
  <c r="U343" i="3"/>
  <c r="Y343" i="3" s="1"/>
  <c r="X343" i="3"/>
  <c r="R336" i="3"/>
  <c r="T336" i="3"/>
  <c r="R225" i="3"/>
  <c r="T225" i="3"/>
  <c r="X222" i="3"/>
  <c r="W222" i="3"/>
  <c r="U222" i="3"/>
  <c r="Y222" i="3" s="1"/>
  <c r="R219" i="3"/>
  <c r="T219" i="3"/>
  <c r="R210" i="3"/>
  <c r="T210" i="3"/>
  <c r="R207" i="3"/>
  <c r="T207" i="3"/>
  <c r="R204" i="3"/>
  <c r="T204" i="3"/>
  <c r="R202" i="3"/>
  <c r="T202" i="3"/>
  <c r="R200" i="3"/>
  <c r="T200" i="3"/>
  <c r="R197" i="3"/>
  <c r="T197" i="3"/>
  <c r="R196" i="3"/>
  <c r="T196" i="3"/>
  <c r="R194" i="3"/>
  <c r="T194" i="3"/>
  <c r="R192" i="3"/>
  <c r="T192" i="3"/>
  <c r="R189" i="3"/>
  <c r="T189" i="3"/>
  <c r="R186" i="3"/>
  <c r="T186" i="3"/>
  <c r="W183" i="3"/>
  <c r="U183" i="3"/>
  <c r="Y183" i="3" s="1"/>
  <c r="X183" i="3"/>
  <c r="X180" i="3"/>
  <c r="W180" i="3"/>
  <c r="U180" i="3"/>
  <c r="Y180" i="3" s="1"/>
  <c r="R178" i="3"/>
  <c r="T178" i="3"/>
  <c r="R371" i="3"/>
  <c r="T371" i="3"/>
  <c r="R367" i="3"/>
  <c r="T367" i="3"/>
  <c r="R364" i="3"/>
  <c r="T364" i="3"/>
  <c r="R361" i="3"/>
  <c r="T361" i="3"/>
  <c r="R359" i="3"/>
  <c r="T359" i="3"/>
  <c r="R358" i="3"/>
  <c r="T358" i="3"/>
  <c r="R338" i="3"/>
  <c r="T338" i="3"/>
  <c r="R335" i="3"/>
  <c r="T335" i="3"/>
  <c r="X224" i="3"/>
  <c r="W224" i="3"/>
  <c r="U224" i="3"/>
  <c r="Y224" i="3" s="1"/>
  <c r="R221" i="3"/>
  <c r="T221" i="3"/>
  <c r="R218" i="3"/>
  <c r="T218" i="3"/>
  <c r="R216" i="3"/>
  <c r="T216" i="3"/>
  <c r="R213" i="3"/>
  <c r="T213" i="3"/>
  <c r="R211" i="3"/>
  <c r="T211" i="3"/>
  <c r="R208" i="3"/>
  <c r="T208" i="3"/>
  <c r="R205" i="3"/>
  <c r="T205" i="3"/>
  <c r="R199" i="3"/>
  <c r="T199" i="3"/>
  <c r="R191" i="3"/>
  <c r="T191" i="3"/>
  <c r="W188" i="3"/>
  <c r="U188" i="3"/>
  <c r="Y188" i="3" s="1"/>
  <c r="X188" i="3"/>
  <c r="R185" i="3"/>
  <c r="T185" i="3"/>
  <c r="X182" i="3"/>
  <c r="W182" i="3"/>
  <c r="U182" i="3"/>
  <c r="Y182" i="3" s="1"/>
  <c r="R176" i="3"/>
  <c r="T176" i="3"/>
  <c r="X158" i="3"/>
  <c r="W158" i="3"/>
  <c r="U158" i="3"/>
  <c r="Y158" i="3" s="1"/>
  <c r="W153" i="3"/>
  <c r="U153" i="3"/>
  <c r="Y153" i="3" s="1"/>
  <c r="X153" i="3"/>
  <c r="R150" i="3"/>
  <c r="T150" i="3"/>
  <c r="R149" i="3"/>
  <c r="T149" i="3"/>
  <c r="R146" i="3"/>
  <c r="T146" i="3"/>
  <c r="R143" i="3"/>
  <c r="T143" i="3"/>
  <c r="R142" i="3"/>
  <c r="T142" i="3"/>
  <c r="R139" i="3"/>
  <c r="T139" i="3"/>
  <c r="R136" i="3"/>
  <c r="T136" i="3"/>
  <c r="R134" i="3"/>
  <c r="T134" i="3"/>
  <c r="R132" i="3"/>
  <c r="T132" i="3"/>
  <c r="R129" i="3"/>
  <c r="T129" i="3"/>
  <c r="R126" i="3"/>
  <c r="T126" i="3"/>
  <c r="R123" i="3"/>
  <c r="T123" i="3"/>
  <c r="R120" i="3"/>
  <c r="T120" i="3"/>
  <c r="R119" i="3"/>
  <c r="T119" i="3"/>
  <c r="R116" i="3"/>
  <c r="T116" i="3"/>
  <c r="X113" i="3"/>
  <c r="U113" i="3"/>
  <c r="Y113" i="3" s="1"/>
  <c r="W113" i="3"/>
  <c r="R110" i="3"/>
  <c r="T110" i="3"/>
  <c r="R107" i="3"/>
  <c r="T107" i="3"/>
  <c r="R105" i="3"/>
  <c r="T105" i="3"/>
  <c r="R103" i="3"/>
  <c r="T103" i="3"/>
  <c r="R100" i="3"/>
  <c r="T100" i="3"/>
  <c r="R97" i="3"/>
  <c r="T97" i="3"/>
  <c r="R94" i="3"/>
  <c r="T94" i="3"/>
  <c r="R91" i="3"/>
  <c r="T91" i="3"/>
  <c r="R90" i="3"/>
  <c r="T90" i="3"/>
  <c r="R87" i="3"/>
  <c r="T87" i="3"/>
  <c r="R84" i="3"/>
  <c r="T84" i="3"/>
  <c r="R81" i="3"/>
  <c r="T81" i="3"/>
  <c r="R78" i="3"/>
  <c r="T78" i="3"/>
  <c r="R75" i="3"/>
  <c r="T75" i="3"/>
  <c r="R73" i="3"/>
  <c r="T73" i="3"/>
  <c r="R71" i="3"/>
  <c r="T71" i="3"/>
  <c r="R68" i="3"/>
  <c r="T68" i="3"/>
  <c r="R65" i="3"/>
  <c r="T65" i="3"/>
  <c r="R59" i="3"/>
  <c r="T59" i="3"/>
  <c r="R55" i="3"/>
  <c r="T55" i="3"/>
  <c r="R52" i="3"/>
  <c r="T52" i="3"/>
  <c r="R49" i="3"/>
  <c r="T49" i="3"/>
  <c r="R48" i="3"/>
  <c r="T48" i="3"/>
  <c r="R45" i="3"/>
  <c r="T45" i="3"/>
  <c r="R42" i="3"/>
  <c r="T42" i="3"/>
  <c r="R39" i="3"/>
  <c r="T39" i="3"/>
  <c r="R36" i="3"/>
  <c r="T36" i="3"/>
  <c r="R34" i="3"/>
  <c r="T34" i="3"/>
  <c r="R32" i="3"/>
  <c r="T32" i="3"/>
  <c r="R29" i="3"/>
  <c r="T29" i="3"/>
  <c r="R26" i="3"/>
  <c r="T26" i="3"/>
  <c r="R23" i="3"/>
  <c r="T23" i="3"/>
  <c r="R20" i="3"/>
  <c r="T20" i="3"/>
  <c r="R17" i="3"/>
  <c r="T17" i="3"/>
  <c r="R14" i="3"/>
  <c r="T14" i="3"/>
  <c r="R11" i="3"/>
  <c r="T11" i="3"/>
  <c r="R9" i="3"/>
  <c r="T9" i="3"/>
  <c r="W6" i="3"/>
  <c r="X6" i="3"/>
  <c r="U6" i="3"/>
  <c r="Y6" i="3" s="1"/>
  <c r="R372" i="3"/>
  <c r="T372" i="3"/>
  <c r="R363" i="3"/>
  <c r="T363" i="3"/>
  <c r="X344" i="3"/>
  <c r="W344" i="3"/>
  <c r="U344" i="3"/>
  <c r="Y344" i="3" s="1"/>
  <c r="R337" i="3"/>
  <c r="T337" i="3"/>
  <c r="R252" i="3"/>
  <c r="T252" i="3"/>
  <c r="W223" i="3"/>
  <c r="U223" i="3"/>
  <c r="Y223" i="3" s="1"/>
  <c r="X223" i="3"/>
  <c r="R220" i="3"/>
  <c r="T220" i="3"/>
  <c r="R217" i="3"/>
  <c r="T217" i="3"/>
  <c r="R215" i="3"/>
  <c r="T215" i="3"/>
  <c r="R214" i="3"/>
  <c r="T214" i="3"/>
  <c r="R212" i="3"/>
  <c r="T212" i="3"/>
  <c r="R209" i="3"/>
  <c r="T209" i="3"/>
  <c r="R206" i="3"/>
  <c r="T206" i="3"/>
  <c r="R203" i="3"/>
  <c r="T203" i="3"/>
  <c r="R201" i="3"/>
  <c r="T201" i="3"/>
  <c r="R198" i="3"/>
  <c r="T198" i="3"/>
  <c r="R195" i="3"/>
  <c r="T195" i="3"/>
  <c r="R193" i="3"/>
  <c r="T193" i="3"/>
  <c r="R190" i="3"/>
  <c r="T190" i="3"/>
  <c r="R187" i="3"/>
  <c r="T187" i="3"/>
  <c r="R184" i="3"/>
  <c r="T184" i="3"/>
  <c r="W181" i="3"/>
  <c r="U181" i="3"/>
  <c r="Y181" i="3" s="1"/>
  <c r="X181" i="3"/>
  <c r="R179" i="3"/>
  <c r="T179" i="3"/>
  <c r="R177" i="3"/>
  <c r="T177" i="3"/>
  <c r="W157" i="3"/>
  <c r="U157" i="3"/>
  <c r="Y157" i="3" s="1"/>
  <c r="X157" i="3"/>
  <c r="X152" i="3"/>
  <c r="U152" i="3"/>
  <c r="Y152" i="3" s="1"/>
  <c r="W152" i="3"/>
  <c r="R148" i="3"/>
  <c r="T148" i="3"/>
  <c r="R145" i="3"/>
  <c r="T145" i="3"/>
  <c r="R141" i="3"/>
  <c r="T141" i="3"/>
  <c r="R138" i="3"/>
  <c r="T138" i="3"/>
  <c r="R135" i="3"/>
  <c r="T135" i="3"/>
  <c r="R131" i="3"/>
  <c r="T131" i="3"/>
  <c r="R128" i="3"/>
  <c r="T128" i="3"/>
  <c r="R125" i="3"/>
  <c r="T125" i="3"/>
  <c r="R122" i="3"/>
  <c r="T122" i="3"/>
  <c r="R118" i="3"/>
  <c r="T118" i="3"/>
  <c r="R115" i="3"/>
  <c r="T115" i="3"/>
  <c r="R112" i="3"/>
  <c r="T112" i="3"/>
  <c r="U108" i="3"/>
  <c r="Y108" i="3" s="1"/>
  <c r="X108" i="3"/>
  <c r="W108" i="3"/>
  <c r="R104" i="3"/>
  <c r="T104" i="3"/>
  <c r="X101" i="3"/>
  <c r="W101" i="3"/>
  <c r="U101" i="3"/>
  <c r="Y101" i="3" s="1"/>
  <c r="R99" i="3"/>
  <c r="T99" i="3"/>
  <c r="R96" i="3"/>
  <c r="T96" i="3"/>
  <c r="R93" i="3"/>
  <c r="T93" i="3"/>
  <c r="X88" i="3"/>
  <c r="W88" i="3"/>
  <c r="U88" i="3"/>
  <c r="Y88" i="3" s="1"/>
  <c r="R85" i="3"/>
  <c r="T85" i="3"/>
  <c r="R82" i="3"/>
  <c r="T82" i="3"/>
  <c r="R79" i="3"/>
  <c r="T79" i="3"/>
  <c r="R76" i="3"/>
  <c r="T76" i="3"/>
  <c r="R72" i="3"/>
  <c r="T72" i="3"/>
  <c r="R69" i="3"/>
  <c r="T69" i="3"/>
  <c r="R66" i="3"/>
  <c r="T66" i="3"/>
  <c r="R62" i="3"/>
  <c r="T62" i="3"/>
  <c r="R56" i="3"/>
  <c r="T56" i="3"/>
  <c r="R53" i="3"/>
  <c r="T53" i="3"/>
  <c r="R50" i="3"/>
  <c r="T50" i="3"/>
  <c r="R46" i="3"/>
  <c r="T46" i="3"/>
  <c r="R43" i="3"/>
  <c r="T43" i="3"/>
  <c r="R41" i="3"/>
  <c r="T41" i="3"/>
  <c r="R37" i="3"/>
  <c r="T37" i="3"/>
  <c r="R35" i="3"/>
  <c r="T35" i="3"/>
  <c r="R30" i="3"/>
  <c r="T30" i="3"/>
  <c r="R27" i="3"/>
  <c r="T27" i="3"/>
  <c r="R24" i="3"/>
  <c r="T24" i="3"/>
  <c r="R21" i="3"/>
  <c r="T21" i="3"/>
  <c r="R18" i="3"/>
  <c r="T18" i="3"/>
  <c r="R15" i="3"/>
  <c r="T15" i="3"/>
  <c r="R12" i="3"/>
  <c r="T12" i="3"/>
  <c r="R8" i="3"/>
  <c r="T8" i="3"/>
  <c r="R370" i="3"/>
  <c r="T370" i="3"/>
  <c r="U368" i="3"/>
  <c r="Y368" i="3" s="1"/>
  <c r="X368" i="3"/>
  <c r="W368" i="3"/>
  <c r="R365" i="3"/>
  <c r="T365" i="3"/>
  <c r="X362" i="3"/>
  <c r="W362" i="3"/>
  <c r="U362" i="3"/>
  <c r="Y362" i="3" s="1"/>
  <c r="R360" i="3"/>
  <c r="T360" i="3"/>
  <c r="R175" i="3"/>
  <c r="T175" i="3"/>
  <c r="R174" i="3"/>
  <c r="T174" i="3"/>
  <c r="R173" i="3"/>
  <c r="T173" i="3"/>
  <c r="R172" i="3"/>
  <c r="T172" i="3"/>
  <c r="U168" i="3"/>
  <c r="Y168" i="3" s="1"/>
  <c r="W168" i="3"/>
  <c r="X168" i="3"/>
  <c r="X167" i="3"/>
  <c r="W167" i="3"/>
  <c r="U167" i="3"/>
  <c r="Y167" i="3" s="1"/>
  <c r="X166" i="3"/>
  <c r="W166" i="3"/>
  <c r="U166" i="3"/>
  <c r="Y166" i="3" s="1"/>
  <c r="W160" i="3"/>
  <c r="U160" i="3"/>
  <c r="Y160" i="3" s="1"/>
  <c r="X160" i="3"/>
  <c r="W159" i="3"/>
  <c r="U159" i="3"/>
  <c r="Y159" i="3" s="1"/>
  <c r="X159" i="3"/>
  <c r="X154" i="3"/>
  <c r="U154" i="3"/>
  <c r="Y154" i="3" s="1"/>
  <c r="W154" i="3"/>
  <c r="R151" i="3"/>
  <c r="T151" i="3"/>
  <c r="R147" i="3"/>
  <c r="T147" i="3"/>
  <c r="R144" i="3"/>
  <c r="T144" i="3"/>
  <c r="R140" i="3"/>
  <c r="T140" i="3"/>
  <c r="R137" i="3"/>
  <c r="T137" i="3"/>
  <c r="R133" i="3"/>
  <c r="T133" i="3"/>
  <c r="R130" i="3"/>
  <c r="T130" i="3"/>
  <c r="R127" i="3"/>
  <c r="T127" i="3"/>
  <c r="R124" i="3"/>
  <c r="T124" i="3"/>
  <c r="R121" i="3"/>
  <c r="T121" i="3"/>
  <c r="R117" i="3"/>
  <c r="T117" i="3"/>
  <c r="R114" i="3"/>
  <c r="T114" i="3"/>
  <c r="R111" i="3"/>
  <c r="T111" i="3"/>
  <c r="R109" i="3"/>
  <c r="T109" i="3"/>
  <c r="R106" i="3"/>
  <c r="T106" i="3"/>
  <c r="R102" i="3"/>
  <c r="T102" i="3"/>
  <c r="R98" i="3"/>
  <c r="T98" i="3"/>
  <c r="R95" i="3"/>
  <c r="T95" i="3"/>
  <c r="R92" i="3"/>
  <c r="T92" i="3"/>
  <c r="R89" i="3"/>
  <c r="T89" i="3"/>
  <c r="R86" i="3"/>
  <c r="T86" i="3"/>
  <c r="R83" i="3"/>
  <c r="T83" i="3"/>
  <c r="R80" i="3"/>
  <c r="T80" i="3"/>
  <c r="R77" i="3"/>
  <c r="T77" i="3"/>
  <c r="R74" i="3"/>
  <c r="T74" i="3"/>
  <c r="R70" i="3"/>
  <c r="T70" i="3"/>
  <c r="R67" i="3"/>
  <c r="T67" i="3"/>
  <c r="R64" i="3"/>
  <c r="T64" i="3"/>
  <c r="R57" i="3"/>
  <c r="T57" i="3"/>
  <c r="R54" i="3"/>
  <c r="T54" i="3"/>
  <c r="R51" i="3"/>
  <c r="T51" i="3"/>
  <c r="R47" i="3"/>
  <c r="T47" i="3"/>
  <c r="R44" i="3"/>
  <c r="T44" i="3"/>
  <c r="R40" i="3"/>
  <c r="T40" i="3"/>
  <c r="R38" i="3"/>
  <c r="T38" i="3"/>
  <c r="R33" i="3"/>
  <c r="T33" i="3"/>
  <c r="R31" i="3"/>
  <c r="T31" i="3"/>
  <c r="R28" i="3"/>
  <c r="T28" i="3"/>
  <c r="R25" i="3"/>
  <c r="T25" i="3"/>
  <c r="R22" i="3"/>
  <c r="T22" i="3"/>
  <c r="R19" i="3"/>
  <c r="T19" i="3"/>
  <c r="R16" i="3"/>
  <c r="T16" i="3"/>
  <c r="R13" i="3"/>
  <c r="T13" i="3"/>
  <c r="R10" i="3"/>
  <c r="T10" i="3"/>
  <c r="R7" i="3"/>
  <c r="T7" i="3"/>
  <c r="R373" i="3"/>
  <c r="R343" i="3"/>
  <c r="R222" i="3"/>
  <c r="R183" i="3"/>
  <c r="R180" i="3"/>
  <c r="R224" i="3"/>
  <c r="R188" i="3"/>
  <c r="R182" i="3"/>
  <c r="R158" i="3"/>
  <c r="R153" i="3"/>
  <c r="R113" i="3"/>
  <c r="R6" i="3"/>
  <c r="R344" i="3"/>
  <c r="R223" i="3"/>
  <c r="R181" i="3"/>
  <c r="R157" i="3"/>
  <c r="R152" i="3"/>
  <c r="R108" i="3"/>
  <c r="R101" i="3"/>
  <c r="R88" i="3"/>
  <c r="R368" i="3"/>
  <c r="R362" i="3"/>
  <c r="R168" i="3"/>
  <c r="R167" i="3"/>
  <c r="R166" i="3"/>
  <c r="R160" i="3"/>
  <c r="R159" i="3"/>
  <c r="R154" i="3"/>
  <c r="T5" i="3"/>
  <c r="X5" i="3" s="1"/>
  <c r="R5" i="3"/>
  <c r="W366" i="3" l="1"/>
  <c r="U366" i="3"/>
  <c r="Y366" i="3" s="1"/>
  <c r="X366" i="3"/>
  <c r="W369" i="3"/>
  <c r="U369" i="3"/>
  <c r="Y369" i="3" s="1"/>
  <c r="X369" i="3"/>
  <c r="U336" i="3"/>
  <c r="Y336" i="3" s="1"/>
  <c r="X336" i="3"/>
  <c r="W336" i="3"/>
  <c r="U225" i="3"/>
  <c r="Y225" i="3" s="1"/>
  <c r="X225" i="3"/>
  <c r="W225" i="3"/>
  <c r="X219" i="3"/>
  <c r="W219" i="3"/>
  <c r="U219" i="3"/>
  <c r="Y219" i="3" s="1"/>
  <c r="U210" i="3"/>
  <c r="Y210" i="3" s="1"/>
  <c r="X210" i="3"/>
  <c r="W210" i="3"/>
  <c r="U207" i="3"/>
  <c r="Y207" i="3" s="1"/>
  <c r="X207" i="3"/>
  <c r="W207" i="3"/>
  <c r="W204" i="3"/>
  <c r="U204" i="3"/>
  <c r="Y204" i="3" s="1"/>
  <c r="X204" i="3"/>
  <c r="X202" i="3"/>
  <c r="W202" i="3"/>
  <c r="U202" i="3"/>
  <c r="Y202" i="3" s="1"/>
  <c r="X200" i="3"/>
  <c r="W200" i="3"/>
  <c r="U200" i="3"/>
  <c r="Y200" i="3" s="1"/>
  <c r="X197" i="3"/>
  <c r="W197" i="3"/>
  <c r="U197" i="3"/>
  <c r="Y197" i="3" s="1"/>
  <c r="X196" i="3"/>
  <c r="W196" i="3"/>
  <c r="U196" i="3"/>
  <c r="Y196" i="3" s="1"/>
  <c r="W194" i="3"/>
  <c r="U194" i="3"/>
  <c r="Y194" i="3" s="1"/>
  <c r="X194" i="3"/>
  <c r="W192" i="3"/>
  <c r="U192" i="3"/>
  <c r="Y192" i="3" s="1"/>
  <c r="X192" i="3"/>
  <c r="X189" i="3"/>
  <c r="W189" i="3"/>
  <c r="U189" i="3"/>
  <c r="Y189" i="3" s="1"/>
  <c r="W186" i="3"/>
  <c r="U186" i="3"/>
  <c r="Y186" i="3" s="1"/>
  <c r="X186" i="3"/>
  <c r="X178" i="3"/>
  <c r="W178" i="3"/>
  <c r="U178" i="3"/>
  <c r="Y178" i="3" s="1"/>
  <c r="X371" i="3"/>
  <c r="W371" i="3"/>
  <c r="U371" i="3"/>
  <c r="Y371" i="3" s="1"/>
  <c r="X367" i="3"/>
  <c r="W367" i="3"/>
  <c r="U367" i="3"/>
  <c r="Y367" i="3" s="1"/>
  <c r="U364" i="3"/>
  <c r="Y364" i="3" s="1"/>
  <c r="X364" i="3"/>
  <c r="W364" i="3"/>
  <c r="X361" i="3"/>
  <c r="U361" i="3"/>
  <c r="Y361" i="3" s="1"/>
  <c r="W361" i="3"/>
  <c r="U359" i="3"/>
  <c r="Y359" i="3" s="1"/>
  <c r="X359" i="3"/>
  <c r="W359" i="3"/>
  <c r="W358" i="3"/>
  <c r="X358" i="3"/>
  <c r="U358" i="3"/>
  <c r="Y358" i="3" s="1"/>
  <c r="W338" i="3"/>
  <c r="U338" i="3"/>
  <c r="Y338" i="3" s="1"/>
  <c r="X338" i="3"/>
  <c r="X335" i="3"/>
  <c r="W335" i="3"/>
  <c r="U335" i="3"/>
  <c r="Y335" i="3" s="1"/>
  <c r="W221" i="3"/>
  <c r="U221" i="3"/>
  <c r="Y221" i="3" s="1"/>
  <c r="X221" i="3"/>
  <c r="U218" i="3"/>
  <c r="Y218" i="3" s="1"/>
  <c r="X218" i="3"/>
  <c r="W218" i="3"/>
  <c r="U216" i="3"/>
  <c r="Y216" i="3" s="1"/>
  <c r="X216" i="3"/>
  <c r="W216" i="3"/>
  <c r="W213" i="3"/>
  <c r="U213" i="3"/>
  <c r="Y213" i="3" s="1"/>
  <c r="X213" i="3"/>
  <c r="W211" i="3"/>
  <c r="U211" i="3"/>
  <c r="Y211" i="3" s="1"/>
  <c r="X211" i="3"/>
  <c r="W208" i="3"/>
  <c r="U208" i="3"/>
  <c r="Y208" i="3" s="1"/>
  <c r="X208" i="3"/>
  <c r="U205" i="3"/>
  <c r="Y205" i="3" s="1"/>
  <c r="X205" i="3"/>
  <c r="W205" i="3"/>
  <c r="X199" i="3"/>
  <c r="W199" i="3"/>
  <c r="U199" i="3"/>
  <c r="Y199" i="3" s="1"/>
  <c r="X191" i="3"/>
  <c r="W191" i="3"/>
  <c r="U191" i="3"/>
  <c r="Y191" i="3" s="1"/>
  <c r="U185" i="3"/>
  <c r="Y185" i="3" s="1"/>
  <c r="X185" i="3"/>
  <c r="W185" i="3"/>
  <c r="X176" i="3"/>
  <c r="W176" i="3"/>
  <c r="U176" i="3"/>
  <c r="Y176" i="3" s="1"/>
  <c r="X150" i="3"/>
  <c r="W150" i="3"/>
  <c r="U150" i="3"/>
  <c r="Y150" i="3" s="1"/>
  <c r="W149" i="3"/>
  <c r="X149" i="3"/>
  <c r="U149" i="3"/>
  <c r="Y149" i="3" s="1"/>
  <c r="W146" i="3"/>
  <c r="U146" i="3"/>
  <c r="Y146" i="3" s="1"/>
  <c r="X146" i="3"/>
  <c r="X143" i="3"/>
  <c r="W143" i="3"/>
  <c r="U143" i="3"/>
  <c r="Y143" i="3" s="1"/>
  <c r="W142" i="3"/>
  <c r="U142" i="3"/>
  <c r="Y142" i="3" s="1"/>
  <c r="X142" i="3"/>
  <c r="X139" i="3"/>
  <c r="W139" i="3"/>
  <c r="U139" i="3"/>
  <c r="Y139" i="3" s="1"/>
  <c r="W136" i="3"/>
  <c r="X136" i="3"/>
  <c r="U136" i="3"/>
  <c r="Y136" i="3" s="1"/>
  <c r="W134" i="3"/>
  <c r="X134" i="3"/>
  <c r="U134" i="3"/>
  <c r="Y134" i="3" s="1"/>
  <c r="W132" i="3"/>
  <c r="X132" i="3"/>
  <c r="U132" i="3"/>
  <c r="Y132" i="3" s="1"/>
  <c r="X129" i="3"/>
  <c r="W129" i="3"/>
  <c r="U129" i="3"/>
  <c r="Y129" i="3" s="1"/>
  <c r="W126" i="3"/>
  <c r="U126" i="3"/>
  <c r="Y126" i="3" s="1"/>
  <c r="X126" i="3"/>
  <c r="X123" i="3"/>
  <c r="U123" i="3"/>
  <c r="Y123" i="3" s="1"/>
  <c r="W123" i="3"/>
  <c r="U120" i="3"/>
  <c r="Y120" i="3" s="1"/>
  <c r="X120" i="3"/>
  <c r="W120" i="3"/>
  <c r="X119" i="3"/>
  <c r="U119" i="3"/>
  <c r="Y119" i="3" s="1"/>
  <c r="W119" i="3"/>
  <c r="U116" i="3"/>
  <c r="Y116" i="3" s="1"/>
  <c r="X116" i="3"/>
  <c r="W116" i="3"/>
  <c r="W110" i="3"/>
  <c r="U110" i="3"/>
  <c r="Y110" i="3" s="1"/>
  <c r="X110" i="3"/>
  <c r="W107" i="3"/>
  <c r="X107" i="3"/>
  <c r="U107" i="3"/>
  <c r="Y107" i="3" s="1"/>
  <c r="X105" i="3"/>
  <c r="W105" i="3"/>
  <c r="U105" i="3"/>
  <c r="Y105" i="3" s="1"/>
  <c r="X103" i="3"/>
  <c r="W103" i="3"/>
  <c r="U103" i="3"/>
  <c r="Y103" i="3" s="1"/>
  <c r="X100" i="3"/>
  <c r="U100" i="3"/>
  <c r="Y100" i="3" s="1"/>
  <c r="W100" i="3"/>
  <c r="X97" i="3"/>
  <c r="W97" i="3"/>
  <c r="U97" i="3"/>
  <c r="Y97" i="3" s="1"/>
  <c r="X94" i="3"/>
  <c r="W94" i="3"/>
  <c r="U94" i="3"/>
  <c r="Y94" i="3" s="1"/>
  <c r="X91" i="3"/>
  <c r="U91" i="3"/>
  <c r="Y91" i="3" s="1"/>
  <c r="W91" i="3"/>
  <c r="X90" i="3"/>
  <c r="W90" i="3"/>
  <c r="U90" i="3"/>
  <c r="Y90" i="3" s="1"/>
  <c r="W87" i="3"/>
  <c r="X87" i="3"/>
  <c r="U87" i="3"/>
  <c r="Y87" i="3" s="1"/>
  <c r="U84" i="3"/>
  <c r="Y84" i="3" s="1"/>
  <c r="X84" i="3"/>
  <c r="W84" i="3"/>
  <c r="W81" i="3"/>
  <c r="X81" i="3"/>
  <c r="U81" i="3"/>
  <c r="Y81" i="3" s="1"/>
  <c r="X78" i="3"/>
  <c r="W78" i="3"/>
  <c r="U78" i="3"/>
  <c r="Y78" i="3" s="1"/>
  <c r="X75" i="3"/>
  <c r="W75" i="3"/>
  <c r="U75" i="3"/>
  <c r="Y75" i="3" s="1"/>
  <c r="X73" i="3"/>
  <c r="W73" i="3"/>
  <c r="U73" i="3"/>
  <c r="Y73" i="3" s="1"/>
  <c r="X71" i="3"/>
  <c r="W71" i="3"/>
  <c r="U71" i="3"/>
  <c r="Y71" i="3" s="1"/>
  <c r="X68" i="3"/>
  <c r="W68" i="3"/>
  <c r="U68" i="3"/>
  <c r="Y68" i="3" s="1"/>
  <c r="U65" i="3"/>
  <c r="Y65" i="3" s="1"/>
  <c r="W65" i="3"/>
  <c r="X65" i="3"/>
  <c r="U59" i="3"/>
  <c r="Y59" i="3" s="1"/>
  <c r="W59" i="3"/>
  <c r="X59" i="3"/>
  <c r="X55" i="3"/>
  <c r="W55" i="3"/>
  <c r="U55" i="3"/>
  <c r="Y55" i="3" s="1"/>
  <c r="W52" i="3"/>
  <c r="X52" i="3"/>
  <c r="U52" i="3"/>
  <c r="Y52" i="3" s="1"/>
  <c r="W49" i="3"/>
  <c r="X49" i="3"/>
  <c r="U49" i="3"/>
  <c r="Y49" i="3" s="1"/>
  <c r="X48" i="3"/>
  <c r="W48" i="3"/>
  <c r="U48" i="3"/>
  <c r="Y48" i="3" s="1"/>
  <c r="W45" i="3"/>
  <c r="X45" i="3"/>
  <c r="U45" i="3"/>
  <c r="Y45" i="3" s="1"/>
  <c r="W42" i="3"/>
  <c r="U42" i="3"/>
  <c r="Y42" i="3" s="1"/>
  <c r="X42" i="3"/>
  <c r="X39" i="3"/>
  <c r="U39" i="3"/>
  <c r="Y39" i="3" s="1"/>
  <c r="W39" i="3"/>
  <c r="X36" i="3"/>
  <c r="W36" i="3"/>
  <c r="U36" i="3"/>
  <c r="Y36" i="3" s="1"/>
  <c r="W34" i="3"/>
  <c r="X34" i="3"/>
  <c r="U34" i="3"/>
  <c r="Y34" i="3" s="1"/>
  <c r="X32" i="3"/>
  <c r="W32" i="3"/>
  <c r="U32" i="3"/>
  <c r="Y32" i="3" s="1"/>
  <c r="W29" i="3"/>
  <c r="U29" i="3"/>
  <c r="Y29" i="3" s="1"/>
  <c r="W26" i="3"/>
  <c r="X26" i="3"/>
  <c r="U26" i="3"/>
  <c r="Y26" i="3" s="1"/>
  <c r="X23" i="3"/>
  <c r="W23" i="3"/>
  <c r="U23" i="3"/>
  <c r="Y23" i="3" s="1"/>
  <c r="X20" i="3"/>
  <c r="W20" i="3"/>
  <c r="U20" i="3"/>
  <c r="Y20" i="3" s="1"/>
  <c r="U17" i="3"/>
  <c r="Y17" i="3" s="1"/>
  <c r="X17" i="3"/>
  <c r="W17" i="3"/>
  <c r="W14" i="3"/>
  <c r="X14" i="3"/>
  <c r="U14" i="3"/>
  <c r="Y14" i="3" s="1"/>
  <c r="W11" i="3"/>
  <c r="X11" i="3"/>
  <c r="U11" i="3"/>
  <c r="Y11" i="3" s="1"/>
  <c r="W9" i="3"/>
  <c r="U9" i="3"/>
  <c r="Y9" i="3" s="1"/>
  <c r="X9" i="3"/>
  <c r="X372" i="3"/>
  <c r="W372" i="3"/>
  <c r="U372" i="3"/>
  <c r="Y372" i="3" s="1"/>
  <c r="X363" i="3"/>
  <c r="U363" i="3"/>
  <c r="Y363" i="3" s="1"/>
  <c r="W363" i="3"/>
  <c r="X337" i="3"/>
  <c r="W337" i="3"/>
  <c r="U337" i="3"/>
  <c r="Y337" i="3" s="1"/>
  <c r="X252" i="3"/>
  <c r="W252" i="3"/>
  <c r="U252" i="3"/>
  <c r="Y252" i="3" s="1"/>
  <c r="U220" i="3"/>
  <c r="Y220" i="3" s="1"/>
  <c r="X220" i="3"/>
  <c r="W220" i="3"/>
  <c r="X217" i="3"/>
  <c r="W217" i="3"/>
  <c r="U217" i="3"/>
  <c r="Y217" i="3" s="1"/>
  <c r="X215" i="3"/>
  <c r="W215" i="3"/>
  <c r="U215" i="3"/>
  <c r="Y215" i="3" s="1"/>
  <c r="U214" i="3"/>
  <c r="Y214" i="3" s="1"/>
  <c r="X214" i="3"/>
  <c r="W214" i="3"/>
  <c r="U212" i="3"/>
  <c r="Y212" i="3" s="1"/>
  <c r="X212" i="3"/>
  <c r="W212" i="3"/>
  <c r="W209" i="3"/>
  <c r="U209" i="3"/>
  <c r="Y209" i="3" s="1"/>
  <c r="X209" i="3"/>
  <c r="W206" i="3"/>
  <c r="U206" i="3"/>
  <c r="Y206" i="3" s="1"/>
  <c r="X206" i="3"/>
  <c r="X203" i="3"/>
  <c r="W203" i="3"/>
  <c r="U203" i="3"/>
  <c r="Y203" i="3" s="1"/>
  <c r="X201" i="3"/>
  <c r="W201" i="3"/>
  <c r="U201" i="3"/>
  <c r="Y201" i="3" s="1"/>
  <c r="U198" i="3"/>
  <c r="Y198" i="3" s="1"/>
  <c r="X198" i="3"/>
  <c r="W198" i="3"/>
  <c r="W195" i="3"/>
  <c r="U195" i="3"/>
  <c r="Y195" i="3" s="1"/>
  <c r="X195" i="3"/>
  <c r="X193" i="3"/>
  <c r="W193" i="3"/>
  <c r="U193" i="3"/>
  <c r="Y193" i="3" s="1"/>
  <c r="W190" i="3"/>
  <c r="U190" i="3"/>
  <c r="Y190" i="3" s="1"/>
  <c r="X190" i="3"/>
  <c r="X187" i="3"/>
  <c r="W187" i="3"/>
  <c r="U187" i="3"/>
  <c r="Y187" i="3" s="1"/>
  <c r="X184" i="3"/>
  <c r="W184" i="3"/>
  <c r="U184" i="3"/>
  <c r="Y184" i="3" s="1"/>
  <c r="W179" i="3"/>
  <c r="U179" i="3"/>
  <c r="Y179" i="3" s="1"/>
  <c r="X179" i="3"/>
  <c r="W177" i="3"/>
  <c r="U177" i="3"/>
  <c r="Y177" i="3" s="1"/>
  <c r="X177" i="3"/>
  <c r="U148" i="3"/>
  <c r="Y148" i="3" s="1"/>
  <c r="X148" i="3"/>
  <c r="W148" i="3"/>
  <c r="X145" i="3"/>
  <c r="W145" i="3"/>
  <c r="U145" i="3"/>
  <c r="Y145" i="3" s="1"/>
  <c r="X141" i="3"/>
  <c r="U141" i="3"/>
  <c r="Y141" i="3" s="1"/>
  <c r="W141" i="3"/>
  <c r="W138" i="3"/>
  <c r="X138" i="3"/>
  <c r="U138" i="3"/>
  <c r="Y138" i="3" s="1"/>
  <c r="X135" i="3"/>
  <c r="W135" i="3"/>
  <c r="U135" i="3"/>
  <c r="Y135" i="3" s="1"/>
  <c r="X131" i="3"/>
  <c r="W131" i="3"/>
  <c r="U131" i="3"/>
  <c r="Y131" i="3" s="1"/>
  <c r="W128" i="3"/>
  <c r="U128" i="3"/>
  <c r="Y128" i="3" s="1"/>
  <c r="X128" i="3"/>
  <c r="X125" i="3"/>
  <c r="W125" i="3"/>
  <c r="U125" i="3"/>
  <c r="Y125" i="3" s="1"/>
  <c r="U122" i="3"/>
  <c r="Y122" i="3" s="1"/>
  <c r="X122" i="3"/>
  <c r="W122" i="3"/>
  <c r="U118" i="3"/>
  <c r="Y118" i="3" s="1"/>
  <c r="X118" i="3"/>
  <c r="W118" i="3"/>
  <c r="W115" i="3"/>
  <c r="X115" i="3"/>
  <c r="U115" i="3"/>
  <c r="Y115" i="3" s="1"/>
  <c r="U112" i="3"/>
  <c r="Y112" i="3" s="1"/>
  <c r="X112" i="3"/>
  <c r="W112" i="3"/>
  <c r="W104" i="3"/>
  <c r="U104" i="3"/>
  <c r="Y104" i="3" s="1"/>
  <c r="X104" i="3"/>
  <c r="U99" i="3"/>
  <c r="Y99" i="3" s="1"/>
  <c r="X99" i="3"/>
  <c r="W99" i="3"/>
  <c r="X96" i="3"/>
  <c r="W96" i="3"/>
  <c r="U96" i="3"/>
  <c r="Y96" i="3" s="1"/>
  <c r="X93" i="3"/>
  <c r="U93" i="3"/>
  <c r="Y93" i="3" s="1"/>
  <c r="W93" i="3"/>
  <c r="W85" i="3"/>
  <c r="X85" i="3"/>
  <c r="U85" i="3"/>
  <c r="Y85" i="3" s="1"/>
  <c r="X82" i="3"/>
  <c r="W82" i="3"/>
  <c r="U82" i="3"/>
  <c r="Y82" i="3" s="1"/>
  <c r="W79" i="3"/>
  <c r="X79" i="3"/>
  <c r="U79" i="3"/>
  <c r="Y79" i="3" s="1"/>
  <c r="X76" i="3"/>
  <c r="W76" i="3"/>
  <c r="U76" i="3"/>
  <c r="Y76" i="3" s="1"/>
  <c r="W72" i="3"/>
  <c r="U72" i="3"/>
  <c r="Y72" i="3" s="1"/>
  <c r="X72" i="3"/>
  <c r="X69" i="3"/>
  <c r="W69" i="3"/>
  <c r="U69" i="3"/>
  <c r="Y69" i="3" s="1"/>
  <c r="U66" i="3"/>
  <c r="Y66" i="3" s="1"/>
  <c r="X66" i="3"/>
  <c r="W66" i="3"/>
  <c r="X62" i="3"/>
  <c r="U62" i="3"/>
  <c r="Y62" i="3" s="1"/>
  <c r="W62" i="3"/>
  <c r="W56" i="3"/>
  <c r="X56" i="3"/>
  <c r="U56" i="3"/>
  <c r="Y56" i="3" s="1"/>
  <c r="X53" i="3"/>
  <c r="W53" i="3"/>
  <c r="U53" i="3"/>
  <c r="Y53" i="3" s="1"/>
  <c r="W50" i="3"/>
  <c r="X50" i="3"/>
  <c r="U50" i="3"/>
  <c r="Y50" i="3" s="1"/>
  <c r="W46" i="3"/>
  <c r="X46" i="3"/>
  <c r="U46" i="3"/>
  <c r="Y46" i="3" s="1"/>
  <c r="W43" i="3"/>
  <c r="U43" i="3"/>
  <c r="Y43" i="3" s="1"/>
  <c r="X43" i="3"/>
  <c r="W41" i="3"/>
  <c r="U41" i="3"/>
  <c r="Y41" i="3" s="1"/>
  <c r="X41" i="3"/>
  <c r="W37" i="3"/>
  <c r="X37" i="3"/>
  <c r="U37" i="3"/>
  <c r="Y37" i="3" s="1"/>
  <c r="W35" i="3"/>
  <c r="U35" i="3"/>
  <c r="Y35" i="3" s="1"/>
  <c r="X35" i="3"/>
  <c r="W30" i="3"/>
  <c r="U30" i="3"/>
  <c r="Y30" i="3" s="1"/>
  <c r="X27" i="3"/>
  <c r="W27" i="3"/>
  <c r="U27" i="3"/>
  <c r="Y27" i="3" s="1"/>
  <c r="X24" i="3"/>
  <c r="W24" i="3"/>
  <c r="U24" i="3"/>
  <c r="Y24" i="3" s="1"/>
  <c r="X21" i="3"/>
  <c r="U21" i="3"/>
  <c r="Y21" i="3" s="1"/>
  <c r="W21" i="3"/>
  <c r="X18" i="3"/>
  <c r="U18" i="3"/>
  <c r="Y18" i="3" s="1"/>
  <c r="W18" i="3"/>
  <c r="X15" i="3"/>
  <c r="W15" i="3"/>
  <c r="U15" i="3"/>
  <c r="Y15" i="3" s="1"/>
  <c r="X12" i="3"/>
  <c r="U12" i="3"/>
  <c r="Y12" i="3" s="1"/>
  <c r="W12" i="3"/>
  <c r="W8" i="3"/>
  <c r="U8" i="3"/>
  <c r="Y8" i="3" s="1"/>
  <c r="X8" i="3"/>
  <c r="W370" i="3"/>
  <c r="X370" i="3"/>
  <c r="U370" i="3"/>
  <c r="Y370" i="3" s="1"/>
  <c r="X365" i="3"/>
  <c r="U365" i="3"/>
  <c r="Y365" i="3" s="1"/>
  <c r="W365" i="3"/>
  <c r="X360" i="3"/>
  <c r="W360" i="3"/>
  <c r="U360" i="3"/>
  <c r="Y360" i="3" s="1"/>
  <c r="W175" i="3"/>
  <c r="U175" i="3"/>
  <c r="Y175" i="3" s="1"/>
  <c r="X175" i="3"/>
  <c r="X174" i="3"/>
  <c r="W174" i="3"/>
  <c r="U174" i="3"/>
  <c r="Y174" i="3" s="1"/>
  <c r="W173" i="3"/>
  <c r="U173" i="3"/>
  <c r="Y173" i="3" s="1"/>
  <c r="X173" i="3"/>
  <c r="X172" i="3"/>
  <c r="W172" i="3"/>
  <c r="U172" i="3"/>
  <c r="Y172" i="3" s="1"/>
  <c r="W151" i="3"/>
  <c r="X151" i="3"/>
  <c r="U151" i="3"/>
  <c r="Y151" i="3" s="1"/>
  <c r="X147" i="3"/>
  <c r="U147" i="3"/>
  <c r="Y147" i="3" s="1"/>
  <c r="W147" i="3"/>
  <c r="W144" i="3"/>
  <c r="U144" i="3"/>
  <c r="Y144" i="3" s="1"/>
  <c r="X144" i="3"/>
  <c r="X140" i="3"/>
  <c r="W140" i="3"/>
  <c r="U140" i="3"/>
  <c r="Y140" i="3" s="1"/>
  <c r="X137" i="3"/>
  <c r="W137" i="3"/>
  <c r="U137" i="3"/>
  <c r="Y137" i="3" s="1"/>
  <c r="X133" i="3"/>
  <c r="W133" i="3"/>
  <c r="U133" i="3"/>
  <c r="Y133" i="3" s="1"/>
  <c r="W130" i="3"/>
  <c r="X130" i="3"/>
  <c r="U130" i="3"/>
  <c r="Y130" i="3" s="1"/>
  <c r="X127" i="3"/>
  <c r="U127" i="3"/>
  <c r="Y127" i="3" s="1"/>
  <c r="W127" i="3"/>
  <c r="U124" i="3"/>
  <c r="Y124" i="3" s="1"/>
  <c r="X124" i="3"/>
  <c r="W124" i="3"/>
  <c r="X121" i="3"/>
  <c r="U121" i="3"/>
  <c r="Y121" i="3" s="1"/>
  <c r="W121" i="3"/>
  <c r="X117" i="3"/>
  <c r="U117" i="3"/>
  <c r="Y117" i="3" s="1"/>
  <c r="W117" i="3"/>
  <c r="X114" i="3"/>
  <c r="W114" i="3"/>
  <c r="U114" i="3"/>
  <c r="Y114" i="3" s="1"/>
  <c r="X111" i="3"/>
  <c r="W111" i="3"/>
  <c r="U111" i="3"/>
  <c r="Y111" i="3" s="1"/>
  <c r="X109" i="3"/>
  <c r="W109" i="3"/>
  <c r="U109" i="3"/>
  <c r="Y109" i="3" s="1"/>
  <c r="X106" i="3"/>
  <c r="W106" i="3"/>
  <c r="U106" i="3"/>
  <c r="Y106" i="3" s="1"/>
  <c r="W102" i="3"/>
  <c r="U102" i="3"/>
  <c r="Y102" i="3" s="1"/>
  <c r="X102" i="3"/>
  <c r="X98" i="3"/>
  <c r="W98" i="3"/>
  <c r="U98" i="3"/>
  <c r="Y98" i="3" s="1"/>
  <c r="X95" i="3"/>
  <c r="W95" i="3"/>
  <c r="U95" i="3"/>
  <c r="Y95" i="3" s="1"/>
  <c r="U92" i="3"/>
  <c r="Y92" i="3" s="1"/>
  <c r="X92" i="3"/>
  <c r="W92" i="3"/>
  <c r="W89" i="3"/>
  <c r="X89" i="3"/>
  <c r="U89" i="3"/>
  <c r="Y89" i="3" s="1"/>
  <c r="X86" i="3"/>
  <c r="W86" i="3"/>
  <c r="U86" i="3"/>
  <c r="Y86" i="3" s="1"/>
  <c r="X83" i="3"/>
  <c r="U83" i="3"/>
  <c r="Y83" i="3" s="1"/>
  <c r="W83" i="3"/>
  <c r="X80" i="3"/>
  <c r="W80" i="3"/>
  <c r="U80" i="3"/>
  <c r="Y80" i="3" s="1"/>
  <c r="W77" i="3"/>
  <c r="X77" i="3"/>
  <c r="U77" i="3"/>
  <c r="Y77" i="3" s="1"/>
  <c r="X74" i="3"/>
  <c r="W74" i="3"/>
  <c r="U74" i="3"/>
  <c r="Y74" i="3" s="1"/>
  <c r="W70" i="3"/>
  <c r="U70" i="3"/>
  <c r="Y70" i="3" s="1"/>
  <c r="X70" i="3"/>
  <c r="W67" i="3"/>
  <c r="X67" i="3"/>
  <c r="U67" i="3"/>
  <c r="Y67" i="3" s="1"/>
  <c r="X64" i="3"/>
  <c r="U64" i="3"/>
  <c r="Y64" i="3" s="1"/>
  <c r="W64" i="3"/>
  <c r="X57" i="3"/>
  <c r="U57" i="3"/>
  <c r="Y57" i="3" s="1"/>
  <c r="W57" i="3"/>
  <c r="X54" i="3"/>
  <c r="W54" i="3"/>
  <c r="U54" i="3"/>
  <c r="Y54" i="3" s="1"/>
  <c r="W51" i="3"/>
  <c r="X51" i="3"/>
  <c r="U51" i="3"/>
  <c r="Y51" i="3" s="1"/>
  <c r="X47" i="3"/>
  <c r="W47" i="3"/>
  <c r="U47" i="3"/>
  <c r="Y47" i="3" s="1"/>
  <c r="U44" i="3"/>
  <c r="Y44" i="3" s="1"/>
  <c r="W44" i="3"/>
  <c r="X44" i="3"/>
  <c r="W40" i="3"/>
  <c r="X40" i="3"/>
  <c r="U40" i="3"/>
  <c r="Y40" i="3" s="1"/>
  <c r="X38" i="3"/>
  <c r="U38" i="3"/>
  <c r="Y38" i="3" s="1"/>
  <c r="W38" i="3"/>
  <c r="W33" i="3"/>
  <c r="X33" i="3"/>
  <c r="U33" i="3"/>
  <c r="Y33" i="3" s="1"/>
  <c r="X31" i="3"/>
  <c r="W31" i="3"/>
  <c r="U31" i="3"/>
  <c r="Y31" i="3" s="1"/>
  <c r="X28" i="3"/>
  <c r="W28" i="3"/>
  <c r="U28" i="3"/>
  <c r="Y28" i="3" s="1"/>
  <c r="W25" i="3"/>
  <c r="X25" i="3"/>
  <c r="U25" i="3"/>
  <c r="Y25" i="3" s="1"/>
  <c r="X22" i="3"/>
  <c r="W22" i="3"/>
  <c r="U22" i="3"/>
  <c r="Y22" i="3" s="1"/>
  <c r="W19" i="3"/>
  <c r="X19" i="3"/>
  <c r="U19" i="3"/>
  <c r="Y19" i="3" s="1"/>
  <c r="X16" i="3"/>
  <c r="W16" i="3"/>
  <c r="U16" i="3"/>
  <c r="Y16" i="3" s="1"/>
  <c r="X13" i="3"/>
  <c r="U13" i="3"/>
  <c r="Y13" i="3" s="1"/>
  <c r="W13" i="3"/>
  <c r="X10" i="3"/>
  <c r="W10" i="3"/>
  <c r="U10" i="3"/>
  <c r="Y10" i="3" s="1"/>
  <c r="X7" i="3"/>
  <c r="U7" i="3"/>
  <c r="Y7" i="3" s="1"/>
  <c r="W7" i="3"/>
  <c r="U5" i="3"/>
  <c r="W5" i="3"/>
  <c r="S333" i="3"/>
  <c r="S334" i="3"/>
  <c r="A6" i="11"/>
  <c r="A5" i="11"/>
  <c r="A4" i="11"/>
  <c r="A3" i="11"/>
  <c r="A2" i="11"/>
  <c r="O334" i="3" l="1"/>
  <c r="Q334" i="3" s="1"/>
  <c r="T334" i="3" s="1"/>
  <c r="O333" i="3"/>
  <c r="Q333" i="3" s="1"/>
  <c r="T333" i="3" s="1"/>
  <c r="W334" i="3" l="1"/>
  <c r="U334" i="3"/>
  <c r="Y334" i="3" s="1"/>
  <c r="X334" i="3"/>
  <c r="X333" i="3"/>
  <c r="W333" i="3"/>
  <c r="U333" i="3"/>
  <c r="Y333" i="3" s="1"/>
  <c r="R334" i="3"/>
  <c r="R333" i="3"/>
  <c r="A1" i="11" l="1"/>
  <c r="S324" i="3" l="1"/>
  <c r="O324" i="3" l="1"/>
  <c r="Q324" i="3" s="1"/>
  <c r="T324" i="3" s="1"/>
  <c r="X324" i="3" l="1"/>
  <c r="W324" i="3"/>
  <c r="U324" i="3"/>
  <c r="Y324" i="3" s="1"/>
  <c r="R324" i="3"/>
  <c r="D4" i="2" l="1"/>
  <c r="D3" i="2"/>
  <c r="S240" i="3" l="1"/>
  <c r="O240" i="3" l="1"/>
  <c r="Q240" i="3" s="1"/>
  <c r="S169" i="3"/>
  <c r="S239" i="3"/>
  <c r="S281" i="3"/>
  <c r="J58" i="3"/>
  <c r="S58" i="3" s="1"/>
  <c r="R240" i="3" l="1"/>
  <c r="T240" i="3"/>
  <c r="O239" i="3"/>
  <c r="Q239" i="3" s="1"/>
  <c r="T239" i="3" s="1"/>
  <c r="O281" i="3"/>
  <c r="Q281" i="3" s="1"/>
  <c r="O169" i="3"/>
  <c r="Q169" i="3" s="1"/>
  <c r="T169" i="3" s="1"/>
  <c r="O58" i="3"/>
  <c r="Q58" i="3" s="1"/>
  <c r="U240" i="3" l="1"/>
  <c r="Y240" i="3" s="1"/>
  <c r="X240" i="3"/>
  <c r="W240" i="3"/>
  <c r="W239" i="3"/>
  <c r="U239" i="3"/>
  <c r="Y239" i="3" s="1"/>
  <c r="X239" i="3"/>
  <c r="R281" i="3"/>
  <c r="T281" i="3"/>
  <c r="X169" i="3"/>
  <c r="W169" i="3"/>
  <c r="U169" i="3"/>
  <c r="Y169" i="3" s="1"/>
  <c r="R58" i="3"/>
  <c r="T58" i="3"/>
  <c r="R239" i="3"/>
  <c r="R169" i="3"/>
  <c r="S251" i="3"/>
  <c r="X281" i="3" l="1"/>
  <c r="W281" i="3"/>
  <c r="U281" i="3"/>
  <c r="Y281" i="3" s="1"/>
  <c r="X58" i="3"/>
  <c r="W58" i="3"/>
  <c r="U58" i="3"/>
  <c r="Y58" i="3" s="1"/>
  <c r="O251" i="3"/>
  <c r="Q251" i="3" s="1"/>
  <c r="R251" i="3" l="1"/>
  <c r="T251" i="3"/>
  <c r="S243" i="3"/>
  <c r="W251" i="3" l="1"/>
  <c r="U251" i="3"/>
  <c r="Y251" i="3" s="1"/>
  <c r="X251" i="3"/>
  <c r="O243" i="3"/>
  <c r="Q243" i="3" s="1"/>
  <c r="T243" i="3" s="1"/>
  <c r="X243" i="3" l="1"/>
  <c r="W243" i="3"/>
  <c r="U243" i="3"/>
  <c r="Y243" i="3" s="1"/>
  <c r="R243" i="3"/>
  <c r="L369" i="28" l="1"/>
  <c r="M369" i="28" s="1"/>
  <c r="L368" i="28"/>
  <c r="L366" i="28"/>
  <c r="M366" i="28" s="1"/>
  <c r="L361" i="28"/>
  <c r="L364" i="28"/>
  <c r="L358" i="28"/>
  <c r="L351" i="28"/>
  <c r="L350" i="28"/>
  <c r="L348" i="28"/>
  <c r="M348" i="28" s="1"/>
  <c r="L343" i="28"/>
  <c r="M343" i="28" s="1"/>
  <c r="L347" i="28"/>
  <c r="L356" i="28"/>
  <c r="L355" i="28"/>
  <c r="L357" i="28"/>
  <c r="L353" i="28"/>
  <c r="L342" i="28"/>
  <c r="L352" i="28"/>
  <c r="M352" i="28" s="1"/>
  <c r="L349" i="28"/>
  <c r="M349" i="28" s="1"/>
  <c r="L346" i="28"/>
  <c r="L345" i="28"/>
  <c r="L341" i="28"/>
  <c r="L289" i="28"/>
  <c r="M289" i="28" s="1"/>
  <c r="L333" i="28"/>
  <c r="L305" i="28"/>
  <c r="L301" i="28"/>
  <c r="L300" i="28"/>
  <c r="L284" i="28"/>
  <c r="L303" i="28"/>
  <c r="L302" i="28"/>
  <c r="L287" i="28"/>
  <c r="L286" i="28"/>
  <c r="M286" i="28" s="1"/>
  <c r="L285" i="28"/>
  <c r="L329" i="28"/>
  <c r="L318" i="28"/>
  <c r="L315" i="28"/>
  <c r="L309" i="28"/>
  <c r="L290" i="28"/>
  <c r="L330" i="28"/>
  <c r="M330" i="28" s="1"/>
  <c r="L319" i="28"/>
  <c r="L299" i="28"/>
  <c r="L296" i="28"/>
  <c r="L334" i="28"/>
  <c r="L331" i="28"/>
  <c r="L298" i="28"/>
  <c r="L337" i="28"/>
  <c r="L328" i="28"/>
  <c r="L327" i="28"/>
  <c r="L326" i="28"/>
  <c r="L316" i="28"/>
  <c r="L313" i="28"/>
  <c r="L308" i="28"/>
  <c r="L306" i="28"/>
  <c r="L325" i="28"/>
  <c r="L324" i="28"/>
  <c r="L293" i="28"/>
  <c r="L322" i="28"/>
  <c r="L291" i="28"/>
  <c r="L295" i="28"/>
  <c r="L283" i="28"/>
  <c r="M283" i="28" s="1"/>
  <c r="L281" i="28"/>
  <c r="L276" i="28"/>
  <c r="L277" i="28"/>
  <c r="L272" i="28"/>
  <c r="L271" i="28"/>
  <c r="L270" i="28"/>
  <c r="L269" i="28"/>
  <c r="L268" i="28"/>
  <c r="L267" i="28"/>
  <c r="L266" i="28"/>
  <c r="L275" i="28"/>
  <c r="L274" i="28"/>
  <c r="L263" i="28"/>
  <c r="L264" i="28"/>
  <c r="L257" i="28"/>
  <c r="L262" i="28"/>
  <c r="L258" i="28"/>
  <c r="L255" i="28"/>
  <c r="L253" i="28"/>
  <c r="L252" i="28"/>
  <c r="L231" i="28"/>
  <c r="L251" i="28"/>
  <c r="L240" i="28"/>
  <c r="L225" i="28"/>
  <c r="L241" i="28"/>
  <c r="L235" i="28"/>
  <c r="L219" i="28"/>
  <c r="L238" i="28"/>
  <c r="L239" i="28"/>
  <c r="L222" i="28"/>
  <c r="L221" i="28"/>
  <c r="L245" i="28"/>
  <c r="L250" i="28"/>
  <c r="L249" i="28"/>
  <c r="L248" i="28"/>
  <c r="L247" i="28"/>
  <c r="L246" i="28"/>
  <c r="L242" i="28"/>
  <c r="L243" i="28"/>
  <c r="L218" i="28"/>
  <c r="L228" i="28"/>
  <c r="L234" i="28"/>
  <c r="L229" i="28"/>
  <c r="L213" i="28"/>
  <c r="L212" i="28"/>
  <c r="M212" i="28" s="1"/>
  <c r="L211" i="28"/>
  <c r="L150" i="28"/>
  <c r="L166" i="28"/>
  <c r="M166" i="28" s="1"/>
  <c r="L203" i="28"/>
  <c r="L202" i="28"/>
  <c r="L163" i="28"/>
  <c r="L187" i="28"/>
  <c r="L161" i="28"/>
  <c r="L174" i="28"/>
  <c r="M174" i="28" s="1"/>
  <c r="L180" i="28"/>
  <c r="M180" i="28" s="1"/>
  <c r="L179" i="28"/>
  <c r="L178" i="28"/>
  <c r="M178" i="28" s="1"/>
  <c r="L177" i="28"/>
  <c r="M177" i="28" s="1"/>
  <c r="L175" i="28"/>
  <c r="M175" i="28" s="1"/>
  <c r="L173" i="28"/>
  <c r="L172" i="28"/>
  <c r="L156" i="28"/>
  <c r="L171" i="28"/>
  <c r="L164" i="28"/>
  <c r="L170" i="28"/>
  <c r="L149" i="28"/>
  <c r="L154" i="28"/>
  <c r="L140" i="28"/>
  <c r="L145" i="28"/>
  <c r="L139" i="28"/>
  <c r="L138" i="28"/>
  <c r="L143" i="28"/>
  <c r="L142" i="28"/>
  <c r="L136" i="28"/>
  <c r="L152" i="28"/>
  <c r="L137" i="28"/>
  <c r="L169" i="28"/>
  <c r="L134" i="28"/>
  <c r="M134" i="28" s="1"/>
  <c r="L132" i="28"/>
  <c r="L151" i="28"/>
  <c r="L131" i="28"/>
  <c r="L129" i="28"/>
  <c r="L114" i="28"/>
  <c r="L113" i="28"/>
  <c r="L121" i="28"/>
  <c r="L112" i="28"/>
  <c r="L119" i="28"/>
  <c r="L122" i="28"/>
  <c r="M122" i="28" s="1"/>
  <c r="L127" i="28"/>
  <c r="L125" i="28"/>
  <c r="L118" i="28"/>
  <c r="L111" i="28"/>
  <c r="L109" i="28"/>
  <c r="L106" i="28"/>
  <c r="L107" i="28"/>
  <c r="L103" i="28"/>
  <c r="L86" i="28"/>
  <c r="M86" i="28" s="1"/>
  <c r="L97" i="28"/>
  <c r="L96" i="28"/>
  <c r="L100" i="28"/>
  <c r="L94" i="28"/>
  <c r="L93" i="28"/>
  <c r="M93" i="28" s="1"/>
  <c r="L88" i="28"/>
  <c r="M88" i="28" s="1"/>
  <c r="L92" i="28"/>
  <c r="L91" i="28"/>
  <c r="L90" i="28"/>
  <c r="M90" i="28" s="1"/>
  <c r="L89" i="28"/>
  <c r="M89" i="28" s="1"/>
  <c r="L95" i="28"/>
  <c r="M95" i="28" s="1"/>
  <c r="L102" i="28"/>
  <c r="L87" i="28"/>
  <c r="L85" i="28"/>
  <c r="L83" i="28"/>
  <c r="L84" i="28"/>
  <c r="L82" i="28"/>
  <c r="L81" i="28"/>
  <c r="L77" i="28"/>
  <c r="L74" i="28"/>
  <c r="L66" i="28"/>
  <c r="L72" i="28"/>
  <c r="L64" i="28"/>
  <c r="L63" i="28"/>
  <c r="L61" i="28"/>
  <c r="L59" i="28"/>
  <c r="L58" i="28"/>
  <c r="L56" i="28"/>
  <c r="L57" i="28"/>
  <c r="L54" i="28"/>
  <c r="L52" i="28"/>
  <c r="L51" i="28"/>
  <c r="L50" i="28"/>
  <c r="L49" i="28"/>
  <c r="L42" i="28"/>
  <c r="L45" i="28"/>
  <c r="L44" i="28"/>
  <c r="L40" i="28"/>
  <c r="L43" i="28"/>
  <c r="L38" i="28"/>
  <c r="L37" i="28"/>
  <c r="L28" i="28"/>
  <c r="L27" i="28"/>
  <c r="L36" i="28"/>
  <c r="L35" i="28"/>
  <c r="L33" i="28"/>
  <c r="L31" i="28"/>
  <c r="L32" i="28"/>
  <c r="L24" i="28"/>
  <c r="L23" i="28"/>
  <c r="L17" i="28"/>
  <c r="L15" i="28"/>
  <c r="L19" i="28"/>
  <c r="L20" i="28"/>
  <c r="L11" i="28"/>
  <c r="L16" i="28"/>
  <c r="L9" i="28"/>
  <c r="L14" i="28"/>
  <c r="L7" i="28"/>
  <c r="L5" i="28"/>
  <c r="P13" i="29"/>
  <c r="L13" i="29"/>
  <c r="E13" i="29"/>
  <c r="M13" i="29" s="1"/>
  <c r="L12" i="29"/>
  <c r="J12" i="29"/>
  <c r="E12" i="29"/>
  <c r="I12" i="29" s="1"/>
  <c r="P11" i="29"/>
  <c r="L11" i="29"/>
  <c r="E11" i="29"/>
  <c r="M11" i="29" s="1"/>
  <c r="L10" i="29"/>
  <c r="J10" i="29"/>
  <c r="E10" i="29"/>
  <c r="I10" i="29" s="1"/>
  <c r="P9" i="29"/>
  <c r="L9" i="29"/>
  <c r="E9" i="29"/>
  <c r="I9" i="29" s="1"/>
  <c r="P8" i="29"/>
  <c r="L8" i="29"/>
  <c r="E8" i="29"/>
  <c r="M8" i="29" s="1"/>
  <c r="P7" i="29"/>
  <c r="L7" i="29"/>
  <c r="E7" i="29"/>
  <c r="M7" i="29" s="1"/>
  <c r="L6" i="29"/>
  <c r="E6" i="29"/>
  <c r="M6" i="29" s="1"/>
  <c r="L5" i="29"/>
  <c r="E5" i="29"/>
  <c r="I5" i="29" s="1"/>
  <c r="R5" i="29" s="1"/>
  <c r="T370" i="28"/>
  <c r="Q370" i="28"/>
  <c r="O370" i="28"/>
  <c r="N370" i="28"/>
  <c r="J370" i="28"/>
  <c r="I370" i="28"/>
  <c r="H370" i="28"/>
  <c r="G370" i="28"/>
  <c r="F370" i="28"/>
  <c r="E370" i="28"/>
  <c r="K370" i="28" s="1"/>
  <c r="Q369" i="28"/>
  <c r="O369" i="28"/>
  <c r="N369" i="28"/>
  <c r="J369" i="28"/>
  <c r="I369" i="28"/>
  <c r="H369" i="28"/>
  <c r="G369" i="28"/>
  <c r="F369" i="28"/>
  <c r="E369" i="28"/>
  <c r="K369" i="28" s="1"/>
  <c r="T368" i="28"/>
  <c r="Q368" i="28"/>
  <c r="O368" i="28"/>
  <c r="N368" i="28"/>
  <c r="J368" i="28"/>
  <c r="I368" i="28"/>
  <c r="H368" i="28"/>
  <c r="G368" i="28"/>
  <c r="F368" i="28"/>
  <c r="E368" i="28"/>
  <c r="K368" i="28" s="1"/>
  <c r="Q367" i="28"/>
  <c r="O367" i="28"/>
  <c r="N367" i="28"/>
  <c r="J367" i="28"/>
  <c r="I367" i="28"/>
  <c r="H367" i="28"/>
  <c r="G367" i="28"/>
  <c r="F367" i="28"/>
  <c r="E367" i="28"/>
  <c r="K367" i="28" s="1"/>
  <c r="Q366" i="28"/>
  <c r="O366" i="28"/>
  <c r="P366" i="28" s="1"/>
  <c r="N366" i="28"/>
  <c r="J366" i="28"/>
  <c r="I366" i="28"/>
  <c r="H366" i="28"/>
  <c r="G366" i="28"/>
  <c r="F366" i="28"/>
  <c r="E366" i="28"/>
  <c r="K366" i="28" s="1"/>
  <c r="T365" i="28"/>
  <c r="Q365" i="28"/>
  <c r="O365" i="28"/>
  <c r="N365" i="28"/>
  <c r="J365" i="28"/>
  <c r="I365" i="28"/>
  <c r="H365" i="28"/>
  <c r="G365" i="28"/>
  <c r="F365" i="28"/>
  <c r="E365" i="28"/>
  <c r="K365" i="28" s="1"/>
  <c r="T364" i="28"/>
  <c r="Q364" i="28"/>
  <c r="O364" i="28"/>
  <c r="N364" i="28"/>
  <c r="J364" i="28"/>
  <c r="I364" i="28"/>
  <c r="H364" i="28"/>
  <c r="G364" i="28"/>
  <c r="F364" i="28"/>
  <c r="E364" i="28"/>
  <c r="K364" i="28" s="1"/>
  <c r="T363" i="28"/>
  <c r="Q363" i="28"/>
  <c r="O363" i="28"/>
  <c r="N363" i="28"/>
  <c r="J363" i="28"/>
  <c r="I363" i="28"/>
  <c r="H363" i="28"/>
  <c r="G363" i="28"/>
  <c r="F363" i="28"/>
  <c r="E363" i="28"/>
  <c r="K363" i="28" s="1"/>
  <c r="T362" i="28"/>
  <c r="Q362" i="28"/>
  <c r="O362" i="28"/>
  <c r="N362" i="28"/>
  <c r="J362" i="28"/>
  <c r="I362" i="28"/>
  <c r="H362" i="28"/>
  <c r="G362" i="28"/>
  <c r="F362" i="28"/>
  <c r="E362" i="28"/>
  <c r="K362" i="28" s="1"/>
  <c r="T361" i="28"/>
  <c r="Q361" i="28"/>
  <c r="O361" i="28"/>
  <c r="N361" i="28"/>
  <c r="J361" i="28"/>
  <c r="I361" i="28"/>
  <c r="H361" i="28"/>
  <c r="G361" i="28"/>
  <c r="F361" i="28"/>
  <c r="E361" i="28"/>
  <c r="K361" i="28" s="1"/>
  <c r="T360" i="28"/>
  <c r="Q360" i="28"/>
  <c r="O360" i="28"/>
  <c r="N360" i="28"/>
  <c r="L360" i="28"/>
  <c r="M360" i="28" s="1"/>
  <c r="J360" i="28"/>
  <c r="I360" i="28"/>
  <c r="H360" i="28"/>
  <c r="G360" i="28"/>
  <c r="F360" i="28"/>
  <c r="E360" i="28"/>
  <c r="K360" i="28" s="1"/>
  <c r="T359" i="28"/>
  <c r="Q359" i="28"/>
  <c r="O359" i="28"/>
  <c r="N359" i="28"/>
  <c r="J359" i="28"/>
  <c r="I359" i="28"/>
  <c r="H359" i="28"/>
  <c r="G359" i="28"/>
  <c r="F359" i="28"/>
  <c r="E359" i="28"/>
  <c r="K359" i="28" s="1"/>
  <c r="T358" i="28"/>
  <c r="Q358" i="28"/>
  <c r="O358" i="28"/>
  <c r="N358" i="28"/>
  <c r="J358" i="28"/>
  <c r="I358" i="28"/>
  <c r="H358" i="28"/>
  <c r="G358" i="28"/>
  <c r="F358" i="28"/>
  <c r="E358" i="28"/>
  <c r="K358" i="28" s="1"/>
  <c r="T357" i="28"/>
  <c r="Q357" i="28"/>
  <c r="O357" i="28"/>
  <c r="N357" i="28"/>
  <c r="J357" i="28"/>
  <c r="I357" i="28"/>
  <c r="H357" i="28"/>
  <c r="G357" i="28"/>
  <c r="F357" i="28"/>
  <c r="E357" i="28"/>
  <c r="K357" i="28" s="1"/>
  <c r="T356" i="28"/>
  <c r="Q356" i="28"/>
  <c r="O356" i="28"/>
  <c r="N356" i="28"/>
  <c r="J356" i="28"/>
  <c r="I356" i="28"/>
  <c r="H356" i="28"/>
  <c r="G356" i="28"/>
  <c r="F356" i="28"/>
  <c r="E356" i="28"/>
  <c r="K356" i="28" s="1"/>
  <c r="T355" i="28"/>
  <c r="Q355" i="28"/>
  <c r="O355" i="28"/>
  <c r="N355" i="28"/>
  <c r="J355" i="28"/>
  <c r="I355" i="28"/>
  <c r="H355" i="28"/>
  <c r="G355" i="28"/>
  <c r="F355" i="28"/>
  <c r="E355" i="28"/>
  <c r="K355" i="28" s="1"/>
  <c r="T354" i="28"/>
  <c r="Q354" i="28"/>
  <c r="O354" i="28"/>
  <c r="N354" i="28"/>
  <c r="J354" i="28"/>
  <c r="I354" i="28"/>
  <c r="H354" i="28"/>
  <c r="G354" i="28"/>
  <c r="F354" i="28"/>
  <c r="E354" i="28"/>
  <c r="K354" i="28" s="1"/>
  <c r="T353" i="28"/>
  <c r="Q353" i="28"/>
  <c r="O353" i="28"/>
  <c r="N353" i="28"/>
  <c r="J353" i="28"/>
  <c r="I353" i="28"/>
  <c r="H353" i="28"/>
  <c r="G353" i="28"/>
  <c r="F353" i="28"/>
  <c r="E353" i="28"/>
  <c r="K353" i="28" s="1"/>
  <c r="Q352" i="28"/>
  <c r="O352" i="28"/>
  <c r="N352" i="28"/>
  <c r="J352" i="28"/>
  <c r="I352" i="28"/>
  <c r="H352" i="28"/>
  <c r="G352" i="28"/>
  <c r="F352" i="28"/>
  <c r="E352" i="28"/>
  <c r="K352" i="28" s="1"/>
  <c r="T351" i="28"/>
  <c r="Q351" i="28"/>
  <c r="O351" i="28"/>
  <c r="N351" i="28"/>
  <c r="J351" i="28"/>
  <c r="I351" i="28"/>
  <c r="H351" i="28"/>
  <c r="G351" i="28"/>
  <c r="F351" i="28"/>
  <c r="E351" i="28"/>
  <c r="K351" i="28" s="1"/>
  <c r="T350" i="28"/>
  <c r="Q350" i="28"/>
  <c r="O350" i="28"/>
  <c r="N350" i="28"/>
  <c r="J350" i="28"/>
  <c r="I350" i="28"/>
  <c r="H350" i="28"/>
  <c r="G350" i="28"/>
  <c r="F350" i="28"/>
  <c r="E350" i="28"/>
  <c r="K350" i="28" s="1"/>
  <c r="Q349" i="28"/>
  <c r="O349" i="28"/>
  <c r="N349" i="28"/>
  <c r="J349" i="28"/>
  <c r="I349" i="28"/>
  <c r="H349" i="28"/>
  <c r="G349" i="28"/>
  <c r="F349" i="28"/>
  <c r="E349" i="28"/>
  <c r="K349" i="28" s="1"/>
  <c r="Q348" i="28"/>
  <c r="O348" i="28"/>
  <c r="P348" i="28" s="1"/>
  <c r="N348" i="28"/>
  <c r="J348" i="28"/>
  <c r="I348" i="28"/>
  <c r="H348" i="28"/>
  <c r="G348" i="28"/>
  <c r="F348" i="28"/>
  <c r="E348" i="28"/>
  <c r="K348" i="28" s="1"/>
  <c r="T347" i="28"/>
  <c r="Q347" i="28"/>
  <c r="O347" i="28"/>
  <c r="N347" i="28"/>
  <c r="J347" i="28"/>
  <c r="I347" i="28"/>
  <c r="H347" i="28"/>
  <c r="G347" i="28"/>
  <c r="F347" i="28"/>
  <c r="E347" i="28"/>
  <c r="K347" i="28" s="1"/>
  <c r="T346" i="28"/>
  <c r="Q346" i="28"/>
  <c r="O346" i="28"/>
  <c r="N346" i="28"/>
  <c r="J346" i="28"/>
  <c r="I346" i="28"/>
  <c r="H346" i="28"/>
  <c r="G346" i="28"/>
  <c r="F346" i="28"/>
  <c r="E346" i="28"/>
  <c r="K346" i="28" s="1"/>
  <c r="T345" i="28"/>
  <c r="Q345" i="28"/>
  <c r="O345" i="28"/>
  <c r="N345" i="28"/>
  <c r="J345" i="28"/>
  <c r="I345" i="28"/>
  <c r="H345" i="28"/>
  <c r="G345" i="28"/>
  <c r="F345" i="28"/>
  <c r="E345" i="28"/>
  <c r="K345" i="28" s="1"/>
  <c r="T344" i="28"/>
  <c r="Q344" i="28"/>
  <c r="O344" i="28"/>
  <c r="N344" i="28"/>
  <c r="L344" i="28"/>
  <c r="M344" i="28" s="1"/>
  <c r="J344" i="28"/>
  <c r="I344" i="28"/>
  <c r="H344" i="28"/>
  <c r="G344" i="28"/>
  <c r="F344" i="28"/>
  <c r="E344" i="28"/>
  <c r="K344" i="28" s="1"/>
  <c r="Q343" i="28"/>
  <c r="O343" i="28"/>
  <c r="N343" i="28"/>
  <c r="J343" i="28"/>
  <c r="I343" i="28"/>
  <c r="H343" i="28"/>
  <c r="G343" i="28"/>
  <c r="F343" i="28"/>
  <c r="E343" i="28"/>
  <c r="K343" i="28" s="1"/>
  <c r="T342" i="28"/>
  <c r="Q342" i="28"/>
  <c r="O342" i="28"/>
  <c r="N342" i="28"/>
  <c r="J342" i="28"/>
  <c r="I342" i="28"/>
  <c r="H342" i="28"/>
  <c r="G342" i="28"/>
  <c r="F342" i="28"/>
  <c r="E342" i="28"/>
  <c r="K342" i="28" s="1"/>
  <c r="T341" i="28"/>
  <c r="Q341" i="28"/>
  <c r="O341" i="28"/>
  <c r="N341" i="28"/>
  <c r="J341" i="28"/>
  <c r="I341" i="28"/>
  <c r="H341" i="28"/>
  <c r="G341" i="28"/>
  <c r="F341" i="28"/>
  <c r="E341" i="28"/>
  <c r="K341" i="28" s="1"/>
  <c r="T340" i="28"/>
  <c r="Q340" i="28"/>
  <c r="O340" i="28"/>
  <c r="N340" i="28"/>
  <c r="J340" i="28"/>
  <c r="I340" i="28"/>
  <c r="H340" i="28"/>
  <c r="G340" i="28"/>
  <c r="F340" i="28"/>
  <c r="E340" i="28"/>
  <c r="K340" i="28" s="1"/>
  <c r="T339" i="28"/>
  <c r="Q339" i="28"/>
  <c r="O339" i="28"/>
  <c r="N339" i="28"/>
  <c r="J339" i="28"/>
  <c r="I339" i="28"/>
  <c r="H339" i="28"/>
  <c r="G339" i="28"/>
  <c r="F339" i="28"/>
  <c r="E339" i="28"/>
  <c r="K339" i="28" s="1"/>
  <c r="T338" i="28"/>
  <c r="Q338" i="28"/>
  <c r="O338" i="28"/>
  <c r="N338" i="28"/>
  <c r="J338" i="28"/>
  <c r="I338" i="28"/>
  <c r="H338" i="28"/>
  <c r="G338" i="28"/>
  <c r="F338" i="28"/>
  <c r="E338" i="28"/>
  <c r="K338" i="28" s="1"/>
  <c r="T337" i="28"/>
  <c r="Q337" i="28"/>
  <c r="O337" i="28"/>
  <c r="N337" i="28"/>
  <c r="J337" i="28"/>
  <c r="I337" i="28"/>
  <c r="H337" i="28"/>
  <c r="G337" i="28"/>
  <c r="F337" i="28"/>
  <c r="E337" i="28"/>
  <c r="K337" i="28" s="1"/>
  <c r="T336" i="28"/>
  <c r="Q336" i="28"/>
  <c r="O336" i="28"/>
  <c r="N336" i="28"/>
  <c r="L336" i="28"/>
  <c r="M336" i="28" s="1"/>
  <c r="J336" i="28"/>
  <c r="I336" i="28"/>
  <c r="H336" i="28"/>
  <c r="G336" i="28"/>
  <c r="F336" i="28"/>
  <c r="E336" i="28"/>
  <c r="K336" i="28" s="1"/>
  <c r="T335" i="28"/>
  <c r="Q335" i="28"/>
  <c r="O335" i="28"/>
  <c r="N335" i="28"/>
  <c r="L335" i="28"/>
  <c r="M335" i="28" s="1"/>
  <c r="J335" i="28"/>
  <c r="I335" i="28"/>
  <c r="H335" i="28"/>
  <c r="G335" i="28"/>
  <c r="F335" i="28"/>
  <c r="E335" i="28"/>
  <c r="K335" i="28" s="1"/>
  <c r="T334" i="28"/>
  <c r="Q334" i="28"/>
  <c r="O334" i="28"/>
  <c r="N334" i="28"/>
  <c r="J334" i="28"/>
  <c r="I334" i="28"/>
  <c r="H334" i="28"/>
  <c r="G334" i="28"/>
  <c r="F334" i="28"/>
  <c r="E334" i="28"/>
  <c r="K334" i="28" s="1"/>
  <c r="T333" i="28"/>
  <c r="Q333" i="28"/>
  <c r="O333" i="28"/>
  <c r="N333" i="28"/>
  <c r="J333" i="28"/>
  <c r="I333" i="28"/>
  <c r="H333" i="28"/>
  <c r="G333" i="28"/>
  <c r="F333" i="28"/>
  <c r="E333" i="28"/>
  <c r="K333" i="28" s="1"/>
  <c r="T332" i="28"/>
  <c r="Q332" i="28"/>
  <c r="O332" i="28"/>
  <c r="N332" i="28"/>
  <c r="L332" i="28"/>
  <c r="M332" i="28" s="1"/>
  <c r="J332" i="28"/>
  <c r="I332" i="28"/>
  <c r="H332" i="28"/>
  <c r="G332" i="28"/>
  <c r="F332" i="28"/>
  <c r="E332" i="28"/>
  <c r="K332" i="28" s="1"/>
  <c r="T331" i="28"/>
  <c r="Q331" i="28"/>
  <c r="O331" i="28"/>
  <c r="N331" i="28"/>
  <c r="J331" i="28"/>
  <c r="I331" i="28"/>
  <c r="H331" i="28"/>
  <c r="G331" i="28"/>
  <c r="F331" i="28"/>
  <c r="E331" i="28"/>
  <c r="K331" i="28" s="1"/>
  <c r="Q330" i="28"/>
  <c r="O330" i="28"/>
  <c r="P330" i="28" s="1"/>
  <c r="N330" i="28"/>
  <c r="J330" i="28"/>
  <c r="I330" i="28"/>
  <c r="H330" i="28"/>
  <c r="G330" i="28"/>
  <c r="F330" i="28"/>
  <c r="E330" i="28"/>
  <c r="K330" i="28" s="1"/>
  <c r="T329" i="28"/>
  <c r="Q329" i="28"/>
  <c r="O329" i="28"/>
  <c r="N329" i="28"/>
  <c r="J329" i="28"/>
  <c r="I329" i="28"/>
  <c r="H329" i="28"/>
  <c r="G329" i="28"/>
  <c r="F329" i="28"/>
  <c r="E329" i="28"/>
  <c r="K329" i="28" s="1"/>
  <c r="T328" i="28"/>
  <c r="Q328" i="28"/>
  <c r="O328" i="28"/>
  <c r="N328" i="28"/>
  <c r="J328" i="28"/>
  <c r="I328" i="28"/>
  <c r="H328" i="28"/>
  <c r="G328" i="28"/>
  <c r="F328" i="28"/>
  <c r="E328" i="28"/>
  <c r="K328" i="28" s="1"/>
  <c r="T327" i="28"/>
  <c r="Q327" i="28"/>
  <c r="O327" i="28"/>
  <c r="N327" i="28"/>
  <c r="J327" i="28"/>
  <c r="I327" i="28"/>
  <c r="H327" i="28"/>
  <c r="G327" i="28"/>
  <c r="F327" i="28"/>
  <c r="E327" i="28"/>
  <c r="K327" i="28" s="1"/>
  <c r="T326" i="28"/>
  <c r="Q326" i="28"/>
  <c r="O326" i="28"/>
  <c r="N326" i="28"/>
  <c r="J326" i="28"/>
  <c r="I326" i="28"/>
  <c r="H326" i="28"/>
  <c r="G326" i="28"/>
  <c r="F326" i="28"/>
  <c r="E326" i="28"/>
  <c r="K326" i="28" s="1"/>
  <c r="T325" i="28"/>
  <c r="Q325" i="28"/>
  <c r="O325" i="28"/>
  <c r="N325" i="28"/>
  <c r="J325" i="28"/>
  <c r="I325" i="28"/>
  <c r="H325" i="28"/>
  <c r="G325" i="28"/>
  <c r="F325" i="28"/>
  <c r="E325" i="28"/>
  <c r="K325" i="28" s="1"/>
  <c r="T324" i="28"/>
  <c r="Q324" i="28"/>
  <c r="O324" i="28"/>
  <c r="N324" i="28"/>
  <c r="J324" i="28"/>
  <c r="I324" i="28"/>
  <c r="H324" i="28"/>
  <c r="G324" i="28"/>
  <c r="F324" i="28"/>
  <c r="E324" i="28"/>
  <c r="K324" i="28" s="1"/>
  <c r="T323" i="28"/>
  <c r="Q323" i="28"/>
  <c r="O323" i="28"/>
  <c r="N323" i="28"/>
  <c r="J323" i="28"/>
  <c r="I323" i="28"/>
  <c r="H323" i="28"/>
  <c r="G323" i="28"/>
  <c r="F323" i="28"/>
  <c r="E323" i="28"/>
  <c r="K323" i="28" s="1"/>
  <c r="T322" i="28"/>
  <c r="Q322" i="28"/>
  <c r="O322" i="28"/>
  <c r="N322" i="28"/>
  <c r="J322" i="28"/>
  <c r="I322" i="28"/>
  <c r="H322" i="28"/>
  <c r="G322" i="28"/>
  <c r="F322" i="28"/>
  <c r="E322" i="28"/>
  <c r="K322" i="28" s="1"/>
  <c r="T321" i="28"/>
  <c r="Q321" i="28"/>
  <c r="O321" i="28"/>
  <c r="N321" i="28"/>
  <c r="J321" i="28"/>
  <c r="I321" i="28"/>
  <c r="H321" i="28"/>
  <c r="G321" i="28"/>
  <c r="F321" i="28"/>
  <c r="E321" i="28"/>
  <c r="K321" i="28" s="1"/>
  <c r="T320" i="28"/>
  <c r="Q320" i="28"/>
  <c r="O320" i="28"/>
  <c r="N320" i="28"/>
  <c r="J320" i="28"/>
  <c r="I320" i="28"/>
  <c r="H320" i="28"/>
  <c r="G320" i="28"/>
  <c r="F320" i="28"/>
  <c r="E320" i="28"/>
  <c r="K320" i="28" s="1"/>
  <c r="T319" i="28"/>
  <c r="Q319" i="28"/>
  <c r="O319" i="28"/>
  <c r="N319" i="28"/>
  <c r="J319" i="28"/>
  <c r="I319" i="28"/>
  <c r="H319" i="28"/>
  <c r="G319" i="28"/>
  <c r="F319" i="28"/>
  <c r="E319" i="28"/>
  <c r="K319" i="28" s="1"/>
  <c r="T318" i="28"/>
  <c r="Q318" i="28"/>
  <c r="O318" i="28"/>
  <c r="N318" i="28"/>
  <c r="J318" i="28"/>
  <c r="I318" i="28"/>
  <c r="H318" i="28"/>
  <c r="G318" i="28"/>
  <c r="F318" i="28"/>
  <c r="E318" i="28"/>
  <c r="K318" i="28" s="1"/>
  <c r="T317" i="28"/>
  <c r="Q317" i="28"/>
  <c r="O317" i="28"/>
  <c r="N317" i="28"/>
  <c r="L317" i="28"/>
  <c r="M317" i="28" s="1"/>
  <c r="J317" i="28"/>
  <c r="I317" i="28"/>
  <c r="H317" i="28"/>
  <c r="G317" i="28"/>
  <c r="F317" i="28"/>
  <c r="E317" i="28"/>
  <c r="K317" i="28" s="1"/>
  <c r="T316" i="28"/>
  <c r="Q316" i="28"/>
  <c r="O316" i="28"/>
  <c r="N316" i="28"/>
  <c r="J316" i="28"/>
  <c r="I316" i="28"/>
  <c r="H316" i="28"/>
  <c r="G316" i="28"/>
  <c r="F316" i="28"/>
  <c r="E316" i="28"/>
  <c r="K316" i="28" s="1"/>
  <c r="T315" i="28"/>
  <c r="Q315" i="28"/>
  <c r="O315" i="28"/>
  <c r="N315" i="28"/>
  <c r="J315" i="28"/>
  <c r="I315" i="28"/>
  <c r="H315" i="28"/>
  <c r="G315" i="28"/>
  <c r="F315" i="28"/>
  <c r="E315" i="28"/>
  <c r="K315" i="28" s="1"/>
  <c r="T314" i="28"/>
  <c r="Q314" i="28"/>
  <c r="O314" i="28"/>
  <c r="N314" i="28"/>
  <c r="J314" i="28"/>
  <c r="I314" i="28"/>
  <c r="H314" i="28"/>
  <c r="G314" i="28"/>
  <c r="F314" i="28"/>
  <c r="E314" i="28"/>
  <c r="K314" i="28" s="1"/>
  <c r="T313" i="28"/>
  <c r="Q313" i="28"/>
  <c r="O313" i="28"/>
  <c r="N313" i="28"/>
  <c r="J313" i="28"/>
  <c r="I313" i="28"/>
  <c r="H313" i="28"/>
  <c r="G313" i="28"/>
  <c r="F313" i="28"/>
  <c r="E313" i="28"/>
  <c r="K313" i="28" s="1"/>
  <c r="T312" i="28"/>
  <c r="Q312" i="28"/>
  <c r="O312" i="28"/>
  <c r="N312" i="28"/>
  <c r="L312" i="28"/>
  <c r="J312" i="28"/>
  <c r="I312" i="28"/>
  <c r="H312" i="28"/>
  <c r="G312" i="28"/>
  <c r="F312" i="28"/>
  <c r="E312" i="28"/>
  <c r="K312" i="28" s="1"/>
  <c r="T311" i="28"/>
  <c r="Q311" i="28"/>
  <c r="O311" i="28"/>
  <c r="N311" i="28"/>
  <c r="L311" i="28"/>
  <c r="M311" i="28" s="1"/>
  <c r="J311" i="28"/>
  <c r="I311" i="28"/>
  <c r="H311" i="28"/>
  <c r="G311" i="28"/>
  <c r="F311" i="28"/>
  <c r="E311" i="28"/>
  <c r="K311" i="28" s="1"/>
  <c r="T310" i="28"/>
  <c r="Q310" i="28"/>
  <c r="O310" i="28"/>
  <c r="N310" i="28"/>
  <c r="L310" i="28"/>
  <c r="M310" i="28" s="1"/>
  <c r="J310" i="28"/>
  <c r="I310" i="28"/>
  <c r="H310" i="28"/>
  <c r="G310" i="28"/>
  <c r="F310" i="28"/>
  <c r="E310" i="28"/>
  <c r="K310" i="28" s="1"/>
  <c r="T309" i="28"/>
  <c r="Q309" i="28"/>
  <c r="O309" i="28"/>
  <c r="N309" i="28"/>
  <c r="J309" i="28"/>
  <c r="I309" i="28"/>
  <c r="H309" i="28"/>
  <c r="G309" i="28"/>
  <c r="F309" i="28"/>
  <c r="E309" i="28"/>
  <c r="K309" i="28" s="1"/>
  <c r="T308" i="28"/>
  <c r="Q308" i="28"/>
  <c r="O308" i="28"/>
  <c r="N308" i="28"/>
  <c r="J308" i="28"/>
  <c r="I308" i="28"/>
  <c r="H308" i="28"/>
  <c r="G308" i="28"/>
  <c r="F308" i="28"/>
  <c r="E308" i="28"/>
  <c r="K308" i="28" s="1"/>
  <c r="T307" i="28"/>
  <c r="Q307" i="28"/>
  <c r="O307" i="28"/>
  <c r="N307" i="28"/>
  <c r="J307" i="28"/>
  <c r="I307" i="28"/>
  <c r="H307" i="28"/>
  <c r="G307" i="28"/>
  <c r="F307" i="28"/>
  <c r="E307" i="28"/>
  <c r="K307" i="28" s="1"/>
  <c r="T306" i="28"/>
  <c r="Q306" i="28"/>
  <c r="O306" i="28"/>
  <c r="N306" i="28"/>
  <c r="J306" i="28"/>
  <c r="I306" i="28"/>
  <c r="H306" i="28"/>
  <c r="G306" i="28"/>
  <c r="F306" i="28"/>
  <c r="E306" i="28"/>
  <c r="K306" i="28" s="1"/>
  <c r="T305" i="28"/>
  <c r="Q305" i="28"/>
  <c r="O305" i="28"/>
  <c r="N305" i="28"/>
  <c r="J305" i="28"/>
  <c r="I305" i="28"/>
  <c r="H305" i="28"/>
  <c r="G305" i="28"/>
  <c r="F305" i="28"/>
  <c r="E305" i="28"/>
  <c r="K305" i="28" s="1"/>
  <c r="T304" i="28"/>
  <c r="Q304" i="28"/>
  <c r="O304" i="28"/>
  <c r="N304" i="28"/>
  <c r="L304" i="28"/>
  <c r="J304" i="28"/>
  <c r="I304" i="28"/>
  <c r="H304" i="28"/>
  <c r="G304" i="28"/>
  <c r="F304" i="28"/>
  <c r="E304" i="28"/>
  <c r="K304" i="28" s="1"/>
  <c r="T303" i="28"/>
  <c r="Q303" i="28"/>
  <c r="O303" i="28"/>
  <c r="N303" i="28"/>
  <c r="J303" i="28"/>
  <c r="I303" i="28"/>
  <c r="H303" i="28"/>
  <c r="G303" i="28"/>
  <c r="F303" i="28"/>
  <c r="E303" i="28"/>
  <c r="K303" i="28" s="1"/>
  <c r="T302" i="28"/>
  <c r="Q302" i="28"/>
  <c r="O302" i="28"/>
  <c r="P302" i="28" s="1"/>
  <c r="N302" i="28"/>
  <c r="J302" i="28"/>
  <c r="I302" i="28"/>
  <c r="H302" i="28"/>
  <c r="G302" i="28"/>
  <c r="F302" i="28"/>
  <c r="E302" i="28"/>
  <c r="K302" i="28" s="1"/>
  <c r="T301" i="28"/>
  <c r="Q301" i="28"/>
  <c r="O301" i="28"/>
  <c r="N301" i="28"/>
  <c r="J301" i="28"/>
  <c r="I301" i="28"/>
  <c r="H301" i="28"/>
  <c r="G301" i="28"/>
  <c r="F301" i="28"/>
  <c r="E301" i="28"/>
  <c r="K301" i="28" s="1"/>
  <c r="T300" i="28"/>
  <c r="Q300" i="28"/>
  <c r="O300" i="28"/>
  <c r="N300" i="28"/>
  <c r="J300" i="28"/>
  <c r="I300" i="28"/>
  <c r="H300" i="28"/>
  <c r="G300" i="28"/>
  <c r="F300" i="28"/>
  <c r="E300" i="28"/>
  <c r="K300" i="28" s="1"/>
  <c r="T299" i="28"/>
  <c r="Q299" i="28"/>
  <c r="O299" i="28"/>
  <c r="N299" i="28"/>
  <c r="J299" i="28"/>
  <c r="I299" i="28"/>
  <c r="H299" i="28"/>
  <c r="G299" i="28"/>
  <c r="F299" i="28"/>
  <c r="E299" i="28"/>
  <c r="K299" i="28" s="1"/>
  <c r="T298" i="28"/>
  <c r="Q298" i="28"/>
  <c r="O298" i="28"/>
  <c r="N298" i="28"/>
  <c r="J298" i="28"/>
  <c r="I298" i="28"/>
  <c r="H298" i="28"/>
  <c r="G298" i="28"/>
  <c r="F298" i="28"/>
  <c r="E298" i="28"/>
  <c r="K298" i="28" s="1"/>
  <c r="T297" i="28"/>
  <c r="Q297" i="28"/>
  <c r="O297" i="28"/>
  <c r="N297" i="28"/>
  <c r="J297" i="28"/>
  <c r="I297" i="28"/>
  <c r="H297" i="28"/>
  <c r="G297" i="28"/>
  <c r="F297" i="28"/>
  <c r="E297" i="28"/>
  <c r="K297" i="28" s="1"/>
  <c r="T296" i="28"/>
  <c r="Q296" i="28"/>
  <c r="O296" i="28"/>
  <c r="N296" i="28"/>
  <c r="J296" i="28"/>
  <c r="I296" i="28"/>
  <c r="H296" i="28"/>
  <c r="G296" i="28"/>
  <c r="F296" i="28"/>
  <c r="E296" i="28"/>
  <c r="K296" i="28" s="1"/>
  <c r="T295" i="28"/>
  <c r="Q295" i="28"/>
  <c r="O295" i="28"/>
  <c r="N295" i="28"/>
  <c r="J295" i="28"/>
  <c r="I295" i="28"/>
  <c r="H295" i="28"/>
  <c r="G295" i="28"/>
  <c r="F295" i="28"/>
  <c r="E295" i="28"/>
  <c r="K295" i="28" s="1"/>
  <c r="T294" i="28"/>
  <c r="Q294" i="28"/>
  <c r="O294" i="28"/>
  <c r="N294" i="28"/>
  <c r="J294" i="28"/>
  <c r="I294" i="28"/>
  <c r="H294" i="28"/>
  <c r="G294" i="28"/>
  <c r="F294" i="28"/>
  <c r="E294" i="28"/>
  <c r="K294" i="28" s="1"/>
  <c r="T293" i="28"/>
  <c r="Q293" i="28"/>
  <c r="O293" i="28"/>
  <c r="N293" i="28"/>
  <c r="J293" i="28"/>
  <c r="I293" i="28"/>
  <c r="H293" i="28"/>
  <c r="G293" i="28"/>
  <c r="F293" i="28"/>
  <c r="E293" i="28"/>
  <c r="K293" i="28" s="1"/>
  <c r="T292" i="28"/>
  <c r="Q292" i="28"/>
  <c r="O292" i="28"/>
  <c r="N292" i="28"/>
  <c r="L292" i="28"/>
  <c r="M292" i="28" s="1"/>
  <c r="J292" i="28"/>
  <c r="I292" i="28"/>
  <c r="H292" i="28"/>
  <c r="G292" i="28"/>
  <c r="F292" i="28"/>
  <c r="E292" i="28"/>
  <c r="K292" i="28" s="1"/>
  <c r="T291" i="28"/>
  <c r="Q291" i="28"/>
  <c r="O291" i="28"/>
  <c r="N291" i="28"/>
  <c r="J291" i="28"/>
  <c r="I291" i="28"/>
  <c r="H291" i="28"/>
  <c r="G291" i="28"/>
  <c r="F291" i="28"/>
  <c r="E291" i="28"/>
  <c r="K291" i="28" s="1"/>
  <c r="T290" i="28"/>
  <c r="Q290" i="28"/>
  <c r="O290" i="28"/>
  <c r="N290" i="28"/>
  <c r="J290" i="28"/>
  <c r="I290" i="28"/>
  <c r="H290" i="28"/>
  <c r="G290" i="28"/>
  <c r="F290" i="28"/>
  <c r="E290" i="28"/>
  <c r="K290" i="28" s="1"/>
  <c r="Q289" i="28"/>
  <c r="O289" i="28"/>
  <c r="N289" i="28"/>
  <c r="J289" i="28"/>
  <c r="I289" i="28"/>
  <c r="H289" i="28"/>
  <c r="G289" i="28"/>
  <c r="F289" i="28"/>
  <c r="E289" i="28"/>
  <c r="K289" i="28" s="1"/>
  <c r="Q288" i="28"/>
  <c r="O288" i="28"/>
  <c r="P288" i="28" s="1"/>
  <c r="N288" i="28"/>
  <c r="J288" i="28"/>
  <c r="I288" i="28"/>
  <c r="H288" i="28"/>
  <c r="G288" i="28"/>
  <c r="F288" i="28"/>
  <c r="E288" i="28"/>
  <c r="K288" i="28" s="1"/>
  <c r="Q287" i="28"/>
  <c r="O287" i="28"/>
  <c r="N287" i="28"/>
  <c r="J287" i="28"/>
  <c r="I287" i="28"/>
  <c r="H287" i="28"/>
  <c r="G287" i="28"/>
  <c r="F287" i="28"/>
  <c r="E287" i="28"/>
  <c r="K287" i="28" s="1"/>
  <c r="Q286" i="28"/>
  <c r="O286" i="28"/>
  <c r="N286" i="28"/>
  <c r="J286" i="28"/>
  <c r="I286" i="28"/>
  <c r="H286" i="28"/>
  <c r="G286" i="28"/>
  <c r="F286" i="28"/>
  <c r="E286" i="28"/>
  <c r="K286" i="28" s="1"/>
  <c r="Q285" i="28"/>
  <c r="O285" i="28"/>
  <c r="P285" i="28" s="1"/>
  <c r="N285" i="28"/>
  <c r="J285" i="28"/>
  <c r="I285" i="28"/>
  <c r="H285" i="28"/>
  <c r="G285" i="28"/>
  <c r="F285" i="28"/>
  <c r="E285" i="28"/>
  <c r="K285" i="28" s="1"/>
  <c r="T284" i="28"/>
  <c r="Q284" i="28"/>
  <c r="O284" i="28"/>
  <c r="N284" i="28"/>
  <c r="J284" i="28"/>
  <c r="I284" i="28"/>
  <c r="H284" i="28"/>
  <c r="G284" i="28"/>
  <c r="F284" i="28"/>
  <c r="E284" i="28"/>
  <c r="K284" i="28" s="1"/>
  <c r="Q283" i="28"/>
  <c r="O283" i="28"/>
  <c r="P283" i="28" s="1"/>
  <c r="N283" i="28"/>
  <c r="J283" i="28"/>
  <c r="I283" i="28"/>
  <c r="H283" i="28"/>
  <c r="G283" i="28"/>
  <c r="F283" i="28"/>
  <c r="E283" i="28"/>
  <c r="K283" i="28" s="1"/>
  <c r="T282" i="28"/>
  <c r="Q282" i="28"/>
  <c r="O282" i="28"/>
  <c r="N282" i="28"/>
  <c r="J282" i="28"/>
  <c r="I282" i="28"/>
  <c r="H282" i="28"/>
  <c r="G282" i="28"/>
  <c r="F282" i="28"/>
  <c r="E282" i="28"/>
  <c r="K282" i="28" s="1"/>
  <c r="T281" i="28"/>
  <c r="Q281" i="28"/>
  <c r="O281" i="28"/>
  <c r="N281" i="28"/>
  <c r="J281" i="28"/>
  <c r="I281" i="28"/>
  <c r="H281" i="28"/>
  <c r="G281" i="28"/>
  <c r="F281" i="28"/>
  <c r="E281" i="28"/>
  <c r="K281" i="28" s="1"/>
  <c r="T280" i="28"/>
  <c r="Q280" i="28"/>
  <c r="O280" i="28"/>
  <c r="N280" i="28"/>
  <c r="J280" i="28"/>
  <c r="I280" i="28"/>
  <c r="H280" i="28"/>
  <c r="G280" i="28"/>
  <c r="F280" i="28"/>
  <c r="E280" i="28"/>
  <c r="K280" i="28" s="1"/>
  <c r="T279" i="28"/>
  <c r="Q279" i="28"/>
  <c r="O279" i="28"/>
  <c r="N279" i="28"/>
  <c r="L279" i="28"/>
  <c r="M279" i="28" s="1"/>
  <c r="J279" i="28"/>
  <c r="I279" i="28"/>
  <c r="H279" i="28"/>
  <c r="G279" i="28"/>
  <c r="F279" i="28"/>
  <c r="E279" i="28"/>
  <c r="K279" i="28" s="1"/>
  <c r="T278" i="28"/>
  <c r="Q278" i="28"/>
  <c r="O278" i="28"/>
  <c r="N278" i="28"/>
  <c r="L278" i="28"/>
  <c r="M278" i="28" s="1"/>
  <c r="J278" i="28"/>
  <c r="I278" i="28"/>
  <c r="H278" i="28"/>
  <c r="G278" i="28"/>
  <c r="F278" i="28"/>
  <c r="E278" i="28"/>
  <c r="K278" i="28" s="1"/>
  <c r="T277" i="28"/>
  <c r="Q277" i="28"/>
  <c r="O277" i="28"/>
  <c r="N277" i="28"/>
  <c r="J277" i="28"/>
  <c r="I277" i="28"/>
  <c r="H277" i="28"/>
  <c r="G277" i="28"/>
  <c r="F277" i="28"/>
  <c r="E277" i="28"/>
  <c r="K277" i="28" s="1"/>
  <c r="T276" i="28"/>
  <c r="Q276" i="28"/>
  <c r="O276" i="28"/>
  <c r="N276" i="28"/>
  <c r="J276" i="28"/>
  <c r="I276" i="28"/>
  <c r="H276" i="28"/>
  <c r="G276" i="28"/>
  <c r="F276" i="28"/>
  <c r="E276" i="28"/>
  <c r="K276" i="28" s="1"/>
  <c r="T275" i="28"/>
  <c r="Q275" i="28"/>
  <c r="O275" i="28"/>
  <c r="N275" i="28"/>
  <c r="J275" i="28"/>
  <c r="I275" i="28"/>
  <c r="H275" i="28"/>
  <c r="G275" i="28"/>
  <c r="F275" i="28"/>
  <c r="E275" i="28"/>
  <c r="K275" i="28" s="1"/>
  <c r="T274" i="28"/>
  <c r="Q274" i="28"/>
  <c r="O274" i="28"/>
  <c r="N274" i="28"/>
  <c r="J274" i="28"/>
  <c r="I274" i="28"/>
  <c r="H274" i="28"/>
  <c r="G274" i="28"/>
  <c r="F274" i="28"/>
  <c r="E274" i="28"/>
  <c r="K274" i="28" s="1"/>
  <c r="T273" i="28"/>
  <c r="Q273" i="28"/>
  <c r="O273" i="28"/>
  <c r="N273" i="28"/>
  <c r="L273" i="28"/>
  <c r="M273" i="28" s="1"/>
  <c r="J273" i="28"/>
  <c r="I273" i="28"/>
  <c r="H273" i="28"/>
  <c r="G273" i="28"/>
  <c r="F273" i="28"/>
  <c r="E273" i="28"/>
  <c r="K273" i="28" s="1"/>
  <c r="T272" i="28"/>
  <c r="Q272" i="28"/>
  <c r="O272" i="28"/>
  <c r="N272" i="28"/>
  <c r="J272" i="28"/>
  <c r="I272" i="28"/>
  <c r="H272" i="28"/>
  <c r="G272" i="28"/>
  <c r="F272" i="28"/>
  <c r="E272" i="28"/>
  <c r="K272" i="28" s="1"/>
  <c r="T271" i="28"/>
  <c r="Q271" i="28"/>
  <c r="O271" i="28"/>
  <c r="N271" i="28"/>
  <c r="J271" i="28"/>
  <c r="I271" i="28"/>
  <c r="H271" i="28"/>
  <c r="G271" i="28"/>
  <c r="F271" i="28"/>
  <c r="E271" i="28"/>
  <c r="K271" i="28" s="1"/>
  <c r="T270" i="28"/>
  <c r="Q270" i="28"/>
  <c r="O270" i="28"/>
  <c r="N270" i="28"/>
  <c r="J270" i="28"/>
  <c r="I270" i="28"/>
  <c r="H270" i="28"/>
  <c r="G270" i="28"/>
  <c r="F270" i="28"/>
  <c r="E270" i="28"/>
  <c r="K270" i="28" s="1"/>
  <c r="T269" i="28"/>
  <c r="Q269" i="28"/>
  <c r="O269" i="28"/>
  <c r="N269" i="28"/>
  <c r="J269" i="28"/>
  <c r="I269" i="28"/>
  <c r="H269" i="28"/>
  <c r="G269" i="28"/>
  <c r="F269" i="28"/>
  <c r="E269" i="28"/>
  <c r="K269" i="28" s="1"/>
  <c r="T268" i="28"/>
  <c r="Q268" i="28"/>
  <c r="O268" i="28"/>
  <c r="N268" i="28"/>
  <c r="J268" i="28"/>
  <c r="I268" i="28"/>
  <c r="H268" i="28"/>
  <c r="G268" i="28"/>
  <c r="F268" i="28"/>
  <c r="E268" i="28"/>
  <c r="K268" i="28" s="1"/>
  <c r="T267" i="28"/>
  <c r="Q267" i="28"/>
  <c r="O267" i="28"/>
  <c r="N267" i="28"/>
  <c r="J267" i="28"/>
  <c r="I267" i="28"/>
  <c r="H267" i="28"/>
  <c r="G267" i="28"/>
  <c r="F267" i="28"/>
  <c r="E267" i="28"/>
  <c r="K267" i="28" s="1"/>
  <c r="T266" i="28"/>
  <c r="Q266" i="28"/>
  <c r="O266" i="28"/>
  <c r="N266" i="28"/>
  <c r="J266" i="28"/>
  <c r="I266" i="28"/>
  <c r="H266" i="28"/>
  <c r="G266" i="28"/>
  <c r="F266" i="28"/>
  <c r="E266" i="28"/>
  <c r="K266" i="28" s="1"/>
  <c r="T265" i="28"/>
  <c r="Q265" i="28"/>
  <c r="O265" i="28"/>
  <c r="N265" i="28"/>
  <c r="J265" i="28"/>
  <c r="I265" i="28"/>
  <c r="H265" i="28"/>
  <c r="G265" i="28"/>
  <c r="F265" i="28"/>
  <c r="E265" i="28"/>
  <c r="K265" i="28" s="1"/>
  <c r="T264" i="28"/>
  <c r="Q264" i="28"/>
  <c r="O264" i="28"/>
  <c r="N264" i="28"/>
  <c r="J264" i="28"/>
  <c r="I264" i="28"/>
  <c r="H264" i="28"/>
  <c r="G264" i="28"/>
  <c r="F264" i="28"/>
  <c r="E264" i="28"/>
  <c r="K264" i="28" s="1"/>
  <c r="T263" i="28"/>
  <c r="Q263" i="28"/>
  <c r="O263" i="28"/>
  <c r="N263" i="28"/>
  <c r="J263" i="28"/>
  <c r="I263" i="28"/>
  <c r="H263" i="28"/>
  <c r="G263" i="28"/>
  <c r="F263" i="28"/>
  <c r="E263" i="28"/>
  <c r="K263" i="28" s="1"/>
  <c r="T262" i="28"/>
  <c r="Q262" i="28"/>
  <c r="O262" i="28"/>
  <c r="N262" i="28"/>
  <c r="J262" i="28"/>
  <c r="I262" i="28"/>
  <c r="H262" i="28"/>
  <c r="G262" i="28"/>
  <c r="F262" i="28"/>
  <c r="E262" i="28"/>
  <c r="K262" i="28" s="1"/>
  <c r="Q261" i="28"/>
  <c r="O261" i="28"/>
  <c r="N261" i="28"/>
  <c r="L261" i="28"/>
  <c r="M261" i="28" s="1"/>
  <c r="J261" i="28"/>
  <c r="I261" i="28"/>
  <c r="H261" i="28"/>
  <c r="G261" i="28"/>
  <c r="F261" i="28"/>
  <c r="E261" i="28"/>
  <c r="K261" i="28" s="1"/>
  <c r="Q260" i="28"/>
  <c r="O260" i="28"/>
  <c r="N260" i="28"/>
  <c r="L260" i="28"/>
  <c r="M260" i="28" s="1"/>
  <c r="J260" i="28"/>
  <c r="I260" i="28"/>
  <c r="H260" i="28"/>
  <c r="G260" i="28"/>
  <c r="F260" i="28"/>
  <c r="E260" i="28"/>
  <c r="K260" i="28" s="1"/>
  <c r="T259" i="28"/>
  <c r="Q259" i="28"/>
  <c r="O259" i="28"/>
  <c r="N259" i="28"/>
  <c r="J259" i="28"/>
  <c r="I259" i="28"/>
  <c r="H259" i="28"/>
  <c r="G259" i="28"/>
  <c r="F259" i="28"/>
  <c r="E259" i="28"/>
  <c r="K259" i="28" s="1"/>
  <c r="T258" i="28"/>
  <c r="Q258" i="28"/>
  <c r="O258" i="28"/>
  <c r="N258" i="28"/>
  <c r="J258" i="28"/>
  <c r="I258" i="28"/>
  <c r="H258" i="28"/>
  <c r="G258" i="28"/>
  <c r="F258" i="28"/>
  <c r="E258" i="28"/>
  <c r="K258" i="28" s="1"/>
  <c r="T257" i="28"/>
  <c r="Q257" i="28"/>
  <c r="O257" i="28"/>
  <c r="N257" i="28"/>
  <c r="J257" i="28"/>
  <c r="I257" i="28"/>
  <c r="H257" i="28"/>
  <c r="G257" i="28"/>
  <c r="F257" i="28"/>
  <c r="E257" i="28"/>
  <c r="K257" i="28" s="1"/>
  <c r="Q256" i="28"/>
  <c r="O256" i="28"/>
  <c r="N256" i="28"/>
  <c r="L256" i="28"/>
  <c r="M256" i="28" s="1"/>
  <c r="J256" i="28"/>
  <c r="I256" i="28"/>
  <c r="H256" i="28"/>
  <c r="G256" i="28"/>
  <c r="F256" i="28"/>
  <c r="E256" i="28"/>
  <c r="K256" i="28" s="1"/>
  <c r="T255" i="28"/>
  <c r="Q255" i="28"/>
  <c r="O255" i="28"/>
  <c r="N255" i="28"/>
  <c r="J255" i="28"/>
  <c r="I255" i="28"/>
  <c r="H255" i="28"/>
  <c r="G255" i="28"/>
  <c r="F255" i="28"/>
  <c r="E255" i="28"/>
  <c r="K255" i="28" s="1"/>
  <c r="T254" i="28"/>
  <c r="Q254" i="28"/>
  <c r="O254" i="28"/>
  <c r="N254" i="28"/>
  <c r="J254" i="28"/>
  <c r="I254" i="28"/>
  <c r="H254" i="28"/>
  <c r="G254" i="28"/>
  <c r="F254" i="28"/>
  <c r="E254" i="28"/>
  <c r="K254" i="28" s="1"/>
  <c r="T253" i="28"/>
  <c r="Q253" i="28"/>
  <c r="O253" i="28"/>
  <c r="N253" i="28"/>
  <c r="J253" i="28"/>
  <c r="I253" i="28"/>
  <c r="H253" i="28"/>
  <c r="G253" i="28"/>
  <c r="F253" i="28"/>
  <c r="E253" i="28"/>
  <c r="K253" i="28" s="1"/>
  <c r="T252" i="28"/>
  <c r="Q252" i="28"/>
  <c r="O252" i="28"/>
  <c r="N252" i="28"/>
  <c r="J252" i="28"/>
  <c r="I252" i="28"/>
  <c r="H252" i="28"/>
  <c r="G252" i="28"/>
  <c r="F252" i="28"/>
  <c r="E252" i="28"/>
  <c r="K252" i="28" s="1"/>
  <c r="T251" i="28"/>
  <c r="Q251" i="28"/>
  <c r="O251" i="28"/>
  <c r="N251" i="28"/>
  <c r="J251" i="28"/>
  <c r="I251" i="28"/>
  <c r="H251" i="28"/>
  <c r="G251" i="28"/>
  <c r="F251" i="28"/>
  <c r="E251" i="28"/>
  <c r="K251" i="28" s="1"/>
  <c r="T250" i="28"/>
  <c r="Q250" i="28"/>
  <c r="O250" i="28"/>
  <c r="N250" i="28"/>
  <c r="J250" i="28"/>
  <c r="I250" i="28"/>
  <c r="H250" i="28"/>
  <c r="G250" i="28"/>
  <c r="F250" i="28"/>
  <c r="E250" i="28"/>
  <c r="K250" i="28" s="1"/>
  <c r="T249" i="28"/>
  <c r="Q249" i="28"/>
  <c r="O249" i="28"/>
  <c r="N249" i="28"/>
  <c r="J249" i="28"/>
  <c r="I249" i="28"/>
  <c r="H249" i="28"/>
  <c r="G249" i="28"/>
  <c r="F249" i="28"/>
  <c r="E249" i="28"/>
  <c r="K249" i="28" s="1"/>
  <c r="T248" i="28"/>
  <c r="Q248" i="28"/>
  <c r="O248" i="28"/>
  <c r="N248" i="28"/>
  <c r="J248" i="28"/>
  <c r="I248" i="28"/>
  <c r="H248" i="28"/>
  <c r="G248" i="28"/>
  <c r="F248" i="28"/>
  <c r="E248" i="28"/>
  <c r="K248" i="28" s="1"/>
  <c r="T247" i="28"/>
  <c r="Q247" i="28"/>
  <c r="O247" i="28"/>
  <c r="N247" i="28"/>
  <c r="J247" i="28"/>
  <c r="I247" i="28"/>
  <c r="H247" i="28"/>
  <c r="G247" i="28"/>
  <c r="F247" i="28"/>
  <c r="E247" i="28"/>
  <c r="K247" i="28" s="1"/>
  <c r="T246" i="28"/>
  <c r="Q246" i="28"/>
  <c r="O246" i="28"/>
  <c r="N246" i="28"/>
  <c r="J246" i="28"/>
  <c r="I246" i="28"/>
  <c r="H246" i="28"/>
  <c r="G246" i="28"/>
  <c r="F246" i="28"/>
  <c r="E246" i="28"/>
  <c r="K246" i="28" s="1"/>
  <c r="T245" i="28"/>
  <c r="Q245" i="28"/>
  <c r="O245" i="28"/>
  <c r="N245" i="28"/>
  <c r="J245" i="28"/>
  <c r="I245" i="28"/>
  <c r="H245" i="28"/>
  <c r="G245" i="28"/>
  <c r="F245" i="28"/>
  <c r="E245" i="28"/>
  <c r="K245" i="28" s="1"/>
  <c r="T244" i="28"/>
  <c r="Q244" i="28"/>
  <c r="O244" i="28"/>
  <c r="N244" i="28"/>
  <c r="J244" i="28"/>
  <c r="I244" i="28"/>
  <c r="H244" i="28"/>
  <c r="G244" i="28"/>
  <c r="F244" i="28"/>
  <c r="E244" i="28"/>
  <c r="K244" i="28" s="1"/>
  <c r="T243" i="28"/>
  <c r="Q243" i="28"/>
  <c r="O243" i="28"/>
  <c r="N243" i="28"/>
  <c r="J243" i="28"/>
  <c r="I243" i="28"/>
  <c r="H243" i="28"/>
  <c r="G243" i="28"/>
  <c r="F243" i="28"/>
  <c r="E243" i="28"/>
  <c r="K243" i="28" s="1"/>
  <c r="T242" i="28"/>
  <c r="Q242" i="28"/>
  <c r="O242" i="28"/>
  <c r="N242" i="28"/>
  <c r="J242" i="28"/>
  <c r="I242" i="28"/>
  <c r="H242" i="28"/>
  <c r="G242" i="28"/>
  <c r="F242" i="28"/>
  <c r="E242" i="28"/>
  <c r="K242" i="28" s="1"/>
  <c r="T241" i="28"/>
  <c r="Q241" i="28"/>
  <c r="O241" i="28"/>
  <c r="N241" i="28"/>
  <c r="J241" i="28"/>
  <c r="I241" i="28"/>
  <c r="H241" i="28"/>
  <c r="G241" i="28"/>
  <c r="F241" i="28"/>
  <c r="E241" i="28"/>
  <c r="K241" i="28" s="1"/>
  <c r="T240" i="28"/>
  <c r="Q240" i="28"/>
  <c r="O240" i="28"/>
  <c r="N240" i="28"/>
  <c r="J240" i="28"/>
  <c r="I240" i="28"/>
  <c r="H240" i="28"/>
  <c r="G240" i="28"/>
  <c r="F240" i="28"/>
  <c r="E240" i="28"/>
  <c r="K240" i="28" s="1"/>
  <c r="T239" i="28"/>
  <c r="Q239" i="28"/>
  <c r="O239" i="28"/>
  <c r="N239" i="28"/>
  <c r="J239" i="28"/>
  <c r="I239" i="28"/>
  <c r="H239" i="28"/>
  <c r="G239" i="28"/>
  <c r="F239" i="28"/>
  <c r="E239" i="28"/>
  <c r="K239" i="28" s="1"/>
  <c r="T238" i="28"/>
  <c r="Q238" i="28"/>
  <c r="O238" i="28"/>
  <c r="N238" i="28"/>
  <c r="J238" i="28"/>
  <c r="I238" i="28"/>
  <c r="H238" i="28"/>
  <c r="G238" i="28"/>
  <c r="F238" i="28"/>
  <c r="E238" i="28"/>
  <c r="K238" i="28" s="1"/>
  <c r="T237" i="28"/>
  <c r="Q237" i="28"/>
  <c r="O237" i="28"/>
  <c r="N237" i="28"/>
  <c r="L237" i="28"/>
  <c r="M237" i="28" s="1"/>
  <c r="J237" i="28"/>
  <c r="I237" i="28"/>
  <c r="H237" i="28"/>
  <c r="G237" i="28"/>
  <c r="F237" i="28"/>
  <c r="E237" i="28"/>
  <c r="K237" i="28" s="1"/>
  <c r="T236" i="28"/>
  <c r="Q236" i="28"/>
  <c r="O236" i="28"/>
  <c r="N236" i="28"/>
  <c r="L236" i="28"/>
  <c r="J236" i="28"/>
  <c r="I236" i="28"/>
  <c r="H236" i="28"/>
  <c r="G236" i="28"/>
  <c r="F236" i="28"/>
  <c r="E236" i="28"/>
  <c r="K236" i="28" s="1"/>
  <c r="T235" i="28"/>
  <c r="Q235" i="28"/>
  <c r="O235" i="28"/>
  <c r="N235" i="28"/>
  <c r="J235" i="28"/>
  <c r="I235" i="28"/>
  <c r="H235" i="28"/>
  <c r="G235" i="28"/>
  <c r="F235" i="28"/>
  <c r="E235" i="28"/>
  <c r="K235" i="28" s="1"/>
  <c r="T234" i="28"/>
  <c r="Q234" i="28"/>
  <c r="O234" i="28"/>
  <c r="N234" i="28"/>
  <c r="J234" i="28"/>
  <c r="I234" i="28"/>
  <c r="H234" i="28"/>
  <c r="G234" i="28"/>
  <c r="F234" i="28"/>
  <c r="E234" i="28"/>
  <c r="K234" i="28" s="1"/>
  <c r="T233" i="28"/>
  <c r="Q233" i="28"/>
  <c r="O233" i="28"/>
  <c r="N233" i="28"/>
  <c r="J233" i="28"/>
  <c r="I233" i="28"/>
  <c r="H233" i="28"/>
  <c r="G233" i="28"/>
  <c r="F233" i="28"/>
  <c r="E233" i="28"/>
  <c r="K233" i="28" s="1"/>
  <c r="T232" i="28"/>
  <c r="Q232" i="28"/>
  <c r="O232" i="28"/>
  <c r="N232" i="28"/>
  <c r="L232" i="28"/>
  <c r="M232" i="28" s="1"/>
  <c r="J232" i="28"/>
  <c r="I232" i="28"/>
  <c r="H232" i="28"/>
  <c r="G232" i="28"/>
  <c r="F232" i="28"/>
  <c r="E232" i="28"/>
  <c r="K232" i="28" s="1"/>
  <c r="T231" i="28"/>
  <c r="Q231" i="28"/>
  <c r="O231" i="28"/>
  <c r="N231" i="28"/>
  <c r="J231" i="28"/>
  <c r="I231" i="28"/>
  <c r="H231" i="28"/>
  <c r="G231" i="28"/>
  <c r="F231" i="28"/>
  <c r="E231" i="28"/>
  <c r="K231" i="28" s="1"/>
  <c r="T230" i="28"/>
  <c r="Q230" i="28"/>
  <c r="O230" i="28"/>
  <c r="N230" i="28"/>
  <c r="L230" i="28"/>
  <c r="M230" i="28" s="1"/>
  <c r="J230" i="28"/>
  <c r="I230" i="28"/>
  <c r="H230" i="28"/>
  <c r="G230" i="28"/>
  <c r="F230" i="28"/>
  <c r="E230" i="28"/>
  <c r="K230" i="28" s="1"/>
  <c r="T229" i="28"/>
  <c r="Q229" i="28"/>
  <c r="O229" i="28"/>
  <c r="N229" i="28"/>
  <c r="J229" i="28"/>
  <c r="I229" i="28"/>
  <c r="H229" i="28"/>
  <c r="G229" i="28"/>
  <c r="F229" i="28"/>
  <c r="E229" i="28"/>
  <c r="K229" i="28" s="1"/>
  <c r="T228" i="28"/>
  <c r="Q228" i="28"/>
  <c r="O228" i="28"/>
  <c r="N228" i="28"/>
  <c r="J228" i="28"/>
  <c r="I228" i="28"/>
  <c r="H228" i="28"/>
  <c r="G228" i="28"/>
  <c r="F228" i="28"/>
  <c r="E228" i="28"/>
  <c r="K228" i="28" s="1"/>
  <c r="T227" i="28"/>
  <c r="Q227" i="28"/>
  <c r="O227" i="28"/>
  <c r="N227" i="28"/>
  <c r="J227" i="28"/>
  <c r="I227" i="28"/>
  <c r="H227" i="28"/>
  <c r="G227" i="28"/>
  <c r="F227" i="28"/>
  <c r="E227" i="28"/>
  <c r="K227" i="28" s="1"/>
  <c r="T226" i="28"/>
  <c r="Q226" i="28"/>
  <c r="O226" i="28"/>
  <c r="N226" i="28"/>
  <c r="J226" i="28"/>
  <c r="I226" i="28"/>
  <c r="H226" i="28"/>
  <c r="G226" i="28"/>
  <c r="F226" i="28"/>
  <c r="E226" i="28"/>
  <c r="K226" i="28" s="1"/>
  <c r="T225" i="28"/>
  <c r="Q225" i="28"/>
  <c r="O225" i="28"/>
  <c r="N225" i="28"/>
  <c r="J225" i="28"/>
  <c r="I225" i="28"/>
  <c r="H225" i="28"/>
  <c r="G225" i="28"/>
  <c r="F225" i="28"/>
  <c r="E225" i="28"/>
  <c r="K225" i="28" s="1"/>
  <c r="T224" i="28"/>
  <c r="Q224" i="28"/>
  <c r="O224" i="28"/>
  <c r="N224" i="28"/>
  <c r="J224" i="28"/>
  <c r="I224" i="28"/>
  <c r="H224" i="28"/>
  <c r="G224" i="28"/>
  <c r="F224" i="28"/>
  <c r="E224" i="28"/>
  <c r="K224" i="28" s="1"/>
  <c r="T223" i="28"/>
  <c r="Q223" i="28"/>
  <c r="O223" i="28"/>
  <c r="N223" i="28"/>
  <c r="J223" i="28"/>
  <c r="I223" i="28"/>
  <c r="H223" i="28"/>
  <c r="G223" i="28"/>
  <c r="F223" i="28"/>
  <c r="E223" i="28"/>
  <c r="K223" i="28" s="1"/>
  <c r="T222" i="28"/>
  <c r="Q222" i="28"/>
  <c r="O222" i="28"/>
  <c r="N222" i="28"/>
  <c r="J222" i="28"/>
  <c r="I222" i="28"/>
  <c r="H222" i="28"/>
  <c r="G222" i="28"/>
  <c r="F222" i="28"/>
  <c r="E222" i="28"/>
  <c r="K222" i="28" s="1"/>
  <c r="T221" i="28"/>
  <c r="Q221" i="28"/>
  <c r="O221" i="28"/>
  <c r="N221" i="28"/>
  <c r="J221" i="28"/>
  <c r="I221" i="28"/>
  <c r="H221" i="28"/>
  <c r="G221" i="28"/>
  <c r="F221" i="28"/>
  <c r="E221" i="28"/>
  <c r="K221" i="28" s="1"/>
  <c r="Q220" i="28"/>
  <c r="O220" i="28"/>
  <c r="N220" i="28"/>
  <c r="L220" i="28"/>
  <c r="M220" i="28" s="1"/>
  <c r="J220" i="28"/>
  <c r="I220" i="28"/>
  <c r="H220" i="28"/>
  <c r="G220" i="28"/>
  <c r="F220" i="28"/>
  <c r="E220" i="28"/>
  <c r="K220" i="28" s="1"/>
  <c r="T219" i="28"/>
  <c r="Q219" i="28"/>
  <c r="O219" i="28"/>
  <c r="N219" i="28"/>
  <c r="J219" i="28"/>
  <c r="I219" i="28"/>
  <c r="H219" i="28"/>
  <c r="G219" i="28"/>
  <c r="F219" i="28"/>
  <c r="E219" i="28"/>
  <c r="K219" i="28" s="1"/>
  <c r="T218" i="28"/>
  <c r="Q218" i="28"/>
  <c r="O218" i="28"/>
  <c r="N218" i="28"/>
  <c r="J218" i="28"/>
  <c r="I218" i="28"/>
  <c r="H218" i="28"/>
  <c r="G218" i="28"/>
  <c r="F218" i="28"/>
  <c r="E218" i="28"/>
  <c r="K218" i="28" s="1"/>
  <c r="T217" i="28"/>
  <c r="Q217" i="28"/>
  <c r="O217" i="28"/>
  <c r="N217" i="28"/>
  <c r="J217" i="28"/>
  <c r="I217" i="28"/>
  <c r="H217" i="28"/>
  <c r="G217" i="28"/>
  <c r="F217" i="28"/>
  <c r="E217" i="28"/>
  <c r="K217" i="28" s="1"/>
  <c r="T216" i="28"/>
  <c r="Q216" i="28"/>
  <c r="O216" i="28"/>
  <c r="N216" i="28"/>
  <c r="J216" i="28"/>
  <c r="I216" i="28"/>
  <c r="H216" i="28"/>
  <c r="G216" i="28"/>
  <c r="F216" i="28"/>
  <c r="E216" i="28"/>
  <c r="K216" i="28" s="1"/>
  <c r="T215" i="28"/>
  <c r="Q215" i="28"/>
  <c r="O215" i="28"/>
  <c r="N215" i="28"/>
  <c r="J215" i="28"/>
  <c r="I215" i="28"/>
  <c r="H215" i="28"/>
  <c r="G215" i="28"/>
  <c r="F215" i="28"/>
  <c r="E215" i="28"/>
  <c r="K215" i="28" s="1"/>
  <c r="Q214" i="28"/>
  <c r="O214" i="28"/>
  <c r="N214" i="28"/>
  <c r="J214" i="28"/>
  <c r="I214" i="28"/>
  <c r="H214" i="28"/>
  <c r="G214" i="28"/>
  <c r="F214" i="28"/>
  <c r="E214" i="28"/>
  <c r="K214" i="28" s="1"/>
  <c r="T213" i="28"/>
  <c r="Q213" i="28"/>
  <c r="O213" i="28"/>
  <c r="N213" i="28"/>
  <c r="J213" i="28"/>
  <c r="I213" i="28"/>
  <c r="H213" i="28"/>
  <c r="G213" i="28"/>
  <c r="F213" i="28"/>
  <c r="E213" i="28"/>
  <c r="K213" i="28" s="1"/>
  <c r="Q212" i="28"/>
  <c r="O212" i="28"/>
  <c r="N212" i="28"/>
  <c r="J212" i="28"/>
  <c r="I212" i="28"/>
  <c r="H212" i="28"/>
  <c r="G212" i="28"/>
  <c r="F212" i="28"/>
  <c r="E212" i="28"/>
  <c r="K212" i="28" s="1"/>
  <c r="T211" i="28"/>
  <c r="Q211" i="28"/>
  <c r="O211" i="28"/>
  <c r="N211" i="28"/>
  <c r="J211" i="28"/>
  <c r="I211" i="28"/>
  <c r="H211" i="28"/>
  <c r="G211" i="28"/>
  <c r="F211" i="28"/>
  <c r="E211" i="28"/>
  <c r="K211" i="28" s="1"/>
  <c r="T210" i="28"/>
  <c r="Q210" i="28"/>
  <c r="O210" i="28"/>
  <c r="N210" i="28"/>
  <c r="J210" i="28"/>
  <c r="I210" i="28"/>
  <c r="H210" i="28"/>
  <c r="G210" i="28"/>
  <c r="F210" i="28"/>
  <c r="E210" i="28"/>
  <c r="K210" i="28" s="1"/>
  <c r="Q209" i="28"/>
  <c r="O209" i="28"/>
  <c r="N209" i="28"/>
  <c r="L209" i="28"/>
  <c r="M209" i="28" s="1"/>
  <c r="J209" i="28"/>
  <c r="I209" i="28"/>
  <c r="H209" i="28"/>
  <c r="G209" i="28"/>
  <c r="F209" i="28"/>
  <c r="E209" i="28"/>
  <c r="K209" i="28" s="1"/>
  <c r="T208" i="28"/>
  <c r="Q208" i="28"/>
  <c r="O208" i="28"/>
  <c r="N208" i="28"/>
  <c r="L208" i="28"/>
  <c r="M208" i="28" s="1"/>
  <c r="J208" i="28"/>
  <c r="I208" i="28"/>
  <c r="H208" i="28"/>
  <c r="G208" i="28"/>
  <c r="F208" i="28"/>
  <c r="E208" i="28"/>
  <c r="K208" i="28" s="1"/>
  <c r="T207" i="28"/>
  <c r="Q207" i="28"/>
  <c r="O207" i="28"/>
  <c r="N207" i="28"/>
  <c r="L207" i="28"/>
  <c r="M207" i="28" s="1"/>
  <c r="J207" i="28"/>
  <c r="I207" i="28"/>
  <c r="H207" i="28"/>
  <c r="G207" i="28"/>
  <c r="F207" i="28"/>
  <c r="E207" i="28"/>
  <c r="K207" i="28" s="1"/>
  <c r="T206" i="28"/>
  <c r="Q206" i="28"/>
  <c r="O206" i="28"/>
  <c r="N206" i="28"/>
  <c r="L206" i="28"/>
  <c r="M206" i="28" s="1"/>
  <c r="J206" i="28"/>
  <c r="I206" i="28"/>
  <c r="H206" i="28"/>
  <c r="G206" i="28"/>
  <c r="F206" i="28"/>
  <c r="E206" i="28"/>
  <c r="K206" i="28" s="1"/>
  <c r="T205" i="28"/>
  <c r="Q205" i="28"/>
  <c r="O205" i="28"/>
  <c r="N205" i="28"/>
  <c r="L205" i="28"/>
  <c r="M205" i="28" s="1"/>
  <c r="J205" i="28"/>
  <c r="I205" i="28"/>
  <c r="H205" i="28"/>
  <c r="G205" i="28"/>
  <c r="F205" i="28"/>
  <c r="E205" i="28"/>
  <c r="K205" i="28" s="1"/>
  <c r="T204" i="28"/>
  <c r="Q204" i="28"/>
  <c r="O204" i="28"/>
  <c r="N204" i="28"/>
  <c r="L204" i="28"/>
  <c r="M204" i="28" s="1"/>
  <c r="J204" i="28"/>
  <c r="I204" i="28"/>
  <c r="H204" i="28"/>
  <c r="G204" i="28"/>
  <c r="F204" i="28"/>
  <c r="E204" i="28"/>
  <c r="K204" i="28" s="1"/>
  <c r="T203" i="28"/>
  <c r="Q203" i="28"/>
  <c r="O203" i="28"/>
  <c r="N203" i="28"/>
  <c r="J203" i="28"/>
  <c r="I203" i="28"/>
  <c r="H203" i="28"/>
  <c r="G203" i="28"/>
  <c r="F203" i="28"/>
  <c r="E203" i="28"/>
  <c r="K203" i="28" s="1"/>
  <c r="T202" i="28"/>
  <c r="Q202" i="28"/>
  <c r="O202" i="28"/>
  <c r="N202" i="28"/>
  <c r="J202" i="28"/>
  <c r="I202" i="28"/>
  <c r="H202" i="28"/>
  <c r="G202" i="28"/>
  <c r="F202" i="28"/>
  <c r="E202" i="28"/>
  <c r="K202" i="28" s="1"/>
  <c r="T201" i="28"/>
  <c r="Q201" i="28"/>
  <c r="O201" i="28"/>
  <c r="N201" i="28"/>
  <c r="J201" i="28"/>
  <c r="I201" i="28"/>
  <c r="H201" i="28"/>
  <c r="G201" i="28"/>
  <c r="F201" i="28"/>
  <c r="E201" i="28"/>
  <c r="K201" i="28" s="1"/>
  <c r="Q200" i="28"/>
  <c r="O200" i="28"/>
  <c r="P200" i="28" s="1"/>
  <c r="N200" i="28"/>
  <c r="L200" i="28"/>
  <c r="M200" i="28" s="1"/>
  <c r="J200" i="28"/>
  <c r="I200" i="28"/>
  <c r="H200" i="28"/>
  <c r="G200" i="28"/>
  <c r="F200" i="28"/>
  <c r="E200" i="28"/>
  <c r="K200" i="28" s="1"/>
  <c r="Q199" i="28"/>
  <c r="O199" i="28"/>
  <c r="N199" i="28"/>
  <c r="L199" i="28"/>
  <c r="M199" i="28" s="1"/>
  <c r="J199" i="28"/>
  <c r="I199" i="28"/>
  <c r="H199" i="28"/>
  <c r="G199" i="28"/>
  <c r="F199" i="28"/>
  <c r="E199" i="28"/>
  <c r="K199" i="28" s="1"/>
  <c r="T198" i="28"/>
  <c r="Q198" i="28"/>
  <c r="O198" i="28"/>
  <c r="N198" i="28"/>
  <c r="L198" i="28"/>
  <c r="J198" i="28"/>
  <c r="I198" i="28"/>
  <c r="H198" i="28"/>
  <c r="G198" i="28"/>
  <c r="F198" i="28"/>
  <c r="E198" i="28"/>
  <c r="K198" i="28" s="1"/>
  <c r="T197" i="28"/>
  <c r="Q197" i="28"/>
  <c r="O197" i="28"/>
  <c r="N197" i="28"/>
  <c r="L197" i="28"/>
  <c r="M197" i="28" s="1"/>
  <c r="J197" i="28"/>
  <c r="I197" i="28"/>
  <c r="H197" i="28"/>
  <c r="G197" i="28"/>
  <c r="F197" i="28"/>
  <c r="E197" i="28"/>
  <c r="K197" i="28" s="1"/>
  <c r="T196" i="28"/>
  <c r="Q196" i="28"/>
  <c r="O196" i="28"/>
  <c r="N196" i="28"/>
  <c r="L196" i="28"/>
  <c r="M196" i="28" s="1"/>
  <c r="J196" i="28"/>
  <c r="I196" i="28"/>
  <c r="H196" i="28"/>
  <c r="G196" i="28"/>
  <c r="F196" i="28"/>
  <c r="E196" i="28"/>
  <c r="K196" i="28" s="1"/>
  <c r="T195" i="28"/>
  <c r="Q195" i="28"/>
  <c r="O195" i="28"/>
  <c r="N195" i="28"/>
  <c r="L195" i="28"/>
  <c r="M195" i="28" s="1"/>
  <c r="J195" i="28"/>
  <c r="I195" i="28"/>
  <c r="H195" i="28"/>
  <c r="G195" i="28"/>
  <c r="F195" i="28"/>
  <c r="E195" i="28"/>
  <c r="K195" i="28" s="1"/>
  <c r="T194" i="28"/>
  <c r="Q194" i="28"/>
  <c r="O194" i="28"/>
  <c r="N194" i="28"/>
  <c r="L194" i="28"/>
  <c r="M194" i="28" s="1"/>
  <c r="J194" i="28"/>
  <c r="I194" i="28"/>
  <c r="H194" i="28"/>
  <c r="G194" i="28"/>
  <c r="F194" i="28"/>
  <c r="E194" i="28"/>
  <c r="K194" i="28" s="1"/>
  <c r="T193" i="28"/>
  <c r="Q193" i="28"/>
  <c r="O193" i="28"/>
  <c r="N193" i="28"/>
  <c r="L193" i="28"/>
  <c r="M193" i="28" s="1"/>
  <c r="J193" i="28"/>
  <c r="I193" i="28"/>
  <c r="H193" i="28"/>
  <c r="G193" i="28"/>
  <c r="F193" i="28"/>
  <c r="E193" i="28"/>
  <c r="K193" i="28" s="1"/>
  <c r="T192" i="28"/>
  <c r="Q192" i="28"/>
  <c r="O192" i="28"/>
  <c r="N192" i="28"/>
  <c r="L192" i="28"/>
  <c r="M192" i="28" s="1"/>
  <c r="J192" i="28"/>
  <c r="I192" i="28"/>
  <c r="H192" i="28"/>
  <c r="G192" i="28"/>
  <c r="F192" i="28"/>
  <c r="E192" i="28"/>
  <c r="K192" i="28" s="1"/>
  <c r="T191" i="28"/>
  <c r="Q191" i="28"/>
  <c r="O191" i="28"/>
  <c r="N191" i="28"/>
  <c r="L191" i="28"/>
  <c r="M191" i="28" s="1"/>
  <c r="J191" i="28"/>
  <c r="I191" i="28"/>
  <c r="H191" i="28"/>
  <c r="G191" i="28"/>
  <c r="F191" i="28"/>
  <c r="E191" i="28"/>
  <c r="K191" i="28" s="1"/>
  <c r="T190" i="28"/>
  <c r="Q190" i="28"/>
  <c r="O190" i="28"/>
  <c r="N190" i="28"/>
  <c r="L190" i="28"/>
  <c r="J190" i="28"/>
  <c r="I190" i="28"/>
  <c r="H190" i="28"/>
  <c r="G190" i="28"/>
  <c r="F190" i="28"/>
  <c r="E190" i="28"/>
  <c r="K190" i="28" s="1"/>
  <c r="T189" i="28"/>
  <c r="Q189" i="28"/>
  <c r="O189" i="28"/>
  <c r="N189" i="28"/>
  <c r="L189" i="28"/>
  <c r="M189" i="28" s="1"/>
  <c r="J189" i="28"/>
  <c r="I189" i="28"/>
  <c r="H189" i="28"/>
  <c r="G189" i="28"/>
  <c r="F189" i="28"/>
  <c r="E189" i="28"/>
  <c r="K189" i="28" s="1"/>
  <c r="T188" i="28"/>
  <c r="Q188" i="28"/>
  <c r="O188" i="28"/>
  <c r="N188" i="28"/>
  <c r="L188" i="28"/>
  <c r="J188" i="28"/>
  <c r="I188" i="28"/>
  <c r="H188" i="28"/>
  <c r="G188" i="28"/>
  <c r="F188" i="28"/>
  <c r="E188" i="28"/>
  <c r="K188" i="28" s="1"/>
  <c r="T187" i="28"/>
  <c r="Q187" i="28"/>
  <c r="O187" i="28"/>
  <c r="N187" i="28"/>
  <c r="J187" i="28"/>
  <c r="I187" i="28"/>
  <c r="H187" i="28"/>
  <c r="G187" i="28"/>
  <c r="F187" i="28"/>
  <c r="E187" i="28"/>
  <c r="K187" i="28" s="1"/>
  <c r="T186" i="28"/>
  <c r="Q186" i="28"/>
  <c r="O186" i="28"/>
  <c r="N186" i="28"/>
  <c r="L186" i="28"/>
  <c r="M186" i="28" s="1"/>
  <c r="J186" i="28"/>
  <c r="I186" i="28"/>
  <c r="H186" i="28"/>
  <c r="G186" i="28"/>
  <c r="F186" i="28"/>
  <c r="E186" i="28"/>
  <c r="K186" i="28" s="1"/>
  <c r="T185" i="28"/>
  <c r="Q185" i="28"/>
  <c r="O185" i="28"/>
  <c r="N185" i="28"/>
  <c r="J185" i="28"/>
  <c r="I185" i="28"/>
  <c r="H185" i="28"/>
  <c r="G185" i="28"/>
  <c r="F185" i="28"/>
  <c r="E185" i="28"/>
  <c r="K185" i="28" s="1"/>
  <c r="T184" i="28"/>
  <c r="Q184" i="28"/>
  <c r="O184" i="28"/>
  <c r="N184" i="28"/>
  <c r="L184" i="28"/>
  <c r="M184" i="28" s="1"/>
  <c r="J184" i="28"/>
  <c r="I184" i="28"/>
  <c r="H184" i="28"/>
  <c r="G184" i="28"/>
  <c r="F184" i="28"/>
  <c r="E184" i="28"/>
  <c r="K184" i="28" s="1"/>
  <c r="T183" i="28"/>
  <c r="Q183" i="28"/>
  <c r="O183" i="28"/>
  <c r="N183" i="28"/>
  <c r="L183" i="28"/>
  <c r="M183" i="28" s="1"/>
  <c r="J183" i="28"/>
  <c r="I183" i="28"/>
  <c r="H183" i="28"/>
  <c r="G183" i="28"/>
  <c r="F183" i="28"/>
  <c r="E183" i="28"/>
  <c r="K183" i="28" s="1"/>
  <c r="T182" i="28"/>
  <c r="Q182" i="28"/>
  <c r="O182" i="28"/>
  <c r="N182" i="28"/>
  <c r="J182" i="28"/>
  <c r="I182" i="28"/>
  <c r="H182" i="28"/>
  <c r="G182" i="28"/>
  <c r="F182" i="28"/>
  <c r="E182" i="28"/>
  <c r="K182" i="28" s="1"/>
  <c r="Q181" i="28"/>
  <c r="O181" i="28"/>
  <c r="N181" i="28"/>
  <c r="J181" i="28"/>
  <c r="I181" i="28"/>
  <c r="H181" i="28"/>
  <c r="G181" i="28"/>
  <c r="F181" i="28"/>
  <c r="E181" i="28"/>
  <c r="K181" i="28" s="1"/>
  <c r="Q180" i="28"/>
  <c r="O180" i="28"/>
  <c r="N180" i="28"/>
  <c r="J180" i="28"/>
  <c r="I180" i="28"/>
  <c r="H180" i="28"/>
  <c r="G180" i="28"/>
  <c r="F180" i="28"/>
  <c r="E180" i="28"/>
  <c r="K180" i="28" s="1"/>
  <c r="Q179" i="28"/>
  <c r="O179" i="28"/>
  <c r="N179" i="28"/>
  <c r="J179" i="28"/>
  <c r="I179" i="28"/>
  <c r="H179" i="28"/>
  <c r="G179" i="28"/>
  <c r="F179" i="28"/>
  <c r="E179" i="28"/>
  <c r="K179" i="28" s="1"/>
  <c r="Q178" i="28"/>
  <c r="O178" i="28"/>
  <c r="N178" i="28"/>
  <c r="J178" i="28"/>
  <c r="I178" i="28"/>
  <c r="H178" i="28"/>
  <c r="G178" i="28"/>
  <c r="F178" i="28"/>
  <c r="E178" i="28"/>
  <c r="K178" i="28" s="1"/>
  <c r="Q177" i="28"/>
  <c r="O177" i="28"/>
  <c r="P177" i="28" s="1"/>
  <c r="N177" i="28"/>
  <c r="J177" i="28"/>
  <c r="I177" i="28"/>
  <c r="H177" i="28"/>
  <c r="G177" i="28"/>
  <c r="F177" i="28"/>
  <c r="E177" i="28"/>
  <c r="K177" i="28" s="1"/>
  <c r="Q176" i="28"/>
  <c r="O176" i="28"/>
  <c r="N176" i="28"/>
  <c r="J176" i="28"/>
  <c r="I176" i="28"/>
  <c r="H176" i="28"/>
  <c r="G176" i="28"/>
  <c r="F176" i="28"/>
  <c r="E176" i="28"/>
  <c r="K176" i="28" s="1"/>
  <c r="Q175" i="28"/>
  <c r="O175" i="28"/>
  <c r="N175" i="28"/>
  <c r="J175" i="28"/>
  <c r="I175" i="28"/>
  <c r="H175" i="28"/>
  <c r="G175" i="28"/>
  <c r="F175" i="28"/>
  <c r="E175" i="28"/>
  <c r="K175" i="28" s="1"/>
  <c r="Q174" i="28"/>
  <c r="O174" i="28"/>
  <c r="N174" i="28"/>
  <c r="J174" i="28"/>
  <c r="I174" i="28"/>
  <c r="H174" i="28"/>
  <c r="G174" i="28"/>
  <c r="F174" i="28"/>
  <c r="E174" i="28"/>
  <c r="K174" i="28" s="1"/>
  <c r="T173" i="28"/>
  <c r="Q173" i="28"/>
  <c r="O173" i="28"/>
  <c r="N173" i="28"/>
  <c r="J173" i="28"/>
  <c r="I173" i="28"/>
  <c r="H173" i="28"/>
  <c r="G173" i="28"/>
  <c r="F173" i="28"/>
  <c r="E173" i="28"/>
  <c r="K173" i="28" s="1"/>
  <c r="T172" i="28"/>
  <c r="Q172" i="28"/>
  <c r="O172" i="28"/>
  <c r="N172" i="28"/>
  <c r="J172" i="28"/>
  <c r="I172" i="28"/>
  <c r="H172" i="28"/>
  <c r="G172" i="28"/>
  <c r="F172" i="28"/>
  <c r="E172" i="28"/>
  <c r="K172" i="28" s="1"/>
  <c r="T171" i="28"/>
  <c r="Q171" i="28"/>
  <c r="O171" i="28"/>
  <c r="N171" i="28"/>
  <c r="J171" i="28"/>
  <c r="I171" i="28"/>
  <c r="H171" i="28"/>
  <c r="G171" i="28"/>
  <c r="F171" i="28"/>
  <c r="E171" i="28"/>
  <c r="K171" i="28" s="1"/>
  <c r="T170" i="28"/>
  <c r="Q170" i="28"/>
  <c r="O170" i="28"/>
  <c r="N170" i="28"/>
  <c r="J170" i="28"/>
  <c r="I170" i="28"/>
  <c r="H170" i="28"/>
  <c r="G170" i="28"/>
  <c r="F170" i="28"/>
  <c r="E170" i="28"/>
  <c r="K170" i="28" s="1"/>
  <c r="T169" i="28"/>
  <c r="Q169" i="28"/>
  <c r="O169" i="28"/>
  <c r="N169" i="28"/>
  <c r="J169" i="28"/>
  <c r="I169" i="28"/>
  <c r="H169" i="28"/>
  <c r="G169" i="28"/>
  <c r="F169" i="28"/>
  <c r="E169" i="28"/>
  <c r="K169" i="28" s="1"/>
  <c r="T168" i="28"/>
  <c r="Q168" i="28"/>
  <c r="O168" i="28"/>
  <c r="N168" i="28"/>
  <c r="J168" i="28"/>
  <c r="I168" i="28"/>
  <c r="H168" i="28"/>
  <c r="G168" i="28"/>
  <c r="F168" i="28"/>
  <c r="E168" i="28"/>
  <c r="K168" i="28" s="1"/>
  <c r="Q167" i="28"/>
  <c r="O167" i="28"/>
  <c r="N167" i="28"/>
  <c r="L167" i="28"/>
  <c r="M167" i="28" s="1"/>
  <c r="J167" i="28"/>
  <c r="I167" i="28"/>
  <c r="H167" i="28"/>
  <c r="G167" i="28"/>
  <c r="F167" i="28"/>
  <c r="E167" i="28"/>
  <c r="K167" i="28" s="1"/>
  <c r="Q166" i="28"/>
  <c r="O166" i="28"/>
  <c r="N166" i="28"/>
  <c r="J166" i="28"/>
  <c r="I166" i="28"/>
  <c r="H166" i="28"/>
  <c r="G166" i="28"/>
  <c r="F166" i="28"/>
  <c r="E166" i="28"/>
  <c r="K166" i="28" s="1"/>
  <c r="T165" i="28"/>
  <c r="Q165" i="28"/>
  <c r="O165" i="28"/>
  <c r="N165" i="28"/>
  <c r="J165" i="28"/>
  <c r="I165" i="28"/>
  <c r="H165" i="28"/>
  <c r="G165" i="28"/>
  <c r="F165" i="28"/>
  <c r="E165" i="28"/>
  <c r="K165" i="28" s="1"/>
  <c r="Q164" i="28"/>
  <c r="O164" i="28"/>
  <c r="N164" i="28"/>
  <c r="J164" i="28"/>
  <c r="I164" i="28"/>
  <c r="H164" i="28"/>
  <c r="G164" i="28"/>
  <c r="F164" i="28"/>
  <c r="E164" i="28"/>
  <c r="K164" i="28" s="1"/>
  <c r="T163" i="28"/>
  <c r="Q163" i="28"/>
  <c r="O163" i="28"/>
  <c r="N163" i="28"/>
  <c r="J163" i="28"/>
  <c r="I163" i="28"/>
  <c r="H163" i="28"/>
  <c r="G163" i="28"/>
  <c r="F163" i="28"/>
  <c r="E163" i="28"/>
  <c r="K163" i="28" s="1"/>
  <c r="Q162" i="28"/>
  <c r="O162" i="28"/>
  <c r="N162" i="28"/>
  <c r="L162" i="28"/>
  <c r="M162" i="28" s="1"/>
  <c r="J162" i="28"/>
  <c r="I162" i="28"/>
  <c r="H162" i="28"/>
  <c r="G162" i="28"/>
  <c r="F162" i="28"/>
  <c r="E162" i="28"/>
  <c r="K162" i="28" s="1"/>
  <c r="T161" i="28"/>
  <c r="Q161" i="28"/>
  <c r="O161" i="28"/>
  <c r="N161" i="28"/>
  <c r="J161" i="28"/>
  <c r="I161" i="28"/>
  <c r="H161" i="28"/>
  <c r="G161" i="28"/>
  <c r="F161" i="28"/>
  <c r="E161" i="28"/>
  <c r="K161" i="28" s="1"/>
  <c r="T160" i="28"/>
  <c r="Q160" i="28"/>
  <c r="O160" i="28"/>
  <c r="N160" i="28"/>
  <c r="L160" i="28"/>
  <c r="M160" i="28" s="1"/>
  <c r="J160" i="28"/>
  <c r="I160" i="28"/>
  <c r="H160" i="28"/>
  <c r="G160" i="28"/>
  <c r="F160" i="28"/>
  <c r="E160" i="28"/>
  <c r="K160" i="28" s="1"/>
  <c r="Q159" i="28"/>
  <c r="O159" i="28"/>
  <c r="N159" i="28"/>
  <c r="L159" i="28"/>
  <c r="M159" i="28" s="1"/>
  <c r="J159" i="28"/>
  <c r="I159" i="28"/>
  <c r="H159" i="28"/>
  <c r="G159" i="28"/>
  <c r="F159" i="28"/>
  <c r="E159" i="28"/>
  <c r="K159" i="28" s="1"/>
  <c r="T158" i="28"/>
  <c r="Q158" i="28"/>
  <c r="O158" i="28"/>
  <c r="N158" i="28"/>
  <c r="L158" i="28"/>
  <c r="J158" i="28"/>
  <c r="I158" i="28"/>
  <c r="H158" i="28"/>
  <c r="G158" i="28"/>
  <c r="F158" i="28"/>
  <c r="E158" i="28"/>
  <c r="K158" i="28" s="1"/>
  <c r="T157" i="28"/>
  <c r="Q157" i="28"/>
  <c r="O157" i="28"/>
  <c r="N157" i="28"/>
  <c r="J157" i="28"/>
  <c r="I157" i="28"/>
  <c r="H157" i="28"/>
  <c r="G157" i="28"/>
  <c r="F157" i="28"/>
  <c r="E157" i="28"/>
  <c r="K157" i="28" s="1"/>
  <c r="T156" i="28"/>
  <c r="Q156" i="28"/>
  <c r="O156" i="28"/>
  <c r="N156" i="28"/>
  <c r="J156" i="28"/>
  <c r="I156" i="28"/>
  <c r="H156" i="28"/>
  <c r="G156" i="28"/>
  <c r="F156" i="28"/>
  <c r="E156" i="28"/>
  <c r="K156" i="28" s="1"/>
  <c r="Q155" i="28"/>
  <c r="O155" i="28"/>
  <c r="N155" i="28"/>
  <c r="L155" i="28"/>
  <c r="M155" i="28" s="1"/>
  <c r="J155" i="28"/>
  <c r="I155" i="28"/>
  <c r="H155" i="28"/>
  <c r="G155" i="28"/>
  <c r="F155" i="28"/>
  <c r="E155" i="28"/>
  <c r="K155" i="28" s="1"/>
  <c r="Q154" i="28"/>
  <c r="O154" i="28"/>
  <c r="N154" i="28"/>
  <c r="J154" i="28"/>
  <c r="I154" i="28"/>
  <c r="H154" i="28"/>
  <c r="G154" i="28"/>
  <c r="F154" i="28"/>
  <c r="E154" i="28"/>
  <c r="K154" i="28" s="1"/>
  <c r="T153" i="28"/>
  <c r="Q153" i="28"/>
  <c r="O153" i="28"/>
  <c r="N153" i="28"/>
  <c r="J153" i="28"/>
  <c r="I153" i="28"/>
  <c r="H153" i="28"/>
  <c r="G153" i="28"/>
  <c r="F153" i="28"/>
  <c r="E153" i="28"/>
  <c r="K153" i="28" s="1"/>
  <c r="T152" i="28"/>
  <c r="Q152" i="28"/>
  <c r="O152" i="28"/>
  <c r="N152" i="28"/>
  <c r="J152" i="28"/>
  <c r="I152" i="28"/>
  <c r="H152" i="28"/>
  <c r="G152" i="28"/>
  <c r="F152" i="28"/>
  <c r="E152" i="28"/>
  <c r="K152" i="28" s="1"/>
  <c r="T151" i="28"/>
  <c r="Q151" i="28"/>
  <c r="O151" i="28"/>
  <c r="N151" i="28"/>
  <c r="J151" i="28"/>
  <c r="I151" i="28"/>
  <c r="H151" i="28"/>
  <c r="G151" i="28"/>
  <c r="F151" i="28"/>
  <c r="E151" i="28"/>
  <c r="K151" i="28" s="1"/>
  <c r="T150" i="28"/>
  <c r="Q150" i="28"/>
  <c r="O150" i="28"/>
  <c r="N150" i="28"/>
  <c r="J150" i="28"/>
  <c r="I150" i="28"/>
  <c r="H150" i="28"/>
  <c r="G150" i="28"/>
  <c r="F150" i="28"/>
  <c r="E150" i="28"/>
  <c r="K150" i="28" s="1"/>
  <c r="T149" i="28"/>
  <c r="Q149" i="28"/>
  <c r="O149" i="28"/>
  <c r="N149" i="28"/>
  <c r="J149" i="28"/>
  <c r="I149" i="28"/>
  <c r="H149" i="28"/>
  <c r="G149" i="28"/>
  <c r="F149" i="28"/>
  <c r="E149" i="28"/>
  <c r="K149" i="28" s="1"/>
  <c r="T148" i="28"/>
  <c r="Q148" i="28"/>
  <c r="O148" i="28"/>
  <c r="N148" i="28"/>
  <c r="J148" i="28"/>
  <c r="I148" i="28"/>
  <c r="H148" i="28"/>
  <c r="G148" i="28"/>
  <c r="F148" i="28"/>
  <c r="E148" i="28"/>
  <c r="K148" i="28" s="1"/>
  <c r="T147" i="28"/>
  <c r="Q147" i="28"/>
  <c r="O147" i="28"/>
  <c r="N147" i="28"/>
  <c r="J147" i="28"/>
  <c r="I147" i="28"/>
  <c r="H147" i="28"/>
  <c r="G147" i="28"/>
  <c r="F147" i="28"/>
  <c r="E147" i="28"/>
  <c r="K147" i="28" s="1"/>
  <c r="T146" i="28"/>
  <c r="Q146" i="28"/>
  <c r="O146" i="28"/>
  <c r="N146" i="28"/>
  <c r="J146" i="28"/>
  <c r="I146" i="28"/>
  <c r="H146" i="28"/>
  <c r="G146" i="28"/>
  <c r="F146" i="28"/>
  <c r="E146" i="28"/>
  <c r="K146" i="28" s="1"/>
  <c r="T145" i="28"/>
  <c r="Q145" i="28"/>
  <c r="O145" i="28"/>
  <c r="N145" i="28"/>
  <c r="J145" i="28"/>
  <c r="I145" i="28"/>
  <c r="H145" i="28"/>
  <c r="G145" i="28"/>
  <c r="F145" i="28"/>
  <c r="E145" i="28"/>
  <c r="K145" i="28" s="1"/>
  <c r="T144" i="28"/>
  <c r="Q144" i="28"/>
  <c r="O144" i="28"/>
  <c r="N144" i="28"/>
  <c r="J144" i="28"/>
  <c r="I144" i="28"/>
  <c r="H144" i="28"/>
  <c r="G144" i="28"/>
  <c r="F144" i="28"/>
  <c r="E144" i="28"/>
  <c r="K144" i="28" s="1"/>
  <c r="T143" i="28"/>
  <c r="Q143" i="28"/>
  <c r="O143" i="28"/>
  <c r="N143" i="28"/>
  <c r="J143" i="28"/>
  <c r="I143" i="28"/>
  <c r="H143" i="28"/>
  <c r="G143" i="28"/>
  <c r="F143" i="28"/>
  <c r="E143" i="28"/>
  <c r="K143" i="28" s="1"/>
  <c r="T142" i="28"/>
  <c r="Q142" i="28"/>
  <c r="O142" i="28"/>
  <c r="N142" i="28"/>
  <c r="J142" i="28"/>
  <c r="I142" i="28"/>
  <c r="H142" i="28"/>
  <c r="G142" i="28"/>
  <c r="F142" i="28"/>
  <c r="E142" i="28"/>
  <c r="K142" i="28" s="1"/>
  <c r="T141" i="28"/>
  <c r="Q141" i="28"/>
  <c r="O141" i="28"/>
  <c r="N141" i="28"/>
  <c r="J141" i="28"/>
  <c r="I141" i="28"/>
  <c r="H141" i="28"/>
  <c r="G141" i="28"/>
  <c r="F141" i="28"/>
  <c r="E141" i="28"/>
  <c r="K141" i="28" s="1"/>
  <c r="T140" i="28"/>
  <c r="Q140" i="28"/>
  <c r="O140" i="28"/>
  <c r="N140" i="28"/>
  <c r="J140" i="28"/>
  <c r="I140" i="28"/>
  <c r="H140" i="28"/>
  <c r="G140" i="28"/>
  <c r="F140" i="28"/>
  <c r="E140" i="28"/>
  <c r="K140" i="28" s="1"/>
  <c r="Q139" i="28"/>
  <c r="O139" i="28"/>
  <c r="N139" i="28"/>
  <c r="J139" i="28"/>
  <c r="I139" i="28"/>
  <c r="H139" i="28"/>
  <c r="G139" i="28"/>
  <c r="F139" i="28"/>
  <c r="E139" i="28"/>
  <c r="K139" i="28" s="1"/>
  <c r="T138" i="28"/>
  <c r="Q138" i="28"/>
  <c r="O138" i="28"/>
  <c r="N138" i="28"/>
  <c r="J138" i="28"/>
  <c r="I138" i="28"/>
  <c r="H138" i="28"/>
  <c r="G138" i="28"/>
  <c r="F138" i="28"/>
  <c r="E138" i="28"/>
  <c r="K138" i="28" s="1"/>
  <c r="T137" i="28"/>
  <c r="Q137" i="28"/>
  <c r="O137" i="28"/>
  <c r="N137" i="28"/>
  <c r="J137" i="28"/>
  <c r="I137" i="28"/>
  <c r="H137" i="28"/>
  <c r="G137" i="28"/>
  <c r="F137" i="28"/>
  <c r="E137" i="28"/>
  <c r="K137" i="28" s="1"/>
  <c r="T136" i="28"/>
  <c r="Q136" i="28"/>
  <c r="O136" i="28"/>
  <c r="N136" i="28"/>
  <c r="J136" i="28"/>
  <c r="I136" i="28"/>
  <c r="H136" i="28"/>
  <c r="G136" i="28"/>
  <c r="F136" i="28"/>
  <c r="E136" i="28"/>
  <c r="K136" i="28" s="1"/>
  <c r="Q135" i="28"/>
  <c r="O135" i="28"/>
  <c r="N135" i="28"/>
  <c r="L135" i="28"/>
  <c r="M135" i="28" s="1"/>
  <c r="J135" i="28"/>
  <c r="I135" i="28"/>
  <c r="H135" i="28"/>
  <c r="G135" i="28"/>
  <c r="F135" i="28"/>
  <c r="E135" i="28"/>
  <c r="K135" i="28" s="1"/>
  <c r="Q134" i="28"/>
  <c r="O134" i="28"/>
  <c r="N134" i="28"/>
  <c r="J134" i="28"/>
  <c r="I134" i="28"/>
  <c r="H134" i="28"/>
  <c r="G134" i="28"/>
  <c r="F134" i="28"/>
  <c r="E134" i="28"/>
  <c r="K134" i="28" s="1"/>
  <c r="T133" i="28"/>
  <c r="Q133" i="28"/>
  <c r="O133" i="28"/>
  <c r="N133" i="28"/>
  <c r="J133" i="28"/>
  <c r="I133" i="28"/>
  <c r="H133" i="28"/>
  <c r="G133" i="28"/>
  <c r="F133" i="28"/>
  <c r="E133" i="28"/>
  <c r="K133" i="28" s="1"/>
  <c r="T132" i="28"/>
  <c r="Q132" i="28"/>
  <c r="O132" i="28"/>
  <c r="N132" i="28"/>
  <c r="J132" i="28"/>
  <c r="I132" i="28"/>
  <c r="H132" i="28"/>
  <c r="G132" i="28"/>
  <c r="F132" i="28"/>
  <c r="E132" i="28"/>
  <c r="K132" i="28" s="1"/>
  <c r="T131" i="28"/>
  <c r="Q131" i="28"/>
  <c r="O131" i="28"/>
  <c r="N131" i="28"/>
  <c r="J131" i="28"/>
  <c r="I131" i="28"/>
  <c r="H131" i="28"/>
  <c r="G131" i="28"/>
  <c r="F131" i="28"/>
  <c r="E131" i="28"/>
  <c r="K131" i="28" s="1"/>
  <c r="T130" i="28"/>
  <c r="Q130" i="28"/>
  <c r="O130" i="28"/>
  <c r="N130" i="28"/>
  <c r="J130" i="28"/>
  <c r="I130" i="28"/>
  <c r="H130" i="28"/>
  <c r="G130" i="28"/>
  <c r="F130" i="28"/>
  <c r="E130" i="28"/>
  <c r="K130" i="28" s="1"/>
  <c r="T129" i="28"/>
  <c r="Q129" i="28"/>
  <c r="O129" i="28"/>
  <c r="N129" i="28"/>
  <c r="J129" i="28"/>
  <c r="I129" i="28"/>
  <c r="H129" i="28"/>
  <c r="G129" i="28"/>
  <c r="F129" i="28"/>
  <c r="E129" i="28"/>
  <c r="K129" i="28" s="1"/>
  <c r="T128" i="28"/>
  <c r="Q128" i="28"/>
  <c r="O128" i="28"/>
  <c r="N128" i="28"/>
  <c r="J128" i="28"/>
  <c r="I128" i="28"/>
  <c r="H128" i="28"/>
  <c r="G128" i="28"/>
  <c r="F128" i="28"/>
  <c r="E128" i="28"/>
  <c r="K128" i="28" s="1"/>
  <c r="T127" i="28"/>
  <c r="Q127" i="28"/>
  <c r="O127" i="28"/>
  <c r="N127" i="28"/>
  <c r="J127" i="28"/>
  <c r="I127" i="28"/>
  <c r="H127" i="28"/>
  <c r="G127" i="28"/>
  <c r="F127" i="28"/>
  <c r="E127" i="28"/>
  <c r="K127" i="28" s="1"/>
  <c r="T126" i="28"/>
  <c r="Q126" i="28"/>
  <c r="O126" i="28"/>
  <c r="N126" i="28"/>
  <c r="J126" i="28"/>
  <c r="I126" i="28"/>
  <c r="H126" i="28"/>
  <c r="G126" i="28"/>
  <c r="F126" i="28"/>
  <c r="E126" i="28"/>
  <c r="K126" i="28" s="1"/>
  <c r="T125" i="28"/>
  <c r="Q125" i="28"/>
  <c r="O125" i="28"/>
  <c r="N125" i="28"/>
  <c r="J125" i="28"/>
  <c r="I125" i="28"/>
  <c r="H125" i="28"/>
  <c r="G125" i="28"/>
  <c r="F125" i="28"/>
  <c r="E125" i="28"/>
  <c r="K125" i="28" s="1"/>
  <c r="T124" i="28"/>
  <c r="Q124" i="28"/>
  <c r="O124" i="28"/>
  <c r="N124" i="28"/>
  <c r="J124" i="28"/>
  <c r="I124" i="28"/>
  <c r="H124" i="28"/>
  <c r="G124" i="28"/>
  <c r="F124" i="28"/>
  <c r="E124" i="28"/>
  <c r="K124" i="28" s="1"/>
  <c r="T123" i="28"/>
  <c r="Q123" i="28"/>
  <c r="O123" i="28"/>
  <c r="N123" i="28"/>
  <c r="J123" i="28"/>
  <c r="I123" i="28"/>
  <c r="H123" i="28"/>
  <c r="G123" i="28"/>
  <c r="F123" i="28"/>
  <c r="E123" i="28"/>
  <c r="K123" i="28" s="1"/>
  <c r="Q122" i="28"/>
  <c r="O122" i="28"/>
  <c r="N122" i="28"/>
  <c r="J122" i="28"/>
  <c r="I122" i="28"/>
  <c r="H122" i="28"/>
  <c r="G122" i="28"/>
  <c r="F122" i="28"/>
  <c r="E122" i="28"/>
  <c r="K122" i="28" s="1"/>
  <c r="T121" i="28"/>
  <c r="Q121" i="28"/>
  <c r="O121" i="28"/>
  <c r="N121" i="28"/>
  <c r="J121" i="28"/>
  <c r="I121" i="28"/>
  <c r="H121" i="28"/>
  <c r="G121" i="28"/>
  <c r="F121" i="28"/>
  <c r="E121" i="28"/>
  <c r="K121" i="28" s="1"/>
  <c r="T120" i="28"/>
  <c r="Q120" i="28"/>
  <c r="O120" i="28"/>
  <c r="N120" i="28"/>
  <c r="J120" i="28"/>
  <c r="I120" i="28"/>
  <c r="H120" i="28"/>
  <c r="G120" i="28"/>
  <c r="F120" i="28"/>
  <c r="E120" i="28"/>
  <c r="K120" i="28" s="1"/>
  <c r="T119" i="28"/>
  <c r="Q119" i="28"/>
  <c r="O119" i="28"/>
  <c r="N119" i="28"/>
  <c r="J119" i="28"/>
  <c r="I119" i="28"/>
  <c r="H119" i="28"/>
  <c r="G119" i="28"/>
  <c r="F119" i="28"/>
  <c r="E119" i="28"/>
  <c r="K119" i="28" s="1"/>
  <c r="T118" i="28"/>
  <c r="Q118" i="28"/>
  <c r="O118" i="28"/>
  <c r="N118" i="28"/>
  <c r="J118" i="28"/>
  <c r="I118" i="28"/>
  <c r="H118" i="28"/>
  <c r="G118" i="28"/>
  <c r="F118" i="28"/>
  <c r="E118" i="28"/>
  <c r="K118" i="28" s="1"/>
  <c r="T117" i="28"/>
  <c r="Q117" i="28"/>
  <c r="O117" i="28"/>
  <c r="N117" i="28"/>
  <c r="J117" i="28"/>
  <c r="I117" i="28"/>
  <c r="H117" i="28"/>
  <c r="G117" i="28"/>
  <c r="F117" i="28"/>
  <c r="E117" i="28"/>
  <c r="K117" i="28" s="1"/>
  <c r="T116" i="28"/>
  <c r="Q116" i="28"/>
  <c r="O116" i="28"/>
  <c r="N116" i="28"/>
  <c r="J116" i="28"/>
  <c r="I116" i="28"/>
  <c r="H116" i="28"/>
  <c r="G116" i="28"/>
  <c r="F116" i="28"/>
  <c r="E116" i="28"/>
  <c r="K116" i="28" s="1"/>
  <c r="T115" i="28"/>
  <c r="Q115" i="28"/>
  <c r="O115" i="28"/>
  <c r="N115" i="28"/>
  <c r="J115" i="28"/>
  <c r="I115" i="28"/>
  <c r="H115" i="28"/>
  <c r="G115" i="28"/>
  <c r="F115" i="28"/>
  <c r="E115" i="28"/>
  <c r="K115" i="28" s="1"/>
  <c r="T114" i="28"/>
  <c r="Q114" i="28"/>
  <c r="O114" i="28"/>
  <c r="N114" i="28"/>
  <c r="J114" i="28"/>
  <c r="I114" i="28"/>
  <c r="H114" i="28"/>
  <c r="G114" i="28"/>
  <c r="F114" i="28"/>
  <c r="E114" i="28"/>
  <c r="K114" i="28" s="1"/>
  <c r="T113" i="28"/>
  <c r="Q113" i="28"/>
  <c r="O113" i="28"/>
  <c r="N113" i="28"/>
  <c r="J113" i="28"/>
  <c r="I113" i="28"/>
  <c r="H113" i="28"/>
  <c r="G113" i="28"/>
  <c r="F113" i="28"/>
  <c r="E113" i="28"/>
  <c r="K113" i="28" s="1"/>
  <c r="T112" i="28"/>
  <c r="Q112" i="28"/>
  <c r="O112" i="28"/>
  <c r="N112" i="28"/>
  <c r="J112" i="28"/>
  <c r="I112" i="28"/>
  <c r="H112" i="28"/>
  <c r="G112" i="28"/>
  <c r="F112" i="28"/>
  <c r="E112" i="28"/>
  <c r="K112" i="28" s="1"/>
  <c r="T111" i="28"/>
  <c r="Q111" i="28"/>
  <c r="O111" i="28"/>
  <c r="N111" i="28"/>
  <c r="J111" i="28"/>
  <c r="I111" i="28"/>
  <c r="H111" i="28"/>
  <c r="G111" i="28"/>
  <c r="F111" i="28"/>
  <c r="E111" i="28"/>
  <c r="K111" i="28" s="1"/>
  <c r="Q110" i="28"/>
  <c r="O110" i="28"/>
  <c r="N110" i="28"/>
  <c r="J110" i="28"/>
  <c r="I110" i="28"/>
  <c r="H110" i="28"/>
  <c r="G110" i="28"/>
  <c r="F110" i="28"/>
  <c r="E110" i="28"/>
  <c r="K110" i="28" s="1"/>
  <c r="T109" i="28"/>
  <c r="Q109" i="28"/>
  <c r="O109" i="28"/>
  <c r="N109" i="28"/>
  <c r="J109" i="28"/>
  <c r="I109" i="28"/>
  <c r="H109" i="28"/>
  <c r="G109" i="28"/>
  <c r="F109" i="28"/>
  <c r="E109" i="28"/>
  <c r="K109" i="28" s="1"/>
  <c r="Q108" i="28"/>
  <c r="O108" i="28"/>
  <c r="N108" i="28"/>
  <c r="L108" i="28"/>
  <c r="M108" i="28" s="1"/>
  <c r="J108" i="28"/>
  <c r="I108" i="28"/>
  <c r="H108" i="28"/>
  <c r="G108" i="28"/>
  <c r="F108" i="28"/>
  <c r="E108" i="28"/>
  <c r="K108" i="28" s="1"/>
  <c r="T107" i="28"/>
  <c r="Q107" i="28"/>
  <c r="O107" i="28"/>
  <c r="N107" i="28"/>
  <c r="J107" i="28"/>
  <c r="I107" i="28"/>
  <c r="H107" i="28"/>
  <c r="G107" i="28"/>
  <c r="F107" i="28"/>
  <c r="E107" i="28"/>
  <c r="K107" i="28" s="1"/>
  <c r="T106" i="28"/>
  <c r="Q106" i="28"/>
  <c r="O106" i="28"/>
  <c r="N106" i="28"/>
  <c r="J106" i="28"/>
  <c r="I106" i="28"/>
  <c r="H106" i="28"/>
  <c r="G106" i="28"/>
  <c r="F106" i="28"/>
  <c r="E106" i="28"/>
  <c r="K106" i="28" s="1"/>
  <c r="T105" i="28"/>
  <c r="Q105" i="28"/>
  <c r="O105" i="28"/>
  <c r="N105" i="28"/>
  <c r="J105" i="28"/>
  <c r="I105" i="28"/>
  <c r="H105" i="28"/>
  <c r="G105" i="28"/>
  <c r="F105" i="28"/>
  <c r="E105" i="28"/>
  <c r="K105" i="28" s="1"/>
  <c r="T104" i="28"/>
  <c r="Q104" i="28"/>
  <c r="O104" i="28"/>
  <c r="N104" i="28"/>
  <c r="J104" i="28"/>
  <c r="I104" i="28"/>
  <c r="H104" i="28"/>
  <c r="G104" i="28"/>
  <c r="F104" i="28"/>
  <c r="E104" i="28"/>
  <c r="K104" i="28" s="1"/>
  <c r="T103" i="28"/>
  <c r="Q103" i="28"/>
  <c r="O103" i="28"/>
  <c r="N103" i="28"/>
  <c r="J103" i="28"/>
  <c r="I103" i="28"/>
  <c r="H103" i="28"/>
  <c r="G103" i="28"/>
  <c r="F103" i="28"/>
  <c r="E103" i="28"/>
  <c r="K103" i="28" s="1"/>
  <c r="T102" i="28"/>
  <c r="Q102" i="28"/>
  <c r="O102" i="28"/>
  <c r="N102" i="28"/>
  <c r="J102" i="28"/>
  <c r="I102" i="28"/>
  <c r="H102" i="28"/>
  <c r="G102" i="28"/>
  <c r="F102" i="28"/>
  <c r="E102" i="28"/>
  <c r="K102" i="28" s="1"/>
  <c r="T101" i="28"/>
  <c r="Q101" i="28"/>
  <c r="O101" i="28"/>
  <c r="N101" i="28"/>
  <c r="J101" i="28"/>
  <c r="I101" i="28"/>
  <c r="H101" i="28"/>
  <c r="G101" i="28"/>
  <c r="F101" i="28"/>
  <c r="E101" i="28"/>
  <c r="K101" i="28" s="1"/>
  <c r="T100" i="28"/>
  <c r="Q100" i="28"/>
  <c r="O100" i="28"/>
  <c r="N100" i="28"/>
  <c r="J100" i="28"/>
  <c r="I100" i="28"/>
  <c r="H100" i="28"/>
  <c r="G100" i="28"/>
  <c r="F100" i="28"/>
  <c r="E100" i="28"/>
  <c r="K100" i="28" s="1"/>
  <c r="Q99" i="28"/>
  <c r="O99" i="28"/>
  <c r="N99" i="28"/>
  <c r="J99" i="28"/>
  <c r="I99" i="28"/>
  <c r="H99" i="28"/>
  <c r="G99" i="28"/>
  <c r="F99" i="28"/>
  <c r="E99" i="28"/>
  <c r="K99" i="28" s="1"/>
  <c r="Q98" i="28"/>
  <c r="O98" i="28"/>
  <c r="N98" i="28"/>
  <c r="L98" i="28"/>
  <c r="M98" i="28" s="1"/>
  <c r="J98" i="28"/>
  <c r="I98" i="28"/>
  <c r="H98" i="28"/>
  <c r="G98" i="28"/>
  <c r="F98" i="28"/>
  <c r="E98" i="28"/>
  <c r="K98" i="28" s="1"/>
  <c r="T97" i="28"/>
  <c r="Q97" i="28"/>
  <c r="O97" i="28"/>
  <c r="N97" i="28"/>
  <c r="J97" i="28"/>
  <c r="I97" i="28"/>
  <c r="H97" i="28"/>
  <c r="G97" i="28"/>
  <c r="F97" i="28"/>
  <c r="E97" i="28"/>
  <c r="K97" i="28" s="1"/>
  <c r="T96" i="28"/>
  <c r="Q96" i="28"/>
  <c r="O96" i="28"/>
  <c r="N96" i="28"/>
  <c r="J96" i="28"/>
  <c r="I96" i="28"/>
  <c r="H96" i="28"/>
  <c r="G96" i="28"/>
  <c r="F96" i="28"/>
  <c r="E96" i="28"/>
  <c r="K96" i="28" s="1"/>
  <c r="Q95" i="28"/>
  <c r="O95" i="28"/>
  <c r="N95" i="28"/>
  <c r="J95" i="28"/>
  <c r="I95" i="28"/>
  <c r="H95" i="28"/>
  <c r="G95" i="28"/>
  <c r="F95" i="28"/>
  <c r="E95" i="28"/>
  <c r="K95" i="28" s="1"/>
  <c r="Q94" i="28"/>
  <c r="O94" i="28"/>
  <c r="N94" i="28"/>
  <c r="J94" i="28"/>
  <c r="I94" i="28"/>
  <c r="H94" i="28"/>
  <c r="G94" i="28"/>
  <c r="F94" i="28"/>
  <c r="E94" i="28"/>
  <c r="K94" i="28" s="1"/>
  <c r="Q93" i="28"/>
  <c r="O93" i="28"/>
  <c r="N93" i="28"/>
  <c r="J93" i="28"/>
  <c r="I93" i="28"/>
  <c r="H93" i="28"/>
  <c r="G93" i="28"/>
  <c r="F93" i="28"/>
  <c r="E93" i="28"/>
  <c r="K93" i="28" s="1"/>
  <c r="T92" i="28"/>
  <c r="Q92" i="28"/>
  <c r="O92" i="28"/>
  <c r="N92" i="28"/>
  <c r="J92" i="28"/>
  <c r="I92" i="28"/>
  <c r="H92" i="28"/>
  <c r="G92" i="28"/>
  <c r="F92" i="28"/>
  <c r="E92" i="28"/>
  <c r="K92" i="28" s="1"/>
  <c r="Q91" i="28"/>
  <c r="O91" i="28"/>
  <c r="P91" i="28" s="1"/>
  <c r="N91" i="28"/>
  <c r="J91" i="28"/>
  <c r="I91" i="28"/>
  <c r="H91" i="28"/>
  <c r="G91" i="28"/>
  <c r="F91" i="28"/>
  <c r="E91" i="28"/>
  <c r="K91" i="28" s="1"/>
  <c r="Q90" i="28"/>
  <c r="O90" i="28"/>
  <c r="N90" i="28"/>
  <c r="J90" i="28"/>
  <c r="I90" i="28"/>
  <c r="H90" i="28"/>
  <c r="G90" i="28"/>
  <c r="F90" i="28"/>
  <c r="E90" i="28"/>
  <c r="K90" i="28" s="1"/>
  <c r="Q89" i="28"/>
  <c r="O89" i="28"/>
  <c r="P89" i="28" s="1"/>
  <c r="N89" i="28"/>
  <c r="J89" i="28"/>
  <c r="I89" i="28"/>
  <c r="H89" i="28"/>
  <c r="G89" i="28"/>
  <c r="F89" i="28"/>
  <c r="E89" i="28"/>
  <c r="K89" i="28" s="1"/>
  <c r="Q88" i="28"/>
  <c r="O88" i="28"/>
  <c r="N88" i="28"/>
  <c r="J88" i="28"/>
  <c r="I88" i="28"/>
  <c r="H88" i="28"/>
  <c r="G88" i="28"/>
  <c r="F88" i="28"/>
  <c r="E88" i="28"/>
  <c r="K88" i="28" s="1"/>
  <c r="Q87" i="28"/>
  <c r="O87" i="28"/>
  <c r="P87" i="28" s="1"/>
  <c r="N87" i="28"/>
  <c r="J87" i="28"/>
  <c r="I87" i="28"/>
  <c r="H87" i="28"/>
  <c r="G87" i="28"/>
  <c r="F87" i="28"/>
  <c r="E87" i="28"/>
  <c r="K87" i="28" s="1"/>
  <c r="Q86" i="28"/>
  <c r="O86" i="28"/>
  <c r="N86" i="28"/>
  <c r="J86" i="28"/>
  <c r="I86" i="28"/>
  <c r="H86" i="28"/>
  <c r="G86" i="28"/>
  <c r="F86" i="28"/>
  <c r="E86" i="28"/>
  <c r="K86" i="28" s="1"/>
  <c r="T85" i="28"/>
  <c r="Q85" i="28"/>
  <c r="O85" i="28"/>
  <c r="N85" i="28"/>
  <c r="J85" i="28"/>
  <c r="I85" i="28"/>
  <c r="H85" i="28"/>
  <c r="G85" i="28"/>
  <c r="F85" i="28"/>
  <c r="E85" i="28"/>
  <c r="K85" i="28" s="1"/>
  <c r="T84" i="28"/>
  <c r="Q84" i="28"/>
  <c r="O84" i="28"/>
  <c r="N84" i="28"/>
  <c r="J84" i="28"/>
  <c r="I84" i="28"/>
  <c r="H84" i="28"/>
  <c r="G84" i="28"/>
  <c r="F84" i="28"/>
  <c r="E84" i="28"/>
  <c r="K84" i="28" s="1"/>
  <c r="T83" i="28"/>
  <c r="Q83" i="28"/>
  <c r="O83" i="28"/>
  <c r="N83" i="28"/>
  <c r="J83" i="28"/>
  <c r="I83" i="28"/>
  <c r="H83" i="28"/>
  <c r="G83" i="28"/>
  <c r="F83" i="28"/>
  <c r="E83" i="28"/>
  <c r="K83" i="28" s="1"/>
  <c r="T82" i="28"/>
  <c r="Q82" i="28"/>
  <c r="O82" i="28"/>
  <c r="N82" i="28"/>
  <c r="J82" i="28"/>
  <c r="I82" i="28"/>
  <c r="H82" i="28"/>
  <c r="G82" i="28"/>
  <c r="F82" i="28"/>
  <c r="E82" i="28"/>
  <c r="K82" i="28" s="1"/>
  <c r="T81" i="28"/>
  <c r="Q81" i="28"/>
  <c r="O81" i="28"/>
  <c r="N81" i="28"/>
  <c r="J81" i="28"/>
  <c r="I81" i="28"/>
  <c r="H81" i="28"/>
  <c r="G81" i="28"/>
  <c r="F81" i="28"/>
  <c r="E81" i="28"/>
  <c r="K81" i="28" s="1"/>
  <c r="T80" i="28"/>
  <c r="Q80" i="28"/>
  <c r="O80" i="28"/>
  <c r="N80" i="28"/>
  <c r="L80" i="28"/>
  <c r="M80" i="28" s="1"/>
  <c r="J80" i="28"/>
  <c r="I80" i="28"/>
  <c r="H80" i="28"/>
  <c r="G80" i="28"/>
  <c r="F80" i="28"/>
  <c r="E80" i="28"/>
  <c r="K80" i="28" s="1"/>
  <c r="T79" i="28"/>
  <c r="Q79" i="28"/>
  <c r="O79" i="28"/>
  <c r="N79" i="28"/>
  <c r="J79" i="28"/>
  <c r="I79" i="28"/>
  <c r="H79" i="28"/>
  <c r="G79" i="28"/>
  <c r="F79" i="28"/>
  <c r="E79" i="28"/>
  <c r="K79" i="28" s="1"/>
  <c r="T78" i="28"/>
  <c r="Q78" i="28"/>
  <c r="O78" i="28"/>
  <c r="N78" i="28"/>
  <c r="J78" i="28"/>
  <c r="I78" i="28"/>
  <c r="H78" i="28"/>
  <c r="G78" i="28"/>
  <c r="F78" i="28"/>
  <c r="E78" i="28"/>
  <c r="K78" i="28" s="1"/>
  <c r="T77" i="28"/>
  <c r="Q77" i="28"/>
  <c r="O77" i="28"/>
  <c r="N77" i="28"/>
  <c r="J77" i="28"/>
  <c r="I77" i="28"/>
  <c r="H77" i="28"/>
  <c r="G77" i="28"/>
  <c r="F77" i="28"/>
  <c r="E77" i="28"/>
  <c r="K77" i="28" s="1"/>
  <c r="T76" i="28"/>
  <c r="Q76" i="28"/>
  <c r="O76" i="28"/>
  <c r="N76" i="28"/>
  <c r="J76" i="28"/>
  <c r="I76" i="28"/>
  <c r="H76" i="28"/>
  <c r="G76" i="28"/>
  <c r="F76" i="28"/>
  <c r="E76" i="28"/>
  <c r="K76" i="28" s="1"/>
  <c r="T75" i="28"/>
  <c r="Q75" i="28"/>
  <c r="O75" i="28"/>
  <c r="N75" i="28"/>
  <c r="J75" i="28"/>
  <c r="I75" i="28"/>
  <c r="H75" i="28"/>
  <c r="G75" i="28"/>
  <c r="F75" i="28"/>
  <c r="E75" i="28"/>
  <c r="K75" i="28" s="1"/>
  <c r="T74" i="28"/>
  <c r="Q74" i="28"/>
  <c r="O74" i="28"/>
  <c r="N74" i="28"/>
  <c r="J74" i="28"/>
  <c r="I74" i="28"/>
  <c r="H74" i="28"/>
  <c r="G74" i="28"/>
  <c r="F74" i="28"/>
  <c r="E74" i="28"/>
  <c r="K74" i="28" s="1"/>
  <c r="Q73" i="28"/>
  <c r="O73" i="28"/>
  <c r="P73" i="28" s="1"/>
  <c r="N73" i="28"/>
  <c r="J73" i="28"/>
  <c r="I73" i="28"/>
  <c r="H73" i="28"/>
  <c r="G73" i="28"/>
  <c r="F73" i="28"/>
  <c r="E73" i="28"/>
  <c r="K73" i="28" s="1"/>
  <c r="T72" i="28"/>
  <c r="Q72" i="28"/>
  <c r="O72" i="28"/>
  <c r="N72" i="28"/>
  <c r="J72" i="28"/>
  <c r="I72" i="28"/>
  <c r="H72" i="28"/>
  <c r="G72" i="28"/>
  <c r="F72" i="28"/>
  <c r="E72" i="28"/>
  <c r="K72" i="28" s="1"/>
  <c r="T71" i="28"/>
  <c r="Q71" i="28"/>
  <c r="O71" i="28"/>
  <c r="N71" i="28"/>
  <c r="J71" i="28"/>
  <c r="I71" i="28"/>
  <c r="H71" i="28"/>
  <c r="G71" i="28"/>
  <c r="F71" i="28"/>
  <c r="E71" i="28"/>
  <c r="K71" i="28" s="1"/>
  <c r="T70" i="28"/>
  <c r="Q70" i="28"/>
  <c r="O70" i="28"/>
  <c r="N70" i="28"/>
  <c r="J70" i="28"/>
  <c r="I70" i="28"/>
  <c r="H70" i="28"/>
  <c r="G70" i="28"/>
  <c r="F70" i="28"/>
  <c r="E70" i="28"/>
  <c r="K70" i="28" s="1"/>
  <c r="T69" i="28"/>
  <c r="Q69" i="28"/>
  <c r="O69" i="28"/>
  <c r="N69" i="28"/>
  <c r="J69" i="28"/>
  <c r="I69" i="28"/>
  <c r="H69" i="28"/>
  <c r="G69" i="28"/>
  <c r="F69" i="28"/>
  <c r="E69" i="28"/>
  <c r="K69" i="28" s="1"/>
  <c r="T68" i="28"/>
  <c r="Q68" i="28"/>
  <c r="O68" i="28"/>
  <c r="N68" i="28"/>
  <c r="J68" i="28"/>
  <c r="I68" i="28"/>
  <c r="H68" i="28"/>
  <c r="G68" i="28"/>
  <c r="F68" i="28"/>
  <c r="E68" i="28"/>
  <c r="K68" i="28" s="1"/>
  <c r="T67" i="28"/>
  <c r="Q67" i="28"/>
  <c r="O67" i="28"/>
  <c r="N67" i="28"/>
  <c r="J67" i="28"/>
  <c r="I67" i="28"/>
  <c r="H67" i="28"/>
  <c r="G67" i="28"/>
  <c r="F67" i="28"/>
  <c r="E67" i="28"/>
  <c r="K67" i="28" s="1"/>
  <c r="T66" i="28"/>
  <c r="Q66" i="28"/>
  <c r="O66" i="28"/>
  <c r="N66" i="28"/>
  <c r="J66" i="28"/>
  <c r="I66" i="28"/>
  <c r="H66" i="28"/>
  <c r="G66" i="28"/>
  <c r="F66" i="28"/>
  <c r="E66" i="28"/>
  <c r="K66" i="28" s="1"/>
  <c r="T65" i="28"/>
  <c r="Q65" i="28"/>
  <c r="O65" i="28"/>
  <c r="N65" i="28"/>
  <c r="J65" i="28"/>
  <c r="I65" i="28"/>
  <c r="H65" i="28"/>
  <c r="G65" i="28"/>
  <c r="F65" i="28"/>
  <c r="E65" i="28"/>
  <c r="K65" i="28" s="1"/>
  <c r="T64" i="28"/>
  <c r="Q64" i="28"/>
  <c r="O64" i="28"/>
  <c r="N64" i="28"/>
  <c r="J64" i="28"/>
  <c r="I64" i="28"/>
  <c r="H64" i="28"/>
  <c r="G64" i="28"/>
  <c r="F64" i="28"/>
  <c r="E64" i="28"/>
  <c r="K64" i="28" s="1"/>
  <c r="T63" i="28"/>
  <c r="Q63" i="28"/>
  <c r="O63" i="28"/>
  <c r="N63" i="28"/>
  <c r="J63" i="28"/>
  <c r="I63" i="28"/>
  <c r="H63" i="28"/>
  <c r="G63" i="28"/>
  <c r="F63" i="28"/>
  <c r="E63" i="28"/>
  <c r="K63" i="28" s="1"/>
  <c r="T62" i="28"/>
  <c r="Q62" i="28"/>
  <c r="O62" i="28"/>
  <c r="N62" i="28"/>
  <c r="J62" i="28"/>
  <c r="I62" i="28"/>
  <c r="H62" i="28"/>
  <c r="G62" i="28"/>
  <c r="F62" i="28"/>
  <c r="E62" i="28"/>
  <c r="K62" i="28" s="1"/>
  <c r="T61" i="28"/>
  <c r="Q61" i="28"/>
  <c r="O61" i="28"/>
  <c r="N61" i="28"/>
  <c r="J61" i="28"/>
  <c r="I61" i="28"/>
  <c r="H61" i="28"/>
  <c r="G61" i="28"/>
  <c r="F61" i="28"/>
  <c r="E61" i="28"/>
  <c r="K61" i="28" s="1"/>
  <c r="T60" i="28"/>
  <c r="Q60" i="28"/>
  <c r="O60" i="28"/>
  <c r="N60" i="28"/>
  <c r="J60" i="28"/>
  <c r="I60" i="28"/>
  <c r="H60" i="28"/>
  <c r="G60" i="28"/>
  <c r="F60" i="28"/>
  <c r="E60" i="28"/>
  <c r="K60" i="28" s="1"/>
  <c r="T59" i="28"/>
  <c r="Q59" i="28"/>
  <c r="O59" i="28"/>
  <c r="N59" i="28"/>
  <c r="J59" i="28"/>
  <c r="I59" i="28"/>
  <c r="H59" i="28"/>
  <c r="G59" i="28"/>
  <c r="F59" i="28"/>
  <c r="E59" i="28"/>
  <c r="K59" i="28" s="1"/>
  <c r="T58" i="28"/>
  <c r="Q58" i="28"/>
  <c r="O58" i="28"/>
  <c r="N58" i="28"/>
  <c r="J58" i="28"/>
  <c r="I58" i="28"/>
  <c r="H58" i="28"/>
  <c r="G58" i="28"/>
  <c r="F58" i="28"/>
  <c r="E58" i="28"/>
  <c r="K58" i="28" s="1"/>
  <c r="T57" i="28"/>
  <c r="Q57" i="28"/>
  <c r="O57" i="28"/>
  <c r="N57" i="28"/>
  <c r="J57" i="28"/>
  <c r="I57" i="28"/>
  <c r="H57" i="28"/>
  <c r="G57" i="28"/>
  <c r="F57" i="28"/>
  <c r="E57" i="28"/>
  <c r="K57" i="28" s="1"/>
  <c r="T56" i="28"/>
  <c r="Q56" i="28"/>
  <c r="O56" i="28"/>
  <c r="N56" i="28"/>
  <c r="J56" i="28"/>
  <c r="I56" i="28"/>
  <c r="H56" i="28"/>
  <c r="G56" i="28"/>
  <c r="F56" i="28"/>
  <c r="E56" i="28"/>
  <c r="K56" i="28" s="1"/>
  <c r="T55" i="28"/>
  <c r="Q55" i="28"/>
  <c r="O55" i="28"/>
  <c r="N55" i="28"/>
  <c r="L55" i="28"/>
  <c r="M55" i="28" s="1"/>
  <c r="J55" i="28"/>
  <c r="I55" i="28"/>
  <c r="H55" i="28"/>
  <c r="G55" i="28"/>
  <c r="F55" i="28"/>
  <c r="E55" i="28"/>
  <c r="K55" i="28" s="1"/>
  <c r="T54" i="28"/>
  <c r="Q54" i="28"/>
  <c r="O54" i="28"/>
  <c r="N54" i="28"/>
  <c r="J54" i="28"/>
  <c r="I54" i="28"/>
  <c r="H54" i="28"/>
  <c r="G54" i="28"/>
  <c r="F54" i="28"/>
  <c r="E54" i="28"/>
  <c r="K54" i="28" s="1"/>
  <c r="T53" i="28"/>
  <c r="Q53" i="28"/>
  <c r="O53" i="28"/>
  <c r="N53" i="28"/>
  <c r="L53" i="28"/>
  <c r="M53" i="28" s="1"/>
  <c r="J53" i="28"/>
  <c r="I53" i="28"/>
  <c r="H53" i="28"/>
  <c r="G53" i="28"/>
  <c r="F53" i="28"/>
  <c r="E53" i="28"/>
  <c r="K53" i="28" s="1"/>
  <c r="T52" i="28"/>
  <c r="Q52" i="28"/>
  <c r="O52" i="28"/>
  <c r="N52" i="28"/>
  <c r="J52" i="28"/>
  <c r="I52" i="28"/>
  <c r="H52" i="28"/>
  <c r="G52" i="28"/>
  <c r="F52" i="28"/>
  <c r="E52" i="28"/>
  <c r="K52" i="28" s="1"/>
  <c r="T51" i="28"/>
  <c r="Q51" i="28"/>
  <c r="O51" i="28"/>
  <c r="N51" i="28"/>
  <c r="J51" i="28"/>
  <c r="I51" i="28"/>
  <c r="H51" i="28"/>
  <c r="G51" i="28"/>
  <c r="F51" i="28"/>
  <c r="E51" i="28"/>
  <c r="K51" i="28" s="1"/>
  <c r="T50" i="28"/>
  <c r="Q50" i="28"/>
  <c r="O50" i="28"/>
  <c r="N50" i="28"/>
  <c r="J50" i="28"/>
  <c r="I50" i="28"/>
  <c r="H50" i="28"/>
  <c r="G50" i="28"/>
  <c r="F50" i="28"/>
  <c r="E50" i="28"/>
  <c r="K50" i="28" s="1"/>
  <c r="T49" i="28"/>
  <c r="Q49" i="28"/>
  <c r="O49" i="28"/>
  <c r="N49" i="28"/>
  <c r="J49" i="28"/>
  <c r="I49" i="28"/>
  <c r="H49" i="28"/>
  <c r="G49" i="28"/>
  <c r="F49" i="28"/>
  <c r="E49" i="28"/>
  <c r="K49" i="28" s="1"/>
  <c r="Q48" i="28"/>
  <c r="O48" i="28"/>
  <c r="N48" i="28"/>
  <c r="L48" i="28"/>
  <c r="M48" i="28" s="1"/>
  <c r="J48" i="28"/>
  <c r="I48" i="28"/>
  <c r="H48" i="28"/>
  <c r="G48" i="28"/>
  <c r="F48" i="28"/>
  <c r="E48" i="28"/>
  <c r="K48" i="28" s="1"/>
  <c r="T47" i="28"/>
  <c r="Q47" i="28"/>
  <c r="O47" i="28"/>
  <c r="N47" i="28"/>
  <c r="L47" i="28"/>
  <c r="J47" i="28"/>
  <c r="I47" i="28"/>
  <c r="H47" i="28"/>
  <c r="G47" i="28"/>
  <c r="F47" i="28"/>
  <c r="E47" i="28"/>
  <c r="K47" i="28" s="1"/>
  <c r="T46" i="28"/>
  <c r="Q46" i="28"/>
  <c r="O46" i="28"/>
  <c r="N46" i="28"/>
  <c r="J46" i="28"/>
  <c r="I46" i="28"/>
  <c r="H46" i="28"/>
  <c r="G46" i="28"/>
  <c r="F46" i="28"/>
  <c r="E46" i="28"/>
  <c r="K46" i="28" s="1"/>
  <c r="T45" i="28"/>
  <c r="Q45" i="28"/>
  <c r="O45" i="28"/>
  <c r="N45" i="28"/>
  <c r="J45" i="28"/>
  <c r="I45" i="28"/>
  <c r="H45" i="28"/>
  <c r="G45" i="28"/>
  <c r="F45" i="28"/>
  <c r="E45" i="28"/>
  <c r="K45" i="28" s="1"/>
  <c r="T44" i="28"/>
  <c r="Q44" i="28"/>
  <c r="O44" i="28"/>
  <c r="N44" i="28"/>
  <c r="J44" i="28"/>
  <c r="I44" i="28"/>
  <c r="H44" i="28"/>
  <c r="G44" i="28"/>
  <c r="F44" i="28"/>
  <c r="E44" i="28"/>
  <c r="K44" i="28" s="1"/>
  <c r="T43" i="28"/>
  <c r="Q43" i="28"/>
  <c r="O43" i="28"/>
  <c r="N43" i="28"/>
  <c r="J43" i="28"/>
  <c r="I43" i="28"/>
  <c r="H43" i="28"/>
  <c r="G43" i="28"/>
  <c r="F43" i="28"/>
  <c r="E43" i="28"/>
  <c r="K43" i="28" s="1"/>
  <c r="T42" i="28"/>
  <c r="Q42" i="28"/>
  <c r="O42" i="28"/>
  <c r="N42" i="28"/>
  <c r="J42" i="28"/>
  <c r="I42" i="28"/>
  <c r="H42" i="28"/>
  <c r="G42" i="28"/>
  <c r="F42" i="28"/>
  <c r="E42" i="28"/>
  <c r="K42" i="28" s="1"/>
  <c r="Q41" i="28"/>
  <c r="O41" i="28"/>
  <c r="N41" i="28"/>
  <c r="L41" i="28"/>
  <c r="M41" i="28" s="1"/>
  <c r="J41" i="28"/>
  <c r="I41" i="28"/>
  <c r="H41" i="28"/>
  <c r="G41" i="28"/>
  <c r="F41" i="28"/>
  <c r="E41" i="28"/>
  <c r="K41" i="28" s="1"/>
  <c r="T40" i="28"/>
  <c r="Q40" i="28"/>
  <c r="O40" i="28"/>
  <c r="N40" i="28"/>
  <c r="J40" i="28"/>
  <c r="I40" i="28"/>
  <c r="H40" i="28"/>
  <c r="G40" i="28"/>
  <c r="F40" i="28"/>
  <c r="E40" i="28"/>
  <c r="K40" i="28" s="1"/>
  <c r="T39" i="28"/>
  <c r="Q39" i="28"/>
  <c r="O39" i="28"/>
  <c r="N39" i="28"/>
  <c r="J39" i="28"/>
  <c r="I39" i="28"/>
  <c r="H39" i="28"/>
  <c r="G39" i="28"/>
  <c r="F39" i="28"/>
  <c r="E39" i="28"/>
  <c r="K39" i="28" s="1"/>
  <c r="T38" i="28"/>
  <c r="Q38" i="28"/>
  <c r="O38" i="28"/>
  <c r="N38" i="28"/>
  <c r="J38" i="28"/>
  <c r="I38" i="28"/>
  <c r="H38" i="28"/>
  <c r="G38" i="28"/>
  <c r="F38" i="28"/>
  <c r="E38" i="28"/>
  <c r="K38" i="28" s="1"/>
  <c r="T37" i="28"/>
  <c r="Q37" i="28"/>
  <c r="O37" i="28"/>
  <c r="N37" i="28"/>
  <c r="J37" i="28"/>
  <c r="I37" i="28"/>
  <c r="H37" i="28"/>
  <c r="G37" i="28"/>
  <c r="F37" i="28"/>
  <c r="E37" i="28"/>
  <c r="K37" i="28" s="1"/>
  <c r="T36" i="28"/>
  <c r="Q36" i="28"/>
  <c r="O36" i="28"/>
  <c r="N36" i="28"/>
  <c r="J36" i="28"/>
  <c r="I36" i="28"/>
  <c r="H36" i="28"/>
  <c r="G36" i="28"/>
  <c r="F36" i="28"/>
  <c r="E36" i="28"/>
  <c r="K36" i="28" s="1"/>
  <c r="T35" i="28"/>
  <c r="Q35" i="28"/>
  <c r="O35" i="28"/>
  <c r="N35" i="28"/>
  <c r="J35" i="28"/>
  <c r="I35" i="28"/>
  <c r="H35" i="28"/>
  <c r="G35" i="28"/>
  <c r="F35" i="28"/>
  <c r="E35" i="28"/>
  <c r="K35" i="28" s="1"/>
  <c r="T34" i="28"/>
  <c r="Q34" i="28"/>
  <c r="O34" i="28"/>
  <c r="N34" i="28"/>
  <c r="J34" i="28"/>
  <c r="I34" i="28"/>
  <c r="H34" i="28"/>
  <c r="G34" i="28"/>
  <c r="F34" i="28"/>
  <c r="E34" i="28"/>
  <c r="K34" i="28" s="1"/>
  <c r="T33" i="28"/>
  <c r="Q33" i="28"/>
  <c r="O33" i="28"/>
  <c r="N33" i="28"/>
  <c r="J33" i="28"/>
  <c r="I33" i="28"/>
  <c r="H33" i="28"/>
  <c r="G33" i="28"/>
  <c r="F33" i="28"/>
  <c r="E33" i="28"/>
  <c r="K33" i="28" s="1"/>
  <c r="T32" i="28"/>
  <c r="Q32" i="28"/>
  <c r="O32" i="28"/>
  <c r="N32" i="28"/>
  <c r="J32" i="28"/>
  <c r="I32" i="28"/>
  <c r="H32" i="28"/>
  <c r="G32" i="28"/>
  <c r="F32" i="28"/>
  <c r="E32" i="28"/>
  <c r="K32" i="28" s="1"/>
  <c r="T31" i="28"/>
  <c r="Q31" i="28"/>
  <c r="O31" i="28"/>
  <c r="N31" i="28"/>
  <c r="J31" i="28"/>
  <c r="I31" i="28"/>
  <c r="H31" i="28"/>
  <c r="G31" i="28"/>
  <c r="F31" i="28"/>
  <c r="E31" i="28"/>
  <c r="K31" i="28" s="1"/>
  <c r="Q30" i="28"/>
  <c r="O30" i="28"/>
  <c r="N30" i="28"/>
  <c r="J30" i="28"/>
  <c r="I30" i="28"/>
  <c r="H30" i="28"/>
  <c r="G30" i="28"/>
  <c r="F30" i="28"/>
  <c r="E30" i="28"/>
  <c r="K30" i="28" s="1"/>
  <c r="Q29" i="28"/>
  <c r="O29" i="28"/>
  <c r="N29" i="28"/>
  <c r="J29" i="28"/>
  <c r="I29" i="28"/>
  <c r="H29" i="28"/>
  <c r="G29" i="28"/>
  <c r="F29" i="28"/>
  <c r="E29" i="28"/>
  <c r="K29" i="28" s="1"/>
  <c r="T28" i="28"/>
  <c r="Q28" i="28"/>
  <c r="O28" i="28"/>
  <c r="N28" i="28"/>
  <c r="J28" i="28"/>
  <c r="I28" i="28"/>
  <c r="H28" i="28"/>
  <c r="G28" i="28"/>
  <c r="F28" i="28"/>
  <c r="E28" i="28"/>
  <c r="K28" i="28" s="1"/>
  <c r="T27" i="28"/>
  <c r="Q27" i="28"/>
  <c r="O27" i="28"/>
  <c r="N27" i="28"/>
  <c r="J27" i="28"/>
  <c r="I27" i="28"/>
  <c r="H27" i="28"/>
  <c r="G27" i="28"/>
  <c r="F27" i="28"/>
  <c r="E27" i="28"/>
  <c r="K27" i="28" s="1"/>
  <c r="T26" i="28"/>
  <c r="Q26" i="28"/>
  <c r="O26" i="28"/>
  <c r="N26" i="28"/>
  <c r="J26" i="28"/>
  <c r="I26" i="28"/>
  <c r="H26" i="28"/>
  <c r="G26" i="28"/>
  <c r="F26" i="28"/>
  <c r="E26" i="28"/>
  <c r="K26" i="28" s="1"/>
  <c r="T25" i="28"/>
  <c r="Q25" i="28"/>
  <c r="O25" i="28"/>
  <c r="N25" i="28"/>
  <c r="J25" i="28"/>
  <c r="I25" i="28"/>
  <c r="H25" i="28"/>
  <c r="G25" i="28"/>
  <c r="F25" i="28"/>
  <c r="E25" i="28"/>
  <c r="K25" i="28" s="1"/>
  <c r="T24" i="28"/>
  <c r="Q24" i="28"/>
  <c r="O24" i="28"/>
  <c r="N24" i="28"/>
  <c r="J24" i="28"/>
  <c r="I24" i="28"/>
  <c r="H24" i="28"/>
  <c r="G24" i="28"/>
  <c r="F24" i="28"/>
  <c r="E24" i="28"/>
  <c r="K24" i="28" s="1"/>
  <c r="T23" i="28"/>
  <c r="Q23" i="28"/>
  <c r="O23" i="28"/>
  <c r="N23" i="28"/>
  <c r="J23" i="28"/>
  <c r="I23" i="28"/>
  <c r="H23" i="28"/>
  <c r="G23" i="28"/>
  <c r="F23" i="28"/>
  <c r="E23" i="28"/>
  <c r="K23" i="28" s="1"/>
  <c r="T22" i="28"/>
  <c r="Q22" i="28"/>
  <c r="O22" i="28"/>
  <c r="N22" i="28"/>
  <c r="J22" i="28"/>
  <c r="I22" i="28"/>
  <c r="H22" i="28"/>
  <c r="G22" i="28"/>
  <c r="F22" i="28"/>
  <c r="E22" i="28"/>
  <c r="K22" i="28" s="1"/>
  <c r="T21" i="28"/>
  <c r="Q21" i="28"/>
  <c r="O21" i="28"/>
  <c r="N21" i="28"/>
  <c r="J21" i="28"/>
  <c r="I21" i="28"/>
  <c r="H21" i="28"/>
  <c r="G21" i="28"/>
  <c r="F21" i="28"/>
  <c r="E21" i="28"/>
  <c r="K21" i="28" s="1"/>
  <c r="T20" i="28"/>
  <c r="Q20" i="28"/>
  <c r="O20" i="28"/>
  <c r="N20" i="28"/>
  <c r="J20" i="28"/>
  <c r="I20" i="28"/>
  <c r="H20" i="28"/>
  <c r="G20" i="28"/>
  <c r="F20" i="28"/>
  <c r="E20" i="28"/>
  <c r="K20" i="28" s="1"/>
  <c r="T19" i="28"/>
  <c r="Q19" i="28"/>
  <c r="O19" i="28"/>
  <c r="N19" i="28"/>
  <c r="J19" i="28"/>
  <c r="I19" i="28"/>
  <c r="H19" i="28"/>
  <c r="G19" i="28"/>
  <c r="F19" i="28"/>
  <c r="E19" i="28"/>
  <c r="K19" i="28" s="1"/>
  <c r="T18" i="28"/>
  <c r="Q18" i="28"/>
  <c r="O18" i="28"/>
  <c r="N18" i="28"/>
  <c r="J18" i="28"/>
  <c r="I18" i="28"/>
  <c r="H18" i="28"/>
  <c r="G18" i="28"/>
  <c r="F18" i="28"/>
  <c r="E18" i="28"/>
  <c r="K18" i="28" s="1"/>
  <c r="T17" i="28"/>
  <c r="Q17" i="28"/>
  <c r="O17" i="28"/>
  <c r="N17" i="28"/>
  <c r="J17" i="28"/>
  <c r="I17" i="28"/>
  <c r="H17" i="28"/>
  <c r="G17" i="28"/>
  <c r="F17" i="28"/>
  <c r="E17" i="28"/>
  <c r="K17" i="28" s="1"/>
  <c r="T16" i="28"/>
  <c r="Q16" i="28"/>
  <c r="O16" i="28"/>
  <c r="N16" i="28"/>
  <c r="J16" i="28"/>
  <c r="I16" i="28"/>
  <c r="H16" i="28"/>
  <c r="G16" i="28"/>
  <c r="F16" i="28"/>
  <c r="E16" i="28"/>
  <c r="K16" i="28" s="1"/>
  <c r="T15" i="28"/>
  <c r="Q15" i="28"/>
  <c r="O15" i="28"/>
  <c r="N15" i="28"/>
  <c r="J15" i="28"/>
  <c r="I15" i="28"/>
  <c r="H15" i="28"/>
  <c r="G15" i="28"/>
  <c r="F15" i="28"/>
  <c r="E15" i="28"/>
  <c r="K15" i="28" s="1"/>
  <c r="T14" i="28"/>
  <c r="Q14" i="28"/>
  <c r="O14" i="28"/>
  <c r="N14" i="28"/>
  <c r="J14" i="28"/>
  <c r="I14" i="28"/>
  <c r="H14" i="28"/>
  <c r="G14" i="28"/>
  <c r="F14" i="28"/>
  <c r="E14" i="28"/>
  <c r="K14" i="28" s="1"/>
  <c r="T13" i="28"/>
  <c r="Q13" i="28"/>
  <c r="O13" i="28"/>
  <c r="N13" i="28"/>
  <c r="J13" i="28"/>
  <c r="I13" i="28"/>
  <c r="H13" i="28"/>
  <c r="G13" i="28"/>
  <c r="F13" i="28"/>
  <c r="E13" i="28"/>
  <c r="K13" i="28" s="1"/>
  <c r="T12" i="28"/>
  <c r="Q12" i="28"/>
  <c r="O12" i="28"/>
  <c r="N12" i="28"/>
  <c r="J12" i="28"/>
  <c r="I12" i="28"/>
  <c r="H12" i="28"/>
  <c r="G12" i="28"/>
  <c r="F12" i="28"/>
  <c r="E12" i="28"/>
  <c r="K12" i="28" s="1"/>
  <c r="T11" i="28"/>
  <c r="Q11" i="28"/>
  <c r="O11" i="28"/>
  <c r="N11" i="28"/>
  <c r="J11" i="28"/>
  <c r="I11" i="28"/>
  <c r="H11" i="28"/>
  <c r="G11" i="28"/>
  <c r="F11" i="28"/>
  <c r="E11" i="28"/>
  <c r="K11" i="28" s="1"/>
  <c r="T10" i="28"/>
  <c r="Q10" i="28"/>
  <c r="O10" i="28"/>
  <c r="N10" i="28"/>
  <c r="J10" i="28"/>
  <c r="I10" i="28"/>
  <c r="H10" i="28"/>
  <c r="G10" i="28"/>
  <c r="F10" i="28"/>
  <c r="E10" i="28"/>
  <c r="K10" i="28" s="1"/>
  <c r="T9" i="28"/>
  <c r="Q9" i="28"/>
  <c r="O9" i="28"/>
  <c r="N9" i="28"/>
  <c r="J9" i="28"/>
  <c r="I9" i="28"/>
  <c r="H9" i="28"/>
  <c r="G9" i="28"/>
  <c r="F9" i="28"/>
  <c r="E9" i="28"/>
  <c r="K9" i="28" s="1"/>
  <c r="T8" i="28"/>
  <c r="Q8" i="28"/>
  <c r="O8" i="28"/>
  <c r="N8" i="28"/>
  <c r="L8" i="28"/>
  <c r="M8" i="28" s="1"/>
  <c r="J8" i="28"/>
  <c r="I8" i="28"/>
  <c r="H8" i="28"/>
  <c r="G8" i="28"/>
  <c r="F8" i="28"/>
  <c r="E8" i="28"/>
  <c r="K8" i="28" s="1"/>
  <c r="T7" i="28"/>
  <c r="Q7" i="28"/>
  <c r="O7" i="28"/>
  <c r="N7" i="28"/>
  <c r="J7" i="28"/>
  <c r="I7" i="28"/>
  <c r="H7" i="28"/>
  <c r="G7" i="28"/>
  <c r="F7" i="28"/>
  <c r="E7" i="28"/>
  <c r="K7" i="28" s="1"/>
  <c r="T6" i="28"/>
  <c r="Q6" i="28"/>
  <c r="O6" i="28"/>
  <c r="N6" i="28"/>
  <c r="J6" i="28"/>
  <c r="I6" i="28"/>
  <c r="H6" i="28"/>
  <c r="G6" i="28"/>
  <c r="F6" i="28"/>
  <c r="E6" i="28"/>
  <c r="K6" i="28" s="1"/>
  <c r="T5" i="28"/>
  <c r="Q5" i="28"/>
  <c r="O5" i="28"/>
  <c r="N5" i="28"/>
  <c r="J5" i="28"/>
  <c r="I5" i="28"/>
  <c r="H5" i="28"/>
  <c r="G5" i="28"/>
  <c r="F5" i="28"/>
  <c r="E5" i="28"/>
  <c r="K5" i="28" s="1"/>
  <c r="M23" i="13"/>
  <c r="L23" i="13"/>
  <c r="O22" i="13"/>
  <c r="M22" i="13"/>
  <c r="M20" i="13"/>
  <c r="L20" i="13"/>
  <c r="S19" i="13"/>
  <c r="R19" i="13"/>
  <c r="Q19" i="13"/>
  <c r="O19" i="13"/>
  <c r="M17" i="13"/>
  <c r="L17" i="13"/>
  <c r="O16" i="13"/>
  <c r="M10" i="13"/>
  <c r="L10" i="13"/>
  <c r="M9" i="13"/>
  <c r="M8" i="13"/>
  <c r="M7" i="13"/>
  <c r="L7" i="13"/>
  <c r="K6" i="13"/>
  <c r="K5" i="13"/>
  <c r="M4" i="13"/>
  <c r="L4" i="13"/>
  <c r="K4" i="13"/>
  <c r="S330" i="3"/>
  <c r="S332" i="3"/>
  <c r="S352" i="3"/>
  <c r="S317" i="3"/>
  <c r="J61" i="3"/>
  <c r="S61" i="3" s="1"/>
  <c r="S327" i="3"/>
  <c r="S323" i="3"/>
  <c r="S339" i="3"/>
  <c r="S326" i="3"/>
  <c r="S255" i="3"/>
  <c r="S303" i="3"/>
  <c r="S355" i="3"/>
  <c r="S276" i="3"/>
  <c r="S280" i="3"/>
  <c r="S348" i="3"/>
  <c r="S349" i="3"/>
  <c r="S242" i="3"/>
  <c r="S306" i="3"/>
  <c r="S309" i="3"/>
  <c r="J285" i="3"/>
  <c r="S285" i="3" s="1"/>
  <c r="S308" i="3"/>
  <c r="S247" i="3"/>
  <c r="S289" i="3"/>
  <c r="S278" i="3"/>
  <c r="S268" i="3"/>
  <c r="S259" i="3"/>
  <c r="S296" i="3"/>
  <c r="S322" i="3"/>
  <c r="S311" i="3"/>
  <c r="S353" i="3"/>
  <c r="S345" i="3"/>
  <c r="S307" i="3"/>
  <c r="S347" i="3"/>
  <c r="S331" i="3"/>
  <c r="S351" i="3"/>
  <c r="S356" i="3"/>
  <c r="S266" i="3"/>
  <c r="S245" i="3"/>
  <c r="S328" i="3"/>
  <c r="S258" i="3"/>
  <c r="S244" i="3"/>
  <c r="S350" i="3"/>
  <c r="S236" i="3"/>
  <c r="S329" i="3"/>
  <c r="S319" i="3"/>
  <c r="S265" i="3"/>
  <c r="S310" i="3"/>
  <c r="S163" i="3"/>
  <c r="S162" i="3"/>
  <c r="S318" i="3"/>
  <c r="S156" i="3"/>
  <c r="S165" i="3"/>
  <c r="S248" i="3"/>
  <c r="S297" i="3"/>
  <c r="S346" i="3"/>
  <c r="S342" i="3"/>
  <c r="S341" i="3"/>
  <c r="S325" i="3"/>
  <c r="S321" i="3"/>
  <c r="S320" i="3"/>
  <c r="J315" i="3"/>
  <c r="S315" i="3" s="1"/>
  <c r="J314" i="3"/>
  <c r="S314" i="3" s="1"/>
  <c r="S305" i="3"/>
  <c r="S304" i="3"/>
  <c r="J302" i="3"/>
  <c r="S302" i="3" s="1"/>
  <c r="S300" i="3"/>
  <c r="J295" i="3"/>
  <c r="S295" i="3" s="1"/>
  <c r="S294" i="3"/>
  <c r="J288" i="3"/>
  <c r="S288" i="3" s="1"/>
  <c r="S287" i="3"/>
  <c r="J283" i="3"/>
  <c r="S283" i="3" s="1"/>
  <c r="S282" i="3"/>
  <c r="S272" i="3"/>
  <c r="S269" i="3"/>
  <c r="S262" i="3"/>
  <c r="S261" i="3"/>
  <c r="S260" i="3"/>
  <c r="S257" i="3"/>
  <c r="S256" i="3"/>
  <c r="S254" i="3"/>
  <c r="S253" i="3"/>
  <c r="S249" i="3"/>
  <c r="S241" i="3"/>
  <c r="S238" i="3"/>
  <c r="S237" i="3"/>
  <c r="S235" i="3"/>
  <c r="S234" i="3"/>
  <c r="S233" i="3"/>
  <c r="S232" i="3"/>
  <c r="S231" i="3"/>
  <c r="S230" i="3"/>
  <c r="S229" i="3"/>
  <c r="S227" i="3"/>
  <c r="S226" i="3"/>
  <c r="S171" i="3"/>
  <c r="S155" i="3"/>
  <c r="J63" i="3"/>
  <c r="S63" i="3" s="1"/>
  <c r="J60" i="3"/>
  <c r="S60" i="3" s="1"/>
  <c r="S277" i="3"/>
  <c r="S161" i="3"/>
  <c r="S164" i="3"/>
  <c r="S246" i="3"/>
  <c r="J170" i="3"/>
  <c r="S170" i="3" s="1"/>
  <c r="S299" i="3"/>
  <c r="S270" i="3"/>
  <c r="S250" i="3"/>
  <c r="S290" i="3"/>
  <c r="S273" i="3"/>
  <c r="S228" i="3"/>
  <c r="S267" i="3"/>
  <c r="S274" i="3"/>
  <c r="S263" i="3"/>
  <c r="S275" i="3"/>
  <c r="S286" i="3"/>
  <c r="S293" i="3"/>
  <c r="S292" i="3"/>
  <c r="S298" i="3"/>
  <c r="S279" i="3"/>
  <c r="S312" i="3"/>
  <c r="S301" i="3"/>
  <c r="S264" i="3"/>
  <c r="S316" i="3"/>
  <c r="S284" i="3"/>
  <c r="S291" i="3"/>
  <c r="S354" i="3"/>
  <c r="S357" i="3"/>
  <c r="S340" i="3"/>
  <c r="S313" i="3"/>
  <c r="S271" i="3"/>
  <c r="N80" i="24"/>
  <c r="C80" i="24"/>
  <c r="N64" i="24"/>
  <c r="C64" i="24"/>
  <c r="N48" i="24"/>
  <c r="C48" i="24"/>
  <c r="N32" i="24"/>
  <c r="C32" i="24"/>
  <c r="N30" i="24"/>
  <c r="N29" i="24"/>
  <c r="N16" i="24"/>
  <c r="C16" i="24"/>
  <c r="N14" i="24"/>
  <c r="N13" i="24"/>
  <c r="O352" i="3" l="1"/>
  <c r="Q352" i="3" s="1"/>
  <c r="T352" i="3" s="1"/>
  <c r="O317" i="3"/>
  <c r="Q317" i="3" s="1"/>
  <c r="T317" i="3" s="1"/>
  <c r="O339" i="3"/>
  <c r="O326" i="3"/>
  <c r="Q326" i="3" s="1"/>
  <c r="O355" i="3"/>
  <c r="Q355" i="3" s="1"/>
  <c r="T355" i="3" s="1"/>
  <c r="O276" i="3"/>
  <c r="Q276" i="3" s="1"/>
  <c r="T276" i="3" s="1"/>
  <c r="O349" i="3"/>
  <c r="Q349" i="3" s="1"/>
  <c r="O242" i="3"/>
  <c r="Q242" i="3" s="1"/>
  <c r="O306" i="3"/>
  <c r="Q306" i="3" s="1"/>
  <c r="O285" i="3"/>
  <c r="Q285" i="3" s="1"/>
  <c r="O308" i="3"/>
  <c r="Q308" i="3" s="1"/>
  <c r="T308" i="3" s="1"/>
  <c r="O247" i="3"/>
  <c r="Q247" i="3" s="1"/>
  <c r="O289" i="3"/>
  <c r="Q289" i="3" s="1"/>
  <c r="T289" i="3" s="1"/>
  <c r="O278" i="3"/>
  <c r="Q278" i="3" s="1"/>
  <c r="O268" i="3"/>
  <c r="Q268" i="3" s="1"/>
  <c r="O296" i="3"/>
  <c r="Q296" i="3" s="1"/>
  <c r="T296" i="3" s="1"/>
  <c r="O311" i="3"/>
  <c r="Q311" i="3" s="1"/>
  <c r="O345" i="3"/>
  <c r="Q345" i="3" s="1"/>
  <c r="O307" i="3"/>
  <c r="Q307" i="3" s="1"/>
  <c r="T307" i="3" s="1"/>
  <c r="O347" i="3"/>
  <c r="Q347" i="3" s="1"/>
  <c r="O331" i="3"/>
  <c r="Q331" i="3" s="1"/>
  <c r="T331" i="3" s="1"/>
  <c r="O351" i="3"/>
  <c r="Q351" i="3" s="1"/>
  <c r="T351" i="3" s="1"/>
  <c r="O356" i="3"/>
  <c r="Q356" i="3" s="1"/>
  <c r="O245" i="3"/>
  <c r="Q245" i="3" s="1"/>
  <c r="T245" i="3" s="1"/>
  <c r="O328" i="3"/>
  <c r="Q328" i="3" s="1"/>
  <c r="T328" i="3" s="1"/>
  <c r="O258" i="3"/>
  <c r="Q258" i="3" s="1"/>
  <c r="T258" i="3" s="1"/>
  <c r="O244" i="3"/>
  <c r="Q244" i="3" s="1"/>
  <c r="O236" i="3"/>
  <c r="Q236" i="3" s="1"/>
  <c r="O319" i="3"/>
  <c r="Q319" i="3" s="1"/>
  <c r="T319" i="3" s="1"/>
  <c r="O265" i="3"/>
  <c r="Q265" i="3" s="1"/>
  <c r="T265" i="3" s="1"/>
  <c r="O310" i="3"/>
  <c r="Q310" i="3" s="1"/>
  <c r="T310" i="3" s="1"/>
  <c r="O163" i="3"/>
  <c r="Q163" i="3" s="1"/>
  <c r="O318" i="3"/>
  <c r="Q318" i="3" s="1"/>
  <c r="T318" i="3" s="1"/>
  <c r="O165" i="3"/>
  <c r="Q165" i="3" s="1"/>
  <c r="O248" i="3"/>
  <c r="Q248" i="3" s="1"/>
  <c r="O297" i="3"/>
  <c r="Q297" i="3" s="1"/>
  <c r="O346" i="3"/>
  <c r="Q346" i="3" s="1"/>
  <c r="T346" i="3" s="1"/>
  <c r="O342" i="3"/>
  <c r="Q342" i="3" s="1"/>
  <c r="T342" i="3" s="1"/>
  <c r="O341" i="3"/>
  <c r="Q341" i="3" s="1"/>
  <c r="T341" i="3" s="1"/>
  <c r="O325" i="3"/>
  <c r="Q325" i="3" s="1"/>
  <c r="T325" i="3" s="1"/>
  <c r="O321" i="3"/>
  <c r="Q321" i="3" s="1"/>
  <c r="T321" i="3" s="1"/>
  <c r="O320" i="3"/>
  <c r="Q320" i="3" s="1"/>
  <c r="T320" i="3" s="1"/>
  <c r="O315" i="3"/>
  <c r="Q315" i="3" s="1"/>
  <c r="T315" i="3" s="1"/>
  <c r="O314" i="3"/>
  <c r="Q314" i="3" s="1"/>
  <c r="T314" i="3" s="1"/>
  <c r="O305" i="3"/>
  <c r="Q305" i="3" s="1"/>
  <c r="O304" i="3"/>
  <c r="Q304" i="3" s="1"/>
  <c r="O302" i="3"/>
  <c r="Q302" i="3" s="1"/>
  <c r="T302" i="3" s="1"/>
  <c r="O300" i="3"/>
  <c r="Q300" i="3" s="1"/>
  <c r="T300" i="3" s="1"/>
  <c r="O295" i="3"/>
  <c r="Q295" i="3" s="1"/>
  <c r="T295" i="3" s="1"/>
  <c r="O294" i="3"/>
  <c r="Q294" i="3" s="1"/>
  <c r="O288" i="3"/>
  <c r="Q288" i="3" s="1"/>
  <c r="T288" i="3" s="1"/>
  <c r="O287" i="3"/>
  <c r="Q287" i="3" s="1"/>
  <c r="O283" i="3"/>
  <c r="Q283" i="3" s="1"/>
  <c r="T283" i="3" s="1"/>
  <c r="O282" i="3"/>
  <c r="Q282" i="3" s="1"/>
  <c r="O272" i="3"/>
  <c r="Q272" i="3" s="1"/>
  <c r="T272" i="3" s="1"/>
  <c r="O262" i="3"/>
  <c r="Q262" i="3" s="1"/>
  <c r="T262" i="3" s="1"/>
  <c r="O261" i="3"/>
  <c r="Q261" i="3" s="1"/>
  <c r="O260" i="3"/>
  <c r="Q260" i="3" s="1"/>
  <c r="T260" i="3" s="1"/>
  <c r="O257" i="3"/>
  <c r="Q257" i="3" s="1"/>
  <c r="T257" i="3" s="1"/>
  <c r="O254" i="3"/>
  <c r="Q254" i="3" s="1"/>
  <c r="T254" i="3" s="1"/>
  <c r="O253" i="3"/>
  <c r="Q253" i="3" s="1"/>
  <c r="T253" i="3" s="1"/>
  <c r="O249" i="3"/>
  <c r="Q249" i="3" s="1"/>
  <c r="O241" i="3"/>
  <c r="Q241" i="3" s="1"/>
  <c r="O237" i="3"/>
  <c r="Q237" i="3" s="1"/>
  <c r="O235" i="3"/>
  <c r="Q235" i="3" s="1"/>
  <c r="O234" i="3"/>
  <c r="Q234" i="3" s="1"/>
  <c r="T234" i="3" s="1"/>
  <c r="O233" i="3"/>
  <c r="Q233" i="3" s="1"/>
  <c r="O232" i="3"/>
  <c r="Q232" i="3" s="1"/>
  <c r="O231" i="3"/>
  <c r="Q231" i="3" s="1"/>
  <c r="O230" i="3"/>
  <c r="Q230" i="3" s="1"/>
  <c r="O229" i="3"/>
  <c r="Q229" i="3" s="1"/>
  <c r="O227" i="3"/>
  <c r="Q227" i="3" s="1"/>
  <c r="T227" i="3" s="1"/>
  <c r="O226" i="3"/>
  <c r="Q226" i="3" s="1"/>
  <c r="T226" i="3" s="1"/>
  <c r="O171" i="3"/>
  <c r="Q171" i="3" s="1"/>
  <c r="O277" i="3"/>
  <c r="Q277" i="3" s="1"/>
  <c r="O164" i="3"/>
  <c r="Q164" i="3" s="1"/>
  <c r="O299" i="3"/>
  <c r="Q299" i="3" s="1"/>
  <c r="O270" i="3"/>
  <c r="Q270" i="3" s="1"/>
  <c r="T270" i="3" s="1"/>
  <c r="O250" i="3"/>
  <c r="Q250" i="3" s="1"/>
  <c r="O290" i="3"/>
  <c r="Q290" i="3" s="1"/>
  <c r="O273" i="3"/>
  <c r="Q273" i="3" s="1"/>
  <c r="O228" i="3"/>
  <c r="Q228" i="3" s="1"/>
  <c r="O267" i="3"/>
  <c r="Q267" i="3" s="1"/>
  <c r="O263" i="3"/>
  <c r="Q263" i="3" s="1"/>
  <c r="O275" i="3"/>
  <c r="Q275" i="3" s="1"/>
  <c r="O286" i="3"/>
  <c r="Q286" i="3" s="1"/>
  <c r="O293" i="3"/>
  <c r="Q293" i="3" s="1"/>
  <c r="O292" i="3"/>
  <c r="Q292" i="3" s="1"/>
  <c r="O298" i="3"/>
  <c r="Q298" i="3" s="1"/>
  <c r="T298" i="3" s="1"/>
  <c r="O264" i="3"/>
  <c r="Q264" i="3" s="1"/>
  <c r="O316" i="3"/>
  <c r="Q316" i="3" s="1"/>
  <c r="O291" i="3"/>
  <c r="Q291" i="3" s="1"/>
  <c r="O340" i="3"/>
  <c r="Q340" i="3" s="1"/>
  <c r="T340" i="3" s="1"/>
  <c r="O271" i="3"/>
  <c r="Q271" i="3" s="1"/>
  <c r="T271" i="3" s="1"/>
  <c r="R308" i="3"/>
  <c r="R328" i="3"/>
  <c r="O330" i="3"/>
  <c r="Q330" i="3" s="1"/>
  <c r="O332" i="3"/>
  <c r="O61" i="3"/>
  <c r="Q61" i="3" s="1"/>
  <c r="O327" i="3"/>
  <c r="Q327" i="3" s="1"/>
  <c r="O323" i="3"/>
  <c r="Q323" i="3" s="1"/>
  <c r="O255" i="3"/>
  <c r="Q255" i="3" s="1"/>
  <c r="O303" i="3"/>
  <c r="Q303" i="3" s="1"/>
  <c r="O280" i="3"/>
  <c r="Q280" i="3" s="1"/>
  <c r="O348" i="3"/>
  <c r="Q348" i="3" s="1"/>
  <c r="O309" i="3"/>
  <c r="Q309" i="3" s="1"/>
  <c r="O259" i="3"/>
  <c r="Q259" i="3" s="1"/>
  <c r="O322" i="3"/>
  <c r="Q322" i="3" s="1"/>
  <c r="O353" i="3"/>
  <c r="Q353" i="3" s="1"/>
  <c r="O266" i="3"/>
  <c r="Q266" i="3" s="1"/>
  <c r="O350" i="3"/>
  <c r="Q350" i="3" s="1"/>
  <c r="O329" i="3"/>
  <c r="Q329" i="3" s="1"/>
  <c r="O162" i="3"/>
  <c r="Q162" i="3" s="1"/>
  <c r="O156" i="3"/>
  <c r="Q156" i="3" s="1"/>
  <c r="O269" i="3"/>
  <c r="Q269" i="3" s="1"/>
  <c r="O256" i="3"/>
  <c r="Q256" i="3" s="1"/>
  <c r="O238" i="3"/>
  <c r="Q238" i="3" s="1"/>
  <c r="O155" i="3"/>
  <c r="Q155" i="3" s="1"/>
  <c r="O63" i="3"/>
  <c r="Q63" i="3" s="1"/>
  <c r="O60" i="3"/>
  <c r="Q60" i="3" s="1"/>
  <c r="O161" i="3"/>
  <c r="Q161" i="3" s="1"/>
  <c r="O246" i="3"/>
  <c r="Q246" i="3" s="1"/>
  <c r="O170" i="3"/>
  <c r="Q170" i="3" s="1"/>
  <c r="O274" i="3"/>
  <c r="Q274" i="3" s="1"/>
  <c r="O279" i="3"/>
  <c r="Q279" i="3" s="1"/>
  <c r="O312" i="3"/>
  <c r="Q312" i="3" s="1"/>
  <c r="O301" i="3"/>
  <c r="Q301" i="3" s="1"/>
  <c r="O284" i="3"/>
  <c r="Q284" i="3" s="1"/>
  <c r="O354" i="3"/>
  <c r="Q354" i="3" s="1"/>
  <c r="O357" i="3"/>
  <c r="Q357" i="3" s="1"/>
  <c r="O313" i="3"/>
  <c r="Q313" i="3" s="1"/>
  <c r="Q332" i="3"/>
  <c r="Q339" i="3"/>
  <c r="M312" i="28"/>
  <c r="M188" i="28"/>
  <c r="P47" i="28"/>
  <c r="P49" i="28"/>
  <c r="P56" i="28"/>
  <c r="P64" i="28"/>
  <c r="P80" i="28"/>
  <c r="P84" i="28"/>
  <c r="P126" i="28"/>
  <c r="P234" i="28"/>
  <c r="P239" i="28"/>
  <c r="P243" i="28"/>
  <c r="P247" i="28"/>
  <c r="P249" i="28"/>
  <c r="P251" i="28"/>
  <c r="P257" i="28"/>
  <c r="P335" i="28"/>
  <c r="P354" i="28"/>
  <c r="M236" i="28"/>
  <c r="M304" i="28"/>
  <c r="P105" i="28"/>
  <c r="P141" i="28"/>
  <c r="P145" i="28"/>
  <c r="P149" i="28"/>
  <c r="P153" i="28"/>
  <c r="P186" i="28"/>
  <c r="P189" i="28"/>
  <c r="P193" i="28"/>
  <c r="P197" i="28"/>
  <c r="P210" i="28"/>
  <c r="P219" i="28"/>
  <c r="P223" i="28"/>
  <c r="P227" i="28"/>
  <c r="P255" i="28"/>
  <c r="P263" i="28"/>
  <c r="P267" i="28"/>
  <c r="P271" i="28"/>
  <c r="P314" i="28"/>
  <c r="P21" i="28"/>
  <c r="P42" i="28"/>
  <c r="P46" i="28"/>
  <c r="P53" i="28"/>
  <c r="P318" i="28"/>
  <c r="P320" i="28"/>
  <c r="P322" i="28"/>
  <c r="P326" i="28"/>
  <c r="P337" i="28"/>
  <c r="P339" i="28"/>
  <c r="P341" i="28"/>
  <c r="P347" i="28"/>
  <c r="P350" i="28"/>
  <c r="P10" i="28"/>
  <c r="P14" i="28"/>
  <c r="P111" i="28"/>
  <c r="P115" i="28"/>
  <c r="P119" i="28"/>
  <c r="P198" i="28"/>
  <c r="P230" i="28"/>
  <c r="P276" i="28"/>
  <c r="P279" i="28"/>
  <c r="P358" i="28"/>
  <c r="P362" i="28"/>
  <c r="P6" i="28"/>
  <c r="P57" i="28"/>
  <c r="P61" i="28"/>
  <c r="P65" i="28"/>
  <c r="P69" i="28"/>
  <c r="P106" i="28"/>
  <c r="P125" i="28"/>
  <c r="P216" i="28"/>
  <c r="P218" i="28"/>
  <c r="P222" i="28"/>
  <c r="P226" i="28"/>
  <c r="P235" i="28"/>
  <c r="P238" i="28"/>
  <c r="P242" i="28"/>
  <c r="P246" i="28"/>
  <c r="P250" i="28"/>
  <c r="P254" i="28"/>
  <c r="P258" i="28"/>
  <c r="P264" i="28"/>
  <c r="P268" i="28"/>
  <c r="P272" i="28"/>
  <c r="P293" i="28"/>
  <c r="P297" i="28"/>
  <c r="P301" i="28"/>
  <c r="P353" i="28"/>
  <c r="P357" i="28"/>
  <c r="P359" i="28"/>
  <c r="P370" i="28"/>
  <c r="M5" i="28"/>
  <c r="M9" i="28"/>
  <c r="M49" i="28"/>
  <c r="M54" i="28"/>
  <c r="M59" i="28"/>
  <c r="M74" i="28"/>
  <c r="M82" i="28"/>
  <c r="M107" i="28"/>
  <c r="M111" i="28"/>
  <c r="M127" i="28"/>
  <c r="M121" i="28"/>
  <c r="M132" i="28"/>
  <c r="M137" i="28"/>
  <c r="M149" i="28"/>
  <c r="M171" i="28"/>
  <c r="M163" i="28"/>
  <c r="M213" i="28"/>
  <c r="M218" i="28"/>
  <c r="M247" i="28"/>
  <c r="M221" i="28"/>
  <c r="M253" i="28"/>
  <c r="M275" i="28"/>
  <c r="M268" i="28"/>
  <c r="M270" i="28"/>
  <c r="M276" i="28"/>
  <c r="M291" i="28"/>
  <c r="M334" i="28"/>
  <c r="M299" i="28"/>
  <c r="M303" i="28"/>
  <c r="M305" i="28"/>
  <c r="M333" i="28"/>
  <c r="M353" i="28"/>
  <c r="M350" i="28"/>
  <c r="M364" i="28"/>
  <c r="P18" i="28"/>
  <c r="P28" i="28"/>
  <c r="P35" i="28"/>
  <c r="P39" i="28"/>
  <c r="P76" i="28"/>
  <c r="P96" i="28"/>
  <c r="P305" i="28"/>
  <c r="P309" i="28"/>
  <c r="P317" i="28"/>
  <c r="P319" i="28"/>
  <c r="P321" i="28"/>
  <c r="P329" i="28"/>
  <c r="P333" i="28"/>
  <c r="P336" i="28"/>
  <c r="P340" i="28"/>
  <c r="P344" i="28"/>
  <c r="P361" i="28"/>
  <c r="P363" i="28"/>
  <c r="P365" i="28"/>
  <c r="M17" i="28"/>
  <c r="M32" i="28"/>
  <c r="M35" i="28"/>
  <c r="M37" i="28"/>
  <c r="M40" i="28"/>
  <c r="M42" i="28"/>
  <c r="M50" i="28"/>
  <c r="M57" i="28"/>
  <c r="M63" i="28"/>
  <c r="M66" i="28"/>
  <c r="M84" i="28"/>
  <c r="M102" i="28"/>
  <c r="M97" i="28"/>
  <c r="M103" i="28"/>
  <c r="M152" i="28"/>
  <c r="M143" i="28"/>
  <c r="M145" i="28"/>
  <c r="M170" i="28"/>
  <c r="M161" i="28"/>
  <c r="M242" i="28"/>
  <c r="M248" i="28"/>
  <c r="M245" i="28"/>
  <c r="M238" i="28"/>
  <c r="M241" i="28"/>
  <c r="M258" i="28"/>
  <c r="M264" i="28"/>
  <c r="M269" i="28"/>
  <c r="M271" i="28"/>
  <c r="M322" i="28"/>
  <c r="M306" i="28"/>
  <c r="M313" i="28"/>
  <c r="M326" i="28"/>
  <c r="M337" i="28"/>
  <c r="M290" i="28"/>
  <c r="M318" i="28"/>
  <c r="M284" i="28"/>
  <c r="M357" i="28"/>
  <c r="M351" i="28"/>
  <c r="M361" i="28"/>
  <c r="P101" i="28"/>
  <c r="M7" i="28"/>
  <c r="M16" i="28"/>
  <c r="M20" i="28"/>
  <c r="M23" i="28"/>
  <c r="M31" i="28"/>
  <c r="M27" i="28"/>
  <c r="M44" i="28"/>
  <c r="M51" i="28"/>
  <c r="M64" i="28"/>
  <c r="M81" i="28"/>
  <c r="M83" i="28"/>
  <c r="M92" i="28"/>
  <c r="M100" i="28"/>
  <c r="M109" i="28"/>
  <c r="M125" i="28"/>
  <c r="M119" i="28"/>
  <c r="M113" i="28"/>
  <c r="M131" i="28"/>
  <c r="M136" i="28"/>
  <c r="M172" i="28"/>
  <c r="M187" i="28"/>
  <c r="M211" i="28"/>
  <c r="M249" i="28"/>
  <c r="M222" i="28"/>
  <c r="M219" i="28"/>
  <c r="M225" i="28"/>
  <c r="M231" i="28"/>
  <c r="M262" i="28"/>
  <c r="M263" i="28"/>
  <c r="M281" i="28"/>
  <c r="M295" i="28"/>
  <c r="M324" i="28"/>
  <c r="M316" i="28"/>
  <c r="M327" i="28"/>
  <c r="M296" i="28"/>
  <c r="M309" i="28"/>
  <c r="M345" i="28"/>
  <c r="M342" i="28"/>
  <c r="M355" i="28"/>
  <c r="M358" i="28"/>
  <c r="P11" i="28"/>
  <c r="P161" i="28"/>
  <c r="P170" i="28"/>
  <c r="P182" i="28"/>
  <c r="P185" i="28"/>
  <c r="P201" i="28"/>
  <c r="P203" i="28"/>
  <c r="P207" i="28"/>
  <c r="P213" i="28"/>
  <c r="P231" i="28"/>
  <c r="P275" i="28"/>
  <c r="P280" i="28"/>
  <c r="M14" i="28"/>
  <c r="M24" i="28"/>
  <c r="M33" i="28"/>
  <c r="M36" i="28"/>
  <c r="M43" i="28"/>
  <c r="M45" i="28"/>
  <c r="M58" i="28"/>
  <c r="M61" i="28"/>
  <c r="M77" i="28"/>
  <c r="M85" i="28"/>
  <c r="M118" i="28"/>
  <c r="M114" i="28"/>
  <c r="M151" i="28"/>
  <c r="M138" i="28"/>
  <c r="M140" i="28"/>
  <c r="M173" i="28"/>
  <c r="M203" i="28"/>
  <c r="M229" i="28"/>
  <c r="M228" i="28"/>
  <c r="M246" i="28"/>
  <c r="M250" i="28"/>
  <c r="M239" i="28"/>
  <c r="M235" i="28"/>
  <c r="M240" i="28"/>
  <c r="M252" i="28"/>
  <c r="M255" i="28"/>
  <c r="M266" i="28"/>
  <c r="M267" i="28"/>
  <c r="M277" i="28"/>
  <c r="M293" i="28"/>
  <c r="M325" i="28"/>
  <c r="M308" i="28"/>
  <c r="M328" i="28"/>
  <c r="M331" i="28"/>
  <c r="M315" i="28"/>
  <c r="M302" i="28"/>
  <c r="M301" i="28"/>
  <c r="M346" i="28"/>
  <c r="M356" i="28"/>
  <c r="M368" i="28"/>
  <c r="L168" i="28"/>
  <c r="M168" i="28" s="1"/>
  <c r="L181" i="28"/>
  <c r="M181" i="28" s="1"/>
  <c r="L294" i="28"/>
  <c r="M294" i="28" s="1"/>
  <c r="L321" i="28"/>
  <c r="R321" i="28" s="1"/>
  <c r="S321" i="28" s="1"/>
  <c r="W321" i="28" s="1"/>
  <c r="L339" i="28"/>
  <c r="M339" i="28" s="1"/>
  <c r="L354" i="28"/>
  <c r="M354" i="28" s="1"/>
  <c r="L359" i="28"/>
  <c r="M359" i="28" s="1"/>
  <c r="L76" i="28"/>
  <c r="M76" i="28" s="1"/>
  <c r="L6" i="28"/>
  <c r="M6" i="28" s="1"/>
  <c r="L362" i="28"/>
  <c r="M362" i="28" s="1"/>
  <c r="L60" i="28"/>
  <c r="M60" i="28" s="1"/>
  <c r="L71" i="28"/>
  <c r="M71" i="28" s="1"/>
  <c r="L104" i="28"/>
  <c r="M104" i="28" s="1"/>
  <c r="L117" i="28"/>
  <c r="M117" i="28" s="1"/>
  <c r="L144" i="28"/>
  <c r="M144" i="28" s="1"/>
  <c r="L370" i="28"/>
  <c r="M370" i="28" s="1"/>
  <c r="L288" i="28"/>
  <c r="M288" i="28" s="1"/>
  <c r="L363" i="28"/>
  <c r="M363" i="28" s="1"/>
  <c r="L69" i="28"/>
  <c r="M69" i="28" s="1"/>
  <c r="L367" i="28"/>
  <c r="M367" i="28" s="1"/>
  <c r="M9" i="29"/>
  <c r="M5" i="29"/>
  <c r="P10" i="29"/>
  <c r="H10" i="29" s="1"/>
  <c r="R47" i="28"/>
  <c r="U47" i="28" s="1"/>
  <c r="R15" i="28"/>
  <c r="U15" i="28" s="1"/>
  <c r="R91" i="28"/>
  <c r="U91" i="28" s="1"/>
  <c r="R243" i="28"/>
  <c r="U243" i="28" s="1"/>
  <c r="R274" i="28"/>
  <c r="S274" i="28" s="1"/>
  <c r="W274" i="28" s="1"/>
  <c r="R129" i="28"/>
  <c r="S129" i="28" s="1"/>
  <c r="W129" i="28" s="1"/>
  <c r="R142" i="28"/>
  <c r="U142" i="28" s="1"/>
  <c r="V179" i="28"/>
  <c r="R341" i="28"/>
  <c r="S341" i="28" s="1"/>
  <c r="W341" i="28" s="1"/>
  <c r="R347" i="28"/>
  <c r="S347" i="28" s="1"/>
  <c r="W347" i="28" s="1"/>
  <c r="V106" i="28"/>
  <c r="R251" i="28"/>
  <c r="U251" i="28" s="1"/>
  <c r="V287" i="28"/>
  <c r="R158" i="28"/>
  <c r="S158" i="28" s="1"/>
  <c r="W158" i="28" s="1"/>
  <c r="V190" i="28"/>
  <c r="V198" i="28"/>
  <c r="R19" i="28"/>
  <c r="U19" i="28" s="1"/>
  <c r="R38" i="28"/>
  <c r="S38" i="28" s="1"/>
  <c r="W38" i="28" s="1"/>
  <c r="R56" i="28"/>
  <c r="S56" i="28" s="1"/>
  <c r="W56" i="28" s="1"/>
  <c r="R94" i="28"/>
  <c r="U94" i="28" s="1"/>
  <c r="R154" i="28"/>
  <c r="S154" i="28" s="1"/>
  <c r="W154" i="28" s="1"/>
  <c r="R202" i="28"/>
  <c r="S202" i="28" s="1"/>
  <c r="W202" i="28" s="1"/>
  <c r="R329" i="28"/>
  <c r="S329" i="28" s="1"/>
  <c r="W329" i="28" s="1"/>
  <c r="I8" i="29"/>
  <c r="R8" i="29" s="1"/>
  <c r="R9" i="29"/>
  <c r="N9" i="29"/>
  <c r="S9" i="29" s="1"/>
  <c r="I7" i="29"/>
  <c r="I13" i="29"/>
  <c r="H13" i="29" s="1"/>
  <c r="I6" i="29"/>
  <c r="I11" i="29"/>
  <c r="H11" i="29" s="1"/>
  <c r="N12" i="29"/>
  <c r="O12" i="29" s="1"/>
  <c r="N5" i="29"/>
  <c r="O5" i="29" s="1"/>
  <c r="R10" i="29"/>
  <c r="O9" i="29"/>
  <c r="P12" i="29"/>
  <c r="H12" i="29" s="1"/>
  <c r="P5" i="29"/>
  <c r="H5" i="29" s="1"/>
  <c r="P6" i="29"/>
  <c r="K11" i="29"/>
  <c r="L157" i="28"/>
  <c r="M157" i="28" s="1"/>
  <c r="L75" i="28"/>
  <c r="R75" i="28" s="1"/>
  <c r="S75" i="28" s="1"/>
  <c r="W75" i="28" s="1"/>
  <c r="L30" i="28"/>
  <c r="M30" i="28" s="1"/>
  <c r="L133" i="28"/>
  <c r="M133" i="28" s="1"/>
  <c r="L29" i="28"/>
  <c r="M29" i="28" s="1"/>
  <c r="L123" i="28"/>
  <c r="M123" i="28" s="1"/>
  <c r="L124" i="28"/>
  <c r="M124" i="28" s="1"/>
  <c r="L146" i="28"/>
  <c r="M146" i="28" s="1"/>
  <c r="L217" i="28"/>
  <c r="M217" i="28" s="1"/>
  <c r="L227" i="28"/>
  <c r="M227" i="28" s="1"/>
  <c r="L68" i="28"/>
  <c r="R68" i="28" s="1"/>
  <c r="S68" i="28" s="1"/>
  <c r="W68" i="28" s="1"/>
  <c r="L254" i="28"/>
  <c r="M254" i="28" s="1"/>
  <c r="L215" i="28"/>
  <c r="M215" i="28" s="1"/>
  <c r="L18" i="28"/>
  <c r="M18" i="28" s="1"/>
  <c r="L210" i="28"/>
  <c r="M210" i="28" s="1"/>
  <c r="L233" i="28"/>
  <c r="M233" i="28" s="1"/>
  <c r="L282" i="28"/>
  <c r="M282" i="28" s="1"/>
  <c r="L12" i="28"/>
  <c r="M12" i="28" s="1"/>
  <c r="L13" i="28"/>
  <c r="M13" i="28" s="1"/>
  <c r="L116" i="28"/>
  <c r="R116" i="28" s="1"/>
  <c r="U116" i="28" s="1"/>
  <c r="L130" i="28"/>
  <c r="M130" i="28" s="1"/>
  <c r="L307" i="28"/>
  <c r="M307" i="28" s="1"/>
  <c r="L176" i="28"/>
  <c r="M176" i="28" s="1"/>
  <c r="L314" i="28"/>
  <c r="M314" i="28" s="1"/>
  <c r="L297" i="28"/>
  <c r="M297" i="28" s="1"/>
  <c r="L320" i="28"/>
  <c r="M320" i="28" s="1"/>
  <c r="L214" i="28"/>
  <c r="M214" i="28" s="1"/>
  <c r="L153" i="28"/>
  <c r="M153" i="28" s="1"/>
  <c r="L182" i="28"/>
  <c r="M182" i="28" s="1"/>
  <c r="L21" i="28"/>
  <c r="M21" i="28" s="1"/>
  <c r="L79" i="28"/>
  <c r="M79" i="28" s="1"/>
  <c r="L110" i="28"/>
  <c r="M110" i="28" s="1"/>
  <c r="L201" i="28"/>
  <c r="M201" i="28" s="1"/>
  <c r="L226" i="28"/>
  <c r="M226" i="28" s="1"/>
  <c r="L280" i="28"/>
  <c r="M280" i="28" s="1"/>
  <c r="L338" i="28"/>
  <c r="M338" i="28" s="1"/>
  <c r="L365" i="28"/>
  <c r="M365" i="28" s="1"/>
  <c r="R262" i="28"/>
  <c r="S262" i="28" s="1"/>
  <c r="W262" i="28" s="1"/>
  <c r="V178" i="28"/>
  <c r="L323" i="28"/>
  <c r="M323" i="28" s="1"/>
  <c r="V329" i="28"/>
  <c r="L10" i="28"/>
  <c r="M10" i="28" s="1"/>
  <c r="M202" i="28"/>
  <c r="D2" i="2"/>
  <c r="L25" i="28"/>
  <c r="M25" i="28" s="1"/>
  <c r="L65" i="28"/>
  <c r="M65" i="28" s="1"/>
  <c r="L22" i="28"/>
  <c r="M22" i="28" s="1"/>
  <c r="L120" i="28"/>
  <c r="M120" i="28" s="1"/>
  <c r="L223" i="28"/>
  <c r="M223" i="28" s="1"/>
  <c r="L224" i="28"/>
  <c r="M224" i="28" s="1"/>
  <c r="L26" i="28"/>
  <c r="M26" i="28" s="1"/>
  <c r="L78" i="28"/>
  <c r="M78" i="28" s="1"/>
  <c r="L101" i="28"/>
  <c r="M101" i="28" s="1"/>
  <c r="L115" i="28"/>
  <c r="M115" i="28" s="1"/>
  <c r="L165" i="28"/>
  <c r="M165" i="28" s="1"/>
  <c r="L185" i="28"/>
  <c r="M185" i="28" s="1"/>
  <c r="L259" i="28"/>
  <c r="M259" i="28" s="1"/>
  <c r="L265" i="28"/>
  <c r="M265" i="28" s="1"/>
  <c r="L99" i="28"/>
  <c r="M99" i="28" s="1"/>
  <c r="V159" i="28"/>
  <c r="V160" i="28"/>
  <c r="V241" i="28"/>
  <c r="V248" i="28"/>
  <c r="M287" i="28"/>
  <c r="V311" i="28"/>
  <c r="V312" i="28"/>
  <c r="L147" i="28"/>
  <c r="M147" i="28" s="1"/>
  <c r="V249" i="28"/>
  <c r="M190" i="28"/>
  <c r="V245" i="28"/>
  <c r="V277" i="28"/>
  <c r="V63" i="28"/>
  <c r="V81" i="28"/>
  <c r="V143" i="28"/>
  <c r="V273" i="28"/>
  <c r="V304" i="28"/>
  <c r="M142" i="28"/>
  <c r="M158" i="28"/>
  <c r="L34" i="28"/>
  <c r="R34" i="28" s="1"/>
  <c r="S34" i="28" s="1"/>
  <c r="W34" i="28" s="1"/>
  <c r="L39" i="28"/>
  <c r="M39" i="28" s="1"/>
  <c r="L46" i="28"/>
  <c r="L62" i="28"/>
  <c r="M62" i="28" s="1"/>
  <c r="M106" i="28"/>
  <c r="R199" i="28"/>
  <c r="S199" i="28" s="1"/>
  <c r="W199" i="28" s="1"/>
  <c r="L216" i="28"/>
  <c r="L244" i="28"/>
  <c r="M244" i="28" s="1"/>
  <c r="V246" i="28"/>
  <c r="V295" i="28"/>
  <c r="V328" i="28"/>
  <c r="V360" i="28"/>
  <c r="M154" i="28"/>
  <c r="L70" i="28"/>
  <c r="R85" i="28"/>
  <c r="U85" i="28" s="1"/>
  <c r="L126" i="28"/>
  <c r="M126" i="28" s="1"/>
  <c r="V158" i="28"/>
  <c r="R188" i="28"/>
  <c r="V289" i="28"/>
  <c r="V296" i="28"/>
  <c r="R315" i="28"/>
  <c r="U315" i="28" s="1"/>
  <c r="V324" i="28"/>
  <c r="V325" i="28"/>
  <c r="V335" i="28"/>
  <c r="V355" i="28"/>
  <c r="V356" i="28"/>
  <c r="V253" i="28"/>
  <c r="V284" i="28"/>
  <c r="V317" i="28"/>
  <c r="R7" i="28"/>
  <c r="V8" i="28"/>
  <c r="V51" i="28"/>
  <c r="R54" i="28"/>
  <c r="U54" i="28" s="1"/>
  <c r="R83" i="28"/>
  <c r="S83" i="28" s="1"/>
  <c r="W83" i="28" s="1"/>
  <c r="R93" i="28"/>
  <c r="V94" i="28"/>
  <c r="R102" i="28"/>
  <c r="U102" i="28" s="1"/>
  <c r="M129" i="28"/>
  <c r="V175" i="28"/>
  <c r="M179" i="28"/>
  <c r="R192" i="28"/>
  <c r="S192" i="28" s="1"/>
  <c r="W192" i="28" s="1"/>
  <c r="R292" i="28"/>
  <c r="S292" i="28" s="1"/>
  <c r="W292" i="28" s="1"/>
  <c r="R302" i="28"/>
  <c r="U302" i="28" s="1"/>
  <c r="V346" i="28"/>
  <c r="V16" i="28"/>
  <c r="M38" i="28"/>
  <c r="V40" i="28"/>
  <c r="V59" i="28"/>
  <c r="V66" i="28"/>
  <c r="R90" i="28"/>
  <c r="S90" i="28" s="1"/>
  <c r="W90" i="28" s="1"/>
  <c r="M94" i="28"/>
  <c r="R127" i="28"/>
  <c r="U127" i="28" s="1"/>
  <c r="V129" i="28"/>
  <c r="V134" i="28"/>
  <c r="V135" i="28"/>
  <c r="V136" i="28"/>
  <c r="R152" i="28"/>
  <c r="R179" i="28"/>
  <c r="S179" i="28" s="1"/>
  <c r="W179" i="28" s="1"/>
  <c r="R196" i="28"/>
  <c r="U196" i="28" s="1"/>
  <c r="M198" i="28"/>
  <c r="V208" i="28"/>
  <c r="V220" i="28"/>
  <c r="V221" i="28"/>
  <c r="V232" i="28"/>
  <c r="V261" i="28"/>
  <c r="V269" i="28"/>
  <c r="V270" i="28"/>
  <c r="V281" i="28"/>
  <c r="M347" i="28"/>
  <c r="V19" i="28"/>
  <c r="V44" i="28"/>
  <c r="V50" i="28"/>
  <c r="V64" i="28"/>
  <c r="R98" i="28"/>
  <c r="S98" i="28" s="1"/>
  <c r="W98" i="28" s="1"/>
  <c r="V100" i="28"/>
  <c r="V107" i="28"/>
  <c r="V121" i="28"/>
  <c r="V125" i="28"/>
  <c r="V142" i="28"/>
  <c r="V154" i="28"/>
  <c r="V191" i="28"/>
  <c r="V225" i="28"/>
  <c r="V260" i="28"/>
  <c r="V286" i="28"/>
  <c r="R287" i="28"/>
  <c r="S287" i="28" s="1"/>
  <c r="W287" i="28" s="1"/>
  <c r="V291" i="28"/>
  <c r="R308" i="28"/>
  <c r="V331" i="28"/>
  <c r="R332" i="28"/>
  <c r="U332" i="28" s="1"/>
  <c r="R368" i="28"/>
  <c r="U368" i="28" s="1"/>
  <c r="V28" i="28"/>
  <c r="M28" i="28"/>
  <c r="R28" i="28"/>
  <c r="U28" i="28" s="1"/>
  <c r="R96" i="28"/>
  <c r="M96" i="28"/>
  <c r="R169" i="28"/>
  <c r="S169" i="28" s="1"/>
  <c r="W169" i="28" s="1"/>
  <c r="M169" i="28"/>
  <c r="R150" i="28"/>
  <c r="U150" i="28" s="1"/>
  <c r="M150" i="28"/>
  <c r="R257" i="28"/>
  <c r="S257" i="28" s="1"/>
  <c r="W257" i="28" s="1"/>
  <c r="M257" i="28"/>
  <c r="V257" i="28"/>
  <c r="R11" i="28"/>
  <c r="U11" i="28" s="1"/>
  <c r="M11" i="28"/>
  <c r="V11" i="28"/>
  <c r="R52" i="28"/>
  <c r="M52" i="28"/>
  <c r="R156" i="28"/>
  <c r="U156" i="28" s="1"/>
  <c r="M156" i="28"/>
  <c r="R164" i="28"/>
  <c r="M164" i="28"/>
  <c r="R298" i="28"/>
  <c r="U298" i="28" s="1"/>
  <c r="M298" i="28"/>
  <c r="R285" i="28"/>
  <c r="M285" i="28"/>
  <c r="M15" i="28"/>
  <c r="R45" i="28"/>
  <c r="S45" i="28" s="1"/>
  <c r="W45" i="28" s="1"/>
  <c r="M47" i="28"/>
  <c r="M56" i="28"/>
  <c r="L67" i="28"/>
  <c r="M67" i="28" s="1"/>
  <c r="R72" i="28"/>
  <c r="S72" i="28" s="1"/>
  <c r="W72" i="28" s="1"/>
  <c r="M72" i="28"/>
  <c r="L73" i="28"/>
  <c r="V87" i="28"/>
  <c r="M87" i="28"/>
  <c r="L105" i="28"/>
  <c r="M105" i="28" s="1"/>
  <c r="L128" i="28"/>
  <c r="V128" i="28" s="1"/>
  <c r="L141" i="28"/>
  <c r="M141" i="28" s="1"/>
  <c r="V303" i="28"/>
  <c r="L340" i="28"/>
  <c r="M340" i="28" s="1"/>
  <c r="V47" i="28"/>
  <c r="R112" i="28"/>
  <c r="U112" i="28" s="1"/>
  <c r="M112" i="28"/>
  <c r="R234" i="28"/>
  <c r="S234" i="28" s="1"/>
  <c r="W234" i="28" s="1"/>
  <c r="M234" i="28"/>
  <c r="V5" i="28"/>
  <c r="R9" i="28"/>
  <c r="S9" i="28" s="1"/>
  <c r="W9" i="28" s="1"/>
  <c r="R17" i="28"/>
  <c r="S17" i="28" s="1"/>
  <c r="W17" i="28" s="1"/>
  <c r="M19" i="28"/>
  <c r="R20" i="28"/>
  <c r="S20" i="28" s="1"/>
  <c r="W20" i="28" s="1"/>
  <c r="R24" i="28"/>
  <c r="U24" i="28" s="1"/>
  <c r="V38" i="28"/>
  <c r="V52" i="28"/>
  <c r="V55" i="28"/>
  <c r="R64" i="28"/>
  <c r="S64" i="28" s="1"/>
  <c r="W64" i="28" s="1"/>
  <c r="R88" i="28"/>
  <c r="S88" i="28" s="1"/>
  <c r="W88" i="28" s="1"/>
  <c r="M91" i="28"/>
  <c r="R114" i="28"/>
  <c r="S114" i="28" s="1"/>
  <c r="W114" i="28" s="1"/>
  <c r="R125" i="28"/>
  <c r="S125" i="28" s="1"/>
  <c r="W125" i="28" s="1"/>
  <c r="R139" i="28"/>
  <c r="U139" i="28" s="1"/>
  <c r="M139" i="28"/>
  <c r="L148" i="28"/>
  <c r="M148" i="28" s="1"/>
  <c r="R272" i="28"/>
  <c r="M272" i="28"/>
  <c r="M274" i="28"/>
  <c r="R36" i="28"/>
  <c r="S36" i="28" s="1"/>
  <c r="W36" i="28" s="1"/>
  <c r="V15" i="28"/>
  <c r="V32" i="28"/>
  <c r="R43" i="28"/>
  <c r="U43" i="28" s="1"/>
  <c r="R48" i="28"/>
  <c r="S48" i="28" s="1"/>
  <c r="W48" i="28" s="1"/>
  <c r="M243" i="28"/>
  <c r="R349" i="28"/>
  <c r="V72" i="28"/>
  <c r="V82" i="28"/>
  <c r="R86" i="28"/>
  <c r="U86" i="28" s="1"/>
  <c r="R95" i="28"/>
  <c r="U95" i="28" s="1"/>
  <c r="R106" i="28"/>
  <c r="U106" i="28" s="1"/>
  <c r="V112" i="28"/>
  <c r="V118" i="28"/>
  <c r="V122" i="28"/>
  <c r="V131" i="28"/>
  <c r="V137" i="28"/>
  <c r="V151" i="28"/>
  <c r="V162" i="28"/>
  <c r="V163" i="28"/>
  <c r="V164" i="28"/>
  <c r="V195" i="28"/>
  <c r="R212" i="28"/>
  <c r="U212" i="28" s="1"/>
  <c r="V237" i="28"/>
  <c r="R256" i="28"/>
  <c r="S256" i="28" s="1"/>
  <c r="W256" i="28" s="1"/>
  <c r="V266" i="28"/>
  <c r="R300" i="28"/>
  <c r="S300" i="28" s="1"/>
  <c r="W300" i="28" s="1"/>
  <c r="M300" i="28"/>
  <c r="R319" i="28"/>
  <c r="U319" i="28" s="1"/>
  <c r="M319" i="28"/>
  <c r="V58" i="28"/>
  <c r="V74" i="28"/>
  <c r="R77" i="28"/>
  <c r="U77" i="28" s="1"/>
  <c r="V92" i="28"/>
  <c r="V97" i="28"/>
  <c r="V103" i="28"/>
  <c r="V108" i="28"/>
  <c r="V109" i="28"/>
  <c r="V113" i="28"/>
  <c r="V139" i="28"/>
  <c r="V150" i="28"/>
  <c r="R161" i="28"/>
  <c r="S161" i="28" s="1"/>
  <c r="W161" i="28" s="1"/>
  <c r="V172" i="28"/>
  <c r="V174" i="28"/>
  <c r="V290" i="28"/>
  <c r="V298" i="28"/>
  <c r="R369" i="28"/>
  <c r="S369" i="28" s="1"/>
  <c r="W369" i="28" s="1"/>
  <c r="R166" i="28"/>
  <c r="U166" i="28" s="1"/>
  <c r="V167" i="28"/>
  <c r="V171" i="28"/>
  <c r="V202" i="28"/>
  <c r="V205" i="28"/>
  <c r="R209" i="28"/>
  <c r="S209" i="28" s="1"/>
  <c r="W209" i="28" s="1"/>
  <c r="V228" i="28"/>
  <c r="V274" i="28"/>
  <c r="V299" i="28"/>
  <c r="V313" i="28"/>
  <c r="M341" i="28"/>
  <c r="R352" i="28"/>
  <c r="S352" i="28" s="1"/>
  <c r="W352" i="28" s="1"/>
  <c r="V364" i="28"/>
  <c r="V183" i="28"/>
  <c r="V187" i="28"/>
  <c r="V194" i="28"/>
  <c r="V211" i="28"/>
  <c r="V229" i="28"/>
  <c r="V236" i="28"/>
  <c r="V240" i="28"/>
  <c r="M251" i="28"/>
  <c r="V252" i="28"/>
  <c r="R278" i="28"/>
  <c r="S278" i="28" s="1"/>
  <c r="W278" i="28" s="1"/>
  <c r="V300" i="28"/>
  <c r="V306" i="28"/>
  <c r="R310" i="28"/>
  <c r="U310" i="28" s="1"/>
  <c r="M329" i="28"/>
  <c r="R343" i="28"/>
  <c r="S343" i="28" s="1"/>
  <c r="W343" i="28" s="1"/>
  <c r="V7" i="28"/>
  <c r="V24" i="28"/>
  <c r="P60" i="28"/>
  <c r="P83" i="28"/>
  <c r="V83" i="28"/>
  <c r="P102" i="28"/>
  <c r="V102" i="28"/>
  <c r="P120" i="28"/>
  <c r="P188" i="28"/>
  <c r="V188" i="28"/>
  <c r="P212" i="28"/>
  <c r="V262" i="28"/>
  <c r="V278" i="28"/>
  <c r="V285" i="28"/>
  <c r="P292" i="28"/>
  <c r="V292" i="28"/>
  <c r="P308" i="28"/>
  <c r="V308" i="28"/>
  <c r="V310" i="28"/>
  <c r="P332" i="28"/>
  <c r="V336" i="28"/>
  <c r="P346" i="28"/>
  <c r="P7" i="28"/>
  <c r="P43" i="28"/>
  <c r="P19" i="28"/>
  <c r="P38" i="28"/>
  <c r="V56" i="28"/>
  <c r="P72" i="28"/>
  <c r="P79" i="28"/>
  <c r="P116" i="28"/>
  <c r="P150" i="28"/>
  <c r="P154" i="28"/>
  <c r="P171" i="28"/>
  <c r="V209" i="28"/>
  <c r="P262" i="28"/>
  <c r="R270" i="28"/>
  <c r="S270" i="28" s="1"/>
  <c r="W270" i="28" s="1"/>
  <c r="P278" i="28"/>
  <c r="R286" i="28"/>
  <c r="U286" i="28" s="1"/>
  <c r="P287" i="28"/>
  <c r="R289" i="28"/>
  <c r="S289" i="28" s="1"/>
  <c r="W289" i="28" s="1"/>
  <c r="P294" i="28"/>
  <c r="P310" i="28"/>
  <c r="P325" i="28"/>
  <c r="V332" i="28"/>
  <c r="R337" i="28"/>
  <c r="S337" i="28" s="1"/>
  <c r="W337" i="28" s="1"/>
  <c r="V347" i="28"/>
  <c r="R366" i="28"/>
  <c r="U366" i="28" s="1"/>
  <c r="P368" i="28"/>
  <c r="P24" i="28"/>
  <c r="V43" i="28"/>
  <c r="P202" i="28"/>
  <c r="P15" i="28"/>
  <c r="P34" i="28"/>
  <c r="P52" i="28"/>
  <c r="P68" i="28"/>
  <c r="P75" i="28"/>
  <c r="V93" i="28"/>
  <c r="P112" i="28"/>
  <c r="P129" i="28"/>
  <c r="P139" i="28"/>
  <c r="P142" i="28"/>
  <c r="P152" i="28"/>
  <c r="P158" i="28"/>
  <c r="P164" i="28"/>
  <c r="P179" i="28"/>
  <c r="R186" i="28"/>
  <c r="U186" i="28" s="1"/>
  <c r="V212" i="28"/>
  <c r="R235" i="28"/>
  <c r="U235" i="28" s="1"/>
  <c r="R242" i="28"/>
  <c r="S242" i="28" s="1"/>
  <c r="W242" i="28" s="1"/>
  <c r="R250" i="28"/>
  <c r="R268" i="28"/>
  <c r="U268" i="28" s="1"/>
  <c r="P274" i="28"/>
  <c r="R290" i="28"/>
  <c r="U290" i="28" s="1"/>
  <c r="P300" i="28"/>
  <c r="V302" i="28"/>
  <c r="R306" i="28"/>
  <c r="U306" i="28" s="1"/>
  <c r="P313" i="28"/>
  <c r="P323" i="28"/>
  <c r="R336" i="28"/>
  <c r="S336" i="28" s="1"/>
  <c r="W336" i="28" s="1"/>
  <c r="R348" i="28"/>
  <c r="U348" i="28" s="1"/>
  <c r="P349" i="28"/>
  <c r="R353" i="28"/>
  <c r="S353" i="28" s="1"/>
  <c r="W353" i="28" s="1"/>
  <c r="V95" i="28"/>
  <c r="P98" i="28"/>
  <c r="V98" i="28"/>
  <c r="P99" i="28"/>
  <c r="R100" i="28"/>
  <c r="S100" i="28" s="1"/>
  <c r="W100" i="28" s="1"/>
  <c r="P104" i="28"/>
  <c r="R108" i="28"/>
  <c r="R109" i="28"/>
  <c r="U109" i="28" s="1"/>
  <c r="P114" i="28"/>
  <c r="V114" i="28"/>
  <c r="R118" i="28"/>
  <c r="S118" i="28" s="1"/>
  <c r="W118" i="28" s="1"/>
  <c r="P122" i="28"/>
  <c r="P127" i="28"/>
  <c r="V127" i="28"/>
  <c r="R131" i="28"/>
  <c r="S131" i="28" s="1"/>
  <c r="W131" i="28" s="1"/>
  <c r="P137" i="28"/>
  <c r="V173" i="28"/>
  <c r="P173" i="28"/>
  <c r="P190" i="28"/>
  <c r="R190" i="28"/>
  <c r="U190" i="28" s="1"/>
  <c r="P192" i="28"/>
  <c r="V206" i="28"/>
  <c r="P206" i="28"/>
  <c r="R206" i="28"/>
  <c r="R5" i="28"/>
  <c r="S5" i="28" s="1"/>
  <c r="W5" i="28" s="1"/>
  <c r="P9" i="28"/>
  <c r="V9" i="28"/>
  <c r="P17" i="28"/>
  <c r="V17" i="28"/>
  <c r="P20" i="28"/>
  <c r="P26" i="28"/>
  <c r="R32" i="28"/>
  <c r="S32" i="28" s="1"/>
  <c r="W32" i="28" s="1"/>
  <c r="P36" i="28"/>
  <c r="V36" i="28"/>
  <c r="R40" i="28"/>
  <c r="U40" i="28" s="1"/>
  <c r="P45" i="28"/>
  <c r="V45" i="28"/>
  <c r="R50" i="28"/>
  <c r="U50" i="28" s="1"/>
  <c r="P54" i="28"/>
  <c r="V54" i="28"/>
  <c r="R58" i="28"/>
  <c r="U58" i="28" s="1"/>
  <c r="P62" i="28"/>
  <c r="R66" i="28"/>
  <c r="P70" i="28"/>
  <c r="P77" i="28"/>
  <c r="V77" i="28"/>
  <c r="R81" i="28"/>
  <c r="U81" i="28" s="1"/>
  <c r="P85" i="28"/>
  <c r="V85" i="28"/>
  <c r="V140" i="28"/>
  <c r="P140" i="28"/>
  <c r="V155" i="28"/>
  <c r="R155" i="28"/>
  <c r="U155" i="28" s="1"/>
  <c r="V184" i="28"/>
  <c r="P184" i="28"/>
  <c r="V20" i="28"/>
  <c r="V91" i="28"/>
  <c r="P95" i="28"/>
  <c r="P100" i="28"/>
  <c r="P108" i="28"/>
  <c r="P109" i="28"/>
  <c r="P118" i="28"/>
  <c r="R122" i="28"/>
  <c r="U122" i="28" s="1"/>
  <c r="P123" i="28"/>
  <c r="P131" i="28"/>
  <c r="R137" i="28"/>
  <c r="S137" i="28" s="1"/>
  <c r="W137" i="28" s="1"/>
  <c r="P144" i="28"/>
  <c r="P146" i="28"/>
  <c r="P148" i="28"/>
  <c r="V152" i="28"/>
  <c r="P155" i="28"/>
  <c r="V156" i="28"/>
  <c r="P156" i="28"/>
  <c r="V161" i="28"/>
  <c r="P165" i="28"/>
  <c r="V166" i="28"/>
  <c r="V169" i="28"/>
  <c r="P169" i="28"/>
  <c r="R173" i="28"/>
  <c r="S173" i="28" s="1"/>
  <c r="W173" i="28" s="1"/>
  <c r="R175" i="28"/>
  <c r="S175" i="28" s="1"/>
  <c r="W175" i="28" s="1"/>
  <c r="P175" i="28"/>
  <c r="R178" i="28"/>
  <c r="U178" i="28" s="1"/>
  <c r="P196" i="28"/>
  <c r="V196" i="28"/>
  <c r="P215" i="28"/>
  <c r="P5" i="28"/>
  <c r="P13" i="28"/>
  <c r="P22" i="28"/>
  <c r="P32" i="28"/>
  <c r="P40" i="28"/>
  <c r="P50" i="28"/>
  <c r="P58" i="28"/>
  <c r="P66" i="28"/>
  <c r="P81" i="28"/>
  <c r="V89" i="28"/>
  <c r="P93" i="28"/>
  <c r="V96" i="28"/>
  <c r="P133" i="28"/>
  <c r="R140" i="28"/>
  <c r="S140" i="28" s="1"/>
  <c r="W140" i="28" s="1"/>
  <c r="R177" i="28"/>
  <c r="U177" i="28" s="1"/>
  <c r="V177" i="28"/>
  <c r="V180" i="28"/>
  <c r="R180" i="28"/>
  <c r="U180" i="28" s="1"/>
  <c r="P181" i="28"/>
  <c r="R184" i="28"/>
  <c r="S184" i="28" s="1"/>
  <c r="W184" i="28" s="1"/>
  <c r="V192" i="28"/>
  <c r="P194" i="28"/>
  <c r="R194" i="28"/>
  <c r="U194" i="28" s="1"/>
  <c r="V186" i="28"/>
  <c r="P205" i="28"/>
  <c r="R207" i="28"/>
  <c r="S207" i="28" s="1"/>
  <c r="W207" i="28" s="1"/>
  <c r="R213" i="28"/>
  <c r="R219" i="28"/>
  <c r="R220" i="28"/>
  <c r="U220" i="28" s="1"/>
  <c r="P221" i="28"/>
  <c r="P229" i="28"/>
  <c r="V234" i="28"/>
  <c r="P237" i="28"/>
  <c r="V242" i="28"/>
  <c r="P245" i="28"/>
  <c r="V250" i="28"/>
  <c r="P253" i="28"/>
  <c r="R264" i="28"/>
  <c r="U264" i="28" s="1"/>
  <c r="P270" i="28"/>
  <c r="V272" i="28"/>
  <c r="V283" i="28"/>
  <c r="P289" i="28"/>
  <c r="P290" i="28"/>
  <c r="P298" i="28"/>
  <c r="P306" i="28"/>
  <c r="R313" i="28"/>
  <c r="R317" i="28"/>
  <c r="P324" i="28"/>
  <c r="R325" i="28"/>
  <c r="R326" i="28"/>
  <c r="V337" i="28"/>
  <c r="P343" i="28"/>
  <c r="R350" i="28"/>
  <c r="S350" i="28" s="1"/>
  <c r="W350" i="28" s="1"/>
  <c r="R358" i="28"/>
  <c r="V368" i="28"/>
  <c r="V231" i="28"/>
  <c r="V239" i="28"/>
  <c r="V247" i="28"/>
  <c r="V255" i="28"/>
  <c r="V258" i="28"/>
  <c r="R266" i="28"/>
  <c r="S266" i="28" s="1"/>
  <c r="W266" i="28" s="1"/>
  <c r="V276" i="28"/>
  <c r="R296" i="28"/>
  <c r="S296" i="28" s="1"/>
  <c r="W296" i="28" s="1"/>
  <c r="R304" i="28"/>
  <c r="S304" i="28" s="1"/>
  <c r="W304" i="28" s="1"/>
  <c r="R312" i="28"/>
  <c r="S312" i="28" s="1"/>
  <c r="W312" i="28" s="1"/>
  <c r="V333" i="28"/>
  <c r="V344" i="28"/>
  <c r="V207" i="28"/>
  <c r="V213" i="28"/>
  <c r="V222" i="28"/>
  <c r="P225" i="28"/>
  <c r="V230" i="28"/>
  <c r="P233" i="28"/>
  <c r="V238" i="28"/>
  <c r="P241" i="28"/>
  <c r="V264" i="28"/>
  <c r="V326" i="28"/>
  <c r="V350" i="28"/>
  <c r="P209" i="28"/>
  <c r="V219" i="28"/>
  <c r="R222" i="28"/>
  <c r="R230" i="28"/>
  <c r="R231" i="28"/>
  <c r="U231" i="28" s="1"/>
  <c r="V235" i="28"/>
  <c r="R238" i="28"/>
  <c r="R239" i="28"/>
  <c r="U239" i="28" s="1"/>
  <c r="V243" i="28"/>
  <c r="R246" i="28"/>
  <c r="R247" i="28"/>
  <c r="U247" i="28" s="1"/>
  <c r="V251" i="28"/>
  <c r="R255" i="28"/>
  <c r="U255" i="28" s="1"/>
  <c r="R258" i="28"/>
  <c r="U258" i="28" s="1"/>
  <c r="P266" i="28"/>
  <c r="V268" i="28"/>
  <c r="R276" i="28"/>
  <c r="U276" i="28" s="1"/>
  <c r="P282" i="28"/>
  <c r="P296" i="28"/>
  <c r="P304" i="28"/>
  <c r="P312" i="28"/>
  <c r="P328" i="28"/>
  <c r="R330" i="28"/>
  <c r="P331" i="28"/>
  <c r="R333" i="28"/>
  <c r="S333" i="28" s="1"/>
  <c r="W333" i="28" s="1"/>
  <c r="V341" i="28"/>
  <c r="R344" i="28"/>
  <c r="S344" i="28" s="1"/>
  <c r="W344" i="28" s="1"/>
  <c r="P352" i="28"/>
  <c r="V353" i="28"/>
  <c r="V358" i="28"/>
  <c r="V366" i="28"/>
  <c r="P367" i="28"/>
  <c r="P8" i="28"/>
  <c r="P12" i="28"/>
  <c r="R14" i="28"/>
  <c r="V14" i="28"/>
  <c r="P16" i="28"/>
  <c r="R41" i="28"/>
  <c r="V41" i="28"/>
  <c r="P41" i="28"/>
  <c r="V23" i="28"/>
  <c r="R23" i="28"/>
  <c r="P23" i="28"/>
  <c r="P25" i="28"/>
  <c r="V27" i="28"/>
  <c r="R27" i="28"/>
  <c r="P27" i="28"/>
  <c r="P29" i="28"/>
  <c r="P31" i="28"/>
  <c r="V31" i="28"/>
  <c r="R31" i="28"/>
  <c r="V33" i="28"/>
  <c r="R33" i="28"/>
  <c r="P33" i="28"/>
  <c r="R8" i="28"/>
  <c r="R16" i="28"/>
  <c r="P30" i="28"/>
  <c r="V37" i="28"/>
  <c r="R37" i="28"/>
  <c r="P37" i="28"/>
  <c r="R35" i="28"/>
  <c r="V35" i="28"/>
  <c r="R42" i="28"/>
  <c r="V42" i="28"/>
  <c r="P44" i="28"/>
  <c r="P48" i="28"/>
  <c r="R49" i="28"/>
  <c r="V49" i="28"/>
  <c r="P51" i="28"/>
  <c r="R53" i="28"/>
  <c r="V53" i="28"/>
  <c r="P55" i="28"/>
  <c r="R57" i="28"/>
  <c r="V57" i="28"/>
  <c r="P59" i="28"/>
  <c r="R61" i="28"/>
  <c r="V61" i="28"/>
  <c r="P63" i="28"/>
  <c r="P67" i="28"/>
  <c r="P71" i="28"/>
  <c r="P74" i="28"/>
  <c r="P78" i="28"/>
  <c r="R80" i="28"/>
  <c r="V80" i="28"/>
  <c r="P82" i="28"/>
  <c r="R84" i="28"/>
  <c r="V84" i="28"/>
  <c r="P86" i="28"/>
  <c r="R87" i="28"/>
  <c r="P88" i="28"/>
  <c r="R89" i="28"/>
  <c r="P90" i="28"/>
  <c r="P92" i="28"/>
  <c r="P97" i="28"/>
  <c r="P103" i="28"/>
  <c r="P107" i="28"/>
  <c r="P110" i="28"/>
  <c r="R111" i="28"/>
  <c r="V111" i="28"/>
  <c r="P113" i="28"/>
  <c r="P117" i="28"/>
  <c r="R119" i="28"/>
  <c r="V119" i="28"/>
  <c r="P121" i="28"/>
  <c r="P124" i="28"/>
  <c r="P128" i="28"/>
  <c r="V48" i="28"/>
  <c r="V86" i="28"/>
  <c r="V88" i="28"/>
  <c r="V90" i="28"/>
  <c r="P94" i="28"/>
  <c r="P135" i="28"/>
  <c r="R135" i="28"/>
  <c r="P138" i="28"/>
  <c r="V138" i="28"/>
  <c r="R138" i="28"/>
  <c r="R44" i="28"/>
  <c r="R51" i="28"/>
  <c r="R55" i="28"/>
  <c r="R59" i="28"/>
  <c r="R63" i="28"/>
  <c r="R74" i="28"/>
  <c r="R82" i="28"/>
  <c r="R92" i="28"/>
  <c r="R97" i="28"/>
  <c r="R103" i="28"/>
  <c r="R107" i="28"/>
  <c r="R113" i="28"/>
  <c r="R121" i="28"/>
  <c r="P130" i="28"/>
  <c r="P132" i="28"/>
  <c r="V132" i="28"/>
  <c r="R132" i="28"/>
  <c r="R134" i="28"/>
  <c r="P134" i="28"/>
  <c r="P136" i="28"/>
  <c r="P143" i="28"/>
  <c r="R145" i="28"/>
  <c r="V145" i="28"/>
  <c r="P147" i="28"/>
  <c r="R149" i="28"/>
  <c r="V149" i="28"/>
  <c r="P151" i="28"/>
  <c r="P157" i="28"/>
  <c r="R159" i="28"/>
  <c r="P160" i="28"/>
  <c r="R162" i="28"/>
  <c r="P163" i="28"/>
  <c r="P166" i="28"/>
  <c r="R167" i="28"/>
  <c r="P168" i="28"/>
  <c r="R170" i="28"/>
  <c r="V170" i="28"/>
  <c r="P172" i="28"/>
  <c r="R174" i="28"/>
  <c r="V200" i="28"/>
  <c r="P183" i="28"/>
  <c r="P187" i="28"/>
  <c r="R189" i="28"/>
  <c r="V189" i="28"/>
  <c r="P191" i="28"/>
  <c r="R193" i="28"/>
  <c r="V193" i="28"/>
  <c r="P195" i="28"/>
  <c r="R198" i="28"/>
  <c r="P199" i="28"/>
  <c r="V199" i="28"/>
  <c r="R136" i="28"/>
  <c r="R143" i="28"/>
  <c r="R151" i="28"/>
  <c r="P159" i="28"/>
  <c r="R160" i="28"/>
  <c r="P162" i="28"/>
  <c r="R163" i="28"/>
  <c r="P167" i="28"/>
  <c r="R172" i="28"/>
  <c r="P174" i="28"/>
  <c r="P176" i="28"/>
  <c r="P178" i="28"/>
  <c r="P180" i="28"/>
  <c r="R197" i="28"/>
  <c r="V197" i="28"/>
  <c r="R200" i="28"/>
  <c r="V203" i="28"/>
  <c r="V204" i="28"/>
  <c r="R204" i="28"/>
  <c r="R171" i="28"/>
  <c r="R183" i="28"/>
  <c r="R187" i="28"/>
  <c r="R191" i="28"/>
  <c r="R195" i="28"/>
  <c r="R203" i="28"/>
  <c r="P204" i="28"/>
  <c r="P208" i="28"/>
  <c r="P211" i="28"/>
  <c r="P214" i="28"/>
  <c r="P217" i="28"/>
  <c r="P224" i="28"/>
  <c r="P228" i="28"/>
  <c r="P232" i="28"/>
  <c r="P236" i="28"/>
  <c r="P240" i="28"/>
  <c r="P244" i="28"/>
  <c r="P248" i="28"/>
  <c r="P252" i="28"/>
  <c r="P256" i="28"/>
  <c r="P259" i="28"/>
  <c r="P261" i="28"/>
  <c r="R205" i="28"/>
  <c r="R218" i="28"/>
  <c r="V218" i="28"/>
  <c r="P220" i="28"/>
  <c r="R221" i="28"/>
  <c r="R225" i="28"/>
  <c r="R229" i="28"/>
  <c r="R237" i="28"/>
  <c r="R241" i="28"/>
  <c r="R245" i="28"/>
  <c r="R249" i="28"/>
  <c r="R253" i="28"/>
  <c r="V256" i="28"/>
  <c r="R260" i="28"/>
  <c r="R208" i="28"/>
  <c r="R211" i="28"/>
  <c r="R228" i="28"/>
  <c r="R232" i="28"/>
  <c r="R236" i="28"/>
  <c r="R240" i="28"/>
  <c r="R248" i="28"/>
  <c r="R252" i="28"/>
  <c r="R261" i="28"/>
  <c r="P265" i="28"/>
  <c r="P260" i="28"/>
  <c r="V319" i="28"/>
  <c r="R322" i="28"/>
  <c r="V322" i="28"/>
  <c r="P338" i="28"/>
  <c r="R263" i="28"/>
  <c r="V263" i="28"/>
  <c r="R267" i="28"/>
  <c r="V267" i="28"/>
  <c r="P269" i="28"/>
  <c r="R271" i="28"/>
  <c r="V271" i="28"/>
  <c r="P273" i="28"/>
  <c r="R275" i="28"/>
  <c r="V275" i="28"/>
  <c r="P277" i="28"/>
  <c r="R279" i="28"/>
  <c r="V279" i="28"/>
  <c r="P281" i="28"/>
  <c r="R283" i="28"/>
  <c r="P284" i="28"/>
  <c r="P291" i="28"/>
  <c r="R293" i="28"/>
  <c r="V293" i="28"/>
  <c r="P295" i="28"/>
  <c r="P299" i="28"/>
  <c r="R301" i="28"/>
  <c r="V301" i="28"/>
  <c r="P303" i="28"/>
  <c r="R305" i="28"/>
  <c r="V305" i="28"/>
  <c r="P307" i="28"/>
  <c r="R309" i="28"/>
  <c r="V309" i="28"/>
  <c r="P311" i="28"/>
  <c r="P315" i="28"/>
  <c r="P327" i="28"/>
  <c r="V327" i="28"/>
  <c r="R327" i="28"/>
  <c r="P342" i="28"/>
  <c r="V342" i="28"/>
  <c r="R342" i="28"/>
  <c r="P345" i="28"/>
  <c r="V345" i="28"/>
  <c r="R345" i="28"/>
  <c r="P286" i="28"/>
  <c r="V315" i="28"/>
  <c r="V316" i="28"/>
  <c r="R316" i="28"/>
  <c r="R318" i="28"/>
  <c r="V318" i="28"/>
  <c r="P351" i="28"/>
  <c r="V351" i="28"/>
  <c r="R351" i="28"/>
  <c r="R269" i="28"/>
  <c r="R273" i="28"/>
  <c r="R277" i="28"/>
  <c r="R281" i="28"/>
  <c r="R284" i="28"/>
  <c r="R291" i="28"/>
  <c r="R295" i="28"/>
  <c r="R299" i="28"/>
  <c r="R303" i="28"/>
  <c r="R311" i="28"/>
  <c r="P316" i="28"/>
  <c r="P334" i="28"/>
  <c r="V334" i="28"/>
  <c r="R334" i="28"/>
  <c r="V330" i="28"/>
  <c r="V348" i="28"/>
  <c r="P356" i="28"/>
  <c r="P360" i="28"/>
  <c r="P364" i="28"/>
  <c r="P355" i="28"/>
  <c r="R357" i="28"/>
  <c r="V357" i="28"/>
  <c r="R361" i="28"/>
  <c r="V361" i="28"/>
  <c r="P369" i="28"/>
  <c r="V343" i="28"/>
  <c r="V349" i="28"/>
  <c r="V352" i="28"/>
  <c r="R356" i="28"/>
  <c r="R360" i="28"/>
  <c r="R364" i="28"/>
  <c r="V369" i="28"/>
  <c r="M10" i="29"/>
  <c r="M12" i="29"/>
  <c r="R12" i="29"/>
  <c r="R324" i="28"/>
  <c r="R328" i="28"/>
  <c r="R331" i="28"/>
  <c r="R335" i="28"/>
  <c r="R346" i="28"/>
  <c r="R355" i="28"/>
  <c r="N10" i="29"/>
  <c r="H7" i="29"/>
  <c r="H9" i="29"/>
  <c r="Q9" i="29"/>
  <c r="K13" i="29"/>
  <c r="K7" i="29"/>
  <c r="K8" i="29"/>
  <c r="K9" i="29"/>
  <c r="T241" i="3" l="1"/>
  <c r="R241" i="3"/>
  <c r="X352" i="3"/>
  <c r="U352" i="3"/>
  <c r="Y352" i="3" s="1"/>
  <c r="W352" i="3"/>
  <c r="X317" i="3"/>
  <c r="W317" i="3"/>
  <c r="U317" i="3"/>
  <c r="Y317" i="3" s="1"/>
  <c r="R326" i="3"/>
  <c r="T326" i="3"/>
  <c r="W355" i="3"/>
  <c r="U355" i="3"/>
  <c r="Y355" i="3" s="1"/>
  <c r="X355" i="3"/>
  <c r="W276" i="3"/>
  <c r="X276" i="3"/>
  <c r="U276" i="3"/>
  <c r="Y276" i="3" s="1"/>
  <c r="R349" i="3"/>
  <c r="T349" i="3"/>
  <c r="R242" i="3"/>
  <c r="T242" i="3"/>
  <c r="R306" i="3"/>
  <c r="T306" i="3"/>
  <c r="R285" i="3"/>
  <c r="T285" i="3"/>
  <c r="X308" i="3"/>
  <c r="W308" i="3"/>
  <c r="U308" i="3"/>
  <c r="Y308" i="3" s="1"/>
  <c r="R247" i="3"/>
  <c r="T247" i="3"/>
  <c r="X289" i="3"/>
  <c r="W289" i="3"/>
  <c r="U289" i="3"/>
  <c r="Y289" i="3" s="1"/>
  <c r="R278" i="3"/>
  <c r="T278" i="3"/>
  <c r="R268" i="3"/>
  <c r="T268" i="3"/>
  <c r="X296" i="3"/>
  <c r="W296" i="3"/>
  <c r="U296" i="3"/>
  <c r="Y296" i="3" s="1"/>
  <c r="R311" i="3"/>
  <c r="T311" i="3"/>
  <c r="R345" i="3"/>
  <c r="T345" i="3"/>
  <c r="W307" i="3"/>
  <c r="U307" i="3"/>
  <c r="Y307" i="3" s="1"/>
  <c r="X307" i="3"/>
  <c r="R347" i="3"/>
  <c r="T347" i="3"/>
  <c r="X331" i="3"/>
  <c r="U331" i="3"/>
  <c r="Y331" i="3" s="1"/>
  <c r="W331" i="3"/>
  <c r="U351" i="3"/>
  <c r="Y351" i="3" s="1"/>
  <c r="X351" i="3"/>
  <c r="W351" i="3"/>
  <c r="R356" i="3"/>
  <c r="T356" i="3"/>
  <c r="X245" i="3"/>
  <c r="W245" i="3"/>
  <c r="U245" i="3"/>
  <c r="Y245" i="3" s="1"/>
  <c r="U328" i="3"/>
  <c r="Y328" i="3" s="1"/>
  <c r="X328" i="3"/>
  <c r="W328" i="3"/>
  <c r="X258" i="3"/>
  <c r="W258" i="3"/>
  <c r="U258" i="3"/>
  <c r="Y258" i="3" s="1"/>
  <c r="R244" i="3"/>
  <c r="T244" i="3"/>
  <c r="R236" i="3"/>
  <c r="T236" i="3"/>
  <c r="X319" i="3"/>
  <c r="W319" i="3"/>
  <c r="U319" i="3"/>
  <c r="Y319" i="3" s="1"/>
  <c r="W265" i="3"/>
  <c r="U265" i="3"/>
  <c r="Y265" i="3" s="1"/>
  <c r="X265" i="3"/>
  <c r="X310" i="3"/>
  <c r="W310" i="3"/>
  <c r="U310" i="3"/>
  <c r="Y310" i="3" s="1"/>
  <c r="R163" i="3"/>
  <c r="T163" i="3"/>
  <c r="W318" i="3"/>
  <c r="X318" i="3"/>
  <c r="U318" i="3"/>
  <c r="Y318" i="3" s="1"/>
  <c r="R165" i="3"/>
  <c r="T165" i="3"/>
  <c r="R248" i="3"/>
  <c r="T248" i="3"/>
  <c r="R297" i="3"/>
  <c r="T297" i="3"/>
  <c r="W346" i="3"/>
  <c r="X346" i="3"/>
  <c r="U346" i="3"/>
  <c r="Y346" i="3" s="1"/>
  <c r="X342" i="3"/>
  <c r="W342" i="3"/>
  <c r="U342" i="3"/>
  <c r="Y342" i="3" s="1"/>
  <c r="U341" i="3"/>
  <c r="Y341" i="3" s="1"/>
  <c r="X341" i="3"/>
  <c r="W341" i="3"/>
  <c r="X325" i="3"/>
  <c r="W325" i="3"/>
  <c r="U325" i="3"/>
  <c r="Y325" i="3" s="1"/>
  <c r="X321" i="3"/>
  <c r="W321" i="3"/>
  <c r="U321" i="3"/>
  <c r="Y321" i="3" s="1"/>
  <c r="X320" i="3"/>
  <c r="W320" i="3"/>
  <c r="U320" i="3"/>
  <c r="Y320" i="3" s="1"/>
  <c r="X315" i="3"/>
  <c r="W315" i="3"/>
  <c r="U315" i="3"/>
  <c r="Y315" i="3" s="1"/>
  <c r="X314" i="3"/>
  <c r="U314" i="3"/>
  <c r="Y314" i="3" s="1"/>
  <c r="W314" i="3"/>
  <c r="R305" i="3"/>
  <c r="T305" i="3"/>
  <c r="R304" i="3"/>
  <c r="T304" i="3"/>
  <c r="W302" i="3"/>
  <c r="X302" i="3"/>
  <c r="U302" i="3"/>
  <c r="Y302" i="3" s="1"/>
  <c r="W300" i="3"/>
  <c r="X300" i="3"/>
  <c r="U300" i="3"/>
  <c r="Y300" i="3" s="1"/>
  <c r="X295" i="3"/>
  <c r="W295" i="3"/>
  <c r="U295" i="3"/>
  <c r="Y295" i="3" s="1"/>
  <c r="R294" i="3"/>
  <c r="T294" i="3"/>
  <c r="W288" i="3"/>
  <c r="X288" i="3"/>
  <c r="U288" i="3"/>
  <c r="Y288" i="3" s="1"/>
  <c r="R287" i="3"/>
  <c r="T287" i="3"/>
  <c r="X283" i="3"/>
  <c r="W283" i="3"/>
  <c r="U283" i="3"/>
  <c r="Y283" i="3" s="1"/>
  <c r="R282" i="3"/>
  <c r="T282" i="3"/>
  <c r="W272" i="3"/>
  <c r="X272" i="3"/>
  <c r="U272" i="3"/>
  <c r="Y272" i="3" s="1"/>
  <c r="X262" i="3"/>
  <c r="W262" i="3"/>
  <c r="U262" i="3"/>
  <c r="Y262" i="3" s="1"/>
  <c r="R261" i="3"/>
  <c r="T261" i="3"/>
  <c r="X260" i="3"/>
  <c r="W260" i="3"/>
  <c r="U260" i="3"/>
  <c r="Y260" i="3" s="1"/>
  <c r="W257" i="3"/>
  <c r="U257" i="3"/>
  <c r="Y257" i="3" s="1"/>
  <c r="X257" i="3"/>
  <c r="X254" i="3"/>
  <c r="W254" i="3"/>
  <c r="U254" i="3"/>
  <c r="Y254" i="3" s="1"/>
  <c r="W253" i="3"/>
  <c r="U253" i="3"/>
  <c r="Y253" i="3" s="1"/>
  <c r="X253" i="3"/>
  <c r="R249" i="3"/>
  <c r="T249" i="3"/>
  <c r="X241" i="3"/>
  <c r="W241" i="3"/>
  <c r="U241" i="3"/>
  <c r="Y241" i="3" s="1"/>
  <c r="R237" i="3"/>
  <c r="T237" i="3"/>
  <c r="R235" i="3"/>
  <c r="T235" i="3"/>
  <c r="W234" i="3"/>
  <c r="U234" i="3"/>
  <c r="Y234" i="3" s="1"/>
  <c r="X234" i="3"/>
  <c r="R233" i="3"/>
  <c r="T233" i="3"/>
  <c r="R232" i="3"/>
  <c r="T232" i="3"/>
  <c r="R231" i="3"/>
  <c r="T231" i="3"/>
  <c r="R230" i="3"/>
  <c r="T230" i="3"/>
  <c r="R229" i="3"/>
  <c r="T229" i="3"/>
  <c r="U227" i="3"/>
  <c r="Y227" i="3" s="1"/>
  <c r="X227" i="3"/>
  <c r="W227" i="3"/>
  <c r="X226" i="3"/>
  <c r="W226" i="3"/>
  <c r="U226" i="3"/>
  <c r="Y226" i="3" s="1"/>
  <c r="R171" i="3"/>
  <c r="T171" i="3"/>
  <c r="R277" i="3"/>
  <c r="T277" i="3"/>
  <c r="R164" i="3"/>
  <c r="T164" i="3"/>
  <c r="R299" i="3"/>
  <c r="T299" i="3"/>
  <c r="W270" i="3"/>
  <c r="X270" i="3"/>
  <c r="U270" i="3"/>
  <c r="Y270" i="3" s="1"/>
  <c r="R250" i="3"/>
  <c r="T250" i="3"/>
  <c r="R290" i="3"/>
  <c r="T290" i="3"/>
  <c r="R273" i="3"/>
  <c r="T273" i="3"/>
  <c r="R228" i="3"/>
  <c r="T228" i="3"/>
  <c r="R267" i="3"/>
  <c r="T267" i="3"/>
  <c r="R263" i="3"/>
  <c r="T263" i="3"/>
  <c r="R275" i="3"/>
  <c r="T275" i="3"/>
  <c r="R286" i="3"/>
  <c r="T286" i="3"/>
  <c r="R293" i="3"/>
  <c r="T293" i="3"/>
  <c r="R292" i="3"/>
  <c r="T292" i="3"/>
  <c r="W298" i="3"/>
  <c r="X298" i="3"/>
  <c r="U298" i="3"/>
  <c r="Y298" i="3" s="1"/>
  <c r="R264" i="3"/>
  <c r="T264" i="3"/>
  <c r="R316" i="3"/>
  <c r="T316" i="3"/>
  <c r="R291" i="3"/>
  <c r="T291" i="3"/>
  <c r="X340" i="3"/>
  <c r="U340" i="3"/>
  <c r="Y340" i="3" s="1"/>
  <c r="W340" i="3"/>
  <c r="X271" i="3"/>
  <c r="W271" i="3"/>
  <c r="U271" i="3"/>
  <c r="Y271" i="3" s="1"/>
  <c r="R61" i="3"/>
  <c r="T61" i="3"/>
  <c r="R255" i="3"/>
  <c r="T255" i="3"/>
  <c r="R303" i="3"/>
  <c r="T303" i="3"/>
  <c r="R280" i="3"/>
  <c r="T280" i="3"/>
  <c r="R348" i="3"/>
  <c r="T348" i="3"/>
  <c r="R309" i="3"/>
  <c r="T309" i="3"/>
  <c r="R259" i="3"/>
  <c r="T259" i="3"/>
  <c r="R322" i="3"/>
  <c r="T322" i="3"/>
  <c r="R353" i="3"/>
  <c r="T353" i="3"/>
  <c r="R266" i="3"/>
  <c r="T266" i="3"/>
  <c r="R350" i="3"/>
  <c r="T350" i="3"/>
  <c r="R329" i="3"/>
  <c r="T329" i="3"/>
  <c r="R162" i="3"/>
  <c r="T162" i="3"/>
  <c r="R156" i="3"/>
  <c r="T156" i="3"/>
  <c r="R269" i="3"/>
  <c r="T269" i="3"/>
  <c r="R256" i="3"/>
  <c r="T256" i="3"/>
  <c r="R238" i="3"/>
  <c r="T238" i="3"/>
  <c r="R155" i="3"/>
  <c r="T155" i="3"/>
  <c r="R63" i="3"/>
  <c r="T63" i="3"/>
  <c r="R60" i="3"/>
  <c r="T60" i="3"/>
  <c r="R161" i="3"/>
  <c r="T161" i="3"/>
  <c r="R246" i="3"/>
  <c r="T246" i="3"/>
  <c r="R170" i="3"/>
  <c r="T170" i="3"/>
  <c r="R274" i="3"/>
  <c r="T274" i="3"/>
  <c r="R279" i="3"/>
  <c r="T279" i="3"/>
  <c r="R312" i="3"/>
  <c r="T312" i="3"/>
  <c r="R301" i="3"/>
  <c r="T301" i="3"/>
  <c r="R284" i="3"/>
  <c r="T284" i="3"/>
  <c r="R354" i="3"/>
  <c r="T354" i="3"/>
  <c r="R357" i="3"/>
  <c r="T357" i="3"/>
  <c r="R313" i="3"/>
  <c r="T313" i="3"/>
  <c r="R330" i="3"/>
  <c r="T330" i="3"/>
  <c r="R332" i="3"/>
  <c r="T332" i="3"/>
  <c r="R327" i="3"/>
  <c r="T327" i="3"/>
  <c r="R323" i="3"/>
  <c r="T323" i="3"/>
  <c r="R339" i="3"/>
  <c r="T339" i="3"/>
  <c r="R352" i="3"/>
  <c r="R355" i="3"/>
  <c r="R276" i="3"/>
  <c r="R307" i="3"/>
  <c r="R331" i="3"/>
  <c r="R319" i="3"/>
  <c r="R265" i="3"/>
  <c r="R310" i="3"/>
  <c r="R318" i="3"/>
  <c r="R346" i="3"/>
  <c r="R342" i="3"/>
  <c r="R341" i="3"/>
  <c r="R325" i="3"/>
  <c r="R321" i="3"/>
  <c r="R320" i="3"/>
  <c r="R315" i="3"/>
  <c r="R314" i="3"/>
  <c r="R302" i="3"/>
  <c r="R295" i="3"/>
  <c r="R288" i="3"/>
  <c r="R283" i="3"/>
  <c r="R272" i="3"/>
  <c r="R262" i="3"/>
  <c r="R260" i="3"/>
  <c r="R254" i="3"/>
  <c r="R253" i="3"/>
  <c r="R234" i="3"/>
  <c r="R227" i="3"/>
  <c r="R226" i="3"/>
  <c r="R298" i="3"/>
  <c r="R289" i="3"/>
  <c r="R296" i="3"/>
  <c r="R351" i="3"/>
  <c r="R245" i="3"/>
  <c r="R258" i="3"/>
  <c r="R300" i="3"/>
  <c r="R257" i="3"/>
  <c r="R270" i="3"/>
  <c r="R340" i="3"/>
  <c r="R271" i="3"/>
  <c r="R317" i="3"/>
  <c r="Y5" i="3"/>
  <c r="K10" i="29"/>
  <c r="R168" i="28"/>
  <c r="S168" i="28" s="1"/>
  <c r="W168" i="28" s="1"/>
  <c r="V168" i="28"/>
  <c r="Q5" i="29"/>
  <c r="R362" i="28"/>
  <c r="S362" i="28" s="1"/>
  <c r="W362" i="28" s="1"/>
  <c r="V362" i="28"/>
  <c r="V321" i="28"/>
  <c r="M321" i="28"/>
  <c r="V117" i="28"/>
  <c r="R367" i="28"/>
  <c r="U367" i="28" s="1"/>
  <c r="V339" i="28"/>
  <c r="R339" i="28"/>
  <c r="U339" i="28" s="1"/>
  <c r="H6" i="29"/>
  <c r="S5" i="29"/>
  <c r="K6" i="29"/>
  <c r="K5" i="29"/>
  <c r="V76" i="28"/>
  <c r="R76" i="28"/>
  <c r="S76" i="28" s="1"/>
  <c r="W76" i="28" s="1"/>
  <c r="V367" i="28"/>
  <c r="V354" i="28"/>
  <c r="V6" i="28"/>
  <c r="V181" i="28"/>
  <c r="R181" i="28"/>
  <c r="S181" i="28" s="1"/>
  <c r="W181" i="28" s="1"/>
  <c r="R354" i="28"/>
  <c r="S354" i="28" s="1"/>
  <c r="W354" i="28" s="1"/>
  <c r="R117" i="28"/>
  <c r="S117" i="28" s="1"/>
  <c r="W117" i="28" s="1"/>
  <c r="R6" i="28"/>
  <c r="S6" i="28" s="1"/>
  <c r="W6" i="28" s="1"/>
  <c r="R294" i="28"/>
  <c r="U294" i="28" s="1"/>
  <c r="V359" i="28"/>
  <c r="R359" i="28"/>
  <c r="U359" i="28" s="1"/>
  <c r="V294" i="28"/>
  <c r="V254" i="28"/>
  <c r="U347" i="28"/>
  <c r="U38" i="28"/>
  <c r="R144" i="28"/>
  <c r="S144" i="28" s="1"/>
  <c r="W144" i="28" s="1"/>
  <c r="R69" i="28"/>
  <c r="S69" i="28" s="1"/>
  <c r="W69" i="28" s="1"/>
  <c r="V104" i="28"/>
  <c r="R370" i="28"/>
  <c r="S370" i="28" s="1"/>
  <c r="W370" i="28" s="1"/>
  <c r="V69" i="28"/>
  <c r="R104" i="28"/>
  <c r="S104" i="28" s="1"/>
  <c r="W104" i="28" s="1"/>
  <c r="V60" i="28"/>
  <c r="U321" i="28"/>
  <c r="V144" i="28"/>
  <c r="U202" i="28"/>
  <c r="R288" i="28"/>
  <c r="U288" i="28" s="1"/>
  <c r="V288" i="28"/>
  <c r="U158" i="28"/>
  <c r="U129" i="28"/>
  <c r="S15" i="28"/>
  <c r="W15" i="28" s="1"/>
  <c r="R60" i="28"/>
  <c r="S60" i="28" s="1"/>
  <c r="W60" i="28" s="1"/>
  <c r="R71" i="28"/>
  <c r="S71" i="28" s="1"/>
  <c r="W71" i="28" s="1"/>
  <c r="V71" i="28"/>
  <c r="R363" i="28"/>
  <c r="U363" i="28" s="1"/>
  <c r="V370" i="28"/>
  <c r="V363" i="28"/>
  <c r="U274" i="28"/>
  <c r="S47" i="28"/>
  <c r="W47" i="28" s="1"/>
  <c r="U341" i="28"/>
  <c r="S19" i="28"/>
  <c r="W19" i="28" s="1"/>
  <c r="U154" i="28"/>
  <c r="N8" i="29"/>
  <c r="S8" i="29" s="1"/>
  <c r="K12" i="29"/>
  <c r="S91" i="28"/>
  <c r="W91" i="28" s="1"/>
  <c r="V314" i="28"/>
  <c r="V157" i="28"/>
  <c r="R133" i="28"/>
  <c r="U133" i="28" s="1"/>
  <c r="R227" i="28"/>
  <c r="U227" i="28" s="1"/>
  <c r="V227" i="28"/>
  <c r="S12" i="29"/>
  <c r="Q12" i="29"/>
  <c r="U329" i="28"/>
  <c r="S94" i="28"/>
  <c r="W94" i="28" s="1"/>
  <c r="H8" i="29"/>
  <c r="S243" i="28"/>
  <c r="W243" i="28" s="1"/>
  <c r="V124" i="28"/>
  <c r="S251" i="28"/>
  <c r="W251" i="28" s="1"/>
  <c r="U56" i="28"/>
  <c r="R123" i="28"/>
  <c r="U123" i="28" s="1"/>
  <c r="V233" i="28"/>
  <c r="R157" i="28"/>
  <c r="S157" i="28" s="1"/>
  <c r="W157" i="28" s="1"/>
  <c r="S142" i="28"/>
  <c r="W142" i="28" s="1"/>
  <c r="R124" i="28"/>
  <c r="S124" i="28" s="1"/>
  <c r="W124" i="28" s="1"/>
  <c r="V133" i="28"/>
  <c r="V123" i="28"/>
  <c r="R6" i="29"/>
  <c r="N6" i="29"/>
  <c r="N7" i="29"/>
  <c r="R7" i="29"/>
  <c r="R11" i="29"/>
  <c r="N11" i="29"/>
  <c r="N13" i="29"/>
  <c r="R13" i="29"/>
  <c r="V130" i="28"/>
  <c r="U75" i="28"/>
  <c r="R146" i="28"/>
  <c r="U146" i="28" s="1"/>
  <c r="M75" i="28"/>
  <c r="V146" i="28"/>
  <c r="V75" i="28"/>
  <c r="R30" i="28"/>
  <c r="U30" i="28" s="1"/>
  <c r="R29" i="28"/>
  <c r="U29" i="28" s="1"/>
  <c r="V30" i="28"/>
  <c r="R217" i="28"/>
  <c r="U217" i="28" s="1"/>
  <c r="V217" i="28"/>
  <c r="V29" i="28"/>
  <c r="R153" i="28"/>
  <c r="U153" i="28" s="1"/>
  <c r="V79" i="28"/>
  <c r="V297" i="28"/>
  <c r="R314" i="28"/>
  <c r="S314" i="28" s="1"/>
  <c r="W314" i="28" s="1"/>
  <c r="R233" i="28"/>
  <c r="S233" i="28" s="1"/>
  <c r="W233" i="28" s="1"/>
  <c r="M116" i="28"/>
  <c r="V116" i="28"/>
  <c r="S116" i="28"/>
  <c r="W116" i="28" s="1"/>
  <c r="M34" i="28"/>
  <c r="U68" i="28"/>
  <c r="V215" i="28"/>
  <c r="V68" i="28"/>
  <c r="R130" i="28"/>
  <c r="U130" i="28" s="1"/>
  <c r="R215" i="28"/>
  <c r="U215" i="28" s="1"/>
  <c r="V282" i="28"/>
  <c r="R282" i="28"/>
  <c r="S282" i="28" s="1"/>
  <c r="W282" i="28" s="1"/>
  <c r="M68" i="28"/>
  <c r="V13" i="28"/>
  <c r="V210" i="28"/>
  <c r="R176" i="28"/>
  <c r="U176" i="28" s="1"/>
  <c r="R13" i="28"/>
  <c r="S13" i="28" s="1"/>
  <c r="W13" i="28" s="1"/>
  <c r="R210" i="28"/>
  <c r="U210" i="28" s="1"/>
  <c r="V176" i="28"/>
  <c r="R18" i="28"/>
  <c r="U18" i="28" s="1"/>
  <c r="R254" i="28"/>
  <c r="S254" i="28" s="1"/>
  <c r="W254" i="28" s="1"/>
  <c r="V307" i="28"/>
  <c r="R307" i="28"/>
  <c r="U307" i="28" s="1"/>
  <c r="R12" i="28"/>
  <c r="S12" i="28" s="1"/>
  <c r="W12" i="28" s="1"/>
  <c r="V12" i="28"/>
  <c r="V18" i="28"/>
  <c r="R320" i="28"/>
  <c r="S320" i="28" s="1"/>
  <c r="W320" i="28" s="1"/>
  <c r="R297" i="28"/>
  <c r="U297" i="28" s="1"/>
  <c r="R110" i="28"/>
  <c r="S110" i="28" s="1"/>
  <c r="W110" i="28" s="1"/>
  <c r="V153" i="28"/>
  <c r="V320" i="28"/>
  <c r="R214" i="28"/>
  <c r="S214" i="28" s="1"/>
  <c r="W214" i="28" s="1"/>
  <c r="R182" i="28"/>
  <c r="U182" i="28" s="1"/>
  <c r="V182" i="28"/>
  <c r="V214" i="28"/>
  <c r="R323" i="28"/>
  <c r="S323" i="28" s="1"/>
  <c r="W323" i="28" s="1"/>
  <c r="V101" i="28"/>
  <c r="V141" i="28"/>
  <c r="R338" i="28"/>
  <c r="U338" i="28" s="1"/>
  <c r="U353" i="28"/>
  <c r="R79" i="28"/>
  <c r="S79" i="28" s="1"/>
  <c r="W79" i="28" s="1"/>
  <c r="V365" i="28"/>
  <c r="V110" i="28"/>
  <c r="V280" i="28"/>
  <c r="R280" i="28"/>
  <c r="U280" i="28" s="1"/>
  <c r="R365" i="28"/>
  <c r="S365" i="28" s="1"/>
  <c r="W365" i="28" s="1"/>
  <c r="V338" i="28"/>
  <c r="U262" i="28"/>
  <c r="R201" i="28"/>
  <c r="S201" i="28" s="1"/>
  <c r="W201" i="28" s="1"/>
  <c r="V39" i="28"/>
  <c r="V201" i="28"/>
  <c r="U179" i="28"/>
  <c r="R101" i="28"/>
  <c r="S101" i="28" s="1"/>
  <c r="W101" i="28" s="1"/>
  <c r="S11" i="28"/>
  <c r="W11" i="28" s="1"/>
  <c r="R265" i="28"/>
  <c r="S265" i="28" s="1"/>
  <c r="W265" i="28" s="1"/>
  <c r="U199" i="28"/>
  <c r="R115" i="28"/>
  <c r="U115" i="28" s="1"/>
  <c r="V323" i="28"/>
  <c r="S315" i="28"/>
  <c r="W315" i="28" s="1"/>
  <c r="V21" i="28"/>
  <c r="R39" i="28"/>
  <c r="S39" i="28" s="1"/>
  <c r="W39" i="28" s="1"/>
  <c r="R226" i="28"/>
  <c r="S226" i="28" s="1"/>
  <c r="W226" i="28" s="1"/>
  <c r="R21" i="28"/>
  <c r="S21" i="28" s="1"/>
  <c r="W21" i="28" s="1"/>
  <c r="V226" i="28"/>
  <c r="V65" i="28"/>
  <c r="S50" i="28"/>
  <c r="W50" i="28" s="1"/>
  <c r="S28" i="28"/>
  <c r="W28" i="28" s="1"/>
  <c r="U207" i="28"/>
  <c r="S156" i="28"/>
  <c r="W156" i="28" s="1"/>
  <c r="R78" i="28"/>
  <c r="S78" i="28" s="1"/>
  <c r="W78" i="28" s="1"/>
  <c r="U90" i="28"/>
  <c r="R10" i="28"/>
  <c r="S10" i="28" s="1"/>
  <c r="W10" i="28" s="1"/>
  <c r="R99" i="28"/>
  <c r="U99" i="28" s="1"/>
  <c r="V120" i="28"/>
  <c r="V244" i="28"/>
  <c r="V185" i="28"/>
  <c r="V99" i="28"/>
  <c r="V78" i="28"/>
  <c r="R185" i="28"/>
  <c r="S185" i="28" s="1"/>
  <c r="W185" i="28" s="1"/>
  <c r="V10" i="28"/>
  <c r="V62" i="28"/>
  <c r="U257" i="28"/>
  <c r="R120" i="28"/>
  <c r="S319" i="28"/>
  <c r="W319" i="28" s="1"/>
  <c r="U36" i="28"/>
  <c r="U34" i="28"/>
  <c r="V67" i="28"/>
  <c r="V26" i="28"/>
  <c r="S58" i="28"/>
  <c r="W58" i="28" s="1"/>
  <c r="R147" i="28"/>
  <c r="U147" i="28" s="1"/>
  <c r="R65" i="28"/>
  <c r="S65" i="28" s="1"/>
  <c r="W65" i="28" s="1"/>
  <c r="V147" i="28"/>
  <c r="S81" i="28"/>
  <c r="W81" i="28" s="1"/>
  <c r="V224" i="28"/>
  <c r="V22" i="28"/>
  <c r="U337" i="28"/>
  <c r="S286" i="28"/>
  <c r="W286" i="28" s="1"/>
  <c r="R244" i="28"/>
  <c r="S244" i="28" s="1"/>
  <c r="W244" i="28" s="1"/>
  <c r="S231" i="28"/>
  <c r="W231" i="28" s="1"/>
  <c r="U256" i="28"/>
  <c r="R105" i="28"/>
  <c r="S105" i="28" s="1"/>
  <c r="W105" i="28" s="1"/>
  <c r="V25" i="28"/>
  <c r="V223" i="28"/>
  <c r="V259" i="28"/>
  <c r="V265" i="28"/>
  <c r="R25" i="28"/>
  <c r="S25" i="28" s="1"/>
  <c r="W25" i="28" s="1"/>
  <c r="S306" i="28"/>
  <c r="W306" i="28" s="1"/>
  <c r="S302" i="28"/>
  <c r="W302" i="28" s="1"/>
  <c r="R259" i="28"/>
  <c r="S259" i="28" s="1"/>
  <c r="W259" i="28" s="1"/>
  <c r="R224" i="28"/>
  <c r="S224" i="28" s="1"/>
  <c r="W224" i="28" s="1"/>
  <c r="S239" i="28"/>
  <c r="W239" i="28" s="1"/>
  <c r="V126" i="28"/>
  <c r="V115" i="28"/>
  <c r="R223" i="28"/>
  <c r="U223" i="28" s="1"/>
  <c r="R22" i="28"/>
  <c r="U22" i="28" s="1"/>
  <c r="U292" i="28"/>
  <c r="R126" i="28"/>
  <c r="S126" i="28" s="1"/>
  <c r="W126" i="28" s="1"/>
  <c r="U45" i="28"/>
  <c r="U98" i="28"/>
  <c r="R165" i="28"/>
  <c r="U165" i="28" s="1"/>
  <c r="R26" i="28"/>
  <c r="U26" i="28" s="1"/>
  <c r="S298" i="28"/>
  <c r="W298" i="28" s="1"/>
  <c r="S276" i="28"/>
  <c r="W276" i="28" s="1"/>
  <c r="U169" i="28"/>
  <c r="S196" i="28"/>
  <c r="W196" i="28" s="1"/>
  <c r="S255" i="28"/>
  <c r="W255" i="28" s="1"/>
  <c r="S24" i="28"/>
  <c r="W24" i="28" s="1"/>
  <c r="V165" i="28"/>
  <c r="S332" i="28"/>
  <c r="W332" i="28" s="1"/>
  <c r="V34" i="28"/>
  <c r="S235" i="28"/>
  <c r="W235" i="28" s="1"/>
  <c r="S155" i="28"/>
  <c r="W155" i="28" s="1"/>
  <c r="S212" i="28"/>
  <c r="W212" i="28" s="1"/>
  <c r="R141" i="28"/>
  <c r="U141" i="28" s="1"/>
  <c r="S166" i="28"/>
  <c r="W166" i="28" s="1"/>
  <c r="S85" i="28"/>
  <c r="W85" i="28" s="1"/>
  <c r="U88" i="28"/>
  <c r="S139" i="28"/>
  <c r="W139" i="28" s="1"/>
  <c r="R62" i="28"/>
  <c r="U62" i="28" s="1"/>
  <c r="U192" i="28"/>
  <c r="S43" i="28"/>
  <c r="W43" i="28" s="1"/>
  <c r="S86" i="28"/>
  <c r="W86" i="28" s="1"/>
  <c r="U234" i="28"/>
  <c r="U287" i="28"/>
  <c r="U296" i="28"/>
  <c r="S247" i="28"/>
  <c r="W247" i="28" s="1"/>
  <c r="S186" i="28"/>
  <c r="W186" i="28" s="1"/>
  <c r="R67" i="28"/>
  <c r="U67" i="28" s="1"/>
  <c r="U20" i="28"/>
  <c r="S190" i="28"/>
  <c r="W190" i="28" s="1"/>
  <c r="S54" i="28"/>
  <c r="W54" i="28" s="1"/>
  <c r="U289" i="28"/>
  <c r="U343" i="28"/>
  <c r="U369" i="28"/>
  <c r="U312" i="28"/>
  <c r="U137" i="28"/>
  <c r="S366" i="28"/>
  <c r="W366" i="28" s="1"/>
  <c r="S348" i="28"/>
  <c r="W348" i="28" s="1"/>
  <c r="U209" i="28"/>
  <c r="U125" i="28"/>
  <c r="S308" i="28"/>
  <c r="W308" i="28" s="1"/>
  <c r="U308" i="28"/>
  <c r="U64" i="28"/>
  <c r="U66" i="28"/>
  <c r="S66" i="28"/>
  <c r="W66" i="28" s="1"/>
  <c r="S250" i="28"/>
  <c r="W250" i="28" s="1"/>
  <c r="U250" i="28"/>
  <c r="S326" i="28"/>
  <c r="W326" i="28" s="1"/>
  <c r="U326" i="28"/>
  <c r="S349" i="28"/>
  <c r="W349" i="28" s="1"/>
  <c r="U349" i="28"/>
  <c r="M128" i="28"/>
  <c r="R128" i="28"/>
  <c r="S128" i="28" s="1"/>
  <c r="W128" i="28" s="1"/>
  <c r="U164" i="28"/>
  <c r="S164" i="28"/>
  <c r="W164" i="28" s="1"/>
  <c r="U96" i="28"/>
  <c r="S96" i="28"/>
  <c r="W96" i="28" s="1"/>
  <c r="S152" i="28"/>
  <c r="W152" i="28" s="1"/>
  <c r="U152" i="28"/>
  <c r="U7" i="28"/>
  <c r="S7" i="28"/>
  <c r="W7" i="28" s="1"/>
  <c r="S188" i="28"/>
  <c r="W188" i="28" s="1"/>
  <c r="U188" i="28"/>
  <c r="M70" i="28"/>
  <c r="R70" i="28"/>
  <c r="V70" i="28"/>
  <c r="S368" i="28"/>
  <c r="W368" i="28" s="1"/>
  <c r="U32" i="28"/>
  <c r="S330" i="28"/>
  <c r="W330" i="28" s="1"/>
  <c r="U330" i="28"/>
  <c r="U272" i="28"/>
  <c r="S272" i="28"/>
  <c r="W272" i="28" s="1"/>
  <c r="M73" i="28"/>
  <c r="V73" i="28"/>
  <c r="R73" i="28"/>
  <c r="U73" i="28" s="1"/>
  <c r="S285" i="28"/>
  <c r="W285" i="28" s="1"/>
  <c r="U285" i="28"/>
  <c r="S52" i="28"/>
  <c r="W52" i="28" s="1"/>
  <c r="U52" i="28"/>
  <c r="U93" i="28"/>
  <c r="S93" i="28"/>
  <c r="W93" i="28" s="1"/>
  <c r="M216" i="28"/>
  <c r="V216" i="28"/>
  <c r="R216" i="28"/>
  <c r="U216" i="28" s="1"/>
  <c r="M46" i="28"/>
  <c r="R46" i="28"/>
  <c r="S46" i="28" s="1"/>
  <c r="W46" i="28" s="1"/>
  <c r="V46" i="28"/>
  <c r="U213" i="28"/>
  <c r="S213" i="28"/>
  <c r="W213" i="28" s="1"/>
  <c r="U242" i="28"/>
  <c r="U270" i="28"/>
  <c r="U131" i="28"/>
  <c r="S112" i="28"/>
  <c r="W112" i="28" s="1"/>
  <c r="V148" i="28"/>
  <c r="U350" i="28"/>
  <c r="S264" i="28"/>
  <c r="W264" i="28" s="1"/>
  <c r="S258" i="28"/>
  <c r="W258" i="28" s="1"/>
  <c r="U175" i="28"/>
  <c r="U140" i="28"/>
  <c r="S177" i="28"/>
  <c r="W177" i="28" s="1"/>
  <c r="U118" i="28"/>
  <c r="U83" i="28"/>
  <c r="U72" i="28"/>
  <c r="S95" i="28"/>
  <c r="W95" i="28" s="1"/>
  <c r="U48" i="28"/>
  <c r="S127" i="28"/>
  <c r="W127" i="28" s="1"/>
  <c r="S109" i="28"/>
  <c r="W109" i="28" s="1"/>
  <c r="U17" i="28"/>
  <c r="U333" i="28"/>
  <c r="S310" i="28"/>
  <c r="W310" i="28" s="1"/>
  <c r="U300" i="28"/>
  <c r="S290" i="28"/>
  <c r="W290" i="28" s="1"/>
  <c r="U278" i="28"/>
  <c r="U184" i="28"/>
  <c r="U161" i="28"/>
  <c r="U114" i="28"/>
  <c r="S106" i="28"/>
  <c r="W106" i="28" s="1"/>
  <c r="S102" i="28"/>
  <c r="W102" i="28" s="1"/>
  <c r="U9" i="28"/>
  <c r="V340" i="28"/>
  <c r="R148" i="28"/>
  <c r="U352" i="28"/>
  <c r="S268" i="28"/>
  <c r="W268" i="28" s="1"/>
  <c r="S194" i="28"/>
  <c r="W194" i="28" s="1"/>
  <c r="S178" i="28"/>
  <c r="W178" i="28" s="1"/>
  <c r="U100" i="28"/>
  <c r="U5" i="28"/>
  <c r="U304" i="28"/>
  <c r="U266" i="28"/>
  <c r="S220" i="28"/>
  <c r="W220" i="28" s="1"/>
  <c r="S150" i="28"/>
  <c r="W150" i="28" s="1"/>
  <c r="V105" i="28"/>
  <c r="S77" i="28"/>
  <c r="W77" i="28" s="1"/>
  <c r="R340" i="28"/>
  <c r="S340" i="28" s="1"/>
  <c r="W340" i="28" s="1"/>
  <c r="U336" i="28"/>
  <c r="S222" i="28"/>
  <c r="W222" i="28" s="1"/>
  <c r="U222" i="28"/>
  <c r="S317" i="28"/>
  <c r="W317" i="28" s="1"/>
  <c r="U317" i="28"/>
  <c r="U344" i="28"/>
  <c r="U173" i="28"/>
  <c r="S358" i="28"/>
  <c r="W358" i="28" s="1"/>
  <c r="U358" i="28"/>
  <c r="S325" i="28"/>
  <c r="W325" i="28" s="1"/>
  <c r="U325" i="28"/>
  <c r="S313" i="28"/>
  <c r="W313" i="28" s="1"/>
  <c r="U313" i="28"/>
  <c r="S238" i="28"/>
  <c r="W238" i="28" s="1"/>
  <c r="U238" i="28"/>
  <c r="S40" i="28"/>
  <c r="W40" i="28" s="1"/>
  <c r="O2" i="28"/>
  <c r="S108" i="28"/>
  <c r="W108" i="28" s="1"/>
  <c r="U108" i="28"/>
  <c r="S246" i="28"/>
  <c r="W246" i="28" s="1"/>
  <c r="U246" i="28"/>
  <c r="S230" i="28"/>
  <c r="W230" i="28" s="1"/>
  <c r="U230" i="28"/>
  <c r="S180" i="28"/>
  <c r="W180" i="28" s="1"/>
  <c r="S122" i="28"/>
  <c r="W122" i="28" s="1"/>
  <c r="S219" i="28"/>
  <c r="W219" i="28" s="1"/>
  <c r="U219" i="28"/>
  <c r="S206" i="28"/>
  <c r="W206" i="28" s="1"/>
  <c r="U206" i="28"/>
  <c r="S324" i="28"/>
  <c r="W324" i="28" s="1"/>
  <c r="U324" i="28"/>
  <c r="U303" i="28"/>
  <c r="S303" i="28"/>
  <c r="W303" i="28" s="1"/>
  <c r="U284" i="28"/>
  <c r="S284" i="28"/>
  <c r="W284" i="28" s="1"/>
  <c r="U269" i="28"/>
  <c r="S269" i="28"/>
  <c r="W269" i="28" s="1"/>
  <c r="U316" i="28"/>
  <c r="S316" i="28"/>
  <c r="W316" i="28" s="1"/>
  <c r="S305" i="28"/>
  <c r="W305" i="28" s="1"/>
  <c r="U305" i="28"/>
  <c r="S275" i="28"/>
  <c r="W275" i="28" s="1"/>
  <c r="U275" i="28"/>
  <c r="S263" i="28"/>
  <c r="W263" i="28" s="1"/>
  <c r="U263" i="28"/>
  <c r="S248" i="28"/>
  <c r="W248" i="28" s="1"/>
  <c r="U248" i="28"/>
  <c r="S232" i="28"/>
  <c r="W232" i="28" s="1"/>
  <c r="U232" i="28"/>
  <c r="S211" i="28"/>
  <c r="W211" i="28" s="1"/>
  <c r="U211" i="28"/>
  <c r="S249" i="28"/>
  <c r="W249" i="28" s="1"/>
  <c r="U249" i="28"/>
  <c r="S205" i="28"/>
  <c r="W205" i="28" s="1"/>
  <c r="U205" i="28"/>
  <c r="U195" i="28"/>
  <c r="S195" i="28"/>
  <c r="W195" i="28" s="1"/>
  <c r="U171" i="28"/>
  <c r="S171" i="28"/>
  <c r="W171" i="28" s="1"/>
  <c r="S197" i="28"/>
  <c r="W197" i="28" s="1"/>
  <c r="U197" i="28"/>
  <c r="S189" i="28"/>
  <c r="W189" i="28" s="1"/>
  <c r="U189" i="28"/>
  <c r="U159" i="28"/>
  <c r="S159" i="28"/>
  <c r="W159" i="28" s="1"/>
  <c r="S113" i="28"/>
  <c r="W113" i="28" s="1"/>
  <c r="U113" i="28"/>
  <c r="S92" i="28"/>
  <c r="W92" i="28" s="1"/>
  <c r="U92" i="28"/>
  <c r="S55" i="28"/>
  <c r="W55" i="28" s="1"/>
  <c r="U55" i="28"/>
  <c r="U119" i="28"/>
  <c r="S119" i="28"/>
  <c r="W119" i="28" s="1"/>
  <c r="U80" i="28"/>
  <c r="S80" i="28"/>
  <c r="W80" i="28" s="1"/>
  <c r="U57" i="28"/>
  <c r="S57" i="28"/>
  <c r="W57" i="28" s="1"/>
  <c r="Q10" i="29"/>
  <c r="S10" i="29"/>
  <c r="O10" i="29"/>
  <c r="U335" i="28"/>
  <c r="S335" i="28"/>
  <c r="W335" i="28" s="1"/>
  <c r="S364" i="28"/>
  <c r="W364" i="28" s="1"/>
  <c r="U364" i="28"/>
  <c r="S361" i="28"/>
  <c r="W361" i="28" s="1"/>
  <c r="U361" i="28"/>
  <c r="U299" i="28"/>
  <c r="S299" i="28"/>
  <c r="W299" i="28" s="1"/>
  <c r="U281" i="28"/>
  <c r="S281" i="28"/>
  <c r="W281" i="28" s="1"/>
  <c r="S301" i="28"/>
  <c r="W301" i="28" s="1"/>
  <c r="U301" i="28"/>
  <c r="S271" i="28"/>
  <c r="W271" i="28" s="1"/>
  <c r="U271" i="28"/>
  <c r="S267" i="28"/>
  <c r="W267" i="28" s="1"/>
  <c r="U267" i="28"/>
  <c r="U322" i="28"/>
  <c r="S322" i="28"/>
  <c r="W322" i="28" s="1"/>
  <c r="S261" i="28"/>
  <c r="W261" i="28" s="1"/>
  <c r="U261" i="28"/>
  <c r="S228" i="28"/>
  <c r="W228" i="28" s="1"/>
  <c r="U228" i="28"/>
  <c r="S208" i="28"/>
  <c r="W208" i="28" s="1"/>
  <c r="U208" i="28"/>
  <c r="S260" i="28"/>
  <c r="W260" i="28" s="1"/>
  <c r="U260" i="28"/>
  <c r="S245" i="28"/>
  <c r="W245" i="28" s="1"/>
  <c r="U245" i="28"/>
  <c r="S229" i="28"/>
  <c r="W229" i="28" s="1"/>
  <c r="U229" i="28"/>
  <c r="U191" i="28"/>
  <c r="S191" i="28"/>
  <c r="W191" i="28" s="1"/>
  <c r="S172" i="28"/>
  <c r="W172" i="28" s="1"/>
  <c r="U172" i="28"/>
  <c r="S163" i="28"/>
  <c r="W163" i="28" s="1"/>
  <c r="U163" i="28"/>
  <c r="S143" i="28"/>
  <c r="W143" i="28" s="1"/>
  <c r="U143" i="28"/>
  <c r="U167" i="28"/>
  <c r="S167" i="28"/>
  <c r="W167" i="28" s="1"/>
  <c r="U162" i="28"/>
  <c r="S162" i="28"/>
  <c r="W162" i="28" s="1"/>
  <c r="U134" i="28"/>
  <c r="S134" i="28"/>
  <c r="W134" i="28" s="1"/>
  <c r="S107" i="28"/>
  <c r="W107" i="28" s="1"/>
  <c r="U107" i="28"/>
  <c r="S82" i="28"/>
  <c r="W82" i="28" s="1"/>
  <c r="U82" i="28"/>
  <c r="S51" i="28"/>
  <c r="W51" i="28" s="1"/>
  <c r="U51" i="28"/>
  <c r="U89" i="28"/>
  <c r="S89" i="28"/>
  <c r="W89" i="28" s="1"/>
  <c r="U53" i="28"/>
  <c r="S53" i="28"/>
  <c r="W53" i="28" s="1"/>
  <c r="S8" i="28"/>
  <c r="W8" i="28" s="1"/>
  <c r="U8" i="28"/>
  <c r="S31" i="28"/>
  <c r="W31" i="28" s="1"/>
  <c r="U31" i="28"/>
  <c r="S23" i="28"/>
  <c r="W23" i="28" s="1"/>
  <c r="U23" i="28"/>
  <c r="U41" i="28"/>
  <c r="S41" i="28"/>
  <c r="W41" i="28" s="1"/>
  <c r="U14" i="28"/>
  <c r="S14" i="28"/>
  <c r="W14" i="28" s="1"/>
  <c r="U355" i="28"/>
  <c r="S355" i="28"/>
  <c r="W355" i="28" s="1"/>
  <c r="U331" i="28"/>
  <c r="S331" i="28"/>
  <c r="W331" i="28" s="1"/>
  <c r="S360" i="28"/>
  <c r="W360" i="28" s="1"/>
  <c r="U360" i="28"/>
  <c r="U334" i="28"/>
  <c r="S334" i="28"/>
  <c r="W334" i="28" s="1"/>
  <c r="U311" i="28"/>
  <c r="S311" i="28"/>
  <c r="W311" i="28" s="1"/>
  <c r="U295" i="28"/>
  <c r="S295" i="28"/>
  <c r="W295" i="28" s="1"/>
  <c r="U277" i="28"/>
  <c r="S277" i="28"/>
  <c r="W277" i="28" s="1"/>
  <c r="U342" i="28"/>
  <c r="S342" i="28"/>
  <c r="W342" i="28" s="1"/>
  <c r="U283" i="28"/>
  <c r="S283" i="28"/>
  <c r="W283" i="28" s="1"/>
  <c r="S240" i="28"/>
  <c r="W240" i="28" s="1"/>
  <c r="U240" i="28"/>
  <c r="S241" i="28"/>
  <c r="W241" i="28" s="1"/>
  <c r="U241" i="28"/>
  <c r="S225" i="28"/>
  <c r="W225" i="28" s="1"/>
  <c r="U225" i="28"/>
  <c r="S218" i="28"/>
  <c r="W218" i="28" s="1"/>
  <c r="U218" i="28"/>
  <c r="U187" i="28"/>
  <c r="S187" i="28"/>
  <c r="W187" i="28" s="1"/>
  <c r="U200" i="28"/>
  <c r="S200" i="28"/>
  <c r="W200" i="28" s="1"/>
  <c r="S136" i="28"/>
  <c r="W136" i="28" s="1"/>
  <c r="U136" i="28"/>
  <c r="U174" i="28"/>
  <c r="S174" i="28"/>
  <c r="W174" i="28" s="1"/>
  <c r="U170" i="28"/>
  <c r="S170" i="28"/>
  <c r="W170" i="28" s="1"/>
  <c r="U149" i="28"/>
  <c r="S149" i="28"/>
  <c r="W149" i="28" s="1"/>
  <c r="U132" i="28"/>
  <c r="S132" i="28"/>
  <c r="W132" i="28" s="1"/>
  <c r="S121" i="28"/>
  <c r="W121" i="28" s="1"/>
  <c r="U121" i="28"/>
  <c r="S103" i="28"/>
  <c r="W103" i="28" s="1"/>
  <c r="U103" i="28"/>
  <c r="S63" i="28"/>
  <c r="W63" i="28" s="1"/>
  <c r="U63" i="28"/>
  <c r="S44" i="28"/>
  <c r="W44" i="28" s="1"/>
  <c r="U44" i="28"/>
  <c r="U135" i="28"/>
  <c r="S135" i="28"/>
  <c r="W135" i="28" s="1"/>
  <c r="U111" i="28"/>
  <c r="S111" i="28"/>
  <c r="W111" i="28" s="1"/>
  <c r="U49" i="28"/>
  <c r="S49" i="28"/>
  <c r="W49" i="28" s="1"/>
  <c r="S42" i="28"/>
  <c r="W42" i="28" s="1"/>
  <c r="U42" i="28"/>
  <c r="U346" i="28"/>
  <c r="S346" i="28"/>
  <c r="W346" i="28" s="1"/>
  <c r="U328" i="28"/>
  <c r="S328" i="28"/>
  <c r="W328" i="28" s="1"/>
  <c r="S356" i="28"/>
  <c r="W356" i="28" s="1"/>
  <c r="U356" i="28"/>
  <c r="S357" i="28"/>
  <c r="W357" i="28" s="1"/>
  <c r="U357" i="28"/>
  <c r="U291" i="28"/>
  <c r="S291" i="28"/>
  <c r="W291" i="28" s="1"/>
  <c r="U273" i="28"/>
  <c r="S273" i="28"/>
  <c r="W273" i="28" s="1"/>
  <c r="U351" i="28"/>
  <c r="S351" i="28"/>
  <c r="W351" i="28" s="1"/>
  <c r="S318" i="28"/>
  <c r="W318" i="28" s="1"/>
  <c r="U318" i="28"/>
  <c r="U345" i="28"/>
  <c r="S345" i="28"/>
  <c r="W345" i="28" s="1"/>
  <c r="U327" i="28"/>
  <c r="S327" i="28"/>
  <c r="W327" i="28" s="1"/>
  <c r="S309" i="28"/>
  <c r="W309" i="28" s="1"/>
  <c r="U309" i="28"/>
  <c r="S293" i="28"/>
  <c r="W293" i="28" s="1"/>
  <c r="U293" i="28"/>
  <c r="S279" i="28"/>
  <c r="W279" i="28" s="1"/>
  <c r="U279" i="28"/>
  <c r="S252" i="28"/>
  <c r="W252" i="28" s="1"/>
  <c r="U252" i="28"/>
  <c r="S236" i="28"/>
  <c r="W236" i="28" s="1"/>
  <c r="U236" i="28"/>
  <c r="S253" i="28"/>
  <c r="W253" i="28" s="1"/>
  <c r="U253" i="28"/>
  <c r="S237" i="28"/>
  <c r="W237" i="28" s="1"/>
  <c r="U237" i="28"/>
  <c r="S221" i="28"/>
  <c r="W221" i="28" s="1"/>
  <c r="U221" i="28"/>
  <c r="U203" i="28"/>
  <c r="S203" i="28"/>
  <c r="W203" i="28" s="1"/>
  <c r="U183" i="28"/>
  <c r="S183" i="28"/>
  <c r="W183" i="28" s="1"/>
  <c r="U204" i="28"/>
  <c r="S204" i="28"/>
  <c r="W204" i="28" s="1"/>
  <c r="S160" i="28"/>
  <c r="W160" i="28" s="1"/>
  <c r="U160" i="28"/>
  <c r="S151" i="28"/>
  <c r="W151" i="28" s="1"/>
  <c r="U151" i="28"/>
  <c r="U198" i="28"/>
  <c r="S198" i="28"/>
  <c r="W198" i="28" s="1"/>
  <c r="S193" i="28"/>
  <c r="W193" i="28" s="1"/>
  <c r="U193" i="28"/>
  <c r="U145" i="28"/>
  <c r="S145" i="28"/>
  <c r="W145" i="28" s="1"/>
  <c r="S97" i="28"/>
  <c r="W97" i="28" s="1"/>
  <c r="U97" i="28"/>
  <c r="S74" i="28"/>
  <c r="W74" i="28" s="1"/>
  <c r="U74" i="28"/>
  <c r="S59" i="28"/>
  <c r="W59" i="28" s="1"/>
  <c r="U59" i="28"/>
  <c r="U138" i="28"/>
  <c r="S138" i="28"/>
  <c r="W138" i="28" s="1"/>
  <c r="U87" i="28"/>
  <c r="S87" i="28"/>
  <c r="W87" i="28" s="1"/>
  <c r="U84" i="28"/>
  <c r="S84" i="28"/>
  <c r="W84" i="28" s="1"/>
  <c r="U61" i="28"/>
  <c r="S61" i="28"/>
  <c r="W61" i="28" s="1"/>
  <c r="S35" i="28"/>
  <c r="W35" i="28" s="1"/>
  <c r="U35" i="28"/>
  <c r="U37" i="28"/>
  <c r="S37" i="28"/>
  <c r="W37" i="28" s="1"/>
  <c r="S16" i="28"/>
  <c r="W16" i="28" s="1"/>
  <c r="U16" i="28"/>
  <c r="S33" i="28"/>
  <c r="W33" i="28" s="1"/>
  <c r="U33" i="28"/>
  <c r="S27" i="28"/>
  <c r="W27" i="28" s="1"/>
  <c r="U27" i="28"/>
  <c r="U326" i="3" l="1"/>
  <c r="Y326" i="3" s="1"/>
  <c r="X326" i="3"/>
  <c r="W326" i="3"/>
  <c r="X349" i="3"/>
  <c r="W349" i="3"/>
  <c r="U349" i="3"/>
  <c r="Y349" i="3" s="1"/>
  <c r="W242" i="3"/>
  <c r="U242" i="3"/>
  <c r="Y242" i="3" s="1"/>
  <c r="X242" i="3"/>
  <c r="X306" i="3"/>
  <c r="U306" i="3"/>
  <c r="Y306" i="3" s="1"/>
  <c r="W306" i="3"/>
  <c r="X285" i="3"/>
  <c r="W285" i="3"/>
  <c r="U285" i="3"/>
  <c r="Y285" i="3" s="1"/>
  <c r="X247" i="3"/>
  <c r="W247" i="3"/>
  <c r="U247" i="3"/>
  <c r="Y247" i="3" s="1"/>
  <c r="W278" i="3"/>
  <c r="X278" i="3"/>
  <c r="U278" i="3"/>
  <c r="Y278" i="3" s="1"/>
  <c r="W268" i="3"/>
  <c r="X268" i="3"/>
  <c r="U268" i="3"/>
  <c r="Y268" i="3" s="1"/>
  <c r="W311" i="3"/>
  <c r="U311" i="3"/>
  <c r="Y311" i="3" s="1"/>
  <c r="X311" i="3"/>
  <c r="X345" i="3"/>
  <c r="W345" i="3"/>
  <c r="U345" i="3"/>
  <c r="Y345" i="3" s="1"/>
  <c r="X347" i="3"/>
  <c r="W347" i="3"/>
  <c r="U347" i="3"/>
  <c r="Y347" i="3" s="1"/>
  <c r="X356" i="3"/>
  <c r="U356" i="3"/>
  <c r="Y356" i="3" s="1"/>
  <c r="W356" i="3"/>
  <c r="W244" i="3"/>
  <c r="U244" i="3"/>
  <c r="Y244" i="3" s="1"/>
  <c r="X244" i="3"/>
  <c r="W236" i="3"/>
  <c r="U236" i="3"/>
  <c r="Y236" i="3" s="1"/>
  <c r="X236" i="3"/>
  <c r="W163" i="3"/>
  <c r="U163" i="3"/>
  <c r="Y163" i="3" s="1"/>
  <c r="X163" i="3"/>
  <c r="W165" i="3"/>
  <c r="U165" i="3"/>
  <c r="Y165" i="3" s="1"/>
  <c r="X165" i="3"/>
  <c r="W248" i="3"/>
  <c r="U248" i="3"/>
  <c r="Y248" i="3" s="1"/>
  <c r="X248" i="3"/>
  <c r="X297" i="3"/>
  <c r="W297" i="3"/>
  <c r="U297" i="3"/>
  <c r="Y297" i="3" s="1"/>
  <c r="W305" i="3"/>
  <c r="U305" i="3"/>
  <c r="Y305" i="3" s="1"/>
  <c r="X305" i="3"/>
  <c r="X304" i="3"/>
  <c r="W304" i="3"/>
  <c r="U304" i="3"/>
  <c r="Y304" i="3" s="1"/>
  <c r="X294" i="3"/>
  <c r="U294" i="3"/>
  <c r="Y294" i="3" s="1"/>
  <c r="W294" i="3"/>
  <c r="X287" i="3"/>
  <c r="W287" i="3"/>
  <c r="U287" i="3"/>
  <c r="Y287" i="3" s="1"/>
  <c r="W282" i="3"/>
  <c r="X282" i="3"/>
  <c r="U282" i="3"/>
  <c r="Y282" i="3" s="1"/>
  <c r="W261" i="3"/>
  <c r="U261" i="3"/>
  <c r="Y261" i="3" s="1"/>
  <c r="X261" i="3"/>
  <c r="X249" i="3"/>
  <c r="W249" i="3"/>
  <c r="U249" i="3"/>
  <c r="Y249" i="3" s="1"/>
  <c r="X237" i="3"/>
  <c r="W237" i="3"/>
  <c r="U237" i="3"/>
  <c r="Y237" i="3" s="1"/>
  <c r="X235" i="3"/>
  <c r="W235" i="3"/>
  <c r="U235" i="3"/>
  <c r="Y235" i="3" s="1"/>
  <c r="X233" i="3"/>
  <c r="W233" i="3"/>
  <c r="U233" i="3"/>
  <c r="Y233" i="3" s="1"/>
  <c r="W232" i="3"/>
  <c r="U232" i="3"/>
  <c r="Y232" i="3" s="1"/>
  <c r="X232" i="3"/>
  <c r="X231" i="3"/>
  <c r="W231" i="3"/>
  <c r="U231" i="3"/>
  <c r="Y231" i="3" s="1"/>
  <c r="W230" i="3"/>
  <c r="U230" i="3"/>
  <c r="Y230" i="3" s="1"/>
  <c r="X230" i="3"/>
  <c r="X229" i="3"/>
  <c r="W229" i="3"/>
  <c r="U229" i="3"/>
  <c r="Y229" i="3" s="1"/>
  <c r="W171" i="3"/>
  <c r="U171" i="3"/>
  <c r="Y171" i="3" s="1"/>
  <c r="X171" i="3"/>
  <c r="X277" i="3"/>
  <c r="W277" i="3"/>
  <c r="U277" i="3"/>
  <c r="Y277" i="3" s="1"/>
  <c r="X164" i="3"/>
  <c r="W164" i="3"/>
  <c r="U164" i="3"/>
  <c r="Y164" i="3" s="1"/>
  <c r="X299" i="3"/>
  <c r="W299" i="3"/>
  <c r="U299" i="3"/>
  <c r="Y299" i="3" s="1"/>
  <c r="W250" i="3"/>
  <c r="U250" i="3"/>
  <c r="Y250" i="3" s="1"/>
  <c r="X250" i="3"/>
  <c r="X290" i="3"/>
  <c r="W290" i="3"/>
  <c r="U290" i="3"/>
  <c r="Y290" i="3" s="1"/>
  <c r="X273" i="3"/>
  <c r="W273" i="3"/>
  <c r="U273" i="3"/>
  <c r="Y273" i="3" s="1"/>
  <c r="W228" i="3"/>
  <c r="U228" i="3"/>
  <c r="Y228" i="3" s="1"/>
  <c r="X228" i="3"/>
  <c r="X267" i="3"/>
  <c r="W267" i="3"/>
  <c r="U267" i="3"/>
  <c r="Y267" i="3" s="1"/>
  <c r="W263" i="3"/>
  <c r="U263" i="3"/>
  <c r="Y263" i="3" s="1"/>
  <c r="X263" i="3"/>
  <c r="X275" i="3"/>
  <c r="W275" i="3"/>
  <c r="U275" i="3"/>
  <c r="Y275" i="3" s="1"/>
  <c r="W286" i="3"/>
  <c r="X286" i="3"/>
  <c r="U286" i="3"/>
  <c r="Y286" i="3" s="1"/>
  <c r="X293" i="3"/>
  <c r="W293" i="3"/>
  <c r="U293" i="3"/>
  <c r="Y293" i="3" s="1"/>
  <c r="W292" i="3"/>
  <c r="X292" i="3"/>
  <c r="U292" i="3"/>
  <c r="Y292" i="3" s="1"/>
  <c r="X264" i="3"/>
  <c r="U264" i="3"/>
  <c r="Y264" i="3" s="1"/>
  <c r="W264" i="3"/>
  <c r="W316" i="3"/>
  <c r="X316" i="3"/>
  <c r="U316" i="3"/>
  <c r="Y316" i="3" s="1"/>
  <c r="X291" i="3"/>
  <c r="W291" i="3"/>
  <c r="U291" i="3"/>
  <c r="Y291" i="3" s="1"/>
  <c r="X61" i="3"/>
  <c r="W61" i="3"/>
  <c r="U61" i="3"/>
  <c r="Y61" i="3" s="1"/>
  <c r="W255" i="3"/>
  <c r="U255" i="3"/>
  <c r="Y255" i="3" s="1"/>
  <c r="X255" i="3"/>
  <c r="W303" i="3"/>
  <c r="U303" i="3"/>
  <c r="Y303" i="3" s="1"/>
  <c r="X303" i="3"/>
  <c r="W280" i="3"/>
  <c r="X280" i="3"/>
  <c r="U280" i="3"/>
  <c r="Y280" i="3" s="1"/>
  <c r="X348" i="3"/>
  <c r="W348" i="3"/>
  <c r="U348" i="3"/>
  <c r="Y348" i="3" s="1"/>
  <c r="X309" i="3"/>
  <c r="W309" i="3"/>
  <c r="U309" i="3"/>
  <c r="Y309" i="3" s="1"/>
  <c r="W259" i="3"/>
  <c r="U259" i="3"/>
  <c r="Y259" i="3" s="1"/>
  <c r="X259" i="3"/>
  <c r="X322" i="3"/>
  <c r="W322" i="3"/>
  <c r="U322" i="3"/>
  <c r="Y322" i="3" s="1"/>
  <c r="U353" i="3"/>
  <c r="Y353" i="3" s="1"/>
  <c r="X353" i="3"/>
  <c r="W353" i="3"/>
  <c r="X266" i="3"/>
  <c r="U266" i="3"/>
  <c r="Y266" i="3" s="1"/>
  <c r="W266" i="3"/>
  <c r="X350" i="3"/>
  <c r="U350" i="3"/>
  <c r="Y350" i="3" s="1"/>
  <c r="W350" i="3"/>
  <c r="X329" i="3"/>
  <c r="U329" i="3"/>
  <c r="Y329" i="3" s="1"/>
  <c r="W329" i="3"/>
  <c r="U162" i="3"/>
  <c r="Y162" i="3" s="1"/>
  <c r="X162" i="3"/>
  <c r="W162" i="3"/>
  <c r="X156" i="3"/>
  <c r="W156" i="3"/>
  <c r="U156" i="3"/>
  <c r="Y156" i="3" s="1"/>
  <c r="X269" i="3"/>
  <c r="W269" i="3"/>
  <c r="U269" i="3"/>
  <c r="Y269" i="3" s="1"/>
  <c r="X256" i="3"/>
  <c r="W256" i="3"/>
  <c r="U256" i="3"/>
  <c r="Y256" i="3" s="1"/>
  <c r="X238" i="3"/>
  <c r="W238" i="3"/>
  <c r="U238" i="3"/>
  <c r="Y238" i="3" s="1"/>
  <c r="W155" i="3"/>
  <c r="U155" i="3"/>
  <c r="Y155" i="3" s="1"/>
  <c r="X155" i="3"/>
  <c r="X63" i="3"/>
  <c r="U63" i="3"/>
  <c r="Y63" i="3" s="1"/>
  <c r="W63" i="3"/>
  <c r="X60" i="3"/>
  <c r="W60" i="3"/>
  <c r="U60" i="3"/>
  <c r="Y60" i="3" s="1"/>
  <c r="X161" i="3"/>
  <c r="W161" i="3"/>
  <c r="U161" i="3"/>
  <c r="Y161" i="3" s="1"/>
  <c r="W246" i="3"/>
  <c r="U246" i="3"/>
  <c r="Y246" i="3" s="1"/>
  <c r="X246" i="3"/>
  <c r="U170" i="3"/>
  <c r="Y170" i="3" s="1"/>
  <c r="X170" i="3"/>
  <c r="W170" i="3"/>
  <c r="W274" i="3"/>
  <c r="X274" i="3"/>
  <c r="U274" i="3"/>
  <c r="Y274" i="3" s="1"/>
  <c r="X279" i="3"/>
  <c r="W279" i="3"/>
  <c r="U279" i="3"/>
  <c r="Y279" i="3" s="1"/>
  <c r="X312" i="3"/>
  <c r="U312" i="3"/>
  <c r="Y312" i="3" s="1"/>
  <c r="W312" i="3"/>
  <c r="X301" i="3"/>
  <c r="W301" i="3"/>
  <c r="U301" i="3"/>
  <c r="Y301" i="3" s="1"/>
  <c r="W284" i="3"/>
  <c r="X284" i="3"/>
  <c r="U284" i="3"/>
  <c r="Y284" i="3" s="1"/>
  <c r="X354" i="3"/>
  <c r="U354" i="3"/>
  <c r="Y354" i="3" s="1"/>
  <c r="W354" i="3"/>
  <c r="X357" i="3"/>
  <c r="W357" i="3"/>
  <c r="U357" i="3"/>
  <c r="Y357" i="3" s="1"/>
  <c r="U313" i="3"/>
  <c r="Y313" i="3" s="1"/>
  <c r="X313" i="3"/>
  <c r="W313" i="3"/>
  <c r="U330" i="3"/>
  <c r="Y330" i="3" s="1"/>
  <c r="X330" i="3"/>
  <c r="W330" i="3"/>
  <c r="U332" i="3"/>
  <c r="Y332" i="3" s="1"/>
  <c r="X332" i="3"/>
  <c r="W332" i="3"/>
  <c r="X327" i="3"/>
  <c r="U327" i="3"/>
  <c r="Y327" i="3" s="1"/>
  <c r="W327" i="3"/>
  <c r="X323" i="3"/>
  <c r="W323" i="3"/>
  <c r="U323" i="3"/>
  <c r="Y323" i="3" s="1"/>
  <c r="X339" i="3"/>
  <c r="W339" i="3"/>
  <c r="U339" i="3"/>
  <c r="Y339" i="3" s="1"/>
  <c r="M2" i="3"/>
  <c r="S367" i="28"/>
  <c r="W367" i="28" s="1"/>
  <c r="J2" i="29"/>
  <c r="G2" i="29"/>
  <c r="U168" i="28"/>
  <c r="U362" i="28"/>
  <c r="U76" i="28"/>
  <c r="U117" i="28"/>
  <c r="U69" i="28"/>
  <c r="S339" i="28"/>
  <c r="W339" i="28" s="1"/>
  <c r="U354" i="28"/>
  <c r="U6" i="28"/>
  <c r="U104" i="28"/>
  <c r="U144" i="28"/>
  <c r="U370" i="28"/>
  <c r="U181" i="28"/>
  <c r="S288" i="28"/>
  <c r="W288" i="28" s="1"/>
  <c r="S294" i="28"/>
  <c r="W294" i="28" s="1"/>
  <c r="S359" i="28"/>
  <c r="W359" i="28" s="1"/>
  <c r="S363" i="28"/>
  <c r="W363" i="28" s="1"/>
  <c r="U323" i="28"/>
  <c r="U60" i="28"/>
  <c r="U71" i="28"/>
  <c r="S153" i="28"/>
  <c r="W153" i="28" s="1"/>
  <c r="S146" i="28"/>
  <c r="W146" i="28" s="1"/>
  <c r="S30" i="28"/>
  <c r="W30" i="28" s="1"/>
  <c r="Q2" i="3"/>
  <c r="O8" i="29"/>
  <c r="Q8" i="29"/>
  <c r="S133" i="28"/>
  <c r="W133" i="28" s="1"/>
  <c r="S227" i="28"/>
  <c r="W227" i="28" s="1"/>
  <c r="P2" i="29"/>
  <c r="U157" i="28"/>
  <c r="S29" i="28"/>
  <c r="W29" i="28" s="1"/>
  <c r="U314" i="28"/>
  <c r="S123" i="28"/>
  <c r="W123" i="28" s="1"/>
  <c r="S217" i="28"/>
  <c r="W217" i="28" s="1"/>
  <c r="U124" i="28"/>
  <c r="O11" i="29"/>
  <c r="Q11" i="29"/>
  <c r="S11" i="29"/>
  <c r="O7" i="29"/>
  <c r="S7" i="29"/>
  <c r="Q7" i="29"/>
  <c r="O6" i="29"/>
  <c r="Q6" i="29"/>
  <c r="S6" i="29"/>
  <c r="O13" i="29"/>
  <c r="S13" i="29"/>
  <c r="Q13" i="29"/>
  <c r="U233" i="28"/>
  <c r="U214" i="28"/>
  <c r="S130" i="28"/>
  <c r="W130" i="28" s="1"/>
  <c r="U282" i="28"/>
  <c r="S215" i="28"/>
  <c r="W215" i="28" s="1"/>
  <c r="S297" i="28"/>
  <c r="W297" i="28" s="1"/>
  <c r="U13" i="28"/>
  <c r="S210" i="28"/>
  <c r="W210" i="28" s="1"/>
  <c r="U320" i="28"/>
  <c r="S18" i="28"/>
  <c r="W18" i="28" s="1"/>
  <c r="U12" i="28"/>
  <c r="S176" i="28"/>
  <c r="W176" i="28" s="1"/>
  <c r="U254" i="28"/>
  <c r="S307" i="28"/>
  <c r="W307" i="28" s="1"/>
  <c r="S182" i="28"/>
  <c r="W182" i="28" s="1"/>
  <c r="U110" i="28"/>
  <c r="S338" i="28"/>
  <c r="W338" i="28" s="1"/>
  <c r="S280" i="28"/>
  <c r="W280" i="28" s="1"/>
  <c r="U79" i="28"/>
  <c r="U101" i="28"/>
  <c r="U365" i="28"/>
  <c r="U201" i="28"/>
  <c r="U65" i="28"/>
  <c r="U105" i="28"/>
  <c r="U39" i="28"/>
  <c r="U265" i="28"/>
  <c r="S115" i="28"/>
  <c r="W115" i="28" s="1"/>
  <c r="S67" i="28"/>
  <c r="W67" i="28" s="1"/>
  <c r="U21" i="28"/>
  <c r="S62" i="28"/>
  <c r="W62" i="28" s="1"/>
  <c r="U185" i="28"/>
  <c r="U226" i="28"/>
  <c r="S147" i="28"/>
  <c r="W147" i="28" s="1"/>
  <c r="S99" i="28"/>
  <c r="W99" i="28" s="1"/>
  <c r="U126" i="28"/>
  <c r="U340" i="28"/>
  <c r="U10" i="28"/>
  <c r="U259" i="28"/>
  <c r="S141" i="28"/>
  <c r="W141" i="28" s="1"/>
  <c r="U78" i="28"/>
  <c r="U224" i="28"/>
  <c r="S223" i="28"/>
  <c r="W223" i="28" s="1"/>
  <c r="U128" i="28"/>
  <c r="U25" i="28"/>
  <c r="S26" i="28"/>
  <c r="W26" i="28" s="1"/>
  <c r="U120" i="28"/>
  <c r="S120" i="28"/>
  <c r="W120" i="28" s="1"/>
  <c r="S216" i="28"/>
  <c r="W216" i="28" s="1"/>
  <c r="S22" i="28"/>
  <c r="W22" i="28" s="1"/>
  <c r="U244" i="28"/>
  <c r="U46" i="28"/>
  <c r="S165" i="28"/>
  <c r="W165" i="28" s="1"/>
  <c r="T2" i="28"/>
  <c r="L2" i="28"/>
  <c r="S73" i="28"/>
  <c r="W73" i="28" s="1"/>
  <c r="U70" i="28"/>
  <c r="S70" i="28"/>
  <c r="W70" i="28" s="1"/>
  <c r="S148" i="28"/>
  <c r="W148" i="28" s="1"/>
  <c r="U148" i="28"/>
  <c r="Q2" i="29" l="1"/>
  <c r="R2" i="29" s="1"/>
  <c r="V2" i="3"/>
  <c r="U2" i="28"/>
  <c r="V2" i="28" s="1"/>
  <c r="Y2" i="3" l="1"/>
</calcChain>
</file>

<file path=xl/sharedStrings.xml><?xml version="1.0" encoding="utf-8"?>
<sst xmlns="http://schemas.openxmlformats.org/spreadsheetml/2006/main" count="47777" uniqueCount="13761">
  <si>
    <t>DESC. COMPONENTE</t>
  </si>
  <si>
    <t>OBSERVAÇÃO</t>
  </si>
  <si>
    <t>CLASSE</t>
  </si>
  <si>
    <t>RECEBIMENTO</t>
  </si>
  <si>
    <t>QTDE. FINAL</t>
  </si>
  <si>
    <t xml:space="preserve">ACESSULFAME DE POTASSIO                 </t>
  </si>
  <si>
    <t xml:space="preserve">CONCENTRADO DE GUARANA TUBAINA 7205     </t>
  </si>
  <si>
    <t>TRANSFERÊNCIA</t>
  </si>
  <si>
    <t>SEGREGADO</t>
  </si>
  <si>
    <t xml:space="preserve">CLEAR MAX PVPP                          </t>
  </si>
  <si>
    <t xml:space="preserve">ACIDO LACTICO                           </t>
  </si>
  <si>
    <t xml:space="preserve">CELITE FILTER CEL                       </t>
  </si>
  <si>
    <t xml:space="preserve">CLEARMAX MF - ACIDO TANICO              </t>
  </si>
  <si>
    <t xml:space="preserve">FERMENTO CERVEJEIRO FERMENTIS W-34/70   </t>
  </si>
  <si>
    <t xml:space="preserve">LUPULO NUGGET                           </t>
  </si>
  <si>
    <t xml:space="preserve">LUPULO H. TRADITION T-90                </t>
  </si>
  <si>
    <t xml:space="preserve">LUPULO LSKE                             </t>
  </si>
  <si>
    <t xml:space="preserve">LUPULO DRY HOP                          </t>
  </si>
  <si>
    <t xml:space="preserve">MALTE PILSEN                            </t>
  </si>
  <si>
    <t xml:space="preserve">LACRE BARRIL BAMBOA                     </t>
  </si>
  <si>
    <t xml:space="preserve">LACRE BARRIL MOEMA                      </t>
  </si>
  <si>
    <t xml:space="preserve">CX ONE WAY BAMBOA 6X600ML               </t>
  </si>
  <si>
    <t xml:space="preserve">CX ONE WAY MOEMA 6X600ML                </t>
  </si>
  <si>
    <t xml:space="preserve">CX ONE WAY MOEMA 12X300ML               </t>
  </si>
  <si>
    <t xml:space="preserve">CX ONE WAY BAMBOA 12X300ML              </t>
  </si>
  <si>
    <t xml:space="preserve">CX ONE WAY BAMBOA 12X330ML              </t>
  </si>
  <si>
    <t xml:space="preserve">CHAPA SEM IMPRESSAO                     </t>
  </si>
  <si>
    <t xml:space="preserve">FILME STRETCH POLIETILENO 500X0023      </t>
  </si>
  <si>
    <t xml:space="preserve">SHRINK BAMBOA 269ML- 350X645X60         </t>
  </si>
  <si>
    <t xml:space="preserve">SHRINK MOEMA 269ML- 350X60X3            </t>
  </si>
  <si>
    <t xml:space="preserve">SHRINK MOEMA 473ML- 400X770X60          </t>
  </si>
  <si>
    <t xml:space="preserve">SHRINK MARQUES 473ML- 400X770X60        </t>
  </si>
  <si>
    <t xml:space="preserve">LATA AL 350ML GUARANA                   </t>
  </si>
  <si>
    <t xml:space="preserve">LATA AL 269ML FURIOSO                   </t>
  </si>
  <si>
    <t xml:space="preserve">LATA AL 269ML BAMBOA PILSEN             </t>
  </si>
  <si>
    <t xml:space="preserve">LATA AL 473ML BAMBOA PILSEN             </t>
  </si>
  <si>
    <t xml:space="preserve">LATA AL 269ML MOEMA PILSEN              </t>
  </si>
  <si>
    <t xml:space="preserve">LATA AL 473ML MOEMA                     </t>
  </si>
  <si>
    <t xml:space="preserve">LATA AL 269ML FURIOSO FIT               </t>
  </si>
  <si>
    <t xml:space="preserve">LATA AL 473ML FURIOSO                   </t>
  </si>
  <si>
    <t xml:space="preserve">LATA AL 473ML MARQUES                   </t>
  </si>
  <si>
    <t xml:space="preserve">LATA AL 350ML BAMBOA SLEEK              </t>
  </si>
  <si>
    <t xml:space="preserve">LATA AL 269ML CAYMAN PILSEN             </t>
  </si>
  <si>
    <t xml:space="preserve">LATA AL 269ML SURVA PILSEN              </t>
  </si>
  <si>
    <t xml:space="preserve">LATA AL 473ML FURIOSO AÇAI              </t>
  </si>
  <si>
    <t xml:space="preserve">LATA 473ML FURIOSO MELAO                </t>
  </si>
  <si>
    <t>LATA AL 473ML FURIOSO MORANGO E MELANCIA</t>
  </si>
  <si>
    <t xml:space="preserve">PREFORMA 31,7G CRISTAL (PERFIL BAIXO)   </t>
  </si>
  <si>
    <t xml:space="preserve">PREFORMA 54,4GR VERDE SHORT NECK        </t>
  </si>
  <si>
    <t xml:space="preserve">ROTULO LARANJA 2L                       </t>
  </si>
  <si>
    <t xml:space="preserve">ROTULO GUARANA 2L                       </t>
  </si>
  <si>
    <t xml:space="preserve">ROTULO UVA 2L                           </t>
  </si>
  <si>
    <t xml:space="preserve">ROTULO LIMAO 2L                         </t>
  </si>
  <si>
    <t xml:space="preserve">ROTULO ICE COLA 2L                      </t>
  </si>
  <si>
    <t xml:space="preserve">ROTULO ICE COLA 3L                      </t>
  </si>
  <si>
    <t xml:space="preserve">ROTULO GUARANA 3L                       </t>
  </si>
  <si>
    <t xml:space="preserve">ROTULO FURIOSO 1L                       </t>
  </si>
  <si>
    <t xml:space="preserve">ROTULO TUBA JUJUBA 2L                   </t>
  </si>
  <si>
    <t xml:space="preserve">ROTULO GUARANA 500ML                    </t>
  </si>
  <si>
    <t xml:space="preserve">ROTULO ICE COLA 500ML                   </t>
  </si>
  <si>
    <t xml:space="preserve">ROTULO ALCOOL 70% 500ML                 </t>
  </si>
  <si>
    <t xml:space="preserve">ROTULO BAMBOA 600ML                     </t>
  </si>
  <si>
    <t xml:space="preserve">GARGALO FOIL BAMBOA 600ML               </t>
  </si>
  <si>
    <t xml:space="preserve">GARGALO MOEMA 1LT/600ML                 </t>
  </si>
  <si>
    <t xml:space="preserve">ROTULO MOEMA 600ML                      </t>
  </si>
  <si>
    <t xml:space="preserve">ROTULO LARANJA 500ML                    </t>
  </si>
  <si>
    <t xml:space="preserve">ROTULO MOEMA 300ML                      </t>
  </si>
  <si>
    <t xml:space="preserve">ROTULO MOEMA 1LT                        </t>
  </si>
  <si>
    <t xml:space="preserve">ROTULO BAMBOA 300ML                     </t>
  </si>
  <si>
    <t xml:space="preserve">ROTULO BAMBOA 330ML                     </t>
  </si>
  <si>
    <t xml:space="preserve">CONTRA ROTULO BAMBOA 330ML              </t>
  </si>
  <si>
    <t xml:space="preserve">CONTRA ROTULO BAMBOA 300ML              </t>
  </si>
  <si>
    <t xml:space="preserve">CONTRA ROTULO BAMBOA 600ML              </t>
  </si>
  <si>
    <t xml:space="preserve">ROTULO SURVA 600ML                      </t>
  </si>
  <si>
    <t xml:space="preserve">ROTULO CAYMAN 600ML                     </t>
  </si>
  <si>
    <t xml:space="preserve">GARGALO SURVA 600ML                     </t>
  </si>
  <si>
    <t xml:space="preserve">GARGALO CAYMAN 600ML                    </t>
  </si>
  <si>
    <t xml:space="preserve">TAMPA VERDE REFRIKO                     </t>
  </si>
  <si>
    <t xml:space="preserve">TAMPA LARANJA REFRIKO                   </t>
  </si>
  <si>
    <t xml:space="preserve">TAMPA AMARELA LISA                      </t>
  </si>
  <si>
    <t xml:space="preserve">TAMPA METALICA BAMBOA                   </t>
  </si>
  <si>
    <t xml:space="preserve">TAMPA METALICA MOEMA                    </t>
  </si>
  <si>
    <t xml:space="preserve">ACUCAR CRISTAL                          </t>
  </si>
  <si>
    <t xml:space="preserve">AROMA UVA REFRIKO 84                    </t>
  </si>
  <si>
    <t xml:space="preserve">AROMA LIMAO REFRIKO 41                  </t>
  </si>
  <si>
    <t xml:space="preserve">ACIDO ASCORBICO                         </t>
  </si>
  <si>
    <t xml:space="preserve">SORBATO DE POTASSIO 25KG                </t>
  </si>
  <si>
    <t xml:space="preserve">BENZOATO DE SODIO 25KG                  </t>
  </si>
  <si>
    <t xml:space="preserve">ACIDO CITRICO                           </t>
  </si>
  <si>
    <t xml:space="preserve">ALGINATO DE PROPILENO GLICOL            </t>
  </si>
  <si>
    <t xml:space="preserve">CLORETO DE CALCIO                       </t>
  </si>
  <si>
    <t xml:space="preserve">CORANTE CARAMELO                        </t>
  </si>
  <si>
    <t xml:space="preserve">CORANTE VERMELHO 3167                   </t>
  </si>
  <si>
    <t xml:space="preserve">CORANTE CARAMELO CERVEJA                </t>
  </si>
  <si>
    <t xml:space="preserve">EXTRATO GUARANA REFRIKO 28              </t>
  </si>
  <si>
    <t xml:space="preserve">EXTRATO GUARANÁ 200%                    </t>
  </si>
  <si>
    <t xml:space="preserve">CONCENTRADO KIT ICE COLA                </t>
  </si>
  <si>
    <t xml:space="preserve">EMULSAO LARANJA REFRIKO 98              </t>
  </si>
  <si>
    <t xml:space="preserve">SUCO CONCENTRADO LIMAO                  </t>
  </si>
  <si>
    <t xml:space="preserve">SUCO CONCENTRADO LARANJA                </t>
  </si>
  <si>
    <t xml:space="preserve">SUCO CONCENTRADO UVA                    </t>
  </si>
  <si>
    <t xml:space="preserve">EMULSAO NEUTRA PARA SUCO                </t>
  </si>
  <si>
    <t xml:space="preserve">SUCRALOSE                               </t>
  </si>
  <si>
    <t>CONSUMO REAL</t>
  </si>
  <si>
    <t>CONSUMO TEORICO</t>
  </si>
  <si>
    <t>CODIGO</t>
  </si>
  <si>
    <t>CONTAGEM FINAL</t>
  </si>
  <si>
    <t>DIFERENÇA CONSUMO</t>
  </si>
  <si>
    <t>PREFORMA</t>
  </si>
  <si>
    <t>ROTULO</t>
  </si>
  <si>
    <t>CERVEJARIA</t>
  </si>
  <si>
    <t>LATA</t>
  </si>
  <si>
    <t>TAMPA</t>
  </si>
  <si>
    <t>FILME</t>
  </si>
  <si>
    <t>ACURACIDADE</t>
  </si>
  <si>
    <t xml:space="preserve">AA ENERGY FLAVOR                        </t>
  </si>
  <si>
    <t xml:space="preserve">ACIDO TARTARICO                         </t>
  </si>
  <si>
    <t xml:space="preserve">ANTIOXIDANTE IS CX 25KG                 </t>
  </si>
  <si>
    <t xml:space="preserve">AROMA ART DE TUTTI FRUTTI RB 10766      </t>
  </si>
  <si>
    <t xml:space="preserve">AROMA ARTIFICIAL GUARANA                </t>
  </si>
  <si>
    <t xml:space="preserve">AROMA BAUNILHA                          </t>
  </si>
  <si>
    <t xml:space="preserve">AROMA BLUEBERRY                         </t>
  </si>
  <si>
    <t xml:space="preserve">AROMA DE LIMAO VERDE                    </t>
  </si>
  <si>
    <t xml:space="preserve">AROMA FRUTAS TROPICAIS                  </t>
  </si>
  <si>
    <t xml:space="preserve">AROMA ID. AO NATURAL MARACUJA           </t>
  </si>
  <si>
    <t xml:space="preserve">AROMA ID. AO NATURAL MELANCIA           </t>
  </si>
  <si>
    <t xml:space="preserve">AROMA ID. AO NATURAL MORANGO            </t>
  </si>
  <si>
    <t xml:space="preserve">AROMA IDEN AO NAT DE PESSEGO RB 25049   </t>
  </si>
  <si>
    <t xml:space="preserve">AROMA IDENT NAT DE MANGA HS 25409       </t>
  </si>
  <si>
    <t xml:space="preserve">AROMA MAÇA VERDE 5085050100010188       </t>
  </si>
  <si>
    <t xml:space="preserve">AROMA MELAO COD 5085056200080276        </t>
  </si>
  <si>
    <t xml:space="preserve">BIOMAX L                                </t>
  </si>
  <si>
    <t xml:space="preserve">CARVAO ATIVADO                          </t>
  </si>
  <si>
    <t xml:space="preserve">CICLAMATO DE SODIO                      </t>
  </si>
  <si>
    <t xml:space="preserve">CITRATO DE SODIO                        </t>
  </si>
  <si>
    <t xml:space="preserve">CONCENTRADO B. ENERGETICA AÇAI          </t>
  </si>
  <si>
    <t xml:space="preserve">CORANTE  TARTRAZINA                     </t>
  </si>
  <si>
    <t xml:space="preserve">CORANTE AMARANTO                        </t>
  </si>
  <si>
    <t xml:space="preserve">CORANTE AMARELO SUNSET                  </t>
  </si>
  <si>
    <t xml:space="preserve">CORANTE AZUL BRILHANTE                  </t>
  </si>
  <si>
    <t xml:space="preserve">CORANTE LIQ MARACUJA 6035               </t>
  </si>
  <si>
    <t xml:space="preserve">CORANTE PONCEAU                         </t>
  </si>
  <si>
    <t xml:space="preserve">CX PAPELAO TUBAINA 12X300ML             </t>
  </si>
  <si>
    <t xml:space="preserve">DIOXIDO DE CARBONO                      </t>
  </si>
  <si>
    <t xml:space="preserve">EMULSAO COLA COM EXT NOZ DE COLA        </t>
  </si>
  <si>
    <t xml:space="preserve">ENZIMAS ULTRAFLO                        </t>
  </si>
  <si>
    <t xml:space="preserve">ETANOL HIDRATADO                        </t>
  </si>
  <si>
    <t xml:space="preserve">EXTRATO KETTLE REDI                     </t>
  </si>
  <si>
    <t xml:space="preserve">EXTRATO NAT. HORTELA PIMENTA            </t>
  </si>
  <si>
    <t xml:space="preserve">FILME SHRINK SURVA 350X60X3             </t>
  </si>
  <si>
    <t xml:space="preserve">FILME TERMO ENCOLHIVEL 420X005          </t>
  </si>
  <si>
    <t xml:space="preserve">GARRAFA AMBAR 300 ML - LITRINHO         </t>
  </si>
  <si>
    <t xml:space="preserve">GARRAFA LONGNECK AMBAR 355 ML COROA     </t>
  </si>
  <si>
    <t xml:space="preserve">GARRAFA LONGNECK AMBAR 355 ML TWISTOFF  </t>
  </si>
  <si>
    <t xml:space="preserve">GARRAFA LONGNECK INCOLOR 330 ML         </t>
  </si>
  <si>
    <t xml:space="preserve">LACRE BARRIL MARQUES                    </t>
  </si>
  <si>
    <t xml:space="preserve">LACRE BARRIL RIO 40 GRAUS               </t>
  </si>
  <si>
    <t xml:space="preserve">LATA AL 350ML BAMBOA PILSEN             </t>
  </si>
  <si>
    <t xml:space="preserve">LATA AL 350ML MOEMA                     </t>
  </si>
  <si>
    <t xml:space="preserve">LATA AL 473ML FURIOSO MANGA             </t>
  </si>
  <si>
    <t xml:space="preserve">LATA AL 473ML FURIOSO TROPICAL          </t>
  </si>
  <si>
    <t xml:space="preserve">LATA AL BELA ROMA / 473ML               </t>
  </si>
  <si>
    <t xml:space="preserve">LATA AL DELIRIO CRAZY / 473ML           </t>
  </si>
  <si>
    <t xml:space="preserve">LATA AL DELIRIO FURIOSO / 473ML         </t>
  </si>
  <si>
    <t xml:space="preserve">LATA AL DELIRIO HIGH / 473ML            </t>
  </si>
  <si>
    <t xml:space="preserve">LATA AL DELIRIO MAD /473ML              </t>
  </si>
  <si>
    <t xml:space="preserve">LATA AL DELIRIO PUNCH / 473ML           </t>
  </si>
  <si>
    <t xml:space="preserve">LATA AL REFRIKO COLA 350ML              </t>
  </si>
  <si>
    <t xml:space="preserve">LATA AL REFRIKO LARANJA 350ML           </t>
  </si>
  <si>
    <t xml:space="preserve">LATA AL REFRIKO LIMAO 350ML             </t>
  </si>
  <si>
    <t xml:space="preserve">LATA AL REFRIKO TUBAINA 350ML           </t>
  </si>
  <si>
    <t xml:space="preserve">LUPULO GALAXY                           </t>
  </si>
  <si>
    <t xml:space="preserve">LUPULO SAAZ                             </t>
  </si>
  <si>
    <t xml:space="preserve">LUPULO SLADEK                           </t>
  </si>
  <si>
    <t xml:space="preserve">LUPULO TETRA ISO 09,00% A.ALFA          </t>
  </si>
  <si>
    <t xml:space="preserve">MALTEC CARAHELL - SC25                  </t>
  </si>
  <si>
    <t xml:space="preserve">NEOTAME                                 </t>
  </si>
  <si>
    <t xml:space="preserve">NITROGENIO LÍQUIDO                      </t>
  </si>
  <si>
    <t xml:space="preserve">POLPA DE AÇAI DESIDRATADA SOL           </t>
  </si>
  <si>
    <t xml:space="preserve">PREFORMA 20,6G CRISTAL (PERFIL BAIXO)   </t>
  </si>
  <si>
    <t xml:space="preserve">PREFORMA 20,6G VERDE (PERFIL BAIXO)     </t>
  </si>
  <si>
    <t xml:space="preserve">PREFORMA 42,7G CRISTAL PERFIL BAIXO     </t>
  </si>
  <si>
    <t xml:space="preserve">PREFORMA 42,7G VERDE PERFIL BAIXO       </t>
  </si>
  <si>
    <t xml:space="preserve">PREFORMA 46,7G CRISTAL                  </t>
  </si>
  <si>
    <t xml:space="preserve">PREFORMA 54,4GR CRISTAL SHORT NECK      </t>
  </si>
  <si>
    <t xml:space="preserve">PREFORMA 56,65GR VERDE                  </t>
  </si>
  <si>
    <t xml:space="preserve">PREMIX ENERG EMULVIT 8942               </t>
  </si>
  <si>
    <t xml:space="preserve">PREPARADO COMP. DE TUBAINA FUNADA       </t>
  </si>
  <si>
    <t xml:space="preserve">ROTULO  PAPEL TUBAINA FUNADA 600ML      </t>
  </si>
  <si>
    <t xml:space="preserve">ROTULO GUARANA 600ML GARRAFA            </t>
  </si>
  <si>
    <t xml:space="preserve">ROTULO LARANJA 600ML GARRAFA            </t>
  </si>
  <si>
    <t xml:space="preserve">ROTULO LIMAO 500ML                      </t>
  </si>
  <si>
    <t xml:space="preserve">ROTULO LIMAO 600ML GARRAFA              </t>
  </si>
  <si>
    <t xml:space="preserve">ROTULO PAPEL ADESIVO TUBAINA 300ML      </t>
  </si>
  <si>
    <t xml:space="preserve">ROTULO REFRIKO COLA 2L                  </t>
  </si>
  <si>
    <t xml:space="preserve">ROTULO REFRIKO COLA 3L                  </t>
  </si>
  <si>
    <t xml:space="preserve">ROTULO REFRIKO COLA 500ML               </t>
  </si>
  <si>
    <t xml:space="preserve">ROTULO REFRIKO TUBAINA 2L               </t>
  </si>
  <si>
    <t xml:space="preserve">ROTULO REFRIKO TUBAINA 3L               </t>
  </si>
  <si>
    <t xml:space="preserve">ROTULO REFRIKO TUBAINA 500ML            </t>
  </si>
  <si>
    <t xml:space="preserve">ROTULO TUBAINA SLEEVE 200 ML            </t>
  </si>
  <si>
    <t xml:space="preserve">SACARINA DE SODIO                       </t>
  </si>
  <si>
    <t xml:space="preserve">SHRINK BAMBOA 350ML- 380X690X60         </t>
  </si>
  <si>
    <t xml:space="preserve">SHRINK BAMBOA 473ML- 400X770X60         </t>
  </si>
  <si>
    <t xml:space="preserve">SHRINK LISO - 390X60                    </t>
  </si>
  <si>
    <t xml:space="preserve">SHRINK LISO 269ML-  350X60X6            </t>
  </si>
  <si>
    <t xml:space="preserve">SHRINK MOEMA 350ML- 380X60X3            </t>
  </si>
  <si>
    <t xml:space="preserve">SILICA HP 9000                          </t>
  </si>
  <si>
    <t xml:space="preserve">SUCO CONCENTRADO MACA                   </t>
  </si>
  <si>
    <t xml:space="preserve">TAMPA - LATA 350/269/473ML              </t>
  </si>
  <si>
    <t xml:space="preserve">TAMPA ABRE FACIL                        </t>
  </si>
  <si>
    <t xml:space="preserve">TAMPA ABRE FACIL AMARELA                </t>
  </si>
  <si>
    <t xml:space="preserve">TAMPA ABRE FACIL BRANCA LISA            </t>
  </si>
  <si>
    <t xml:space="preserve">TAMPA LILAS LISA                        </t>
  </si>
  <si>
    <t xml:space="preserve">TAMPA METALICA LISA                     </t>
  </si>
  <si>
    <t xml:space="preserve">TAMPA METALICA TUBAINA FUNADA           </t>
  </si>
  <si>
    <t xml:space="preserve">TAMPA VERMELHA LISA                     </t>
  </si>
  <si>
    <t xml:space="preserve">TERRA CELITE HYFLO                      </t>
  </si>
  <si>
    <t xml:space="preserve">VINHO DE MESA TINTO SECO GRANEL         </t>
  </si>
  <si>
    <t>AROMA</t>
  </si>
  <si>
    <t>EDUCORANTE</t>
  </si>
  <si>
    <t>CONSERVANTE</t>
  </si>
  <si>
    <t>AÇUCAR</t>
  </si>
  <si>
    <t>ALCOOL</t>
  </si>
  <si>
    <t>CAIXA</t>
  </si>
  <si>
    <t>CARVAO</t>
  </si>
  <si>
    <t>TERRA</t>
  </si>
  <si>
    <t>CONCENTRADO</t>
  </si>
  <si>
    <t>CORANTE</t>
  </si>
  <si>
    <t>GASES</t>
  </si>
  <si>
    <t>EMULSAO</t>
  </si>
  <si>
    <t>EXTRATO</t>
  </si>
  <si>
    <t>VASILHAME</t>
  </si>
  <si>
    <t>LACRE</t>
  </si>
  <si>
    <t>LUPULO</t>
  </si>
  <si>
    <t>MALTE</t>
  </si>
  <si>
    <t>SUCO</t>
  </si>
  <si>
    <t>VINHO</t>
  </si>
  <si>
    <t>SISTEMA</t>
  </si>
  <si>
    <t>Unidade</t>
  </si>
  <si>
    <t>AROMA NAT LIMAO ROB COD RBA120202 - EBBA</t>
  </si>
  <si>
    <t xml:space="preserve">AROMA NAT MORAN SYNRISE 712647-EBBA     </t>
  </si>
  <si>
    <t>SUCO LIMAO TAHITI CONC 45 BRIX - BRITIVI</t>
  </si>
  <si>
    <t>SUCO MORANGO CONC 48-52 BRIX S.C BRITIVI</t>
  </si>
  <si>
    <t xml:space="preserve">BENZOATO DE SODIO 25KG - BRITIVIC       </t>
  </si>
  <si>
    <t xml:space="preserve">CITRATO DE SODIO - BRITIVIC             </t>
  </si>
  <si>
    <t xml:space="preserve">ACIDO ASCORBICO  - BRITIVIC             </t>
  </si>
  <si>
    <t xml:space="preserve">SUCRALOSE - BRITIVIC                    </t>
  </si>
  <si>
    <t>SUCO CRANBERRY CONC 65 BRIX S.C - BRITIV</t>
  </si>
  <si>
    <t xml:space="preserve">FILME TERMO ENCOLHÍVEL DE 500 X 0,06    </t>
  </si>
  <si>
    <t xml:space="preserve">AROMA NATURAL DE LIMAO - HARDZ          </t>
  </si>
  <si>
    <t xml:space="preserve">ROTULO BAMBOA TRADICIONAL               </t>
  </si>
  <si>
    <t xml:space="preserve">BRITVIC - AROMA IN CITRUS RBA 191454    </t>
  </si>
  <si>
    <t xml:space="preserve">BRITVIC - ACIDO CITRICO ANIDRO          </t>
  </si>
  <si>
    <t xml:space="preserve">BRITVIC - SORBATO DE POTASSIO           </t>
  </si>
  <si>
    <t xml:space="preserve">BRITVIC - EXTRATO DE GENGIBRE ROBERTET  </t>
  </si>
  <si>
    <t xml:space="preserve">BRITVIC - EXT. QUININO (HIDROCHLORID)   </t>
  </si>
  <si>
    <t xml:space="preserve">BRITVIC - SACARINA SODICA DI-HIDRATADA  </t>
  </si>
  <si>
    <t xml:space="preserve">BRITVIC - ASPARTAME                     </t>
  </si>
  <si>
    <t xml:space="preserve">BRITVIC - FILME STRETCH 500X0,25MM      </t>
  </si>
  <si>
    <t xml:space="preserve">LATA BRITVIC TONIC 220ML LOW CALORIE    </t>
  </si>
  <si>
    <t>BRITVIC -CANTONEIRA PAPELAO 50X50X4X850M</t>
  </si>
  <si>
    <t xml:space="preserve">BRITVIC - CHAPATEX                      </t>
  </si>
  <si>
    <t xml:space="preserve">TAMPA AZUL BAMBOA                       </t>
  </si>
  <si>
    <t xml:space="preserve">BRITIVIC - TAMPA - LATA 220ML           </t>
  </si>
  <si>
    <t xml:space="preserve">AÇUCAR CRISTAL GRANULADO - BRITIVIC     </t>
  </si>
  <si>
    <t xml:space="preserve">AROMA NATURAL DE TANGERINA - HARDZ      </t>
  </si>
  <si>
    <t xml:space="preserve">AROMA NATURAL DE MELANCIA - HARDZ       </t>
  </si>
  <si>
    <t xml:space="preserve">AROMA NATURAL DE CRANBERRY - HARDZ      </t>
  </si>
  <si>
    <t xml:space="preserve">AROMA NATURAL DE ABACAXI - HARDZ        </t>
  </si>
  <si>
    <t xml:space="preserve">AROMA NATURAL DE HORTELA - HARDZ        </t>
  </si>
  <si>
    <t xml:space="preserve">AROMA NATURAL DE MENTA - HARDZ          </t>
  </si>
  <si>
    <t xml:space="preserve">CERVEJA MATURADA BAMBOA                 </t>
  </si>
  <si>
    <t xml:space="preserve">CERVEJA FILTRADA BAMBOA                 </t>
  </si>
  <si>
    <t xml:space="preserve">CERVEJA MATURADA PADRÃO                 </t>
  </si>
  <si>
    <t xml:space="preserve">CERVEJA FILTRADA MOEMA                  </t>
  </si>
  <si>
    <t xml:space="preserve">CERVEJA MATURADA BAMBOA LAGER           </t>
  </si>
  <si>
    <t xml:space="preserve">CERVEJA FILTRADA BAMBOA LAGER           </t>
  </si>
  <si>
    <t>Insumo Terc.</t>
  </si>
  <si>
    <t>Rótulos de Linha</t>
  </si>
  <si>
    <t>Total Geral</t>
  </si>
  <si>
    <t>Saldo em 31/12</t>
  </si>
  <si>
    <t>Entradas</t>
  </si>
  <si>
    <t>jan</t>
  </si>
  <si>
    <t>Fev</t>
  </si>
  <si>
    <t>Mar</t>
  </si>
  <si>
    <t>mar</t>
  </si>
  <si>
    <t>Saidas</t>
  </si>
  <si>
    <t>Jan</t>
  </si>
  <si>
    <t>Saldo em 31/03</t>
  </si>
  <si>
    <t>Contagem 31/03</t>
  </si>
  <si>
    <t>Sistema</t>
  </si>
  <si>
    <t>Produção</t>
  </si>
  <si>
    <t>Consumo</t>
  </si>
  <si>
    <t>Compra</t>
  </si>
  <si>
    <t>Saldo em 31/01</t>
  </si>
  <si>
    <t>Saldo em 28/02</t>
  </si>
  <si>
    <t>total</t>
  </si>
  <si>
    <t>fev</t>
  </si>
  <si>
    <t>ELABORAÇÃO</t>
  </si>
  <si>
    <t>CUSTO DIVERGÊNCIA</t>
  </si>
  <si>
    <t>Valor Estoque Físico</t>
  </si>
  <si>
    <t>Valor Estoque Sistema</t>
  </si>
  <si>
    <t xml:space="preserve">TERRA DIATOMITA MEDIA &lt;1,0              </t>
  </si>
  <si>
    <t xml:space="preserve">SHRINK LISO 2L/3L/500ML-  420X006       </t>
  </si>
  <si>
    <t xml:space="preserve">AROMA DE LARANJA IDENTICO AO NATURAL    </t>
  </si>
  <si>
    <t xml:space="preserve">CONCENTRADO BEBIDAS ENERGETICA FIT      </t>
  </si>
  <si>
    <t>EXTRATO DE QUININO (QUININE HIDRO CHLORI</t>
  </si>
  <si>
    <t xml:space="preserve">FILME TERMO ENCOLHÍVEL DE 560 X 0,06    </t>
  </si>
  <si>
    <t xml:space="preserve">CORANT CARMIILHA 3% HI - EBBA           </t>
  </si>
  <si>
    <t xml:space="preserve">ACESSULFAME DE POTASSIO - BRITIVIC      </t>
  </si>
  <si>
    <t xml:space="preserve">LATA AL 220ML PINK LEMONADE - BRITIVIC  </t>
  </si>
  <si>
    <t>SUCO MAÇA CONC CLAR MIN 70 BRIX - BRITIV</t>
  </si>
  <si>
    <t>SUCO TOMATE CONC 28 - 30 BRIX - BRITIVIC</t>
  </si>
  <si>
    <t>CAFE VERDE EXT SECO SOL 20% S - BRITIVIC</t>
  </si>
  <si>
    <t xml:space="preserve">AROMA IN ACAI DOHLER 868661 - BRITIVIC  </t>
  </si>
  <si>
    <t>EXT DE CHA VERDE MATCHA EM B  - BRITIVIC</t>
  </si>
  <si>
    <t xml:space="preserve">EXTRATO DE ACAI DUAS RODAS  - BRITIVIC  </t>
  </si>
  <si>
    <t xml:space="preserve">SUCO LIMAO SICILIANO - HARDZ            </t>
  </si>
  <si>
    <t xml:space="preserve">SAQUE - HARDZ                           </t>
  </si>
  <si>
    <t xml:space="preserve">ASPARTAME                               </t>
  </si>
  <si>
    <t xml:space="preserve">AGUARDENTE DE CANA CACHACA LT           </t>
  </si>
  <si>
    <t xml:space="preserve">AROMA NATURAL PARA VODKA                </t>
  </si>
  <si>
    <t xml:space="preserve">BRITVIC - AROMA TONIC FLAVOUR GIVAUDAN  </t>
  </si>
  <si>
    <t xml:space="preserve">BRITVIC - CORANTE NATURAL CARAMELO      </t>
  </si>
  <si>
    <t xml:space="preserve">BRITVIC - SEPARADOR CAMADAS 1195X1000MM </t>
  </si>
  <si>
    <t xml:space="preserve">BRITVIC - TAMPA LATA DE ALUMINIO        </t>
  </si>
  <si>
    <t xml:space="preserve">LATA BRITVIC TONIC 220ML GINGER ALE     </t>
  </si>
  <si>
    <t xml:space="preserve">BRITVIC - PALLET CHEP AZUL              </t>
  </si>
  <si>
    <t xml:space="preserve">TAMPA 2850/5 AZUL H/S GIN-IND           </t>
  </si>
  <si>
    <t xml:space="preserve">SEQUESTRANTE (EDTA DISSODICO)-BRITIVIC  </t>
  </si>
  <si>
    <t>BRITVIC - FILME SHRINK TRANSP 450X0,030M</t>
  </si>
  <si>
    <t xml:space="preserve">GARRAFA GINGUALA 970ML (VAS. VODKA)     </t>
  </si>
  <si>
    <t xml:space="preserve">LATA HARDZ LIMAO 355 ML SLEEK           </t>
  </si>
  <si>
    <t xml:space="preserve">LATA HARDZ TANGERINA 355 ML SLEEK       </t>
  </si>
  <si>
    <t xml:space="preserve">LATA HARDZ MELANCIA 355 ML SLEEK        </t>
  </si>
  <si>
    <t xml:space="preserve">LATA HARDZ ABACAXI C/ HORTELA 355 ML    </t>
  </si>
  <si>
    <t xml:space="preserve">LATA HARDZ CAIPIRINHA  269ML            </t>
  </si>
  <si>
    <t xml:space="preserve">GARRAFA OW LW 600 ML AMBAR              </t>
  </si>
  <si>
    <t xml:space="preserve">BRITVIC -ANTIESPUMANTE PROZYN 20%       </t>
  </si>
  <si>
    <t>BRITVIC - FILME TERMOENCOLHIVEL 500X0,06</t>
  </si>
  <si>
    <t xml:space="preserve">ROTULO TUTTI 2L                         </t>
  </si>
  <si>
    <t xml:space="preserve">ROTULO TUTTI 3L                         </t>
  </si>
  <si>
    <t xml:space="preserve">ROTULO TUBA JUJUBA 500ML                </t>
  </si>
  <si>
    <t xml:space="preserve">PREFORMA PET 250ML CRISTAL EN           </t>
  </si>
  <si>
    <t xml:space="preserve">ROTULO ALCOOL 70% 2LT                   </t>
  </si>
  <si>
    <t xml:space="preserve">ROTULO REFRIKO TUBAINA 600ML            </t>
  </si>
  <si>
    <t xml:space="preserve">LATA AL 350ML ICE COLA                  </t>
  </si>
  <si>
    <t xml:space="preserve">LATA LISA ALUM. 269ML                   </t>
  </si>
  <si>
    <t xml:space="preserve">AROMA NAT MAÇA VERDE - BRITIVIC         </t>
  </si>
  <si>
    <t>AROMA DE CRANBERRY IN ROBERTET- BRITIVIC</t>
  </si>
  <si>
    <t>CORANTE NAT CLOROFILINA+CURCUM- BRITIVIC</t>
  </si>
  <si>
    <t xml:space="preserve">ACIDO MALICO- BRITIVIC                  </t>
  </si>
  <si>
    <t xml:space="preserve">FILME PEBD STRETCH 500X0,23MM- BRITIVIC </t>
  </si>
  <si>
    <t xml:space="preserve">LATA AL 220ML CRANBERRY - BRITIVIC      </t>
  </si>
  <si>
    <t xml:space="preserve">LATA AL 220ML CLUB SODA - BRITIVIC      </t>
  </si>
  <si>
    <t xml:space="preserve">LATA AL 220ML MAÇA VERDE - BRITIVIC     </t>
  </si>
  <si>
    <t xml:space="preserve">LATA 269ML OAKBERRY                     </t>
  </si>
  <si>
    <t xml:space="preserve">TERRA CELITE FINA &lt;0,5                  </t>
  </si>
  <si>
    <t xml:space="preserve">TERRA CELITE GROSSA &lt;3,0                </t>
  </si>
  <si>
    <t xml:space="preserve">CANTONEIRA DE PAPELÃO 100X100X1.580     </t>
  </si>
  <si>
    <t xml:space="preserve">LATA AL 350ML CAYMAN                    </t>
  </si>
  <si>
    <t xml:space="preserve">LATA AL BELA ROMA / 265 ML              </t>
  </si>
  <si>
    <t xml:space="preserve">SAL NORSAL - BRITIVIC                   </t>
  </si>
  <si>
    <t xml:space="preserve">BICARBONATO DE SODIO - BRITIVIC         </t>
  </si>
  <si>
    <t xml:space="preserve">SAL NORSAL                              </t>
  </si>
  <si>
    <t>DIFERENÇA ANTERIOR</t>
  </si>
  <si>
    <t>DIFERENÇA ATUAL</t>
  </si>
  <si>
    <t xml:space="preserve">ROT FURIOSO MELANCIA E MORANGO 2L       </t>
  </si>
  <si>
    <t xml:space="preserve">ROTULO FURIOSO MANGA 2L                 </t>
  </si>
  <si>
    <t xml:space="preserve">ROTULO FURIOSO AÇAI 2L                  </t>
  </si>
  <si>
    <t xml:space="preserve">ROTULO FURIOSO 2L                       </t>
  </si>
  <si>
    <t xml:space="preserve">ROTULO FURIOSO TROPICAL 2L              </t>
  </si>
  <si>
    <t xml:space="preserve">ROTULO FURIOSO MAÇA VERDE E MELAO 2L    </t>
  </si>
  <si>
    <t>Custo Diferença</t>
  </si>
  <si>
    <t>Percentual Diferença</t>
  </si>
  <si>
    <t xml:space="preserve">TAMPA MEROLINHA                         </t>
  </si>
  <si>
    <t xml:space="preserve">TAMPA METALICA PRETA LISA               </t>
  </si>
  <si>
    <t xml:space="preserve">ROTULO BOPP TERNURA GUARANA 2L          </t>
  </si>
  <si>
    <t>CUSTO FÍSICO</t>
  </si>
  <si>
    <t>CUSTO SISTEMA</t>
  </si>
  <si>
    <t>DIFERENÇA MÊS</t>
  </si>
  <si>
    <t>DIFERENÇA VALOR</t>
  </si>
  <si>
    <t>Soma de DIFERENÇA VALOR</t>
  </si>
  <si>
    <t>ROTULO ADESIVO BELLA ROMA 600ML</t>
  </si>
  <si>
    <t>?</t>
  </si>
  <si>
    <t>LATA 220ML TONIC INDIAN - BRITIVIC</t>
  </si>
  <si>
    <t>ACIDO ASCORBICO</t>
  </si>
  <si>
    <t>ACIDO CITRICO</t>
  </si>
  <si>
    <t>ACIDO LACTICO</t>
  </si>
  <si>
    <t>ACIDO TARTARICO</t>
  </si>
  <si>
    <t>ACUCAR CRISTAL</t>
  </si>
  <si>
    <t>ASPARTAME</t>
  </si>
  <si>
    <t>CARVAO ATIVADO</t>
  </si>
  <si>
    <t>CONCENTRADO BEBIDAS ENERGETICA</t>
  </si>
  <si>
    <t>CORANTE AMARELO SUNSET</t>
  </si>
  <si>
    <t>CORANTE AZUL BRILHANTE</t>
  </si>
  <si>
    <t>CORANTE CARAMELO CERVEJA</t>
  </si>
  <si>
    <t>CX ONE WAY BAMBOA 12X300ML</t>
  </si>
  <si>
    <t>LUPULO DRY HOP</t>
  </si>
  <si>
    <t>NEOTAME</t>
  </si>
  <si>
    <t>PREFORMA PET 12G CRISTAL</t>
  </si>
  <si>
    <t>ROTULO BOPP TERNURA GUARANA 2L</t>
  </si>
  <si>
    <t>SUCO CONCENTRADO DE MACA</t>
  </si>
  <si>
    <t>SUCRALOSE</t>
  </si>
  <si>
    <t>TAMPA ABRE FACIL AMARELA</t>
  </si>
  <si>
    <t>TAMPA METALICA BAMBOA</t>
  </si>
  <si>
    <t>TAMPA METALICA MOEMA</t>
  </si>
  <si>
    <t>VASILHAME NOVO 600ML</t>
  </si>
  <si>
    <t>VINHO DE MESA TINTO SECO GRANEL</t>
  </si>
  <si>
    <t>TAMPA FRIKOV</t>
  </si>
  <si>
    <t>GARRAFA RETORNAVEL 1 LITRO</t>
  </si>
  <si>
    <t>COMPOSTO VODKA TRADICIONAL</t>
  </si>
  <si>
    <t>XAROPE COMPOSTO TERNURA GUARANA</t>
  </si>
  <si>
    <t>XAROPE COMPOSTO UVA</t>
  </si>
  <si>
    <t>XAROPE RFK COLA</t>
  </si>
  <si>
    <t>XAROPE HIGH MALTOSE</t>
  </si>
  <si>
    <t>VASILHAME 600 USADO</t>
  </si>
  <si>
    <t>Acuracidade Qualitativa</t>
  </si>
  <si>
    <t>ACIDO CITRICO DINAMIZADO - BRITVIC</t>
  </si>
  <si>
    <t>GARRAFA SPIDER 900ML GIN/VODKA</t>
  </si>
  <si>
    <t>XAROPE COMPOSTO TUBAINA</t>
  </si>
  <si>
    <t>XAROPE COMPOSTO FUNADA</t>
  </si>
  <si>
    <t>XAROPE VINHO BELLA ROMA</t>
  </si>
  <si>
    <t>CACHAÇA - HARDZ</t>
  </si>
  <si>
    <t>XAROPE COMPOSTO LARANJA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</si>
  <si>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</si>
  <si>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</si>
  <si>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</si>
  <si>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</si>
  <si>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</si>
  <si>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</si>
  <si>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</si>
  <si>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</si>
  <si>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</si>
  <si>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</si>
  <si>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</si>
  <si>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</si>
  <si>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MÊS</t>
  </si>
  <si>
    <t>VALOR (R$)</t>
  </si>
  <si>
    <t>MÉDIA</t>
  </si>
  <si>
    <t>%</t>
  </si>
  <si>
    <t xml:space="preserve">AROMA NATURAL MOUTHFEEL </t>
  </si>
  <si>
    <t>ROTULO BOPP TERNURA LARANJA 2L</t>
  </si>
  <si>
    <t>ROTULO BOPP TERNURA TUBAINA 2L</t>
  </si>
  <si>
    <t>ROTULO BOPP TERNURA UVA 2L</t>
  </si>
  <si>
    <t>VALOR ESTOQUE FÍSICO (PA)</t>
  </si>
  <si>
    <t>VALOR ESTOQUE FÍSICO (MP)</t>
  </si>
  <si>
    <t>VALOR ESTOQUE SISTEMA (MP)</t>
  </si>
  <si>
    <t>VALOR ESTOQUE SISTEMA (PA)</t>
  </si>
  <si>
    <t>CUSTO (R$) DIVERGÊNCIA (PA)</t>
  </si>
  <si>
    <t>% DIVERGÊNCIA (PA)</t>
  </si>
  <si>
    <t>ACURACIDADE QUALITATIVA (MP)</t>
  </si>
  <si>
    <t>% DIVERGÊNCIA (MP)</t>
  </si>
  <si>
    <t>CUSTO (R$) DIVERGÊNCIA (MP)</t>
  </si>
  <si>
    <t>ACURACIDADE QUALITATIVA (PA)</t>
  </si>
  <si>
    <t>XAROPE COMPOSTO ENERGETICO</t>
  </si>
  <si>
    <t xml:space="preserve">XAROPE COMPOSTO ENERG MELANCIA E MORANGO </t>
  </si>
  <si>
    <t>01/fev</t>
  </si>
  <si>
    <t>DESCRIÇÃO</t>
  </si>
  <si>
    <t>LATA AL 269ML BAMBOA PILSEN - (URUGUAI)</t>
  </si>
  <si>
    <t>XAROPE COMPOSTO ENERGETICO TROPICAL</t>
  </si>
  <si>
    <t>XAROPE COMPOSTO MELÃO</t>
  </si>
  <si>
    <t>PREP ACIDO COLA + CAFEINA ANIDRO</t>
  </si>
  <si>
    <t xml:space="preserve">CX AUTO GIN JAMES COOK 6X1-IND          </t>
  </si>
  <si>
    <t xml:space="preserve">CX FUNDO AUTO VODKA JAMES COOK 6X1-IND  </t>
  </si>
  <si>
    <t xml:space="preserve">DESTILADO DE ERVAS AROMÁT PARA GIN-IND  </t>
  </si>
  <si>
    <t xml:space="preserve">ROT SLEEV GIN ACET 900ML-IND            </t>
  </si>
  <si>
    <t xml:space="preserve">ROT SLEEVE VODKA JAMES COOK 900ML-IND   </t>
  </si>
  <si>
    <t>DESTILADO</t>
  </si>
  <si>
    <t>ETIQUETA ADESIVA 3M- AGUA TONICA INDIA</t>
  </si>
  <si>
    <t>ETIQUETA ADESIVA 3M- CLUB SODA</t>
  </si>
  <si>
    <t>ETIQUETA ADESIVA 3M- CRANBERRY</t>
  </si>
  <si>
    <t xml:space="preserve">ETIQUETA ADESIVA 3M- LOW CALORIE </t>
  </si>
  <si>
    <t>ETIQUETA ADESIVA 3M- MAÇA VERDE</t>
  </si>
  <si>
    <t>ETIQUETA ADESIVA 3M- OAKBERRY</t>
  </si>
  <si>
    <t>ETIQUETA ADESIVA 3M- PINK LIMONADE</t>
  </si>
  <si>
    <t>ETIQUETA ADESIVA 3M- TONIC GINGER ALE</t>
  </si>
  <si>
    <t>KG</t>
  </si>
  <si>
    <t>UN</t>
  </si>
  <si>
    <t>SC</t>
  </si>
  <si>
    <t>LT</t>
  </si>
  <si>
    <t xml:space="preserve">ROT SLEE NOCH LIMAO 275ML               </t>
  </si>
  <si>
    <t xml:space="preserve">ROT SLEE NOCH MARACUJA 275ML            </t>
  </si>
  <si>
    <t xml:space="preserve">ROT SLEE NOCH MELANCIA 275ML            </t>
  </si>
  <si>
    <t>ETIQUETA ADES 3M BOPP 3850 BRANCA - EBBA</t>
  </si>
  <si>
    <t>FD</t>
  </si>
  <si>
    <t xml:space="preserve">SHRINK LISO 350ML- 380X60X3             </t>
  </si>
  <si>
    <t xml:space="preserve">XAROPE BRITVIC - CLUB SODA              </t>
  </si>
  <si>
    <t>CX</t>
  </si>
  <si>
    <t>OK</t>
  </si>
  <si>
    <t xml:space="preserve">XAROPE BRITVIC - PINK LEMONADE          </t>
  </si>
  <si>
    <t>CUSTO MP (UN)</t>
  </si>
  <si>
    <t>XAROPE COMPOSTO TUBA JUJUBA LARANJA</t>
  </si>
  <si>
    <t>XAROPE COMPOSTO TUBA JUJUBA</t>
  </si>
  <si>
    <t xml:space="preserve">ROTULO TUBAJUJUBA LARANJA 2L </t>
  </si>
  <si>
    <t>SILICA DARACLAR</t>
  </si>
  <si>
    <t>LATA AL 269ML FURIOSO MELANCIA E MORANGO</t>
  </si>
  <si>
    <t>LATA AL 269ML FURIOSO MAÇA VERDE E MELÃO</t>
  </si>
  <si>
    <t>LATA AL 269ML FURIOSO MELANCIA ZERO</t>
  </si>
  <si>
    <t>LATA AL 269ML FURIOSO TRADICIONAL ZERO</t>
  </si>
  <si>
    <t>LATA AL 269ML FURIOSO TROPICAL</t>
  </si>
  <si>
    <t>LATA AL 473ML FURIOSO MELANCIA E MORANGO ZERO</t>
  </si>
  <si>
    <t>LATA AL 473ML FURIOSO ZERO</t>
  </si>
  <si>
    <t xml:space="preserve">FILME TERMO ENCOLHÍVEL DE 560 X 0,05    </t>
  </si>
  <si>
    <t>XAROPE COMPOSTO GUARANA RFK</t>
  </si>
  <si>
    <t>SHRINK LISO 350ML - 380X50X3</t>
  </si>
  <si>
    <t>30/jun</t>
  </si>
  <si>
    <t>OK - QUANTIDADE SISTEMA VIROU DIVERGENTE</t>
  </si>
  <si>
    <t>OK, PERDA NÃO APONTADA</t>
  </si>
  <si>
    <t>OK, MANTÉM SOBRA</t>
  </si>
  <si>
    <t>CORREÇÃO DE APONTAMENTO - MANTÉM SOBRA</t>
  </si>
  <si>
    <t>NÃO CONSOME EM NENHUMA ESTRUTURA</t>
  </si>
  <si>
    <t>CORREÇÃO DE APONTAMENTO - MANTÉM FALTA</t>
  </si>
  <si>
    <t>SAIU NO MÊS 07 - 7400</t>
  </si>
  <si>
    <t>ANALISAR CONSUMO - CERVEJARIA</t>
  </si>
  <si>
    <t>SOLICITAR QUEBRA - TERCEIROS</t>
  </si>
  <si>
    <t>PENDENTE BAIXA RETRABALHO CAIXAS</t>
  </si>
  <si>
    <t>OK, SOBRA ENCONTRADA MOVIMENTAÇÃO</t>
  </si>
  <si>
    <t>POSSÍVEL CONSUMO INVERTIDO 420X05</t>
  </si>
  <si>
    <t xml:space="preserve">ANALISAR CONSUMO - AMOSTRAS </t>
  </si>
  <si>
    <t>POSSÍVEL CONSUMO INVERTIDO 420X06</t>
  </si>
  <si>
    <t>CORREÇÃO DE APONTAMENTO - MANTÉM FALTA - FILME SEM CONSUMO</t>
  </si>
  <si>
    <t>OK, AJUSTAR EM OP</t>
  </si>
  <si>
    <t>OK, SOBRA LOTE ANTIGO - SOLICITAR QUEBRA</t>
  </si>
  <si>
    <t>AGUARDANDO RETORNO - BRITVIC</t>
  </si>
  <si>
    <t>SAIU NO MÊS 07 - 4564</t>
  </si>
  <si>
    <t>ANALISAR CONSUMO - XAROPARIA</t>
  </si>
  <si>
    <t>CORREÇÃO DE APONTAMENTO - CONTAGEM CONSIDERANDO ERRADO NA CAIXA</t>
  </si>
  <si>
    <t>AGUARDAR PRÓXIMA CAMPANHA - CONTAGEM CICLICA</t>
  </si>
  <si>
    <t>ACOMPANHAR PRÓXIMA CAMPANHA - CONTAGEM CICLICA</t>
  </si>
  <si>
    <t>PRINT DASHBOARD ESTAVA COM SALDO INCOERENTE</t>
  </si>
  <si>
    <t>CORREÇÃO DE APONTAMENTO - ACUMULO PERDA</t>
  </si>
  <si>
    <t>OK, SOBRA ENCONTRADA MOVIMENTAÇÃO - ANALISAR CICLICO</t>
  </si>
  <si>
    <t>30/mai</t>
  </si>
  <si>
    <t>SUCO CONCENTRADO DE LIMAO</t>
  </si>
  <si>
    <t>SUCO CONCENTRADO DE UVA</t>
  </si>
  <si>
    <t>FERMENTO CERVEJEIRO FERMENTIS W-34/70</t>
  </si>
  <si>
    <t>LACRE VERMELHO</t>
  </si>
  <si>
    <t>LACRE BELGAN</t>
  </si>
  <si>
    <t>Tipo</t>
  </si>
  <si>
    <t>Descricao</t>
  </si>
  <si>
    <t>PA</t>
  </si>
  <si>
    <t>REFRIKO COLA 12X500ML</t>
  </si>
  <si>
    <t>CB01</t>
  </si>
  <si>
    <t>REFRIKO COLA 4X3LT</t>
  </si>
  <si>
    <t>REFRIKO COLA 6X350ML</t>
  </si>
  <si>
    <t>REFRIKO GUARANA 12X500ML</t>
  </si>
  <si>
    <t>REFRIKO GUARANA 24X600ML - RET</t>
  </si>
  <si>
    <t>REFRIKO GUARANA 4X3LT</t>
  </si>
  <si>
    <t>REFRIKO GUARANA 6X350ML</t>
  </si>
  <si>
    <t>REFRIKO LARANJA 12X500ML</t>
  </si>
  <si>
    <t>REFRIKO LARANJA 24X600ML - RET</t>
  </si>
  <si>
    <t>REFRIKO LARANJA 6X350ML</t>
  </si>
  <si>
    <t>REFRIKO LIMAO 12X200ML</t>
  </si>
  <si>
    <t>REFRIKO LIMAO 24X600ML - RET</t>
  </si>
  <si>
    <t>REFRIKO LIMAO 6X2LT</t>
  </si>
  <si>
    <t>REFRIKO TUBAINA 12X300ML</t>
  </si>
  <si>
    <t>REFRIKO TUBAINA 12X500ML</t>
  </si>
  <si>
    <t>REFRIKO TUBAINA 24X600ML - RET</t>
  </si>
  <si>
    <t>REFRIKO TUBAINA 4X3LT</t>
  </si>
  <si>
    <t>REFRIKO TUBAINA 6X2LT</t>
  </si>
  <si>
    <t>REFRIKO TUBAINA 6X350ML</t>
  </si>
  <si>
    <t>FURIOSO MELANCIA E MORANGO 12X250ML</t>
  </si>
  <si>
    <t>FURIOSO MELANCIA E MORANGO 6X2LT</t>
  </si>
  <si>
    <t>FURIOSO MELANCIA E MORANGO 6X473ML</t>
  </si>
  <si>
    <t>FURIOSO MACA VERDE E MELAO 6X2LT</t>
  </si>
  <si>
    <t>FURIOSO TRADICIONAL 12X250ML</t>
  </si>
  <si>
    <t>FURIOSO TRADICIONAL 6X2LT</t>
  </si>
  <si>
    <t>FURIOSO TRADICIONAL 6X473ML</t>
  </si>
  <si>
    <t>FURIOSO TROPICAL 12X250ML</t>
  </si>
  <si>
    <t>FURIOSO TROPICAL 6X2LT</t>
  </si>
  <si>
    <t>FURIOSO TRADICIONAL ZERO 6X473ML</t>
  </si>
  <si>
    <t>FURIOSO MELANCIA E MORANGO ZERO 6X473ML</t>
  </si>
  <si>
    <t>FURIOSO TRADICIONAL 6X269ML</t>
  </si>
  <si>
    <t>FURIOSO TRADICIONAL ZERO 6X269ML</t>
  </si>
  <si>
    <t>FURIOSO MELANCIA E MORANGO 6X269ML</t>
  </si>
  <si>
    <t>FURIOSO MELANCIA E MORANGO ZERO 6X269ML</t>
  </si>
  <si>
    <t>FURIOSO MACA VERDE E MELAO 6X269ML</t>
  </si>
  <si>
    <t>FURIOSO TROPICAL 6X269ML</t>
  </si>
  <si>
    <t>CV BELLA ROMA 6X265ML</t>
  </si>
  <si>
    <t>CV BELLA ROMA 6X473ML</t>
  </si>
  <si>
    <t>COQ DELIRIO CRAZY 6X473ML</t>
  </si>
  <si>
    <t>COQ DELIRIO MAD 6X473ML</t>
  </si>
  <si>
    <t>COQ NOCH ICE LIMAO 12X275ML</t>
  </si>
  <si>
    <t>COQ NOCH ICE MARACUJA 12X275ML</t>
  </si>
  <si>
    <t>COQ NOCH ICE MELANCIA E MORANGO 12X275ML</t>
  </si>
  <si>
    <t>CER BAMBOA 12X269ML</t>
  </si>
  <si>
    <t>CER BAMBOA 12X330ML</t>
  </si>
  <si>
    <t>CER BAMBOA 12X350ML</t>
  </si>
  <si>
    <t>CER BAMBOA 12X473ML</t>
  </si>
  <si>
    <t>CER BAMBOA 6X600ML</t>
  </si>
  <si>
    <t>CER CAYMAN 12X269ML</t>
  </si>
  <si>
    <t>CER MOEMA 12X350ML</t>
  </si>
  <si>
    <t>CER MOEMA 12X473ML</t>
  </si>
  <si>
    <t>CER MOEMA 23X300ML - RET</t>
  </si>
  <si>
    <t>CER MOEMA 24X600ML - RET</t>
  </si>
  <si>
    <t>CER MOEMA 6X600ML</t>
  </si>
  <si>
    <t>VOD BAMBOA 6X970ML</t>
  </si>
  <si>
    <t>VOD JAMES COOK 6X900ML</t>
  </si>
  <si>
    <t>GIN JAMES COOK 6X900ML</t>
  </si>
  <si>
    <t>CHOPP MOEMA 30LT</t>
  </si>
  <si>
    <t>BR</t>
  </si>
  <si>
    <t>AT MALDIVES 12X250ML IND - CERVEJARIA</t>
  </si>
  <si>
    <t>FURIOSO ACAI 12X250ML IND - CERVEJARIA</t>
  </si>
  <si>
    <t>FURIOSO MACA VERDE E MELAO 12X250ML IND - CERVEJARIA</t>
  </si>
  <si>
    <t>FURIOSO MELANCIA E MORANGO 12X250ML IND - CERVEJARIA</t>
  </si>
  <si>
    <t>FURIOSO TRADICIONAL 12X250ML IND - CERVEJARIA</t>
  </si>
  <si>
    <t>FURIOSO TRADICIONAL 6X2LT IND - CERVEJARIA</t>
  </si>
  <si>
    <t>FURIOSO TROPICAL 12X250ML IND - CERVEJARIA</t>
  </si>
  <si>
    <t>FURIOSO CITRUS 12X250ML IND - CERVEJARIA</t>
  </si>
  <si>
    <t>COQ NOCH ICE LIMAO 12X275ML IND - CERVEJARIA</t>
  </si>
  <si>
    <t>COQ NOCH ICE MARACUJA 12X275ML IND - CERVEJARIA</t>
  </si>
  <si>
    <t>COQ NOCH ICE MELANCIA E MORANGO 12X275ML IND - CERVEJARIA</t>
  </si>
  <si>
    <t>CAC CAIDEIRA 12X450ML IND - CERVEJARIA</t>
  </si>
  <si>
    <t>FUNADA TUBAINA 24X605ML</t>
  </si>
  <si>
    <t>CER CHOPP DO MARQUES 12X473ML</t>
  </si>
  <si>
    <t>REFRIKO LARANJA 6X350ML EXP</t>
  </si>
  <si>
    <t>REFRIKO TUBAINA 6X350ML EXP</t>
  </si>
  <si>
    <t>TERNURA GUARANA 6X2LT EXP</t>
  </si>
  <si>
    <t>FURIOSO TRADICIONAL 6X2LT EXP</t>
  </si>
  <si>
    <t>FURIOSO TRADICIONAL 6X269ML EXP</t>
  </si>
  <si>
    <t>FURIOSO TROPICAL 6X269ML EXP</t>
  </si>
  <si>
    <t>FURIOSO MACA VERDE E MELAO 6X269ML EXP</t>
  </si>
  <si>
    <t>CER MOEMA 12X269ML EXP</t>
  </si>
  <si>
    <t>CER MOEMA 6X600ML EXP</t>
  </si>
  <si>
    <t>VOD BAMBOA 6X970ML EXP</t>
  </si>
  <si>
    <t>VOD JAMES COOK 6X900ML EXP</t>
  </si>
  <si>
    <t>ME</t>
  </si>
  <si>
    <t>REFRIKO COLA 12X200ML - ME</t>
  </si>
  <si>
    <t>REFRIKO GUARANA 12X200ML - ME</t>
  </si>
  <si>
    <t>REFRIKO LARANJA 12X200ML - ME</t>
  </si>
  <si>
    <t>REFRIKO LIMAO 12X200ML - ME</t>
  </si>
  <si>
    <t>REFRIKO TUBAINA 12X200ML - ME</t>
  </si>
  <si>
    <t>WHI JACK DANIELS HONEY 1LT - ME</t>
  </si>
  <si>
    <t>WHI JACK DANIELS FIRE 1LT - ME</t>
  </si>
  <si>
    <t>WHI JACK DANIELS APPLE 1LT - ME</t>
  </si>
  <si>
    <t>WHI BLACK &amp; WHITE 700ML - ME</t>
  </si>
  <si>
    <t>WHI JACK DANIELS C CARTUCHO 1LT - ME</t>
  </si>
  <si>
    <t>EM</t>
  </si>
  <si>
    <t>CONTRA ROTULO ADESIVO CER BAMBOA 330ML</t>
  </si>
  <si>
    <t>GARGALO PAPEL CER MOEMA 1L/ 600ML</t>
  </si>
  <si>
    <t>ROTULO ADESIVO CV BELLA ROMA 600ML</t>
  </si>
  <si>
    <t>ROTULO ADESIVO REFRIKO TUBAINA 300ML</t>
  </si>
  <si>
    <t>ROTULO SLEEVE VOD JAMES COOK 900ML</t>
  </si>
  <si>
    <t>ROTULO BOPP REFRIKO COLA 2L</t>
  </si>
  <si>
    <t>ROTULO BOPP REFRIKO COLA 3L</t>
  </si>
  <si>
    <t>ROTULO BOPP REFRIKO COLA 500ML</t>
  </si>
  <si>
    <t>ROTULO BOPP REFRIKO GUARANA 2L</t>
  </si>
  <si>
    <t>ROTULO BOPP REFRIKO GUARANA 3L</t>
  </si>
  <si>
    <t>ROTULO BOPP REFRIKO GUARANA 500ML</t>
  </si>
  <si>
    <t>ROTULO BOPP REFRIKO LARANJA 2L</t>
  </si>
  <si>
    <t>ROTULO BOPP REFRIKO LARANJA 500ML</t>
  </si>
  <si>
    <t>ROTULO BOPP REFRIKO LIMAO 2L</t>
  </si>
  <si>
    <t>ROTULO BOPP REFRIKO TUBAINA 200ML</t>
  </si>
  <si>
    <t>ROTULO BOPP REFRIKO TUBAINA 2L</t>
  </si>
  <si>
    <t>ROTULO BOPP REFRIKO TUBAINA 3L</t>
  </si>
  <si>
    <t>ROTULO BOPP REFRIKO TUBAINA 500ML</t>
  </si>
  <si>
    <t>ROTULO PAPEL REFRIKO GUARANA 600ML</t>
  </si>
  <si>
    <t>ROTULO PAPEL REFRIKO LARANJA 600ML</t>
  </si>
  <si>
    <t>ROTULO PAPEL REFRIKO LIMAO 600ML</t>
  </si>
  <si>
    <t>ROTULO PAPEL REFRIKO TUBAINA 600ML</t>
  </si>
  <si>
    <t>ROTULO SLEEVE FURIOSO MACA VERDE E MELAO 250ML</t>
  </si>
  <si>
    <t>ROTULO SLEEVE FURIOSO MACA VERDE E MELAO 2L</t>
  </si>
  <si>
    <t>ROTULO SLEEVE FURIOSO MELANCIA E MORANGO 2L</t>
  </si>
  <si>
    <t>ROTULO SLEEVE FURIOSO TRADICIONAL 1L</t>
  </si>
  <si>
    <t>ROTULO SLEEVE FURIOSO TRADICIONAL 250ML</t>
  </si>
  <si>
    <t>ROTULO SLEEVE FURIOSO TRADICIONAL 2L</t>
  </si>
  <si>
    <t>ROTULO SLEEVE FURIOSO TROPICAL 250ML</t>
  </si>
  <si>
    <t>ROTULO SLEEVE FURIOSO TROPICAL 2L</t>
  </si>
  <si>
    <t>CONTRA ROTULO PAPEL CER BAMBOA 300ML</t>
  </si>
  <si>
    <t>ROTULO ADESIVO CER BAMBOA LAGER 330ML</t>
  </si>
  <si>
    <t>ROTULO ADESIVO VOD BAMBOA 970ML</t>
  </si>
  <si>
    <t>ROTULO BOPP AGUA S/ GAS HIDRATAR 1,5L</t>
  </si>
  <si>
    <t>ROTULO BOPP AGUA S/ GAS HIDRATAR 500ML</t>
  </si>
  <si>
    <t>ROTULO BOPP CAIDEIRA 450ML</t>
  </si>
  <si>
    <t>ROTULO BOPP REFRIKO UVA 2L</t>
  </si>
  <si>
    <t>ROTULO BOPP TUBAJUJUBA GUARANA 2L</t>
  </si>
  <si>
    <t>ROTULO PAPEL CER MOEMA PILSEN 1L</t>
  </si>
  <si>
    <t>ROTULO PAPEL CER MOEMA PILSEN 300ML</t>
  </si>
  <si>
    <t>ROTULO PAPEL CER MOEMA PILSEN 600ML</t>
  </si>
  <si>
    <t>ROTULO PAPEL CER BAMBOA 600ML</t>
  </si>
  <si>
    <t>ROTULO SLEEVE FURIOSO ACAI 250ML</t>
  </si>
  <si>
    <t>ROTULO SLEEVE FURIOSO MELANCIA E MORANGO 250ML</t>
  </si>
  <si>
    <t>ROTULO SLEEVE GIN JAMES COOK 900ML</t>
  </si>
  <si>
    <t>ROTULO SLEEVE COQ NOCH LIMAO 275ML</t>
  </si>
  <si>
    <t>ROTULO SLEEVE COQ NOCH MELANCIA E MORANGO 275ML</t>
  </si>
  <si>
    <t>ROTULO SLEEVE COQ NOCH MARACUJA 275ML</t>
  </si>
  <si>
    <t>ROTULO BOPP AGUA C/ GAS HIDRATAR 500ML</t>
  </si>
  <si>
    <t>ROTULO SLEEVE FURIOSO CITRUS 250ML</t>
  </si>
  <si>
    <t>ROTULO BOPP AGUA C/ GAS HIDRATAR 1,5L</t>
  </si>
  <si>
    <t>ROTULO BOPP TUBAJUJUBA LARANJA 2L</t>
  </si>
  <si>
    <t>GARGALO PAPEL BAMBOA 600ML</t>
  </si>
  <si>
    <t>ROTULO PAPEL CER CAYMAN 600ML</t>
  </si>
  <si>
    <t>GARGALO PAPEL CAYMAN 600ML</t>
  </si>
  <si>
    <t>ROTULO BOPP ALCOOL 70 500ML</t>
  </si>
  <si>
    <t>ROTULO SLEEVE FURIOSO ACAI 2L</t>
  </si>
  <si>
    <t>ROTULO SLEEVE AGUA TONICA MALDIVES</t>
  </si>
  <si>
    <t>ROTULO SLEEVE BOMBADAO 2L</t>
  </si>
  <si>
    <t>PREFORMA CRISTAL 450/ 500ML B</t>
  </si>
  <si>
    <t>PREFORMA CRISTAL 500ML A</t>
  </si>
  <si>
    <t>PREFORMA VERDE 500ML A</t>
  </si>
  <si>
    <t>PREFORMA VERDE 500ML B</t>
  </si>
  <si>
    <t>PREFORMA CRISTAL 1/ 1,5L A</t>
  </si>
  <si>
    <t>PREFORMA CRISTAL 2L A1</t>
  </si>
  <si>
    <t>PREFORMA VERDE 2L A1</t>
  </si>
  <si>
    <t>PREFORMA VERDE 2L C1</t>
  </si>
  <si>
    <t>PREFORMA CRISTAL 2L A2</t>
  </si>
  <si>
    <t>PREFORMA VERDE 3L A</t>
  </si>
  <si>
    <t>PREFORMA CRISTAL 3L A</t>
  </si>
  <si>
    <t>PREFORMA CRISTAL 3L E</t>
  </si>
  <si>
    <t>PREFORMA VERDE 3L E</t>
  </si>
  <si>
    <t>PREFORMA CRISTAL 250/ 275/ 500ML D</t>
  </si>
  <si>
    <t>TAMPA PLASTICA LILAS</t>
  </si>
  <si>
    <t>TAMPA PLASTICA AMARELA</t>
  </si>
  <si>
    <t>TAMPA PLASTICA LARANJA</t>
  </si>
  <si>
    <t>TAMPA PLASTICA VERDE</t>
  </si>
  <si>
    <t>TAMPA PLASTICA VERMELHA</t>
  </si>
  <si>
    <t>TAMPA CACHACA MEROLINHA</t>
  </si>
  <si>
    <t>TAMPA METALICA ALUMINIO</t>
  </si>
  <si>
    <t>TAMPA METALICA PRETA</t>
  </si>
  <si>
    <t>TAMPA ABRE FACIL BRANCA</t>
  </si>
  <si>
    <t>TAMPA BRANCA VODKA FRIKOV</t>
  </si>
  <si>
    <t>TAMPA PLASTICA AZUL JAMES COOK</t>
  </si>
  <si>
    <t>TAMPA PLASTICA AZUL VODKA BAMBOA</t>
  </si>
  <si>
    <t>TAMPA PLASTICA AZUL</t>
  </si>
  <si>
    <t>TAMPA PLASTICA DOURADA</t>
  </si>
  <si>
    <t>TAMPA PLASTICA PRETA OMNI 120</t>
  </si>
  <si>
    <t>TAMPA PLASTICA AZUL OMNI 120</t>
  </si>
  <si>
    <t>FILME TERMOENCOLHIVEL LISO 420X0,05MM</t>
  </si>
  <si>
    <t>FILME TERMOENCOLHIVEL LISO 420X0,06MM</t>
  </si>
  <si>
    <t>FILME TERMOENCOLHIVEL LISO 560X0,06MM</t>
  </si>
  <si>
    <t>FILME STRETCH 500X0,023MM</t>
  </si>
  <si>
    <t>FILME TERMOENCOLHIVEL CER MOEMA 473ML 400X0,06MM</t>
  </si>
  <si>
    <t>FILME TERMOENCOLHIVEL CER MOEMA 350ML 380X0,06MM</t>
  </si>
  <si>
    <t>FILME TERMOENCOLHIVEL CER MOEMA 269ML 350X0,06MM</t>
  </si>
  <si>
    <t>FILME TERMOENCOLHIVEL LISO 380X0,06MM</t>
  </si>
  <si>
    <t>FILME TERMOENCOLHIVEL LISO 350X0,06MM</t>
  </si>
  <si>
    <t>FILME TERMOENCOLHIVEL CER BAMBOA 473ML 400X0,06MM</t>
  </si>
  <si>
    <t>FILME TERMOENCOLHIVEL CER BAMBOA 350ML 380X0,06MM</t>
  </si>
  <si>
    <t>FILME TERMOENCOLHIVEL CER BAMBOA 269ML 350X0,06MM</t>
  </si>
  <si>
    <t>FILME TERMOENCOLHIVEL LISO 500X0,06MM</t>
  </si>
  <si>
    <t>FILME TERMOENCOLHIVEL LISO 560X0,05MM</t>
  </si>
  <si>
    <t>FILME TERMOENCOLHIVEL LISO 380X0,05MM</t>
  </si>
  <si>
    <t>FILME TERMOENCOLHIVEL LISO 390X0,05MM</t>
  </si>
  <si>
    <t>FILME TERMOENCOLHIVEL LISO 330X0,04MM</t>
  </si>
  <si>
    <t>MP</t>
  </si>
  <si>
    <t>AROMA NATURAL MOUTHFEEL ADM</t>
  </si>
  <si>
    <t>PP</t>
  </si>
  <si>
    <t>COMPOSTO DESTILADO DE ERVAS AROMATICAS GIN BRUNHOLI</t>
  </si>
  <si>
    <t>L</t>
  </si>
  <si>
    <t>AROMA ARTIFICIAL ENERGY SYMRISE</t>
  </si>
  <si>
    <t>AROMA NATURAL BAUNILHA KALABROS</t>
  </si>
  <si>
    <t>AROMA IDENTICO AO NATURAL BLUEBERRY KALABROS</t>
  </si>
  <si>
    <t>AROMA NATURAL DE CITRUS RB 25395 SAPORITI</t>
  </si>
  <si>
    <t>AROMA ARTIFICIAL FRUTAS TROPICAIS MONARCH</t>
  </si>
  <si>
    <t>AROMA ARTIFICIAL GUARANA DUAS RODAS</t>
  </si>
  <si>
    <t>AROMA IDENTICO AO NATURAL DE LARANJA</t>
  </si>
  <si>
    <t>AROMA IDENTICO AO NATURAL DE LIMAO 41 SAPORITI</t>
  </si>
  <si>
    <t>AROMA NATURAL LIMAO VERDE MAJUFRAN</t>
  </si>
  <si>
    <t>AROMA IDENTICO AO NATURAL MACA VERDE DUAS RODAS</t>
  </si>
  <si>
    <t>AROMA IDENTICO AO NATURAL MARACUJA DUAS RODAS</t>
  </si>
  <si>
    <t>EMULSAO NEUTRA PARA SUCO SAPORITI</t>
  </si>
  <si>
    <t>AROMA ARTIFICIAL MELANCIA DUAS RODAS</t>
  </si>
  <si>
    <t>EMULSAO LARANJA SAPORITI</t>
  </si>
  <si>
    <t>AROMA IDENTICO AO NATURAL MELAO DUAS RODAS</t>
  </si>
  <si>
    <t>AROMA IDENTICO AO NATURAL MORANGO DUAS RODAS</t>
  </si>
  <si>
    <t>CONCENTRADO TUBAINA 7205 INTERAMERICAS</t>
  </si>
  <si>
    <t>PREPARADO ACIDO COLA</t>
  </si>
  <si>
    <t>CONCENTRADO BEBIDA ENERGETICA AF5080750100 TRADICIONAL ADM</t>
  </si>
  <si>
    <t>AROMA IDENTICO AO NATURAL PESSEGO RB 25049 SAPORITI</t>
  </si>
  <si>
    <t>AROMA IDENTICO AO NATURAL DE UVA SAPORITI</t>
  </si>
  <si>
    <t>AROMA NATURAL VODKA DUAS RODAS</t>
  </si>
  <si>
    <t>AROMA IDENTICO AO NATURAL CLOUDING LEMON</t>
  </si>
  <si>
    <t>EMULSAO CITRUS DUAS RODAS</t>
  </si>
  <si>
    <t>AROMA IDENTICO AO NATURAL LIMAO SICILIANO DUAS RODAS</t>
  </si>
  <si>
    <t>CORANTE VERMELHO PONCEAU</t>
  </si>
  <si>
    <t>CORANTE VERMELHO 3167 SAPORITI</t>
  </si>
  <si>
    <t>CORANTE AMARELO TARTRAZINA</t>
  </si>
  <si>
    <t>CORANTE CARAMELO CLASSE IV DPC</t>
  </si>
  <si>
    <t>SACARINA</t>
  </si>
  <si>
    <t>CICLAMATO SODIO</t>
  </si>
  <si>
    <t>ACESULFAME POTASSIO</t>
  </si>
  <si>
    <t>ANTIOXIDANTE INNODOX BEER</t>
  </si>
  <si>
    <t>CITRATO SODIO</t>
  </si>
  <si>
    <t>ACIDO MALICO</t>
  </si>
  <si>
    <t>SORBATO POTASSIO</t>
  </si>
  <si>
    <t>BENZOATO SODIO</t>
  </si>
  <si>
    <t>DIOXIDO CARBONO</t>
  </si>
  <si>
    <t>PREMIX CAFEINA/ TAURINA/ VITAMINAS ENERGETICO</t>
  </si>
  <si>
    <t>PREMIX VITAMINAS REFRESCO</t>
  </si>
  <si>
    <t>SUCO CONCENTRADO DE LARANJA</t>
  </si>
  <si>
    <t>EXTRATO NATURAL HORTELA PIMENTA MAJUFRAN</t>
  </si>
  <si>
    <t>EXTRATO GUARANA 200% DUAS RODAS</t>
  </si>
  <si>
    <t>EXTRATO AROMARIZADO GUARANA 28 SAPORITI</t>
  </si>
  <si>
    <t>POLPA ACAI DESIDRATADA SOLUVEL</t>
  </si>
  <si>
    <t>QUININO</t>
  </si>
  <si>
    <t>LATA CER BAMBOA PILSEN 269ML</t>
  </si>
  <si>
    <t>LATA CER BAMBOA PILSEN 473ML</t>
  </si>
  <si>
    <t>LATA CV BELLA ROMA 473ML</t>
  </si>
  <si>
    <t>LATA COQ DELIRIO HIGH 473ML</t>
  </si>
  <si>
    <t>LATA COQ DELIRIO CRAZY 473ML</t>
  </si>
  <si>
    <t>LATA COQ DELIRIO PUNCH 473ML</t>
  </si>
  <si>
    <t>LATA COQ DELIRIO MAD 473ML</t>
  </si>
  <si>
    <t>LATA COQ DELIRIO FURIOSO 473ML</t>
  </si>
  <si>
    <t>LATA FURIOSO MELANCIA E MORANGO 473ML</t>
  </si>
  <si>
    <t>LATA FURIOSO MACA VERDE E MELAO 473ML</t>
  </si>
  <si>
    <t>LATA FURIOSO TROPICAL 473ML</t>
  </si>
  <si>
    <t>LATA CER MOEMA PILSEN 350ML</t>
  </si>
  <si>
    <t>LATA CER MOEMA PILSEN 473ML</t>
  </si>
  <si>
    <t>LATA REFRIKO COLA 350ML</t>
  </si>
  <si>
    <t>LATA REFRIKO LARANJA 350ML</t>
  </si>
  <si>
    <t>LATA REFRIKO TUBAINA 350ML</t>
  </si>
  <si>
    <t>LATA REFRIKO GUARANA 350ML</t>
  </si>
  <si>
    <t>LATA FURIOSO TRADICIONAL 473ML</t>
  </si>
  <si>
    <t>LATA FURIOSO TRADICIONAL ZERO 473ML</t>
  </si>
  <si>
    <t>LATA FURIOSO MELANCIA E MORANGO ZERO 473ML</t>
  </si>
  <si>
    <t>TAMPA LATA 350/ 269/ 473ML</t>
  </si>
  <si>
    <t>LATA FURIOSO MACA VERDE E MELAO 269ML</t>
  </si>
  <si>
    <t>LATA FURIOSO MELANCIA E MORANGO 269ML</t>
  </si>
  <si>
    <t>LATA FURIOSO MELANCIA E MORANGO ZERO 269ML</t>
  </si>
  <si>
    <t>LATA FURIOSO TRADICIONAL 269ML</t>
  </si>
  <si>
    <t>LATA FURIOSO TRADICIONAL ZERO 269ML</t>
  </si>
  <si>
    <t>LATA FURIOSO TROPICAL 269ML</t>
  </si>
  <si>
    <t>LATA CER BAMBOA PILSEN URUGUAI 269ML</t>
  </si>
  <si>
    <t>VASILHAME VODKA GINGUALA CRISTAL 970ML</t>
  </si>
  <si>
    <t>VASILHAME CERVEJA AMBAR 600ML</t>
  </si>
  <si>
    <t>VASILHAME CERVEJA LONG NECK CRISTAL 330ML</t>
  </si>
  <si>
    <t>VASILHAME CV BELLA ROMA AMBAR 600ML</t>
  </si>
  <si>
    <t>VASILHAME SPIDER CRISTAL 900ML</t>
  </si>
  <si>
    <t>VASILHAME AMBAR 300ML</t>
  </si>
  <si>
    <t>VASILHAME AMBAR 355ML COROA</t>
  </si>
  <si>
    <t>VASILHAME AMBAR 355ML TWISTOFF</t>
  </si>
  <si>
    <t>CAIXA GIN JAMES COOK 6X900ML</t>
  </si>
  <si>
    <t>CAIXA VODKA JAMES COOK 6X900ML</t>
  </si>
  <si>
    <t>CAIXA CER MOEMA 6X600ML</t>
  </si>
  <si>
    <t>CAIXA CER MOEMA 12X300ML</t>
  </si>
  <si>
    <t>CAIXA CER BAMBOA PILSEN 6X600ML</t>
  </si>
  <si>
    <t>CAIXA CER BAMBOA PILSEN 12X300ML</t>
  </si>
  <si>
    <t>CAIXA CER BAMBOA LAGER 12X330ML</t>
  </si>
  <si>
    <t>CAIXA REFRIGERANTE REFRIKO TUBAINA 12X300ML</t>
  </si>
  <si>
    <t>ETANOL NEUTRO ALCOOL ETILICO POTAVEL 96°</t>
  </si>
  <si>
    <t>MALTE PILSEN</t>
  </si>
  <si>
    <t>LUPULO TRADITION T-90</t>
  </si>
  <si>
    <t>LUPULO LSK KETTLE REDI</t>
  </si>
  <si>
    <t>LUPULO HALLERTAU NUGGET</t>
  </si>
  <si>
    <t>LUPULO TETRAHOP TETRALONE DRY HOP</t>
  </si>
  <si>
    <t>SILICA HP 9000 DERACLAR</t>
  </si>
  <si>
    <t>ESTABILIZANTE PVPP CLEAR MAX</t>
  </si>
  <si>
    <t>ENZIMAS ULTRAFLO</t>
  </si>
  <si>
    <t>ALGINATO PROPILENO GLICOL</t>
  </si>
  <si>
    <t>COMPOSTO FURIOSO TRADICIONAL</t>
  </si>
  <si>
    <t>COMPOSTO GIN JAMES COOK</t>
  </si>
  <si>
    <t>COMPOSTO VODKA BAMBOA</t>
  </si>
  <si>
    <t>CERVEJA MATURADA BAMBOA PILSEN</t>
  </si>
  <si>
    <t>CERVEJA MATURADA BAMBOA LAGER</t>
  </si>
  <si>
    <t>CERVEJA MATURADA MOEMA</t>
  </si>
  <si>
    <t>CERVEJA FILTRADA MOEMA</t>
  </si>
  <si>
    <t>CERVEJA FILTRADA BAMBOA LAGER</t>
  </si>
  <si>
    <t>CHAPA SEM IMPRESSAO 1000X1200MM</t>
  </si>
  <si>
    <t>CANTONEIRA SIMPLES 100X100X1580MM</t>
  </si>
  <si>
    <t>CLORETO CALCIO</t>
  </si>
  <si>
    <t>LACRE CHOPP BAMBOA PILSEN</t>
  </si>
  <si>
    <t>LACRE CHOPP MOEMA PILSEN</t>
  </si>
  <si>
    <t>LACRE CHOPP RIO 40 GRAUS PILSEN</t>
  </si>
  <si>
    <t>ET</t>
  </si>
  <si>
    <t>ROTULO SLEEVE FURIOSO TROPICAL 2L IND</t>
  </si>
  <si>
    <t>ROTULO PAPEL FUNADA TUBAINA 605ML</t>
  </si>
  <si>
    <t>ROTULO PAPEL CER SURVA PILSEN 600ML</t>
  </si>
  <si>
    <t>GARGALO PAPEL CER SURVA 600ML</t>
  </si>
  <si>
    <t>TAMPA METALICA FUNADA</t>
  </si>
  <si>
    <t>FILME STRETCH 500X0,23MM BRITVIC</t>
  </si>
  <si>
    <t>FILME TERMOENCOLHIVEL LISO 500X0,06MM BRITVIC</t>
  </si>
  <si>
    <t>FILME TERMOENCOLHIVEL CER SURVA 269ML 350X0,06MM</t>
  </si>
  <si>
    <t>MT</t>
  </si>
  <si>
    <t>AROMA IDENTICO AO NATURAL ACAI DOHLER BRITVIC</t>
  </si>
  <si>
    <t>AROMA NATURAL MENTA DUAS RODAS HARDZ</t>
  </si>
  <si>
    <t>AROMA NATURAL TANGERINA TAKASAGO HARDZ</t>
  </si>
  <si>
    <t>CONCENTRADO TUBAINA FUNADA</t>
  </si>
  <si>
    <t>ACESULFAME POTASSIO BRITVIC</t>
  </si>
  <si>
    <t>SUCRALOSE BRITVIC</t>
  </si>
  <si>
    <t>ACIDO CITRICO BRITVIC</t>
  </si>
  <si>
    <t>BICARBONATO SODIO BRITVIC</t>
  </si>
  <si>
    <t>BENZOATO SODIO BRITVIC</t>
  </si>
  <si>
    <t>EXTRATO CHA VERDE MATCHA BRITVIC</t>
  </si>
  <si>
    <t>LATA CER PILSEN 473ML MARQUES</t>
  </si>
  <si>
    <t>LATA CER MOEMA PILSEN 269ML</t>
  </si>
  <si>
    <t>LATA OAKBERRY 269ML BRITVIC</t>
  </si>
  <si>
    <t>SAQUE HARDZ</t>
  </si>
  <si>
    <t>AGUARDENTE DE CANA HARDZ</t>
  </si>
  <si>
    <t>SEQUESTRANTE EDTA DISSODICO BRITVIC</t>
  </si>
  <si>
    <t>COMPOSTO REFRIGERANTE FUNADA</t>
  </si>
  <si>
    <t>CANTONEIRA SIMPLES 50X50X4X850MM BRITVIC</t>
  </si>
  <si>
    <t>CHAPA SEM IMPRESSAO 1000X1200MM BRITVIC</t>
  </si>
  <si>
    <t>SAL CLORETO DE SODIO BRITVIC</t>
  </si>
  <si>
    <t>LACRE CHOPP MARQUES PILSEN</t>
  </si>
  <si>
    <t>ETIQUETA ADESIVA BRITVIC TONICA INDIA</t>
  </si>
  <si>
    <t>ETIQUETA ADESIVA BRITVIC CRAMBERRY</t>
  </si>
  <si>
    <t>ETIQUETA ADESIVA BRITVIC LOW CALORIE</t>
  </si>
  <si>
    <t>ETIQUETA ADESIVA BRITVIC MACA VERDE</t>
  </si>
  <si>
    <t>ETIQUETA ADESIVA BRITVIC OAKBERRY</t>
  </si>
  <si>
    <t>ETIQUETA ADESIVA BRITVIC PINK LEMONADE</t>
  </si>
  <si>
    <t>ETIQUETA ADESIVA BRITVIC TONIC GINGER ALE</t>
  </si>
  <si>
    <t>MC</t>
  </si>
  <si>
    <t>TERRA DIATOMITA 215/FILTER CEL</t>
  </si>
  <si>
    <t>TERRA DIATOMITA SPEEDFLOW/ STANDARD</t>
  </si>
  <si>
    <t>TERRA DIATOMITA 2500/535</t>
  </si>
  <si>
    <t>TERRA DIATOMITA 341/HYFLOW</t>
  </si>
  <si>
    <t>ACIDO TANICO</t>
  </si>
  <si>
    <t>FC</t>
  </si>
  <si>
    <t>SV</t>
  </si>
  <si>
    <t>FRETES - SUBCONTRATACAO</t>
  </si>
  <si>
    <t>SERVICO AGUA HIDRATAR C/ GAS 500ML</t>
  </si>
  <si>
    <t>SERVICO AGUA HIDRATAR S/ GAS 500ML</t>
  </si>
  <si>
    <t>SERVICO AGUA HIDRATAR S/ GAS 1,5LT</t>
  </si>
  <si>
    <t>SERVICO AGUA HIDRATAR C/ GAS 1,5LT</t>
  </si>
  <si>
    <t>AI</t>
  </si>
  <si>
    <t>VASILHAME CERVEJA AMBAR 1L RET</t>
  </si>
  <si>
    <t>CÓD. 
SAIB</t>
  </si>
  <si>
    <t>CÓD. PRODUTO</t>
  </si>
  <si>
    <t>BASE DE CADASTRO TOTVS</t>
  </si>
  <si>
    <t>Codigo</t>
  </si>
  <si>
    <t>AT MALDIVES 12X250ML</t>
  </si>
  <si>
    <t>REFRIKO COLA 12X200ML</t>
  </si>
  <si>
    <t>REFRIKO COLA 6X2LT</t>
  </si>
  <si>
    <t>REFRIKO FRAMBOESA 6X2LT</t>
  </si>
  <si>
    <t>REFRIKO GUARANA 12X200ML</t>
  </si>
  <si>
    <t>REFRIKO GUARANA 6X2LT</t>
  </si>
  <si>
    <t>REFRIKO LARANJA 12X200ML</t>
  </si>
  <si>
    <t>REFRIKO LARANJA 6X2LT</t>
  </si>
  <si>
    <t>REFRIKO LIMAO 6X350ML</t>
  </si>
  <si>
    <t>TUBAJUJUBA GUARANA 6X2LT</t>
  </si>
  <si>
    <t>REFRIKO TUBAINA 12X200ML</t>
  </si>
  <si>
    <t>REFRIKO UVA 12X200ML</t>
  </si>
  <si>
    <t>REFRIKO UVA 6X2LT</t>
  </si>
  <si>
    <t>REFRISHOW GUARANA 6X2LT</t>
  </si>
  <si>
    <t>TERNURA LARANJA 6X2LT</t>
  </si>
  <si>
    <t>TERNURA TUBAINA 6X2LT</t>
  </si>
  <si>
    <t>TERNURA UVA 6X2LT</t>
  </si>
  <si>
    <t>AT MALDIVES 250ML</t>
  </si>
  <si>
    <t>REFRIKO COLA 200ML</t>
  </si>
  <si>
    <t>REFRIKO COLA 500ML</t>
  </si>
  <si>
    <t>REFRIKO COLA 3LT</t>
  </si>
  <si>
    <t>REFRIKO COLA 2LT</t>
  </si>
  <si>
    <t>REFRIKO COLA 350ML</t>
  </si>
  <si>
    <t>REFRIKO FRAMBOESA 2LT</t>
  </si>
  <si>
    <t>REFRIKO GUARANA 200ML</t>
  </si>
  <si>
    <t>REFRIKO GUARANA 500ML</t>
  </si>
  <si>
    <t>REFRIKO GUARANA 600ML - RET</t>
  </si>
  <si>
    <t>REFRIKO GUARANA 3LT</t>
  </si>
  <si>
    <t>REFRIKO GUARANA 2LT</t>
  </si>
  <si>
    <t>REFRIKO GUARANA 350ML</t>
  </si>
  <si>
    <t>REFRIKO LARANJA 200ML</t>
  </si>
  <si>
    <t>REFRIKO LARANJA 500ML</t>
  </si>
  <si>
    <t>REFRIKO LARANJA 600ML - RET</t>
  </si>
  <si>
    <t>REFRIKO LARANJA 2LT</t>
  </si>
  <si>
    <t>REFRIKO LARANJA 350ML</t>
  </si>
  <si>
    <t>REFRIKO LIMAO 200ML</t>
  </si>
  <si>
    <t>REFRIKO LIMAO 600ML - RET</t>
  </si>
  <si>
    <t>REFRIKO LIMAO 2LT</t>
  </si>
  <si>
    <t>REFRIKO LIMAO 350ML</t>
  </si>
  <si>
    <t>TUBAJUJUBA GUARANA 2LT</t>
  </si>
  <si>
    <t>REFRIKO TUBAINA 200ML</t>
  </si>
  <si>
    <t>REFRIKO TUBAINA 300ML</t>
  </si>
  <si>
    <t>REFRIKO TUBAINA 500ML</t>
  </si>
  <si>
    <t>REFRIKO TUBAINA 600ML - RET</t>
  </si>
  <si>
    <t>REFRIKO TUBAINA 3LT</t>
  </si>
  <si>
    <t>REFRIKO TUBAINA 2LT</t>
  </si>
  <si>
    <t>REFRIKO TUBAINA 350ML</t>
  </si>
  <si>
    <t>REFRIKO UVA 200ML</t>
  </si>
  <si>
    <t>REFRIKO UVA 2LT</t>
  </si>
  <si>
    <t>REFRISHOW GUARANA 2LT</t>
  </si>
  <si>
    <t>TERNURA LARANJA 2LT</t>
  </si>
  <si>
    <t>TERNURA TUBAINA 2LT</t>
  </si>
  <si>
    <t>TERNURA UVA 2LT</t>
  </si>
  <si>
    <t>TUBAJUJUBA LARANJA 2LT</t>
  </si>
  <si>
    <t>TUBAJUJUBA LARANJA 6X2LT</t>
  </si>
  <si>
    <t>REFRIKO UVA 350ML</t>
  </si>
  <si>
    <t>REFRIKO UVA 6X350ML</t>
  </si>
  <si>
    <t>REFRIKO TUBAINA 12X250ML</t>
  </si>
  <si>
    <t>FURIOSO ACAI 12X250ML</t>
  </si>
  <si>
    <t>FURIOSO MACA VERDE E MELAO 12X250ML</t>
  </si>
  <si>
    <t>FURIOSO MACA VERDE E MELAO 6X473ML</t>
  </si>
  <si>
    <t>FURIOSO TROPICAL 6X473ML</t>
  </si>
  <si>
    <t>PACK FURIOSO SABORES 4X250ML</t>
  </si>
  <si>
    <t>BOMBADAO ENERGY DRINK 6X2LT</t>
  </si>
  <si>
    <t>FURIOSO ACAI 250ML</t>
  </si>
  <si>
    <t>FURIOSO MACA VERDE E MELAO 250ML</t>
  </si>
  <si>
    <t>FURIOSO MELANCIA E MORANGO 250ML</t>
  </si>
  <si>
    <t>FURIOSO MELANCIA E MORANGO 2LT</t>
  </si>
  <si>
    <t>FURIOSO MELANCIA E MORANGO 473ML</t>
  </si>
  <si>
    <t>FURIOSO MACA VERDE E MELAO 2LT</t>
  </si>
  <si>
    <t>FURIOSO MACA VERDE E MELAO 473ML</t>
  </si>
  <si>
    <t>FURIOSO TRADICIONAL 250ML</t>
  </si>
  <si>
    <t>FURIOSO TRADICIONAL 1LT</t>
  </si>
  <si>
    <t>FURIOSO TRADICIONAL 2LT</t>
  </si>
  <si>
    <t>FURIOSO TRADICIONAL 473ML</t>
  </si>
  <si>
    <t>FURIOSO TROPICAL 250ML</t>
  </si>
  <si>
    <t>FURIOSO TROPICAL 2LT</t>
  </si>
  <si>
    <t>FURIOSO TROPICAL 473ML</t>
  </si>
  <si>
    <t>BOMBADAO ENERGY DRINK 2LT</t>
  </si>
  <si>
    <t>FURIOSO CITRUS 250ML</t>
  </si>
  <si>
    <t>FURIOSO CITRUS 12X250ML</t>
  </si>
  <si>
    <t>FURIOSO TRADICIONAL ZERO 473ML</t>
  </si>
  <si>
    <t>FURIOSO MELANCIA E MORANGO ZERO 473ML</t>
  </si>
  <si>
    <t>FURIOSO TRADICIONAL 269ML</t>
  </si>
  <si>
    <t>FURIOSO TRADICIONAL ZERO 269ML</t>
  </si>
  <si>
    <t>FURIOSO MELANCIA E MORANGO 269ML</t>
  </si>
  <si>
    <t>FURIOSO MELANCIA E MORANGO ZERO 269ML</t>
  </si>
  <si>
    <t>FURIOSO MACA VERDE E MELAO 269ML</t>
  </si>
  <si>
    <t>FURIOSO TROPICAL 269ML</t>
  </si>
  <si>
    <t>FURIOSO TRADICIONAL 6X1LT</t>
  </si>
  <si>
    <t>CV BELLA ROMA 6X600ML</t>
  </si>
  <si>
    <t>COQ DELIRIO FURIOSO 6X473ML</t>
  </si>
  <si>
    <t>COQ DELIRIO HIGH 6X473ML</t>
  </si>
  <si>
    <t>COQ DELIRIO PUNCH 6X473ML</t>
  </si>
  <si>
    <t>COQ DELIRIUS 473ML</t>
  </si>
  <si>
    <t>CV BELLA ROMA 265ML</t>
  </si>
  <si>
    <t>CV BELLA ROMA 473ML</t>
  </si>
  <si>
    <t>CV BELLA ROMA 600ML</t>
  </si>
  <si>
    <t>COQ DELIRIO CRAZY 473ML</t>
  </si>
  <si>
    <t>COQ DELIRIO FURIOSO 473ML</t>
  </si>
  <si>
    <t>COQ DELIRIO HIGH 473ML</t>
  </si>
  <si>
    <t>COQ DELIRIO MAD 473ML</t>
  </si>
  <si>
    <t>COQ DELIRIO PUNCH 473ML</t>
  </si>
  <si>
    <t>COQ NOCH ICE LIMAO 275ML</t>
  </si>
  <si>
    <t>COQ NOCH ICE MARACUJA 275ML</t>
  </si>
  <si>
    <t>COQ NOCH ICE MELANCIA E MORANGO 275ML</t>
  </si>
  <si>
    <t>CER BAMBOA 12X300ML</t>
  </si>
  <si>
    <t>CER BAMBOA 23X300ML - RET</t>
  </si>
  <si>
    <t>CER BAMBOA 24X600ML - RET</t>
  </si>
  <si>
    <t>CER BAMBOA SLIM 12X350ML</t>
  </si>
  <si>
    <t>CER MOEMA 12X1LT - RET</t>
  </si>
  <si>
    <t>CER MOEMA 12X269ML</t>
  </si>
  <si>
    <t>CER MOEMA 12X300ML</t>
  </si>
  <si>
    <t>CER BAMBOA 269ML</t>
  </si>
  <si>
    <t>CER BAMBOA 300ML - RET</t>
  </si>
  <si>
    <t>CER BAMBOA 330ML</t>
  </si>
  <si>
    <t>CER BAMBOA 350ML</t>
  </si>
  <si>
    <t>CER BAMBOA 473ML</t>
  </si>
  <si>
    <t>CER BAMBOA 600ML - RET</t>
  </si>
  <si>
    <t>CER BAMBOA SLIM 350ML</t>
  </si>
  <si>
    <t>CER CAYMAN 269ML</t>
  </si>
  <si>
    <t>CER MOEMA 1LT - RET</t>
  </si>
  <si>
    <t>CER MOEMA 269ML</t>
  </si>
  <si>
    <t>CER MOEMA 300ML RET</t>
  </si>
  <si>
    <t>CER MOEMA 350ML</t>
  </si>
  <si>
    <t>CER MOEMA 473ML</t>
  </si>
  <si>
    <t>CER MOEMA 300ML</t>
  </si>
  <si>
    <t>CER MOEMA 600ML - RET</t>
  </si>
  <si>
    <t>AGUA BRISA S/ GAS 500ML</t>
  </si>
  <si>
    <t>AGUA BRISA C/ GAS 500ML</t>
  </si>
  <si>
    <t>AGUA BRISA S/ GAS 12X500ML</t>
  </si>
  <si>
    <t>AGUA BRISA C/ GAS 12X500ML</t>
  </si>
  <si>
    <t>REFRIKO ALCOOL 70% 12X500ML</t>
  </si>
  <si>
    <t>REFRIKO ALCOOL 70% 500ML</t>
  </si>
  <si>
    <t>CAC MEROLINHA 6X965ML</t>
  </si>
  <si>
    <t>CAC CAIDEIRA 12X450ML</t>
  </si>
  <si>
    <t>CAC CAIDEIRA 24X600ML - RET</t>
  </si>
  <si>
    <t>CAC MEROLINHA 965ML</t>
  </si>
  <si>
    <t>CAC CAIDEIRA 450ML</t>
  </si>
  <si>
    <t>CAC CAIDEIRA 600ML - RET</t>
  </si>
  <si>
    <t>VOD FRIKOV 6X970ML</t>
  </si>
  <si>
    <t>VOD BAMBOA 970ML</t>
  </si>
  <si>
    <t>VOD FRIKOV 970ML</t>
  </si>
  <si>
    <t>VOD JAMES COOK 900ML</t>
  </si>
  <si>
    <t>GIN JAMES COOK 900ML</t>
  </si>
  <si>
    <t>CHOPP BAMBOA 15LT</t>
  </si>
  <si>
    <t>CHOPP BAMBOA 30LT</t>
  </si>
  <si>
    <t>CHOPP MOEMA 15LT</t>
  </si>
  <si>
    <t>TUBAJUJUBA GUARANA 6X2LT IND - CERVEJARIA</t>
  </si>
  <si>
    <t>TUBAJUJUBA LARANJA 6X2LT IND - CERVEJARIA</t>
  </si>
  <si>
    <t>FURIOSO MELANCIA E MORANGO 6X2LT IND - CERVEJARIA</t>
  </si>
  <si>
    <t>FURIOSO MACA VERDE E MELAO 6X2LT IND - CERVEJARIA</t>
  </si>
  <si>
    <t>FURIOSO TROPICAL 6X2LT IND - CERVEJARIA</t>
  </si>
  <si>
    <t>BOMBADAO ENERGY DRINK 6X2LT IND - CERVEJARIA</t>
  </si>
  <si>
    <t>AGUA HIDRATAR C/ GAS 12X500ML IND - CERVEJARIA</t>
  </si>
  <si>
    <t>AGUA HIDRATAR S/ GAS 12X500ML IND - CERVEJARIA</t>
  </si>
  <si>
    <t>AGUA HIDRATAR S/ GAS 2X5LT IND - CERVEJARIA</t>
  </si>
  <si>
    <t>AGUA HIDRATAR S/ GAS 6X1,5LT IND - CERVEJARIA</t>
  </si>
  <si>
    <t>AGUA NEVOA S/ GAS 12X500ML IND - CERVEJARIA</t>
  </si>
  <si>
    <t>AGUA NEVOA C/ GAS 12X500ML IND - CERVEJARIA</t>
  </si>
  <si>
    <t>AGUA HIDRATAR C/ GAS 6X1,5LT IND - CERVEJARIA</t>
  </si>
  <si>
    <t>AGUA BRISA S/ GAS 12X500ML IND - CERVEJARIA</t>
  </si>
  <si>
    <t>AGUA BRISA C/ GAS 12X500ML IND - CERVEJARIA</t>
  </si>
  <si>
    <t>AGUA HIDRATAR S/ GAS 12X330ML IND - CERVEJARIA</t>
  </si>
  <si>
    <t>AT MALDIVES 12X250ML IND - REFRIKO</t>
  </si>
  <si>
    <t>SI</t>
  </si>
  <si>
    <t>TUBAJUJUBA GUARANA 6X2LT IND - REFRIKO</t>
  </si>
  <si>
    <t>TUBAJUJUBA LARANJA 6X2LT IND - REFRIKO</t>
  </si>
  <si>
    <t>FURIOSO ACAI 12X250ML IND - REFRIKO</t>
  </si>
  <si>
    <t>FURIOSO MACA VERDE E MELAO 12X250ML IND - REFRIKO</t>
  </si>
  <si>
    <t>FURIOSO MELANCIA E MORANGO 12X250ML IND - REFRIKO</t>
  </si>
  <si>
    <t>FURIOSO MELANCIA E MORANGO 6X2LT IND - REFRIKO</t>
  </si>
  <si>
    <t>FURIOSO MACA VERDE E MELAO 6X2LT IND - REFRIKO</t>
  </si>
  <si>
    <t>FURIOSO TRADICIONAL 12X250ML IND - REFRIKO</t>
  </si>
  <si>
    <t>FURIOSO TRADICIONAL 6X2LT IND - REFRIKO</t>
  </si>
  <si>
    <t>FURIOSO TROPICAL 12X250ML IND - REFRIKO</t>
  </si>
  <si>
    <t>FURIOSO TROPICAL 6X2LT IND - REFRIKO</t>
  </si>
  <si>
    <t>BOMBADAO ENERGY DRINK 6X2LT IND - REFRIKO</t>
  </si>
  <si>
    <t>FURIOSO CITRUS 12X250ML IND - REFRIKO</t>
  </si>
  <si>
    <t>COQ NOCH ICE LIMAO 12X275ML IND - REFRIKO</t>
  </si>
  <si>
    <t>COQ NOCH ICE MARACUJA 12X275ML IND - REFRIKO</t>
  </si>
  <si>
    <t>COQ NOCH ICE MELANCIA E MORANGO 12X275ML IND - REFRIKO</t>
  </si>
  <si>
    <t>CAC CAIDEIRA 12X450ML IND - REFRIKO</t>
  </si>
  <si>
    <t>AGUA HIDRATAR C/ GAS 12X500ML IND - MORAVIA</t>
  </si>
  <si>
    <t>AGUA HIDRATAR S/ GAS 12X500ML IND - MORAVIA</t>
  </si>
  <si>
    <t>AGUA HIDRATAR S/ GAS 2X5LT IND - MORAVIA</t>
  </si>
  <si>
    <t>AGUA HIDRATAR S/ GAS 6X1,5LT IND - MORAVIA</t>
  </si>
  <si>
    <t>AGUA NEVOA S/ GAS 12X500ML IND - MORAVIA</t>
  </si>
  <si>
    <t>AGUA NEVOA C/ GAS 12X500ML IND - MORAVIA</t>
  </si>
  <si>
    <t>AGUA HIDRATAR C/ GAS 6X1,5LT IND - MORAVIA</t>
  </si>
  <si>
    <t>AGUA BRISA S/ GAS 12X500ML IND - MORAVIA</t>
  </si>
  <si>
    <t>AGUA BRISA C/ GAS 12X500ML IND - MORAVIA</t>
  </si>
  <si>
    <t>AGUA HIDRATAR S/ GAS 12X330ML IND - MORAVIA</t>
  </si>
  <si>
    <t>BRITVIC AGUA TONICA INDIAN 6X220ML</t>
  </si>
  <si>
    <t>BRITVIC TONICA LOW CALORIE 6X220ML</t>
  </si>
  <si>
    <t>BRITVIC TONICA GINGER ALE 6X220ML</t>
  </si>
  <si>
    <t>BRITVIC PINK LIMONADE 6X220ML</t>
  </si>
  <si>
    <t>BRITVIC MACA VERDE 6X220ML</t>
  </si>
  <si>
    <t>BRITVIC CLUB SODA 6X220ML</t>
  </si>
  <si>
    <t>BRITVIC CRANBERRY 6X220ML</t>
  </si>
  <si>
    <t>BRITVIC OAKBERRY 6X269ML</t>
  </si>
  <si>
    <t>HARDZ LIMAO 12X355ML</t>
  </si>
  <si>
    <t>HARDZ TANGERINA 12X355ML</t>
  </si>
  <si>
    <t>HARDZ ABACAXI E HORTELA 12X355ML</t>
  </si>
  <si>
    <t>HARDZ MELANCIA 12X355ML</t>
  </si>
  <si>
    <t>HARDZ CAIPIRINHA 12X269ML</t>
  </si>
  <si>
    <t>CER SURVA 12X269ML</t>
  </si>
  <si>
    <t>CER SURVA 24X600ML RET</t>
  </si>
  <si>
    <t>CHOPP DO MARQUES 30LT</t>
  </si>
  <si>
    <t>CHOPP DO MARQUES 50LT</t>
  </si>
  <si>
    <t>REFRIKO UVA 6X2LT EXP</t>
  </si>
  <si>
    <t>REFRIKO LARANJA 6X2LT EXP</t>
  </si>
  <si>
    <t>REFRIKO GUARANA 6X2LT EXP</t>
  </si>
  <si>
    <t>REFRIKO COLA 6X350ML EXP</t>
  </si>
  <si>
    <t>REFRIKO COLA 6X2LT EXP</t>
  </si>
  <si>
    <t>REFRIKO GUARANA 12X500ML EXP</t>
  </si>
  <si>
    <t>REFRIKO GUARANA 6X350ML EXP</t>
  </si>
  <si>
    <t>REFRIKO LARANJA 12X500ML EXP</t>
  </si>
  <si>
    <t>REFRIKO TUBAINA 6X2LT EXP</t>
  </si>
  <si>
    <t>REFRIKO UVA 6X350ML EXP</t>
  </si>
  <si>
    <t>FURIOSO TRADICIONAL 12X250ML EXP</t>
  </si>
  <si>
    <t>FURIOSO TRADICIONAL 6X473ML EXP</t>
  </si>
  <si>
    <t>FURIOSO TROPICAL 6X473ML EXP</t>
  </si>
  <si>
    <t>FURIOSO TROPICAL 6X2LT EXP</t>
  </si>
  <si>
    <t>FURIOSO MACA VERDE E MELAO 6X473ML EXP</t>
  </si>
  <si>
    <t>FURIOSO MACA VERDE E MELAO 6X2LT EXP</t>
  </si>
  <si>
    <t>FURIOSO TRADICIONAL ZERO 6X473ML EXP</t>
  </si>
  <si>
    <t>FURIOSO MELANCIA E MORANGO ZERO 6X473ML EXP</t>
  </si>
  <si>
    <t>CV BELLA ROMA 6X265ML EXP</t>
  </si>
  <si>
    <t>CV BELLA ROMA 6X473ML EXP</t>
  </si>
  <si>
    <t>CER MOEMA 12X473ML EXP</t>
  </si>
  <si>
    <t>CER MOEMA 12X350ML EXP</t>
  </si>
  <si>
    <t>CER SURVA 12X269ML EXP</t>
  </si>
  <si>
    <t>CER SURVA 24X600ML RET EXP</t>
  </si>
  <si>
    <t>CER CAYMAN 12X269ML EXP</t>
  </si>
  <si>
    <t>CER BAMBOA 12X269ML EXP</t>
  </si>
  <si>
    <t>CER BAMBOA 12X330ML EXP</t>
  </si>
  <si>
    <t>CAC CAIDEIRA 12X450ML EXP</t>
  </si>
  <si>
    <t>AT MALDIVES 12X250ML - ME</t>
  </si>
  <si>
    <t>REFRIKO COLA 12X500ML - ME</t>
  </si>
  <si>
    <t>REFRIKO COLA 4X3LT - ME</t>
  </si>
  <si>
    <t>REFRIKO COLA 6X2LT - ME</t>
  </si>
  <si>
    <t>REFRIKO COLA 6X350ML - ME</t>
  </si>
  <si>
    <t>REFRIKO FRAMBOESA 6X2LT - ME</t>
  </si>
  <si>
    <t>REFRIKO GUARANA 12X500ML - ME</t>
  </si>
  <si>
    <t>REFRIKO GUARANA 24X600ML - RET - ME</t>
  </si>
  <si>
    <t>REFRIKO GUARANA 4X3LT - ME</t>
  </si>
  <si>
    <t>REFRIKO GUARANA 6X2LT - ME</t>
  </si>
  <si>
    <t>REFRIKO GUARANA 6X350ML - ME</t>
  </si>
  <si>
    <t>REFRIKO LARANJA 12X500ML - ME</t>
  </si>
  <si>
    <t>REFRIKO LARANJA 24X600ML - RET - ME</t>
  </si>
  <si>
    <t>REFRIKO LARANJA 6X2LT - ME</t>
  </si>
  <si>
    <t>REFRIKO LARANJA 6X350ML - ME</t>
  </si>
  <si>
    <t>REFRIKO LIMAO 24X600ML - RET - ME</t>
  </si>
  <si>
    <t>REFRIKO LIMAO 6X2LT - ME</t>
  </si>
  <si>
    <t>REFRIKO LIMAO 6X350ML - ME</t>
  </si>
  <si>
    <t>TUBAJUJUBA GUARANA 6X2LT - ME</t>
  </si>
  <si>
    <t>REFRIKO TUBAINA 12X300ML - ME</t>
  </si>
  <si>
    <t>REFRIKO TUBAINA 12X500ML - ME</t>
  </si>
  <si>
    <t>REFRIKO TUBAINA 24X600ML - RET - ME</t>
  </si>
  <si>
    <t>REFRIKO TUBAINA 4X3LT - ME</t>
  </si>
  <si>
    <t>REFRIKO TUBAINA 6X2LT - ME</t>
  </si>
  <si>
    <t>REFRIKO TUBAINA 6X350ML - ME</t>
  </si>
  <si>
    <t>REFRIKO UVA 12X200ML - ME</t>
  </si>
  <si>
    <t>REFRIKO UVA 6X2LT - ME</t>
  </si>
  <si>
    <t>REFRISHOW GUARANA 6X2LT - ME</t>
  </si>
  <si>
    <t>TERNURA LARANJA 6X2LT - ME</t>
  </si>
  <si>
    <t>TERNURA TUBAINA 6X2LT - ME</t>
  </si>
  <si>
    <t>TERNURA UVA 6X2LT - ME</t>
  </si>
  <si>
    <t>AT MALDIVES 250ML - ME</t>
  </si>
  <si>
    <t>REFRIKO COLA 200ML - ME</t>
  </si>
  <si>
    <t>REFRIKO COLA 500ML - ME</t>
  </si>
  <si>
    <t>REFRIKO COLA 3LT - ME</t>
  </si>
  <si>
    <t>REFRIKO COLA 2LT - ME</t>
  </si>
  <si>
    <t>REFRIKO COLA 350ML - ME</t>
  </si>
  <si>
    <t>REFRIKO FRAMBOESA 2LT - ME</t>
  </si>
  <si>
    <t>REFRIKO GUARANA 200ML - ME</t>
  </si>
  <si>
    <t>REFRIKO GUARANA 500ML - ME</t>
  </si>
  <si>
    <t>REFRIKO GUARANA 600ML - RET - ME</t>
  </si>
  <si>
    <t>REFRIKO GUARANA 3LT - ME</t>
  </si>
  <si>
    <t>REFRIKO GUARANA 2LT - ME</t>
  </si>
  <si>
    <t>REFRIKO GUARANA 350ML - ME</t>
  </si>
  <si>
    <t>REFRIKO LARANJA 200ML - ME</t>
  </si>
  <si>
    <t>REFRIKO LARANJA 500ML - ME</t>
  </si>
  <si>
    <t>REFRIKO LARANJA 600ML - RET - ME</t>
  </si>
  <si>
    <t>REFRIKO LARANJA 2LT - ME</t>
  </si>
  <si>
    <t>REFRIKO LARANJA 350ML - ME</t>
  </si>
  <si>
    <t>REFRIKO LIMAO 200ML - ME</t>
  </si>
  <si>
    <t>REFRIKO LIMAO 600ML - RET - ME</t>
  </si>
  <si>
    <t>REFRIKO LIMAO 2LT - ME</t>
  </si>
  <si>
    <t>REFRIKO LIMAO 350ML - ME</t>
  </si>
  <si>
    <t>TUBAJUJUBA GUARANA 2LT - ME</t>
  </si>
  <si>
    <t>REFRIKO TUBAINA 200ML - ME</t>
  </si>
  <si>
    <t>REFRIKO TUBAINA 300ML - ME</t>
  </si>
  <si>
    <t>REFRIKO TUBAINA 500ML - ME</t>
  </si>
  <si>
    <t>REFRIKO TUBAINA 600ML - RET - ME</t>
  </si>
  <si>
    <t>REFRIKO TUBAINA 3LT - ME</t>
  </si>
  <si>
    <t>REFRIKO TUBAINA 2LT - ME</t>
  </si>
  <si>
    <t>REFRIKO UVA 200ML - ME</t>
  </si>
  <si>
    <t>REFRIKO UVA 2LT - ME</t>
  </si>
  <si>
    <t>REFRISHOW GUARANA 2LT - ME</t>
  </si>
  <si>
    <t>TERNURA LARANJA 2LT - ME</t>
  </si>
  <si>
    <t>TERNURA TUBAINA 2LT - ME</t>
  </si>
  <si>
    <t>TERNURA UVA 2LT - ME</t>
  </si>
  <si>
    <t>TUBAJUJUBA LARANJA 2LT - ME</t>
  </si>
  <si>
    <t>TUBAJUJUBA LARANJA 6X2LT - ME</t>
  </si>
  <si>
    <t>REFRIKO UVA 350ML - ME</t>
  </si>
  <si>
    <t>REFRIKO UVA 6X350ML - ME</t>
  </si>
  <si>
    <t>REFRIKO TUBAINA 12X250ML -  ME</t>
  </si>
  <si>
    <t>FURIOSO ACAI 12X250ML - ME</t>
  </si>
  <si>
    <t>FURIOSO MACA VERDE E MELAO 12X250ML - ME</t>
  </si>
  <si>
    <t>FURIOSO MELANCIA E MORANGO 12X250ML - ME</t>
  </si>
  <si>
    <t>FURIOSO MELANCIA E MORANGO 6X473ML - ME</t>
  </si>
  <si>
    <t>FURIOSO MELANCIA E MORANGO 6X2LT - ME</t>
  </si>
  <si>
    <t>FURIOSO MACA VERDE E MELAO 6X473ML - ME</t>
  </si>
  <si>
    <t>FURIOSO MACA VERDE E MELAO 6X2LT - ME</t>
  </si>
  <si>
    <t>FURIOSO TRADICIONAL 12X250ML - ME</t>
  </si>
  <si>
    <t>FURIOSO TRADICIONAL 6X473ML - ME</t>
  </si>
  <si>
    <t>FURIOSO TRADICIONAL 6X2LT - ME</t>
  </si>
  <si>
    <t>FURIOSO TROPICAL 12X250ML - ME</t>
  </si>
  <si>
    <t>FURIOSO TROPICAL 6X473ML - ME</t>
  </si>
  <si>
    <t>FURIOSO TROPICAL 6X2LT - ME</t>
  </si>
  <si>
    <t>PACK FURIOSO SABORES 4X250ML - ME</t>
  </si>
  <si>
    <t>BOMBADAO ENERGY DRINK 6X2LT - ME</t>
  </si>
  <si>
    <t>FURIOSO ACAI 250ML - ME</t>
  </si>
  <si>
    <t>FURIOSO MACA VERDE E MELAO 250ML - ME</t>
  </si>
  <si>
    <t>FURIOSO MELANCIA E MORANGO 250ML - ME</t>
  </si>
  <si>
    <t>FURIOSO MELANCIA E MORANGO 2LT - ME</t>
  </si>
  <si>
    <t>FURIOSO MELANCIA E MORANGO 473ML - ME</t>
  </si>
  <si>
    <t>FURIOSO MACA VERDE E MELAO 2LT - ME</t>
  </si>
  <si>
    <t>FURIOSO MACA VERDE E MELAO 473ML - ME</t>
  </si>
  <si>
    <t>FURIOSO TRADICIONAL 250ML - ME</t>
  </si>
  <si>
    <t>FURIOSO TRADICIONAL 1LT - ME</t>
  </si>
  <si>
    <t>FURIOSO TRADICIONAL 2LT - ME</t>
  </si>
  <si>
    <t>FURIOSO TRADICIONAL 473ML - ME</t>
  </si>
  <si>
    <t>FURIOSO TROPICAL 250ML - ME</t>
  </si>
  <si>
    <t>FURIOSO TROPICAL 2LT - ME</t>
  </si>
  <si>
    <t>FURIOSO TROPICAL 473ML - ME</t>
  </si>
  <si>
    <t>BOMBADAO ENERGY DRINK 2LT - ME</t>
  </si>
  <si>
    <t>FURIOSO CITRUS 250ML - ME</t>
  </si>
  <si>
    <t>FURIOSO CITRUS 12X250ML - ME</t>
  </si>
  <si>
    <t>FURIOSO TRADICIONAL ZERO 473ML - ME</t>
  </si>
  <si>
    <t>FURIOSO MELANCIA E MORANGO ZERO 473ML - ME</t>
  </si>
  <si>
    <t>FURIOSO TRADICIONAL ZERO 6X473ML - ME</t>
  </si>
  <si>
    <t>FURIOSO MELANCIA E MORANGO ZERO 6X473ML - ME</t>
  </si>
  <si>
    <t>FURIOSO TRADICIONAL 6X269ML - ME</t>
  </si>
  <si>
    <t>FURIOSO TRADICIONAL ZERO 6X269ML - ME</t>
  </si>
  <si>
    <t>FURIOSO MELANCIA E MORANGO 6X269ML - ME</t>
  </si>
  <si>
    <t>FURIOSO MELANCIA E MORANGO ZERO 6X269ML - ME</t>
  </si>
  <si>
    <t>FURIOSO MACA VERDE E MELAO 6X269ML - ME</t>
  </si>
  <si>
    <t>FURIOSO TROPICAL 6X269ML - ME</t>
  </si>
  <si>
    <t>FURIOSO TRADICIONAL 269ML - ME</t>
  </si>
  <si>
    <t>FURIOSO TRADICIONAL ZERO 269ML - ME</t>
  </si>
  <si>
    <t>FURIOSO MELANCIA E MORANGO 269ML - ME</t>
  </si>
  <si>
    <t>FURIOSO MELANCIA E MORANGO ZERO 269ML - ME</t>
  </si>
  <si>
    <t>FURIOSO TROPICAL 269ML - ME</t>
  </si>
  <si>
    <t>FURIOSO TRADICIONAL 6X1LT - ME</t>
  </si>
  <si>
    <t>APE BALACREAM 1LT - ME</t>
  </si>
  <si>
    <t>APE CHANCELER 1LT - ME</t>
  </si>
  <si>
    <t>APE DRINKS EMBAIXADOR VERMELHAO 740ML - ME</t>
  </si>
  <si>
    <t>APE FERNET ASTECA 900ML - ME</t>
  </si>
  <si>
    <t>APE PARATUDO C/ RAIZES AMARGAS 900ML - ME</t>
  </si>
  <si>
    <t>APE TEMTUDO MEL E PEQUI 900ML - ME</t>
  </si>
  <si>
    <t>CV CAMPO LARGO RED 500ML - ME</t>
  </si>
  <si>
    <t>COQ ALCOOLICO C/ ACAI-DUELO 920ML - ME</t>
  </si>
  <si>
    <t>COQ ALCOOLICO CAMELINHO CHICLETINHO 500ML - ME</t>
  </si>
  <si>
    <t>COQ ALCOOLICO CAMELINHO LIMAO 500ML - ME</t>
  </si>
  <si>
    <t>COQ ALCOOLICO CAMELINHO PESSEGO 500ML - ME</t>
  </si>
  <si>
    <t>COQ ALCOOLICO DUELO 2LT - ME</t>
  </si>
  <si>
    <t>COQ AMENDOIM BAIANINHA 900ML - ME</t>
  </si>
  <si>
    <t>COQ BALABLUE 1LT - ME</t>
  </si>
  <si>
    <t>COQ CAMELINHO AGUA DE COCO 500ML - ME</t>
  </si>
  <si>
    <t>COQ CAMELINHO BLUEBERRY 500ML - ME</t>
  </si>
  <si>
    <t>COQ CAMELINHO MORANGO 500ML - ME</t>
  </si>
  <si>
    <t>COQ COCO BAIANINHA 900ML - ME</t>
  </si>
  <si>
    <t>CV SALTON LUNAE CLERICOT 750ML - ME</t>
  </si>
  <si>
    <t>COQ DUELO AMENDOIM 500ML - ME</t>
  </si>
  <si>
    <t>COQ DUELO BLUE 500ML - ME</t>
  </si>
  <si>
    <t>COQ DUELO CANELINHA 500ML - ME</t>
  </si>
  <si>
    <t>COQ DUELO CATUABA 500ML - ME</t>
  </si>
  <si>
    <t>COQ DUELO CATUABA 920ML - ME</t>
  </si>
  <si>
    <t>COQ DUELO COCO 500ML - ME</t>
  </si>
  <si>
    <t>COQ DUELO JURUBEBA 920ML - ME</t>
  </si>
  <si>
    <t>COQ DUELO LIMAO 500ML - ME</t>
  </si>
  <si>
    <t>COQ DUELO MARACUJA 500ML - ME</t>
  </si>
  <si>
    <t>COQ DUELO MORANGO 500ML - ME</t>
  </si>
  <si>
    <t>COQ DUELO PESSEGO 500ML - ME</t>
  </si>
  <si>
    <t>COQ DUELO TINTO SUAVE 880ML - ME</t>
  </si>
  <si>
    <t>COQ KEEP COOLER CLASSIC ACAI HIBISCO 6X275ML - ME</t>
  </si>
  <si>
    <t>COQ KEEP COOLER CLASSIC CITRUS 6X275ML - ME</t>
  </si>
  <si>
    <t>COQ KEEP COOLER CLASSIC MORANGO 6X275ML - ME</t>
  </si>
  <si>
    <t>COQ KEEP COOLER CLASSIC PESSEGO 6X275ML - ME</t>
  </si>
  <si>
    <t>COQ KEEP COOLER CLASSIC PINA COLADA 6X275ML - ME</t>
  </si>
  <si>
    <t>COQ KEEP COOLER CLASSIC UVA 6X275ML - ME</t>
  </si>
  <si>
    <t>COQ MARACUJA BAIANINHA 900ML - ME</t>
  </si>
  <si>
    <t>COQ RAIZ AMARGA 900ML - ME</t>
  </si>
  <si>
    <t>COQ RAIZ AMARGA DUELO CURA 920ML - ME</t>
  </si>
  <si>
    <t>LIC JURUBEBA ASTECA 900ML - ME</t>
  </si>
  <si>
    <t>LIC MENTA GOLF 900ML - ME</t>
  </si>
  <si>
    <t>STE KOSTEN 980ML - ME</t>
  </si>
  <si>
    <t>CV BELLA ROMA 6X265ML - ME</t>
  </si>
  <si>
    <t>CV BELLA ROMA 6X473ML - ME</t>
  </si>
  <si>
    <t>CV BELLA ROMA 6X600ML - ME</t>
  </si>
  <si>
    <t>COQ DELIRIO CRAZY 6X473ML - ME</t>
  </si>
  <si>
    <t>COQ DELIRIO FURIOSO 6X473ML - ME</t>
  </si>
  <si>
    <t>COQ DELIRIO HIGH 6X473ML - ME</t>
  </si>
  <si>
    <t>COQ DELIRIO MAD 6X473ML - ME</t>
  </si>
  <si>
    <t>COQ DELIRIO PUNCH 6X473ML - ME</t>
  </si>
  <si>
    <t>COQ NOCH ICE LIMAO 12X275ML - ME</t>
  </si>
  <si>
    <t>COQ NOCH ICE MARACUJA 12X275ML - ME</t>
  </si>
  <si>
    <t>COQ NOCH ICE MELANCIA E MORANGO 12X275ML - ME</t>
  </si>
  <si>
    <t>CV BELLA ROMA 265ML - ME</t>
  </si>
  <si>
    <t>CV BELLA ROMA 473ML - ME</t>
  </si>
  <si>
    <t>CV BELLA ROMA 600ML - ME</t>
  </si>
  <si>
    <t>COQ DELIRIO CRAZY 473ML - ME</t>
  </si>
  <si>
    <t>COQ DELIRIO FURIOSO 473ML - ME</t>
  </si>
  <si>
    <t>COQ DELIRIO HIGH 473ML - ME</t>
  </si>
  <si>
    <t>COQ DELIRIO MAD 473ML - ME</t>
  </si>
  <si>
    <t>COQ DELIRIO PUNCH 473ML - ME</t>
  </si>
  <si>
    <t>COQ NOCH ICE LIMAO 275ML - ME</t>
  </si>
  <si>
    <t>COQ NOCH ICE MARACUJA 275ML - ME</t>
  </si>
  <si>
    <t>COQ NOCH ICE MELANCIA E MORANGO 275ML - ME</t>
  </si>
  <si>
    <t>COQ CAMELINHO MARACUJA 500ML - ME</t>
  </si>
  <si>
    <t>COQ VB REFRESCA ICE LIMAO 12X275ML - ME</t>
  </si>
  <si>
    <t>COQ VB REFRESCA ICE FRUTAS VERMELHAS 12X275ML - ME</t>
  </si>
  <si>
    <t>COQ VB REFRESCA ICE MARACUJA 12X275ML - ME</t>
  </si>
  <si>
    <t>COQ KEEP COOLER CLASSIC TANGERINA 6X275ML - ME</t>
  </si>
  <si>
    <t>COQ DA ROCHA CANELINHA 12X275ML - ME</t>
  </si>
  <si>
    <t>LIC ESP DIEGO ZAMORA 43 700ML - ME</t>
  </si>
  <si>
    <t>COQ CATIVA CATUABA 1L - ME</t>
  </si>
  <si>
    <t>COQ CATIVA COM ACAI 1L - ME</t>
  </si>
  <si>
    <t>LIC STOCK CACAU 720ML - ME</t>
  </si>
  <si>
    <t>LIC STOCK CASSIS 720ML - ME</t>
  </si>
  <si>
    <t>LIC STOCK CHOCOLATE 720ML - ME</t>
  </si>
  <si>
    <t>LIC STOCK CURACAU BLUE 720ML - ME</t>
  </si>
  <si>
    <t>LIC STOCK MENTA 720ML - ME</t>
  </si>
  <si>
    <t>LIC STOCK PEACH 720ML - ME</t>
  </si>
  <si>
    <t>LIC STOCK CAFE 720ML - ME</t>
  </si>
  <si>
    <t>LIC STOCK MARULA GOLD 720ML - ME</t>
  </si>
  <si>
    <t>CER BAMBOA 12X269ML - ME</t>
  </si>
  <si>
    <t>CER BAMBOA 12X300ML - ME</t>
  </si>
  <si>
    <t>CER BAMBOA 12X330ML - ME</t>
  </si>
  <si>
    <t>CER BAMBOA 12X350ML - ME</t>
  </si>
  <si>
    <t>CER BAMBOA 12X473ML - ME</t>
  </si>
  <si>
    <t>CER BAMBOA 23X300ML - RET - ME</t>
  </si>
  <si>
    <t>CER BAMBOA 24X600ML - RET - ME</t>
  </si>
  <si>
    <t>CER BAMBOA 6X600ML - ME</t>
  </si>
  <si>
    <t>CER CAYMAN 12X269ML - ME</t>
  </si>
  <si>
    <t>CER MOEMA 12X1LT - RET - ME</t>
  </si>
  <si>
    <t>CER MOEMA 12X269ML - ME</t>
  </si>
  <si>
    <t>CER MOEMA 12X300ML - ME</t>
  </si>
  <si>
    <t>CER MOEMA 12X350ML - ME</t>
  </si>
  <si>
    <t>CER MOEMA 12X473ML - ME</t>
  </si>
  <si>
    <t>CER MOEMA 23X300ML - RET - ME</t>
  </si>
  <si>
    <t>CER MOEMA 24X600ML - RET - ME</t>
  </si>
  <si>
    <t>CER MOEMA 6X600ML - ME</t>
  </si>
  <si>
    <t>AGUA HIDRATAR C/ GAS 12X500ML - ME</t>
  </si>
  <si>
    <t>AGUA HIDRATAR S/ GAS 12X500ML - ME</t>
  </si>
  <si>
    <t>AGUA HIDRATAR S/ GAS 2X5LT - ME</t>
  </si>
  <si>
    <t>AGUA HIDRATAR S/ GAS 6X1,5LT - ME</t>
  </si>
  <si>
    <t>AGUA NEVOA S/ GAS 12X500ML - ME</t>
  </si>
  <si>
    <t>AGUA NEVOA C/ GAS 12X500ML - ME</t>
  </si>
  <si>
    <t>AGUA HIDRATAR C/ GAS 500ML - ME</t>
  </si>
  <si>
    <t>AGUA HIDRATAR S/ GAS 500ML - ME</t>
  </si>
  <si>
    <t>AGUA HIDRATAR S/ GAS 5LT - ME</t>
  </si>
  <si>
    <t>CER BAMBOA 269ML - ME</t>
  </si>
  <si>
    <t>CER BAMBOA 300ML - RET - ME</t>
  </si>
  <si>
    <t>CER BAMBOA 330ML - ME</t>
  </si>
  <si>
    <t>CER BAMBOA 350ML - ME</t>
  </si>
  <si>
    <t>CER BAMBOA 473ML - ME</t>
  </si>
  <si>
    <t>CER BAMBOA 600ML - RET - ME</t>
  </si>
  <si>
    <t>CER CAYMAN 269ML - ME</t>
  </si>
  <si>
    <t>CER MOEMA 1LT - RET - ME</t>
  </si>
  <si>
    <t>CER MOEMA 269ML - ME</t>
  </si>
  <si>
    <t>CER MOEMA 300ML RET - ME</t>
  </si>
  <si>
    <t>CER MOEMA 350ML - ME</t>
  </si>
  <si>
    <t>CER MOEMA 473ML - ME</t>
  </si>
  <si>
    <t>CER MOEMA 300ML - ME</t>
  </si>
  <si>
    <t>CER MOEMA 600ML - RET - ME</t>
  </si>
  <si>
    <t>AGUA HIDRATAR S/ GAS 1,5LT - ME</t>
  </si>
  <si>
    <t>AGUA NEVOA S/ GAS 500ML - ME</t>
  </si>
  <si>
    <t>AGUA NEVOA C/ GAS 500ML - ME</t>
  </si>
  <si>
    <t>AGUA HIDRATAR C/ GAS 6X1,5LT - ME</t>
  </si>
  <si>
    <t>AGUA MINERAL SFERRIE 510ML C/ GAS - ME</t>
  </si>
  <si>
    <t>AGUA MINERAL CRISTAL SELECT 500ML C/ GAS - ME</t>
  </si>
  <si>
    <t>AGUA BRISA S/ GAS 500ML - ME</t>
  </si>
  <si>
    <t>AGUA BRISA C/ GAS 500ML - ME</t>
  </si>
  <si>
    <t>AGUA BRISA S/ GAS 12X500ML - ME</t>
  </si>
  <si>
    <t>AGUA BRISA C/ GAS 12X500ML - ME</t>
  </si>
  <si>
    <t>AGUA HIDRATAR C/ GAS 330ML - ME</t>
  </si>
  <si>
    <t>AGUA HIDRATAR S/ GAS 330ML - ME</t>
  </si>
  <si>
    <t>AGUA HIDRATAR C/ GAS 12X330ML - ME</t>
  </si>
  <si>
    <t>AGUA HIDRATAR S/ GAS 12X330ML - ME</t>
  </si>
  <si>
    <t>REFRIKO ALCOOL 70% 12X500ML - ME</t>
  </si>
  <si>
    <t>REFRIKO ALCOOL 70% 500ML - ME</t>
  </si>
  <si>
    <t>SUC AURORA INTEGRAL BRANCO TP 1,5LT - ME</t>
  </si>
  <si>
    <t>SUC AURORA INTEGRAL BRANCO VD 1,5LT - ME</t>
  </si>
  <si>
    <t>XAR GROSELHA ASTECA 900ML - ME</t>
  </si>
  <si>
    <t>VT SALTON CLASSIC MERLOT 750ML - ME</t>
  </si>
  <si>
    <t>VB AURORA SECO RIESLING ITALICO 750ML - ME</t>
  </si>
  <si>
    <t>VB AURORA VARIETAL CHARDONNAY 750ML - ME</t>
  </si>
  <si>
    <t>VB CAMPO LARGO SECO 750ML - ME</t>
  </si>
  <si>
    <t>VB CAMPO LARGO SUAVE 750ML - ME</t>
  </si>
  <si>
    <t>VB CHALISE BRANCO SECO 750ML - ME</t>
  </si>
  <si>
    <t>VB CHALISE SUAVE 750ML - ME</t>
  </si>
  <si>
    <t>VB COUNTRY WINE SECO 750ML - ME</t>
  </si>
  <si>
    <t>VB COUNTRY WINE SUAVE 750ML - ME</t>
  </si>
  <si>
    <t>VB FIORINI ASTECA 900ML - ME</t>
  </si>
  <si>
    <t>VB GALO LUSITANO 750ML - ME</t>
  </si>
  <si>
    <t>VB JURUPINGA DINALLE 975ML - ME</t>
  </si>
  <si>
    <t>VB MAIPO MI PUEBLO SAUVIGNON BLANC 750ML - ME</t>
  </si>
  <si>
    <t>VB MARCUS JAMES RESERVADO CHARDONNAY 750ML - ME</t>
  </si>
  <si>
    <t>VB MARCUS JAMES RESERVADO RIESLING 750ML - ME</t>
  </si>
  <si>
    <t>VB MINIATURA JURUPINGA 50ML - ME</t>
  </si>
  <si>
    <t>VB SAINT GERMAIN ASSEMBLAGE 750ML - ME</t>
  </si>
  <si>
    <t>VB SAINT GERMAIN BLANC DE BLANCS 750ML - ME</t>
  </si>
  <si>
    <t>VB SALTON LUNAE 750ML - ME</t>
  </si>
  <si>
    <t>VB SUAVE TALLARICO 750ML - ME</t>
  </si>
  <si>
    <t>VR BRASILEIRO CHALISE 750ML - ME</t>
  </si>
  <si>
    <t>VR CAMPO LARGO SUAVE 750ML - ME</t>
  </si>
  <si>
    <t>VR CHALISE SUAVE 750ML - ME</t>
  </si>
  <si>
    <t>VR MARCUS JAMES RESERVADO 750ML - ME</t>
  </si>
  <si>
    <t>VR SALTON CANONICO 750ML - ME</t>
  </si>
  <si>
    <t>VT AURORA CABERNET SAUVIGNON 750ML - ME</t>
  </si>
  <si>
    <t>VT AURORA VARIETAL MERLOT 750ML - ME</t>
  </si>
  <si>
    <t>VT AURORA VARIETAL PINOT NOIR 750ML - ME</t>
  </si>
  <si>
    <t>VT CAMPO LARGO SECO 750ML - ME</t>
  </si>
  <si>
    <t>VT CAMPO LARGO SUAVE 750ML - ME</t>
  </si>
  <si>
    <t>VT CASILLERO DEL DIABLO CABERNET SAUVIGNON 750ML - ME</t>
  </si>
  <si>
    <t>VT CASILLERO DEL DIABLO CARMENERE 750ML - ME</t>
  </si>
  <si>
    <t>VT CASILLERO DEL DIABLO MALBEC 750ML - ME</t>
  </si>
  <si>
    <t>VT CASILLERO DEL DIABLO MERLOT 750ML - ME</t>
  </si>
  <si>
    <t>VT CASILLERO DEL DIABLO PINOT NOIR 750ML - ME</t>
  </si>
  <si>
    <t>VT CASILLERO DEL DIABLO RED BLEND 750ML - ME</t>
  </si>
  <si>
    <t>VT CASILLERO DEL DIABLO RESERVA CABERNET SAUVIGNON 750ML - ME</t>
  </si>
  <si>
    <t>VT CASILLERO DEL DIABLO RESERVA CARMENERE 750ML - ME</t>
  </si>
  <si>
    <t>VT CASILLERO DEL DIABLO SHIRAZ 750ML - ME</t>
  </si>
  <si>
    <t>VT CHALISE SECO 750ML - ME</t>
  </si>
  <si>
    <t>VT CHALISE SUAVE 750ML - ME</t>
  </si>
  <si>
    <t>VT CONCHA Y TORO RESERVADO 750ML - ME</t>
  </si>
  <si>
    <t>VT COUNTRY WINE SECO 750ML - ME</t>
  </si>
  <si>
    <t>VT COUNTRY WINE SUAVE 750ML - ME</t>
  </si>
  <si>
    <t>VT FIORINI ASTECA 900ML - ME</t>
  </si>
  <si>
    <t>VT GALO LUSITANO 750ML - ME</t>
  </si>
  <si>
    <t>VT GRAN RESERVA CABERNET SAUVIGNON 750ML - ME</t>
  </si>
  <si>
    <t>VT MAIPO MI PUEBLO CABERNET SAUVIGNON 750ML - ME</t>
  </si>
  <si>
    <t>VT MAIPO MI PUEBLO CARMENERE 750ML - ME</t>
  </si>
  <si>
    <t>VT MARCUS JAMES RESERVADO CABERNET SAUVIGNON FRANC 750ML - ME</t>
  </si>
  <si>
    <t>VT MARCUS JAMES RESERVADO CABERNET SAUVIGNON 750ML - ME</t>
  </si>
  <si>
    <t>VT MARCUS JAMES RESERVADO MERLOT 750ML - ME</t>
  </si>
  <si>
    <t>VT MARCUS JAMES RESERVADO PINOT 750ML - ME</t>
  </si>
  <si>
    <t>VT MARCUS JAMES RESERVADO PINOTAGE 750ML - ME</t>
  </si>
  <si>
    <t>VT MARCUS JAMES RESERVADO TANNAT 750ML - ME</t>
  </si>
  <si>
    <t>VT MARQUES DE CASA CONCHA CARMENERE 750ML - ME</t>
  </si>
  <si>
    <t>VT MARQUES DE CASA CONCHA MALBEC 750ML - ME</t>
  </si>
  <si>
    <t>VT QUINTA RIO GRANDE BORDO SECO 1LT - ME</t>
  </si>
  <si>
    <t>VT QUINTA RIO GRANDE BORDO SUAVE 1LT - ME</t>
  </si>
  <si>
    <t>VT QUINTA RIO GRANDE SECO 750ML - ME</t>
  </si>
  <si>
    <t>VT QUINTA RIO GRANDE SUAVE 750ML - ME</t>
  </si>
  <si>
    <t>VT SAINT GERMAIN ASSEMBLAGE 750ML - ME</t>
  </si>
  <si>
    <t>VT SAINT GERMAIN CABERNET SAUVIGNON 750ML - ME</t>
  </si>
  <si>
    <t>VT SAINT GERMAIN MERLOT 750ML - ME</t>
  </si>
  <si>
    <t>VT SALTON CLASSIC CABERNET SAUVIGNON 750ML - ME</t>
  </si>
  <si>
    <t>VT SALTON CLASSIC TANNAT 750ML - ME</t>
  </si>
  <si>
    <t>VT SALTON PARADOXO CABERNET SAUVIGNON 750ML - ME</t>
  </si>
  <si>
    <t>VT SALTON PARADOXO MERLOT 750ML - ME</t>
  </si>
  <si>
    <t>VT SALTON PARADOXO PINOTNOIR 750ML - ME</t>
  </si>
  <si>
    <t>VT SANGUE DE BOI SECO 750ML - ME</t>
  </si>
  <si>
    <t>VT SANGUE DE BOI SUAVE 750ML - ME</t>
  </si>
  <si>
    <t>VT TRIVENTO RESERVE MALBEC 750ML - ME</t>
  </si>
  <si>
    <t>VB CASILLERO DEL DIABLO BELIGTH SAUVIGNON BLANC 750ML - ME</t>
  </si>
  <si>
    <t>VR CASILLERO DEL DIABLO BELIGTH 750ML - ME</t>
  </si>
  <si>
    <t>VT SANGUE DE BOI SUAVE GASEIFICADO 660ML - ME</t>
  </si>
  <si>
    <t>VT SANGUE DE BOI SUAVE GASEIFICADO 6X275ML - ME</t>
  </si>
  <si>
    <t>VT SALTON SEPTIMUM SECO 750ML - ME</t>
  </si>
  <si>
    <t>ESP AURORA BRUT BRANCO 750ML - ME</t>
  </si>
  <si>
    <t>ESP AURORA BRUT ROSE 750ML - ME</t>
  </si>
  <si>
    <t>ESP AURORA DEMI SEC 750ML - ME</t>
  </si>
  <si>
    <t>ESP AURORA MOSCATEL BRANCO 750ML - ME</t>
  </si>
  <si>
    <t>ESP AURORA MOSCATEL ROSE 750ML - ME</t>
  </si>
  <si>
    <t>ESP AURORA PROSECCO 750ML - ME</t>
  </si>
  <si>
    <t>ESP AURORA ZERO ALCOOL 750ML - ME</t>
  </si>
  <si>
    <t>ESP SAINT GERMAIN BRANCO DEMI SEC 660ML - ME</t>
  </si>
  <si>
    <t>ESP SALTON BRUT 750ML - ME</t>
  </si>
  <si>
    <t>ESP SALTON BRUT OURO 750ML - ME</t>
  </si>
  <si>
    <t>ESP SALTON BRUT OURO ROSE 750ML - ME</t>
  </si>
  <si>
    <t>ESP SALTON BRUT ROSE 750ML - ME</t>
  </si>
  <si>
    <t>ESP SALTON CLASSIC BRUT 750ML - ME</t>
  </si>
  <si>
    <t>ESP SALTON CLASSIC MOSCATEL 750ML - ME</t>
  </si>
  <si>
    <t>ESP SALTON DEMI SEC 750ML - ME</t>
  </si>
  <si>
    <t>ESP SALTON EXTRA BRUT 750ML - ME</t>
  </si>
  <si>
    <t>ESP SALTON MOSCATEL 750ML - ME</t>
  </si>
  <si>
    <t>ESP SALTON MOSCATO ROSE 750ML - ME</t>
  </si>
  <si>
    <t>ESP SALTON PROSECCO BRUT 750ML - ME</t>
  </si>
  <si>
    <t>ESP AURORA ZERO ALCOOL ROSE 750ML - ME</t>
  </si>
  <si>
    <t>WHI DINGOOS 900ML - ME</t>
  </si>
  <si>
    <t>WHI BLACK STONE 1LT - ME</t>
  </si>
  <si>
    <t>WHI BELLS ORIGINAL 700ML - ME</t>
  </si>
  <si>
    <t>WHI BLACK &amp; WHITE 1LT - ME</t>
  </si>
  <si>
    <t>WHI BUCHANANS 12Y 1LT - ME</t>
  </si>
  <si>
    <t>WHI BUCHANANS 18Y 750ML - ME</t>
  </si>
  <si>
    <t>WHI BUCHANANS DELUXE 750ML - ME</t>
  </si>
  <si>
    <t>WHI BULLEIT BOURBON 750ML - ME</t>
  </si>
  <si>
    <t>WHI GOLD PAR 1LT - ME</t>
  </si>
  <si>
    <t>WHI GRAN PAR 1LT - ME</t>
  </si>
  <si>
    <t>WHI J&amp;B RARE 1LT - ME</t>
  </si>
  <si>
    <t>WHI JOHNNIE WALKER BLACK ICONS 1LT - ME</t>
  </si>
  <si>
    <t>WHI JOHNNIE WALKER BLACK LABEL 1LT - ME</t>
  </si>
  <si>
    <t>WHI JOHNNIE WALKER BLACK LABEL 50ML - ME</t>
  </si>
  <si>
    <t>WHI JOHNNIE WALKER BLACK LABEL 750ML - ME</t>
  </si>
  <si>
    <t>WHI JOHNNIE WALKER BLUE LABEL 750ML - ME</t>
  </si>
  <si>
    <t>WHI JOHNNIE WALKER DOUBLE BLACK 1LT - ME</t>
  </si>
  <si>
    <t>WHI JOHNNIE WALKER GOLD RESERVE 750ML - ME</t>
  </si>
  <si>
    <t>WHI JOHNNIE WALKER GREEN LABEL 750ML - ME</t>
  </si>
  <si>
    <t>WHI JOHNNIE WALKER RED LABEL 170ML - ME</t>
  </si>
  <si>
    <t>WHI JOHNNIE WALKER RED LABEL 1LT - ME</t>
  </si>
  <si>
    <t>WHI JOHNNIE WALKER RED LABEL 500ML - ME</t>
  </si>
  <si>
    <t>WHI JOHNNIE WALKER RED LABEL 50ML - ME</t>
  </si>
  <si>
    <t>WHI JOHNNIE WALKER RED LABEL 750ML - ME</t>
  </si>
  <si>
    <t>WHI JOHNNIE WALKER SWING 750ML - ME</t>
  </si>
  <si>
    <t>WHI LOGAN HERITAGE 700ML - ME</t>
  </si>
  <si>
    <t>WHI OLD PARR 18Y 750ML - ME</t>
  </si>
  <si>
    <t>WHI OLD PARR 1LT - ME</t>
  </si>
  <si>
    <t>WHI OLD PARR 750ML - ME</t>
  </si>
  <si>
    <t>WHI OLD VILLE 1LT - ME</t>
  </si>
  <si>
    <t>WHI OLDEN BLEND VIDRO C/ COPO 900ML - ME</t>
  </si>
  <si>
    <t>WHI SINGLETON OF DUFFTOWN 750ML - ME</t>
  </si>
  <si>
    <t>WHI WHITE HORSE 1LT - ME</t>
  </si>
  <si>
    <t>CAC 51 50ML - ME</t>
  </si>
  <si>
    <t>AGU YPIOCA CG PRATA 965ML - ME</t>
  </si>
  <si>
    <t>CAC 21 LUXO 900ML - ME</t>
  </si>
  <si>
    <t>CAC 21 LUXO 965ML - ME</t>
  </si>
  <si>
    <t>CAC 51 12X965ML RET - ME</t>
  </si>
  <si>
    <t>CAC 51 SELECAO 965ML - ME</t>
  </si>
  <si>
    <t>CAC CAMELINHO CARVALHO 500ML - ME</t>
  </si>
  <si>
    <t>CAC CANINHA JAMEL 12X965ML RET - ME</t>
  </si>
  <si>
    <t>CAC CANINHA JAMEL OURO 900ML RET - ME</t>
  </si>
  <si>
    <t>CAC CANINHA SERTANEJA 970ML - ME</t>
  </si>
  <si>
    <t>CAC MONKEY RESERVE ABACAXI AO VINHO 50ML - ME</t>
  </si>
  <si>
    <t>CAC MONKEY RESERVE ABACAXI AO VINHO 750ML - ME</t>
  </si>
  <si>
    <t>CAC MONKEY RESERVE CRAVO E CANELA 50ML - ME</t>
  </si>
  <si>
    <t>CAC MONKEY RESERVE CRAVO E CANELA 750ML - ME</t>
  </si>
  <si>
    <t>CAC MONKEY SPECIAL RESERVE BANANA 50ML - ME</t>
  </si>
  <si>
    <t>CAC MONKEY SPECIAL RESERVE BANANA 750ML - ME</t>
  </si>
  <si>
    <t>CAC MONKEY SPECIAL RESERVE SILVER 750ML - ME</t>
  </si>
  <si>
    <t>CAC SALINAS 600ML - ME</t>
  </si>
  <si>
    <t>CAC SALINAS BALSAMO 1LT - ME</t>
  </si>
  <si>
    <t>CAC SALINAS UMBURANA 1LT - ME</t>
  </si>
  <si>
    <t>CAC SALINAS UMBURANA 600ML - ME</t>
  </si>
  <si>
    <t>CAC TERRA BRAZILIS 750ML - ME</t>
  </si>
  <si>
    <t>CAC TERRA ROXA VIDRO 965ML - ME</t>
  </si>
  <si>
    <t>CAC VELHO BARREIRO 600ML - ME</t>
  </si>
  <si>
    <t>CAC VELHO BARREIRO 910ML - ME</t>
  </si>
  <si>
    <t>CAC VELHO BARREIRO ALAMBIQUE 700ML - ME</t>
  </si>
  <si>
    <t>CAC VELHO BARREIRO CAFE 910ML - ME</t>
  </si>
  <si>
    <t>CAC VELHO BARREIRO COMPOSTO 910ML - ME</t>
  </si>
  <si>
    <t>CAC VELHO BARREIRO LIMAO 910ML - ME</t>
  </si>
  <si>
    <t>CAC VILLA VELHA CARVALHO 965ML - ME</t>
  </si>
  <si>
    <t>CAC YPIOCA 150 ANOS REDESIGN 700ML - ME</t>
  </si>
  <si>
    <t>CAC YPIOCA 160 ANOS REDESIGN 700ML - ME</t>
  </si>
  <si>
    <t>CAC YPIOCA 5 CHAVES 700ML - ME</t>
  </si>
  <si>
    <t>CAC YPIOCA BRASILIZAR CG OURO 965ML - ME</t>
  </si>
  <si>
    <t>CAC YPIOCA BRASILIZAR EMPALHADA OURO 965ML - ME</t>
  </si>
  <si>
    <t>CAC YPIOCA GUARANA 1LT - ME</t>
  </si>
  <si>
    <t>CAC YPIOCA LIMAO 965ML - ME</t>
  </si>
  <si>
    <t>CAC YPIOCA MESTRE PRATA 965ML - ME</t>
  </si>
  <si>
    <t>CAC YPIOCA OURO 965ML - ME</t>
  </si>
  <si>
    <t>PIN CAMELINHO 500ML - ME</t>
  </si>
  <si>
    <t>PIN CATUPINGA 900ML - ME</t>
  </si>
  <si>
    <t>PIN VELHO BARREIRO PLATINUM 700ML - ME</t>
  </si>
  <si>
    <t>CAC MEROLINHA 6X965ML - ME</t>
  </si>
  <si>
    <t>CAC CAIDEIRA 12X450ML - ME</t>
  </si>
  <si>
    <t>CAC CAIDEIRA 24X600ML - RET - ME</t>
  </si>
  <si>
    <t>CAC MEROLINHA 965ML - ME</t>
  </si>
  <si>
    <t>CAC CAIDEIRA 450ML - ME</t>
  </si>
  <si>
    <t>CAC CAIDEIRA 600ML - RET - ME</t>
  </si>
  <si>
    <t>CAC 51 LATA 12X350ML - ME</t>
  </si>
  <si>
    <t>CAC PRESIDENTE 900ML - ME</t>
  </si>
  <si>
    <t>CAC 51 RESERVA SINGULAR 700ML - ME</t>
  </si>
  <si>
    <t>CAC 51 RESERVA RARA 700ML - ME</t>
  </si>
  <si>
    <t>CAC 51 RESERVA UNICA 700ML - ME</t>
  </si>
  <si>
    <t>CAC 51 MEL 740ML - ME</t>
  </si>
  <si>
    <t>CAC SELETA 600ML - ME</t>
  </si>
  <si>
    <t>CAC SELETA 1L - ME</t>
  </si>
  <si>
    <t>CAC BOAZINHA 600ML - ME</t>
  </si>
  <si>
    <t>CAC BOAZINHA 1L - ME</t>
  </si>
  <si>
    <t>VOD 51 PIRASSUNUNGA OURO 965ML - ME</t>
  </si>
  <si>
    <t>VOD BALALAIKA 1LT - ME</t>
  </si>
  <si>
    <t>VOD BAM KETEL ONE GRAPEFRUIT E ROSE 750ML - ME</t>
  </si>
  <si>
    <t>VOD BAM KETEL ONE PEACH E ORANGE 750ML - ME</t>
  </si>
  <si>
    <t>VOD CIROC 750ML - ME</t>
  </si>
  <si>
    <t>VOD ETERNITY TRADICIONAL 900ML - ME</t>
  </si>
  <si>
    <t>VOD KETEL ONE 1LT - ME</t>
  </si>
  <si>
    <t>VOD KISLLA BIG APPLE 900ML - ME</t>
  </si>
  <si>
    <t>VOD KISLLA BLUE BERRY 900ML - ME</t>
  </si>
  <si>
    <t>VOD KISLLA LIMAO 900ML - ME</t>
  </si>
  <si>
    <t>VOD KISLLA MARACUJA 900ML - ME</t>
  </si>
  <si>
    <t>VOD KISLLA MENTA 900ML - ME</t>
  </si>
  <si>
    <t>VOD KISLLA RED FRUITS 900ML - ME</t>
  </si>
  <si>
    <t>VOD KRISKOF APPLE 900ML - ME</t>
  </si>
  <si>
    <t>VOD KRISKOF BANANINHA 900ML - ME</t>
  </si>
  <si>
    <t>VOD KRISKOF BLUE 900ML - ME</t>
  </si>
  <si>
    <t>VOD KRISKOF COCO 900ML - ME</t>
  </si>
  <si>
    <t>VOD KRISKOF LEMON 900ML - ME</t>
  </si>
  <si>
    <t>VOD KRISKOF MELANCIA 900ML - ME</t>
  </si>
  <si>
    <t>VOD KRISKOF MENTA C/ LIMAO 900ML - ME</t>
  </si>
  <si>
    <t>VOD KRISKOF PURPLE FRUITS 900ML - ME</t>
  </si>
  <si>
    <t>VOD KRISKOF RED FRUITS 900ML - ME</t>
  </si>
  <si>
    <t>VOD KRISKOF TANGERINA 900ML - ME</t>
  </si>
  <si>
    <t>VOD PRAVOIKA 900ML - ME</t>
  </si>
  <si>
    <t>VOD ROSKOFF LIMAO 965ML - ME</t>
  </si>
  <si>
    <t>VOD SMIRNOFF MARACUJA E JASMIM 998ML - ME</t>
  </si>
  <si>
    <t>VOD SMIRNOFF MELANCIA E MENTA INFUSION 998ML - ME</t>
  </si>
  <si>
    <t>VOD SMIRNOFF RED 600ML - ME</t>
  </si>
  <si>
    <t>VOD SMIRNOFF RED 998ML - ME</t>
  </si>
  <si>
    <t>VOD VORUS TRADICIONAL 1LT - ME</t>
  </si>
  <si>
    <t>VOD BAMBOA 6X970ML - ME</t>
  </si>
  <si>
    <t>VOD FRIKOV 6X970ML - ME</t>
  </si>
  <si>
    <t>VOD JAMES COOK 6X900ML - ME</t>
  </si>
  <si>
    <t>VOD BAMBOA 970ML - ME</t>
  </si>
  <si>
    <t>VOD FRIKOV 970ML - ME</t>
  </si>
  <si>
    <t>VOD JAMES COOK 900ML - ME</t>
  </si>
  <si>
    <t>VOD PRESIDENTE 900ML - ME</t>
  </si>
  <si>
    <t>VOD POLAK 900ML - ME</t>
  </si>
  <si>
    <t>GIN DRY THEROS 1LT - ME</t>
  </si>
  <si>
    <t>GIN EASY BOOZE BLUEBERRY 275ML - ME</t>
  </si>
  <si>
    <t>GIN EASY BOOZE RED MINT 275ML - ME</t>
  </si>
  <si>
    <t>GIN EASY BOOZE SPRITZ 275ML - ME</t>
  </si>
  <si>
    <t>GIN GINTUDO 1LT - ME</t>
  </si>
  <si>
    <t>GIN GORDONS 750ML - ME</t>
  </si>
  <si>
    <t>GIN GORDONS PINK 700ML - ME</t>
  </si>
  <si>
    <t>GIN LONDDON DRY 1LT - ME</t>
  </si>
  <si>
    <t>GIN ROCKS 1LT - ME</t>
  </si>
  <si>
    <t>GIN ROCKS 995ML C/ TACAS 995ML - ME</t>
  </si>
  <si>
    <t>GIN ROCKS LIMAO SICILIANO 1LT - ME</t>
  </si>
  <si>
    <t>GIN ROCKS STRAWBERRY 1LT - ME</t>
  </si>
  <si>
    <t>GIN ROCKS SUNSET 1LT - ME</t>
  </si>
  <si>
    <t>GIN TANQUERAY 750ML - ME</t>
  </si>
  <si>
    <t>GIN TANQUERAY RANGPUR 700ML - ME</t>
  </si>
  <si>
    <t>GIN TANQUERAY SEVILLA 700ML - ME</t>
  </si>
  <si>
    <t>GIN TANQUERAY SEVILLA TONIC 275ML - ME</t>
  </si>
  <si>
    <t>GIN TANQUERAY TEN RDS 750ML - ME</t>
  </si>
  <si>
    <t>GIN TANQUERAY TONIC 275ML - ME</t>
  </si>
  <si>
    <t>GIN TANQUERAY VAP 750ML - ME</t>
  </si>
  <si>
    <t>GIN JAMES COOK 6X900ML - ME</t>
  </si>
  <si>
    <t>GIN JAMES COOK 900ML - ME</t>
  </si>
  <si>
    <t>GIN THEROS RED FRUITS 1LT - ME</t>
  </si>
  <si>
    <t>GIN GINTUDO SATRAWBERRY 1LT - ME</t>
  </si>
  <si>
    <t>SAQ IKI GARRAFA 750ML - ME</t>
  </si>
  <si>
    <t>SAQ JUN DAITI 670ML - ME</t>
  </si>
  <si>
    <t>SAQ SECO KETTO 2LT - ME</t>
  </si>
  <si>
    <t>SAQ SECO KETTO 880ML - ME</t>
  </si>
  <si>
    <t>TEQ TEQPAR 1LT - ME</t>
  </si>
  <si>
    <t>TEQ TEQPAR SILVER 1LT - ME</t>
  </si>
  <si>
    <t>TEQ MEX JOSE CUERVO ESPECIAL 750ML - ME</t>
  </si>
  <si>
    <t>TEQ MEX JOSE CUERVO SILVER 750ML - ME</t>
  </si>
  <si>
    <t>CON ALCATRAO 900ML - ME</t>
  </si>
  <si>
    <t>CON DOMUS 1LT - ME</t>
  </si>
  <si>
    <t>CON DOMUS 900ML - ME</t>
  </si>
  <si>
    <t>CON PRESIDENTE 900ML - ME</t>
  </si>
  <si>
    <t>CON PRESIDENTE MEL 900ML - ME</t>
  </si>
  <si>
    <t>CHOPP BAMBOA 15LT - ME</t>
  </si>
  <si>
    <t>CHOPP MOEMA 30LT - ME</t>
  </si>
  <si>
    <t>CHOPP BAMBOA 30LT - ME</t>
  </si>
  <si>
    <t>CHOPP MOEMA 15LT - ME</t>
  </si>
  <si>
    <t>RUM CARIBBEAN C/ COPO 1LT - ME</t>
  </si>
  <si>
    <t>ROTULO ADESIVO VOD FRIKOV 970ML</t>
  </si>
  <si>
    <t>ROTULO BOPP REFRIKO COLA 200ML</t>
  </si>
  <si>
    <t>ROTULO BOPP REFRIKO FRAMBOESA 2L</t>
  </si>
  <si>
    <t>ROTULO BOPP REFRIKO LARANJA 200ML</t>
  </si>
  <si>
    <t>ROTULO BOPP REFRIKO LIMAO 200ML</t>
  </si>
  <si>
    <t>ROTULO BOPP REFRIKO UVA 200ML</t>
  </si>
  <si>
    <t>ROTULO ADESIVO MEROLINHA 965ML</t>
  </si>
  <si>
    <t>ROTULO PAPEL CER BAMBOA LAGER 300ML</t>
  </si>
  <si>
    <t>ROTULO BOPP REFRIKO GUARANA 200ML</t>
  </si>
  <si>
    <t>ROTULO BOPP AGUA S/ GAS HIDRATAR 330ML</t>
  </si>
  <si>
    <t>ROTULO BOPP AGUA C/ GAS HIDRATAR 330ML</t>
  </si>
  <si>
    <t>ROTULO BOPP AGUA S/ GAS BRISA 500ML</t>
  </si>
  <si>
    <t>ROTULO BOPP AGUA C/ GAS BRISA 500ML</t>
  </si>
  <si>
    <t>ROTULO BOPP REFRISHOW LARANJA 2L</t>
  </si>
  <si>
    <t>ROTULO BOPP AGUA S/ GAS NEVOA 500ML</t>
  </si>
  <si>
    <t>ROTULO BOPP AGUA C/ GAS NEVOA 500ML</t>
  </si>
  <si>
    <t>ROTULO SLEEVE REFRIKO TUBAINA 250ML</t>
  </si>
  <si>
    <t>PREFORMA CRISTAL 200ML A</t>
  </si>
  <si>
    <t>PREFORMA VERDE 200ML A</t>
  </si>
  <si>
    <t>PREFORMA CRISTAL 200ML C</t>
  </si>
  <si>
    <t>PREFORMA VERDE 200ML C</t>
  </si>
  <si>
    <t>PREFORMA CRISTAL 450/ 500ML A</t>
  </si>
  <si>
    <t>PREFORMA CRISTAL 450/ 500ML C</t>
  </si>
  <si>
    <t>PREFORMA CRISTAL 450/ 500ML E</t>
  </si>
  <si>
    <t>PREFORMA CRISTAL 250/ 275/ 500ML A</t>
  </si>
  <si>
    <t>PREFORMA CRISTAL 500ML C</t>
  </si>
  <si>
    <t>PREFORMA CRISTAL 500ML B</t>
  </si>
  <si>
    <t>PREFORMA CRISTAL 500ML D</t>
  </si>
  <si>
    <t>PREFORMA CRISTAL 500ML E</t>
  </si>
  <si>
    <t>PREFORMA CRISTAL 500ML F</t>
  </si>
  <si>
    <t>PREFORMA VERDE 500ML E</t>
  </si>
  <si>
    <t>PREFORMA CRISTAL 1L/ 1,5L E</t>
  </si>
  <si>
    <t>PREFORMA CRISTAL 1L/ 1,5L D</t>
  </si>
  <si>
    <t>PREFORMA CRISTAL 2L A</t>
  </si>
  <si>
    <t>PREFORMA VERDE 2L A</t>
  </si>
  <si>
    <t>PREFORMA CRISTAL 2L B1</t>
  </si>
  <si>
    <t>PREFORMA CRISTAL 2L C1</t>
  </si>
  <si>
    <t>PREFORMA VERDE 2L A2</t>
  </si>
  <si>
    <t>PREFORMA CRISTAL 2L B2</t>
  </si>
  <si>
    <t>PREFORMA VERDE 2L B2</t>
  </si>
  <si>
    <t>PREFORMA CRISTAL 2L C2</t>
  </si>
  <si>
    <t>PREFORMA VERDE 2L D2</t>
  </si>
  <si>
    <t>PREFORMA CRISTAL 3L C</t>
  </si>
  <si>
    <t>PREFORMA VERDE 3L B</t>
  </si>
  <si>
    <t>PREFORMA VERDE 3L D</t>
  </si>
  <si>
    <t>PREFORMA CRISTAL 3L F</t>
  </si>
  <si>
    <t>PREFORMA VERDE 3L F</t>
  </si>
  <si>
    <t>PREFORMA CRISTAL 200ML D</t>
  </si>
  <si>
    <t>PREFORMA VERDE 200ML D</t>
  </si>
  <si>
    <t>PREFORMA CRISTAL 250/ 275/ 500ML B</t>
  </si>
  <si>
    <t>TAMPA PLASTICA ROSA</t>
  </si>
  <si>
    <t>TAMPA PLASTICA NATURAL OMNI 120</t>
  </si>
  <si>
    <t>FILME TERMOENCOLHIVEL LISO 600X0,04MM</t>
  </si>
  <si>
    <t>FILME TERMOENCOLHIVEL LISO 660X0,04MM</t>
  </si>
  <si>
    <t>FILME TERMOENCOLHIVEL LISO 860X0,05MM</t>
  </si>
  <si>
    <t>FILME TERMOENCOLHIVEL LISO 860X0,06MM</t>
  </si>
  <si>
    <t>FILME TERMOENCOLHIVEL LISO 390X0,06MM</t>
  </si>
  <si>
    <t>AROMA ARTIFICIAL DE FRAMBOESA RB25092 SAPORITI</t>
  </si>
  <si>
    <t>AROMA IDENTICO AO NATURAL MANGA HS 25409 SAPORITI</t>
  </si>
  <si>
    <t>CONCENTRADO BEBIDA ENERGETICA AF883 ACAI ADM</t>
  </si>
  <si>
    <t>AROMA ARTIFICIAL FRAMBOESA DUAS RODAS</t>
  </si>
  <si>
    <t>CORANTE MARACUJA 6035 SAPORITI</t>
  </si>
  <si>
    <t>CORANTE ELLAGITAN BARRIQUE</t>
  </si>
  <si>
    <t>CORANTE VERMELHO AMARANTO</t>
  </si>
  <si>
    <t>NITROGENIO LIQUIDO</t>
  </si>
  <si>
    <t>LATA CV BELLA ROMA 265ML</t>
  </si>
  <si>
    <t>LATA CER CAYMAN PILSEN 269ML</t>
  </si>
  <si>
    <t>LATA REFRIKO LIMAO 350ML</t>
  </si>
  <si>
    <t>LATA REFRIKO UVA 350ML</t>
  </si>
  <si>
    <t>CAIXA GIN JAMES COOK C/ TACA 1X900ML</t>
  </si>
  <si>
    <t>CAIXA ENERGETICO FURIOSO 4X250ML</t>
  </si>
  <si>
    <t>AGUARDENTE DE CANA</t>
  </si>
  <si>
    <t>MALTE BASE</t>
  </si>
  <si>
    <t>MALTE CARAHELL</t>
  </si>
  <si>
    <t>SULFATO ZINCO</t>
  </si>
  <si>
    <t>COMPOSTO TUBAJUJUBA GUARANA</t>
  </si>
  <si>
    <t>COMPOSTO REFRISHOW/ TERNURA</t>
  </si>
  <si>
    <t>COMPOSTO TERNURA ZERO</t>
  </si>
  <si>
    <t>COMPOSTO CACHACA CAIDEIRA</t>
  </si>
  <si>
    <t>COMPOSTO CACHACA MEROLINHA</t>
  </si>
  <si>
    <t>COMPOSTO COQUETEL DELIRIO FURIOSO</t>
  </si>
  <si>
    <t>COMPOSTO COQUETEL DELIRIO HIGH</t>
  </si>
  <si>
    <t>COMPOSTO COQUETEL DELIRIO CRAZY</t>
  </si>
  <si>
    <t>COMPOSTO COQUETEL DELIRIO PUNCH</t>
  </si>
  <si>
    <t>COMPOSTO COQUETEL DELIRIO MAD</t>
  </si>
  <si>
    <t>COMPOSTO COQUETEL NOCH LIMAO</t>
  </si>
  <si>
    <t>COMPOSTO COQUETEL NOCH MARACUJA</t>
  </si>
  <si>
    <t>COMPOSTO COQUETEL NOCH MELANCIA/ MORANGO</t>
  </si>
  <si>
    <t>COMPOSTO FURIOSO TRADICIONAL ZERO</t>
  </si>
  <si>
    <t>COMPOSTO FURIOSO CITRUS</t>
  </si>
  <si>
    <t>COMPOSTO FURIOSO TROPICAL</t>
  </si>
  <si>
    <t>COMPOSTO REFRIKO COLA</t>
  </si>
  <si>
    <t>COMPOSTO REFRIKO FRAMBOESA</t>
  </si>
  <si>
    <t>COMPOSTO REFRIKO GUARANA</t>
  </si>
  <si>
    <t>COMPOSTO REFRIKO LARANJA</t>
  </si>
  <si>
    <t>COMPOSTO REFRIKO LIMAO</t>
  </si>
  <si>
    <t>COMPOSTO REFRIKO TUBAINA</t>
  </si>
  <si>
    <t>COMPOSTO REFRIKO UVA</t>
  </si>
  <si>
    <t>COMPOSTO FURIOSO MACA VERDE E MELAO</t>
  </si>
  <si>
    <t>COMPOSTO FURIOSO ACAI</t>
  </si>
  <si>
    <t>COMPOSTO VODKA JAMES COOK</t>
  </si>
  <si>
    <t>COMPOSTO FURIOSO MELANCIA E MORANGO</t>
  </si>
  <si>
    <t>CERVEJA FILTRADA CAYMAN/ SURVA</t>
  </si>
  <si>
    <t>CERVEJA FILTRADA BAMBOA PILSEN</t>
  </si>
  <si>
    <t>COMPOSTO COQUETEL CV BELLA ROMA</t>
  </si>
  <si>
    <t>COMPOSTO FURIOSO MELANCIA E MORANGO ZERO</t>
  </si>
  <si>
    <t>COMPOSTO TUBAJUJUBA LARANJA</t>
  </si>
  <si>
    <t>CANTONEIRA ONDA DUPLA 100X100X1580MM</t>
  </si>
  <si>
    <t>ROTULO SLEEVE FURIOSO MELANCIA E MORANGO 250ML IND</t>
  </si>
  <si>
    <t>ROTULO BOPP CAIDEIRA 450ML IND</t>
  </si>
  <si>
    <t>ROTULO SLEEVE AGUA TONICA MALDIVES IND</t>
  </si>
  <si>
    <t>ROTULO SLEEVE BOMBADAO 2L IND</t>
  </si>
  <si>
    <t>ROTULO SLEEVE FURIOSO TRADICIONAL 250ML IND</t>
  </si>
  <si>
    <t>ROTULO SLEEVE FURIOSO TRADICIONAL 2L IND</t>
  </si>
  <si>
    <t>ROTULO SLEEVE FURIOSO ACAI 250ML IND</t>
  </si>
  <si>
    <t>ROTULO SLEEVE FURIOSO TROPICAL 250ML IND</t>
  </si>
  <si>
    <t>ROTULO SLEEVE FURIOSO MACA VERDE E MELAO 2L IND</t>
  </si>
  <si>
    <t>ROTULO SLEEVE FURIOSO MACA VERDE E MELAO 250ML IND</t>
  </si>
  <si>
    <t>ROTULO SLEEVE FURIOSO MELANCIA E MORANGO 2L IND</t>
  </si>
  <si>
    <t>ROTULO BOPP AGUA S/ GAS HIDRATAR 500ML IND</t>
  </si>
  <si>
    <t>ROTULO BOPP AGUA C/ GAS HIDRATAR 500ML IND</t>
  </si>
  <si>
    <t>ROTULO ADESIVO AGUA S/ GAS HIDRATAR 5L IND</t>
  </si>
  <si>
    <t>ROTULO BOPP TUBAJUJUBA GUARANA 2L IND</t>
  </si>
  <si>
    <t>ROTULO SLEEVE FURIOSO CITRUS 250ML IND</t>
  </si>
  <si>
    <t>ROTULO BOPP AGUA S/ GAS HIDRATAR 1,5L IND</t>
  </si>
  <si>
    <t>ROTULO BOPP AGUA C/ GAS HIDRATAR 1,5L IND</t>
  </si>
  <si>
    <t>ROTULO BOPP AGUA S/ GAS NEVOA 500ML IND</t>
  </si>
  <si>
    <t>ROTULO BOPP TUBAJUJUBA LARANJA 2L IND</t>
  </si>
  <si>
    <t>ROTULO BOPP AGUA C/ GAS NEVOA 500ML IND</t>
  </si>
  <si>
    <t>ROTULO BOPP AGUA S/ GAS HIDRATAR 330ML IND</t>
  </si>
  <si>
    <t>ROTULO BOPP AGUA C/ GAS HIDRATAR 330ML IND</t>
  </si>
  <si>
    <t>ROTULO BOPP AGUA S/ GAS BRISA 500ML IND</t>
  </si>
  <si>
    <t>ROTULO BOPP AGUA C/ GAS BRISA 500ML IND</t>
  </si>
  <si>
    <t>PREFORMA CRISTAL 450/ 500ML A IND</t>
  </si>
  <si>
    <t>PREFORMA CRISTAL 500ML A IND</t>
  </si>
  <si>
    <t>PREFORMA CRISTAL 1/ 1,5L A IND</t>
  </si>
  <si>
    <t>PREFORMA CRISTAL 5L A IND</t>
  </si>
  <si>
    <t>PREFORMA CRISTAL 250/ 275/ 500ML A IND</t>
  </si>
  <si>
    <t>PREFORMA CRISTAL 450/ 500ML B IND</t>
  </si>
  <si>
    <t>PREFORMA CRISTAL 450/ 500ML C IND</t>
  </si>
  <si>
    <t>PREFORMA CRISTAL 200ML D IND</t>
  </si>
  <si>
    <t>PREFORMA VERDE 200ML D IND</t>
  </si>
  <si>
    <t>PREFORMA CRISTAL 250/ 275/ 500ML D IND</t>
  </si>
  <si>
    <t>PREFORMA CRISTAL 250/ 275/ 500ML B IND</t>
  </si>
  <si>
    <t>PREFORMA CRISTAL 500ML B IND</t>
  </si>
  <si>
    <t>PREFORMA CRISTAL 500ML C IND</t>
  </si>
  <si>
    <t>TAMPA PLASTICA AZUL OMNI 120 IND</t>
  </si>
  <si>
    <t>TAMPA PLASTICA DOURADA IND</t>
  </si>
  <si>
    <t>TAMPA PLASTICA PRETA OMNI 120 IND</t>
  </si>
  <si>
    <t>TAMPA PLASTICA NATURAL OMNI 120 IND</t>
  </si>
  <si>
    <t>TAMPA PLASTICA AZUL IND</t>
  </si>
  <si>
    <t>FILME STRETCH 500X0,023MM IND</t>
  </si>
  <si>
    <t>FILME STRETCH 500X0,023MM AGUA IND</t>
  </si>
  <si>
    <t>FILME TERMOENCOLHIVEL LISO 420X0,05MM IND</t>
  </si>
  <si>
    <t>FILME TERMOENCOLHIVEL LISO 390X0,05MM IND</t>
  </si>
  <si>
    <t>AROMA NATURAL DE CITRUS RB 25395 SAPORITI IND</t>
  </si>
  <si>
    <t>AROMA ARTIFICIAL FRAMBOESA DUAS RODAS IND</t>
  </si>
  <si>
    <t>AROMA ARTIFICIAL FRUTAS TROPICAIS MONARCH IND</t>
  </si>
  <si>
    <t>AROMA NATURAL LIMAO VERDE MAJUFRAN IND</t>
  </si>
  <si>
    <t>AROMA IDENTICO AO NATURAL LIMAO SICILIANO DUAS RODAS IND</t>
  </si>
  <si>
    <t>AROMA IDENTICO AO NATURAL CLOUDING LEMON IND</t>
  </si>
  <si>
    <t>AROMA IDENTICO AO NATURAL MACA VERDE DUAS RODAS IND</t>
  </si>
  <si>
    <t>AROMA IDENTICO AO NATURAL MANGA HS 25409 SAPORITI IND</t>
  </si>
  <si>
    <t>AROMA IDENTICO AO NATURAL MARACUJA DUAS RODAS IND</t>
  </si>
  <si>
    <t>AROMA ARTIFICIAL MELANCIA DUAS RODAS IND</t>
  </si>
  <si>
    <t>AROMA IDENTICO AO NATURAL MELAO DUAS RODAS IND</t>
  </si>
  <si>
    <t>AROMA IDENTICO AO NATURAL MORANGO DUAS RODAS IND</t>
  </si>
  <si>
    <t>AROMA IDENTICO AO NATURAL PESSEGO RB 25049 SAPORITI IND</t>
  </si>
  <si>
    <t>CONCENTRADO BEBIDA ENERGETICA AF5080750100 TRADICIONAL ADM IND</t>
  </si>
  <si>
    <t>CONCENTRADO BEBIDA ENERGETICA AF883 ACAI ADM IND</t>
  </si>
  <si>
    <t>EMULSAO CITRUS DUAS RODAS IND</t>
  </si>
  <si>
    <t>CORANTE AMARELO SUNSET IND</t>
  </si>
  <si>
    <t>CORANTE AZUL BRILHANTE IND</t>
  </si>
  <si>
    <t>CORANTE ELLAGITAN BARRIQUE IND</t>
  </si>
  <si>
    <t>CORANTE MARACUJA 6035 SAPORITI IND</t>
  </si>
  <si>
    <t>CORANTE  AMARELO TARTRAZINA IND</t>
  </si>
  <si>
    <t>CORANTE VERMELHO PONCEAU IND</t>
  </si>
  <si>
    <t>ACESULFAME POTASSIO IND</t>
  </si>
  <si>
    <t>NEOTAME IND</t>
  </si>
  <si>
    <t>ACUCAR CRISTAL IND</t>
  </si>
  <si>
    <t>ACIDO MALICO IND</t>
  </si>
  <si>
    <t>ACIDO TARTARICO IND</t>
  </si>
  <si>
    <t>CITRATO SODIO IND</t>
  </si>
  <si>
    <t>PREMIX CAFEINA/ TAURINA/ VITAMINAS ENERGETICO IND</t>
  </si>
  <si>
    <t>PREMIX VITAMINAS REFRESCO IND</t>
  </si>
  <si>
    <t>POLPA ACAI DESIDRATADA SOLUVEL IND</t>
  </si>
  <si>
    <t>QUININO IND</t>
  </si>
  <si>
    <t>EXTRATO QUININO IND</t>
  </si>
  <si>
    <t>AGUARDENTE DE CANA IND</t>
  </si>
  <si>
    <t>ETANOL NEUTRO ALCOOL ETILICO POTAVEL 96° IND</t>
  </si>
  <si>
    <t>COMPOSTO TUBAJUJUBA GUARANA IND</t>
  </si>
  <si>
    <t>COMPOSTO AGUA TONICA MALDIVES IND</t>
  </si>
  <si>
    <t>COMPOSTO CACHACA CAIDEIRA IND</t>
  </si>
  <si>
    <t>COMPOSTO CACHACA MEROLINHA IND</t>
  </si>
  <si>
    <t>COMPOSTO FURIOSO ZERO IND</t>
  </si>
  <si>
    <t>COMPOSTO BOMBADAO IND</t>
  </si>
  <si>
    <t>COMPOSTO FURIOSO CITRUS IND</t>
  </si>
  <si>
    <t>COMPOSTO FURIOSO MELANCIA/ MORANGO IND</t>
  </si>
  <si>
    <t>COMPOSTO FURIOSO MACA VERDE E MELAO IND</t>
  </si>
  <si>
    <t>COMPOSTO FURIOSO TROPICAL IND</t>
  </si>
  <si>
    <t>COMPOSTO FURIOSO ACAI IND</t>
  </si>
  <si>
    <t>COMPOSTO TUBAJUJUBA LARANJA IND</t>
  </si>
  <si>
    <t>TAMPA FUNADA TUBAINA</t>
  </si>
  <si>
    <t>TAMPA LATA 220/ 269ML BRITVIC</t>
  </si>
  <si>
    <t>FILME TERMOENCOLHIVEL CER MARQUES 473ML 400X0,06MM</t>
  </si>
  <si>
    <t>AROMA NATURAL TONICA DOHLER BRITVIC</t>
  </si>
  <si>
    <t>AROMA NATURAL TONIC GIVAUDAN BRITVIC</t>
  </si>
  <si>
    <t>AROMA NATURAL ABACAXI TAKASAGO HARDZ</t>
  </si>
  <si>
    <t>AROMA IDENTICO AO NATURAL CITRUS ROBERTET BRITVIC</t>
  </si>
  <si>
    <t>AROMA IDENTICO AO NATURAL CRANBERRY ROBERTET BRITVIC</t>
  </si>
  <si>
    <t>AROMA NATURAL CRANBERRY DOHLER HARDZ</t>
  </si>
  <si>
    <t>AROMA NATURAL HORTELA HARDZ</t>
  </si>
  <si>
    <t>AROMA NATURAL LIMAO RB A120202 ROBERTET BRITVIC</t>
  </si>
  <si>
    <t>AROMA NATURAL LIMAO DOHLER HARDZ</t>
  </si>
  <si>
    <t>AROMA NATURAL MACA VERDE LAPIENDRIUS BRITVIC</t>
  </si>
  <si>
    <t>AROMA NATURAL MELANCIA TAKASAGO HARDZ</t>
  </si>
  <si>
    <t>AROMA NATURAL MORANGO 712647 SYMRISE BRITVIC</t>
  </si>
  <si>
    <t>CORANTE CARAMELO NATURAL BRITVIC</t>
  </si>
  <si>
    <t>CORANTE CARMIM DE COCHONILHA BRITVIC</t>
  </si>
  <si>
    <t>CORANTE CLOROFILINA BRITVIC</t>
  </si>
  <si>
    <t>ASPARTAME BRITVIC</t>
  </si>
  <si>
    <t>SACARINA BRITVIC</t>
  </si>
  <si>
    <t>ACUCAR CRISTAL BRITVIC</t>
  </si>
  <si>
    <t>ACIDO ASCORBICO BRITVIC</t>
  </si>
  <si>
    <t>ACIDO MALICO BRITVIC</t>
  </si>
  <si>
    <t>CITRATO SODIO BRITVIC</t>
  </si>
  <si>
    <t>ACIDO CITRICO DINAMIZADO BRITVIC</t>
  </si>
  <si>
    <t>SORBATO POTASSIO BRITVIC</t>
  </si>
  <si>
    <t>CAFE VERDE SYLVESTRE BRITVIC</t>
  </si>
  <si>
    <t>EXTRATO GENGIBRE ROBERTET BRITVIC</t>
  </si>
  <si>
    <t>EXTRATO ACAI DUAS RODAS BRITVIC</t>
  </si>
  <si>
    <t>EXTRATO QUININO HIDROCHLORID BRITVIC</t>
  </si>
  <si>
    <t>SUCO CONCENTRADO DE CRANBERRY BRITVIC</t>
  </si>
  <si>
    <t>SUCO CONCENTRADO DE MACA BRITVIC</t>
  </si>
  <si>
    <t>SUCO CONCENTRADO DE LIMAO TAHITI BRITVIC</t>
  </si>
  <si>
    <t>SUCO CONCENTRADO DE MORANGO BRITVIC</t>
  </si>
  <si>
    <t>SUCO CONCENTRADO DE LIMAO SICILIANO HARDZ</t>
  </si>
  <si>
    <t>SUCO CONCENTRADO DE LIMAO HARDZ</t>
  </si>
  <si>
    <t>LATA TONIC INDIAN 220ML BRITVIC</t>
  </si>
  <si>
    <t>LATA TONIC LOW CALORIE 220ML BRITVIC</t>
  </si>
  <si>
    <t>LATA TONIC GINGER ALE 220ML BRITVIC</t>
  </si>
  <si>
    <t>LATA CRANBERRY 220ML BRITVIC</t>
  </si>
  <si>
    <t>LATA MACA VERDE 220ML BRITVIC</t>
  </si>
  <si>
    <t>LATA PINK LEMONADE 220ML BRITVIC</t>
  </si>
  <si>
    <t>LATA SODA 220ML BRITVIC</t>
  </si>
  <si>
    <t>LATA COQ CAIPIRINHA 269ML HARDZ</t>
  </si>
  <si>
    <t>LATA COQ ABACAXI COM HORTELA 355ML HARDZ</t>
  </si>
  <si>
    <t>LATA COQ LIMAO 355ML HARDZ</t>
  </si>
  <si>
    <t>LATA COQ MELANCIA 355ML HARDZ</t>
  </si>
  <si>
    <t>LATA COQ TANGERINA 355ML HARDZ</t>
  </si>
  <si>
    <t>LATA CER SURVA PILSEN 269ML</t>
  </si>
  <si>
    <t>COMPOSTO AGUA TONICA LOW CALORIE BRITVIC</t>
  </si>
  <si>
    <t>COMPOSTO ENERGETICO OAKBERRY BRITVIC</t>
  </si>
  <si>
    <t>COMPOSTO CLUB SODA BRITVIC</t>
  </si>
  <si>
    <t>COMPOSTO AGUA TONICA BRITVIC</t>
  </si>
  <si>
    <t>COMPOSTO COQUETEL ABACAXI/ HORTELA HARDZ</t>
  </si>
  <si>
    <t>COMPOSTO COQUETEL CAIPIRINHA HARDZ</t>
  </si>
  <si>
    <t>COMPOSTO COQUETEL LIMAO HARDZ</t>
  </si>
  <si>
    <t>COMPOSTO COQUETEL MELANCIA HARDZ</t>
  </si>
  <si>
    <t>COMPOSTO COQUETEL TANGERINA HARDZ</t>
  </si>
  <si>
    <t>COMPOSTO REFRESCO CRANBERRY BRITVIC</t>
  </si>
  <si>
    <t>COMPOSTO REFRIGERANTE GINGER ALE BRITVIC</t>
  </si>
  <si>
    <t>COMPOSTO REFRIGERANTE MACA VERDE BRITVIC</t>
  </si>
  <si>
    <t>COMPOSTO REFRIGERANTE PINK LEMONADE BRITVIC</t>
  </si>
  <si>
    <t>COMPOSTO AGUA TONICA INDIAN BRITVIC</t>
  </si>
  <si>
    <t>ETIQUETA ADESIVA BRITVIC</t>
  </si>
  <si>
    <t>ETIQUETA ADESIVA BRITVIC CLUB SODA</t>
  </si>
  <si>
    <t>SOLUCAO DE LIMPEZA 1000Q</t>
  </si>
  <si>
    <t>ACIDO PERACETICO</t>
  </si>
  <si>
    <t>SABAO ALCALINO B-160</t>
  </si>
  <si>
    <t>SODA LIQUIDA 50%</t>
  </si>
  <si>
    <t>SODA ESCAMA</t>
  </si>
  <si>
    <t>ACIDO NITRICO</t>
  </si>
  <si>
    <t>SABAO ALCALINO POR GERACAO DE ESPUMA MASTER FOAM</t>
  </si>
  <si>
    <t>ELEMENTO FILTRANTE DE POLIETILENO SINTETIZADO 30X2.1/2 (76,3MMX63,5MM)- 10 MICRA</t>
  </si>
  <si>
    <t>COLA KRONES COLFIX HM 8032</t>
  </si>
  <si>
    <t>LENHA DE EUCALIPTO</t>
  </si>
  <si>
    <t>PI</t>
  </si>
  <si>
    <t>M3</t>
  </si>
  <si>
    <t>TINTA DATADORA LINX 1240</t>
  </si>
  <si>
    <t>TINTA DATADORA VIDEOJET V410</t>
  </si>
  <si>
    <t>LUVA DESCARTAVEL</t>
  </si>
  <si>
    <t>VASILHAME 51 - RET</t>
  </si>
  <si>
    <t>VASILHAME JAMEL - RET</t>
  </si>
  <si>
    <t>VASILHAME FUNADA 600ML - RET</t>
  </si>
  <si>
    <t>VASILHAME CRISTAL 910ML</t>
  </si>
  <si>
    <t>BIG BAG</t>
  </si>
  <si>
    <t>PC</t>
  </si>
  <si>
    <t>PEROXIDO ORGANICO TIPO F LIQUIDO</t>
  </si>
  <si>
    <t>ANTIESPUMANTE</t>
  </si>
  <si>
    <t>UREIA TECNICA</t>
  </si>
  <si>
    <t>ATIVADO CLEAN 5L</t>
  </si>
  <si>
    <t>SOLUPAN 5L</t>
  </si>
  <si>
    <t>GL</t>
  </si>
  <si>
    <t>FLANELA</t>
  </si>
  <si>
    <t>MASTER FOAM 148555 50</t>
  </si>
  <si>
    <t>BB</t>
  </si>
  <si>
    <t>BIOSPERSE CN2150 BOMBONA 20L LA</t>
  </si>
  <si>
    <t>SOLVENTE DATADORA VIDEOJET V705</t>
  </si>
  <si>
    <t>SOLVENTE DATADORA VIDEOJET V852</t>
  </si>
  <si>
    <t>TINTA DATADORA VIDEOJET V572</t>
  </si>
  <si>
    <t>GTECH 8338 LT - BB 20KG</t>
  </si>
  <si>
    <t>MANGUEIRA TRANCADA PT 250 1</t>
  </si>
  <si>
    <t>CONEXAO RETA EASY K102108 1/2X10MM</t>
  </si>
  <si>
    <t>CONEXAO RETA EASY K104108 1/4X10MM</t>
  </si>
  <si>
    <t>CONEXAO RETA EASY K103108 3/8X10MM</t>
  </si>
  <si>
    <t>TUBO PUN-10 AZUL 10,0MMX1,5MM</t>
  </si>
  <si>
    <t>SPRAY VERNIZ</t>
  </si>
  <si>
    <t>DILUENTE PARA EPOXI 0,900</t>
  </si>
  <si>
    <t>AGUA RAZ</t>
  </si>
  <si>
    <t>ROLO MIL S/CABO</t>
  </si>
  <si>
    <t>CORRENTE AR 38 L.82.55 POM MR PINO AISI 304</t>
  </si>
  <si>
    <t>PERFIL DESLIZAMENTO PG 28-17 PEAD VD</t>
  </si>
  <si>
    <t>ROLAMENTO 7312 B NTN</t>
  </si>
  <si>
    <t>CT</t>
  </si>
  <si>
    <t>MASSA DE POLIR N 2 970GR M-RUBBER 12</t>
  </si>
  <si>
    <t>NSA 155</t>
  </si>
  <si>
    <t>LUVA NITRILON MODELO 1009 SUPER SAFETY</t>
  </si>
  <si>
    <t>V901-Q - SOLUCAO DE LIMPEZA</t>
  </si>
  <si>
    <t>HIDROXIDO DE SODIO 0,1N/ 0,1M 1000ML</t>
  </si>
  <si>
    <t>ACIDO CLORIDRICO 1N/1M 1000ML</t>
  </si>
  <si>
    <t>ISO OCTANO PA 1000ML</t>
  </si>
  <si>
    <t>SULFATO DE ZINCO PA 7H2O</t>
  </si>
  <si>
    <t>PIPETA SOROLOGICA 5ML</t>
  </si>
  <si>
    <t>PIPETA SOROLOGICA 2ML</t>
  </si>
  <si>
    <t>LUVA NITRILICA S/ PO TAM P</t>
  </si>
  <si>
    <t>FRASCO VDO REAG ANTI GOTA BORO 3.3 TPA AZUL 500ML</t>
  </si>
  <si>
    <t>BECKER 250ML FORMA BAIXA</t>
  </si>
  <si>
    <t>PLACA DE PETRI 60X15 BOLORES E LEVEDURAS DRBC UND</t>
  </si>
  <si>
    <t>PLACA DE PETRI 90X15 BOLORES E LEVEDURAS DRBC UND</t>
  </si>
  <si>
    <t>ANAEROTEST INDICADOR UND OXOID</t>
  </si>
  <si>
    <t>ANAEROKIT GERADOR DE ANAEROBIOSE UND</t>
  </si>
  <si>
    <t>PP PSEUDOMONAS MPAC 60X15</t>
  </si>
  <si>
    <t>PP HETEROTROFICAS 60X15</t>
  </si>
  <si>
    <t>LUVA VINILICA</t>
  </si>
  <si>
    <t>PAPEL ALUMINIO 30CMX4M</t>
  </si>
  <si>
    <t>RL</t>
  </si>
  <si>
    <t>TOUCA DESCARTAVEL</t>
  </si>
  <si>
    <t>TOUCA SANFONADA TNT BCA PC 10</t>
  </si>
  <si>
    <t>CUBETA QUARTZO 3,5ML/10MMX10MM 2 FACES POLIDAS K22-135-Q</t>
  </si>
  <si>
    <t>CABO DE REDE BLINDADO CAT 6E EXTERNO</t>
  </si>
  <si>
    <t>HD 2 TB SEAGATE/WD GREEN</t>
  </si>
  <si>
    <t>MINI RACK 16UX19PX670MM</t>
  </si>
  <si>
    <t>BANDEJA FIXA 19X600MM</t>
  </si>
  <si>
    <t>ESPONJA MULTI USO</t>
  </si>
  <si>
    <t>FIBRA LT USO GERAL 102X260</t>
  </si>
  <si>
    <t>TOALHA 6X200MTS</t>
  </si>
  <si>
    <t>MARGARINA</t>
  </si>
  <si>
    <t>PAO FRANCES</t>
  </si>
  <si>
    <t>AGUA SANITARIA 2L</t>
  </si>
  <si>
    <t>ESPONJA BETTANIN ESFREBOM</t>
  </si>
  <si>
    <t>ACUCAR CRISTAL 1KG</t>
  </si>
  <si>
    <t>FILTRO DE PAPEL</t>
  </si>
  <si>
    <t>MARGARINA QUALY COM SAL 250GR</t>
  </si>
  <si>
    <t>AGUA C/ GAS</t>
  </si>
  <si>
    <t>MARGARINA QUALY 1KG</t>
  </si>
  <si>
    <t>TOMADA BARRA MG 10A TRIPLA</t>
  </si>
  <si>
    <t>BATERIA ALCALINA 9V OUROLUX</t>
  </si>
  <si>
    <t>WG CONECTOR EMENDA 3 POLOS PLUS 6MM</t>
  </si>
  <si>
    <t>WG CONECTOR EMENDA 5 POLOS PLUS 6MM</t>
  </si>
  <si>
    <t>CLORO ATIVO LIQUIDO 5L</t>
  </si>
  <si>
    <t>DETERGENTE CLEAR 500ML</t>
  </si>
  <si>
    <t>ACHOCOLATADO</t>
  </si>
  <si>
    <t>PA PLASTICA C/ CABO LONGO</t>
  </si>
  <si>
    <t>AGUA S/ GAS</t>
  </si>
  <si>
    <t>TOALHA BOBINA</t>
  </si>
  <si>
    <t>TOALHA INTER 20X20</t>
  </si>
  <si>
    <t>SABONETEIRA</t>
  </si>
  <si>
    <t>GAS GLP 20KG</t>
  </si>
  <si>
    <t>ARLA 32 - GRANEL</t>
  </si>
  <si>
    <t>VASILHAME GLP 20KG</t>
  </si>
  <si>
    <t>SACO PLASTICO</t>
  </si>
  <si>
    <t>FITA CREPE 48X50</t>
  </si>
  <si>
    <t>FITA PVC 45X40 TRANSP</t>
  </si>
  <si>
    <t>BA</t>
  </si>
  <si>
    <t>PENTE LIGACAO TRIF 63A DIN - 1 METRO - MAR GIRIUS (BP063-3)</t>
  </si>
  <si>
    <t>JOELHO ESG 90X40</t>
  </si>
  <si>
    <t>ABRACADEIRA TIPO D 1X12</t>
  </si>
  <si>
    <t>ABRACADEIRA TIPO D 3/4</t>
  </si>
  <si>
    <t>PARAFUSO AUTOBROC 5,5X3/4 C/ ARRU VED</t>
  </si>
  <si>
    <t>PONTEIRA PH NR 02 25MM C/ LIMITADOR</t>
  </si>
  <si>
    <t>BUCHAS COM ROSCA PARA TUBO</t>
  </si>
  <si>
    <t>BUCHA GESSO GRANDE 2 - 04/16 NYLON S/ PARF.</t>
  </si>
  <si>
    <t>CONJUNTO 4 SPATAS 372 LITROS - 030 - PRETO - BOL</t>
  </si>
  <si>
    <t>CONTENTOR COM PES 372 LITROS - 030 - PRETO - BOL</t>
  </si>
  <si>
    <t>TOMADA 2P T 20A</t>
  </si>
  <si>
    <t>TOMADA 2P+T 10A 4X2 S/P PIAL</t>
  </si>
  <si>
    <t>LIXADEIRA EXCENT 220V 250W GEX</t>
  </si>
  <si>
    <t>PLACA DE LED SOBREPOR 40X40</t>
  </si>
  <si>
    <t>ALIC AMPERIMETRO DIG 750V 1000A  CAT II ET3200</t>
  </si>
  <si>
    <t>VOLK LUVA PU TATIL 09 G CA 30916</t>
  </si>
  <si>
    <t>M2</t>
  </si>
  <si>
    <t>JOELHO ESG 45X150</t>
  </si>
  <si>
    <t>JOELHO ESG 90X150</t>
  </si>
  <si>
    <t>MOURAO CURVO</t>
  </si>
  <si>
    <t>GONZO 1 COM ABA</t>
  </si>
  <si>
    <t>JOELHO ESG 45X100</t>
  </si>
  <si>
    <t>JOELHO ESG 90X100</t>
  </si>
  <si>
    <t>TUBO ESGOTO 100</t>
  </si>
  <si>
    <t>D.CORTE 115X1,0X22,22 INOX BNA12 (25)</t>
  </si>
  <si>
    <t>ANTI RESPINGO EM PASTA CARBOGRAFITE (24)</t>
  </si>
  <si>
    <t>CAPA IMPERM PVC AM C/CAPUZ BOT TAM G CCPVCGAM CA: 28449</t>
  </si>
  <si>
    <t>PROTETOR DE BARBA E BIGODE</t>
  </si>
  <si>
    <t>PT</t>
  </si>
  <si>
    <t>PR</t>
  </si>
  <si>
    <t>MANGUITO PRETO EM LYCRA PARA MOTOQUEIRO</t>
  </si>
  <si>
    <t>ELEMENTO DE FILTRO DE OLEO</t>
  </si>
  <si>
    <t>ELEMENTO DE MICRO FILTRO</t>
  </si>
  <si>
    <t>PREPARACAO LIQUIDA LAVAGEM 75ML</t>
  </si>
  <si>
    <t>OLEO ORIGINAL LL01 FE 0W30</t>
  </si>
  <si>
    <t>ML</t>
  </si>
  <si>
    <t>PARAFUSO</t>
  </si>
  <si>
    <t>LUZ DE POSICAO</t>
  </si>
  <si>
    <t>HELICE  VENT P. (MA03C)</t>
  </si>
  <si>
    <t>ANEL O</t>
  </si>
  <si>
    <t>CONECTOR</t>
  </si>
  <si>
    <t>MINISERVO DE EMBREAGEM</t>
  </si>
  <si>
    <t>CIL. COM. DA EMBREAG</t>
  </si>
  <si>
    <t>EQ-1040 MANG DEST 410MM</t>
  </si>
  <si>
    <t>EQ-524 ANEL ORIGENG COD. 213 23, 39X3,53</t>
  </si>
  <si>
    <t>EQ-542 DIAFRAGMA EQUALIZADOR</t>
  </si>
  <si>
    <t>TENSOR CORREIA</t>
  </si>
  <si>
    <t>CORREIA VENT P</t>
  </si>
  <si>
    <t>295/80R22.5 R269 BRIDGESTONE</t>
  </si>
  <si>
    <t>205/55R16 91V F-700</t>
  </si>
  <si>
    <t>295/80R22.5 18L R269</t>
  </si>
  <si>
    <t>MANGUEIRA HIDR</t>
  </si>
  <si>
    <t>TENSOR CORREIA (RO01H)</t>
  </si>
  <si>
    <t>CORREIA VENT P (RT05A)</t>
  </si>
  <si>
    <t>CABO 2 VIAS</t>
  </si>
  <si>
    <t>CONECTOR TRANSDUTOR</t>
  </si>
  <si>
    <t>GLICOL ANTICONG</t>
  </si>
  <si>
    <t>REBITE</t>
  </si>
  <si>
    <t>VEDANTE</t>
  </si>
  <si>
    <t>TIRANTE</t>
  </si>
  <si>
    <t>PASTA SILICONE</t>
  </si>
  <si>
    <t>TAMPA DE ABASTE</t>
  </si>
  <si>
    <t>TUBO NIVEL OLEO</t>
  </si>
  <si>
    <t>RESERV DE EXPANSAO</t>
  </si>
  <si>
    <t>295/80R22.5 16 M M736</t>
  </si>
  <si>
    <t>REP TIRAN SUSP TRAS CAB P,G,R</t>
  </si>
  <si>
    <t>PARAFUSO RODA DIANTEIRO</t>
  </si>
  <si>
    <t>CABO ESPIRALADO DO TECLADO V5 C/ PRENSA</t>
  </si>
  <si>
    <t>TUBO HIDRAULICO</t>
  </si>
  <si>
    <t>ALTERNADOR TOYOTA</t>
  </si>
  <si>
    <t>FILTRO AR H40/50 FT MOTOR MAZDA</t>
  </si>
  <si>
    <t>CABO ALIM ECU5 2,5M - EBS</t>
  </si>
  <si>
    <t>CAN ROUTER - EBS</t>
  </si>
  <si>
    <t>BALAO SUSPENSAO CARRETA 4 PINOS BINS</t>
  </si>
  <si>
    <t>CONEXAO 16X10MM</t>
  </si>
  <si>
    <t>CONEXAO 12X10MM</t>
  </si>
  <si>
    <t>CONEXAO 16X8MM</t>
  </si>
  <si>
    <t>VALVULA 4 VIA NOVA ROSCA</t>
  </si>
  <si>
    <t>SENSOR NIVEL AGUA</t>
  </si>
  <si>
    <t>VELA IGNICAO OPALA/MAZDA/4Y/G64/G63</t>
  </si>
  <si>
    <t>TAMPA RADIADOR FT (LOC 263)</t>
  </si>
  <si>
    <t>MANG INF RAD SC 124 SERIE 5 P/G/R</t>
  </si>
  <si>
    <t>COLAR ALINHAMENTO CONICO SUSP S400</t>
  </si>
  <si>
    <t>PARAFUSO CONTROLE TORQUE SUSP S400</t>
  </si>
  <si>
    <t>PORCA TRAVANTE 1.1/8 ALTA</t>
  </si>
  <si>
    <t>COLAR ALINHAMENTO QUADRADO 33MM</t>
  </si>
  <si>
    <t>VEDACAO</t>
  </si>
  <si>
    <t>OLEO DO MOTOR LDF 4 TAMBOR (LITRO)</t>
  </si>
  <si>
    <t>GRAXA GADUS S3</t>
  </si>
  <si>
    <t>JOGO DE MANUT</t>
  </si>
  <si>
    <t>OLEO TRANSMIS</t>
  </si>
  <si>
    <t>ELEMENTO FILTRO COMBUSTIVEL</t>
  </si>
  <si>
    <t>PLACA INSERCAO</t>
  </si>
  <si>
    <t>SCANIA OIL LDF3 10W-40</t>
  </si>
  <si>
    <t>FILTRO</t>
  </si>
  <si>
    <t>CORREIA VENT P (RT03B)</t>
  </si>
  <si>
    <t>FORQUILHA 5/8 ZA</t>
  </si>
  <si>
    <t>CATRACA AUTOMATICA DIR/ESQ</t>
  </si>
  <si>
    <t>PORCA RODA 22MM BAIXO MB E RANDON</t>
  </si>
  <si>
    <t>PARAFUSO RODA DISCO 22X96.5</t>
  </si>
  <si>
    <t>ARRUELA CONICA PARAFUSO EIXO DIRECIONAL TOYOTA 8FG25/30B (LOC273)</t>
  </si>
  <si>
    <t>PORCA PARAFUSO EIXO DIRECIONAL TOYOTA 8FG25/ 7F25 (LOC137)</t>
  </si>
  <si>
    <t>REPARO RODOGAS SENIOR III ORIGINAL</t>
  </si>
  <si>
    <t>BATERIA M180BE HE 15 MESES</t>
  </si>
  <si>
    <t>FILTRO DE OLEO LUB</t>
  </si>
  <si>
    <t>CONEXAO 1/8X6MM</t>
  </si>
  <si>
    <t>PORCA VOSS</t>
  </si>
  <si>
    <t>VALVULA MANEQUIM NOVA</t>
  </si>
  <si>
    <t>LEITOR RFID MIFARE VCARD BR - NITEMPED</t>
  </si>
  <si>
    <t>FILTRO RACOR</t>
  </si>
  <si>
    <t>FILTRO DIESEL FF5706</t>
  </si>
  <si>
    <t>FILTRO OLEO</t>
  </si>
  <si>
    <t>REVESTIMENTO</t>
  </si>
  <si>
    <t>SOLVENTE RETORNO SAE 100 R6 1/2</t>
  </si>
  <si>
    <t>PARAFUSO DE RODA TOYOTA 8FG 18 (PRISIONEIRO 8XM10)</t>
  </si>
  <si>
    <t>RETENTOR DO CUBO TOYOTA 8FG 18 (GRANDE)</t>
  </si>
  <si>
    <t>SAPATA DE FREIO LD/LE 47405-16600-71</t>
  </si>
  <si>
    <t>REPARO DESLOCADOR LATERAL TOYOTA 8FG 18 B</t>
  </si>
  <si>
    <t>SAPATA PEDAL FREIO ESTACIONARIO TOYOTA 8FG25/30</t>
  </si>
  <si>
    <t>CAPA CUBO DA RODA TOYOTA 8FG 15/25</t>
  </si>
  <si>
    <t>MANGUEIRA SUPERIOR TOYOTA 8FG 18</t>
  </si>
  <si>
    <t>MANGUEIRA INFERIOR RADIADOR TOYOTA 8FG 18</t>
  </si>
  <si>
    <t>BOMBA DAGUA TOYOTA 8FG 18/25</t>
  </si>
  <si>
    <t>RETENTOR DO CUBO TRASEIRO TOYOTA 8FG 18</t>
  </si>
  <si>
    <t>REPARO VAPORIZADOR SENIOR 3 P</t>
  </si>
  <si>
    <t>GIROFLEX DE LED 12-110V</t>
  </si>
  <si>
    <t>CONECTOR DO VAPORIZADOR ELETRICO (BOMBONA)</t>
  </si>
  <si>
    <t>POLIA DA CORREIA HYSTER 40/50/60XM/FT/MAZDA 2,2</t>
  </si>
  <si>
    <t>TENSOR CORREIA DENTADA 40/50/60FT/XM MAZDA 2.2</t>
  </si>
  <si>
    <t>CORREIA DENTADA (110D0 MAZDA 2.2</t>
  </si>
  <si>
    <t>JOGO CABO VELA H40/60FT/XM MOTOR MAZDA</t>
  </si>
  <si>
    <t>RETENTOR COMANDO MOTOR MAZDA 2.0/2.2</t>
  </si>
  <si>
    <t>VALVULA DESCARGA RAPIDA</t>
  </si>
  <si>
    <t>VALVULA BLOQUEIO</t>
  </si>
  <si>
    <t>BALAO SANFONA ERGUEDOR CARRETA</t>
  </si>
  <si>
    <t>REPARO VALVULA DESCARGA RAPIDA</t>
  </si>
  <si>
    <t>REPARO VALVULA BI-DIRECIONAL</t>
  </si>
  <si>
    <t>FLEXIVEL</t>
  </si>
  <si>
    <t>VALVULA DRENO</t>
  </si>
  <si>
    <t>PNEU RADIAL CARGA LEVE MGM 235/75R17.5 MGM 17 PR 18 143/141L GD</t>
  </si>
  <si>
    <t>JUNTA DO BUJAO DE OLEO</t>
  </si>
  <si>
    <t>CONJUNTO DO FILTRO DO OLEO DO MOTOR</t>
  </si>
  <si>
    <t>LIMITADOR PORTA</t>
  </si>
  <si>
    <t>OLEO DE MOTOR HYUNDAI</t>
  </si>
  <si>
    <t>DL</t>
  </si>
  <si>
    <t>BATERIA HELIAR FROTA HT180TE</t>
  </si>
  <si>
    <t>MANGUEIRA CURVA JAMAICA</t>
  </si>
  <si>
    <t>JG. LUBRIF + DIESEL MK1438200JX BC</t>
  </si>
  <si>
    <t>CONECTOR LUZ ESTRIBO (CENTRAL)</t>
  </si>
  <si>
    <t>GRAXA 0,500G S3 V220</t>
  </si>
  <si>
    <t>ELEM FILTRANTE COMBUSTIVEL (RACOR)</t>
  </si>
  <si>
    <t>ELEMENTO FILTRO DE AR</t>
  </si>
  <si>
    <t>ELEM FILTRO</t>
  </si>
  <si>
    <t>SIRENE</t>
  </si>
  <si>
    <t>MODULO DE PROTECAO</t>
  </si>
  <si>
    <t>BASE PLASTICA IDP 680-280</t>
  </si>
  <si>
    <t>CABO DE ANTENA IDP 680-280</t>
  </si>
  <si>
    <t>COMPUTADOR DE BORDO 5.XX</t>
  </si>
  <si>
    <t>TECLADO TEXTO LIVRE SMART VERSAO 5.XX</t>
  </si>
  <si>
    <t>IMA DO SENSOR DE VIOLACAO DO PAINEL</t>
  </si>
  <si>
    <t>BLOQUEADOR ELETRONICO UNIVERSAL</t>
  </si>
  <si>
    <t>DESENGATE ELETRONICO - BIVOLT</t>
  </si>
  <si>
    <t>APARELHO TRANSMISSOR ST6100</t>
  </si>
  <si>
    <t>KIT EMBUCHAMENTO</t>
  </si>
  <si>
    <t>RODIZIO INTERM RD 4MM</t>
  </si>
  <si>
    <t>PNEU RADIAL DE ONIBUS E CAMINHAO MGM 295/80R22.5 MGM05 PR18 152/149M RL</t>
  </si>
  <si>
    <t>LED BRANCO 067 12V</t>
  </si>
  <si>
    <t>BOMBA DE COMBUSTIVEL</t>
  </si>
  <si>
    <t>FLUIDO EMBREAGEM</t>
  </si>
  <si>
    <t>F6RFMM - VELA DE IGNICAO SP43 MAGNET</t>
  </si>
  <si>
    <t>TAMPA DISTRIBUIDOR 8FG25 (LOC 311)</t>
  </si>
  <si>
    <t>CHICOTE ELETRICO C/ TOMADA</t>
  </si>
  <si>
    <t>TOMADA 7 POLOS REDONDA FEMEA</t>
  </si>
  <si>
    <t>TAMPA ABASTEC</t>
  </si>
  <si>
    <t>SENS TEMP/ PRESS</t>
  </si>
  <si>
    <t>TANQUE REDUTOR</t>
  </si>
  <si>
    <t>LANTERNA TRASEIRA LE TOYOTA</t>
  </si>
  <si>
    <t>ARRUELA ENCOSTO C/ TRAVA NOM/KRO/FAC/PAST</t>
  </si>
  <si>
    <t>CONJUNTO ENGATE RAPIDO AR M16</t>
  </si>
  <si>
    <t>TERMINAL ARTICULACAO CABO ALAV</t>
  </si>
  <si>
    <t>FUSIVEL DE LAMINA</t>
  </si>
  <si>
    <t>PLACA</t>
  </si>
  <si>
    <t>PLACA CONTROLADORA - MICRO PROCESSADOR</t>
  </si>
  <si>
    <t>ROLO DE BORRACHA</t>
  </si>
  <si>
    <t>JG</t>
  </si>
  <si>
    <t>CHAVE AJUSTAVEL 15GR ACRV 36MM 300MM</t>
  </si>
  <si>
    <t>ALICATE PRESSAO ACRV 28MM 10</t>
  </si>
  <si>
    <t>CORREIA DE TRANSPORTE</t>
  </si>
  <si>
    <t>AUTO TRANSFORMADOR 2000VA 1400W BIVOLT</t>
  </si>
  <si>
    <t>MEMBRANA FILTRANTE 47MM 0,45 UM S.</t>
  </si>
  <si>
    <t>BUCHA RED INOX 3X2.1/2</t>
  </si>
  <si>
    <t>MINI RELE P/PCI 2 REV 24VDC</t>
  </si>
  <si>
    <t>BATERIA 3V LITHIO MOEDA CR2032</t>
  </si>
  <si>
    <t>PARAFUSO ALLEN 14X65 C/C</t>
  </si>
  <si>
    <t>MOBIL VACTRA OIL EXTRA HEAVY</t>
  </si>
  <si>
    <t>TUBO POLIURETANO - TU1208C-C100</t>
  </si>
  <si>
    <t>TUBO POLIURETANO - TU1065C-100</t>
  </si>
  <si>
    <t>BECKER GRAD POLI 00510 SILCK SCREEN JP</t>
  </si>
  <si>
    <t>BECKER GRAD VDO 00100ML FORMA BAIXA 105200100 PERF</t>
  </si>
  <si>
    <t>TUBO TIPO FALCON PP 50ML ESTERIL/IND C/50UN K30-00505</t>
  </si>
  <si>
    <t>BASTAO DE VIDRO 08MMX300MM</t>
  </si>
  <si>
    <t>PLACA DE PETRI 60X15MM LISA ESTELI E-BEAM C/100 UN PERF</t>
  </si>
  <si>
    <t>SISTEMA DE FILTR A VACUO 250ML MEMB POLISULFONA 047UM</t>
  </si>
  <si>
    <t>KT</t>
  </si>
  <si>
    <t>KITASSATO SAIDA SUPERIOR 1000ML</t>
  </si>
  <si>
    <t>PAPEL GRAU CIRURG 090MMX100MTS TERMOSSELANTE P/ ESTERIL</t>
  </si>
  <si>
    <t>AGUA PEPTONADA GRANULADO 500GR</t>
  </si>
  <si>
    <t>GAR MAC CONKEY 500GR</t>
  </si>
  <si>
    <t>PROPE DESCARTAVEL</t>
  </si>
  <si>
    <t>TAMPAO PH 04,0</t>
  </si>
  <si>
    <t>PIPETA SOROLOGICA 1ML</t>
  </si>
  <si>
    <t>PIPETA VOLUMETRICA 2ML</t>
  </si>
  <si>
    <t>LUVA NITRILICA S/PO TAM M</t>
  </si>
  <si>
    <t>ACIDO SULFURICO PA</t>
  </si>
  <si>
    <t>IODO 0,02</t>
  </si>
  <si>
    <t>ACIDO CLORIDRICO PA</t>
  </si>
  <si>
    <t>SILICA GEL AZUL</t>
  </si>
  <si>
    <t>ACIDO SULFURICO 0,01N</t>
  </si>
  <si>
    <t>ACIDO SULFURICO 0,02</t>
  </si>
  <si>
    <t>ALCOOL ISOPROPILICO</t>
  </si>
  <si>
    <t>ALFA NAFTOL</t>
  </si>
  <si>
    <t>FENOLFTALEINA PA</t>
  </si>
  <si>
    <t>AZUL DE METILENO</t>
  </si>
  <si>
    <t>CLORETO DE SODIO</t>
  </si>
  <si>
    <t>ACIDO CLORIDRICO 6N</t>
  </si>
  <si>
    <t>ACIDO CLORIDRICO 0,1N</t>
  </si>
  <si>
    <t>LAMPADA DE HALOGENIO 12V/20W FILAMENTO VERTICAL</t>
  </si>
  <si>
    <t>PARAF SX INOX A2 MA 8X35MM RI (200)</t>
  </si>
  <si>
    <t>BARRA ROSCADA M 8 INOX A2</t>
  </si>
  <si>
    <t>PO SEXT INOX M 8 MA 304/A2</t>
  </si>
  <si>
    <t>CL</t>
  </si>
  <si>
    <t>SUCATA DE CHAPATEX</t>
  </si>
  <si>
    <t>CHAPAS DIVISORIAS/ CHAPATEX</t>
  </si>
  <si>
    <t>PALETE DE MADEIRA</t>
  </si>
  <si>
    <t>PALETE PLASTICO</t>
  </si>
  <si>
    <t>PAPEL KRAFT</t>
  </si>
  <si>
    <t>QUADROS TOPO PLASTICO</t>
  </si>
  <si>
    <t>MOLDURA DE MADEIRA</t>
  </si>
  <si>
    <t>CHEQUE PREMIACAO</t>
  </si>
  <si>
    <t>AGENDA COM CANETA</t>
  </si>
  <si>
    <t>FOLDER</t>
  </si>
  <si>
    <t>CAMISETA MOEMA</t>
  </si>
  <si>
    <t>CARTUCHO TRIVENTO GOLDEN RESERVE CANETA DOURADA</t>
  </si>
  <si>
    <t>CANETA TRIVENTO GOLDEN RESERVE FABERCASTELL</t>
  </si>
  <si>
    <t>ETIQUETA ADESIVA REDONDA TRANSPARENTE 4CM</t>
  </si>
  <si>
    <t>CHURRASQUEIRA</t>
  </si>
  <si>
    <t>PAPELAO</t>
  </si>
  <si>
    <t>RESIDUO PET</t>
  </si>
  <si>
    <t>BARRILHA LEVE</t>
  </si>
  <si>
    <t>SUCCAO ARAME REFORCADA ATOXICA 3/4</t>
  </si>
  <si>
    <t>ABRACADEIRA 13X19 14MM</t>
  </si>
  <si>
    <t>ABRACADEIRA 14X22 14MM</t>
  </si>
  <si>
    <t>ANEL DE VEDACAO DIN 3</t>
  </si>
  <si>
    <t>ANEL DE VEDACAO DIN 2.1/2</t>
  </si>
  <si>
    <t>ANEL DE VEDACAO DIN 2</t>
  </si>
  <si>
    <t>CONJUNTO DE ANEIS BIPARTIDOS</t>
  </si>
  <si>
    <t>ROLAMENTO 6002 2RS C3</t>
  </si>
  <si>
    <t>BRONZE</t>
  </si>
  <si>
    <t>ROLAMENTO 6805 2RS C3</t>
  </si>
  <si>
    <t>ROLAMENTO 6308 2RS C3</t>
  </si>
  <si>
    <t>ROLAMENTO 6207 2RS C3</t>
  </si>
  <si>
    <t>RETENTOR 5384 01988 BRG</t>
  </si>
  <si>
    <t>ROLAMENTO YAR 207 2F - GYE 35 KRRB - UC 207</t>
  </si>
  <si>
    <t>ROLAMENTO 6203 2RS C3</t>
  </si>
  <si>
    <t>PO AUTOTRAV.8.8 MA ZIN 6MM</t>
  </si>
  <si>
    <t>PO INOX MA 304 6MM</t>
  </si>
  <si>
    <t>TUBO RED INOX 3/4X1,2MM 304 POL EXT</t>
  </si>
  <si>
    <t>TREF QUAD 1045 19,05MM</t>
  </si>
  <si>
    <t>SUPORTE P/ SERRA COPO KA1-S 14-30 STAR 6 KA1SST</t>
  </si>
  <si>
    <t>SUPORTE P/ SERRA COPO KA2-S 32-210 STAR 6 KA2SST</t>
  </si>
  <si>
    <t>TUBO PUN-16 AZUL 16MMX2,5MM</t>
  </si>
  <si>
    <t>BICO GRAXEIRO 10MM 45</t>
  </si>
  <si>
    <t>BROCA AR 7,0MM HSS POINTTEQ BOSH</t>
  </si>
  <si>
    <t>ELET TUNGST 2,4MM 3/32 TOR INOX VM CA</t>
  </si>
  <si>
    <t>MARCADOR AZUL 2MM PLUMA</t>
  </si>
  <si>
    <t>PANO COSTURADO EM FARDO (20KG)</t>
  </si>
  <si>
    <t>PARAF SX INOX A2 MA 8X30MM RI</t>
  </si>
  <si>
    <t>PO SEXT INOX A TARV 8 MA 304/A2</t>
  </si>
  <si>
    <t>CAPACITOR 35UF 380V</t>
  </si>
  <si>
    <t>COMPRESSOR ROTATIVO 12K 220V 1F R22 TECUMSEH RG191ER RGA5512</t>
  </si>
  <si>
    <t>TUBO PUN-10 INCOLOR 10,0MMX1,5MM</t>
  </si>
  <si>
    <t>TUBO PUN-12 INCOLOR 12,0MMX2,0MM</t>
  </si>
  <si>
    <t>FLAMEX MANGUEIRA ARAMADA 1.1/2</t>
  </si>
  <si>
    <t>ELET ALUM 3,2MM ALSI</t>
  </si>
  <si>
    <t>ESTICADOR 1/4X3.7/6 (M6X90MM)</t>
  </si>
  <si>
    <t>PO AUTO TRAV MA 8X1,25 BAIXA ZI</t>
  </si>
  <si>
    <t>B-160 CLOR 811188 50L</t>
  </si>
  <si>
    <t>LUBMAX PL PK 843024 BB</t>
  </si>
  <si>
    <t>ALIPLEX 2</t>
  </si>
  <si>
    <t>PERFIL ESPONJOSO EPDM 15SH - 16X12X3</t>
  </si>
  <si>
    <t>NUMERO 01 A 50 INOX ESC 35X35MM</t>
  </si>
  <si>
    <t>CJ</t>
  </si>
  <si>
    <t>DBS60E-S1EC00360</t>
  </si>
  <si>
    <t>ALIPLEX CA 102</t>
  </si>
  <si>
    <t>ST</t>
  </si>
  <si>
    <t>SYSTEM PLAST - ESTEIRA MODULAR NGE2250FT-PT-M0085</t>
  </si>
  <si>
    <t>T10 630 PREMIUM</t>
  </si>
  <si>
    <t>MM</t>
  </si>
  <si>
    <t>XL 190 KEIPER</t>
  </si>
  <si>
    <t>RETENTOR 5404 - 02730 BRG</t>
  </si>
  <si>
    <t>RETENTOR 5559 - 00980 BA</t>
  </si>
  <si>
    <t>ROLAMENTO 6303 2RS C3</t>
  </si>
  <si>
    <t>RETENTOR 7159 BRG</t>
  </si>
  <si>
    <t>TACOMETRO  CONTATO MDT 2245C</t>
  </si>
  <si>
    <t>ROLAMENTO UCX 16</t>
  </si>
  <si>
    <t>CONJUNTO TUBULACAO ASPERSOR</t>
  </si>
  <si>
    <t>UNIAO T EASY K700100 10MM</t>
  </si>
  <si>
    <t>CORREIA SINCRONIZADORA 600 T10 25 P</t>
  </si>
  <si>
    <t>MARCADOR S CAB3 AM 4-6 38378 CEMAR</t>
  </si>
  <si>
    <t>MARCADOR T CAB3 AM 4-6 CEMAR</t>
  </si>
  <si>
    <t>MARCADOR N 1-3MM BHS</t>
  </si>
  <si>
    <t>MARCADOR P 1-3MM BHS</t>
  </si>
  <si>
    <t>MARCADOR E 1-3MM BHS</t>
  </si>
  <si>
    <t>MARCADOR U 1-3MM BHS</t>
  </si>
  <si>
    <t>MARCADOR V 1-3MM BHS</t>
  </si>
  <si>
    <t>BUCHA POLIETILENO S-06</t>
  </si>
  <si>
    <t>BUCHA POLIETILENO S-08 C/ ABA</t>
  </si>
  <si>
    <t>BUCHA POLIETILENO S-10</t>
  </si>
  <si>
    <t>PAAA CHT PHS 6,3X50MM</t>
  </si>
  <si>
    <t>PAAA CHT PHS 5,5X45MM</t>
  </si>
  <si>
    <t>PAAA CHT PHS 4,2X25MM</t>
  </si>
  <si>
    <t>VALV. ESF. TRIP. PP TI 304 BSP 2</t>
  </si>
  <si>
    <t>LAMINADO REDONDO 1045 171,45MM</t>
  </si>
  <si>
    <t>LAMINADO REDONDO 1045 203,20MM</t>
  </si>
  <si>
    <t>CAIXA PLASTICA AGRICOLA VAZADA ETA17TAL</t>
  </si>
  <si>
    <t>ROLAMENTO UC 204</t>
  </si>
  <si>
    <t>ROLAMENTO SB 203 FKD</t>
  </si>
  <si>
    <t>ROLAMENTO 30212</t>
  </si>
  <si>
    <t>BUCHA DE ARTICULACAO PRINCIPAL</t>
  </si>
  <si>
    <t>GUIA DE MOLAS</t>
  </si>
  <si>
    <t>ROLETE</t>
  </si>
  <si>
    <t>NIPLE PRETO 300LB 1/2</t>
  </si>
  <si>
    <t>VALVULA ESFERA MONOBLOCO 9103 1/2</t>
  </si>
  <si>
    <t>RETENTOR 5362</t>
  </si>
  <si>
    <t>RETENTOR 6446</t>
  </si>
  <si>
    <t>REDUCAO GALV MF1XFF1/2 TUPY</t>
  </si>
  <si>
    <t>REDUCAO GALV MF3/4X1/2 TUPY</t>
  </si>
  <si>
    <t>REDUCAO GALV MF1XFF3/4 TUPY</t>
  </si>
  <si>
    <t>TUBO NYLON 10MM AZUL</t>
  </si>
  <si>
    <t>INOX RED 4,75MM</t>
  </si>
  <si>
    <t>US INSERTO ANTIGIRO DA ENCHEDORA</t>
  </si>
  <si>
    <t>MARMITEX</t>
  </si>
  <si>
    <t>REFEICOES</t>
  </si>
  <si>
    <t>REFRIGERANTES</t>
  </si>
  <si>
    <t>SUCOS</t>
  </si>
  <si>
    <t>CERVEJAS</t>
  </si>
  <si>
    <t>ENERGETICO</t>
  </si>
  <si>
    <t>LITRO CAFE</t>
  </si>
  <si>
    <t>COFFEE BREAK</t>
  </si>
  <si>
    <t>MW</t>
  </si>
  <si>
    <t>ENERGIA ATIVA HFP KWH</t>
  </si>
  <si>
    <t>KW</t>
  </si>
  <si>
    <t>PERDAS RB HFP KWH</t>
  </si>
  <si>
    <t>BATERIA 12V 7AMP</t>
  </si>
  <si>
    <t>VALVULA 2 VIAS NF A.DIR 1/8 NPT 220V</t>
  </si>
  <si>
    <t>REGULADOR DE PRESSAO - AR20-F02BG-D</t>
  </si>
  <si>
    <t>CONEXAO RETA 1/8X06 - KQ2H06-01AS1</t>
  </si>
  <si>
    <t>CONEXAO RETA 1/4X06 - KQ2H06-02AS1</t>
  </si>
  <si>
    <t>CONEXAO L 1/4X6 - KQ2L06-02AS1</t>
  </si>
  <si>
    <t>CONEXAO L 1/8X6 - KQ2L06-01AS1</t>
  </si>
  <si>
    <t>EMPILHADEIRA</t>
  </si>
  <si>
    <t>BOMBA PERISTALTICA</t>
  </si>
  <si>
    <t>TEMPORIZADOR</t>
  </si>
  <si>
    <t>PEROXIDO ORGANICO</t>
  </si>
  <si>
    <t>HIDROXIDO DE SODIO</t>
  </si>
  <si>
    <t>BALDE 20L LUBSCHULZ SINTETICO 4000H</t>
  </si>
  <si>
    <t>SELO DE VEDACAO MECANICA</t>
  </si>
  <si>
    <t>CORREIA INDUSTRIAL</t>
  </si>
  <si>
    <t>ETANOL</t>
  </si>
  <si>
    <t>PLACA LED SOBREPOR - 40X40</t>
  </si>
  <si>
    <t>ELETRODO PLASTICO BLINDADO GEL</t>
  </si>
  <si>
    <t>UNIAO - PLASTICO 10MM</t>
  </si>
  <si>
    <t>UNIAO - PLASTICO 8MM</t>
  </si>
  <si>
    <t>MANOMETRO HORIZONTAL 150LBS 1/4</t>
  </si>
  <si>
    <t>CORTAR E USINAR ROLO DE BORRACHA</t>
  </si>
  <si>
    <t>PONTEIRA PH NR 02 25 MM C/ LIMITADOR</t>
  </si>
  <si>
    <t>REGULADOR DE FLUXO ROSCA 1/8X8MM</t>
  </si>
  <si>
    <t>CILINDRO MINI ISSO 25X250 HASTE/CAMISA INOX D&gt;A C/ AM. FIXO</t>
  </si>
  <si>
    <t>TUBO DE VIDRO BOROSSILICATO DIA EXT 40MMXDIA INT 30MM E 600MM DE COMPR.</t>
  </si>
  <si>
    <t>6002 2RSC3V2 HCH PREMIUM ROLAMENTO</t>
  </si>
  <si>
    <t>TRAVA E 32 TRAVAS MIX</t>
  </si>
  <si>
    <t>ROLAMENTO NU 2311 ETVP2 FAG</t>
  </si>
  <si>
    <t>ROLAMENTO QJ 311 M FAG</t>
  </si>
  <si>
    <t>ROLAMENTO QJ 312 M FAG</t>
  </si>
  <si>
    <t>ROLAMENTO NJ 2312 ETVP FAG</t>
  </si>
  <si>
    <t>ROLAMENTO 6903-2RS</t>
  </si>
  <si>
    <t>JOGO DE CHAVES</t>
  </si>
  <si>
    <t>FURADEIRA</t>
  </si>
  <si>
    <t>SACA PINO</t>
  </si>
  <si>
    <t>JOGO DE BROCAS</t>
  </si>
  <si>
    <t>MINI RODA LIXA 70X20 G-80</t>
  </si>
  <si>
    <t>CONECTOR - MACHO PLASTISCO 8MX1/2 BSP</t>
  </si>
  <si>
    <t>MANGUEIRA CRISTAL 3/16X1,5M</t>
  </si>
  <si>
    <t>TOMADA 2P T 10A 4X2 S/P PIAL</t>
  </si>
  <si>
    <t>Y - UNAO PLASTICO 8MM</t>
  </si>
  <si>
    <t>ABRACADEIRA - 07-09 09MM N</t>
  </si>
  <si>
    <t>ABRACADEIRA - 35-40 (53148)</t>
  </si>
  <si>
    <t>ESPIGAO - FERRO FUNDIDO MF1 P/ MANG1</t>
  </si>
  <si>
    <t>CABO PP 4X1,50MM</t>
  </si>
  <si>
    <t>REVESTIMENTO DE BORRACHA ROLO</t>
  </si>
  <si>
    <t>ROLOS DA EMBALADORA MESA DE ENFARDAMENTO</t>
  </si>
  <si>
    <t>TXBLOCK USB SAIDA 4-20MA</t>
  </si>
  <si>
    <t>TERMORESISTENCIA PT-100</t>
  </si>
  <si>
    <t>CABO PP 3X25,0MM 1KV</t>
  </si>
  <si>
    <t>REGUA DE 4 TOMADAS 10A</t>
  </si>
  <si>
    <t>FLANGE DE INOX CONFORME DESENHO</t>
  </si>
  <si>
    <t>BARRA ROSCADA M10 INOX 304</t>
  </si>
  <si>
    <t>PORCAS M10 INOX</t>
  </si>
  <si>
    <t>CONTROLADOR FULL GAUGE  (TIC-17RGTI)</t>
  </si>
  <si>
    <t>GONZO 1/2 COM ABA</t>
  </si>
  <si>
    <t>PARABOLT PBA - ANCORA - 1/2X4 (100MM) - ACO CARBONO</t>
  </si>
  <si>
    <t>PURGADOR ELETRONICO 1/2 POL P/ AR COMPRIMIDO</t>
  </si>
  <si>
    <t>FILTRO INODORO 3/4</t>
  </si>
  <si>
    <t>FILTRO BACTERICIDA 3/4</t>
  </si>
  <si>
    <t>CONECTOR PERF.16 A 150 - 4 A 35MM CDP-150-35</t>
  </si>
  <si>
    <t>BARRA 5MM ROSC INOX</t>
  </si>
  <si>
    <t>BARRA 6MM ROSC INOX</t>
  </si>
  <si>
    <t>BARRA 8MM ROSC INOX</t>
  </si>
  <si>
    <t>PO 6 SX MA 1,0 INOX</t>
  </si>
  <si>
    <t>PO 8 SX MA 1,25 INOX</t>
  </si>
  <si>
    <t>CM</t>
  </si>
  <si>
    <t>FITA ISOLACAO PRETA 45MMX3MM ROLO 10M</t>
  </si>
  <si>
    <t>FITA PVC 10MT PRETA ISOL.- EOS - 10MT L X 0.10MT</t>
  </si>
  <si>
    <t>DISCO DE CORTE 4</t>
  </si>
  <si>
    <t>TERMORESISTENCIA PT100 3 FIOS INOX 316 DIAM 6MMX150MM ROSCA 1/2</t>
  </si>
  <si>
    <t>PARABOLT PBA - ANCORA - M10</t>
  </si>
  <si>
    <t>PARABOLT PBA - M10X4</t>
  </si>
  <si>
    <t>PARABOLT PBA - M12X6</t>
  </si>
  <si>
    <t>ROLAMENTO 6202 2RS C3</t>
  </si>
  <si>
    <t>TRAVA I 35 MIX</t>
  </si>
  <si>
    <t>FERRAMENTAL 1,5L</t>
  </si>
  <si>
    <t>FITA ISOLANTE ELETRICA 3M</t>
  </si>
  <si>
    <t>ELETRODO DE INOX 308</t>
  </si>
  <si>
    <t>EMENDA SIMPLES CORRENTE ASA 50</t>
  </si>
  <si>
    <t>EMENDA DUPLA CORRENTE ASA 50</t>
  </si>
  <si>
    <t>CORRENTE ASA 50</t>
  </si>
  <si>
    <t>REGULADOR DE FLUXO ROSCA 1/4X8MM</t>
  </si>
  <si>
    <t>LVAS PARA CANO DE 2.1/2</t>
  </si>
  <si>
    <t>PECA DUROPRENE VERMELHA</t>
  </si>
  <si>
    <t>UNIAO PLASTICO 12MM</t>
  </si>
  <si>
    <t>TUBO NYLON 12MM AZUL</t>
  </si>
  <si>
    <t>CONECTOR MACHO PLASTICO 12MX1/2BSP</t>
  </si>
  <si>
    <t>PINO DO CORPO DA PINCA</t>
  </si>
  <si>
    <t>CORPO DO PALETE DO FORNO</t>
  </si>
  <si>
    <t>ENGRENAGEM GIRATORIA DAS PF DO FORNO</t>
  </si>
  <si>
    <t>PINO PARA ROLAMENTO DUPLO/APOIO INFERIOR DO PALET</t>
  </si>
  <si>
    <t>MOLA DE ACO 9X6X1,5MM</t>
  </si>
  <si>
    <t>MOLA TRAVA PINO DA PINCA</t>
  </si>
  <si>
    <t>RETALHOS DE PANOS P/ LIMPEZA</t>
  </si>
  <si>
    <t>VBP PN H DA 2TC 304XSILC</t>
  </si>
  <si>
    <t>RELE FALTA DE FASE - SIEMENS - 3UG07 42 1AN30 220V</t>
  </si>
  <si>
    <t>MOLA 271</t>
  </si>
  <si>
    <t>MOLA 1188</t>
  </si>
  <si>
    <t>PANO LIMPEZA LISO</t>
  </si>
  <si>
    <t>PECAS EM ALUMINIO E INOX</t>
  </si>
  <si>
    <t>TEE IGUAL 8L</t>
  </si>
  <si>
    <t>ANILHA DE ACO 8MM - 08L/S</t>
  </si>
  <si>
    <t>OLEO 20W40</t>
  </si>
  <si>
    <t>RELE DE NIVEL - SIEMENS - 3UG0702-2XK00</t>
  </si>
  <si>
    <t>VELUMOIDE 0,80MM - MEDIO</t>
  </si>
  <si>
    <t>TUBO ACO 08X06MM</t>
  </si>
  <si>
    <t>CONECTOR MACHO PLASTICO 12MX1/4BSP</t>
  </si>
  <si>
    <t>COTOVELO - UNIAO PLASTICO 12M</t>
  </si>
  <si>
    <t>DISCO CORTE INOX</t>
  </si>
  <si>
    <t>LIMPA CONTATO 300ML</t>
  </si>
  <si>
    <t>CORREIA CL-PU 2.450X555 FECHADA</t>
  </si>
  <si>
    <t>PORTA INFERIOR COMPLETA AC E200 INOX 304 MARCO 6MM</t>
  </si>
  <si>
    <t>PU FOSCO 2.450X550 - FECHADA</t>
  </si>
  <si>
    <t>BUCHA INTERMEDIARIA ENTRE AS GAXETAS</t>
  </si>
  <si>
    <t>GAXETA D12XD20X08MM</t>
  </si>
  <si>
    <t>VELUMOIDE 1,6MM</t>
  </si>
  <si>
    <t>MULTIMETRO DIGITAL</t>
  </si>
  <si>
    <t>LIXA FERRO G 180</t>
  </si>
  <si>
    <t>LIXA FERRO G 220</t>
  </si>
  <si>
    <t>FOTOCELULA REFLESIVA M18 PNP</t>
  </si>
  <si>
    <t>POCO TERMOMETRICO 10X100</t>
  </si>
  <si>
    <t>GR BARDAHL MASLUB APG 1 EP 1KG</t>
  </si>
  <si>
    <t>EIXO REDUTOR TRANSMICAO DO ESPALHADOR</t>
  </si>
  <si>
    <t>NUCLEO ACOPLAMENTO SERVO D 19MM - CHAVETA</t>
  </si>
  <si>
    <t>ACOPLAMENTO P/ MOTOR WEG 714 26-5-30</t>
  </si>
  <si>
    <t>NUCLEO ACOPLAMENTO SERVO D 32MM - CHAVETA</t>
  </si>
  <si>
    <t>CORREIA TRASEIRA TRACAO DOS ROLOS - 300H</t>
  </si>
  <si>
    <t>CASTANHA THOMSON - ( KGF-D-2550-RH-EE)</t>
  </si>
  <si>
    <t>REG. DE PRESSAO SMC 20 BAR (3/4)</t>
  </si>
  <si>
    <t>CIL. PNEUMATICO D20 - C30 PADRAO ISO</t>
  </si>
  <si>
    <t>MICRO VENTILADOR 172X150X50</t>
  </si>
  <si>
    <t>CABO DE FIBRA AUTONICS (FT-420-10) MOD:FT-420-10</t>
  </si>
  <si>
    <t>SENSOR INDUTIVO M12 SICK IME12-04BPSZC0K</t>
  </si>
  <si>
    <t>SENSOR M12 INDUTIVO DE PROXIMIDADE 4MM, SEM CABO</t>
  </si>
  <si>
    <t>AMPLICFICA P/ FIBRA (BF4RP) AUTO-RED</t>
  </si>
  <si>
    <t>APLICADOR PARA FIBRA AUTO AJUSTAVEL COM FEIXE DE LUZ VERMELHO</t>
  </si>
  <si>
    <t>ANEL DE VEDACAO DA PLACA DE COMP. 630MMX500MM-80/85 SHORE NA COR VERDE</t>
  </si>
  <si>
    <t>ALMOTOLIA 200CC WESTERN</t>
  </si>
  <si>
    <t>ELETRODO 6130X2,50-309L INOX - DENVER</t>
  </si>
  <si>
    <t>FITA AUTO FUSAO 19MMX10MTS</t>
  </si>
  <si>
    <t>RET 90X110X10 BRF NK - VITON</t>
  </si>
  <si>
    <t>BARRA TUBO PVC 50MM</t>
  </si>
  <si>
    <t>TORNEIRA PLASTICA 1/2</t>
  </si>
  <si>
    <t>BARRA TUBO PVC 25MM</t>
  </si>
  <si>
    <t>MACHO 10 AR MA 1,50F -ROCAST/HTOM</t>
  </si>
  <si>
    <t>PA AGULHA 3,5X25</t>
  </si>
  <si>
    <t>BOTAO COMUNT JNP 3P - 0-1-2 LAYS-BD3</t>
  </si>
  <si>
    <t>PO 12 SX MA 1,75 INOX CH19</t>
  </si>
  <si>
    <t>INSERT 1/4</t>
  </si>
  <si>
    <t>PORCA 1/4</t>
  </si>
  <si>
    <t>TUBO SOLDAVEL 50MM</t>
  </si>
  <si>
    <t>REGULADOR DE PRESSAO 1/2  16 BAR</t>
  </si>
  <si>
    <t>REDUCAO MF1/2NPT XFF1/4NPT</t>
  </si>
  <si>
    <t>ABRACADEIRA NYLON 250X4.8MM</t>
  </si>
  <si>
    <t>LUVA MISTA 50X1.1/2</t>
  </si>
  <si>
    <t>RODA LIXA 60X30 G-120</t>
  </si>
  <si>
    <t>RODA LIXA 50X25 G-40</t>
  </si>
  <si>
    <t>RODA LIXA 40X20 G-80</t>
  </si>
  <si>
    <t>JG PONTA MONTADA 1/4 5 PCS</t>
  </si>
  <si>
    <t>BOCAL TIG CERAMICA 06 TTC 26</t>
  </si>
  <si>
    <t>DIFUSOR TIG GAS 2,4MM (3/32) TTC 17/18W/26 TTC 179</t>
  </si>
  <si>
    <t>PINCA 2,4MM (3/32) 17/18/26</t>
  </si>
  <si>
    <t>CANTONEIRA 25CM MAO FRANCESA</t>
  </si>
  <si>
    <t>CORRENTE 9,5MM 3/8 POLIDA</t>
  </si>
  <si>
    <t>SERRA COPO DIAMANTADA 30MM</t>
  </si>
  <si>
    <t>HASTE DE INOX</t>
  </si>
  <si>
    <t>UNIAO MACHO 06L 1/4 NPT</t>
  </si>
  <si>
    <t>JOELHO MACHO 06L 1/4 NPT</t>
  </si>
  <si>
    <t>UNIAO IGUAL 06L</t>
  </si>
  <si>
    <t>UNIAO MACHO 06L 1/8 NPT</t>
  </si>
  <si>
    <t>FILTRO DE AR</t>
  </si>
  <si>
    <t>FILTRO DE OLEO SRP 5050</t>
  </si>
  <si>
    <t>TUBO ACO S/C 06X04MM</t>
  </si>
  <si>
    <t>ROLAMENTO 6003 2RS C3</t>
  </si>
  <si>
    <t>TARUGO DE BRONZE TM-23 1</t>
  </si>
  <si>
    <t>ROLAMENTO KH 2030 PP</t>
  </si>
  <si>
    <t>TEK BOND COLA</t>
  </si>
  <si>
    <t>MACHO 5 AR MA 1 PC 0,80F-MTX</t>
  </si>
  <si>
    <t>PA ALLEN 6X10 S/C</t>
  </si>
  <si>
    <t>PINCEL 1.1/2 POL</t>
  </si>
  <si>
    <t>HOLDER DE POLISSULFONA STERIFIL 47MM 300ML</t>
  </si>
  <si>
    <t>CHAPA DE ALUMINIO PARA FACA</t>
  </si>
  <si>
    <t>ROLO DE ACO</t>
  </si>
  <si>
    <t>ENGRENAGEM 1.40.16 AT2</t>
  </si>
  <si>
    <t>CANTONEIRA 1X1/4</t>
  </si>
  <si>
    <t>ALUMINIO CHATO 3/8X1 - 01X750,BC</t>
  </si>
  <si>
    <t>TUBO</t>
  </si>
  <si>
    <t>BARRAMENTO COBRE 1/2X1/8 (97) A</t>
  </si>
  <si>
    <t>LENTE RETANGULAR VERDE 10</t>
  </si>
  <si>
    <t>MARCADOR CANETA FINA PERMANETE PRETO</t>
  </si>
  <si>
    <t>LENTE RETANGULAR VERDE 12</t>
  </si>
  <si>
    <t>LENTE RETANGULAR INCOLOR 108X51MM</t>
  </si>
  <si>
    <t>MASCARA CELERON 735 VISOR ART./ CATRAC</t>
  </si>
  <si>
    <t>ARRUELA 5/32 PRESSAO MEDIA</t>
  </si>
  <si>
    <t>CABO PP 2X1,50MM</t>
  </si>
  <si>
    <t>PINCEL 1 POL.</t>
  </si>
  <si>
    <t>LUVA MALHA</t>
  </si>
  <si>
    <t>CORDA TRANCADA PP 10MM</t>
  </si>
  <si>
    <t>LUVA TRICOTADA MULTITATO</t>
  </si>
  <si>
    <t>ROTOR SIROCO</t>
  </si>
  <si>
    <t>TE INOX 304 OD PIPE 76,20MM 3</t>
  </si>
  <si>
    <t>UNIAO INOX 304L SOLD TC OD CURTA 76, 20 MM3</t>
  </si>
  <si>
    <t>MODULO CLP 6ES7 134-6G700-0AA1 SIEMENS</t>
  </si>
  <si>
    <t>ROL 6902 DDU NSK = ROL 61902 = 15X28X7</t>
  </si>
  <si>
    <t>ROL 6002 DDU NSK</t>
  </si>
  <si>
    <t>ROL KH 2030 PP REXROTH = 20X28X30</t>
  </si>
  <si>
    <t>COLA 3M JUNTA - 73 G ADESIVOS PARA JUNTAS</t>
  </si>
  <si>
    <t>ROL 6202 2RS SKF ( AEM3 )</t>
  </si>
  <si>
    <t>TR E 015 = TR E 15</t>
  </si>
  <si>
    <t>RET 45X75X08 SKF BRG ( HMS RG ) = RET 45X75X8</t>
  </si>
  <si>
    <t>RET 50X80X10 SAV BRG ( 5195.0 / 5195 )</t>
  </si>
  <si>
    <t>RESISTENCIA</t>
  </si>
  <si>
    <t>CANULA (CATETER) NASAL ADULTO</t>
  </si>
  <si>
    <t>UMIDIFICADOR DE OXIGENIO</t>
  </si>
  <si>
    <t>COMANDO PVC</t>
  </si>
  <si>
    <t>JUNTA CIRCULAR PTFE EXPANDIDO</t>
  </si>
  <si>
    <t>EIXO TRACAO TRANSP MANC INT SYSTEM PLAST</t>
  </si>
  <si>
    <t>CASTANHA</t>
  </si>
  <si>
    <t>FUSO</t>
  </si>
  <si>
    <t>ESTEIRA SUPERIOR</t>
  </si>
  <si>
    <t>CARTER LATERALE</t>
  </si>
  <si>
    <t>PROTECAO DE SAIDA</t>
  </si>
  <si>
    <t>GRAXEIRA 1/4 45</t>
  </si>
  <si>
    <t>SOQ ALLEN 8MM 1/2</t>
  </si>
  <si>
    <t>SOQ ALLEN 10MM</t>
  </si>
  <si>
    <t>SOQ ALLEN 12MM</t>
  </si>
  <si>
    <t>COMPASSO RETO 12</t>
  </si>
  <si>
    <t>CAPA - CF 4KK</t>
  </si>
  <si>
    <t>ACOPLADOR HIDRAULICO</t>
  </si>
  <si>
    <t>TERMINAL - TMN 4 - 4 KK</t>
  </si>
  <si>
    <t>GATES MANG. HIDR. AGR 1-4</t>
  </si>
  <si>
    <t>LUVA 1/8X1/4 NPT</t>
  </si>
  <si>
    <t>TERMINAL -TMN 2-4</t>
  </si>
  <si>
    <t>CONEXAO RETA EASY K102128 1/2X12MM</t>
  </si>
  <si>
    <t>ENGRENAGEM HEL DIR CARB DP320 M5Z64 SEM TRAT. PARA ENCHEDORA 50/8 DO PV : 0035.0</t>
  </si>
  <si>
    <t>BLOCO DE CONEXAO</t>
  </si>
  <si>
    <t>ENCODER INCREMENTAL B58N - 360 PPR 0360 - EIXO SOLIDO FLANGE</t>
  </si>
  <si>
    <t>CARCACA VELOZ ACFS P71 G10B B3</t>
  </si>
  <si>
    <t>PINHAO 1 RED C21</t>
  </si>
  <si>
    <t>ACIDO TRICLORO ISOCIANURICO COM 90% DE TEOR DE CLORO ATIVO. PASTILHAS DE 200GR</t>
  </si>
  <si>
    <t>GRAXEIRA 6 45</t>
  </si>
  <si>
    <t>GRAXEIRA 6 RETA</t>
  </si>
  <si>
    <t>C- CAT 2031308 - 10µ (BIG)</t>
  </si>
  <si>
    <t>6005-2RSR ROL ESFERAS</t>
  </si>
  <si>
    <t>6014-2RSR ROL ESFERAS</t>
  </si>
  <si>
    <t>6204DDU ROL ESFERAS</t>
  </si>
  <si>
    <t>6205DDU ROL ESFERAS</t>
  </si>
  <si>
    <t>ACOP FLEX TIPO MOLA 10X10MM</t>
  </si>
  <si>
    <t>LUVA 85MM</t>
  </si>
  <si>
    <t>ADAPTADOR 85MM</t>
  </si>
  <si>
    <t>TUBO 85MM</t>
  </si>
  <si>
    <t>BARRA DO FILME FIBRA DE CARBONO 1000MM</t>
  </si>
  <si>
    <t>BARRA DO FILME FIBRA DE CARBONO 770MM</t>
  </si>
  <si>
    <t>PO 10 SXMA 1.5 NYLON INOX CH 17</t>
  </si>
  <si>
    <t>PA SX NC LATAO 5/16X1.1/2</t>
  </si>
  <si>
    <t>ARRUELA 5/16 PRESSAO INOX</t>
  </si>
  <si>
    <t>CONECTOR MACHO PLASTICO 10MX1/4 NPT</t>
  </si>
  <si>
    <t>COTOVELO MACHO PLASTICO 12MX1/4</t>
  </si>
  <si>
    <t>CORREIA SINCRONIZADORA 610 T10 25 PU</t>
  </si>
  <si>
    <t>ABRACADEIRA I 14MM - 1927 - 3/4X1.1/16</t>
  </si>
  <si>
    <t>INSERTO APKT 1604 PDTR</t>
  </si>
  <si>
    <t>INSERTO TCMT 1102-04 EF</t>
  </si>
  <si>
    <t>RELOGIO COMPARADOR 0-10</t>
  </si>
  <si>
    <t>MANDRIL GOLG B22 1-20</t>
  </si>
  <si>
    <t>MANDRIL GOLG B18 1-16</t>
  </si>
  <si>
    <t>BROCAS DE ACO RAPIDO MEDIAS</t>
  </si>
  <si>
    <t>BICO CONT 28MMX0,8MM M6 MIG 116/24 ST</t>
  </si>
  <si>
    <t>ESCOVA ACO TUBULAR 2.1/2 VONDER</t>
  </si>
  <si>
    <t>ABRACADEIRA L 14MM</t>
  </si>
  <si>
    <t>MANGUEIRA ARAMADA</t>
  </si>
  <si>
    <t>TUBO DE VIDRO VAZADO EXT 40X60</t>
  </si>
  <si>
    <t>TP-2 TRANSFORMADOR TRIF</t>
  </si>
  <si>
    <t>CAMARA DE AR EM POLIURETANO L15 - 10 PECAS DE 996MM</t>
  </si>
  <si>
    <t>FITA DE PROTECAO EM POLIESTER L15 - 10 PECAS DE 1016MM</t>
  </si>
  <si>
    <t>VALVULA DE PASSAGEM DE AR INTERNO DA CAMARA L15</t>
  </si>
  <si>
    <t>VALVULA DE AR 1/8 BSP</t>
  </si>
  <si>
    <t>CONJUNTO INJETOR DE CO2 COMPLETO</t>
  </si>
  <si>
    <t>POLIA EJETOR REVESTIDA 60MM</t>
  </si>
  <si>
    <t>MOLA DE COMPR. DA GAIOLA - A0.7  EXT. 11,50 CT254 - MOD.01</t>
  </si>
  <si>
    <t>ASSIEME PATTINO ANT. FT.04</t>
  </si>
  <si>
    <t>ASSIEME PATTINO POST. FT.04</t>
  </si>
  <si>
    <t>WASC5K - CONECTOR MONTAVEL, PLAS CO, MACHO M12 5P, RETO, 60X20, IP67, -40 A 85</t>
  </si>
  <si>
    <t>WAKC5K - CONECTOR MONTAVEL, PLAS CO, FEMEA M12 5P, RETO, 50X20, IP67, -40 A 85</t>
  </si>
  <si>
    <t>ZZ1060</t>
  </si>
  <si>
    <t>ANTI DERRAPANTE</t>
  </si>
  <si>
    <t>ROLAMENTO UC 207</t>
  </si>
  <si>
    <t>TROCADOR DE CALOR BRASADO MOD. BL120</t>
  </si>
  <si>
    <t>EMP 8 TON TRIPLEX HELI ALTA ELEVACAO RATRATIL NOVA</t>
  </si>
  <si>
    <t>CONJUNTO TRANSPORTE BASE LINHA LATAS</t>
  </si>
  <si>
    <t>OLEO DIESEL BIODISEL S 10 ONU 1202 CLASSE 3 GRUPO DE EMBALAGEM III - OLEO DIESEL</t>
  </si>
  <si>
    <t>KIT DE FILTROS</t>
  </si>
  <si>
    <t>REDUTOR GASES</t>
  </si>
  <si>
    <t>JOGO DE REPARO</t>
  </si>
  <si>
    <t>ROLETE DE PRESS</t>
  </si>
  <si>
    <t>PARAF FLANGEADO</t>
  </si>
  <si>
    <t>DISCO EMBREAGEM</t>
  </si>
  <si>
    <t>TAMPA EMBREAGEM</t>
  </si>
  <si>
    <t>CHICOTE 3SAT LITE</t>
  </si>
  <si>
    <t>MANIVELA VIDRO</t>
  </si>
  <si>
    <t>ACUM ELET F110E PIONEIRO</t>
  </si>
  <si>
    <t>CORRENTE BL 534</t>
  </si>
  <si>
    <t>OLEO MOTOR 15W40</t>
  </si>
  <si>
    <t>CAMISA CILINDRO STD</t>
  </si>
  <si>
    <t>KIT REVISAO MOTOR</t>
  </si>
  <si>
    <t>BOMBA AGUA</t>
  </si>
  <si>
    <t>SILICONE ALTA TEMP</t>
  </si>
  <si>
    <t>VALVULA ESCAPE</t>
  </si>
  <si>
    <t>VALVULA ADMISSAO</t>
  </si>
  <si>
    <t>ABRACADEIRA/ COLAR</t>
  </si>
  <si>
    <t>TUBULACAO COMBUST</t>
  </si>
  <si>
    <t>CORREIA TIPO V</t>
  </si>
  <si>
    <t>JUNTA CARTER</t>
  </si>
  <si>
    <t>ANEL DE VEDACAO</t>
  </si>
  <si>
    <t>JUNTA PLANA MOTOR</t>
  </si>
  <si>
    <t>JG BRONZ BIELA STD</t>
  </si>
  <si>
    <t>JOGO BRONZINA</t>
  </si>
  <si>
    <t>TUBO FLEX DESCARGA</t>
  </si>
  <si>
    <t>TROCADOR CAL OLEO AG</t>
  </si>
  <si>
    <t>PISTAO COMPL STD</t>
  </si>
  <si>
    <t>BUCHA BIELA</t>
  </si>
  <si>
    <t>BOMBA OLEO LUB</t>
  </si>
  <si>
    <t>TERMOSTATO</t>
  </si>
  <si>
    <t>BUCHA EIXO COM VALV</t>
  </si>
  <si>
    <t>PARAFUSO CABECA CIL</t>
  </si>
  <si>
    <t>MANGUEIRA AGUA RESFR</t>
  </si>
  <si>
    <t>POLIA TENSORA CORR</t>
  </si>
  <si>
    <t>TROCADOR CALOR MOTOR</t>
  </si>
  <si>
    <t>PARAFUSO CABECA HEX</t>
  </si>
  <si>
    <t>ARRUELA</t>
  </si>
  <si>
    <t>RETENTOR EIXO GIRAT</t>
  </si>
  <si>
    <t>JUNTA CABECOTE</t>
  </si>
  <si>
    <t>JUNTA COLETOR ESCAPE</t>
  </si>
  <si>
    <t>GUARNICAO BORRACHA</t>
  </si>
  <si>
    <t>FILTRO DE TRANSMISSAO TOYOTA 8FG25B AUTOMATICA</t>
  </si>
  <si>
    <t>TAMBOR FREIO</t>
  </si>
  <si>
    <t>SAPATA FREIO TRAZ HD 120,0MM</t>
  </si>
  <si>
    <t>REBITE 10X14 ALUMINIO MACICO</t>
  </si>
  <si>
    <t>REP TIRAN SUSP (RM01A)</t>
  </si>
  <si>
    <t>FAIXA REFLETIVA LATERAL</t>
  </si>
  <si>
    <t>FAIXA REFLETIVA PARA-CHOQUE</t>
  </si>
  <si>
    <t>TRANCA DA CABINE</t>
  </si>
  <si>
    <t>PARAFUSO LENTICULAR</t>
  </si>
  <si>
    <t>ESPACADOR TRAVA</t>
  </si>
  <si>
    <t>COXIM CABINE</t>
  </si>
  <si>
    <t>CILINDRO AUX EMBREAGEM</t>
  </si>
  <si>
    <t>CJ MACANETA C/ MOLDURA L/ESQ</t>
  </si>
  <si>
    <t>CJ MACANETA C/ MOLDURA L/DIR</t>
  </si>
  <si>
    <t>JG LONA FREIO 100,0MM</t>
  </si>
  <si>
    <t>PARALAMA TRAZ PLASTICO</t>
  </si>
  <si>
    <t>TERMINAL DA ARTICULACAO</t>
  </si>
  <si>
    <t>TERMINAL TIRANTE L/DIR</t>
  </si>
  <si>
    <t>TERMINAL TIRANTE L/ESQ</t>
  </si>
  <si>
    <t>CALOTA DE COBERTURA CINZA</t>
  </si>
  <si>
    <t>SENSOR DEE ROTACAO (LOC224)</t>
  </si>
  <si>
    <t>FILTRO HIDRAULICO TOYOTA RETOERNO (MODERNO)</t>
  </si>
  <si>
    <t>ANALISE E DESENVOLVIMENTO DE SISTEMAS</t>
  </si>
  <si>
    <t>PROGRAMACAO</t>
  </si>
  <si>
    <t>PROCESSAMENTO DE DADOS E CONGENERES</t>
  </si>
  <si>
    <t>ELABORACAO DE PROGRAMAS DE COMPUTADORES, INCLUSIVE DE</t>
  </si>
  <si>
    <t>LICENCIAMENTO OU CESSAO DE DIREITO DE USO DE PROGRAMAS DE COMPUTACAO</t>
  </si>
  <si>
    <t>SUPORTE TECNICO EM INFORMATICA, INCLUSIVE INSTALACAO, CONFIGURACAO E MANUTENCAO</t>
  </si>
  <si>
    <t>PLANEJAMENTO, CONFECCAO, MANUTENCAO E ATUALIZACAO DE PAGINAS ELETRONICAS</t>
  </si>
  <si>
    <t>AGENCIAMENTO, CORRETAGEM OU INTERMEDIACAO DE CAMBIO, DE SEGUROS, DE CARTOES DE C</t>
  </si>
  <si>
    <t>AGENCIAMENTO, CORRETAGEM OU INTERMEDIACAO DE TITULOS EM GERAL, VALORES MOBILIARI</t>
  </si>
  <si>
    <t>AGENCIAMENTO, CORRETAGEM OU INTERMEDIACAO DE CONTRATOS DE ARRENDAMENTO MERCANTIL</t>
  </si>
  <si>
    <t>AGENCIAMENTO, CORRETAGEM OU INTERMEDIACAO DE BENS MOVEIS OU IMOVEIS, NAO ABRANGI</t>
  </si>
  <si>
    <t>AGENCIAMENTO MARITIMO</t>
  </si>
  <si>
    <t>AGENCIAMENTO DE NOTICIAS</t>
  </si>
  <si>
    <t>AGENCIAMENTO DE PUBLICIDADE E PROPAGANDA, INCLUSIVE O AGENCIAMENTO DE VEICULACAO</t>
  </si>
  <si>
    <t>REPRESENTACAO DE QUALQUER NATUREZA, INCLUSIVE COMERCIAL</t>
  </si>
  <si>
    <t>DISTRIBUICAO DE BENS DE TERCEIROS</t>
  </si>
  <si>
    <t>GUARDA E ESTACIONAMENTO DE VEICULOS TERRESTRES AUTOMOTORES, DE AERONAVES E DE EM</t>
  </si>
  <si>
    <t>ESCOLTA, INCLUSIVE DE VEICULOS E CARGAS</t>
  </si>
  <si>
    <t>ARMAZENAMENTO, DEPOSITO, CARGA, DESCARGA, ARRUMACAO E GUARDA DE BENS DE QUALQUER</t>
  </si>
  <si>
    <t>LUBRIFICACAO, LIMPEZA, LUSTRACAO, REVISAO, CARGA E RECECARGA, CONSERTO, RESTAURA</t>
  </si>
  <si>
    <t>ASSISTENCIA TECNICA</t>
  </si>
  <si>
    <t>RECONDICIONAMENTO DE MOTORES</t>
  </si>
  <si>
    <t>RECAUCHUTAGEM OU REGENERACAO DE PNEUS</t>
  </si>
  <si>
    <t>RESTAURACAO, RECONDICIONAMENTO, ACONDICIONAMENTO, PINTURA, BENEFICIAMENTO, LAVAG</t>
  </si>
  <si>
    <t>COLOCACAO DE MOLDURAS E CONGENERES</t>
  </si>
  <si>
    <t>ENCADERNACAO, GRAVACAO E DOURACAO DE LIVROS, REVISTAS E CONGENERES</t>
  </si>
  <si>
    <t>ALFAIATARIA E COSTURA, QUANDO O MATERIAL FOR FORNECIDO PELO USUARIO FINAL, EXCET</t>
  </si>
  <si>
    <t>TINTURARIA E LAVANDERIA</t>
  </si>
  <si>
    <t>TAPECARIA E REFORMA DE ESTOFAMENTOS EM GERAL</t>
  </si>
  <si>
    <t>FUNILARIA E LANTERNAGEM</t>
  </si>
  <si>
    <t>CARPINTARIA E SERRALHERIA</t>
  </si>
  <si>
    <t>SERVICOS DE TRANSPORTE DE NATUREZA MUNICIPAL, RODOVIARIO, METOVIARIO, FERROVIARI</t>
  </si>
  <si>
    <t>DATILOGRAFIA, DIGITACAO, ESTENOGRAFIA, EXPEDIENTE, SECRETARIA EM GERAL, RESPOSTA</t>
  </si>
  <si>
    <t>PLANEJAMENTO, COORDENACAO, PROGRAMACAO OU ORGANIZACAO TECNICA, FINANCEIRA OU ADM</t>
  </si>
  <si>
    <t>RECRUTAMENTO, AGENCIAMENTO, SELECAO E COLOCACAO DE MAO</t>
  </si>
  <si>
    <t>FORNECIMENTO DE MAO-DE-OBRA, MESMO EM CARATER TEMPORARIO, INCLUSIVE DE EMPREGADO</t>
  </si>
  <si>
    <t>PROPAGANDA E PUBLICIDADE, INCLUSIVE PROMOCAO DE VENDAS, PLANEJAMENTO DE CAMPANHA</t>
  </si>
  <si>
    <t>PERICIAS, LAUDOS, EXAMES TECNICOS E ANALISES TECNICAS</t>
  </si>
  <si>
    <t>PLANEJAMENTO, ORGANIZACAO E ADMINISTRACAO DE FEIRAS, EXPOSICOES, CONGRESSOS E CO</t>
  </si>
  <si>
    <t>ADMINISTRACAO EM GERAL, INCLUSIVE DE BENS E NEGOCIOS DE TERCEIROS</t>
  </si>
  <si>
    <t>LEILAO E CONGENERES</t>
  </si>
  <si>
    <t>ARBITRAGEM DE QUALQUER ESPECIE, INCLUSIVE JURIDICA</t>
  </si>
  <si>
    <t>AUDITORIA</t>
  </si>
  <si>
    <t>ANALISE DE ORGANIZACAO E METODOS</t>
  </si>
  <si>
    <t>ATUARIA E CALCULOS TECNICOS DE QUALQUER NATUREZA</t>
  </si>
  <si>
    <t>ESTATISTICA</t>
  </si>
  <si>
    <t>COBRANCA EM GERAL</t>
  </si>
  <si>
    <t>ASSESSORIA, ANALISE, AVALIACAO, ATENDIMENTO, CONSULTA, CADASTRO, SELECAO, GERENC</t>
  </si>
  <si>
    <t>APRESENTACAO DE PALESTRAS, CONFERENCIAS, SEMINARIOS E CONGENERES</t>
  </si>
  <si>
    <t>SERVICOS DE PESQUISAS E DESENVOLVIMENTO DE QUALQUER NATUREZA</t>
  </si>
  <si>
    <t>SERVICOS DE CHAVEIROS, CONFECCAO DE CARIMBOS, PLACAS, SINALIZACAO VISUAL, BANNER</t>
  </si>
  <si>
    <t>SERVICOS DE COLETA, REMESSA OU ENTREGA DE CORRESPONDENCIA, DOCUMENTOS, OBJETOS,</t>
  </si>
  <si>
    <t>EXPLORACAO DE SALOES DE FESTAS, CENTRO DE CONVENCOES, ESCRITORIOS VIRTUAIS, STAN</t>
  </si>
  <si>
    <t>LOCACAO, SUBLOCACAO, ARRENDAMENTO, DIREITO DE PASSAGEM OU PERMISSAO DE USO, COMP</t>
  </si>
  <si>
    <t>CESSAO DE ANDAIMES, PALCOS, COBERTURAS E OUTRAS ESTRUTURAS DE USO TEMPORARIO</t>
  </si>
  <si>
    <t>SERVICOS DE DESEMBARACO ADUANEIRO, COMISSARIOS, DESPACHANTES E CONGENERES</t>
  </si>
  <si>
    <t>MEDICINA E BIOMEDICINA</t>
  </si>
  <si>
    <t>ANALISES CLINICAS, PATOLOGIA, ELETRICIDADE MEDICA, RADIOTERAPIA, QUIMIOTERAPIA,</t>
  </si>
  <si>
    <t>HOSPITAIS, CLINICAS, LABORATORIOS, SANATORIOS, MANICOMIOS, CASA DE SAUDE, PORNTO</t>
  </si>
  <si>
    <t>ENGENHARIA, AGRONOMIA, AGRIMENSURA, ARQUITETURA, GEOLOGIA, URBANISMO, CONSTRUCAO</t>
  </si>
  <si>
    <t>EXECUCAO, POR ADMINISTRACAO, EMPREITADA OU SUBEMPREITADA, DE OBRAS DE CONSTRUCAO</t>
  </si>
  <si>
    <t>DEMOLICAO</t>
  </si>
  <si>
    <t>REPARACAO, CONSERVACAO E REFORMA DE EDIFICIOS, ESTRADAS, PONTES, PORTOS E CONGEN</t>
  </si>
  <si>
    <t>COLOCACAO E INSTALACAO DE TAPETES, CARPETES, ASSOALHOS, CORTINAS, REVESTIMENTOS</t>
  </si>
  <si>
    <t>VARRICAO, COLETA, REMOCAO, INCINERACAO, TRATAMENTO, RECICLAGEM, SEPARACAO E DEST</t>
  </si>
  <si>
    <t>LIMPEZA, MANUTENCAO E CONSERVACAO DE VIAS E LOGRADOURO PUBLICOS, IMOVEIS, CHAMIN</t>
  </si>
  <si>
    <t>DECORACAO E JARDINAGEM, INCLUSIVE CORTE E PODA DE ARVORES</t>
  </si>
  <si>
    <t>DEDETIZACAO, DESINFECCAO, DESINSETIZACAO, IMUNIZACAO, HIGIENIZACAO, DESRATIZACAO</t>
  </si>
  <si>
    <t>ESCORAMENTO, CONTENCAO DE ENCOSTAS E SERVICOS CONGENERES</t>
  </si>
  <si>
    <t>INSTRUCAO, TREINAMENTO, ORIENTACAO PEDAGOGICA EDUCACIONAL, AVALIACAO DE CONHECIM</t>
  </si>
  <si>
    <t>HOSPEDAGEM DE QUALQUER NATUREZA EM HOTEIS, APART-SERVICE CONDOMINIAIS, FLAT, APR</t>
  </si>
  <si>
    <t>ORGANIZACAO DE FESTAS E RECEPCOES, BUFE</t>
  </si>
  <si>
    <t>SERVICO DE INTERNET E TELEFONIA</t>
  </si>
  <si>
    <t>ENERGIA ELETRICA</t>
  </si>
  <si>
    <t>ENERGIA ELETRICA - ILUMINACAO PUBLICA</t>
  </si>
  <si>
    <t>OUTROS SERVICOS DE TRANSPORTE DE NATUREZA MUNICIPAL</t>
  </si>
  <si>
    <t>SERVICOS RELACIONADOS AO MONITORAMENTO E RASTREAMENTO A DISTANCIA, EM QUALQUER V</t>
  </si>
  <si>
    <t>COMPOSICAO GRAFICA, FOTOCOMPOSICAO, CLICHERIA, ZINCOGRAFIA, LITOGRAFIA, FOTOLITO</t>
  </si>
  <si>
    <t>REPROGRAFIA, MICROFILMAGEM E DIGITALIZACAO</t>
  </si>
  <si>
    <t>ATIVIDADES DE ORGANIZACOES SINDICAIS</t>
  </si>
  <si>
    <t>PRODUCAO, MEDIANTE OU SEM ENCOMENDA PREVIA, DE EVENTOS, ESPETACULOS, ENT</t>
  </si>
  <si>
    <t>CONTABILIDADE, INCLUSIVE SERVICOS TECNICOS E AUXILIARES</t>
  </si>
  <si>
    <t>ADVOCACIA</t>
  </si>
  <si>
    <t>ASSESSORIA E CONSULTORIA EM INFORMATICA</t>
  </si>
  <si>
    <t>ASSESSORIA OU CONSULTORIA DE QUALQUER NATUREZA, NAO CONTIDA EM OUTROS ITENS DEST</t>
  </si>
  <si>
    <t>CONSULTORIA E ASSESSORIA ECONOMICA OU FINANCEIRA</t>
  </si>
  <si>
    <t>VIGILANCIA, SEGURANCA OU MONITORAMENTO DE BENS E PESSOAS E SEMOVENTES</t>
  </si>
  <si>
    <t>AGENCIAMENTO, CORRETAGEM OU INTERMEDIACAO DE DIREITOS DE PROPRIEDADE INDUSTRIAL,</t>
  </si>
  <si>
    <t>INSTALACAO E MONTAGEM DE APARELHOS, MAQUINAS E EQUIPAMENTOS, INCLUSIVE MONTAGEM</t>
  </si>
  <si>
    <t>MANUTENCAO DE BENS E EQUIPAMENTOS EM GERAL</t>
  </si>
  <si>
    <t>GUINCHO INTRAMUNICIPAL, GUINDASTE E ICAMENTO</t>
  </si>
  <si>
    <t>SERVICOS DE AVALIACAO DE BENS E SERVICOS DE QUALQUER NATUREZA</t>
  </si>
  <si>
    <t>PLANOS DE MEDICINA DE GRUPO OU INDIVIDUAL E CONVENIOS PARA PRESTACAO DE ASSISTEN</t>
  </si>
  <si>
    <t>OUTROS PLANOS DE SAUDE QUE SE CUMPRAM ATRAVES DE SERVICOS DE TERCEIROS CONTRATAD</t>
  </si>
  <si>
    <t>PLANOS OU CONVENIO FUNERARIOS</t>
  </si>
  <si>
    <t>SERVICO AT MALDIVES 250ML</t>
  </si>
  <si>
    <t>SERVICO TUBAJUJUBA GUARANA 2LT</t>
  </si>
  <si>
    <t>SERVICO TUBAJUJUBA LARANJA 2LT</t>
  </si>
  <si>
    <t>SERVICO FURIOSO ACAI 250ML</t>
  </si>
  <si>
    <t>SERVICO FURIOSO MACA VERDE E MELAO 250ML</t>
  </si>
  <si>
    <t>SERVICO FURIOSO MELANCIA E MORANGO 250ML</t>
  </si>
  <si>
    <t>SERVICO FURIOSO MELANCIA E MORANGO 2LT</t>
  </si>
  <si>
    <t>SERVICO FURIOSO MACA VERDE E MELAO 2LT</t>
  </si>
  <si>
    <t>SERVICO FURIOSO TRADICIONAL 250ML</t>
  </si>
  <si>
    <t>SERVICO FURIOSO TRADICIONAL 2LT</t>
  </si>
  <si>
    <t>SERVICO FURIOSO TROPICAL 250ML</t>
  </si>
  <si>
    <t>SERVICO FURIOSO TROPICAL 2LT</t>
  </si>
  <si>
    <t>SERVICO BOMBADAO ENERGY DRINK 2LT</t>
  </si>
  <si>
    <t>SERVICO FURIOSO CITRUS 250ML</t>
  </si>
  <si>
    <t>SERVICO COQ NOCH ICE LIMAO 275ML</t>
  </si>
  <si>
    <t>SERVICO COQ NOCH ICE MARACUJA 275ML</t>
  </si>
  <si>
    <t>SERVICO COQ NOCH ICE MELANCIA E MORANGO 275ML</t>
  </si>
  <si>
    <t>SERVICO AGUA HIDRATAR S/ GAS 5LT</t>
  </si>
  <si>
    <t>SERVICO AGUA NEVOA S/ GAS 500ML</t>
  </si>
  <si>
    <t>SERVICO AGUA NEVOA C/ GAS 500ML</t>
  </si>
  <si>
    <t>SERVICO AGUA BRISA S/ GAS 500ML</t>
  </si>
  <si>
    <t>SERVICO AGUA BRISA C/ GAS 500ML</t>
  </si>
  <si>
    <t>SERVICO AGUA HIDRATAR C/ GAS 330ML</t>
  </si>
  <si>
    <t>SERVICO AGUA HIDRATAR S/ GAS 330ML</t>
  </si>
  <si>
    <t>SERVICO CAC CAIDEIRA 450ML</t>
  </si>
  <si>
    <t>SERVICO COMPOSTO DESTILADO DE ERVAS AROMATICAS GIN BRUNHOLI</t>
  </si>
  <si>
    <t>BAGACO DE MALTE/MALTOSE</t>
  </si>
  <si>
    <t>SP</t>
  </si>
  <si>
    <t>VASILHAME CERVEJA AMBAR 600ML - RET</t>
  </si>
  <si>
    <t>VERGALHAO CA-50 8,00MM 12 MTS</t>
  </si>
  <si>
    <t>JUNCAO ESG 50X50 MULTILIT</t>
  </si>
  <si>
    <t>JOELHO ESG 45X75MM</t>
  </si>
  <si>
    <t>DISCO CORTE INOX 115 MX22,22MM CORTAG</t>
  </si>
  <si>
    <t>PISO INTERTRAVADO RETO 010X020X008CM CINZA MBP6</t>
  </si>
  <si>
    <t>HIGH BAY IP65</t>
  </si>
  <si>
    <t>TAMPA 40X40 ESG ANTUNES</t>
  </si>
  <si>
    <t>PARAF A/A CH PHS 4,2X38MM ZI (5)</t>
  </si>
  <si>
    <t>AR LISA LE FE 3/16X1,2MM ZINCA(10D.E</t>
  </si>
  <si>
    <t>POLIURETANO CINZA PU40 FIX 387G TEK BOND</t>
  </si>
  <si>
    <t>CANTONEIRA 2X1/4</t>
  </si>
  <si>
    <t>CANTONEIRA 3X1/4</t>
  </si>
  <si>
    <t>ROLDANA V  ROL 3</t>
  </si>
  <si>
    <t>ROLDANA V ROL 4</t>
  </si>
  <si>
    <t>TUBO QUAD 50X50 CHAPA 3,00MM</t>
  </si>
  <si>
    <t>TUBO RETO 80X40 CHAPA 11</t>
  </si>
  <si>
    <t>ESTUFA INCUBADORA BACTERIOLOGICA 64L 7LAB DIGITAL COM TIMER</t>
  </si>
  <si>
    <t>BUCHA RED. PPR 50X25</t>
  </si>
  <si>
    <t>ESTUFA 30 LITROS DIGITAL</t>
  </si>
  <si>
    <t>TOMADA 2P+T 20A VM S/P 43012N2 - WEG</t>
  </si>
  <si>
    <t>CABO FLEX 2,5MM ROLO VERMELHO CONDUSCABOS (100 METROS)</t>
  </si>
  <si>
    <t>CABO FLEX 2,5MM ROLO AZUL CONDUSCABOS/ CPR (100 METROS)</t>
  </si>
  <si>
    <t>CABO FLEX 2,5MM ROLO VERDE CONDUSCABOS/ CPR (100 METROS)</t>
  </si>
  <si>
    <t>CABO FLEX 2,5MM ROLO PRETO CONDUSCABOS/ MEGATRON/ CPR (100 METROS)</t>
  </si>
  <si>
    <t>CENTRO PVC 24/36 DISJ EMBUTIR FUME - BR36 - BRUM</t>
  </si>
  <si>
    <t>CONJ 2 TOM 10A C/P BR ILUMI - STYLUS</t>
  </si>
  <si>
    <t>CONJ 1SS C/P BR ILUMI - STYLUS</t>
  </si>
  <si>
    <t>MOLDE 6 CAVIDADES 330ML HIDRATAR</t>
  </si>
  <si>
    <t>DOSADOR DE CLORO FIXO CAPACIDADE 15 TABLETES E VAZAO 150MP/DIA</t>
  </si>
  <si>
    <t>ICMS CIAP</t>
  </si>
  <si>
    <t>GERADOR DE OZONIO TAMPAS</t>
  </si>
  <si>
    <t>GERADOR DE OZONIO 20G/H</t>
  </si>
  <si>
    <t>CONCENTRADOR DE OXIGENIO</t>
  </si>
  <si>
    <t>MK VIDRO REATOR OZ 01 A OZ 20</t>
  </si>
  <si>
    <t>TRAFO DE ALTA FREQUENCIA</t>
  </si>
  <si>
    <t>MK BORNE SINDAL P/REATOR INDIVIDUAL</t>
  </si>
  <si>
    <t>MINI COMPRESSOR 220V COM EMBOLO EPDM</t>
  </si>
  <si>
    <t>MK VIDRO REATOR OZ TAMPAS/COPO</t>
  </si>
  <si>
    <t>MANGUEIRA TEFLON 6MMX4MM</t>
  </si>
  <si>
    <t>ENCHEDORA CBM</t>
  </si>
  <si>
    <t>LAVADORA DE GALAO CBM</t>
  </si>
  <si>
    <t>LINHA TRANSPORTE CBM</t>
  </si>
  <si>
    <t>DATADORA CBM</t>
  </si>
  <si>
    <t>POSICIONADOR TAMPA CBM</t>
  </si>
  <si>
    <t>MAQUINA ENVASADORA</t>
  </si>
  <si>
    <t>ENCHEDORA TRI BLOCO</t>
  </si>
  <si>
    <t>EMPACOTADORA</t>
  </si>
  <si>
    <t>CARBONATADOR</t>
  </si>
  <si>
    <t>PECAS PARA FUNCIONAMENTO DE VALVULAS E INVERSORES</t>
  </si>
  <si>
    <t>TUBO DE ACO PARA ENTRADA DE AGUA NA ENCHEDORA</t>
  </si>
  <si>
    <t>ESTEIRAS DE ENTRADA</t>
  </si>
  <si>
    <t>ESTEIRAS DE SAIDA</t>
  </si>
  <si>
    <t>MAQUINA INK JET</t>
  </si>
  <si>
    <t>KIT ENCHEDORA  GARRAFA 330ML</t>
  </si>
  <si>
    <t>MODULO SENSOR SMC30 ENCODER 6SL30550AA005CA2</t>
  </si>
  <si>
    <t>6AU1435-0AA000AA1 SIMOTION</t>
  </si>
  <si>
    <t>6SL3120-1TE21-0AA3 SINGLE MOTOR MODULE SINAMICS</t>
  </si>
  <si>
    <t>6SL3120-2TE13-0AA3 SINGLE MOTOR MODULE SINAMICS</t>
  </si>
  <si>
    <t>6SL3130-6AE15-0AB0 SMART LINE MODULE SINAMICS</t>
  </si>
  <si>
    <t>ENVOLVEDOR AUT MASTERPLAT PLUS PGS</t>
  </si>
  <si>
    <t>ROTULADORA SLEEVE 24.000/H</t>
  </si>
  <si>
    <t>PROGRAMADOR HOARIO CLB</t>
  </si>
  <si>
    <t>SENSOR SB19</t>
  </si>
  <si>
    <t>CONJUTO TELEMETRIA</t>
  </si>
  <si>
    <t>BEER MONITOR 5600</t>
  </si>
  <si>
    <t>CONJUNTO DE UNIDADE DE ACESSO VARINLINE</t>
  </si>
  <si>
    <t>COMISSIONAMENTO</t>
  </si>
  <si>
    <t>SISTEMA DE OZONIZACAO OZOXI 10</t>
  </si>
  <si>
    <t>ESTACAO CIP 1 RESERVATORIO 250L</t>
  </si>
  <si>
    <t>TRANSMISSOR DE CONDUTIVIDADE E SENSOR</t>
  </si>
  <si>
    <t>SENSOR DE PH DE TELEMETRIA</t>
  </si>
  <si>
    <t>TRANSMISSOR DE PH</t>
  </si>
  <si>
    <t>PRENSA CABO 1/2</t>
  </si>
  <si>
    <t>MOLDE 04 CAVIDADES MODELO REFRIGERANTE 3L</t>
  </si>
  <si>
    <t>MOTOBOMBA KSB</t>
  </si>
  <si>
    <t>XSAMPLE 122</t>
  </si>
  <si>
    <t>DENSIMETRO DIGITAL 5000 M</t>
  </si>
  <si>
    <t>KIT ROTULADORA P.E PARA GARRAFA 330ML</t>
  </si>
  <si>
    <t>BLENDADOR DE CORRECAO AUTOMATICA P/ CERVEJA</t>
  </si>
  <si>
    <t>MOTOREDUTOR SEW</t>
  </si>
  <si>
    <t>GELADEIRA PARA ATENDER A LINHA DE GAS</t>
  </si>
  <si>
    <t>EMPILHADEIRA GLP CONT 2,5 TRIPLEX HELI CPQD25 - 030253F9801</t>
  </si>
  <si>
    <t>EMPILHADEIRA GLP CONT 2,5 TRIPLEX HELI CPQD25 - 030253F9808</t>
  </si>
  <si>
    <t>EMPILHADEIRA TOYOTA COMBUSTAO</t>
  </si>
  <si>
    <t>CAMINHAO TRATOR PARA SEMIRREBOQUE</t>
  </si>
  <si>
    <t>HYUNDAI/HB20 1.0 M</t>
  </si>
  <si>
    <t>VW/SAVEIRO CS RB MF</t>
  </si>
  <si>
    <t>PF CAPA DO TRILHO SUPERIOR DA PORTA 10MM</t>
  </si>
  <si>
    <t>VIDRO TEMPERADO INCOLOR 8MM</t>
  </si>
  <si>
    <t>SC TUBO SILICONE ACETICO</t>
  </si>
  <si>
    <t>PF TRILHO INFERIOR PARA PORTA 10MM</t>
  </si>
  <si>
    <t>FR FECHADURA PORTA C</t>
  </si>
  <si>
    <t>FR CONTRA FEC PORTA C</t>
  </si>
  <si>
    <t>PF CLIC PARA PORTA 10MM</t>
  </si>
  <si>
    <t>PF TRANSPASSE PARA PORTA 10MM</t>
  </si>
  <si>
    <t>AC ESCOVINHA DE NYLON</t>
  </si>
  <si>
    <t>FR MIOLO DE FECHADURA 3530</t>
  </si>
  <si>
    <t>PF TRILHO SUPERIOR PARA PORTA 10MM</t>
  </si>
  <si>
    <t>MADEIRIT PLASTIFICADO 17</t>
  </si>
  <si>
    <t>MADEIRA SERRADA DE PINUS</t>
  </si>
  <si>
    <t>ALAMBRADO FIO 12 - 8,0CM</t>
  </si>
  <si>
    <t>ARAME FARPADO TOP 250KGF - FIO 1,60MM - 100MM</t>
  </si>
  <si>
    <t>ARAME FARPADO TOP 250KGF - FIO 1,60MM - 500MM</t>
  </si>
  <si>
    <t>ARAME GALV. BWG 14 INDUSTRIAL</t>
  </si>
  <si>
    <t>ARAME GALV. BWG 16 INDUSTRIAL</t>
  </si>
  <si>
    <t>CATRACA PARA ESTICAR ARAME</t>
  </si>
  <si>
    <t>ARAME OVALADO TOP650 - 650KGF - 1000M</t>
  </si>
  <si>
    <t>CIMENTO</t>
  </si>
  <si>
    <t>ARRUELA LISA 3X8</t>
  </si>
  <si>
    <t>CORRENTE RIGIDA L52X52</t>
  </si>
  <si>
    <t>PERF ENG ZM185 1,25MM</t>
  </si>
  <si>
    <t>PERF ENG ZM185 1,70MM</t>
  </si>
  <si>
    <t>PERF ENG ZM185 1,95MM</t>
  </si>
  <si>
    <t>FIXAD EST A325TI 13UNC 1/2</t>
  </si>
  <si>
    <t>PORCA ASTM A194 2H 13 UNC 1/2</t>
  </si>
  <si>
    <t>FIXAD EST A325TI 11UNC 5/8</t>
  </si>
  <si>
    <t>TELA SOLDADA Q138 - 2,45X6,00 M</t>
  </si>
  <si>
    <t>FIXADOR AUTO BROCANTE</t>
  </si>
  <si>
    <t>TELHA TERMOACUSTICA GALVALUME</t>
  </si>
  <si>
    <t>CUMEEIRA</t>
  </si>
  <si>
    <t>CHAPA C/ CORTE LQ</t>
  </si>
  <si>
    <t>ESTICADOR L 50X50X40</t>
  </si>
  <si>
    <t>TIRANTE FLEXIVEL</t>
  </si>
  <si>
    <t>BLOCO CANTO 14X19X34 CM - B 4.5 MPA</t>
  </si>
  <si>
    <t>CONDULET CX MULTIPLAX3/4 S/ TAMPA</t>
  </si>
  <si>
    <t>CX DE PASSAGEM 20X20 SOBREPOR BCA ANDALUZ</t>
  </si>
  <si>
    <t>CONDUIT FE ZINCADO 1 LEVE ZETONE</t>
  </si>
  <si>
    <t>CONDUIT FE ZINCADO 3/4 LEVE ZETONE</t>
  </si>
  <si>
    <t>MANGUEIRA CORRUGADA AM 3/4 ROLO 50MT QUIMIPLAST</t>
  </si>
  <si>
    <t>ABRACADEIRA D C/ CUNHA 1 INCA</t>
  </si>
  <si>
    <t>BUCHA S 6MM C/ ANEL DE ENCOSTO JOMARCA</t>
  </si>
  <si>
    <t>PARAFUSO S 6 - 4,2X32MM FENDA/PHILIPS ZI JOMARCA</t>
  </si>
  <si>
    <t>DISJUNTOR C 2X50A 3KA 15265739 WDWP</t>
  </si>
  <si>
    <t>DISJUNTOR C 1X20A 3KA 15265683 WDWP</t>
  </si>
  <si>
    <t>JUNCAO ESG RED 100X75</t>
  </si>
  <si>
    <t>JOELHO 45 ESG 50MM</t>
  </si>
  <si>
    <t>JOELHO ESG 45X40</t>
  </si>
  <si>
    <t>CORPO CX SIF N99 150X185X75MM</t>
  </si>
  <si>
    <t>CORPO CX SIF N93 150X150X50MM</t>
  </si>
  <si>
    <t>LUVA ESG SIMPLES DN100</t>
  </si>
  <si>
    <t>LUVA ESG SIMPLES DN50</t>
  </si>
  <si>
    <t>LUVA ESG SIMPLES DN75</t>
  </si>
  <si>
    <t>JOELHO PPR 90X50</t>
  </si>
  <si>
    <t>TRANSFORMADOR AR COND 12000 BTU</t>
  </si>
  <si>
    <t>SERRA COPO DIAM. 25MM CORTAG</t>
  </si>
  <si>
    <t>DISC DIA PROF. FOR CONCRETE 230X2223MM</t>
  </si>
  <si>
    <t>JOELHO ESG 90X50</t>
  </si>
  <si>
    <t>JOELHO ESG 90X75</t>
  </si>
  <si>
    <t>LUVA ESG SIMPLES DN150</t>
  </si>
  <si>
    <t>TE ESG DN100</t>
  </si>
  <si>
    <t>TE ESG DN50</t>
  </si>
  <si>
    <t>TE ESG DN75</t>
  </si>
  <si>
    <t>ANEL VEDACAO VASO SANIT. C/GUIADOR - BLUKIT</t>
  </si>
  <si>
    <t>BUCHA REDUCAO FG BSP 2X3/4 TUPY</t>
  </si>
  <si>
    <t>COTOVELO 90 FG BSP 3/4 TUPY</t>
  </si>
  <si>
    <t>ELETRONIVEL ANAUGER (15A) - 1,5</t>
  </si>
  <si>
    <t>ENGATE FLEX INOX MF 1/2 0,40M BLUKIT</t>
  </si>
  <si>
    <t>GRELHA LEVE ESPECIAL 20X20 MARTELADA</t>
  </si>
  <si>
    <t>JUNCAO SIMP REDU ESG SN DN 100X50 AMAN</t>
  </si>
  <si>
    <t>JUNCAO SIMP REDU ESG SN DN 150X100 AMA</t>
  </si>
  <si>
    <t>JUNCAO SIMP REDU ESG SN DN 75X50 AMANC</t>
  </si>
  <si>
    <t>NIPLE DUPLO FG BSP 3 TUPY</t>
  </si>
  <si>
    <t>NIPLE DUPLO FG BSP 3/4 TUPY</t>
  </si>
  <si>
    <t>T VALVULA RETENCAO SOLD 25MM</t>
  </si>
  <si>
    <t>TUBO GALV NBR 5580 L 26,9X2,25X6MT-3/4</t>
  </si>
  <si>
    <t>TUBO GALV NBR 5580 L 48,3X3X6MT-1.1/2</t>
  </si>
  <si>
    <t>TUBO GALV NBR 5580 L 88,90X3,35X6MT-3</t>
  </si>
  <si>
    <t>TUBO LIGACAO CR 25CM AGUIA</t>
  </si>
  <si>
    <t>TUBO EDUTOR GEOMECANICO 2</t>
  </si>
  <si>
    <t>CORTE 1200 CHAPA 24</t>
  </si>
  <si>
    <t>PU600 SOUDAL</t>
  </si>
  <si>
    <t>CANTONEIRA 2X3/16</t>
  </si>
  <si>
    <t>VIGA U 8 200X50 CHAPA 3/16</t>
  </si>
  <si>
    <t>FERRO REDONDO 5/8</t>
  </si>
  <si>
    <t>FERRO REDONDO 1/2</t>
  </si>
  <si>
    <t>CANTONEIRA 4X1/4</t>
  </si>
  <si>
    <t>CANTONEIRA 1 1/4X1/8</t>
  </si>
  <si>
    <t>PALHA DE ACO 25G N 0</t>
  </si>
  <si>
    <t>ARGAM INT QUARTZOLIT 20KG</t>
  </si>
  <si>
    <t>CANT 4X1/4 A36 6M FX1,13T</t>
  </si>
  <si>
    <t>CHAPA 14</t>
  </si>
  <si>
    <t>GESSO 40KG</t>
  </si>
  <si>
    <t>FIX TA 3,5X25 CX 100</t>
  </si>
  <si>
    <t>PERFIL TABICA BRANCA NORMATIZADO</t>
  </si>
  <si>
    <t>ARAME GALVANIZADO 10</t>
  </si>
  <si>
    <t>REGULADOR F 530</t>
  </si>
  <si>
    <t>PERFIL F 530 MULTIPERFIL</t>
  </si>
  <si>
    <t>ESTANTE PINT CZ 12 PRAT C/ 108 CX N3 AZ EP1083A</t>
  </si>
  <si>
    <t>PORTICO MOVEL 6MTS</t>
  </si>
  <si>
    <t>PE ELEVADO EM ACO INOX PARA ARMARIO</t>
  </si>
  <si>
    <t>MESA ESTANTE COM PRATELEIRA PARA CPU</t>
  </si>
  <si>
    <t>CALHA REGUA 19U 8 T 10A</t>
  </si>
  <si>
    <t>CONECTOR RJ45 CAT6E</t>
  </si>
  <si>
    <t>CONECTOR FEMA KEYSTONE RJ45 CAT6E</t>
  </si>
  <si>
    <t>FRENTE FALSA 1U PRETO</t>
  </si>
  <si>
    <t>KIT PORCA GAIOLA</t>
  </si>
  <si>
    <t>CABO DE REDE CAT6E VERMELHO</t>
  </si>
  <si>
    <t>RETIFICADEIRA ELETR 220V 500W</t>
  </si>
  <si>
    <t>PRODUTO PARA CALCULO TMS</t>
  </si>
  <si>
    <t>OU</t>
  </si>
  <si>
    <t>CONFORME NOTA</t>
  </si>
  <si>
    <t>ROTULADORA SLEEVE 24.000/H - ME</t>
  </si>
  <si>
    <t>KIT ADICIONAL PARA ROTULADORA SLEEVE - ME</t>
  </si>
  <si>
    <t>ENVOLVEDOR AUT MASTERPLAT PLUS PGS - ME</t>
  </si>
  <si>
    <t>CONJUNTO ESTACAO DE BLINDAGEM 150HL - ME</t>
  </si>
  <si>
    <t>BEER MONITOR 5600 - ME</t>
  </si>
  <si>
    <t>CONJUNTO DE UNIDADE DE ACESSO VARINLINE - ME</t>
  </si>
  <si>
    <t>COMISSIONAMENTO - ME</t>
  </si>
  <si>
    <t>BLENDADOR DE CORRECAO AUTOMATICA P/ CERVEJA - ME</t>
  </si>
  <si>
    <t>EMPILHADEIRA GLP CONT 2,5 TRIPLEX HELI CPQD25 - 030253F9801 - ME</t>
  </si>
  <si>
    <t>EMPILHADEIRA GLP CONT 2,5 TRIPLEX HELI CPQD25 - 030253F9808 - ME</t>
  </si>
  <si>
    <t>Fator Conv.</t>
  </si>
  <si>
    <t>DIFERENÇA KG</t>
  </si>
  <si>
    <t>DIFERENÇA UND</t>
  </si>
  <si>
    <t>TP</t>
  </si>
  <si>
    <t>DESCRICAO</t>
  </si>
  <si>
    <t>FL</t>
  </si>
  <si>
    <t>ARMZ</t>
  </si>
  <si>
    <t>SALDO EM ESTOQUE</t>
  </si>
  <si>
    <t>EMPENHO PARA REQ/PV/RESERVA</t>
  </si>
  <si>
    <t>ESTOQUE DISPONIVEL</t>
  </si>
  <si>
    <t>VALOR EM ESTOQUE</t>
  </si>
  <si>
    <t>VALOR EMPENHADO</t>
  </si>
  <si>
    <t>VASILHAME VELHO BARREIRO - RET</t>
  </si>
  <si>
    <t>SERVICOS DE PROGRAMACAO E COMUNICACAO VISUAL, DESENHO INDUSTRIAL E CONGENERES</t>
  </si>
  <si>
    <t>PEDRA N 0</t>
  </si>
  <si>
    <t>TIJOLO 8 FUROS</t>
  </si>
  <si>
    <t>INDUSTRIALIZAÇÃO</t>
  </si>
  <si>
    <t>ARO P/ CARRINHO DE MAO 3,25X8 -954</t>
  </si>
  <si>
    <t>FITA P/ ROTULADOR PT 85/65 M231 PRETO/BR</t>
  </si>
  <si>
    <t>LAMINA LARGA P/ ESTILETE MP452 C/10 - MA</t>
  </si>
  <si>
    <t>PELUCIA BRINDE</t>
  </si>
  <si>
    <t>FLUXO ARON 200 50GR</t>
  </si>
  <si>
    <t>SOLDA PRATA 20 1,60X460MM</t>
  </si>
  <si>
    <t>FAIXAS E CARTAZES - ENERGETICO FURIOSO</t>
  </si>
  <si>
    <t>FITA FIXA FORTE 3M TR.19MMX2M</t>
  </si>
  <si>
    <t>PNEU CAR CONST 3,25X8</t>
  </si>
  <si>
    <t>NIPLE ROSCAVEL 1/2</t>
  </si>
  <si>
    <t>VALVULA P/ LAVATORIO E TANQUE S/ UNHO BRANCA V8</t>
  </si>
  <si>
    <t>TEE LR 20X1/2</t>
  </si>
  <si>
    <t>NIPLE ROSCAVEL 1</t>
  </si>
  <si>
    <t>JOELHO SOLDAVEL 25MM</t>
  </si>
  <si>
    <t>UNIAO 3/4 MARROM</t>
  </si>
  <si>
    <t>BUCHA DE REDUCAO 32X25MM SOLDAVEL</t>
  </si>
  <si>
    <t>LUVA LR 32X1</t>
  </si>
  <si>
    <t>TEE SOLDAVEL 20MM</t>
  </si>
  <si>
    <t>JOELHO SOLDAVEL 20MM</t>
  </si>
  <si>
    <t>ABRACADEIRA RSF 10-16 METAL NOVE54</t>
  </si>
  <si>
    <t>ABRACADEIRA RSF 19-25 METAL INCA</t>
  </si>
  <si>
    <t>ABRACADEIRA RSF 32-44 METAL MATRIX</t>
  </si>
  <si>
    <t>RODA P/ CARRINHO DE MAO 3,25X8 S/ EIXO WORKER</t>
  </si>
  <si>
    <t>TEE SOLDAVEL 25MM</t>
  </si>
  <si>
    <t>CAP SOLDAVEL 25MM</t>
  </si>
  <si>
    <t>FITA VEDA ROSCA 18X40M</t>
  </si>
  <si>
    <t>NIPLE DE ACO GALVANIZADO DUPLO 1 1/4 H-MECH</t>
  </si>
  <si>
    <t>CAP SOLDAVEL 60MM</t>
  </si>
  <si>
    <t>TUBO SCH 10 INOX 304 C/C 33,40MMX2,77</t>
  </si>
  <si>
    <t>TUBO RED INOX 1X1,20MM 200POL EXT</t>
  </si>
  <si>
    <t>CURVA INOX 90 1</t>
  </si>
  <si>
    <t>TUBO QUAD INOX 50X50X1,20MM 304POL EXT</t>
  </si>
  <si>
    <t>LUVA SOLDAVEL 60MM</t>
  </si>
  <si>
    <t>TEE SOLDAVEL 50MM</t>
  </si>
  <si>
    <t>JOELHO SOLDAVEL 50MM</t>
  </si>
  <si>
    <t>FÍSICO KG</t>
  </si>
  <si>
    <t>CAC JAMEL MEL 900ML - ME</t>
  </si>
  <si>
    <t>CONEXAO RETA EASY K104068 1/4X6MM</t>
  </si>
  <si>
    <t>CONEXAO RETA EASY K103128 3/8X12MM</t>
  </si>
  <si>
    <t>CONEXAO RETA EASY K108088 1/8X8MM</t>
  </si>
  <si>
    <t>CONEXAO RETA EASY K104088 1/4X8MM</t>
  </si>
  <si>
    <t>CONEXAO RETA EASY K104128 1/4X12MM</t>
  </si>
  <si>
    <t>UNIAO T EASY K700080 8MM</t>
  </si>
  <si>
    <t>UNIAO T EASY K700120 12MM</t>
  </si>
  <si>
    <t>UNIAO RED. EASY K248100 10X8MM</t>
  </si>
  <si>
    <t>FLUXO EASY KD4088 1/4X8MM</t>
  </si>
  <si>
    <t>AR DE PRESSAO M- 6,0 D-127 OXIDADA</t>
  </si>
  <si>
    <t>PO SEXT INOX 1/4 UNC 18 8</t>
  </si>
  <si>
    <t>PO SEXT INOX 3/8 UNC 18 8</t>
  </si>
  <si>
    <t>CJ MOTOBOMBA LOBULAR TLS 3-50 OD CL KIT BRIDA 250 EJE 40 - MOTOREDUTOR 2,2KW 74</t>
  </si>
  <si>
    <t>PARAF BROC SX AR VULC MV 12-14X1 CH5/16</t>
  </si>
  <si>
    <t>VOD SMIRNOFF RED 1750ML - ME</t>
  </si>
  <si>
    <t>DIESEL S10</t>
  </si>
  <si>
    <t>REFRIGERADOR MOEMA PT CEGA 570LT 220V</t>
  </si>
  <si>
    <t>COMPETICOES ESPORTIVAS OU DE DESTREZA FISICA OU INTELECTUAL, COM OU SEM A PARTIC</t>
  </si>
  <si>
    <t>PRENSA CABO PVC 3/4 CINZA ROSCA BSP</t>
  </si>
  <si>
    <t>PRENSA CABO PVC 1 CINZA ROSCA BSP</t>
  </si>
  <si>
    <t>ABRACADEIRA NYLON PT 14CMX3,5MM 926056</t>
  </si>
  <si>
    <t>ABRACADEIRA NYLON PT 20CMX4,5MM 926063</t>
  </si>
  <si>
    <t>CABO CONTROLE FLEX 7X1,0MM</t>
  </si>
  <si>
    <t>MARCADOR CABO 1 2,5-6,0MM SIBRATEC</t>
  </si>
  <si>
    <t>MARCADOR CABO 2 2,5-6,0MM SIBRATEC</t>
  </si>
  <si>
    <t>MARCADOR CABO 3 2,5-6,0MM SIBRATEC</t>
  </si>
  <si>
    <t>MARCADOR CABO 4 2,5-6,0MM SIBRATEC</t>
  </si>
  <si>
    <t>MARCADOR CABO 5 2,5-6,0MM SIBRATEC</t>
  </si>
  <si>
    <t>MARCADOR CABO 6 2,5-6,0MM SIBRATEC</t>
  </si>
  <si>
    <t>MARCADOR CABO 7 2,5-6,0MM SIBRATEC</t>
  </si>
  <si>
    <t>MARCADOR CABO 8 2,5-6,0MM SIBRATEC</t>
  </si>
  <si>
    <t>MARCADOR CABO 9 2,5-6,0MM SIBRATEC</t>
  </si>
  <si>
    <t>MARCADOR CABO 0 2,5-6,0MM SIBRATEC</t>
  </si>
  <si>
    <t>MARCADOR G 1-3MM BHS</t>
  </si>
  <si>
    <t>MARCADOR T 1-3MM BHS</t>
  </si>
  <si>
    <t>TERM FORQ 1,3/2,6MM AZ M4 FR2479C</t>
  </si>
  <si>
    <t>TERM FORQ 2,7/6,6MM AM M4 FR2492</t>
  </si>
  <si>
    <t>REFRIGERADOR MOEMA PT VIDRO 570LT 220V</t>
  </si>
  <si>
    <t>REFRIGERADOR FURIOSO PT VIDRO 570LT 220V</t>
  </si>
  <si>
    <t>REFRIGERADOR BAMBOA SLIM PT VIDRO 230LT 220V</t>
  </si>
  <si>
    <t>COD TOTVS</t>
  </si>
  <si>
    <t>DESCRIÇÃO COMP TOTVS</t>
  </si>
  <si>
    <t>ROTULO BOPP AGUA S/ GAS BRISA 500ML - REV-00</t>
  </si>
  <si>
    <t>ROTULO BOPP AGUA C/ GAS BRISA 500ML - REV-00</t>
  </si>
  <si>
    <t>REFRIKO GUARANA S/ ACUCARES 2LT</t>
  </si>
  <si>
    <t>REFRIKO GUARANA S/ ACUCARES 200ML</t>
  </si>
  <si>
    <t>REFRIKO GUARANA S/ ACUCARES 6X2LT</t>
  </si>
  <si>
    <t>REFRIKO GUARANA S/ ACUCARES 12X200ML</t>
  </si>
  <si>
    <t>CER BAMBOA 12X269ML IND - CERVEJARIA</t>
  </si>
  <si>
    <t>CER BAMBOA 12X300ML IND - CERVEJARIA</t>
  </si>
  <si>
    <t>CER BAMBOA 12X330ML IND - CERVEJARIA</t>
  </si>
  <si>
    <t>CER BAMBOA 12X350ML IND - CERVEJARIA</t>
  </si>
  <si>
    <t>CER BAMBOA 12X473ML IND - CERVEJARIA</t>
  </si>
  <si>
    <t>CER BAMBOA 23X300ML - RET IND - CERVEJARIA</t>
  </si>
  <si>
    <t>CER BAMBOA 24X600ML - RET IND - CERVEJARIA</t>
  </si>
  <si>
    <t>CER BAMBOA 6X600ML IND - CERVEJARIA</t>
  </si>
  <si>
    <t>CER MOEMA 12X1LT - RET IND - CERVEJARIA</t>
  </si>
  <si>
    <t>CER MOEMA 12X269ML IND - CERVEJARIA</t>
  </si>
  <si>
    <t>CER MOEMA 12X300ML IND - CERVEJARIA</t>
  </si>
  <si>
    <t>CER MOEMA 12X350ML IND - CERVEJARIA</t>
  </si>
  <si>
    <t>CER MOEMA 12X473ML IND - CERVEJARIA</t>
  </si>
  <si>
    <t>CER MOEMA 23X300ML - RET IND - CERVEJARIA</t>
  </si>
  <si>
    <t>CER MOEMA 24X600ML - RET IND - CERVEJARIA</t>
  </si>
  <si>
    <t>CER MOEMA 6X600ML IND - CERVEJARIA</t>
  </si>
  <si>
    <t>AGUA HIDRATAR C/ GAS 12X330ML IND - CERVEJARIA</t>
  </si>
  <si>
    <t>CER BAMBOA 12X269ML IND - REFRIKO</t>
  </si>
  <si>
    <t>CER BAMBOA 12X300ML IND - REFRIKO</t>
  </si>
  <si>
    <t>CER BAMBOA 12X330ML IND - REFRIKO</t>
  </si>
  <si>
    <t>CER BAMBOA 12X350ML IND - REFRIKO</t>
  </si>
  <si>
    <t>CER BAMBOA 12X473ML IND - REFRIKO</t>
  </si>
  <si>
    <t>CER BAMBOA 23X300ML - RET IND - REFRIKO</t>
  </si>
  <si>
    <t>CER BAMBOA 24X600ML - RET IND - REFRIKO</t>
  </si>
  <si>
    <t>CER BAMBOA 6X600ML IND - REFRIKO</t>
  </si>
  <si>
    <t>CER MOEMA 12X1LT - RET IND - REFRIKO</t>
  </si>
  <si>
    <t>CER MOEMA 12X269ML IND - REFRIKO</t>
  </si>
  <si>
    <t>CER MOEMA 12X300ML IND - REFRIKO</t>
  </si>
  <si>
    <t>CER MOEMA 12X350ML IND - REFRIKO</t>
  </si>
  <si>
    <t>CER MOEMA 12X473ML IND - REFRIKO</t>
  </si>
  <si>
    <t>CER MOEMA 23X300ML - RET IND - REFRIKO</t>
  </si>
  <si>
    <t>CER MOEMA 24X600ML - RET IND - REFRIKO</t>
  </si>
  <si>
    <t>CER MOEMA 6X600ML IND - REFRIKO</t>
  </si>
  <si>
    <t>AGUA HIDRATAR C/ GAS 12X330ML IND - MORAVIA</t>
  </si>
  <si>
    <t>CHOPP RIO 40 GRAUS 50LT</t>
  </si>
  <si>
    <t>CHOPP RIO 40 GRAUS 30LT</t>
  </si>
  <si>
    <t>REFRIKO GUARANA S/ ACUCARES 2LT - ME</t>
  </si>
  <si>
    <t>REFRIKO GUARANA S/ ACUCARES 200ML - ME</t>
  </si>
  <si>
    <t>REFRIKO GUARANA S/ ACUCARES 6X2LT - ME</t>
  </si>
  <si>
    <t>REFRIKO GUARANA S/ ACUCARES 12X200ML - ME</t>
  </si>
  <si>
    <t>APE DA ROCHA 900ML - ME</t>
  </si>
  <si>
    <t>AGUA MINERAL CRYSTAL 500ML C/ GAS - ME</t>
  </si>
  <si>
    <t>SUC AURORA INTEGRAL TINTO VD 1,5LT - ME</t>
  </si>
  <si>
    <t>SUC AURORA INTEGRAL TINTO TP 1,5LT - ME</t>
  </si>
  <si>
    <t>VB CASILLERO DEL DIABLO SAUVIGNON BLANC 750ML - ME</t>
  </si>
  <si>
    <t>VB GRAN RESERVA SAUVIGNON BLANC 750ML - ME</t>
  </si>
  <si>
    <t>VB RESERVADO SWEET WHITE SUAVE 750ML - ME</t>
  </si>
  <si>
    <t>VT DIABLO BLACK CABERNET SAUVIGNON 750ML - ME</t>
  </si>
  <si>
    <t>VB CASILLERO DEL DIABLO CHARDONNAY 750ML - ME</t>
  </si>
  <si>
    <t>VB CASILLERO DEL DIABLO PEDRO JIMENEZ 750ML - ME</t>
  </si>
  <si>
    <t>VT DIABLO RED DARK 750ML - ME</t>
  </si>
  <si>
    <t>VR CASILLERO DEL DIABLO ROSE 750ML - ME</t>
  </si>
  <si>
    <t>VT CASILLERO DEL DIABLO DEVILS COLLEC RED 750ML - ME</t>
  </si>
  <si>
    <t>VR CASILLERO DEL DIABLO DEVILS COLLEC ROSE 750ML - ME</t>
  </si>
  <si>
    <t>VB CASILLERO DEL DIABLO DEVILS COLLEC WHITE 750ML - ME</t>
  </si>
  <si>
    <t>VT RESERVADO SWEET RED 750ML - ME</t>
  </si>
  <si>
    <t>VT TORO CENTENARIO CABERNET SAUVIGNON 750ML - ME</t>
  </si>
  <si>
    <t>VB TORO CENTENARIO CHARDONNAY 750ML - ME</t>
  </si>
  <si>
    <t>VT TORO CENTENARIO MALBEC 750ML - ME</t>
  </si>
  <si>
    <t>VT TORO CENTENARIO TEMPRANILLO 750ML - ME</t>
  </si>
  <si>
    <t>VT EPU ASSEMBLAGE 750ML - ME</t>
  </si>
  <si>
    <t>VT RESERVADO CABERNET SAUVIGNON 750ML - ME</t>
  </si>
  <si>
    <t>VT RESERVADO MALBEC 750ML - ME</t>
  </si>
  <si>
    <t>VT RESERVADO MERLOT 750ML - ME</t>
  </si>
  <si>
    <t>VB RESERVADO MOSCATO SPRITZER 750ML - ME</t>
  </si>
  <si>
    <t>VT RESERVADO CARMENERE 750ML - ME</t>
  </si>
  <si>
    <t>VT TRAVESSIA 750ML - ME</t>
  </si>
  <si>
    <t>VT MARQUES DE CASA CONCHA CABERNET SAUVIGNON 750ML - ME</t>
  </si>
  <si>
    <t>VB MARQUES DE CASA CONCHA CHARDONNAY 750ML - ME</t>
  </si>
  <si>
    <t>VR MARQUES DE CASA CONCHA CINSAULT 750ML - ME</t>
  </si>
  <si>
    <t>VB RESERVADO PEDRO JIMENEZ CHARDONNAY 750ML - ME</t>
  </si>
  <si>
    <t>VT TRIVENTO GOLDEN RESERVE MALBEC 750ML - ME</t>
  </si>
  <si>
    <t>VB TRIVENTO RESERVE MALBEC WHITE 750ML - ME</t>
  </si>
  <si>
    <t>VT TRIVENTO RESERVE CABERNET SAUVIGNON 750ML - ME</t>
  </si>
  <si>
    <t>VR TRIVENTO RESERVE MALBEC ROSE 750ML - ME</t>
  </si>
  <si>
    <t>VR RESERVADO MOSCATO SPRITZER 750ML - ME</t>
  </si>
  <si>
    <t>VB CASILLERO DEL DIABLO SAUVIGNON BLANC 375ML - ME</t>
  </si>
  <si>
    <t>VT CASILLERO DEL DIABLO DEVILS CARNAVAL FABULOUS RED 750ML - ME</t>
  </si>
  <si>
    <t>VT CASILLERO DEL DIABLO DEVILS CARNAVAL SPECTACULAR CABERNET 750ML - ME</t>
  </si>
  <si>
    <t>VT CASILLERO DEL DIABLO DEVILS CARNAVAL FANTASTIC SWEET 750ML - ME</t>
  </si>
  <si>
    <t>VB CASILLERO DEL DIABLO DEVILS CARNAVAL PHENOMENAL SAUVIGNON 750ML - ME</t>
  </si>
  <si>
    <t>VR RESERVADO SWEET 750ML - ME</t>
  </si>
  <si>
    <t>WHI JOHNNIE WALKER BLONDE 750ML - ME</t>
  </si>
  <si>
    <t>WHI JACK DANIELS 700ML - ME</t>
  </si>
  <si>
    <t>WHI JACK DANIELS FIRE 700ML - ME</t>
  </si>
  <si>
    <t>WHI JACK DANIELS APPLE 700ML - ME</t>
  </si>
  <si>
    <t>WHI JACK DANIELS HONEY 700ML - ME</t>
  </si>
  <si>
    <t>CAC TATUZINHO ADOCADA 750ML - ME</t>
  </si>
  <si>
    <t>CONTRA ROTULO PAPEL CER BAMBOA 600ML</t>
  </si>
  <si>
    <t>FILME TERMOENCOLHIVEL CER BAMBOA SLIM 350ML 360X0,06MM</t>
  </si>
  <si>
    <t>EMULSAO COLA ADM</t>
  </si>
  <si>
    <t>LATA CER BAMBOA LAGER 350ML SLIM</t>
  </si>
  <si>
    <t>ROTULO ADESIVO CER BAMBOA LAGER 330ML IND</t>
  </si>
  <si>
    <t>CONTRA ROTULO ADESIVO CER BAMBOA 330ML IND</t>
  </si>
  <si>
    <t>ROTULO PAPEL CER BAMBOA 600ML IND</t>
  </si>
  <si>
    <t>CONTRA ROTULO PAPEL CER BAMBOA 300ML IND</t>
  </si>
  <si>
    <t>CONTRA ROTULO PAPEL CER BAMBOA 600ML IND</t>
  </si>
  <si>
    <t>GARGALO PAPEL BAMBOA 600ML IND</t>
  </si>
  <si>
    <t>ROTULO PAPEL CER MOEMA PILSEN 300ML IND</t>
  </si>
  <si>
    <t>ROTULO PAPEL CER MOEMA PILSEN 600ML IND</t>
  </si>
  <si>
    <t>GARGALO PAPEL CER MOEMA 1L/ 600ML IND</t>
  </si>
  <si>
    <t>ROTULO PAPEL CER MOEMA PILSEN 1L IND</t>
  </si>
  <si>
    <t>ROTULO PAPEL CER BAMBOA LAGER 300ML IND</t>
  </si>
  <si>
    <t>TAMPA ABRE FACIL BRANCA IND</t>
  </si>
  <si>
    <t>TAMPA METALICA MOEMA IND</t>
  </si>
  <si>
    <t>TAMPA METALICA BAMBOA IND</t>
  </si>
  <si>
    <t>TAMPA LATA 350/ 269/ 473ML IND</t>
  </si>
  <si>
    <t>LATA CER BAMBOA LAGER 350ML SLIM IND</t>
  </si>
  <si>
    <t>LATA CER BAMBOA PILSEN 473ML IND</t>
  </si>
  <si>
    <t>LATA CER MOEMA PILSEN 269ML IND</t>
  </si>
  <si>
    <t>LATA CER MOEMA PILSEN 350ML IND</t>
  </si>
  <si>
    <t>LATA CER MOEMA PILSEN 473ML IND</t>
  </si>
  <si>
    <t>VASILHAME CERVEJA AMBAR 600ML IND</t>
  </si>
  <si>
    <t>VASILHAME AMBAR 300ML IND</t>
  </si>
  <si>
    <t>VASILHAME CERVEJA LONG NECK CRISTAL 330ML IND</t>
  </si>
  <si>
    <t>COLA TECHNOMELT 362</t>
  </si>
  <si>
    <t>COLA AQUENCE XP5050</t>
  </si>
  <si>
    <t>COLA TECHNOMELT SUPRA 175</t>
  </si>
  <si>
    <t>CAIXA GARRAFEIRA 12X1L - RET (CAIXA LOUCA)</t>
  </si>
  <si>
    <t>CAIXA GARRAFEIRA 24X600ML (CAIXA LOUCA)</t>
  </si>
  <si>
    <t>ALCOOL ETILICO LIQUIDO 70 INPM 5L</t>
  </si>
  <si>
    <t>ALCOOL ETILICO 92,8</t>
  </si>
  <si>
    <t>BECKER GRAD VDO 00500ML FORMA BAIXA</t>
  </si>
  <si>
    <t>ALGODAO HIDROFILO 500GR CRE</t>
  </si>
  <si>
    <t>CLORETO DE POTASSIO PA 1000GR</t>
  </si>
  <si>
    <t>CUBETA P/ TURBIDIMETRO DLM 2000B</t>
  </si>
  <si>
    <t>IODO 0,2N/0,1M 1000ML AQUOSA CIN</t>
  </si>
  <si>
    <t>FRASCO PET 0500ML CILINDRICO CRISTAL</t>
  </si>
  <si>
    <t>VALVULA GATILHO 28MM/410 BRANCA</t>
  </si>
  <si>
    <t>P 05 KG</t>
  </si>
  <si>
    <t>FITA ISOLANTE AUTO FUSAO 0,76MMX19MMX10M</t>
  </si>
  <si>
    <t>BONDER PLUS 100G</t>
  </si>
  <si>
    <t>TONER REMANUFATURADO</t>
  </si>
  <si>
    <t>DETERGENTE LIQUIDO NEUTRO 5L</t>
  </si>
  <si>
    <t>LIMPA PEDRA 5L</t>
  </si>
  <si>
    <t>ACHOCOLATADO 3 CORACOES 560GR</t>
  </si>
  <si>
    <t>CHA MATE LEAO 250GR TOSTADO</t>
  </si>
  <si>
    <t>MARGARINA QUALY 500GR C/ SAL</t>
  </si>
  <si>
    <t>CAFE 3 CORACOES 500GR</t>
  </si>
  <si>
    <t>ACHOCOLATADO NESCAU 730GR</t>
  </si>
  <si>
    <t>CAFE JAGUARI 500GR</t>
  </si>
  <si>
    <t>CAFE 500GR</t>
  </si>
  <si>
    <t>APLICADOR/BORRIFADOR</t>
  </si>
  <si>
    <t>ABRACADEIRA NYLON 6,6 PTA 3,5X200</t>
  </si>
  <si>
    <t>GASOLINA</t>
  </si>
  <si>
    <t>GAS GLP 13KG</t>
  </si>
  <si>
    <t>GAS GLP 5KG</t>
  </si>
  <si>
    <t>TELA  10X10 4.2-2X3MT</t>
  </si>
  <si>
    <t>CONJ. MOTOQUEIRO (CALCA E JAQUETA) TAM M</t>
  </si>
  <si>
    <t>CONJ. MOTOQUEIRO (CALCA E JAQUETA) TAM G</t>
  </si>
  <si>
    <t>CONJ. MOTOQUEIRO (CALCA E JAQUETA) TAM GG</t>
  </si>
  <si>
    <t>CONJ. MOTOQUEIRO (CALCA E JAQUETA) TAM EXG</t>
  </si>
  <si>
    <t>JAQUETA METALASSE MASC TAM M</t>
  </si>
  <si>
    <t>JAQUETA METALASSE MASC TAM G</t>
  </si>
  <si>
    <t>JAQUETA METALASSE MASC TAM GG</t>
  </si>
  <si>
    <t>JAQUETA METALASSE MASC TAM 3G</t>
  </si>
  <si>
    <t>JAQUETA METALASSE MASC TAM 4G</t>
  </si>
  <si>
    <t>JAQUETA METALASSE FEM TAM P</t>
  </si>
  <si>
    <t>JAQUETA METALASSE FEM TAM M</t>
  </si>
  <si>
    <t>JAQUETA METALASSE FEM TAM G</t>
  </si>
  <si>
    <t>JAQUETA METALASSE FEM TAM GG</t>
  </si>
  <si>
    <t>CALCA BRIM CINZA TAM 48</t>
  </si>
  <si>
    <t>CALCA BRIM CINZA TAM 50</t>
  </si>
  <si>
    <t>CALCA BRIM CINZA TAM 52</t>
  </si>
  <si>
    <t>CALCA BRIM PRETO TAM 42</t>
  </si>
  <si>
    <t>CALCA BRIM PRETO TAM 44</t>
  </si>
  <si>
    <t>CALCA BRIM PRETO TAM 52</t>
  </si>
  <si>
    <t>CALCA BRIM PRETO TAM 54</t>
  </si>
  <si>
    <t>CALCA BRIM BRANCO TAM 42</t>
  </si>
  <si>
    <t>CALCA BRIM BRANCO TAM 44</t>
  </si>
  <si>
    <t>CAMISA POLO FEMININA TAM M</t>
  </si>
  <si>
    <t>CAMISA POLO FEMININA TAM G</t>
  </si>
  <si>
    <t>CAMISA POLO FEMININA TAM GG</t>
  </si>
  <si>
    <t>CAMISA POLO FEMININA TAM G3</t>
  </si>
  <si>
    <t>CAMISA POLO FEMININA TAM G5</t>
  </si>
  <si>
    <t>CAMISA POLO MASCULINA TAM P</t>
  </si>
  <si>
    <t>CAPA DE CHUVA PVC FORRADA TAM GG</t>
  </si>
  <si>
    <t>CAPA DE CHUVA PVC FORRADA TAM M</t>
  </si>
  <si>
    <t>CINTA ERGONOMICA PRETA TAM G</t>
  </si>
  <si>
    <t>CINTA ERGONOMICA PRETA TAM GG</t>
  </si>
  <si>
    <t>SCANIA OIL STO1:0 85W-140 BALDE 20L</t>
  </si>
  <si>
    <t>EQ-523 ANEL ORING PQ COD. 023/EQUALIZADOR</t>
  </si>
  <si>
    <t>SOS 5/8X2</t>
  </si>
  <si>
    <t>LANTERNA PLACA DELIMITR VERDE C/LED</t>
  </si>
  <si>
    <t>REPARO BOMBA GAS FT</t>
  </si>
  <si>
    <t>PRE-FILTRO COMB.</t>
  </si>
  <si>
    <t>FILTRO DO COMBUSTIVEL COMPLETO</t>
  </si>
  <si>
    <t>CORREIA DO VENTILADOR/BOMBA DAGUA/ALTERNADO TOYOTA</t>
  </si>
  <si>
    <t>COIFA ALAVANCA CAMBIO</t>
  </si>
  <si>
    <t>MEIO PARALAMA NOMA 2012 LE</t>
  </si>
  <si>
    <t>ESPUMA DE FUEIRO 2X2X1,80</t>
  </si>
  <si>
    <t>CJ ROLAMENTO INT CUBO DIANT</t>
  </si>
  <si>
    <t>CJ ROLAMENTO EXT CUBO DIANT</t>
  </si>
  <si>
    <t>RETENTOR DIANTEIRO</t>
  </si>
  <si>
    <t>CUPILHA TRAVA</t>
  </si>
  <si>
    <t>ARRUELA CUBO DIANTEIRO</t>
  </si>
  <si>
    <t>LAMPADA 1141 12V 21W - HE</t>
  </si>
  <si>
    <t>PARAFUSO FIXACAO ALTERNADOR NO SUPORTE</t>
  </si>
  <si>
    <t>FIO INSTALACAO 1.00MM (100MT)</t>
  </si>
  <si>
    <t>ELEMENTO FILTRANTE</t>
  </si>
  <si>
    <t>PAINEL REVESTIM</t>
  </si>
  <si>
    <t>ALAVANCA DE CAMBIO</t>
  </si>
  <si>
    <t>MANGUEIRA ESPERIAL CABINE 5MTS</t>
  </si>
  <si>
    <t>PASTA ESPECIAL</t>
  </si>
  <si>
    <t>ANEL-O 64 5X3</t>
  </si>
  <si>
    <t>TOMADA FEMEA 7P ABS</t>
  </si>
  <si>
    <t>CJ REPARO DO FILTRO GLP</t>
  </si>
  <si>
    <t>TUTELA 75 MD GREASE</t>
  </si>
  <si>
    <t>LUB-MS1121 AKCELA NI ENGINE OIL</t>
  </si>
  <si>
    <t>BD</t>
  </si>
  <si>
    <t>MOTOR DE PARTIDA TOYOTA</t>
  </si>
  <si>
    <t>FECHADURA PORTA L/DIREITO</t>
  </si>
  <si>
    <t>TURBINA</t>
  </si>
  <si>
    <t>M.D.O</t>
  </si>
  <si>
    <t>INTERCOOLER + M.D.O</t>
  </si>
  <si>
    <t>MANGUEIRA</t>
  </si>
  <si>
    <t>JOGO DE JUNTAS TURBINA</t>
  </si>
  <si>
    <t>FURAD/PARAF BAT IMP 18V</t>
  </si>
  <si>
    <t>RACK C/ PONTEIRAS 100/1000MCL C/ FILTRO ESTERIL</t>
  </si>
  <si>
    <t>BURETA GRAD T/PTFE 025ML BOCAL FUNIL</t>
  </si>
  <si>
    <t>ALCOOL ETILICO 99,5</t>
  </si>
  <si>
    <t>IODETO DE POTASSIO PA 100GR</t>
  </si>
  <si>
    <t>HIPOCLORITO DE SODIO 10/12</t>
  </si>
  <si>
    <t>ROST OFF MECHANIC 300ML/200GR</t>
  </si>
  <si>
    <t>TRAVA ROSS TORQUE ALTO W771 50GR</t>
  </si>
  <si>
    <t>BONDER PLUS 20GR</t>
  </si>
  <si>
    <t>BOMBONA PLASTICA 30L</t>
  </si>
  <si>
    <t>BOMBONA PLASTICA 50L</t>
  </si>
  <si>
    <t>REFRIGERADOR MOEMA PT CEGA 570L 220V</t>
  </si>
  <si>
    <t>DISPLAY MOEMA</t>
  </si>
  <si>
    <t>DISPLAY FURIOSO</t>
  </si>
  <si>
    <t>CAIXA TERMICA MOEMA</t>
  </si>
  <si>
    <t>CAIXA TERMICA FURIOSO</t>
  </si>
  <si>
    <t>LATEX 200 5,0X3,0</t>
  </si>
  <si>
    <t>BUCHA DE REDUCAO GALVANIZADA BSP 1/2X1/4</t>
  </si>
  <si>
    <t>SERRA COPO DIAMANTADA 80MM</t>
  </si>
  <si>
    <t>ABRACADEIRA MANGOTE 2530</t>
  </si>
  <si>
    <t>ABRACADEIRA MANGOTE 5462</t>
  </si>
  <si>
    <t>LUBRIFICANTE PARA ESTEIRAS LUBRIFIC LS30</t>
  </si>
  <si>
    <t>CONJUNTO DA PINCA 160</t>
  </si>
  <si>
    <t>ROLAMENTO 6206 2RS C3</t>
  </si>
  <si>
    <t>THS CHAVE ROT SELET 10 POS+0 1P STO101 20A FIX TOP THS</t>
  </si>
  <si>
    <t>ABRACADEIRA TUCHO SIMPLES 48X54MM</t>
  </si>
  <si>
    <t>ABRACADEIRA TUCHO SIMPLES 63X71MM</t>
  </si>
  <si>
    <t>LUMINARIA LINEA LED 36W120 CM  BIV 6400K</t>
  </si>
  <si>
    <t>LUMINARIA LINEA LED 18W BIV 6400K</t>
  </si>
  <si>
    <t>MODULO INTERRUPTOR 10A/250V</t>
  </si>
  <si>
    <t>CONECTOR EMENDA DERIV. 2 P</t>
  </si>
  <si>
    <t>CONECTOR EMENDA DERIV. 5 P</t>
  </si>
  <si>
    <t>ABRACADEIRA PLASTICA 300MMX4,8MM</t>
  </si>
  <si>
    <t>CAIXA DE SOBREPOR 01 POSTO</t>
  </si>
  <si>
    <t>T TORN.1130 TANQUE/JARDIM AMARELA</t>
  </si>
  <si>
    <t>ROLAMENTO UC 205</t>
  </si>
  <si>
    <t>CANTONEIRA 1.1/4X1/8</t>
  </si>
  <si>
    <t>E.F DE AR 200X105X130MM DE ALTURA</t>
  </si>
  <si>
    <t>E.F DE AR 150X90X120MM</t>
  </si>
  <si>
    <t>GARFO</t>
  </si>
  <si>
    <t>POR SEXT MA 16 ZB POL</t>
  </si>
  <si>
    <t>POR SEXT MA 18 ZB</t>
  </si>
  <si>
    <t>PAR SEX 8.8 MA 16X150 RP</t>
  </si>
  <si>
    <t>PAR SEX 8.8 MA 18X150 RP</t>
  </si>
  <si>
    <t>INOX PAR ALLEN CIL 08X30</t>
  </si>
  <si>
    <t>CHAPA 5/8X CORTADA</t>
  </si>
  <si>
    <t>CHAVE ESCAMOTEAVEL</t>
  </si>
  <si>
    <t>COMANDO RADIO CONTROLE</t>
  </si>
  <si>
    <t>OLEO 0W30 CASTROL</t>
  </si>
  <si>
    <t>PROTETOR POLO BATERIA</t>
  </si>
  <si>
    <t>FILTRO ODORES E POLEN</t>
  </si>
  <si>
    <t>UNIDADE LIMPEZA - OFICINA - UNIVERSAL</t>
  </si>
  <si>
    <t>TUBO PU AZUL 06MM</t>
  </si>
  <si>
    <t>TUBO PU AZUL 10MM</t>
  </si>
  <si>
    <t>TUBO PU AZUL 12MM</t>
  </si>
  <si>
    <t>ESPIGAO MF 1/4X1/2</t>
  </si>
  <si>
    <t>BICO MS-4 LIMPEZA DE ALUMINIO</t>
  </si>
  <si>
    <t>1401-04 CAPA 1/4X2R7</t>
  </si>
  <si>
    <t>CARPE FORRACAO EVENTOS ETRURIA 6A PRETO</t>
  </si>
  <si>
    <t>TUBO PUN-6 AZUL 6,0MMX1,0MM</t>
  </si>
  <si>
    <t>CHAPA CORTADA PECA</t>
  </si>
  <si>
    <t>ACUCAR REFRINADO 1KG</t>
  </si>
  <si>
    <t>BOMBONS E CHOCOLATES</t>
  </si>
  <si>
    <t>CHICLETES</t>
  </si>
  <si>
    <t>BALAS DIVERSAS</t>
  </si>
  <si>
    <t>BANDO MOEMA PILSEN CONTRATIL PEBD REFRIKO 30X67</t>
  </si>
  <si>
    <t>BANDO REFRIKO FURIOSO CONTRATIL PEBD REFRIKO 30X66,9</t>
  </si>
  <si>
    <t>BANDO REFRIKO TUBAINA CONTRATIL PEBD REFRIKO 30X66</t>
  </si>
  <si>
    <t>CHALEIRA ELETRICA</t>
  </si>
  <si>
    <t>DETERGENTE PARA LIMPEZA E LUBRIFICACAO DE ESTEIRAS TRANSPORTADORAS</t>
  </si>
  <si>
    <t>ABRACADEIRA 4,8X200MM BR ENC C/ 100PCS</t>
  </si>
  <si>
    <t>COLA PVC POTE 175GR SILIC</t>
  </si>
  <si>
    <t>SOQUETE SEXTAVADO 26MM ACO CRV ENCAIXE 1/2 POL. COM CLIPS PLASTICO, 1 PC/ST</t>
  </si>
  <si>
    <t>HIDROLAVADORA WX-45C</t>
  </si>
  <si>
    <t>SOLUCAO CONDUTIVIDADE 1413 US/CM 500ML</t>
  </si>
  <si>
    <t>ORTO-TOLIDINA 1000 ML</t>
  </si>
  <si>
    <t>LIMPADOR 1000 1L REFIL</t>
  </si>
  <si>
    <t>MALHA DE FERRO POP P/ CONCRETO 2X3 - 20X20 3,4</t>
  </si>
  <si>
    <t>BOMBA DE GRAXA 500GR</t>
  </si>
  <si>
    <t>QUEROSENE 5L</t>
  </si>
  <si>
    <t>ANTIFERRUGEM  HSBOND 300ML</t>
  </si>
  <si>
    <t>EIXO 20MM - 1 M- 1000MM INA</t>
  </si>
  <si>
    <t>TERMOMETRO DIG TP ESPETO -50+200C</t>
  </si>
  <si>
    <t>EIXO 20MM - 1 METRO = 1000MM -INA</t>
  </si>
  <si>
    <t>MOLYTOUR PASTA BM COBRE 800GR</t>
  </si>
  <si>
    <t>ATUADOR PNEUMATICO - CD85N25-250C-B</t>
  </si>
  <si>
    <t>ORBI TRAVA ROSCA 50GR</t>
  </si>
  <si>
    <t>VASELINA LIQUIDA 500ML</t>
  </si>
  <si>
    <t>SELO 5/8 T21 VITON</t>
  </si>
  <si>
    <t>SELO 5/8 T21 SILICIO/EPDM</t>
  </si>
  <si>
    <t>SELO 1-1/4 - T21 - VITON</t>
  </si>
  <si>
    <t>VALV.BORBOLETA WAFER 150LBS 3</t>
  </si>
  <si>
    <t>ESTILETE LAM RETRATIL 18MM PROF. MTX (12</t>
  </si>
  <si>
    <t>DRENO AUTOMATICO PARA AR COMPRIMIDO - ADH4000-F04</t>
  </si>
  <si>
    <t>E F DE AR 200X105X10MM DE ALTURA</t>
  </si>
  <si>
    <t>E F DE AR 150X90X120MM</t>
  </si>
  <si>
    <t>CURVA PRETA SCH40 90X1.1/2</t>
  </si>
  <si>
    <t>CURVA PRETA SCH40 90X3</t>
  </si>
  <si>
    <t>TE PRETO SCH40 X1.1/2</t>
  </si>
  <si>
    <t>FLANGE LISO 300 LBS 2</t>
  </si>
  <si>
    <t>FLANGE LISO RF 2</t>
  </si>
  <si>
    <t>FLANGEE LISO RF 3</t>
  </si>
  <si>
    <t>VALVULA BORBOLETA EM FF 3</t>
  </si>
  <si>
    <t>UNIAO RETA TUBO PU 08MM C/ RETENCAO</t>
  </si>
  <si>
    <t>PONTA MONTADA 1/4 TIPO A-25</t>
  </si>
  <si>
    <t>PONTA MONTADA 1/4 TIPO A-13</t>
  </si>
  <si>
    <t>ESCOVA ACO TRANC. 100MMX14MM 8500RPM</t>
  </si>
  <si>
    <t>BARRA ROSC FERRO ZINCADA</t>
  </si>
  <si>
    <t>LUBRIFICANTE 300ML WD -40</t>
  </si>
  <si>
    <t>PA SX8.8 MB 18X150RP</t>
  </si>
  <si>
    <t>PO 18SX MB 1,5 NYLON ALTA CH 27</t>
  </si>
  <si>
    <t>ARRUELA 18MM LISA POLIDA</t>
  </si>
  <si>
    <t>FACA ROTATIVA</t>
  </si>
  <si>
    <t>FACA FIXA - SX</t>
  </si>
  <si>
    <t>FILTRO DE AR DA BOMBA DE VACUO</t>
  </si>
  <si>
    <t>CURVA 45 SCH40 WPB 1/2</t>
  </si>
  <si>
    <t>TE SCH 40 WPB 1.1/2</t>
  </si>
  <si>
    <t>REDUCAO SCH80 WPB 2X1.1/2</t>
  </si>
  <si>
    <t>CURVA 45 SCH40 WPB 3</t>
  </si>
  <si>
    <t>CANTONEIRA 1X3/16</t>
  </si>
  <si>
    <t>CHAPA POLICARBONATO CRISTAL 1925X87</t>
  </si>
  <si>
    <t>TUBO INOX 304 ASTM-A 270 OD PIPE 2X50,80MMX2,00MM</t>
  </si>
  <si>
    <t>CURVA INOX 304/L OD PIPE 50,80MM 2</t>
  </si>
  <si>
    <t>VALV BORB INOX 304 OD PIPE SILICONE SOLD 1.1/2 38,10MM</t>
  </si>
  <si>
    <t>VALV BORB INOX 304 OD PIPE SILICONE SOLD 2 50,80MM</t>
  </si>
  <si>
    <t>TUBO A/C 2.1/2 SCH40 ASTM- A 106 S/ COST</t>
  </si>
  <si>
    <t>TUBO A/C 1.1/2 SCH40 ASTM- A 106 S/ COST</t>
  </si>
  <si>
    <t>TUBO A/C 3 SCH40 ASTM- A 106 S/ COST</t>
  </si>
  <si>
    <t>CURVA ACO CARB ASTM-A 234 WPB SCH40 RL 1.1/2</t>
  </si>
  <si>
    <t>CURVA ACO CARB ASTM-A 234 WPB SCH40 RL 3</t>
  </si>
  <si>
    <t>CURVA ACO CARB ASTM-A 234 WPB SCH40 RL 2.1/2</t>
  </si>
  <si>
    <t>UNIAO SOLDA DIN 2 INOX 304</t>
  </si>
  <si>
    <t>UNIAO SOLDA SMS 2 INOX 304</t>
  </si>
  <si>
    <t>ADMISSAO COMPLETA SRP4100</t>
  </si>
  <si>
    <t>UNIAO SOLDA SMS 1.1/2 INOX 304</t>
  </si>
  <si>
    <t>VIBRADOR PNEUMATICO A TURBINA MOD GT-10</t>
  </si>
  <si>
    <t>ABA CONICA 16MM ELASTOMERO RT8874</t>
  </si>
  <si>
    <t>ORING VEDADOR DA AGULHA VITON</t>
  </si>
  <si>
    <t>ORING VEDADOR DO SNIFT VITON</t>
  </si>
  <si>
    <t>MOLA DO SNIFT</t>
  </si>
  <si>
    <t>SEGUIDOR</t>
  </si>
  <si>
    <t>GAXETA MENOR DO PISTAO ELEV</t>
  </si>
  <si>
    <t>GAXETA MAIOR DO PISTAO ELEV</t>
  </si>
  <si>
    <t>SOFT-START 45A 220-575V SSW07 WEG</t>
  </si>
  <si>
    <t>PROJETOR DE LED PT 100W 6500K 8000LM IP65</t>
  </si>
  <si>
    <t>CHAVE DO TUBO DE AR</t>
  </si>
  <si>
    <t>JOELHO 90 SOLDA 110X110MM</t>
  </si>
  <si>
    <t>U SOL CURTA TC 304//E 2</t>
  </si>
  <si>
    <t>N SOL CURTO TC 304 2</t>
  </si>
  <si>
    <t>A VED TC EPDM 2</t>
  </si>
  <si>
    <t>PAPEL GRAU CIRURG 400MMX100MT</t>
  </si>
  <si>
    <t>FILTERBOX LINX IMP MOD 8820</t>
  </si>
  <si>
    <t>CORREIA 50 AT10 3500 ABERTA</t>
  </si>
  <si>
    <t>CORREIA 50 AT10 6500 ABERTA</t>
  </si>
  <si>
    <t>REBITE DE REPUXO INOX 4.8X16</t>
  </si>
  <si>
    <t>MI</t>
  </si>
  <si>
    <t>ANEL DE VEDACAO TC 4 EPDM</t>
  </si>
  <si>
    <t>EMPURADOR DAS TAMPAS</t>
  </si>
  <si>
    <t>ZZ1060-KIT MESTRE IO-LINK</t>
  </si>
  <si>
    <t>INOX 304 TUBO 60X52,5MM 01 PC DE 60MM</t>
  </si>
  <si>
    <t>INOX 304 TUBO 60X52,5MM 01 PC 50MM</t>
  </si>
  <si>
    <t>RED TREF 1020 35MM 01 PC DE 1000MM</t>
  </si>
  <si>
    <t>RED TREF 1045-35MM 01 PC DE 2000MM</t>
  </si>
  <si>
    <t>PR - TRANSMISSAO ANGULAR IBR DZ40S 3FAB - 1/1 - 25MM - (PR.2231)</t>
  </si>
  <si>
    <t>ROTOR DO EXAUSTOR</t>
  </si>
  <si>
    <t>ROLAMENTO 32008</t>
  </si>
  <si>
    <t>ROLAMENTO 6008 ZZ C3</t>
  </si>
  <si>
    <t>SISTEMA DE INSPECAO INSPECTOR P</t>
  </si>
  <si>
    <t>ROLO DO PISTAO DA ENCHEDORA</t>
  </si>
  <si>
    <t>MOTOREDUTOR</t>
  </si>
  <si>
    <t>SENSOR MAGNETICO</t>
  </si>
  <si>
    <t>CANTONEIRA INOX 304 3,17X25,40X6000MM</t>
  </si>
  <si>
    <t>MACHO 14 AR MA 2,00F</t>
  </si>
  <si>
    <t>TALABARTE FITA C/ ABS DE ENERGIA CONECT. 55MM E 18MM</t>
  </si>
  <si>
    <t>CINTURAO PARAQUEDISTA ABDOMINAL 4 PONTOS</t>
  </si>
  <si>
    <t>FITA DUPLA 12MMX20MTS</t>
  </si>
  <si>
    <t>LIXA AGUA G 360</t>
  </si>
  <si>
    <t>LIXA AGUA G 600</t>
  </si>
  <si>
    <t>LIXA AGUA G 1200</t>
  </si>
  <si>
    <t>MARCADOR CANETA FINA PERMANENTE VERMELHA</t>
  </si>
  <si>
    <t>MARCADOR CANETA FINA PERMANENTE AZUL</t>
  </si>
  <si>
    <t>TINTA SPRAY VERMELHO</t>
  </si>
  <si>
    <t>MANGUEIRA DE INCENDIO TIPO 2 1.1/2 30 MTS</t>
  </si>
  <si>
    <t>REGISTRO PARA RECALQUE 2.1/2</t>
  </si>
  <si>
    <t>SINALIZACOES PARA RECALQUE</t>
  </si>
  <si>
    <t>ABRIGO RECALQUE 40X40X20</t>
  </si>
  <si>
    <t>MANDRIL 1/2X20F L-1A13</t>
  </si>
  <si>
    <t>BUCHA 10SX</t>
  </si>
  <si>
    <t>SUPORTE SERRA COPO 1/2 A 1.1/4</t>
  </si>
  <si>
    <t>SERRA COPO 79MM 3.1/8</t>
  </si>
  <si>
    <t>BROCA WIDIA 10,0MM 13/32</t>
  </si>
  <si>
    <t>CAPS ACO CARB ASTM-A 234 WPB SCH40 2.1/2</t>
  </si>
  <si>
    <t>CAPS ACO CARB ASTM-A 234 WPB SCH40 1.1/2</t>
  </si>
  <si>
    <t>FUNIL PLASTICO</t>
  </si>
  <si>
    <t>CH COMBINADA 14MM CATRACA</t>
  </si>
  <si>
    <t>TUBO MECANICO 71X43</t>
  </si>
  <si>
    <t>MIOLO FREADOR COM FLANGE</t>
  </si>
  <si>
    <t>KNOB 2004 1 35MM EIXO 6MM</t>
  </si>
  <si>
    <t>KNOB 2004 3 21MM EIXO 6MM</t>
  </si>
  <si>
    <t>PARAFUSO DE FIXACAO DA ROLDANA DV-19</t>
  </si>
  <si>
    <t>VALVULA ESF. TP MGA PR CF8 3/8</t>
  </si>
  <si>
    <t>MICRO VENT 80X80X25MM 24V</t>
  </si>
  <si>
    <t>OLEO DIESEL S500</t>
  </si>
  <si>
    <t>GR BREAKELUBE 1KG ALIMENTICIA</t>
  </si>
  <si>
    <t>MARTELO UNHA 29MM CABO FIBRA</t>
  </si>
  <si>
    <t>SINALIZACOES LUMINESCENTES DIVERSAS</t>
  </si>
  <si>
    <t>INOX PAR ALLEN CHT 06X16</t>
  </si>
  <si>
    <t>INOX POR SEXT MA 04 (1CT)</t>
  </si>
  <si>
    <t>VALVULA DO PZ DA LINHA VIDRO</t>
  </si>
  <si>
    <t>FILTRO DE LINHA 5 TOM PRETO BIV INTELBRAS</t>
  </si>
  <si>
    <t>MICRO VENT 150X150X51MM 110/220V</t>
  </si>
  <si>
    <t>AR PRESSAO ZIN 5/32</t>
  </si>
  <si>
    <t>PA AUTOBR.12X14X3/4 - 5.5X19MM</t>
  </si>
  <si>
    <t>CACAMBAS PLASTICAS</t>
  </si>
  <si>
    <t>TUBO MECANICO 32X20</t>
  </si>
  <si>
    <t>ANEL ELASTICO E 15MM</t>
  </si>
  <si>
    <t>INDUTIL INTER. PISO AMARELO 3.6LT</t>
  </si>
  <si>
    <t>INDUTIL INTER. PISO VERMELHO 3.6LT</t>
  </si>
  <si>
    <t>DILUENTE P/ ACABAMENTO 5LT</t>
  </si>
  <si>
    <t>FEIRAS, EXPOSICOES, CONGRESSOS E CONGENERES.</t>
  </si>
  <si>
    <t>FOTOGRAFIA E CINEMATOGRAFIA, INCLUSIVE REVELACAO, AMPLIACAO, COPIA</t>
  </si>
  <si>
    <t>SERVICO CER BAMBOA 269ML</t>
  </si>
  <si>
    <t>SERVICO CER BAMBOA 300ML</t>
  </si>
  <si>
    <t>SERVICO CER BAMBOA 330ML</t>
  </si>
  <si>
    <t>SERVICO CER BAMBOA 350ML</t>
  </si>
  <si>
    <t>SERVICO CER BAMBOA 473ML</t>
  </si>
  <si>
    <t>SERVICO CER BAMBOA 300ML - RET</t>
  </si>
  <si>
    <t>SERVICO CER BAMBOA 600ML - RET</t>
  </si>
  <si>
    <t>SERVICO CER BAMBOA 600ML</t>
  </si>
  <si>
    <t>SERVICO CER MOEMA 1LT - RET</t>
  </si>
  <si>
    <t>SERVICO CER MOEMA 269ML</t>
  </si>
  <si>
    <t>SERVICO CER MOEMA 300ML</t>
  </si>
  <si>
    <t>SERVICO CER MOEMA 350ML</t>
  </si>
  <si>
    <t>SERVICO CER MOEMA 473ML</t>
  </si>
  <si>
    <t>SERVICO CER MOEMA 300ML - RET</t>
  </si>
  <si>
    <t>SERVICO CER MOEMA 600ML - RET</t>
  </si>
  <si>
    <t>SERVICO CER MOEMA 600ML</t>
  </si>
  <si>
    <t>RESIDUO ALUMINIO</t>
  </si>
  <si>
    <t>RESIDUO FERRO</t>
  </si>
  <si>
    <t>RESIDUO PLAST. PRE-FORMA</t>
  </si>
  <si>
    <t>RESIDUO GARRAFINHA</t>
  </si>
  <si>
    <t>RESIDUO PET SEPARADA</t>
  </si>
  <si>
    <t>RESIDUO ELETRONICO</t>
  </si>
  <si>
    <t>RESIDUO MADEIRA</t>
  </si>
  <si>
    <t>RESIDUO PAPELAO</t>
  </si>
  <si>
    <t>RESIDUO FITA VERDE</t>
  </si>
  <si>
    <t>RESIDUO PLAST. LIMP. CRISTAL</t>
  </si>
  <si>
    <t>RESIDUO PLAST. MOLE PRETO</t>
  </si>
  <si>
    <t>RESIDUO RAFIA</t>
  </si>
  <si>
    <t>RESIDUO CAIXARIA</t>
  </si>
  <si>
    <t>RESIDUO CARVAO</t>
  </si>
  <si>
    <t>RESIDUO BOBINAS</t>
  </si>
  <si>
    <t>RESIDUO BOMBONA</t>
  </si>
  <si>
    <t>CAIXA GARRAFEIRA 24X600ML (RFK PRETA)</t>
  </si>
  <si>
    <t>CAIXA GARRAFEIRA 23X300ML (RFK PRETA)</t>
  </si>
  <si>
    <t>CAIXA GARRAFEIRA 12X1L (RFK PRETA)</t>
  </si>
  <si>
    <t>BARRIL DE ACO INOXIDAVEL 15L (CHOPP)</t>
  </si>
  <si>
    <t>BARRIL DE ACO INOXIDAVEL 30L (CHOPP)</t>
  </si>
  <si>
    <t>BARRIL DE ACO INOXIDAVEL 50L (CHOPP)</t>
  </si>
  <si>
    <t>CAVALETE INOX 304 POLIDO 3</t>
  </si>
  <si>
    <t>TUBULACAO INOX REVESTIDA 304 8</t>
  </si>
  <si>
    <t>INTERCAMBIADOR DE CALOR A PLACAS LR2 M27</t>
  </si>
  <si>
    <t>MODEL 8050CX FORCE GAGE NEW SERIAL NUMBER 8178 KILOS</t>
  </si>
  <si>
    <t>SEAMING CHUCK ADAPTOR 2.125 DIAMETER</t>
  </si>
  <si>
    <t>SPACERS 1.93 E .562 LONG</t>
  </si>
  <si>
    <t>TE INOX 304 OD PIPE 50,80MM 2</t>
  </si>
  <si>
    <t>CONJUNTO ATUALIZACAO CORENTE FORNO USINADA 7000</t>
  </si>
  <si>
    <t>CABO FLEX METRO 1,0MM AZ</t>
  </si>
  <si>
    <t>CABO FLEX METRO 1,0MM CZ</t>
  </si>
  <si>
    <t>TERM TUBULAR 1,0MM VM CT 3806</t>
  </si>
  <si>
    <t>DISCO FLAP 4.1/2 G 40 B PLST TYR</t>
  </si>
  <si>
    <t>FLUIDO DE CORTE N.1 500ML QUIMATIC 12 AF1</t>
  </si>
  <si>
    <t>TUBO INOX 304 ASTM-A 270 OD PIPE 1.1/2X38,10MMX</t>
  </si>
  <si>
    <t>TE INOX 304 OD PIPE 38,10 MM 1.1/2</t>
  </si>
  <si>
    <t>REFRIGERADOR BAMBOA PT CEGA 570LT 220V</t>
  </si>
  <si>
    <t>REFRIGERADOR BAMBOA PT CEGA 570LT 127V</t>
  </si>
  <si>
    <t>REFRIGERADOR MOEMA PT CEGA 570LT 127V</t>
  </si>
  <si>
    <t>REFRIGERADOR MOEMA PT VIDRO 570LT 127V</t>
  </si>
  <si>
    <t>REFRIGERADOR FURIOSO PT VIDRO 570LT 127V</t>
  </si>
  <si>
    <t>REFRIGERADOR BAMBOA SLIM PT VIDRO 230LT 127V</t>
  </si>
  <si>
    <t>REFRIGERADOR FURIOSO SLIM PT VIDRO 230LT 127V</t>
  </si>
  <si>
    <t>REFRIGERADOR FURIOSO SLIM PT VIDRO 230LT 220V</t>
  </si>
  <si>
    <t>REFRIGERADOR BELLA ROMA SLIM PT VIDRO 230LT 127V</t>
  </si>
  <si>
    <t>REFRIGERADOR BELLA ROMA SLIM PT VIDRO 230LT 220V</t>
  </si>
  <si>
    <t>REFRIGERADOR BELLA ROMA PT VIDRO 570LT 127V</t>
  </si>
  <si>
    <t>REFRIGERADOR BELLA ROMA PT VIDRO 570LT 220V</t>
  </si>
  <si>
    <t>REFRIGERADOR BELLA ROMA PT VIDRO 410LT 127V</t>
  </si>
  <si>
    <t>REFRIGERADOR BELLA ROMA PT VIDRO 410LT 220V</t>
  </si>
  <si>
    <t>REFRIGERADOR FURIOSO PT VIDRO 410LT 127V</t>
  </si>
  <si>
    <t>REFRIGERADOR FURIOSO PT VIDRO 410LT 220V</t>
  </si>
  <si>
    <t>REFRIGERADOR BAMBOA PT VIDRO 410LT 127V</t>
  </si>
  <si>
    <t>REFRIGERADOR BAMBOA PT VIDRO 410LT 220V</t>
  </si>
  <si>
    <t>REFRIGERADOR MOEMA PT VIDRO 410LT 220V</t>
  </si>
  <si>
    <t>REFRIGERADOR MOEMA PT VIDRO 410LT 127V</t>
  </si>
  <si>
    <t>EX01 RAM/RAMPAGE LARAMIE DS</t>
  </si>
  <si>
    <t>EX01 PINTURA EXTRA</t>
  </si>
  <si>
    <t>CHAPA PLACO ST 12,50 1.20X1.80</t>
  </si>
  <si>
    <t>CHAPA GESSO ST BR 12,5/1200/1800</t>
  </si>
  <si>
    <t>CHAPA GESSO RU BR 12,5/1200/1800</t>
  </si>
  <si>
    <t>DRY MONT 70 ZN 0,50 3000 Z275</t>
  </si>
  <si>
    <t>DRY GUIA 70 ZN 0,50 3000 Z275</t>
  </si>
  <si>
    <t>BUCHA NYLON C/ ABA 6MM</t>
  </si>
  <si>
    <t>PA FL PH AA PB AC 4,2X13 RI ZB</t>
  </si>
  <si>
    <t>VERGALHAO 5.0MM CA-60</t>
  </si>
  <si>
    <t>FITA TELADA AZUL ANCORA 100M</t>
  </si>
  <si>
    <t>ROLO TEXT. ALT. ESP. 23CM S/SUP. ROMA</t>
  </si>
  <si>
    <t>BISNAGA XADREZ AZUL 50ML</t>
  </si>
  <si>
    <t>BISNAGA XADREZ PRETO 50ML</t>
  </si>
  <si>
    <t>PARAFUSO COM BUCHA 6MM</t>
  </si>
  <si>
    <t>LUM LED GS 085/850 120 F 108-305V10102</t>
  </si>
  <si>
    <t>TABUA PINUS 2.0X15 3.0MT</t>
  </si>
  <si>
    <t>LUVA CORRER SOLD 50MM</t>
  </si>
  <si>
    <t>PERFILADO PERF 38X38X6M</t>
  </si>
  <si>
    <t>EMENDA INT 38X38 TIPO I</t>
  </si>
  <si>
    <t>PARAFUSO LENTILHA AUTO TRAVANTE 1/4X1/2</t>
  </si>
  <si>
    <t>PORCA SX ZB 1/4</t>
  </si>
  <si>
    <t>PINO FEMEA 2P+T 10A PT</t>
  </si>
  <si>
    <t>ARRUELA LISA ZB 1/4</t>
  </si>
  <si>
    <t>LAJE TRELICA PISO C/ LAJOTA</t>
  </si>
  <si>
    <t>GALVIFER ALUMINIO 18L</t>
  </si>
  <si>
    <t>DILUENTE GF 400 - 18L</t>
  </si>
  <si>
    <t>CABO PP 4X2,50MM</t>
  </si>
  <si>
    <t>PRIME DEXSON CANAL.C/ADES.13X7</t>
  </si>
  <si>
    <t>DIMMER LUZ BIV.P/CONTROL.VENT.30 400W</t>
  </si>
  <si>
    <t>LIZ MOD.SAIDA FIO 57115/092</t>
  </si>
  <si>
    <t>LIZ CX 1 POSTO 57303/001</t>
  </si>
  <si>
    <t>CABO FLEX METRO 4,0MM BC</t>
  </si>
  <si>
    <t>CABO FLEX METRO 4,0MM PT</t>
  </si>
  <si>
    <t>CABO FLEX METRO 4,0MM VM</t>
  </si>
  <si>
    <t>CABO FLEX METRO 6,0MM BC</t>
  </si>
  <si>
    <t>CABO FLEX METRO 6,0MM PT</t>
  </si>
  <si>
    <t>CABO FLEX METRO 6,0MM VM</t>
  </si>
  <si>
    <t>WEG BOTAO VM CEW-BFM1.01 CINZA</t>
  </si>
  <si>
    <t>WEG BOTAO VD CEW-BFM2.10 CINZA</t>
  </si>
  <si>
    <t>ACUCAR CRISTAL - ME</t>
  </si>
  <si>
    <t>31/ago2</t>
  </si>
  <si>
    <t>30/set</t>
  </si>
  <si>
    <t>STATUS GERAL INVENTÁRIO</t>
  </si>
  <si>
    <t>TOTAL ITENS</t>
  </si>
  <si>
    <t>ITENS CONTADOS</t>
  </si>
  <si>
    <t>SUC AURORA INTEGRAL TINTO GASEIFICADO VD 6X275ML - ME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</si>
  <si>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</si>
  <si>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</si>
  <si>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</si>
  <si>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</si>
  <si>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</si>
  <si>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</si>
  <si>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</si>
  <si>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</si>
  <si>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</si>
  <si>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</si>
  <si>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</si>
  <si>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</si>
  <si>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</si>
  <si>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</si>
  <si>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</si>
  <si>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</si>
  <si>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</si>
  <si>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0119</t>
  </si>
  <si>
    <t>0120</t>
  </si>
  <si>
    <t>0121</t>
  </si>
  <si>
    <t>0122</t>
  </si>
  <si>
    <t>0123</t>
  </si>
  <si>
    <t>152</t>
  </si>
  <si>
    <t>153</t>
  </si>
  <si>
    <t>159</t>
  </si>
  <si>
    <t>162</t>
  </si>
  <si>
    <t>163</t>
  </si>
  <si>
    <t>164</t>
  </si>
  <si>
    <t>0124</t>
  </si>
  <si>
    <t>0125</t>
  </si>
  <si>
    <t>0126</t>
  </si>
  <si>
    <t>0127</t>
  </si>
  <si>
    <t>0202</t>
  </si>
  <si>
    <t>TIPOIA ESTOFADA M</t>
  </si>
  <si>
    <t>CORREIA ESTRIADA EM V</t>
  </si>
  <si>
    <t>ROLO DE COMANDO</t>
  </si>
  <si>
    <t>ROLAMENTO DE AGULHA</t>
  </si>
  <si>
    <t>ROLAMENTOS 30202</t>
  </si>
  <si>
    <t>TACA BAMBOA</t>
  </si>
  <si>
    <t>VALVULA ALAVANCA 5/2 1/4 S/BOBINA</t>
  </si>
  <si>
    <t>RETENTOR REF 6244 - 00770 BRG 25X62X10</t>
  </si>
  <si>
    <t>FILTRO BLINDADO DE OLEO (SPR3040)</t>
  </si>
  <si>
    <t>ROTOR C/ ROLAMENTO 220V NA160492 ANT N095275</t>
  </si>
  <si>
    <t>SEDE DE VALV VITON VG40616</t>
  </si>
  <si>
    <t>SEDE DE VALV VITON VG36235</t>
  </si>
  <si>
    <t>BOMBA D AGUA 3.500 L/H</t>
  </si>
  <si>
    <t>SUB CONJUNTO DO DIAFRAGMA COD EL4-097</t>
  </si>
  <si>
    <t>CHAPA TEFLON PTFE 20,00X500X500MM</t>
  </si>
  <si>
    <t>BOMBA DIAFRAGMA RV15-PKFF 1/2</t>
  </si>
  <si>
    <t>SERVICOS TECNICOS EM EDIFICACOES, ELETRONICA, ELETROTECNICA, MECANICA, TELECOMUN</t>
  </si>
  <si>
    <t>CORANTE 50ML</t>
  </si>
  <si>
    <t>PINCEL</t>
  </si>
  <si>
    <t>BARRA DE FIXACAO CENTRAL</t>
  </si>
  <si>
    <t>EIXO DE APOIO</t>
  </si>
  <si>
    <t>EIXO PINCAS</t>
  </si>
  <si>
    <t>LIMITADOR</t>
  </si>
  <si>
    <t>LIMITADOR EXTERNO</t>
  </si>
  <si>
    <t>EIXO DESLIZANTE DO PLENO</t>
  </si>
  <si>
    <t>INOX SEXT 304 22,22MM - P</t>
  </si>
  <si>
    <t>CORTE 1200 CHAPA GALVALUME 043 CSN</t>
  </si>
  <si>
    <t>PARAFUSO PANELA 3,5X6,5MM CX 500UN</t>
  </si>
  <si>
    <t>PARAFUSO MADEIRA</t>
  </si>
  <si>
    <t>BUCHA PLASTICA 06 C/ANEL</t>
  </si>
  <si>
    <t>JOGO DE VEDACOES EM EPDM/MEDIDOR DE CO2 HAFFMANS</t>
  </si>
  <si>
    <t>BLOCO DE ELETROLISE PARA IDGM/CDGM</t>
  </si>
  <si>
    <t>VEDACAO DO BLOCO DE ELETROLISE MEDIDOR DE CO2 PT SUP</t>
  </si>
  <si>
    <t>VEDACAO DO BLODO DE ELETROLISE MEDIDOR DE CO2 PT INF.</t>
  </si>
  <si>
    <t>CARREGADOR PADRAO ARA I/C/O-DGM</t>
  </si>
  <si>
    <t>TUBO DE AMOSTRAGEM PARA INPACK 2000 SEM TRAVA</t>
  </si>
  <si>
    <t>INTERRUPTOR RE/NEUTRO</t>
  </si>
  <si>
    <t>TUBO DE AMOSTRAGEM PARA DISPOSITIVO ISD HAFFMANS</t>
  </si>
  <si>
    <t>VARETA INOX 308-L 2,50MM WELD-INOX</t>
  </si>
  <si>
    <t>FERRO 5/16</t>
  </si>
  <si>
    <t>LONA PRETA 4M</t>
  </si>
  <si>
    <t>PU 40 GERAL 360G CINZA</t>
  </si>
  <si>
    <t>ARGAM INTERNA CERAMFIX 20KG</t>
  </si>
  <si>
    <t>ARGAM PISO SOB PISO EXT CERAMIFIX 20KG</t>
  </si>
  <si>
    <t>ESP SAINT GERMAIN BRANCO BRUT 660ML - ME</t>
  </si>
  <si>
    <t>BOMBONA PLASTICA 10L</t>
  </si>
  <si>
    <t>LAMPADA (67) 5W/24V</t>
  </si>
  <si>
    <t>BOMBA INTERCLIMA 24 V</t>
  </si>
  <si>
    <t>LANTERNA TR IVECO STRALIS</t>
  </si>
  <si>
    <t>TERMINAL BATERIA SAPAO</t>
  </si>
  <si>
    <t>CORREIA SINCRONIZADA 730 AT10 32</t>
  </si>
  <si>
    <t>PA DE ALUMINIO</t>
  </si>
  <si>
    <t>CH DE CANO/GRIFO 24 MTX</t>
  </si>
  <si>
    <t>TEFLON 50MM</t>
  </si>
  <si>
    <t>INOX CHATO 2X3/8</t>
  </si>
  <si>
    <t>INOX RED 31,75MM</t>
  </si>
  <si>
    <t>KVA EXTRA</t>
  </si>
  <si>
    <t>VA</t>
  </si>
  <si>
    <t>PO SX UNC 1/2</t>
  </si>
  <si>
    <t>TAMPA METALICA TWISTOF</t>
  </si>
  <si>
    <t>45X35X5X100MM TUBO BOROSILICATO - MOD VK</t>
  </si>
  <si>
    <t>55X45X5X80MM TUBO BOROSILICATO - MOD. VK</t>
  </si>
  <si>
    <t>70X8MM BOROSILICATO TEMPERADO</t>
  </si>
  <si>
    <t>60X50X5X93MM TUBO BOROSILICATO - MOD. VK</t>
  </si>
  <si>
    <t>CONJ DE PREPARACAO DE AR FRL SERIE AC-D AC40A-F04CG-D</t>
  </si>
  <si>
    <t>M-RARUS 427 PAIL 20L</t>
  </si>
  <si>
    <t>SILENCIOSO CURTO 1/8 V-06G</t>
  </si>
  <si>
    <t>IC 2 0,75KW 2,2A TRIFASICO 380-480V IP20 C4 COATED SEM BRAKE</t>
  </si>
  <si>
    <t>CILINDRO PNEUMATICO GARRA SERIE MHY2-16D</t>
  </si>
  <si>
    <t>COLUNA SUPORTE REGULAVEL MODELO CSR</t>
  </si>
  <si>
    <t>BACIA M CARLO P8 17 BRANCO</t>
  </si>
  <si>
    <t>ASSENTO M CARLO TMT-K 17 GELO</t>
  </si>
  <si>
    <t>MICTORIO ECO C/ SIFAO</t>
  </si>
  <si>
    <t>VALV. DESC BASE 1.1/2 S/AC</t>
  </si>
  <si>
    <t>VALVULA BLUKIT MICTORIO CR C/CANOPLA E FLEX</t>
  </si>
  <si>
    <t>VALV. LAV/CUBA/BIDE 1602.C TAMPA CR</t>
  </si>
  <si>
    <t>ANEL VEDACAO CENSIANEL P/ BACIA C/ GUIA</t>
  </si>
  <si>
    <t>PARAF SP 121.01 P/ BACIA FIX LATERAL</t>
  </si>
  <si>
    <t>TUBO LIG. BLUKIT AJUST METAL P/ VASO 290404</t>
  </si>
  <si>
    <t>ROTAMETRO</t>
  </si>
  <si>
    <t>SALDO USADO NÃO MOVIMENTA SISTEMA</t>
  </si>
  <si>
    <t>RETENTOR 5201 01019 BR</t>
  </si>
  <si>
    <t>COBERTURA (BOCHECHA) L/D - DELIVERY</t>
  </si>
  <si>
    <t>VARETA INOX 308-L 1,60MM DELGADO</t>
  </si>
  <si>
    <t>ESPIGAO MF NPT 1/4X3/8</t>
  </si>
  <si>
    <t>ESPIGAO FG 1/4X3/8</t>
  </si>
  <si>
    <t>CLICHE</t>
  </si>
  <si>
    <t>VARETA</t>
  </si>
  <si>
    <t>VARETA DO ESTIRAMENTO</t>
  </si>
  <si>
    <t>TOMADA SOB 3P+T 32A 380V IP44 4206</t>
  </si>
  <si>
    <t>SOPRADOR DOSIVAC DS700</t>
  </si>
  <si>
    <t>GUARUJA C/S 220V 60HZ PRETO</t>
  </si>
  <si>
    <t>TANQUE PE 120 LTS</t>
  </si>
  <si>
    <t>BOMBA PROM. CONC. PLUS</t>
  </si>
  <si>
    <t>BOMBA ETATRON DLX/MA</t>
  </si>
  <si>
    <t>BOMBA M. ROY</t>
  </si>
  <si>
    <t>COQ NOCH ICE MARACUJA 12X270ML</t>
  </si>
  <si>
    <t>COQ NOCH ICE MELANCIA E MORANGO 12X270ML</t>
  </si>
  <si>
    <t>WHI MAC SELLERS 1LT - ME</t>
  </si>
  <si>
    <t>FILME STRETCH 500X0,023MM - ME</t>
  </si>
  <si>
    <t>ROTULO ADESIVO REFRIKO TUBAINA 355ML</t>
  </si>
  <si>
    <t>ROTULO SLEEVE FURIOSO UVA VERDE E PESSEGO 269ML</t>
  </si>
  <si>
    <t>PREFORMA VERDE 500ML C</t>
  </si>
  <si>
    <t>TAMPA PLASTICA ROXA (PET SUL BR)</t>
  </si>
  <si>
    <t>AROMA IDENTICO AO NATURAL DE UVA VERDE SAPORITI</t>
  </si>
  <si>
    <t>VASILHAME TUBAINA LONG NECK CRISTAL 355ML</t>
  </si>
  <si>
    <t>CAIXA REFRIGERANTE REFRIKO TUBAINA 12X355ML</t>
  </si>
  <si>
    <t>PREFORMA CRISTAL 1L/ 1,5L E IND</t>
  </si>
  <si>
    <t>MULT ALCLOR 25L</t>
  </si>
  <si>
    <t>MEMBRANA FILTRANTE DE CELULOSE 0,45 47MM</t>
  </si>
  <si>
    <t>EXTENSAO TELESCOPICA 6M</t>
  </si>
  <si>
    <t>ESPANADOR ELETROSTATICO</t>
  </si>
  <si>
    <t>CAIXA P/CORRESPONDENCIA MOVEL TRIPLA</t>
  </si>
  <si>
    <t>BL</t>
  </si>
  <si>
    <t>PROTETOR AURICULAR COPO C. SINT</t>
  </si>
  <si>
    <t>OCULOS INCOLOR SUMMER</t>
  </si>
  <si>
    <t>ANEL DO CARTER</t>
  </si>
  <si>
    <t>ESTOPA</t>
  </si>
  <si>
    <t>THINNER 5L</t>
  </si>
  <si>
    <t>ARAME DE LACRE A1517</t>
  </si>
  <si>
    <t>CABO COMAN</t>
  </si>
  <si>
    <t>ABRACADEIRA G 09MM - 1319 - 1/2X3/4</t>
  </si>
  <si>
    <t>CONECTOR ETE 7599 ALTERNADOR 24V 5 VIAS</t>
  </si>
  <si>
    <t>TUBO COLEFORT</t>
  </si>
  <si>
    <t>PERFIL G TERCA 75X40X15 14 C/6MT</t>
  </si>
  <si>
    <t>AR LISA LE FE 3/4X3,0 ZINCADA (10D.E</t>
  </si>
  <si>
    <t>PARAF BROC SX AR VULC MV 12-14X3/4 (5)</t>
  </si>
  <si>
    <t>PONTA ROSCA ACO CARB BSP 2</t>
  </si>
  <si>
    <t>PONTA ROSCA ACO CARB BSP 1/2</t>
  </si>
  <si>
    <t>CAIXA TERMICA GRANDE REFRIKO TUBAINA</t>
  </si>
  <si>
    <t>PORTA LATA - 3 CORES DE GRAVACAO MOEMA</t>
  </si>
  <si>
    <t>BROCA AR 2,5MM</t>
  </si>
  <si>
    <t>BROCA AR 6,0MM</t>
  </si>
  <si>
    <t>BROCA AR 8,0MM</t>
  </si>
  <si>
    <t>SELO MECANICO TIPO 21 1.1/2 TUNGSTENIO/VITON</t>
  </si>
  <si>
    <t>ESPONJA ABRASIVA 260X100</t>
  </si>
  <si>
    <t>PO SX UNC 7/8</t>
  </si>
  <si>
    <t>ROLAMENTO NSK</t>
  </si>
  <si>
    <t>VALVULA PARA EXTINTOR - M30</t>
  </si>
  <si>
    <t>MANOMETRO PARA EXTINTOR</t>
  </si>
  <si>
    <t>REFIL MAX CARBON QUICK ENGATE RAPIDO 1/4</t>
  </si>
  <si>
    <t>REFIL IBBL C+3</t>
  </si>
  <si>
    <t>MASSA PLASTICA AUTOMOTIVA</t>
  </si>
  <si>
    <t>FITA CREPE 2,5CM</t>
  </si>
  <si>
    <t>FITA CREPE 5CM</t>
  </si>
  <si>
    <t>FAIXAS E CARTAZES - CERVEJA MOEMA</t>
  </si>
  <si>
    <t>FAIXAS E CARTAZES - REFRIKO</t>
  </si>
  <si>
    <t>CABO PP 3X1,5MM</t>
  </si>
  <si>
    <t>CILINDRO PNEUMATICO</t>
  </si>
  <si>
    <t>ROL DE ESFERAS REF 6001-2RSH</t>
  </si>
  <si>
    <t>ROL DE ESFERAS REF 6004-2RSH</t>
  </si>
  <si>
    <t>ROL DE ESFERAS REF 6006-2RS1</t>
  </si>
  <si>
    <t>ROL DE ESFERAS REF 6303-2RSH</t>
  </si>
  <si>
    <t>BARRA ROSCADA 3/4X1MT UNC POL(5) DE</t>
  </si>
  <si>
    <t>GAS ATAL COMUM</t>
  </si>
  <si>
    <t>MANGUEIRA AGRICOLA 1/2 700 LARANJA</t>
  </si>
  <si>
    <t>SELO MECANICO TIPO CR 216 1.1/8 VITON</t>
  </si>
  <si>
    <t>SELO MECANICO TIPO CR 218 1.1/2 VITON</t>
  </si>
  <si>
    <t>POSICIONADOR ELETROPNEUMATICO</t>
  </si>
  <si>
    <t>BOMBA DOSADORA EX1 1002 AV-PP-LABIAL-VITON-220</t>
  </si>
  <si>
    <t>BORBOLETA C/ ARRUELA (LONA)</t>
  </si>
  <si>
    <t>TORPEDO ROTULADORA</t>
  </si>
  <si>
    <t>MANOMETRO GL 60MM 1/4 BSP 17KGF RETO</t>
  </si>
  <si>
    <t>ROLAMENTO 22211 K C3</t>
  </si>
  <si>
    <t>BUCHA HE 311</t>
  </si>
  <si>
    <t>BARRA ROSCADA 7/8X1MT</t>
  </si>
  <si>
    <t>D.CORTE 115X3,0X22,22</t>
  </si>
  <si>
    <t>ROLAMENTO 6012 2RS C3</t>
  </si>
  <si>
    <t>PASX 8.8 MA 18X80MM</t>
  </si>
  <si>
    <t>PO MA 18MMX2.5 CH27</t>
  </si>
  <si>
    <t>AR PRESSAO POL 3/4</t>
  </si>
  <si>
    <t>PASX 8.8 MA 12X100MM RI</t>
  </si>
  <si>
    <t>AR PRESSAO ZIN 1/2</t>
  </si>
  <si>
    <t>AR LISA 1/2 ZB</t>
  </si>
  <si>
    <t>PO MA 12MMX1.75 CH19</t>
  </si>
  <si>
    <t>PASX 8.8 MA 10X80MM RI</t>
  </si>
  <si>
    <t>PO AUTOTRAV.8.8 MA ZIN 10MM</t>
  </si>
  <si>
    <t>PO INOX MA 304 14MM</t>
  </si>
  <si>
    <t>AR PRESSAO POL 9/16</t>
  </si>
  <si>
    <t>BUCHA GBR</t>
  </si>
  <si>
    <t>CADEADO LATAO E40</t>
  </si>
  <si>
    <t>CX SANFONADA COM 7 GAV 50CM AZ</t>
  </si>
  <si>
    <t>ESCADA 7 DEGRAUS</t>
  </si>
  <si>
    <t>PARAFUSO SEXTAVADO ACO MM 06X040 ROSCA INTEIRA</t>
  </si>
  <si>
    <t>PARAFUSO SEXTAVADO ACO MM 10X040 ROSCA INTEIRA</t>
  </si>
  <si>
    <t>PARAFUSO SEXTAVADO ACO MM 08X040 ROSCA INTEIRA</t>
  </si>
  <si>
    <t>PARAFUSO ALLEN CILINDRICA INOX 08X040</t>
  </si>
  <si>
    <t>PORCA SEXTAVADA ZINCADA 05 MA</t>
  </si>
  <si>
    <t>PORCA SEXTAVADA ZINCADA 06 MA</t>
  </si>
  <si>
    <t>PORCA SEXTAVADA ZINCADA 08 MA</t>
  </si>
  <si>
    <t>PORCA SEXTAVADA ZINCADA 10 MA</t>
  </si>
  <si>
    <t>PARAFUSO SEXTAVADO INOX 05X40</t>
  </si>
  <si>
    <t>PARAFUSO SEXTAVADO INOX 06X40</t>
  </si>
  <si>
    <t>PARAFUSO SEXTAVADO INOX 08X040</t>
  </si>
  <si>
    <t>PORCA SEXTAVADA INOX 05X08</t>
  </si>
  <si>
    <t>PORCA SEXTAVADA INOX 06X10</t>
  </si>
  <si>
    <t>PORCA SEXTAVADA INOX 08X13</t>
  </si>
  <si>
    <t>PORCA SEXTAVADA INOX 10X17</t>
  </si>
  <si>
    <t>PARAFUSO ALLEN CILINDRICA MM 05X40</t>
  </si>
  <si>
    <t>PARAFUSO SEXTAVADO INOX 10X040</t>
  </si>
  <si>
    <t>PARAFUSO ALLEN CILINDRICA INOX 05X040</t>
  </si>
  <si>
    <t>TUBO PUN-8 AZUL 8,0MMX1,25MM</t>
  </si>
  <si>
    <t>CURVA INOX OD 1,5MM</t>
  </si>
  <si>
    <t>NIPLE REDUCAO PRETO 300LB 3/4X1/2</t>
  </si>
  <si>
    <t>VALVULA ESFERA MONOBLOCO 9103 3/4</t>
  </si>
  <si>
    <t>PONTA ROSCA 1</t>
  </si>
  <si>
    <t>UNIAO AB PRETA 150LB 1</t>
  </si>
  <si>
    <t>MANGUEIRA CRISTAL 1/2X2.0</t>
  </si>
  <si>
    <t>MANGUEIRA CRISTAL 3/4X2.5</t>
  </si>
  <si>
    <t>TOCHA MIG 235 3M C/ RASPA</t>
  </si>
  <si>
    <t>REGULADOR 1402003 1/2 0/12</t>
  </si>
  <si>
    <t>REGULADOR 1302003 3/8 0/12</t>
  </si>
  <si>
    <t>MANOMETRO 111.12.040B 0/10KGF/LBS HORIZ. 1/8 BSP</t>
  </si>
  <si>
    <t>CONEXAO GIR. L EASY K203108 3/8X10MM</t>
  </si>
  <si>
    <t>CONEXAO GIR. L EASY K208067 1/8X6MM</t>
  </si>
  <si>
    <t>POLIURETANO PANTONE YELLOW C MASON ESP</t>
  </si>
  <si>
    <t>RETENTOR REF 5377 BRG - 01742</t>
  </si>
  <si>
    <t>ROLAMENTO 6806 2RS C3</t>
  </si>
  <si>
    <t>RETENTOR REF AG4786 - 5377 - 01742</t>
  </si>
  <si>
    <t>RETENTOR REF 5092 - 01535</t>
  </si>
  <si>
    <t>DISCO LIXA METALITE 115MM G036 TYR OX 25</t>
  </si>
  <si>
    <t>DISCO LIXA METALITE 115MM G050 ZIRC DEW25</t>
  </si>
  <si>
    <t>JUNTA TAMPA</t>
  </si>
  <si>
    <t>VASILHAME AMBAR 1000ML</t>
  </si>
  <si>
    <t>CAIXA TERMICA REFRIKO 410LT</t>
  </si>
  <si>
    <t>SERVOMOTOR</t>
  </si>
  <si>
    <t>FLANGE DE SAIDA F REDUTOR FCNDK</t>
  </si>
  <si>
    <t>MOTOR REVISADO 2,0 CV 4P</t>
  </si>
  <si>
    <t>REDUTOR Q75 1X20 3.00CV 90B14</t>
  </si>
  <si>
    <t>MANCAL DA BORBOLETA - SEM EIXO E SEM BORBOLETA</t>
  </si>
  <si>
    <t>TROCADOR DE CALOR ESPECIAL - TUBO 2500MM</t>
  </si>
  <si>
    <t>BOCAL DE FLUXO</t>
  </si>
  <si>
    <t>ESPACADOR DO AGITADOR</t>
  </si>
  <si>
    <t>MOTOR DE AGITACAO CARBO QC</t>
  </si>
  <si>
    <t>CABECA SENSOR DE O2 WR</t>
  </si>
  <si>
    <t>VALVULA ESFERICA DE PRESSAO</t>
  </si>
  <si>
    <t>KIT MANUTENCAO PARA CARBOCQ</t>
  </si>
  <si>
    <t>CARTUCHO PARA FILTROS</t>
  </si>
  <si>
    <t>REFRATOMETRO AUTOMATICO DE BANCADA</t>
  </si>
  <si>
    <t>DENSIMETRO DMA 4500</t>
  </si>
  <si>
    <t>RETENTOR 5320</t>
  </si>
  <si>
    <t>RETENTOR 5069</t>
  </si>
  <si>
    <t>RETENTOR 5045</t>
  </si>
  <si>
    <t>RETENTOR 5341</t>
  </si>
  <si>
    <t>RETENTOR 5301</t>
  </si>
  <si>
    <t>RETENTOR 5065</t>
  </si>
  <si>
    <t>RETENTOR 5234</t>
  </si>
  <si>
    <t>RETENTOR 5595</t>
  </si>
  <si>
    <t>RETENTOR 5533</t>
  </si>
  <si>
    <t>RETENTOR 5086 - 00900 BR</t>
  </si>
  <si>
    <t>SELO 5/8 BUNA</t>
  </si>
  <si>
    <t>SELO 1.1/8 VITON</t>
  </si>
  <si>
    <t>SELO 1.1/2 VITON</t>
  </si>
  <si>
    <t>UNIAO SOLDA SMS INOX 304 2</t>
  </si>
  <si>
    <t>UNIAO SOLDA SMS INOX 304 1.1/2</t>
  </si>
  <si>
    <t>ESFERA 1/2 AISI 316</t>
  </si>
  <si>
    <t>PROTETOR DIAFRAGMA DMD SAE 1020</t>
  </si>
  <si>
    <t>PELICULA PROT.DIAFRAGMA DMD TEFLON</t>
  </si>
  <si>
    <t>REFRIGERADOR REFRIKO TUBAINA PT VIDRO 570LT 220V</t>
  </si>
  <si>
    <t>REFRIGERADOR REFRIKO TUBAINA PT VIDRO 410LT 220V</t>
  </si>
  <si>
    <t>CAMINHAO TRATOR DAF</t>
  </si>
  <si>
    <t>CARRETA SI 15,5X2,6X3,07</t>
  </si>
  <si>
    <t>BUCHA RED GALV BSP 2X1.1/2</t>
  </si>
  <si>
    <t>TE LR SOLD PVC 20X1/2</t>
  </si>
  <si>
    <t>ENGATE FLEXIVEL 50CM 1/2</t>
  </si>
  <si>
    <t>SIFAO SANF. TRIPLO</t>
  </si>
  <si>
    <t>ACABAMENTO C50 P/ REGISTRO</t>
  </si>
  <si>
    <t>SIFAO SANF. 1,5M</t>
  </si>
  <si>
    <t>PARAFUSO SANITARIO N10</t>
  </si>
  <si>
    <t>CONJUNTO LIGACAO C/ SPUDE</t>
  </si>
  <si>
    <t>SIFAO UNI SIMPLES BR</t>
  </si>
  <si>
    <t>PLAFON LED SOB QD 24W BIV 6500K</t>
  </si>
  <si>
    <t>CABO 1KV FLEX 25MM PT 90</t>
  </si>
  <si>
    <t>CABO 1KV FLEX 25MM AZ 90</t>
  </si>
  <si>
    <t>CABO FLEX METRO 16MM VD</t>
  </si>
  <si>
    <t>DISJUNTOR C 1X4A 3KA</t>
  </si>
  <si>
    <t>DISJUNTOR C 3X80A 3KA</t>
  </si>
  <si>
    <t>DISPOSITIVO DR 4X80A</t>
  </si>
  <si>
    <t>CABO FLEX ROLO 1,5MM VM</t>
  </si>
  <si>
    <t>CABO FLEX ROLO 1,5MM VD</t>
  </si>
  <si>
    <t>CABO FLEX ROLO 1,5MM AZ</t>
  </si>
  <si>
    <t>TORNEIRA AUTOMATICA MESA 1006 IMPERATRIZ CROMADO</t>
  </si>
  <si>
    <t>CURVA GALV 90 FEMEA 1.1/2</t>
  </si>
  <si>
    <t>TUBO GALV DIN NBR 5580M 6M 1.1/2 E 3,35</t>
  </si>
  <si>
    <t>UNIAO GALV ASSENTO BRONZE 1.1/2</t>
  </si>
  <si>
    <t>BECKER GRAD POLI 600ML SILCK SCREEN 50/50 JP 0013-6</t>
  </si>
  <si>
    <t>BECKER GRAD POLI 250ML SILCK SCREEN NAL</t>
  </si>
  <si>
    <t>CLORO PASTILHA</t>
  </si>
  <si>
    <t>ESTOJO GENCO PH  E CLORO</t>
  </si>
  <si>
    <t>BURETA DE CO2 SOMENTE BASE</t>
  </si>
  <si>
    <t>PAR SEX G5 NC 1/2X2 1/2 RP</t>
  </si>
  <si>
    <t>POR SEXT NC 1/2 ZB</t>
  </si>
  <si>
    <t>INOX PAR SEXT 10X040</t>
  </si>
  <si>
    <t>VALVULA EST. TP MGA PR CF8 1/2</t>
  </si>
  <si>
    <t>TREF. RED. 1045 50,80 MM</t>
  </si>
  <si>
    <t>TUBO GUAD INOX 50X50X1,20 MM 200 POL</t>
  </si>
  <si>
    <t>ABRACADEIRA NYLON PT 10CMX2,5MM</t>
  </si>
  <si>
    <t>AR PRESSAO 1/2 ZB</t>
  </si>
  <si>
    <t>TLR2750 SENSOR DE NIVEL</t>
  </si>
  <si>
    <t>ESPONJA CLP - FRONT 600</t>
  </si>
  <si>
    <t>REMOVEDOR DE COLA PRO D LIMONENO</t>
  </si>
  <si>
    <t>CILINDRO PNEUMATICO GARRA SERIE MHZ2-20D</t>
  </si>
  <si>
    <t>TUBO DE ENCHIMENTO</t>
  </si>
  <si>
    <t>CDG5EN25SR-25 CILINDRO PNEUMATICO BASICO</t>
  </si>
  <si>
    <t>KANADUTO PEAD SW 3 (DN 90MM) CZ</t>
  </si>
  <si>
    <t>CONDUIT FE ZINCADO 2.1/2 MEDIO ZETONE</t>
  </si>
  <si>
    <t>CORREIA 30 AT10 3500</t>
  </si>
  <si>
    <t>VALVULA CONTROLE DE FLUXO ZSA-08 8MM</t>
  </si>
  <si>
    <t>VALVULA CONTROLE DE FLUXO ZSA-010 10MM</t>
  </si>
  <si>
    <t>LAMINA RASPADORA DO ROLO DE COLA</t>
  </si>
  <si>
    <t>ROLAMENTO TAMPA SUPERIOR ROLO COLA</t>
  </si>
  <si>
    <t>ANEL D.35</t>
  </si>
  <si>
    <t>RETENTOR VITON 45X62X8MM</t>
  </si>
  <si>
    <t>ROLO DE COLA - PE</t>
  </si>
  <si>
    <t>TERMOPAR PT 100 - 4X40</t>
  </si>
  <si>
    <t>RESISTENCIA DA BARRA DE COLA - 700W</t>
  </si>
  <si>
    <t>ROLAMENTO ENGRENAGEM ROLO COLA</t>
  </si>
  <si>
    <t>ROLAMENTO ESTICADOR DE CORRENTE ROLO DE COLA</t>
  </si>
  <si>
    <t>RESISTENCIA DO RESERVATORIO DE COLA 500W</t>
  </si>
  <si>
    <t>RESISTENCIA TANQUE DE RECUPERACAO - 500W</t>
  </si>
  <si>
    <t>RESISTENCIA TANQUE RECUPERACAO - 700W</t>
  </si>
  <si>
    <t>ACOPLAMENTO PARA ENCODER - PE</t>
  </si>
  <si>
    <t>PERFIL U 150X50 14 2,00MM - 6M</t>
  </si>
  <si>
    <t>PERFIL DOBRADO FF 18</t>
  </si>
  <si>
    <t>METALON 50X50 16</t>
  </si>
  <si>
    <t>METALON 100X100 14</t>
  </si>
  <si>
    <t>METALON 80X80 14</t>
  </si>
  <si>
    <t>TUBO REDONDO 1.1/2 18</t>
  </si>
  <si>
    <t>CHAPA PISO 12 (2,65 MM)</t>
  </si>
  <si>
    <t>PERFIL DOBRADO FQ 3/8</t>
  </si>
  <si>
    <t>PAINEL INSTRUMENTO</t>
  </si>
  <si>
    <t>MEDIDOR DE ALTURA DE ROLETE</t>
  </si>
  <si>
    <t>TEXACO RANDO HD 68</t>
  </si>
  <si>
    <t>ROLAMENTO UC 215 - PEER</t>
  </si>
  <si>
    <t>CONTRASTE INFERIOR</t>
  </si>
  <si>
    <t>CONTRASTE SUPERIOR</t>
  </si>
  <si>
    <t>EIXO DE SUPORTE DA FACA</t>
  </si>
  <si>
    <t>ESTEIRA DE LONA 56X1275 (KIT COM 10 PECAS)</t>
  </si>
  <si>
    <t>GRELHA REDONDA BRANCA 15CM</t>
  </si>
  <si>
    <t>RALO/GRELHA SIMPLES 15X15 CM PURO METAL</t>
  </si>
  <si>
    <t>ACABAMENTO 1416 C50 COMPLETO LIDER</t>
  </si>
  <si>
    <t>BRACO CHUVEIRO ALUMINIO POLIDO 40CM</t>
  </si>
  <si>
    <t>PORTA GRELHA QUAD BRANCO 15CM</t>
  </si>
  <si>
    <t>GLASU ESM PLATINA 900ML</t>
  </si>
  <si>
    <t>LUVA RESISTENTE CORTE BANHO DE P.U</t>
  </si>
  <si>
    <t>RESERVATORIO METALICO APOIADO</t>
  </si>
  <si>
    <t>CAIXA AGUA HIDRATAR 48X200ML</t>
  </si>
  <si>
    <t>COPO AGUA HIDRATAR 200ML</t>
  </si>
  <si>
    <t>LACRE AGUA HIDRATAR 200ML</t>
  </si>
  <si>
    <t>GEL DECAPANTE E APASSIVANTES 1,5KG</t>
  </si>
  <si>
    <t>MANOMETRO SAIDA P/ BAIXO GLISE 0-400</t>
  </si>
  <si>
    <t>FLANGE ACO CARB SOBREPOSTO ANST-300L 3/4</t>
  </si>
  <si>
    <t>FLANGE ACO CARB SOBREPOSTO ANST-300L 1</t>
  </si>
  <si>
    <t>LUVA ACO CARB FORJADO 3000L NPT 3/4</t>
  </si>
  <si>
    <t>LUVA ACO CARB FORJADO 3000L NPT 1</t>
  </si>
  <si>
    <t>BARRA ROSCADA 1/2 UNC INOX 18 D.E</t>
  </si>
  <si>
    <t>PO SEXT INOX A TRAV 1/2 UNC 304/A2</t>
  </si>
  <si>
    <t>ANEL ELASTICO I-22 MM</t>
  </si>
  <si>
    <t>ROLAMENTO 608 2RS C3</t>
  </si>
  <si>
    <t/>
  </si>
  <si>
    <t>FILME TERMOENCOLHIVEL CER SURVA 269ML 350X0,06MM - REV-00</t>
  </si>
  <si>
    <t>CONTRA ROTULO PAPEL CER BAMBOA 300ML - REV-00</t>
  </si>
  <si>
    <t>CONTRA ROTULO ADESIVO CER BAMBOA 330ML - REV-00</t>
  </si>
  <si>
    <t>LATA FURIOSO MACA VERDE E MELAO 473ML - REV-00</t>
  </si>
  <si>
    <t>LATA FURIOSO TROPICAL 473ML - REV-00</t>
  </si>
  <si>
    <t>LATA CV BELLA ROMA 265ML - REV-00</t>
  </si>
  <si>
    <t>LATA CER BAMBOA PILSEN 269ML - REV-00</t>
  </si>
  <si>
    <t>LATA CER CAYMAN PILSEN 269ML - REV-00</t>
  </si>
  <si>
    <t>LATA FURIOSO TRADICIONAL 269ML - REV-00</t>
  </si>
  <si>
    <t>LATA FURIOSO MACA VERDE E MELAO 269ML - REV-00</t>
  </si>
  <si>
    <t>LATA FURIOSO MELANCIA E MORANGO 269ML - REV-00</t>
  </si>
  <si>
    <t>LATA FURIOSO MELANCIA E MORANGO ZERO 269ML - REV-00</t>
  </si>
  <si>
    <t>LATA FURIOSO TRADICIONAL ZERO 269ML - REV-00</t>
  </si>
  <si>
    <t>LATA FURIOSO TROPICAL 269ML - REV-00</t>
  </si>
  <si>
    <t>LATA CER SURVA PILSEN 269ML - REV-00</t>
  </si>
  <si>
    <t>LATA CER BAMBOA PILSEN 355ML</t>
  </si>
  <si>
    <t>LATA CER BAMBOA LAGER 350ML SLEEK - REV-00</t>
  </si>
  <si>
    <t>LATA REFRIKO COLA 350ML - REV-00</t>
  </si>
  <si>
    <t>LATA REFRIKO GUARANA 350ML - REV-00</t>
  </si>
  <si>
    <t>LATA REFRIKO LARANJA 350ML - REV-00</t>
  </si>
  <si>
    <t>LATA REFRIKO LIMAO 350ML - REV-00</t>
  </si>
  <si>
    <t>LATA CER MOEMA PILSEN 350ML - REV-00</t>
  </si>
  <si>
    <t>LATA REFRIKO TUBAINA 350ML - REV-00</t>
  </si>
  <si>
    <t>LATA CER BAMBOA PILSEN 473ML - REV-00</t>
  </si>
  <si>
    <t>LATA FURIOSO TRADICIONAL 473ML - REV-00</t>
  </si>
  <si>
    <t>LATA FURIOSO MELANCIA E MORANGO 473ML - REV-00</t>
  </si>
  <si>
    <t>LATA FURIOSO MELANCIA E MORANGO ZERO 473ML - REV-00</t>
  </si>
  <si>
    <t>LATA FURIOSO TRADICIONAL ZERO 473ML - REV-00</t>
  </si>
  <si>
    <t>LATA CER PILSEN 473ML MARQUES - REV-00</t>
  </si>
  <si>
    <t>LATA CER MOEMA PILSEN 473ML - REV-00</t>
  </si>
  <si>
    <t>LATA CV BELLA ROMA 473ML - REV-00</t>
  </si>
  <si>
    <t>LATA COQ DELIRIO CRAZY 473ML - REV-00</t>
  </si>
  <si>
    <t>LATA COQ DELIRIO FURIOSO 473ML - REV-00</t>
  </si>
  <si>
    <t>LATA COQ DELIRIO HIGH 473ML - REV-00</t>
  </si>
  <si>
    <t>LATA COQ DELIRIO MAD 473ML - REV-00</t>
  </si>
  <si>
    <t>LATA COQ DELIRIO PUNCH 473ML - REV-00</t>
  </si>
  <si>
    <t>LATA SODA 220ML BRITVIC - REV-00</t>
  </si>
  <si>
    <t>LATA CRANBERRY 220ML BRITVIC - REV-00</t>
  </si>
  <si>
    <t>LATA MACA VERDE 220ML BRITVIC - REV-00</t>
  </si>
  <si>
    <t>LATA OAKBERRY 269ML BRITVIC - REV-00</t>
  </si>
  <si>
    <t>LATA PINK LEMONADE 220ML BRITVIC - REV-00</t>
  </si>
  <si>
    <t>LATA TONIC GINGER ALE 220ML BRITVIC - REV-00</t>
  </si>
  <si>
    <t>LATA TONIC INDIAN 220ML BRITVIC - REV-00</t>
  </si>
  <si>
    <t>LATA TONIC LOW CALORIE 220ML BRITVIC - REV-00</t>
  </si>
  <si>
    <t>LATA COQ ABACAXI COM HORTELA 355ML HARDZ - REV-00</t>
  </si>
  <si>
    <t>LATA COQ CAIPIRINHA 269ML HARDZ - REV-00</t>
  </si>
  <si>
    <t>LATA COQ LIMAO 355ML HARDZ - REV-00</t>
  </si>
  <si>
    <t>LATA COQ MELANCIA 355ML HARDZ - REV-00</t>
  </si>
  <si>
    <t>LATA COQ TANGERINA 355ML HARDZ - REV-00</t>
  </si>
  <si>
    <t>ROTULO ADESIVO CV BELLA ROMA 600ML - REV-00</t>
  </si>
  <si>
    <t>ROTULO BOPP AGUA C/ GAS HIDRATAR 1,5L - REV-00</t>
  </si>
  <si>
    <t>ROTULO BOPP AGUA C/ GAS HIDRATAR 500ML - REV-00</t>
  </si>
  <si>
    <t>ROTULO BOPP AGUA S/ GAS HIDRATAR 1,5L - REV-00</t>
  </si>
  <si>
    <t>ROTULO BOPP AGUA S/ GAS HIDRATAR 500ML - REV-00</t>
  </si>
  <si>
    <t>ROTULO BOPP AGUA C/ GAS NEVOA 500ML IND - REV-00</t>
  </si>
  <si>
    <t>ROTULO BOPP AGUA S/ GAS NEVOA 500ML - REV-00</t>
  </si>
  <si>
    <t>ROTULO PAPEL CER BAMBOA LAGER 300ML - REV-00</t>
  </si>
  <si>
    <t>ROTULO ADESIVO CER BAMBOA LAGER 330ML - REV-00</t>
  </si>
  <si>
    <t>ROTULO ADESIVO VOD BAMBOA 970ML - REV-00</t>
  </si>
  <si>
    <t>ROTULO BOPP TERNURA GUARANA 2L - REV-00</t>
  </si>
  <si>
    <t>ROTULO PAPEL FUNADA TUBAINA 600ML - REV-00</t>
  </si>
  <si>
    <t>ROTULO BOPP CAIDEIRA 450ML - REV-00</t>
  </si>
  <si>
    <t>ROTULO SLEEVE FURIOSO TRADICIONAL 2L - REV-00</t>
  </si>
  <si>
    <t>ROTULO SLEEVE FURIOSO MELANCIA E MORANGO 2L - REV-00</t>
  </si>
  <si>
    <t>ROTULO SLEEVE FURIOSO MACA VERDE E MELAO 2L - REV-00</t>
  </si>
  <si>
    <t>ROTULO SLEEVE FURIOSO TROPICAL 2L - REV-00</t>
  </si>
  <si>
    <t>ROTULO BOPP REFRIKO GUARANA 2L - REV-00</t>
  </si>
  <si>
    <t>ROTULO BOPP REFRIKO GUARANA 3L - REV-00</t>
  </si>
  <si>
    <t>ROTULO BOPP REFRIKO GUARANA 500ML - REV-00</t>
  </si>
  <si>
    <t>ROTULO PAPEL REFRIKO GUARANA 600ML - REV-00</t>
  </si>
  <si>
    <t>ROTULO BOPP REFRIKO LARANJA 2L - REV-01</t>
  </si>
  <si>
    <t>ROTULO PAPEL REFRIKO LARANJA 600ML - REV-01</t>
  </si>
  <si>
    <t>ROTULO BOPP REFRIKO LIMAO 2L - REV-01</t>
  </si>
  <si>
    <t>ROTULO PAPEL REFRIKO LIMAO 600ML - REV-01</t>
  </si>
  <si>
    <t>ROTULO PAPEL CER MOEMA PILSEN 1L - REV-00</t>
  </si>
  <si>
    <t>ROTULO PAPEL CER MOEMA PILSEN 300ML - REV-00</t>
  </si>
  <si>
    <t>ROTULO PAPEL CER MOEMA PILSEN 600ML - REV-00</t>
  </si>
  <si>
    <t>ROTULO ADESIVO REFRIKO TUBAINA 300ML - REV-00</t>
  </si>
  <si>
    <t>ROTULO BOPP REFRIKO COLA 2L - REV-00</t>
  </si>
  <si>
    <t>ROTULO BOPP REFRIKO COLA 3L - REV-00</t>
  </si>
  <si>
    <t>ROTULO BOPP REFRIKO COLA 500ML - REV-00</t>
  </si>
  <si>
    <t>ROTULO BOPP REFRIKO TUBAINA 500ML - REV-00</t>
  </si>
  <si>
    <t>ROTULO PAPEL REFRIKO TUBAINA 600ML - REV-00</t>
  </si>
  <si>
    <t>ROTULO BOPP TUBAJUJUBA GUARANA 2L - REV-00</t>
  </si>
  <si>
    <t>ROTULO BOPP REFRIKO TUBAINA 2L - REV-00</t>
  </si>
  <si>
    <t>ROTULO BOPP REFRIKO TUBAINA 3L - REV-00</t>
  </si>
  <si>
    <t>ROTULO BOPP REFRIKO UVA 2L- REV-01</t>
  </si>
  <si>
    <t>ROTULO ADESIVO VOD FRIKOV 970ML - REV-00</t>
  </si>
  <si>
    <t>FILME TERMOENCOLHIVEL CER BAMBOA 269ML 350X0,06MM - REV-00</t>
  </si>
  <si>
    <t>FILME TERMOENCOLHIVEL CER BAMBOA 350ML 380X0,06MM - REV-00</t>
  </si>
  <si>
    <t>FILME TERMOENCOLHIVEL CER BAMBOA 473ML 400X0,06MM - REV-00</t>
  </si>
  <si>
    <t>FILME TERMOENCOLHIVEL CER MARQUES 473ML 400X0,06MM - REV-00</t>
  </si>
  <si>
    <t>FILME TERMOENCOLHIVEL CER MOEMA 269ML 350X0,06MM - REV-00</t>
  </si>
  <si>
    <t>FILME TERMOENCOLHIVEL CER MOEMA 350ML 380X0,06MM - REV-00</t>
  </si>
  <si>
    <t>FILME TERMOENCOLHIVEL 380X0,06</t>
  </si>
  <si>
    <t>FILME TERMOENCOLHIVEL CER MOEMA 473ML 400X0,06MM - REV-00</t>
  </si>
  <si>
    <t>ROTULO SLEEVE GIN JAMES COOK 900ML - REV-00</t>
  </si>
  <si>
    <t>ROTULO SLEEVE VOD JAMES COOK 900ML - REV-00</t>
  </si>
  <si>
    <t>REFRIKO TUBAINA 12X355ML</t>
  </si>
  <si>
    <t>FURIOSO UVA VERDE E PESSEGO 6X269ML</t>
  </si>
  <si>
    <t>COQ NOCH ICE MELANCIA E MORANGO 12X270ML IND - CERVEJARIA</t>
  </si>
  <si>
    <t>COQ NOCH ICE MARACUJA 12X270ML IND - CERVEJARIA</t>
  </si>
  <si>
    <t>CER MOEMA URUGUAI 12X473ML EXP</t>
  </si>
  <si>
    <t>VB RESERVADO PEDRO JIMENEZ SAUVIGNON BLANC 750ML - ME</t>
  </si>
  <si>
    <t>ESP SALTON MOSCATEL OURO 750ML - ME</t>
  </si>
  <si>
    <t>GIN ROCKS WATERMELON 1L - ME</t>
  </si>
  <si>
    <t>LATA CER BAMBOA PURO MALTE 350ML</t>
  </si>
  <si>
    <t>LATA CER MOEMA URUGUAI PILSEN 473ML</t>
  </si>
  <si>
    <t>LATA DE ALUMINIO LISA 269ML</t>
  </si>
  <si>
    <t>TABULEIRO SEPARADOR DA CAIXA AGUA HIDRATAR 200ML</t>
  </si>
  <si>
    <t>COMPOSTO REFRIKO TUBAINA LONG NECK</t>
  </si>
  <si>
    <t>COMPOSTO FURIOSO UVA VERDE E PESSEGO</t>
  </si>
  <si>
    <t>LATA CER BAMBOA PURO MALTE 350ML IND</t>
  </si>
  <si>
    <t>PERFORMAX MX 1308</t>
  </si>
  <si>
    <t>PERFORMAX SR 5600</t>
  </si>
  <si>
    <t>TINTA DATADORA 500ML</t>
  </si>
  <si>
    <t>TOUCA SANFONADA BRANCA C/ 100 UN</t>
  </si>
  <si>
    <t>FILTRO 1MIC (LATA E VIDRO)</t>
  </si>
  <si>
    <t>RIBBON CERA 110X74 GR42</t>
  </si>
  <si>
    <t>RIBBON TTR WAZ/CERA G42 PREMIUM 110X300 OUT</t>
  </si>
  <si>
    <t>SOLVENTE DATADORA LINX 1512</t>
  </si>
  <si>
    <t>ADITIVO PARA LIMPEZA DATADORA</t>
  </si>
  <si>
    <t>LAMINA ESTILETE 18MM</t>
  </si>
  <si>
    <t>ETIQUETA ADESIVA BOPP 105X160 MARROM</t>
  </si>
  <si>
    <t>PROTETOR AURICULAR</t>
  </si>
  <si>
    <t>MASSA DE POLIR</t>
  </si>
  <si>
    <t>DISCO P/ POLIMENTO 115MM</t>
  </si>
  <si>
    <t>DISCO P/ LIMPEZA SOLDA</t>
  </si>
  <si>
    <t>BARRA MAGNETICA 07MMX025M</t>
  </si>
  <si>
    <t>BOLA DE CAMPO</t>
  </si>
  <si>
    <t>BARRILETE PVC CAP 005 LITROS</t>
  </si>
  <si>
    <t>TAMPA PARA CUBETA PARA LINHA HI 93703 4 PC</t>
  </si>
  <si>
    <t>NANOCOLOR DQO 1500 HR 20-1500</t>
  </si>
  <si>
    <t>NANOCOLOR DQO 15000 1-15 P/20T</t>
  </si>
  <si>
    <t>SSD 240GB</t>
  </si>
  <si>
    <t>MEMORIA RAM 8GB</t>
  </si>
  <si>
    <t>PANO MULTIUSO AZUL</t>
  </si>
  <si>
    <t>MASCARA TNT BRANCA TRIPLA</t>
  </si>
  <si>
    <t>FITA ISOLANTE P22 20M PT</t>
  </si>
  <si>
    <t>VASSOURA DE NYLON 1,20MT</t>
  </si>
  <si>
    <t>ESPANADOR DE NYLON</t>
  </si>
  <si>
    <t>INSETICIDA AEROSOL</t>
  </si>
  <si>
    <t>PANO MICROFIBRA</t>
  </si>
  <si>
    <t>LEITOR DE CODIGO DE BARRAS</t>
  </si>
  <si>
    <t>BRIL 5KG</t>
  </si>
  <si>
    <t>COLETOR 120 LTS C/ RODAS</t>
  </si>
  <si>
    <t>FITA CREPE</t>
  </si>
  <si>
    <t>CANETA ESFEROGRAFICA VERMELHA</t>
  </si>
  <si>
    <t>FITA EMPACOTAMENTO</t>
  </si>
  <si>
    <t>ENVELOPE SACO OURO</t>
  </si>
  <si>
    <t>MARCA TEXTO ROSA</t>
  </si>
  <si>
    <t>CANETA ESFEROGRAFICA AZUL</t>
  </si>
  <si>
    <t>FITA PVC TRANSPARENTE</t>
  </si>
  <si>
    <t>MARCA TEXTO AMARELO</t>
  </si>
  <si>
    <t>PASTA EM L A4</t>
  </si>
  <si>
    <t>TESOURA 21CM</t>
  </si>
  <si>
    <t>CLIPS</t>
  </si>
  <si>
    <t>PLASTICO GROSSO P/ PASTA</t>
  </si>
  <si>
    <t>REGUA</t>
  </si>
  <si>
    <t>CADERNO</t>
  </si>
  <si>
    <t>ESTILETE</t>
  </si>
  <si>
    <t>POST-IT</t>
  </si>
  <si>
    <t>APOIO P/ OS PES ERGONOMICO</t>
  </si>
  <si>
    <t>CAIXA DE PAPELAO ARQUIVO MORTO</t>
  </si>
  <si>
    <t>CALCULADORA</t>
  </si>
  <si>
    <t>CORRETIVO EM FITA</t>
  </si>
  <si>
    <t>RECIBO COMERCIAL C/ CANHOTO</t>
  </si>
  <si>
    <t>ELASTICO</t>
  </si>
  <si>
    <t>LAPIS C/ BORRACHA</t>
  </si>
  <si>
    <t>MOLHA DEDO</t>
  </si>
  <si>
    <t>PASTA SUSPENSA PLASTIFICADA</t>
  </si>
  <si>
    <t>DISPLAY FRONTAL A3</t>
  </si>
  <si>
    <t>MARCADOR DE PAGINA</t>
  </si>
  <si>
    <t>BORRACHA</t>
  </si>
  <si>
    <t>PRANCHETA</t>
  </si>
  <si>
    <t>FITA ADESIVA COLORIDA</t>
  </si>
  <si>
    <t>PASTA ABA C/ ELASTICO</t>
  </si>
  <si>
    <t>CABO PP 2X2,5MM</t>
  </si>
  <si>
    <t>FITA ISOLANTE 20M</t>
  </si>
  <si>
    <t>TRENA 10MTS</t>
  </si>
  <si>
    <t>DISCO DE CORTE 9 229X1,9X22,23 INOX</t>
  </si>
  <si>
    <t>ARAME MIG 0,80MM RL 15 KG</t>
  </si>
  <si>
    <t>DISCO FLAP 4 GRANA 60</t>
  </si>
  <si>
    <t>MASSA ACRILICA 20KG</t>
  </si>
  <si>
    <t>MASCARA DESCARTAVEL COM ELASTICO</t>
  </si>
  <si>
    <t>BOTINA ELASTICO LINHA FLEX TAM 37</t>
  </si>
  <si>
    <t>BOTINA ELASTICO LINHA FLEX TAM 38</t>
  </si>
  <si>
    <t>BOTINA ELASTICO LINHA FLEX TAM 39</t>
  </si>
  <si>
    <t>BOTINA ELASTICO LINHA FLEX TAM 40</t>
  </si>
  <si>
    <t>BOTINA ELASTICO LINHA FLEX TAM 41</t>
  </si>
  <si>
    <t>BOTINA ELASTICO LINHA FLEX TAM 42</t>
  </si>
  <si>
    <t>BOTINA ELASTICO LINHA FLEX TAM 45</t>
  </si>
  <si>
    <t>OCULOS INCOLOR</t>
  </si>
  <si>
    <t>BOTINA BICO DE ACO TAM 43</t>
  </si>
  <si>
    <t>BOTINA BICO DE ACO TAM 44</t>
  </si>
  <si>
    <t>BOTINA BICO DE ACO TAM 46</t>
  </si>
  <si>
    <t>CINTA ERGONOMICA TAM M</t>
  </si>
  <si>
    <t>CINTA ERGONOMICA TAM G</t>
  </si>
  <si>
    <t>BOTINA EL B/P TAM 40</t>
  </si>
  <si>
    <t>BOTINA EL B/P TAM 41</t>
  </si>
  <si>
    <t>BOTINA EL B/P TAM 42</t>
  </si>
  <si>
    <t>BOTINA EL B/P TAM 43</t>
  </si>
  <si>
    <t>BOTINA EL B/P TAM 44</t>
  </si>
  <si>
    <t>LUVA NITRILICA ACAB LISO TAM 09</t>
  </si>
  <si>
    <t>ABAFADOR PLUG</t>
  </si>
  <si>
    <t>BOTINA EL B/P TAM 37</t>
  </si>
  <si>
    <t>BOTINA EL B/P TAM 38</t>
  </si>
  <si>
    <t>DIAFRAGMA P/ EQUALIZADOR</t>
  </si>
  <si>
    <t>GRAXA DE COMPLEXO DE LITIO 1KG</t>
  </si>
  <si>
    <t>KIT DE MANUTENCAO</t>
  </si>
  <si>
    <t>FILTRO BLINDADO DE OLEO</t>
  </si>
  <si>
    <t>FILTRO DE AR DO MOTOR</t>
  </si>
  <si>
    <t>GRAXA DE USO GERAL</t>
  </si>
  <si>
    <t>CARTAO RFID MIFARE BR</t>
  </si>
  <si>
    <t>BROCA ACO RAPIDO DIN338 5,0MM</t>
  </si>
  <si>
    <t>PANO DE CHAO ALVEJADO</t>
  </si>
  <si>
    <t>FITA ISOLANTE</t>
  </si>
  <si>
    <t>ENGATE RAPIDO P/ AR 1/4 ROSCA FEM. 1/4 NPT</t>
  </si>
  <si>
    <t>DISCO DESBASTE 7X1/4X7/8</t>
  </si>
  <si>
    <t>REGULADOR VOLT</t>
  </si>
  <si>
    <t>ROLAMENTO 417</t>
  </si>
  <si>
    <t>RETENTOR 02730 BRG</t>
  </si>
  <si>
    <t>RETENTOR 5879 BRGF</t>
  </si>
  <si>
    <t>RETENTOR REF 5879 ESPECIAL</t>
  </si>
  <si>
    <t>GAS FREON</t>
  </si>
  <si>
    <t>PLACA DE PETRI 60X15MM</t>
  </si>
  <si>
    <t>FITA AUTOCLAVE 19MMX30MTS</t>
  </si>
  <si>
    <t>LUVA NITRIL TAM G</t>
  </si>
  <si>
    <t>FITA ISOLANTE18MMX20M</t>
  </si>
  <si>
    <t>CABO BATERIA 70MM 10M</t>
  </si>
  <si>
    <t>POR SEXT NC 3/4 ZB</t>
  </si>
  <si>
    <t>RED EXC ACO CARB ASTM-A 234 4X1.1/2</t>
  </si>
  <si>
    <t>RED EXC ACO CARB ASTM-A 234 4X2.1/2</t>
  </si>
  <si>
    <t>CURVA ACO CARB ASTM-A 234 RL 1.1/2</t>
  </si>
  <si>
    <t>VALV ESF TRIP A/C PP 300LBS 2 MGA</t>
  </si>
  <si>
    <t>SOPRADOR TERMICO 2000W 220V STV 200</t>
  </si>
  <si>
    <t>COLA CONTATO GRANDE</t>
  </si>
  <si>
    <t>TORNEIRA ESF MET 1/2 BUCHA 3/4 BLISTER</t>
  </si>
  <si>
    <t>GABARITO DE PREFORMA</t>
  </si>
  <si>
    <t>CAIXA TERMICA GRANDE FURIOSO</t>
  </si>
  <si>
    <t>GUARDA SOL REFRIKO</t>
  </si>
  <si>
    <t>CADEIRA DE PRAIA FURIOSO</t>
  </si>
  <si>
    <t>CADEIRA DE PRAIA REFRIKO</t>
  </si>
  <si>
    <t>GUARDA SOL FURIOSO</t>
  </si>
  <si>
    <t>1401-32 CAPA 2X2</t>
  </si>
  <si>
    <t>PORCA CIR DIN 304 2</t>
  </si>
  <si>
    <t>TERM ANEL 10MM VM F. 6MM AN3205</t>
  </si>
  <si>
    <t>ROLAMENTO UC 206</t>
  </si>
  <si>
    <t>CANALETA ABERTA 50X80 CINZA 5080-E/A</t>
  </si>
  <si>
    <t>CABO FLEX METRO 1,00MM AZ</t>
  </si>
  <si>
    <t>CABO FLEX METRO 1,00MM VD</t>
  </si>
  <si>
    <t>CANALETA ABERTA 20X20 CINZA 2020-E/A</t>
  </si>
  <si>
    <t>MARCADOR 1 0,75-1,5MM</t>
  </si>
  <si>
    <t>MARCADOR 2 0,75-1,5MM</t>
  </si>
  <si>
    <t>MARCADOR 3 0,75-1,5MM</t>
  </si>
  <si>
    <t>MARCADOR 4 0,75-1,5MM</t>
  </si>
  <si>
    <t>MARCADOR 5 0,75-1,5MM</t>
  </si>
  <si>
    <t>MARCADOR 6 0,75-1,5MM</t>
  </si>
  <si>
    <t>MARCADOR 7 0,75-1,5MM</t>
  </si>
  <si>
    <t>MARCADOR 9 0,75-1,5MM</t>
  </si>
  <si>
    <t>MARCADOR 0 0,75-1,5MM</t>
  </si>
  <si>
    <t>TERM TUBULAR 1,0MM VM CT3806</t>
  </si>
  <si>
    <t>MARCADOR 8 0,75-1,5MM</t>
  </si>
  <si>
    <t>SERRA COPO 64MM 2.1/2 BI-MET</t>
  </si>
  <si>
    <t>BROCA A RAP.04,0MM</t>
  </si>
  <si>
    <t>BROCA A RAP.05,0MM</t>
  </si>
  <si>
    <t>PINCEL 1 - 395/3 LATEX/ACR</t>
  </si>
  <si>
    <t>ACOPLADOR P/ GRAXA FINO 091B-A</t>
  </si>
  <si>
    <t>CLIPS P/ CABO DE ACO 5/16</t>
  </si>
  <si>
    <t>CABO CONTROLE FLEXIVEL 16X1,5MM</t>
  </si>
  <si>
    <t>VALVULA ROLETE MOLA 5/2 VIA 1/4</t>
  </si>
  <si>
    <t>NIPLE 1/4 NPT</t>
  </si>
  <si>
    <t>ELET INOX E308L 2.50MM 61.30 (4X2)</t>
  </si>
  <si>
    <t>CADEADO 50MM</t>
  </si>
  <si>
    <t>COXIM N. 03 1/2</t>
  </si>
  <si>
    <t>MALDRIL 1/2X1/2</t>
  </si>
  <si>
    <t>RETENTOR 6398 - 02702</t>
  </si>
  <si>
    <t>TEFLON 120MM</t>
  </si>
  <si>
    <t>FITA CREPE 24MMX50M 5X1</t>
  </si>
  <si>
    <t>REPARO DA VALVULA PRESSAO MINIMA</t>
  </si>
  <si>
    <t>REPARO DA VALVULA DE ADMISSAO</t>
  </si>
  <si>
    <t>ELEMENTO SEPARADOR AR/OLEO</t>
  </si>
  <si>
    <t>ELEMENTO DUPLO FILTRO DE AR 500</t>
  </si>
  <si>
    <t>ARALDITE HOBBY 16GR</t>
  </si>
  <si>
    <t>CAMARA AR CARRINHO 3,25X8</t>
  </si>
  <si>
    <t>BR DE CANO 50</t>
  </si>
  <si>
    <t>SIFAO SIMPLES</t>
  </si>
  <si>
    <t>EMENDA RETA MANG 1/2</t>
  </si>
  <si>
    <t>EMENDA MANGUEIRA 3/4X3/4</t>
  </si>
  <si>
    <t>BR DE CANO 100MMX6M ESGOTO</t>
  </si>
  <si>
    <t>CONDULET TAMPA 3/4 1TC VERT ALD</t>
  </si>
  <si>
    <t>CABO FLEX METRO 1,00MM VM</t>
  </si>
  <si>
    <t>TUBO COBRE RIGIDO 1.1/8=28,57MMX1/32=0,79MM 0,61KG/M</t>
  </si>
  <si>
    <t>PINCEL 2.1/2</t>
  </si>
  <si>
    <t>ROLAMENTO 6007 DDU</t>
  </si>
  <si>
    <t>SABAO DESENGRAXANTE</t>
  </si>
  <si>
    <t>CONEXAO RETA 1/2X12MM</t>
  </si>
  <si>
    <t>C-MIC</t>
  </si>
  <si>
    <t>CILINDRO FVBC 32X0150-S</t>
  </si>
  <si>
    <t>ROLAMENTO 6003 C3 DDU</t>
  </si>
  <si>
    <t>CONEXAO RETA EASY K108088 1/8X6MM</t>
  </si>
  <si>
    <t>CONEXAO RETA 2L 1/4X8MM</t>
  </si>
  <si>
    <t>UNIAO RETA EASY 6MM</t>
  </si>
  <si>
    <t>UNIAO RETA REDUCAO TUBO PU 08X06MM</t>
  </si>
  <si>
    <t>FRASCO BOCA LARGA PP 250ML</t>
  </si>
  <si>
    <t>CH COMBINADA 6MM</t>
  </si>
  <si>
    <t>CH COMBINADA 8MM</t>
  </si>
  <si>
    <t>CH COMBINADA 11MM</t>
  </si>
  <si>
    <t>CH COMBINADA 15MM</t>
  </si>
  <si>
    <t>CH COMBINADA 17MM</t>
  </si>
  <si>
    <t>CH COMBINADA 19MM</t>
  </si>
  <si>
    <t>CH COMBINADA 22MM</t>
  </si>
  <si>
    <t>CH COMBINADA 24MM</t>
  </si>
  <si>
    <t>CH COMBINADA 27MM</t>
  </si>
  <si>
    <t>CH COMBINADA 28MM</t>
  </si>
  <si>
    <t>CH PHILLIPS 3/16X3</t>
  </si>
  <si>
    <t>CADEADO 25MM</t>
  </si>
  <si>
    <t>CX DE FERRAMENTAS 19 C/ORGAN</t>
  </si>
  <si>
    <t>ARRUELA LISA 3/4 ZB</t>
  </si>
  <si>
    <t>ADESIVO PVC</t>
  </si>
  <si>
    <t>ANEL DE VEDACAO TC 2 EPDM</t>
  </si>
  <si>
    <t>RELE ESTADO SOLIDO 100A</t>
  </si>
  <si>
    <t>BOBINA VALVULA 1/8 E 1/4 24 VCC</t>
  </si>
  <si>
    <t>BOBINA VALVULA 1/8 E 1/4 220 VCA</t>
  </si>
  <si>
    <t>VISOR NIVEL OLEO</t>
  </si>
  <si>
    <t>ROLAMENTO 6007 2RS C3</t>
  </si>
  <si>
    <t>ROLAMENTO 6204 2RS C3</t>
  </si>
  <si>
    <t>MOTOR CAPACITOR 220V 150W ULTRA 80</t>
  </si>
  <si>
    <t>BOMBA DE AGUA 220V 25W ULTRA 80 DUPLO</t>
  </si>
  <si>
    <t>MOTOR SWING 4W 220V ULTRA 45/70/80/100</t>
  </si>
  <si>
    <t>PARAFUSO ALLEN CHATO 04X20</t>
  </si>
  <si>
    <t>RODIZIO GIRATORIO 3 PL PU 170KG</t>
  </si>
  <si>
    <t>PINCEL 2 - 319/5 AS ESM 5 AGUA</t>
  </si>
  <si>
    <t>RODIZIO FIXO 3 PL PU 170KG</t>
  </si>
  <si>
    <t>CONECTOR BARRA PORCELANA</t>
  </si>
  <si>
    <t>CORREIA AT5 500 PREMIUM</t>
  </si>
  <si>
    <t>JOGO REPARO DSBC/G-50</t>
  </si>
  <si>
    <t>ABA CONICA MEDIA</t>
  </si>
  <si>
    <t>BUCHA DO CENTRADOR (MONOBLOCO)</t>
  </si>
  <si>
    <t>ADP SOLDA ROSCA CURTO 85X3</t>
  </si>
  <si>
    <t>LUVA DE SOLDA 85X85MM</t>
  </si>
  <si>
    <t>CILINDRO 25X50 H. INOX D.A C/AM FIXO BUNA N RET MOLA C/EMB MAG</t>
  </si>
  <si>
    <t>IME12-08NPSZC0S INDUCT.PROXIM.SENS</t>
  </si>
  <si>
    <t>IME12-08NPSZC0K INDUCT.PROXIM.SENS</t>
  </si>
  <si>
    <t>IME12-04BPPZC0S INDUCT.PROXIM.SENS.</t>
  </si>
  <si>
    <t>CURVA SCH 40 90 3/4</t>
  </si>
  <si>
    <t>UNIAO INOX 304 150LB 3/4</t>
  </si>
  <si>
    <t>LUVA REDUTORA COBRE 022X015 - 7/8X5/8 S</t>
  </si>
  <si>
    <t>CURVA COBRE 090 042 - 1.5/8 GTIN</t>
  </si>
  <si>
    <t>CURVA COBRE 090 042 - 7/8 GTIN</t>
  </si>
  <si>
    <t>CURVA COBRE 090 042 - 3/4 GTIN</t>
  </si>
  <si>
    <t>COLA ARMAFLES LATA - 0,900 ML GTIN</t>
  </si>
  <si>
    <t>FACA CORTE DO FILME 720MM COM 15 FUROS</t>
  </si>
  <si>
    <t>BRACO DE SUPORTE DA FACA</t>
  </si>
  <si>
    <t>MATRIZ DE CORTE DO FILME</t>
  </si>
  <si>
    <t>VLT KIT REMOTO PARA IHN NUMERICA</t>
  </si>
  <si>
    <t>POT.MULTI VOLTAS 5K 10 VOLTAS</t>
  </si>
  <si>
    <t>VALVULA ESF. TP MGA PR CF8 1/2</t>
  </si>
  <si>
    <t>CABO FB PVC FEMEA M12 4P RETO ROSCA INOX 316L 5M IP69 250V</t>
  </si>
  <si>
    <t>CABO FB PVC FEMEA M12 4P ANGULAR ROSCA INOX 316L 5M IP69 250V</t>
  </si>
  <si>
    <t>SENSOR FOTOELETRICO RETRO METAL 7.5M 18X88</t>
  </si>
  <si>
    <t>PROJETOR LED PT 50W 6500K 5000LM IP66</t>
  </si>
  <si>
    <t>LIZ/LUX MODULO TOM 2P+T 10A BR 57115030</t>
  </si>
  <si>
    <t>CABO PP 3X2,5MM COBRE 1KV</t>
  </si>
  <si>
    <t>FITA ALUMINIZADA POLIPROPILENO 45MMX45M</t>
  </si>
  <si>
    <t>FITA PVC 10MT BRANCA SIMPLES BCM</t>
  </si>
  <si>
    <t>TUBO COBRE 1/4</t>
  </si>
  <si>
    <t>TUBO COBRE 5/8</t>
  </si>
  <si>
    <t>TUBO ESPONJOSO 3/4 CADTERM BLINDADO BRANCO BARRA 2M</t>
  </si>
  <si>
    <t>COTOVELO PU MACHO 1/4X06MM</t>
  </si>
  <si>
    <t>COTOVELO PU MACHO 1/4X08MM</t>
  </si>
  <si>
    <t>LENCOL BORRACHA NITRILICO SINT 1000X1.6</t>
  </si>
  <si>
    <t>CLIPS P/CABO DE ACO 1/4</t>
  </si>
  <si>
    <t>ESTICADOR 3/8X6 M10X120</t>
  </si>
  <si>
    <t>SILENCIOSO CURTO 1/4 V-08G</t>
  </si>
  <si>
    <t>METALON 40X40 18</t>
  </si>
  <si>
    <t>TUBO REDONDO 1.1/2 14</t>
  </si>
  <si>
    <t>CANTONEIRA 1X1/8 C/6 MT</t>
  </si>
  <si>
    <t>CABO CONTROLE FLEX 10X1,0MM</t>
  </si>
  <si>
    <t>CARTUCHO DE GAS MAP PRO 400G EOLO 12</t>
  </si>
  <si>
    <t>GAXETA R 1150 PERFIL</t>
  </si>
  <si>
    <t>UNIAO RED EASY K246080 8X6MM</t>
  </si>
  <si>
    <t>UNIAO T EASY K700060 6MM</t>
  </si>
  <si>
    <t>CONEXAO RETA EASY K105068 M5X6MM</t>
  </si>
  <si>
    <t>CONEXAO GIR. L EASY K205068 M5X6MM</t>
  </si>
  <si>
    <t>UNIAO RETA EASY K500080 8MM</t>
  </si>
  <si>
    <t>FLUXO EASY KD8088 1/8X8MM</t>
  </si>
  <si>
    <t>CONEXAO RETA EASY K103088 3/8X8MM</t>
  </si>
  <si>
    <t>UNIAO RETA EASY K500100 10MM</t>
  </si>
  <si>
    <t>UNIAO COTOVELO EASY 10MM</t>
  </si>
  <si>
    <t>UNIAO RETA EASY K500120 12MM</t>
  </si>
  <si>
    <t>RODIZIO FIXO 4 LARANJA PU PESADO</t>
  </si>
  <si>
    <t>RODIZIO GIRATORIO 4 LARANJA PU PESADO</t>
  </si>
  <si>
    <t>FERRO FUNDIDO 66MM</t>
  </si>
  <si>
    <t>TREF RED 1020 8MM</t>
  </si>
  <si>
    <t>EMBOLO RET 2000</t>
  </si>
  <si>
    <t>CORDA CARRETEL COLORIDO 06MM</t>
  </si>
  <si>
    <t>BUCHA DE REDUCAO 100X50 ESGOTO</t>
  </si>
  <si>
    <t>CAP ESG 150MM ESGOTO</t>
  </si>
  <si>
    <t>LAPIS CARPINTEIRO AZUL</t>
  </si>
  <si>
    <t>LUVA DE RASPA DE COURO 07CM</t>
  </si>
  <si>
    <t>ADAPTADOR PARA TOMADA 10A E 20A</t>
  </si>
  <si>
    <t>TEE 100MM ESGOTO</t>
  </si>
  <si>
    <t>SIFAO TRIPLO SANFONADO ENTRADA 1 E 1.1/4 E 1.1/2</t>
  </si>
  <si>
    <t>LUVA SOLDAVEL 50MM</t>
  </si>
  <si>
    <t>BR DE CANO 25MMX6M</t>
  </si>
  <si>
    <t>JOELHO LR 90 25X3/4 COM BUCHA LATAO</t>
  </si>
  <si>
    <t>TORNEIRA JARDIM ESFERA METAL 1/2</t>
  </si>
  <si>
    <t>ESGUICHO METAL TIPO MAXI</t>
  </si>
  <si>
    <t>RESISTOR 4R99</t>
  </si>
  <si>
    <t>CIRCUITO INTEGRADO HCPL-3120</t>
  </si>
  <si>
    <t>REGISTRO DE GAVETA 1510HD 3/4</t>
  </si>
  <si>
    <t>CONEXAO JIC 7/8X1/2X2</t>
  </si>
  <si>
    <t>RETENTOR 5396 BRG</t>
  </si>
  <si>
    <t>RETENTOR 6240</t>
  </si>
  <si>
    <t>ROLAMENTO 6800 2RS</t>
  </si>
  <si>
    <t>CONEXAO JIC 3/4X3/4</t>
  </si>
  <si>
    <t>REGISTRO ESFERA C/ BORBOLETA 1/4 FXF</t>
  </si>
  <si>
    <t>MOBILGEAR 600 XP 460 PAIL 20L</t>
  </si>
  <si>
    <t>AR. LISA 5/8 ZB</t>
  </si>
  <si>
    <t>LAMP LED GU10 7W 525LM BIV 6000K</t>
  </si>
  <si>
    <t>INSERTO RET 2500</t>
  </si>
  <si>
    <t>RODIZIO GIRATORIO PLACA GCSF 52 500KG 7589</t>
  </si>
  <si>
    <t>RODIZIO GIRATORIO PLACA GCS 52 500KG 5709</t>
  </si>
  <si>
    <t>AL PRESSAO 10 137-10</t>
  </si>
  <si>
    <t>CH AJUSTAVEL ING 12</t>
  </si>
  <si>
    <t>OLEO 160PZ</t>
  </si>
  <si>
    <t>FRANGE 50MMX1.1/2 MARROM</t>
  </si>
  <si>
    <t>BOTINA DE SEGURANCA TAM 42</t>
  </si>
  <si>
    <t>LIMPA PORCELANATO CITRUS 5L</t>
  </si>
  <si>
    <t>DETERGENTE DESENGRAXANTE</t>
  </si>
  <si>
    <t>ROLAMENTO GRAE 40 RRB</t>
  </si>
  <si>
    <t>PASX 8.8 MA 14X60MM INOX</t>
  </si>
  <si>
    <t>LUVA 1/4 NPT</t>
  </si>
  <si>
    <t>CABO BLINDADO SHIELD 3X1,0MM</t>
  </si>
  <si>
    <t>LAMINA ESTILETE 25MM</t>
  </si>
  <si>
    <t>SERRA MANUAL BS 1224 (50)</t>
  </si>
  <si>
    <t>IME30-15NPSZC0S INDUCT.PROXIM.SENS.</t>
  </si>
  <si>
    <t>UNIAO AB PRETA 150LB 3/4</t>
  </si>
  <si>
    <t>MEIA LUVA FEMEA 1/4</t>
  </si>
  <si>
    <t>TUBO QUAD INOX 50X50X1,20MM 304 POL EXT</t>
  </si>
  <si>
    <t>TUBO RED INOX 1X1,20MM 304 POL EXT</t>
  </si>
  <si>
    <t>VALVULA BORBOLETA SOL 304/E 1</t>
  </si>
  <si>
    <t>REDUCAO COCENTRICA SOL 304 PI/PE 2X1 IMP</t>
  </si>
  <si>
    <t>TEE RETO SOLDAVEL 304 1 IMP</t>
  </si>
  <si>
    <t>UNIAO SOLDAVEL  DIN 304/E 1.1/2</t>
  </si>
  <si>
    <t>UNIAO SOLDAVEL DIN 304/E 2</t>
  </si>
  <si>
    <t>NIPLE SOLDAVEL DIN 304 2</t>
  </si>
  <si>
    <t>LUVA DE COBRE 1.5/8</t>
  </si>
  <si>
    <t>SOLDA FOSCOPER BANHADA 2.40X480MM</t>
  </si>
  <si>
    <t>NIPLE REDUCAO 1/4X1/8 NPT</t>
  </si>
  <si>
    <t>PAR SEX 5G NC 3/4X3 RP</t>
  </si>
  <si>
    <t>CABO PP 2X1,0MM</t>
  </si>
  <si>
    <t>DISJ UNIP 25A DIN CURVA C MDWP</t>
  </si>
  <si>
    <t>DISJ TRIP 32A DIN CURVA C MDWP</t>
  </si>
  <si>
    <t>SERVICO COQ NOCH ICE LIMAO 270ML</t>
  </si>
  <si>
    <t>SERVICO COQ NOCH ICE MARACUJA 270ML</t>
  </si>
  <si>
    <t>SERVICO COQ NOCH ICE MELANCIA E MORANGO 270ML</t>
  </si>
  <si>
    <t>ARAME REC TRANCADO COM BWG 185</t>
  </si>
  <si>
    <t>DISCO CORTE INOX 7</t>
  </si>
  <si>
    <t>RED ESG EXCEN 100X75</t>
  </si>
  <si>
    <t>TE SOLD 32X32MM</t>
  </si>
  <si>
    <t>RED ESG EXC 75X50MM</t>
  </si>
  <si>
    <t>TRINCHA MEDIA 519-3/4 SINTETICO PRETO</t>
  </si>
  <si>
    <t>ENGATE RAPIDO P/ JARDIM EM CARTELA</t>
  </si>
  <si>
    <t>LIGACAO REPARADORA JARDIM</t>
  </si>
  <si>
    <t>CAIXA SIF 150X50 QUADRAD BCA</t>
  </si>
  <si>
    <t>DISCO DIAMANTADO SEGM 230 FURO 25,4</t>
  </si>
  <si>
    <t>BROCA MAD 50MM 6X1AS</t>
  </si>
  <si>
    <t>CONVERSOR DE FREQUENCIA</t>
  </si>
  <si>
    <t>SECADOR DE MAOS AIR BLADE PLANET CLEAN ABS CINZA COM COLETOR DE RESPINGOS</t>
  </si>
  <si>
    <t>CORTINA LAT BRANCA 12X12 C/ FITA DE LONA C/ FIVELA</t>
  </si>
  <si>
    <t>TERM TUBULAR 1,5MM PT CT3607</t>
  </si>
  <si>
    <t>TERM TUBULAR 2,5MM AZ CT3808</t>
  </si>
  <si>
    <t>ADESIVO SUPORTE TM-30</t>
  </si>
  <si>
    <t>TERM TUBULAR 4,0MM CZ CT3809</t>
  </si>
  <si>
    <t>CABO 1KV FLEX 4X2,5MM PT 90O HEPR</t>
  </si>
  <si>
    <t>CABO PP CORDPLAST 3X1,0MM</t>
  </si>
  <si>
    <t>SERRA COPO 76MM 3 BI-MET</t>
  </si>
  <si>
    <t>PERFIL 152,40X5,89MM LAMINADO</t>
  </si>
  <si>
    <t>ESTEIRA MODULAR S127 SF CZ POM 510MM</t>
  </si>
  <si>
    <t>CILINDRO 25X50 H.INOX D.A C/AM FIXO BUNA N RET.MOLA C/EMB MAG</t>
  </si>
  <si>
    <t>BOMBA DOSADORA DE SABAO</t>
  </si>
  <si>
    <t>PALLET DE COLA EMBORRACHADO</t>
  </si>
  <si>
    <t>ESPONJA DO GARGALO 1000ML</t>
  </si>
  <si>
    <t>PERFIL DOBRADO FQ 12</t>
  </si>
  <si>
    <t>DISCO DE CORTE INOX</t>
  </si>
  <si>
    <t>MANGUEIRA DFBA 010 NR-A 102.00.32</t>
  </si>
  <si>
    <t>EIXO PRENSA CROMADO E RETIFICADO D.60 -ESA 7</t>
  </si>
  <si>
    <t>CURVA DE COBRE 7/8 90.</t>
  </si>
  <si>
    <t>ELASTOMERICO 1.5/8 13MM</t>
  </si>
  <si>
    <t>LUVA DE COBRE REDUTORA 7/8X3/4</t>
  </si>
  <si>
    <t>MANTA WINCELL STANDARD 25MM EPEX</t>
  </si>
  <si>
    <t>TUBO DE COBRE 7/8 FLEXIVEL</t>
  </si>
  <si>
    <t>CINTA DE ACO CARBONO 4X5000 MM</t>
  </si>
  <si>
    <t>FIO DE SOLDA</t>
  </si>
  <si>
    <t>ENCODER INCREMENTAL B58N 360 PPR</t>
  </si>
  <si>
    <t>N1100 USB 220V</t>
  </si>
  <si>
    <t>ENCOLDER INCREMENTAL B58N0360KABC00</t>
  </si>
  <si>
    <t>CONJUNTO MODULAR FRIGORIFICO</t>
  </si>
  <si>
    <t>CONDULET CONECTOR P/CX MULTI 3/4</t>
  </si>
  <si>
    <t>CONDULET LUVA S/ ROSCA 1</t>
  </si>
  <si>
    <t>CONDULET CONECTOR P/CX MULTI 1</t>
  </si>
  <si>
    <t>CAIXA DE CONCRETO C/TAMPA 30X30</t>
  </si>
  <si>
    <t>CABO FLEX ROLO 6,0MM PT</t>
  </si>
  <si>
    <t>CABO FLEX ROLO 2,5MM VM</t>
  </si>
  <si>
    <t>CABO FLEX ROLO  2,5MM BC</t>
  </si>
  <si>
    <t>LIZ/LUX MODULO 1TS BR 57115010</t>
  </si>
  <si>
    <t>TUBO ESG BR 6M 40MM</t>
  </si>
  <si>
    <t>TUBO ESG BR 6M 50MM</t>
  </si>
  <si>
    <t>TUBO ESG BR 6M 75MM</t>
  </si>
  <si>
    <t>TUBO ESG BR 6M 100MM</t>
  </si>
  <si>
    <t>JUNCAO ESG BR 100X100</t>
  </si>
  <si>
    <t>RED EXCENT ESG BR 75X50MM</t>
  </si>
  <si>
    <t>BUCHA REDU ESG SN DN 50X40</t>
  </si>
  <si>
    <t>JOELHO 90 ESG BR C/ANEL 40X1.1/2</t>
  </si>
  <si>
    <t>JOELHO 45 ESG SN DN 100</t>
  </si>
  <si>
    <t>CORPO CX SIF NR3 100X100X50MM</t>
  </si>
  <si>
    <t>TE ESG BR 50X50MM</t>
  </si>
  <si>
    <t>JOELHO 45 ESG BR 75MM</t>
  </si>
  <si>
    <t>CAP ESG BR 100MM</t>
  </si>
  <si>
    <t>DISCO DIAMANTADO PORCELANATO FLEX 115MM</t>
  </si>
  <si>
    <t>TUBO DE DESCARGA</t>
  </si>
  <si>
    <t>CAIXA SIF 100X50 QUADR CROM</t>
  </si>
  <si>
    <t>MASSA PLACO P/DRYWALL</t>
  </si>
  <si>
    <t>MASSA CORRIDA</t>
  </si>
  <si>
    <t>DISCO DIAMANTADO MARMORE/PEDRA</t>
  </si>
  <si>
    <t>ADESIVO PLASTICO C/ PINCEL</t>
  </si>
  <si>
    <t>PROJETOR LED PT 200W 6500K</t>
  </si>
  <si>
    <t>TUBO ESGOTO PVC 100MM 6M</t>
  </si>
  <si>
    <t>TUBO SOLDAVEL 25MM</t>
  </si>
  <si>
    <t>MASSA TREVO P/ DRYWALL</t>
  </si>
  <si>
    <t>ARGAMASSA INTERNA 20KG</t>
  </si>
  <si>
    <t>RASPADOR REJUNTE C/ LAMINA</t>
  </si>
  <si>
    <t>PROTETOR DPS 275/45KA FRONT SLIM</t>
  </si>
  <si>
    <t>DUCHA MAXI</t>
  </si>
  <si>
    <t>PISO CERAMICO 45X45</t>
  </si>
  <si>
    <t>REJUNTE FLEXIVEL</t>
  </si>
  <si>
    <t>ARGAMASSA EXTERNA 20KG</t>
  </si>
  <si>
    <t>NIVELA PISO (CUNHA) FIT C/ 100UN MOLDIMPLAS</t>
  </si>
  <si>
    <t>EXAUSTOR EOLICO 50 POL</t>
  </si>
  <si>
    <t>PLASTDUTO PEAD 450N 3</t>
  </si>
  <si>
    <t>RODA S127 INT Z 38 PAFV30 PT FQ40</t>
  </si>
  <si>
    <t>PORTA MOLDE 04 CAVIDADE ESA8000</t>
  </si>
  <si>
    <t>PAPEL FILTRO QUALITATIVO</t>
  </si>
  <si>
    <t>PAPEL GRAU CIRURGICO</t>
  </si>
  <si>
    <t>SACO AUTOCLAVE 20LT</t>
  </si>
  <si>
    <t>VASSOURA DE NYLON</t>
  </si>
  <si>
    <t>GRAMPO</t>
  </si>
  <si>
    <t>PAPEL SULFITE  A4</t>
  </si>
  <si>
    <t>GRAMPEADOR</t>
  </si>
  <si>
    <t>SUPORTE PAPEL HIGIENICO</t>
  </si>
  <si>
    <t>REFRIKO TUBAINA 355ML</t>
  </si>
  <si>
    <t>FURIOSO UVA VERDE E PESSEGO 269ML</t>
  </si>
  <si>
    <t>COQ NOCH ICE LIMAO 12X270ML</t>
  </si>
  <si>
    <t>COQ NOCH ICE LIMAO 270ML</t>
  </si>
  <si>
    <t>COQ NOCH ICE MARACUJA 270ML</t>
  </si>
  <si>
    <t>COQ NOCH ICE MELANCIA E MORANGO 270ML</t>
  </si>
  <si>
    <t>COQ NOCH ICE LIMAO 12X270ML IND - CERVEJARIA</t>
  </si>
  <si>
    <t>COQ NOCH ICE LIMAO 12X270ML IND - REFRIKO</t>
  </si>
  <si>
    <t>COQ NOCH ICE MARACUJA 12X270ML IND - REFRIKO</t>
  </si>
  <si>
    <t>COQ NOCH ICE MELANCIA E MORANGO 12X270ML IND - REFRIKO</t>
  </si>
  <si>
    <t>CER MOEMA URUGUAI 473ML EXP</t>
  </si>
  <si>
    <t>REFRIKO TUBAINA 355ML - ME</t>
  </si>
  <si>
    <t>REFRIKO TUBAINA 12X355ML - ME</t>
  </si>
  <si>
    <t>FURIOSO UVA VERDE E PESSEGO 269ML - ME</t>
  </si>
  <si>
    <t>FURIOSO UVA VERDE E PESSEGO 6X269ML - ME</t>
  </si>
  <si>
    <t>COQ NOCH ICE LIMAO 12X270ML - ME</t>
  </si>
  <si>
    <t>COQ NOCH ICE MARACUJA 12X270ML - ME</t>
  </si>
  <si>
    <t>COQ NOCH ICE MELANCIA E MORANGO 12X270ML - ME</t>
  </si>
  <si>
    <t>COQ NOCH ICE LIMAO 270ML - ME</t>
  </si>
  <si>
    <t>COQ NOCH ICE MARACUJA 270ML - ME</t>
  </si>
  <si>
    <t>COQ NOCH ICE MELANCIA E MORANGO 270ML - ME</t>
  </si>
  <si>
    <t>COQ ALCOOLICO CAMELINHO MENTA 500ML - ME</t>
  </si>
  <si>
    <t>AGUA HIDRATAR S/ GAS 48X200ML - ME</t>
  </si>
  <si>
    <t>ESP SALTON ZERO ALCOOL BRANCO 750ML - ME</t>
  </si>
  <si>
    <t>ROTULO BOPP REFRIKO GUARANA S/ ACUCARES 2L</t>
  </si>
  <si>
    <t>COMPOSTO REFRIKO GUARANA S/ ACUCARES</t>
  </si>
  <si>
    <t>CAIXA AGUA HIDRATAR 48X200ML IND</t>
  </si>
  <si>
    <t>TABULEIRO SEPARADOR DA CAIXA AGUA HIDRATAR 200ML IND</t>
  </si>
  <si>
    <t>COPO AGUA HIDRATAR 200ML IND</t>
  </si>
  <si>
    <t>LACRE AGUA HIDRATAR 200ML IND</t>
  </si>
  <si>
    <t>ALCOOL ETILICO GEL 70 INPM 5L</t>
  </si>
  <si>
    <t>SACO P/ LIXO 40L</t>
  </si>
  <si>
    <t>VASSOURA  MULTIUSO C/ CABO BT2003</t>
  </si>
  <si>
    <t>PAPEL HIGIENICO ROLAO BRANCO 8X300M</t>
  </si>
  <si>
    <t>PERFORMAX MX 1201</t>
  </si>
  <si>
    <t>PASTILHA PERFIL TRIPLA ACAO 1KG</t>
  </si>
  <si>
    <t>PANO MULTIUSO VERDE</t>
  </si>
  <si>
    <t>FILTRO BARBANTE (CERVEJARIA) C-BOB 2032696-1</t>
  </si>
  <si>
    <t>ESMALTE SINTETICO CINZA ESCURO</t>
  </si>
  <si>
    <t>ETIQUETA ADESIVA BOPP 105X160 ROSA</t>
  </si>
  <si>
    <t>PLACA DE PETRI 60X15 M-PAC PSEUDOMONAS UND C/ MEMBRANA FILTRANTE 0,45</t>
  </si>
  <si>
    <t>PLACA DE PETRI 60X15 ENTEROCOCOS UND C/ MEMBRANA FILTRANTE 0,45</t>
  </si>
  <si>
    <t>PLACA DE PETRI 60X15 CLOSTRIDIUM PERFRINGENS UND C/ MEMBRANA FILTRANTE</t>
  </si>
  <si>
    <t>PLACA DE PETRI 90X15 AGAR MILK UND C/ ALCA INOCULACAO 1UL</t>
  </si>
  <si>
    <t>SWAB ESTERIL PARA COLETA CX C/10UND</t>
  </si>
  <si>
    <t>PAPEL ALUMINIO</t>
  </si>
  <si>
    <t>HCL - CLORO PLUS 10KG</t>
  </si>
  <si>
    <t>MICROPIPETA VOL VAR 0100/1000MCL K1-P1000</t>
  </si>
  <si>
    <t>ETIQUETA ADESIVA BOPP 105X160 LARANJA</t>
  </si>
  <si>
    <t>PLACA DE PETRI 60X15 PSE CROMO</t>
  </si>
  <si>
    <t>COMBO TECLADO E MOUSE COM FIO USB</t>
  </si>
  <si>
    <t>VASSOURA PIACAVA</t>
  </si>
  <si>
    <t>DETERGENTE LIQUIDO 500ML</t>
  </si>
  <si>
    <t>CAFE</t>
  </si>
  <si>
    <t>DETERGENTE NEUTRO 5L</t>
  </si>
  <si>
    <t>ALCOOL ETILICO LIQUIDO 70 INPM</t>
  </si>
  <si>
    <t>PAPEL TOA BOBINA G25</t>
  </si>
  <si>
    <t>PAPEL TOALHA</t>
  </si>
  <si>
    <t>CAFE CABOCLO</t>
  </si>
  <si>
    <t>BOLO</t>
  </si>
  <si>
    <t>B3 MOD TOMADA 20A BC</t>
  </si>
  <si>
    <t>B3 PLACA 4X2 2 POSTOS</t>
  </si>
  <si>
    <t>B3 SUPORTE 4X2</t>
  </si>
  <si>
    <t>CAPPUCCINO</t>
  </si>
  <si>
    <t>MORTADELA</t>
  </si>
  <si>
    <t>RODO DE ALUMINIO 40CM CABO 1,50</t>
  </si>
  <si>
    <t>AROMATIZANTE ALGAS MARINHAS</t>
  </si>
  <si>
    <t>LIMPA VIDROS 5LTS</t>
  </si>
  <si>
    <t>CANETA ESFEROGRAFICA PRETA</t>
  </si>
  <si>
    <t>ETIQUETA ACRILICA 15X50X02MM</t>
  </si>
  <si>
    <t>LIVRO ATAS 100FLS</t>
  </si>
  <si>
    <t>CANETA HIDROGRAFICA</t>
  </si>
  <si>
    <t>LUMINARIA SLIM UVC</t>
  </si>
  <si>
    <t>TUBO S/ ROSCA PVC 1 BR</t>
  </si>
  <si>
    <t>JOELHO SD 45X25</t>
  </si>
  <si>
    <t>ADESIVO 175GR</t>
  </si>
  <si>
    <t>LIXA FERRO K246 120 C/25</t>
  </si>
  <si>
    <t>TUBO SOLD 025</t>
  </si>
  <si>
    <t>TUBO ESGOTO 040</t>
  </si>
  <si>
    <t>RODIZIO GIRATORIO 5 BP 512</t>
  </si>
  <si>
    <t>ACR FSC GELO PREM 18L</t>
  </si>
  <si>
    <t>ACR FSC BRANCO PREM 18L</t>
  </si>
  <si>
    <t>DISCO DE LIXA VERM GRAO 100</t>
  </si>
  <si>
    <t>DISCO DE LIXA VERM GRAO 180</t>
  </si>
  <si>
    <t>MASSA PVA 25KG</t>
  </si>
  <si>
    <t>TAMPA PVC P/ CONDULETE 1 MODULO BRANCO</t>
  </si>
  <si>
    <t>TAMPA PVC P/ CONDULETE 2 MODULO BRANCO</t>
  </si>
  <si>
    <t>INTERRUPTOR SIMPLES MODULAR</t>
  </si>
  <si>
    <t>TOMADA 2P+T 10A MODULAR BRANCA</t>
  </si>
  <si>
    <t>AGUA RAZ 5L</t>
  </si>
  <si>
    <t>ES FOSCO BRANCO 3,6L</t>
  </si>
  <si>
    <t>VERNIZ MARITIMO AC 3,6L</t>
  </si>
  <si>
    <t>ADESIVO 850GR</t>
  </si>
  <si>
    <t>TUBO ESGOTO 150</t>
  </si>
  <si>
    <t>SILICONE PU CINZA 280GR</t>
  </si>
  <si>
    <t>ABRACADEIRA U 1 PVC BR</t>
  </si>
  <si>
    <t>BUCHA FLY3 P/ GESSO DRYWALL</t>
  </si>
  <si>
    <t>ANEL VEDACAO 150</t>
  </si>
  <si>
    <t>MADEIRA SERRADA SUCUPIRA AMARELA</t>
  </si>
  <si>
    <t>MASSA PVA 20KG</t>
  </si>
  <si>
    <t>BOTINA ELASTICO LINHA FLEX TAM 35</t>
  </si>
  <si>
    <t>BOTINA ELASTICO LINHA FLEX TAM 36</t>
  </si>
  <si>
    <t>BOTINA ELASTICO LINHA FLEX TAM 43</t>
  </si>
  <si>
    <t>BOTINA ELASTICO LINHA FLEX TAM 44</t>
  </si>
  <si>
    <t>BOTINA ELASTICO LINHA FLEX TAM 46</t>
  </si>
  <si>
    <t>BOTINA BICO DE ACO TAM 34</t>
  </si>
  <si>
    <t>BOTINA BICO DE ACO TAM 35</t>
  </si>
  <si>
    <t>BOTINA BICO DE ACO TAM 36</t>
  </si>
  <si>
    <t>BOTINA BICO DE ACO TAM 37</t>
  </si>
  <si>
    <t>BOTINA BICO DE ACO TAM 38</t>
  </si>
  <si>
    <t>BOTINA BICO DE ACO TAM 39</t>
  </si>
  <si>
    <t>BOTINA BICO DE ACO TAM 40</t>
  </si>
  <si>
    <t>BOTINA BICO DE ACO TAM 41</t>
  </si>
  <si>
    <t>BOTINA BICO DE ACO TAM 42</t>
  </si>
  <si>
    <t>BOTINA BICO DE ACO TAM 45</t>
  </si>
  <si>
    <t>LUVA RESISTENTE A CORTE BANHADA EM PU TAM P</t>
  </si>
  <si>
    <t>LUVA RESISTENTE A CORTE BANHADA EM PU TAM M</t>
  </si>
  <si>
    <t>LUVA RESISTENTE A CORTE BANHADA EM PU TAM G</t>
  </si>
  <si>
    <t>LUVA RESISTENTE A CORTE BANHADA EM PU TAM GG</t>
  </si>
  <si>
    <t>CHAPEU PESCADOR CAQUI</t>
  </si>
  <si>
    <t>CINTA ERGONOMICA TAM P</t>
  </si>
  <si>
    <t>CINTA ERGONOMICA TAM GG</t>
  </si>
  <si>
    <t>CINTA ERGONOMICA TAM XG</t>
  </si>
  <si>
    <t>LUVA NITRILICO VERDE TAM P</t>
  </si>
  <si>
    <t>LUVA NITRILICO VERDE TAM M</t>
  </si>
  <si>
    <t>LUVA NITRILICO VERDE TAM GG</t>
  </si>
  <si>
    <t>ABAFADOR TIPO CONCHA</t>
  </si>
  <si>
    <t>BOTA EM PVC CANO MEDIO PRETA TAM 34</t>
  </si>
  <si>
    <t>BOTA EM PVC CANO MEDIO PRETA TAM 35</t>
  </si>
  <si>
    <t>BOTA EM PVC CANO MEDIO PRETA TAM 36</t>
  </si>
  <si>
    <t>BOTA EM PVC CANO MEDIO PRETA TAM 37</t>
  </si>
  <si>
    <t>BOTA EM PVC CANO MEDIO PRETA TAM 38</t>
  </si>
  <si>
    <t>BOTA EM PVC CANO MEDIO PRETA TAM 39</t>
  </si>
  <si>
    <t>BOTA EM PVC CANO MEDIO PRETA TAM 41</t>
  </si>
  <si>
    <t>BOTA EM PVC CANO MEDIO PRETA TAM 42</t>
  </si>
  <si>
    <t>BOTA EM PVC CANO MEDIO PRETA TAM 43</t>
  </si>
  <si>
    <t>BOTA EM PVC CANO MEDIO PRETA TAM 44</t>
  </si>
  <si>
    <t>BOTA EM PVC CANO MEDIO PRETA TAM 45</t>
  </si>
  <si>
    <t>BOTA EM PVC CANO MEDIO PRETA TAM 46</t>
  </si>
  <si>
    <t>LUVA PU MULTITATO TAM G</t>
  </si>
  <si>
    <t>COLETE REFLETIVO SEM BOLSO TAM G</t>
  </si>
  <si>
    <t>BOTINA BIDENSIDADE BICO DE ACO TAM 37</t>
  </si>
  <si>
    <t>BOTINA BIDENSIDADE BICO DE ACO TAM 38</t>
  </si>
  <si>
    <t>BOTINA BIDENSIDADE BICO DE ACO TAM 39</t>
  </si>
  <si>
    <t>BOTINA BIDENSIDADE BICO DE ACO TAM 40</t>
  </si>
  <si>
    <t>BOTINA BIDENSIDADE BICO DE ACO TAM 41</t>
  </si>
  <si>
    <t>BOTINA BIDENSIDADE BICO DE ACO TAM 42</t>
  </si>
  <si>
    <t>BOTINA BIDENSIDADE BICO DE ACO TAM 43</t>
  </si>
  <si>
    <t>BOTINA BIDENSIDADE BICO DE ACO TAM 44</t>
  </si>
  <si>
    <t>LUVA ANTICORTE TAM 9</t>
  </si>
  <si>
    <t>CINTA ERGONOMICA COM SUSPENSORIO TAM M</t>
  </si>
  <si>
    <t>COLETE REFLETIVO SEM BOLSO TAM GG/XG</t>
  </si>
  <si>
    <t>CAPA DE CHUVA PVC FORRADA TAM P</t>
  </si>
  <si>
    <t>JG REPARO CAIXA DIRECAO 8090</t>
  </si>
  <si>
    <t>DISCO TACOGRAFO</t>
  </si>
  <si>
    <t>VAPORIZADOR SENIOR 3</t>
  </si>
  <si>
    <t>VISOR P/ EQUALIZADOR</t>
  </si>
  <si>
    <t>CASTANHOLA P/ EQUALIZADOR</t>
  </si>
  <si>
    <t>PALHETA P/ EQUALIZADOR (OLHOS)</t>
  </si>
  <si>
    <t>EIXO ROSCADO 1/8</t>
  </si>
  <si>
    <t>MANGUEIRA CURVA 320MM</t>
  </si>
  <si>
    <t>CONEXAO RETA GIRATORIA DESTACAVEL</t>
  </si>
  <si>
    <t>MOLA PEQUENA TORSAO EQUALIZADOR</t>
  </si>
  <si>
    <t>MARTELINHO P/ EQUALIZADOR</t>
  </si>
  <si>
    <t>PNEU MACICO 600X9</t>
  </si>
  <si>
    <t>JOGO CABO DE VELA IGNICAO TOYOTA 4Y</t>
  </si>
  <si>
    <t>TAMBOR FREIO TOYOTA 8FG18B</t>
  </si>
  <si>
    <t>SAPATA PEDAL FREIO TOYOTA</t>
  </si>
  <si>
    <t>PNEU MACICO 6,50X10/5</t>
  </si>
  <si>
    <t>REPARO TAMPA EPR</t>
  </si>
  <si>
    <t>REPARO MIXER</t>
  </si>
  <si>
    <t>RETENTOR TRASEIRO</t>
  </si>
  <si>
    <t>PNEU 315/30/22 DELINTE DS8 107Y</t>
  </si>
  <si>
    <t>PNEU 285/35/22 DELINTE DS8 106Y</t>
  </si>
  <si>
    <t>PNEU 275/45R21 DELINTE 110Y</t>
  </si>
  <si>
    <t>LANTERNA TRASEIRA TOYOTA</t>
  </si>
  <si>
    <t>PAR GARFO CLASSE 1065MM COMPRIMENTO 2,5 TONELADAS</t>
  </si>
  <si>
    <t>COXIM DIANTEIRO COM CHAPA</t>
  </si>
  <si>
    <t>BORRACHA DE PORTA</t>
  </si>
  <si>
    <t>ALUMINIO OPAL BR IN 900ML</t>
  </si>
  <si>
    <t>TRANCA CAPU</t>
  </si>
  <si>
    <t>TINTA CONCENTRADA AMARELO REFRIKO TUBAINA</t>
  </si>
  <si>
    <t>EMBORRACHAMENTO PRETO 3,6L</t>
  </si>
  <si>
    <t>FITA CREPE AUTOMOTIVA</t>
  </si>
  <si>
    <t>CATRACA DE FREIO AUTOMATICA RECOND.</t>
  </si>
  <si>
    <t>BALAO SUSPENSAO SC 124 TRACAO C/ BASE BINS</t>
  </si>
  <si>
    <t>PINO CATRACA DE FREIO</t>
  </si>
  <si>
    <t>PARA BARRO LISO</t>
  </si>
  <si>
    <t>SAPATA FREIO TOYOTA</t>
  </si>
  <si>
    <t>BATERIA ELETRAN 105 MS FREE</t>
  </si>
  <si>
    <t>MANGUEIRA DE LIMPEZA COMPLETA C/ PISTOLA RESFRIAR</t>
  </si>
  <si>
    <t>MANGUEIRA NYLON P/ RODOAR 8,00MM PRETA ME DYNA TECH</t>
  </si>
  <si>
    <t>CONEXAO INSTANTANEA PLASTICA UNIAO 8MM F CONFURTO</t>
  </si>
  <si>
    <t>KIT TRAVA ANTIFURTO DO SERVO SC SUL</t>
  </si>
  <si>
    <t>CONEXAO INST PLAST T REDUTOR 8X8X6MM F CONFURTO</t>
  </si>
  <si>
    <t>SINCR 1A/2A FS5406/6406 (ECO) - EATON</t>
  </si>
  <si>
    <t>MEIO P/LAMA NOMA 2012 LD</t>
  </si>
  <si>
    <t>SERPENTINA COMPRESSOR SC</t>
  </si>
  <si>
    <t>PNEU 295/80R22.5 MAM02 MISTO DIREC 152/149L 18L</t>
  </si>
  <si>
    <t>CATALISADOR P/ PRIMER PU REVOLUTION  GT 500 150ML</t>
  </si>
  <si>
    <t>DISCO LIXA SECA 220 A-275 152X0X6</t>
  </si>
  <si>
    <t>PRIMER PU REVOLUTION GT 500 750ML</t>
  </si>
  <si>
    <t>JUNTA CAMBIO FORD/ VW 6 MARCHAS</t>
  </si>
  <si>
    <t>RETEN. ENTALH FORD/GM/VW CAMBIO CLARK 5106A - ARCA</t>
  </si>
  <si>
    <t>RETEN CAMBIO VW/ FORD CAMBIO EATON - SABO</t>
  </si>
  <si>
    <t>TINTA EPOXI CINZA</t>
  </si>
  <si>
    <t>TINTA EPOXI LARANJA</t>
  </si>
  <si>
    <t>BATIDA DE PEDRA 3,6L</t>
  </si>
  <si>
    <t>PNEU 295/80R22,5 X MULTI Z2 TL 154/150L VG MI</t>
  </si>
  <si>
    <t>RETENTOR PONTA EIXO TOYOTA 8FGU25</t>
  </si>
  <si>
    <t>RETENTOR DO CUBO DIANTEIRO TOYOTA FG18</t>
  </si>
  <si>
    <t>PRESILHA FORRO PORTA</t>
  </si>
  <si>
    <t>CHICOTE FMB130 LITE</t>
  </si>
  <si>
    <t>RASTREADOR FMB920</t>
  </si>
  <si>
    <t>RASTREADOR FMB130</t>
  </si>
  <si>
    <t>AJUST AUT+FORQ+PINOS</t>
  </si>
  <si>
    <t>FLUIDO RADIADOR DILUIDO DAS 50/50 20L</t>
  </si>
  <si>
    <t>PRES MANG/TUBO</t>
  </si>
  <si>
    <t>TUBO LIQ ARRE.</t>
  </si>
  <si>
    <t>PANO - TOALHA OFICINA</t>
  </si>
  <si>
    <t>PNEU 175/70R14 STREET-H MH01 84T</t>
  </si>
  <si>
    <t>ARRUELA FINA DA PONTA DO EIXO S</t>
  </si>
  <si>
    <t>MANGUEIRA DE ENTRADA</t>
  </si>
  <si>
    <t>PAR GARFO 44MMX102MMX1220MM 2,5 TON</t>
  </si>
  <si>
    <t>PORCA CUBO TRASEIRO TOYOTA 7/8FG25/30</t>
  </si>
  <si>
    <t>BOMBA HIDRAULICA TOYOTA</t>
  </si>
  <si>
    <t>VALVULA HIDRAULICA SUCCAO TOYOTA</t>
  </si>
  <si>
    <t>FILTRO HIDRULICA SUCCAO TOYOTA</t>
  </si>
  <si>
    <t>LANTERNA SETA DIANTEIRA PARA EMPILHADEIRAS</t>
  </si>
  <si>
    <t>VEDADOR PARA ESCAPAMENTO</t>
  </si>
  <si>
    <t>BATENTE DIANTEIRO</t>
  </si>
  <si>
    <t>REPARO FILTRO AISAN TOYOTA</t>
  </si>
  <si>
    <t>ROLAMENTO CUBO TRASEIRO EXTERNO TOYOTA</t>
  </si>
  <si>
    <t>ROLAMENTO CUBO TRASEIRO INTERNO TOYOTA</t>
  </si>
  <si>
    <t>VALVULA REGULADORA DE PRESSAO DO COMANDO</t>
  </si>
  <si>
    <t>MASSA POLIESTER</t>
  </si>
  <si>
    <t>KIT REPARO PECAS PLASTICAS 145G</t>
  </si>
  <si>
    <t>PLUG EQUALIZADORA</t>
  </si>
  <si>
    <t>TAMPA ALUMINIO IVECO MB VOLVO GRANDE</t>
  </si>
  <si>
    <t>PROTETOR VELA CABECOTE</t>
  </si>
  <si>
    <t>MANGUEIRA FLEXIVEL DE BORRACHA</t>
  </si>
  <si>
    <t>MANGUEIRA FLEXIVEL</t>
  </si>
  <si>
    <t>CABO FREIO ESTACIONARIO TOYOTA</t>
  </si>
  <si>
    <t>CABO FREIO ESTACIONARIO LE TOYOTA 8FG18B</t>
  </si>
  <si>
    <t>JOGO DE JUNTAS COMP. TOYOTA 4Y</t>
  </si>
  <si>
    <t>ROLAMENTO CUBO DIANTEIRO TOYOTA 8FG18B</t>
  </si>
  <si>
    <t>JUNTA DE VEDACAO DO CARBURADOR TOYOTA</t>
  </si>
  <si>
    <t>JUNTA DO GOVERNOR</t>
  </si>
  <si>
    <t>AJUSTADOR DE FREIO LADO</t>
  </si>
  <si>
    <t>PERFIL DE VEDACAO DE BORRACHA</t>
  </si>
  <si>
    <t>TINTA CONCENTRADA POLIURETANO PRETO SEMI BRILHO</t>
  </si>
  <si>
    <t>VERNIZ POLIURETANO ALTO SOLIDOS 834ML</t>
  </si>
  <si>
    <t>JUNTA INTERNA</t>
  </si>
  <si>
    <t>TAMPA PLASTICA AZUL VW 0,7 BAR</t>
  </si>
  <si>
    <t>TAMPA PLASTICA PRETA VOLKS</t>
  </si>
  <si>
    <t>SUPORTE ALTERNADOR</t>
  </si>
  <si>
    <t>ENDURECEDOR KP350 5/1 CATAL</t>
  </si>
  <si>
    <t>PRIMER PU 5/1 KP350 750ML</t>
  </si>
  <si>
    <t>KIT SISTEMA E REVISAO COMPLETA GELADEIRA</t>
  </si>
  <si>
    <t>BUCHA BARRA ESTABILIZADORA</t>
  </si>
  <si>
    <t>PONTEIRA LADO ESQUERDO MEDIO 48CM</t>
  </si>
  <si>
    <t>CRUZETA CARDAN MR</t>
  </si>
  <si>
    <t>UNIDADE ELETRONICA</t>
  </si>
  <si>
    <t>TUBO SAIDA ESCAPE</t>
  </si>
  <si>
    <t>VEDA CAPO</t>
  </si>
  <si>
    <t>LIXA BLUE 338U 220 225X275 3M</t>
  </si>
  <si>
    <t>DISCO BLUE 321U 220 152 MM 7 FUROS 3M</t>
  </si>
  <si>
    <t>ARO BI PARTIDO TRASEIRO 2.0 2 5 TON 6.00-9 TOYOTA</t>
  </si>
  <si>
    <t>DISCO FLAP 4,5  PROFISSIONAL ZIRCONIO E OXIDO DE ALUM</t>
  </si>
  <si>
    <t>SUPORTE INFERIOR</t>
  </si>
  <si>
    <t>PISTAO FREIO MOTOR</t>
  </si>
  <si>
    <t>COBERTURA PORTA COPO</t>
  </si>
  <si>
    <t>TINTA CONCENTRADA CINZA BRILHANTE ESPECIAL</t>
  </si>
  <si>
    <t>ALCA APOIO</t>
  </si>
  <si>
    <t>PEDAL ACELERADOR</t>
  </si>
  <si>
    <t>ALOJAMENTO</t>
  </si>
  <si>
    <t>PINO PEDAL</t>
  </si>
  <si>
    <t>TRAVA DO ROLETE PEDAL</t>
  </si>
  <si>
    <t>REDUCAO 22X16MM</t>
  </si>
  <si>
    <t>CONEXAO 16X12MM</t>
  </si>
  <si>
    <t>RODIZIO INFERIOR RD 8MM</t>
  </si>
  <si>
    <t>COLUNA DUPLA CBB RD 2600</t>
  </si>
  <si>
    <t>COLUNA SIMPLES CBB 2600</t>
  </si>
  <si>
    <t>BORRACHA INFERIOR CBB ANT</t>
  </si>
  <si>
    <t>PERFIL INFERIOR RD/FC 1000MM</t>
  </si>
  <si>
    <t>PERFIL INTERMEDIARIO RD/FC 125MMX1M</t>
  </si>
  <si>
    <t>TRACK LINE 2600MM</t>
  </si>
  <si>
    <t>LANTERNA PISCA S/ SOQUETE</t>
  </si>
  <si>
    <t>BATERIA Z 100 E MGE3 SL1</t>
  </si>
  <si>
    <t>TEE 8MM</t>
  </si>
  <si>
    <t>SUPORTE TRAVA</t>
  </si>
  <si>
    <t>SUPORTE PLACA</t>
  </si>
  <si>
    <t>PA FIXER CHATA 5X80</t>
  </si>
  <si>
    <t>BATERIA 9V ALCALINA</t>
  </si>
  <si>
    <t>BALANCA</t>
  </si>
  <si>
    <t>CAIXA TERMICA GRANDE BELLA ROMA</t>
  </si>
  <si>
    <t>TACA BELLA ROMA</t>
  </si>
  <si>
    <t>TACA MOEMA</t>
  </si>
  <si>
    <t>T LUVA BUCHA LATAO 25X1/2</t>
  </si>
  <si>
    <t>T JOELHO SOLD. 25X90</t>
  </si>
  <si>
    <t>T  ADESIVO EMB/IND. 75 GR</t>
  </si>
  <si>
    <t>PORCA PARLOK INOX MA 12MM</t>
  </si>
  <si>
    <t>ARRUELA PRESSAO INOX 12MM</t>
  </si>
  <si>
    <t>ET200SP 8X DQ 24VDC/0,5A ST</t>
  </si>
  <si>
    <t>PARABRISA VERDE C/DEG AZUL SCANIA SERIE 5 08/19</t>
  </si>
  <si>
    <t>PARABRISA VERDE SCANIA SERIE 6 18/ON</t>
  </si>
  <si>
    <t>CHA MATTE</t>
  </si>
  <si>
    <t>PLACA DE PETRI 60X15 BACTERIAS HETEROTROFICAS PCA - PLATE UND C/ MEMBR</t>
  </si>
  <si>
    <t>ORTO -TOLIDINA FRASCO 23ML</t>
  </si>
  <si>
    <t>ABRACADEIRA 1/2X3/4</t>
  </si>
  <si>
    <t>BROCA AR 3,0MM</t>
  </si>
  <si>
    <t>SUPORTE SERRA COPO A-1 14-30MM</t>
  </si>
  <si>
    <t>PA FIXER CHATA 4,5X50</t>
  </si>
  <si>
    <t>CHAVE CB-2002 BOIA 2M (8404)</t>
  </si>
  <si>
    <t>RELE INTERFACE</t>
  </si>
  <si>
    <t>FACA SERRILHADA</t>
  </si>
  <si>
    <t>TUBO DE ACO CARBONO RETANGULAR 30MMX40MMX1,20MM (CHAPA 18)X6000MM</t>
  </si>
  <si>
    <t>ABA CONICA 16X6X4MM</t>
  </si>
  <si>
    <t>ABRACADEIRA ACO/BORRACHA 13X19 P/ MANG. 6MM</t>
  </si>
  <si>
    <t>CILINDRO TIRANTADO 50X30MM</t>
  </si>
  <si>
    <t>DESENGRIPANTE 300ML</t>
  </si>
  <si>
    <t>CASTANHA 25 PASSO 50 - THOMSON</t>
  </si>
  <si>
    <t>DISCO CORTE 4.1/2X1.0X7/8 INOX</t>
  </si>
  <si>
    <t>DISCO FLAP 4.1/2 G 100</t>
  </si>
  <si>
    <t>DISCO FLAP 4 GRANA 80</t>
  </si>
  <si>
    <t>GAXETA 80X100 P.F ELASTOMERO</t>
  </si>
  <si>
    <t>TUBO DE COLA PVC 250GR</t>
  </si>
  <si>
    <t>RELE 3US55 16 - 25A</t>
  </si>
  <si>
    <t>ESTANHO TUBINHO 25GR 63X37 1.00MM</t>
  </si>
  <si>
    <t>ELETRODO TUNGSTENIO 2,40MM 2 TORIO (VERM)</t>
  </si>
  <si>
    <t>LUBRIFICANTE 300ML</t>
  </si>
  <si>
    <t>PO 5SX MA 0,8 INOX</t>
  </si>
  <si>
    <t>TRAVADOR 10GR VERM.  HS- 329</t>
  </si>
  <si>
    <t>ELEMENTO FILTRANTE DE POLIETILENO SINTETIZADO</t>
  </si>
  <si>
    <t>SELO 25.40MM = 1 - T 01 ( T01 )</t>
  </si>
  <si>
    <t>SELO 22.22MM = 7/8 - T 01 ( T01 )</t>
  </si>
  <si>
    <t>CILINDRO PNEUMATICO BASICO D32 C20</t>
  </si>
  <si>
    <t>DISCO DESBASTE 4.1/2X1/4X7/8</t>
  </si>
  <si>
    <t>CILINDRO 25X250 HASTE/CAMISA INOX D.A C/ AM. FIXO COM EMB. MAG</t>
  </si>
  <si>
    <t>VALVULA PURGADOR ELETRONICO ROSCA 1/2 BOBINA 220VC</t>
  </si>
  <si>
    <t>BARRA 1/4 ROSC. INOX</t>
  </si>
  <si>
    <t>PO 1/4 SX NC 20F INOX CH7/16</t>
  </si>
  <si>
    <t>CADEADO 60MM</t>
  </si>
  <si>
    <t>PA SX MA INOX 10X45</t>
  </si>
  <si>
    <t>DISCO FLAP 4 GRANA 120</t>
  </si>
  <si>
    <t>EBULIDOR 1000W</t>
  </si>
  <si>
    <t>VALVULA MODULADORA DE VAPOR</t>
  </si>
  <si>
    <t>ROTOR (LOC 128)</t>
  </si>
  <si>
    <t>UNIX PNEUMAX S-10</t>
  </si>
  <si>
    <t>BROCA AR 3,5MM</t>
  </si>
  <si>
    <t>BROCA AR 10,0MM</t>
  </si>
  <si>
    <t>PA ALLEN 4X12 S/C INOX</t>
  </si>
  <si>
    <t>PA SX MA INOX 8X30</t>
  </si>
  <si>
    <t>PA FIXER CHATA 4X45</t>
  </si>
  <si>
    <t>MACACO HIDR. 6T GARRAFA</t>
  </si>
  <si>
    <t>MACARICO GAS BUTANO REGULAVEL</t>
  </si>
  <si>
    <t>MACHO 6 AR MA 2 PC 0,75</t>
  </si>
  <si>
    <t>BUCHA FU 06X35 S/ PAF</t>
  </si>
  <si>
    <t>PO 8 SX MA A,15 INOX</t>
  </si>
  <si>
    <t>GEL DECAPANTE 1250GR</t>
  </si>
  <si>
    <t>BOCAL MIG TMCE 250 TM 251</t>
  </si>
  <si>
    <t>TUBO CONTATO  32X0,8MM</t>
  </si>
  <si>
    <t>LIMA ROTATIVA CILINDRICA 06MM</t>
  </si>
  <si>
    <t>LIMA ROTATIVA  CILINDRICA 12MM</t>
  </si>
  <si>
    <t>LIMA ROTATIVA ARVORE PONTIAGUDA 08MM</t>
  </si>
  <si>
    <t>SELO MECANICO 160</t>
  </si>
  <si>
    <t>MANCAL PRINCIPAL 160</t>
  </si>
  <si>
    <t>MANCAL DE ENCOSTO 160</t>
  </si>
  <si>
    <t>ANEL TEFLON 66 160</t>
  </si>
  <si>
    <t>ANEL TEFLON 82 160</t>
  </si>
  <si>
    <t>ARRUELA TRAVA 160 SL NR 46</t>
  </si>
  <si>
    <t>ARRUELA TRAVA AN12</t>
  </si>
  <si>
    <t>PISTAO BALANCEADOR 160</t>
  </si>
  <si>
    <t>ROLAMENTO DE ENCOSTO 160V</t>
  </si>
  <si>
    <t>ESPACADOR DE ROLAMENTO 160 0.05</t>
  </si>
  <si>
    <t>SERVO MOTOR IP-65 PANASONIC MDMF302</t>
  </si>
  <si>
    <t>VALVUA P EXTINTOR - M30</t>
  </si>
  <si>
    <t>MORDENTE DA PINCA DIREITO</t>
  </si>
  <si>
    <t>MORDENTE DA PINCA ESQUERDO</t>
  </si>
  <si>
    <t>MANGUEIRA 8MM</t>
  </si>
  <si>
    <t>CALIBRE DE FOLGA</t>
  </si>
  <si>
    <t>PORCA FLANGE CAMBIO</t>
  </si>
  <si>
    <t>JOELHO 90 ESG 150MM</t>
  </si>
  <si>
    <t>PARAFUSO DO MANDRIL</t>
  </si>
  <si>
    <t>CONJ. TRANSMISSAO</t>
  </si>
  <si>
    <t>ESPONJA CPL 1000ML</t>
  </si>
  <si>
    <t>CONTATOR 220V 65A</t>
  </si>
  <si>
    <t>SUPORTE P/ RELE</t>
  </si>
  <si>
    <t>LUMINARIA DE EMERGENCIA</t>
  </si>
  <si>
    <t>ADAPTADOR 2.1/2</t>
  </si>
  <si>
    <t>FLUIDO CORTE N. 11 METAIS 500ML</t>
  </si>
  <si>
    <t>VIDRO INCOLOR 8MM</t>
  </si>
  <si>
    <t>LENCOL SILICONE BRANCO ATOXICO 3,0X1000MM</t>
  </si>
  <si>
    <t>RESISTENCIA COLEIRA 3 MAQ COPOS</t>
  </si>
  <si>
    <t>SENSOR TERMO ELEMENTO MINERAL MAQ COPOS</t>
  </si>
  <si>
    <t>CABO DOSADOR 4 MAQ COPOS</t>
  </si>
  <si>
    <t>CABO DOSADOR 1 MAQ COPOS</t>
  </si>
  <si>
    <t>PINO HASTE LEVANTA COPOS</t>
  </si>
  <si>
    <t>VENTOSA PLANA 3 MAQ COPOS</t>
  </si>
  <si>
    <t>ANEL DE VEDACAO TC A05</t>
  </si>
  <si>
    <t>ANEL DE VEDACAO TC A03</t>
  </si>
  <si>
    <t>MOLA CATRACA A02</t>
  </si>
  <si>
    <t>CARTUCHO DE ALUMINIO PRETO MAQ COPOS</t>
  </si>
  <si>
    <t>TINTA AZUL</t>
  </si>
  <si>
    <t>SOLUCAO DE LIMPEZA MAQ COPOS</t>
  </si>
  <si>
    <t>CONJUNTO ALAVANCA</t>
  </si>
  <si>
    <t>JOGO DE FILTRO MAQ COPOS</t>
  </si>
  <si>
    <t>GUIA SUPERIOR DE ENTRADA DA ENCHEDORA 30/40/10</t>
  </si>
  <si>
    <t>CONTROLADOR TEMPERATURA MAQ COPOS</t>
  </si>
  <si>
    <t>USINAGEM EM DISCO E FLANGE DE INOX CONFORME DESENHO</t>
  </si>
  <si>
    <t>UNIAO INOX 304 L SOLD TC OD CURTA 50,80MM</t>
  </si>
  <si>
    <t>CURVA INOX 304/L OD PIPE 19,05MM 3/4</t>
  </si>
  <si>
    <t>TE INOX 304 OD PIPE 19,05MM 3/4</t>
  </si>
  <si>
    <t>TERMINAL -TFF 8-4 UNF</t>
  </si>
  <si>
    <t>GRAXEIRO - 1/4 NPT RETO</t>
  </si>
  <si>
    <t>GRAXEIRO - 5/16 UNF RETA</t>
  </si>
  <si>
    <t>TERMINAL - TFF 2-4 UNF</t>
  </si>
  <si>
    <t>REDUCAO CONC SCH 40 1X3/4</t>
  </si>
  <si>
    <t>JG REPARO CAIXA DIRECAO 8098</t>
  </si>
  <si>
    <t>PNEU MACICA 500X8/3</t>
  </si>
  <si>
    <t>PNEU MACICA 6.50X10/5</t>
  </si>
  <si>
    <t>TUBO AGUA</t>
  </si>
  <si>
    <t>PNEU MACICO 6.00X9/4</t>
  </si>
  <si>
    <t>FLEXIVEL - 2VF607312B</t>
  </si>
  <si>
    <t>PALHETA LIMPADOR 26</t>
  </si>
  <si>
    <t>PALHETA LIMPADOR 24</t>
  </si>
  <si>
    <t>PORCA TRAVA AW 12</t>
  </si>
  <si>
    <t>JG LONA TRASEIRO</t>
  </si>
  <si>
    <t>UNIDADE DE ATENDIMENTO, ASSISTENCIA OU TRATAMENTO MOVEL E CONGENERES</t>
  </si>
  <si>
    <t>ACO NERV. CA-60 4,20MM 12MTS</t>
  </si>
  <si>
    <t>DISJ TRIP 50A DIN</t>
  </si>
  <si>
    <t>DISJ BIP 20A DIN</t>
  </si>
  <si>
    <t>BARRA DE NEUTRO AZUL 12 FUROS P TRILHO</t>
  </si>
  <si>
    <t>DISJ UNIP 25A DIN</t>
  </si>
  <si>
    <t>DISJ UNIP 16A DIN</t>
  </si>
  <si>
    <t>CONDULETE MULTIPLO PVC 4X2 BR</t>
  </si>
  <si>
    <t>TAMPA PVC 1 SEC BR</t>
  </si>
  <si>
    <t>TAMPA PVC RJ 45 BR</t>
  </si>
  <si>
    <t>TAMPA PVC TOMADA DUPLA PB BR</t>
  </si>
  <si>
    <t>BARRA DE TERRA VERDE 12FUROS P TRILHO</t>
  </si>
  <si>
    <t>CILINDRO PNEUMATICO D25 C30 PADRAO ISO</t>
  </si>
  <si>
    <t>PAT THOMSON 411N20C0 - 4 FUROS</t>
  </si>
  <si>
    <t>PAT THOMSON 411N20G0 - 2 FUROS</t>
  </si>
  <si>
    <t>TRANSF AUTO TRAFO 5 KVA 220/380/440+N ELEVADOR/REBAIX IP00</t>
  </si>
  <si>
    <t>ENCHEDORA DE VIDRO MELHORIA SISTEMA DE APLICACAO DE TAMPA DE VODKA</t>
  </si>
  <si>
    <t>INOX 304 DISCO 1/2</t>
  </si>
  <si>
    <t>POSTE BELGO PERAFUSADO 40X60X1,25MM</t>
  </si>
  <si>
    <t>DISCO ABRASIVO DE CORTE 115X1,0X22,2MM</t>
  </si>
  <si>
    <t>DISCO ABRASIVO DE CORTE 178X1,6X22,2MM</t>
  </si>
  <si>
    <t>MONTANTE 1000X7800MM</t>
  </si>
  <si>
    <t>TRAF. TRIF. 750 KVA 13.8 15KV - 60HZ D/Y</t>
  </si>
  <si>
    <t>SELO 5/8 VITON</t>
  </si>
  <si>
    <t>SELO 3/4 VITON</t>
  </si>
  <si>
    <t>SELO 1.1/4 VITON</t>
  </si>
  <si>
    <t>ROLO DE TRANSFERENCIA</t>
  </si>
  <si>
    <t>CHAPA DE ESCORREGAMENTO</t>
  </si>
  <si>
    <t>MANOMETRO C/ GLICERINA 150LBS</t>
  </si>
  <si>
    <t>TERMINAL TFJ 8 - 8 KK</t>
  </si>
  <si>
    <t>CAPA CF8 KK</t>
  </si>
  <si>
    <t>GATES MANG. HIDR. AGR 1-8</t>
  </si>
  <si>
    <t>REFRIGERADOR REFRIKO TUBAINA SLIM PT VIDRO 230LT 127V</t>
  </si>
  <si>
    <t>REFRIGERADOR REFRIKO TUBAINA SLIM PT VIDRO 230LT 220V</t>
  </si>
  <si>
    <t>REFRIGERADOR REFRIKO TUBAINA PT VIDRO 410LT 127V</t>
  </si>
  <si>
    <t>REFRIGERADOR REFRIKO COLA SLIM PT VIDRO 230LT 127V</t>
  </si>
  <si>
    <t>REFRIGERADOR REFRIKO COLA SLIM PT VIDRO 230LT 220V</t>
  </si>
  <si>
    <t>REFRIGERADOR REFRIKO COLA PT VIDRO 570LT 220V</t>
  </si>
  <si>
    <t>REFRIGERADOR REFRIKO COLA PT VIDRO 127LT 220V</t>
  </si>
  <si>
    <t>REFRIGERADOR REFRIKO COLA PT VIDRO 410LT 220V</t>
  </si>
  <si>
    <t>REFRIGERADOR REFRIKO COLA PT VIDRO 410LT 127V</t>
  </si>
  <si>
    <t>REFRIGERADOR REFRIKO TUBAINA PT VIDRO 572LT 127V</t>
  </si>
  <si>
    <t>REFRIGERADOR REFRIKO TUBAINA PT VIDRO 572LT 220V</t>
  </si>
  <si>
    <t>REFRIGERADOR BAMBOA PT VIDRO 570LT 220V</t>
  </si>
  <si>
    <t>REFRIGERADOR BAMBOA PT VIDRO 570LT 127V</t>
  </si>
  <si>
    <t>REFRIGERADOR REFRIKO COLA PT VIDRO 410LT 110V</t>
  </si>
  <si>
    <t>REFRIGERADOR FURIOSO PT VIDRO 570LT 110V</t>
  </si>
  <si>
    <t>REFRIGERADOR REFRIKO TUBAINA PT VIDRO 970LT 220V DUAS PORTAS</t>
  </si>
  <si>
    <t>REFRIGERADOR REFRIKO TUBAINA PT VIDRO 970LT 127V DUAS PORTAS</t>
  </si>
  <si>
    <t>REFRIGERADOR REFRIKO GUARANA PT VIDRO 970LT 220V DUAS PORTAS</t>
  </si>
  <si>
    <t>REFRIGERADOR REFRIKO GUARANA PT VIDRO 970LT 127V DUAS PORTAS</t>
  </si>
  <si>
    <t>VIDRO - PARABRISA</t>
  </si>
  <si>
    <t>VIDRO - VIGIA</t>
  </si>
  <si>
    <t>VIDRO - PORTA DIANTEIRA</t>
  </si>
  <si>
    <t>VIDRO - PORTA TRASEIRA</t>
  </si>
  <si>
    <t>DISJUNTOR C 2X40A 3KA 15265727 WDWP</t>
  </si>
  <si>
    <t>ADAPT PPR TRANS F/M 25X3/4</t>
  </si>
  <si>
    <t>ADAPT PPR TRANS F/M 32X1</t>
  </si>
  <si>
    <t>ADAPT PPR TRANS F/M 50X1.1/2</t>
  </si>
  <si>
    <t>ADAPT PPR TRANS F/M 90X3</t>
  </si>
  <si>
    <t>BASE REGISTRO GAVETA 1 DN25</t>
  </si>
  <si>
    <t>BASE REGISTRO GAVETA 3/4 DN20</t>
  </si>
  <si>
    <t>BASE REGISTRO PRESSAO 3/4 DN20</t>
  </si>
  <si>
    <t>BUCHA REDU PPR M/F 32X25MM</t>
  </si>
  <si>
    <t>BUCHA REDU PPR M/F 40X25MM</t>
  </si>
  <si>
    <t>BUCHA REDU PPR M/F 40X32MM</t>
  </si>
  <si>
    <t>BUCHA REDU PPR M/F 50X32MM</t>
  </si>
  <si>
    <t>BUCHA REDU PPR M/F 63X40MM</t>
  </si>
  <si>
    <t>BUCHA REDU PPR M/F 63X50MM</t>
  </si>
  <si>
    <t>BUCHA REDU PPR M/F 75X63MM</t>
  </si>
  <si>
    <t>BUCHA REDU PPR M/F 90X63MM</t>
  </si>
  <si>
    <t>CAP ESGOTO SN DN 100</t>
  </si>
  <si>
    <t>CAP ESGOTO SN DN 50</t>
  </si>
  <si>
    <t>GRELHA QUAD CR 150</t>
  </si>
  <si>
    <t>JOELHO 90 ESG SN ANEL LAB DN40X38</t>
  </si>
  <si>
    <t>JOELHO 90 PPR F/F 32MM</t>
  </si>
  <si>
    <t>JOELHO 90 PPR F/F 63MM</t>
  </si>
  <si>
    <t>JUNCAO SIMPLES ESG SN DN 100</t>
  </si>
  <si>
    <t>JUNCAO SIMPLES ESG SN DN 40</t>
  </si>
  <si>
    <t>JUNCAO SIMPLES ESG SN DN 50</t>
  </si>
  <si>
    <t>PORTA GR N21 QUADRADO CINZA 150</t>
  </si>
  <si>
    <t>REDUCAO EXC ESG SN DN 100X50</t>
  </si>
  <si>
    <t>REDUCAO EXC ESG SN DN 75X50</t>
  </si>
  <si>
    <t>REGISTRO GAVETA B 1.1/2 DN40 - BRUTO</t>
  </si>
  <si>
    <t>REGISTRO GAVETA B 3 DN75 - BRUTO</t>
  </si>
  <si>
    <t>REGISTRO GAVETA B 3/4 DN20 - BRUTO</t>
  </si>
  <si>
    <t>TE PPR F/F/F 25MM</t>
  </si>
  <si>
    <t>TE PPR F/F/F 32MM</t>
  </si>
  <si>
    <t>TE PPR F/F/F 50MM</t>
  </si>
  <si>
    <t>TE PPR F/F/F 63MM</t>
  </si>
  <si>
    <t>TE REDU CENT PPR F/F/F 32X25MM</t>
  </si>
  <si>
    <t>4 TE REDU CENT PPR F/F/F 40X32MM</t>
  </si>
  <si>
    <t>TE REDU CENT PPR F/F/F 50X25MM</t>
  </si>
  <si>
    <t>TE REDU CENT PPR F/F/F 63X40MM</t>
  </si>
  <si>
    <t>TE REDU CENT PPR F/F/F 63X50MM</t>
  </si>
  <si>
    <t>TE REDU CENT PPR F/F/F 75X50MM</t>
  </si>
  <si>
    <t>TE REDU CENT PPR F/F/F 75X63MM</t>
  </si>
  <si>
    <t>TE REDU CENT PPR F/F/F 90X63MM</t>
  </si>
  <si>
    <t>TE REDU CENT PPR F/F/F 90X75MM</t>
  </si>
  <si>
    <t>TE REDU ESG SN DN 100X75</t>
  </si>
  <si>
    <t>TE REDU ESG SN DN 150X100</t>
  </si>
  <si>
    <t>TE REDU ESG SN DN 75X50</t>
  </si>
  <si>
    <t>TERMINAL VENT ESG DN50</t>
  </si>
  <si>
    <t>TERMINAL VENT ESG DN75</t>
  </si>
  <si>
    <t>TUBO DESC P/ VAL HYDRA N11 C/J DN 38</t>
  </si>
  <si>
    <t>TUBO PPR PN 12 32MMX3M</t>
  </si>
  <si>
    <t>TUBO PPR PN 12 40MMX3M</t>
  </si>
  <si>
    <t>TUBO PPR PN 12 50MMX3M</t>
  </si>
  <si>
    <t>TUBO PPR PN 12 63MMX3M</t>
  </si>
  <si>
    <t>TUBO PPR PN 12 75MMX3M</t>
  </si>
  <si>
    <t>TUBO PPR PN 20 25MMX3M</t>
  </si>
  <si>
    <t>TUBO PPR PN 20 90MMX3M</t>
  </si>
  <si>
    <t>TUBO PVC ESGOTO SN DN100X6M</t>
  </si>
  <si>
    <t>TUBO PVC ESGOTO SN DN150X6M</t>
  </si>
  <si>
    <t>TUBO PVC ESGOTO SN DN40X6M</t>
  </si>
  <si>
    <t>TUBO PVC ESGOTO SN DN50X6M</t>
  </si>
  <si>
    <t>TUBO PVC ESGOTO SR DN150X6M</t>
  </si>
  <si>
    <t>ADAPT PPR TRANS F/M 63X2</t>
  </si>
  <si>
    <t>JOELHO 45 PPR F/F 63MM</t>
  </si>
  <si>
    <t>LUVA SIMPLES PPR F/F 75MM</t>
  </si>
  <si>
    <t>ANEL DE VEDACAO ESG SN DN50</t>
  </si>
  <si>
    <t>ANEL DE VEDACAO ESG SN DN75</t>
  </si>
  <si>
    <t>ADESIVO FRASCO 850G</t>
  </si>
  <si>
    <t>PRE FABRICADO - LAJE MACICA</t>
  </si>
  <si>
    <t>PRE FABRICADO - PEA LP20</t>
  </si>
  <si>
    <t>PRE FABRICADO - ESCADA</t>
  </si>
  <si>
    <t>PRE FABRICADO - VIGA SEM CONSOLE</t>
  </si>
  <si>
    <t>PRE FABRICADO - PILAR COM CONSOLO</t>
  </si>
  <si>
    <t>TRENA FIBRA 30M ABERTA</t>
  </si>
  <si>
    <t>CAL CRESOCAL 20KG</t>
  </si>
  <si>
    <t>ADESIVO PU40 CINZA 400G</t>
  </si>
  <si>
    <t>ADAPT PPR TRANS F/F 25X1/2</t>
  </si>
  <si>
    <t>JOELHO 45 ESG SN DN 40</t>
  </si>
  <si>
    <t>JOELHO 45 PPR F/F 25MM</t>
  </si>
  <si>
    <t>LUVA SIMPLES ESG SN DN40</t>
  </si>
  <si>
    <t>LUVA SIMPLES PPR F/F 32MM</t>
  </si>
  <si>
    <t>PARAFUSO FLANGEADO PONTA AGULHA PHILIPS 4,2X13MM</t>
  </si>
  <si>
    <t>LUVA SIMPLES PPR F/F 50MM</t>
  </si>
  <si>
    <t>LUVA SOLD/ROSC 25MMX3/4</t>
  </si>
  <si>
    <t>ACOPLAMENTO 38X38 ZINC</t>
  </si>
  <si>
    <t>ARRUELA ALUMINIO 3/4</t>
  </si>
  <si>
    <t>ARRUELA LISA 5/16</t>
  </si>
  <si>
    <t>BUCHA ALUMINIO 3/4</t>
  </si>
  <si>
    <t>BUCHA PLASTICA S10 C/100 UN</t>
  </si>
  <si>
    <t>BUCHA PLASTICA S8 C/100 UN</t>
  </si>
  <si>
    <t>CAIXA P/TOMADA MOD.NOVO NBR</t>
  </si>
  <si>
    <t>CRUZETA HOR.PERF.90 100X100</t>
  </si>
  <si>
    <t>CRUZETA HOR.PERF.90 200X100</t>
  </si>
  <si>
    <t>CURVA GALVANIZADA FOGO MEDIA 3/4X90 C/R</t>
  </si>
  <si>
    <t>CURVA INV. PERF. 90 100X100</t>
  </si>
  <si>
    <t>EMENDA I P/PERF. 38X38 INTERNA</t>
  </si>
  <si>
    <t>EMENDA X P/PERF. 38X38 INTERNA</t>
  </si>
  <si>
    <t>FLANGE 200X100</t>
  </si>
  <si>
    <t>JAQUETA E CONE 5/16</t>
  </si>
  <si>
    <t>JUNCAO INTERNA 100X100</t>
  </si>
  <si>
    <t>MAO FRANCESA SIMPLES 300MM</t>
  </si>
  <si>
    <t>PARAFUSO P/BUCHA S10</t>
  </si>
  <si>
    <t>PORCA SEXTAVADA 5/16</t>
  </si>
  <si>
    <t>RED.C.PERF.200X100/100X100</t>
  </si>
  <si>
    <t>SAIDA HORIZONTAL 3/4</t>
  </si>
  <si>
    <t>SAIDA LATERAL 3/4</t>
  </si>
  <si>
    <t>SAPATA EXTERNA 4 FUROS</t>
  </si>
  <si>
    <t>SUPORTE BALANCO P/VERG. 100X100</t>
  </si>
  <si>
    <t>SUPORTE BALANCO P/VERG. 200X100</t>
  </si>
  <si>
    <t>T HOR. PERF. 100X100</t>
  </si>
  <si>
    <t>T HOR. PERF. 90 200X100</t>
  </si>
  <si>
    <t>UNIDUT ROSCA 3/4</t>
  </si>
  <si>
    <t>VERGALHAO BARRA ROSCADO 5/16X3000MM</t>
  </si>
  <si>
    <t>PORC CIMENTO ACETI 84X84</t>
  </si>
  <si>
    <t>ARGA. PORC. INT. CZ PLAS. 20KG QUARTZ</t>
  </si>
  <si>
    <t>REJUNTE</t>
  </si>
  <si>
    <t>VALVULA DESCARGA RI BASE 1.1/2</t>
  </si>
  <si>
    <t>VIGA U 6 150X50 CHAPA 12</t>
  </si>
  <si>
    <t>VIGA U 6 150X50 - CHAPA 11</t>
  </si>
  <si>
    <t>CANTONEIRA 2X1/8</t>
  </si>
  <si>
    <t>COLHER DE PEDREIRO 9 OVAL</t>
  </si>
  <si>
    <t>DESEMPENADEIRA ACO 25,5X12</t>
  </si>
  <si>
    <t>MADEIRA SERRADA QUARUBA ROSA</t>
  </si>
  <si>
    <t>DILUENTE GF 5L</t>
  </si>
  <si>
    <t>GALVIFER ALUMINIO 3,6L</t>
  </si>
  <si>
    <t>GALVIFER PRETO FOSCO 3,6L</t>
  </si>
  <si>
    <t>TELA POPI PESADA - EQ138 10X10 4.2-2X3MT</t>
  </si>
  <si>
    <t>T</t>
  </si>
  <si>
    <t>UNIAO INOX 304L SOLD TC OD CURTA 38,10MM 1.1/2</t>
  </si>
  <si>
    <t>JOELHO 90 ESG SN DN 40</t>
  </si>
  <si>
    <t>TUBO PPR PN 20 50MMX3M</t>
  </si>
  <si>
    <t>CABO NU 750V 50,00MM 19 VIAS</t>
  </si>
  <si>
    <t>CONECTOR GRAMPO P/ HASTE DE ATERRAMENTO</t>
  </si>
  <si>
    <t>ELETRODUTO CORRUGADO 4</t>
  </si>
  <si>
    <t>HASTE ATERRAMENTO 12,7MMX2,40CM</t>
  </si>
  <si>
    <t>BARRA SEGURANCA ALUM 600MM RETA</t>
  </si>
  <si>
    <t>BARRA SEGURANCA ALUM 450MM RETA</t>
  </si>
  <si>
    <t>VALVULA ESCO CUBA CROMADO 1.1/4</t>
  </si>
  <si>
    <t>LIGACAO FLEXIVEL 40CM CR 4607</t>
  </si>
  <si>
    <t>SIFAO SANFONADO CROMADO SSUM2</t>
  </si>
  <si>
    <t>KIT INST.P/BACIA CONV.FIXA VERT.CRO</t>
  </si>
  <si>
    <t>ACAB. VD. CHROME DOCOL</t>
  </si>
  <si>
    <t>VAL.P/MICTORIO CR - VTA010CWB</t>
  </si>
  <si>
    <t>CUBA EMB LAVINIA 40 BL ACO INOX POLIDO</t>
  </si>
  <si>
    <t>TOR.P/COZ.MESA B.ALTA GALI00801306</t>
  </si>
  <si>
    <t>CAIXA LUZ DRYWALL 4 2 AMARELA</t>
  </si>
  <si>
    <t>CAIXA LUZ DRYWALL 4 4 AMARELA</t>
  </si>
  <si>
    <t>TANQUE DE ENCAIXE HERA 23L</t>
  </si>
  <si>
    <t>TORN ESFERA VAZAO TOTAL 1417</t>
  </si>
  <si>
    <t>BUCHA REDU SOLD CTA 40X32MM</t>
  </si>
  <si>
    <t>ELUMAFLEX 35X10MMX2,00 MTS</t>
  </si>
  <si>
    <t>TE SOLDAVEL 32MM</t>
  </si>
  <si>
    <t>TUBO PVC SOLDAVEL 32X6MT</t>
  </si>
  <si>
    <t>VERGALHAO CA-50 25,00MM 12 MTS</t>
  </si>
  <si>
    <t>BARRA ROSCADA 6,35-1/4X1MT GALVANIZADA</t>
  </si>
  <si>
    <t>BARRA ROSCADA 6,35-1/4 ROSCA INTERNA</t>
  </si>
  <si>
    <t>PORCA SEXTAVADA 6,35-1/4 ALTA GALVANIZADA</t>
  </si>
  <si>
    <t>PARABOLT PBI 6,35-1/4 ROSCA INTERNA</t>
  </si>
  <si>
    <t>ARRUELA LISA 6,35-1/4 ALTA GALVANIZADA</t>
  </si>
  <si>
    <t>BROCA SDS PLUS 6,0X40/110MM</t>
  </si>
  <si>
    <t>FITA PARA CANTOS</t>
  </si>
  <si>
    <t>PA DW TROMBETA AG AC 3,5X45</t>
  </si>
  <si>
    <t>JOELHO 45 ESG SN DN 150</t>
  </si>
  <si>
    <t>JOELHO 45 PPR F/F 90MM</t>
  </si>
  <si>
    <t>JOELHO 90 PPR F/F 90MM</t>
  </si>
  <si>
    <t>TUBO PPR PN 20 63MMX2M</t>
  </si>
  <si>
    <t>TUBO PPR PN 20 75MMX3M</t>
  </si>
  <si>
    <t>CALHA 120C26</t>
  </si>
  <si>
    <t>PORTAS E FECHAMENTOS EM ALUMINIO</t>
  </si>
  <si>
    <t>PINGADEIRA E SOLEIRA</t>
  </si>
  <si>
    <t>CABO 1KV FLEX 16MM AZ 90</t>
  </si>
  <si>
    <t>CABO 1KV FLEX 16MM VD 90</t>
  </si>
  <si>
    <t>CABO 1KV FLEX 16MM PT 90</t>
  </si>
  <si>
    <t>DISPOSITIVO DR 4X63A 30MA</t>
  </si>
  <si>
    <t>DISJUNTOR C 3X25A 3KA</t>
  </si>
  <si>
    <t>DISJUNTOR C 1X10A 3 KA</t>
  </si>
  <si>
    <t>EMENDA INT 50X50 TIPO U</t>
  </si>
  <si>
    <t>TAMPA DE ELETR 50X3M</t>
  </si>
  <si>
    <t>SUPORTE SUSP. FECHADO 50X50 ZINC</t>
  </si>
  <si>
    <t>ARAME REC INDUSTRIA BWG 12 2,77MM</t>
  </si>
  <si>
    <t>TELA ENGOMADA ESTRUTURANTE</t>
  </si>
  <si>
    <t>BROCA SDS MAX 32X250/370</t>
  </si>
  <si>
    <t>PARABOLT PB 15,87-5/8X4.1/2</t>
  </si>
  <si>
    <t>LAVATORIO PARA ASSEPSIA</t>
  </si>
  <si>
    <t>CUBA APOIO QUAD 30X30 ICASA</t>
  </si>
  <si>
    <t>BACIA CONVENCIONAL CELIT</t>
  </si>
  <si>
    <t>CUBA OVAL EMBUT ICASA</t>
  </si>
  <si>
    <t>MICTO C/ KIT ICASA</t>
  </si>
  <si>
    <t>KIT BACIA CONVENCIONAL ICASA</t>
  </si>
  <si>
    <t>PATCH PAINEL MODULAR MULTILAN CAT.6 24 PORTAS</t>
  </si>
  <si>
    <t>CONECTOR FEMEA GIGALAN CAT.6 BRANCO</t>
  </si>
  <si>
    <t>PATCH CORD. U/UTP GIGALAN GREEN CAT.6 VERMELHO</t>
  </si>
  <si>
    <t>PATCH CORD U/UTP GIGALAN GREEN 2.5 VERMELHO</t>
  </si>
  <si>
    <t>GUIA CABO HORIZONTAL FECHADO</t>
  </si>
  <si>
    <t>CABO TRANSMISSAO DE DADOS GIGALAN VERMELHO RIB</t>
  </si>
  <si>
    <t>CONCENTRADO BEBIDA ENERGETICA TRADICIONAL ADM</t>
  </si>
  <si>
    <t>PREFORMA 31,7G CRISTAL 1/ 1,5L A</t>
  </si>
  <si>
    <t>PREFORMA 30,0G CRISTAL 1L/ 1,5L E</t>
  </si>
  <si>
    <t>PREFORMA 18,02G CRISTAL 250/ 275/ 500ML D</t>
  </si>
  <si>
    <t>PREFORMA 41,0G CRISTAL 2L A1</t>
  </si>
  <si>
    <t>PREFORMA 46,65G CRISTAL 2L A2</t>
  </si>
  <si>
    <t>PREFORMA 56,65G CRISTAL 3L E</t>
  </si>
  <si>
    <t>PREFORMA 15,2G CRISTAL 450/ 500ML B</t>
  </si>
  <si>
    <t>PREFORMA 41,0G VERDE 2L A1</t>
  </si>
  <si>
    <t>PREFORMA 42,7G VERDE 2L C1</t>
  </si>
  <si>
    <t>PREFORMA 54,7G VERDE 3L A</t>
  </si>
  <si>
    <t>PREFORMA 56,65G VERDE 3L E</t>
  </si>
  <si>
    <t>PREFORMA 20,2G VERDE 500ML A</t>
  </si>
  <si>
    <t>PREFORMA 12,0G CRISTAL 200ML A</t>
  </si>
  <si>
    <t>PREFORMA 42,7G CRISTAL 2L C1</t>
  </si>
  <si>
    <t>PREFORMA 46,7G CRISTAL 2L C2</t>
  </si>
  <si>
    <t>PREFORMA 54,7G CRISTAL 3L A</t>
  </si>
  <si>
    <t>PREFORMA 54,4G CRISTAL 3L F</t>
  </si>
  <si>
    <t>PREFORMA 20,2G CRISTAL 500ML A</t>
  </si>
  <si>
    <t>PREFORMA 20,6G CRISTAL 500ML B</t>
  </si>
  <si>
    <t>PREFORMA 54,4G VERDE 3L F</t>
  </si>
  <si>
    <t>PREFORMA 20,6G VERDE 500ML B</t>
  </si>
  <si>
    <t>PREFORMA 19,5G VERDE 500ML C</t>
  </si>
  <si>
    <t>PREFORMA 15,6G CRISTAL 450/ 500ML C</t>
  </si>
  <si>
    <t>PREFORMA 17,8G CRISTAL 250/ 275/ 500ML B</t>
  </si>
  <si>
    <t>REFRIKO COLA 12X200ML IND - CERVEJARIA</t>
  </si>
  <si>
    <t>REFRIKO GUARANA 12X200ML IND - CERVEJARIA</t>
  </si>
  <si>
    <t>REFRIKO GUARANA S/ ACUCARES 12X200ML IND - CERVEJARIA</t>
  </si>
  <si>
    <t>REFRIKO LARANJA 12X200ML IND - CERVEJARIA</t>
  </si>
  <si>
    <t>REFRIKO LIMAO 12X200ML IND - CERVEJARIA</t>
  </si>
  <si>
    <t>REFRIKO TUBAINA 12X200ML IND - CERVEJARIA</t>
  </si>
  <si>
    <t>REFRIKO UVA 12X200ML IND - CERVEJARIA</t>
  </si>
  <si>
    <t>GIN JAMES COOK 6X900ML EXP</t>
  </si>
  <si>
    <t>LATA DE ALUMINIO LISA 473ML</t>
  </si>
  <si>
    <t>ROTULO SLEEVE FURIOSO UVA VERDE E PESSEGO 473ML</t>
  </si>
  <si>
    <t>002</t>
  </si>
  <si>
    <t>FURIOSO UVA VERDE E PESSEGO 6X473ML</t>
  </si>
  <si>
    <t>003</t>
  </si>
  <si>
    <t>FURIOSO UVA VERDE E PESSEGO 6X2LT IND - CERVEJARIA</t>
  </si>
  <si>
    <t>SUC CAMPO LARGO UVA 1,5LT - ME</t>
  </si>
  <si>
    <t>SUC CAMPO LARGO UVA TINTO 900ML - ME</t>
  </si>
  <si>
    <t>SUC CAMPO LARGO MACA 900ML - ME</t>
  </si>
  <si>
    <t>SUC CAMPO LARGO GOIABA E MACA 900ML - ME</t>
  </si>
  <si>
    <t>AC CAMPO LARGO INTEGRAL 900ML- ME</t>
  </si>
  <si>
    <t>VT DON MELCHOR CABERNET SAUVIGNON SAFRA 2020 750ML - ME</t>
  </si>
  <si>
    <t>VT DON MELCHOR CABERNET SAUVIGNON SAFRA 2021 750ML - ME</t>
  </si>
  <si>
    <t>VT CABALLO CHILENO CABERNET SAUVIGNON 750ML - ME</t>
  </si>
  <si>
    <t>VT CABALLO CHILENO CARMENERE 750ML - ME</t>
  </si>
  <si>
    <t>VB CABALLO CHILENO SAUVIGNON BLANC 750ML - ME</t>
  </si>
  <si>
    <t>VT TORO CENTENARIO LOS LABURANTES MALBEC 750ML - ME</t>
  </si>
  <si>
    <t>VT TORO CENTENARIO LOS LABURANTES CABERNET SAUVIGNON 750ML - ME</t>
  </si>
  <si>
    <t>VB TORO CENTENARIO LOS LABURANTES CHARDONNAY 750ML - ME</t>
  </si>
  <si>
    <t>VT CASILLERO DEL DIABLO BELIGTH RED 750ML - ME</t>
  </si>
  <si>
    <t>VB CASILLERO DEL DIABLO BLANC CABERNET 750ML - ME</t>
  </si>
  <si>
    <t>VT DIABLO DEEP CARMENERE 750ML - ME</t>
  </si>
  <si>
    <t>ESP CAMPO LARGO MOSCATEL 750 ML - ME</t>
  </si>
  <si>
    <t>ESP CAMPO LARGO MOSCATEL ROSE 750 ML - ME</t>
  </si>
  <si>
    <t>ESP LUNAR PERFETTO MOSCATEL ROSE 750ML - ME</t>
  </si>
  <si>
    <t>ESP LUNAR PERFETTO MOSCATEL 750ML - ME</t>
  </si>
  <si>
    <t>ESP LUNAR PERFETTO BRUT 750ML - ME</t>
  </si>
  <si>
    <t>ESP CAMPO LARGO FASTY ZERO ALCOOL 660ML - ME</t>
  </si>
  <si>
    <t>GIN GINTUDO ORANGE 1LT - ME</t>
  </si>
  <si>
    <t>GIN ROCKS POCKET 200ML - ME</t>
  </si>
  <si>
    <t>001</t>
  </si>
  <si>
    <t>ROTULO BOPP REFRISHOW GUARANA 2L</t>
  </si>
  <si>
    <t>ROTULO BOPP REFRIKO GUARANA S/ ACUCARES 200ML</t>
  </si>
  <si>
    <t>ROTULO SLEEVE FURIOSO UVA VERDE E PESSEGO 2L</t>
  </si>
  <si>
    <t>ROTULO SLEEVE FURIOSO MANGA 250ML</t>
  </si>
  <si>
    <t>PREFORMA CRISTAL 450/ 500ML D</t>
  </si>
  <si>
    <t>PREFORMA VERDE 500ML G</t>
  </si>
  <si>
    <t>005</t>
  </si>
  <si>
    <t>CHAPA SEM IMPRESSAO 0960X1160MM</t>
  </si>
  <si>
    <t>MULT ALCLOR 50L</t>
  </si>
  <si>
    <t>AMERSITE 2 25L</t>
  </si>
  <si>
    <t>TOUCA SANFONADA TNT BRANCA C/ 100 UN</t>
  </si>
  <si>
    <t>PAPEL TOALHA BOBINA</t>
  </si>
  <si>
    <t>C-BOB 2032696 - 1</t>
  </si>
  <si>
    <t>ADITIVO PARA LIMPEZA DATADORA VIDEOJET V901Q</t>
  </si>
  <si>
    <t>TINTA ACRILICA</t>
  </si>
  <si>
    <t>PERFIL</t>
  </si>
  <si>
    <t>PORTA TOUCAS MANUAL GRANDE</t>
  </si>
  <si>
    <t>COPO DESCARTAVEL</t>
  </si>
  <si>
    <t>LUVA ANTICORTE</t>
  </si>
  <si>
    <t>LUVA DE RASPA</t>
  </si>
  <si>
    <t>ABAFADOR CONCHA</t>
  </si>
  <si>
    <t>RODA DE LIXA PG</t>
  </si>
  <si>
    <t>AGAR MILK</t>
  </si>
  <si>
    <t>ABRACADEIRA</t>
  </si>
  <si>
    <t>ETIQUETA REMOVIVEL PARA BARRIL 105X160</t>
  </si>
  <si>
    <t>ETIQUETA ADESIVA BOPP 105X160 ROXA</t>
  </si>
  <si>
    <t>ETIQUETA ADESIVA BOPP 105X160 VERDE AGUA</t>
  </si>
  <si>
    <t>ETIQUETA ADESIVA BOPP 105X160 CORAL</t>
  </si>
  <si>
    <t>ETIQUETA ADESIVA BOPP 105X160 LILAS</t>
  </si>
  <si>
    <t>AMOSTRA</t>
  </si>
  <si>
    <t>REBOBINADOR DE ETIQUETAS</t>
  </si>
  <si>
    <t>ETIQUETA ADESIVA BOPP 105X160 AMARELA</t>
  </si>
  <si>
    <t>ETIQUETA ADESIVA BOPP 105X160 CINZA</t>
  </si>
  <si>
    <t>DISPENSER</t>
  </si>
  <si>
    <t>PLACA DE PETRI</t>
  </si>
  <si>
    <t>LUVA NITRILICA</t>
  </si>
  <si>
    <t>PERA PIPETADORA</t>
  </si>
  <si>
    <t>CUBETA DE VIDRO</t>
  </si>
  <si>
    <t>AGAR DRBC</t>
  </si>
  <si>
    <t>ISOCTANO</t>
  </si>
  <si>
    <t>PIPETA GRADUADA DE 2ML PLASTICO</t>
  </si>
  <si>
    <t>ESCOVAS P/ VIDRARIA</t>
  </si>
  <si>
    <t>ENZIMA</t>
  </si>
  <si>
    <t>AGAR WL</t>
  </si>
  <si>
    <t>SOLUCAO TAMPAO</t>
  </si>
  <si>
    <t>VALVULA EXTRATORA ENGATE RAPIDO P/ BARRIL DE CHOPP</t>
  </si>
  <si>
    <t>ERLENMEYER 250ML BOCA LARGA PLASTICO</t>
  </si>
  <si>
    <t>SUPORTE P/ BOBINA</t>
  </si>
  <si>
    <t>BATERIA P/ NOTEBOOK</t>
  </si>
  <si>
    <t>AROMATIZANTE DE AMBIENTE</t>
  </si>
  <si>
    <t>LIMPADOR GELATINOSO</t>
  </si>
  <si>
    <t>SABONETE</t>
  </si>
  <si>
    <t>RODO DE ALUMINIO</t>
  </si>
  <si>
    <t>PANO P/ LIMPEZA</t>
  </si>
  <si>
    <t>LEITE</t>
  </si>
  <si>
    <t>PAO DE QUEIJO</t>
  </si>
  <si>
    <t>ESPONJA P/ LIMPEZA</t>
  </si>
  <si>
    <t>PINO MACHO</t>
  </si>
  <si>
    <t>PASTA DESENGRAXANTE ABRASIVA 900GR</t>
  </si>
  <si>
    <t>OLEO DE SOJA</t>
  </si>
  <si>
    <t>BALDE</t>
  </si>
  <si>
    <t>COPO MEDIDOR</t>
  </si>
  <si>
    <t>GARRAFA TERMICA</t>
  </si>
  <si>
    <t>VINAGRE DE ALCOOL 750ML</t>
  </si>
  <si>
    <t>PALITO DE DENTE</t>
  </si>
  <si>
    <t>FOSFORO</t>
  </si>
  <si>
    <t>PEDRA SANITARIA</t>
  </si>
  <si>
    <t>PILHA BATERIA ALCALINA</t>
  </si>
  <si>
    <t>BOBINA P/ PONTO</t>
  </si>
  <si>
    <t>CANETA PINCEL ATOMICO PERMANENTE</t>
  </si>
  <si>
    <t>BUCHA</t>
  </si>
  <si>
    <t>JOELHO</t>
  </si>
  <si>
    <t>LIXA AGUA 080</t>
  </si>
  <si>
    <t>DISJUNTOR</t>
  </si>
  <si>
    <t>ESPUMA EXPANSIVA</t>
  </si>
  <si>
    <t>TORNEIRA</t>
  </si>
  <si>
    <t>VASELINA PASTA</t>
  </si>
  <si>
    <t>LAMPADA GERMICIDA</t>
  </si>
  <si>
    <t>LIXA AGUA 100</t>
  </si>
  <si>
    <t>CAP SOLDAVEL 20MM</t>
  </si>
  <si>
    <t>GALAO DE TINTA</t>
  </si>
  <si>
    <t>DISCO DIAMANTADO TURBO 230X22,23MM</t>
  </si>
  <si>
    <t>DISCO DIAMAN SEGMEN 4.1/2</t>
  </si>
  <si>
    <t>CAP SOLDAVEL 50MM</t>
  </si>
  <si>
    <t>LINHA DE PEDREIRO</t>
  </si>
  <si>
    <t>ADITIVO P/ ARGAMASSA</t>
  </si>
  <si>
    <t>BARRA DE FERRO</t>
  </si>
  <si>
    <t>TRINCO P/ PORTA</t>
  </si>
  <si>
    <t>BOTINA P/ EPI</t>
  </si>
  <si>
    <t>LUVA P/ EPI</t>
  </si>
  <si>
    <t>CAPA DE CHUVA</t>
  </si>
  <si>
    <t>CARTUCHO QUIMICO</t>
  </si>
  <si>
    <t>LUVA ANTICORTE TAM 10</t>
  </si>
  <si>
    <t>MASCARA C/ VALVULA</t>
  </si>
  <si>
    <t>BOTA PT PVC CANO LONGO TAM 36</t>
  </si>
  <si>
    <t>BOTA PT PVC CANO LONGO TAM 37</t>
  </si>
  <si>
    <t>BOTA PT PVC CANO LONGO TAM 38</t>
  </si>
  <si>
    <t>BOTA PT PVC CANO LONGO TAM 39</t>
  </si>
  <si>
    <t>BOTA PT PVC CANO LONGO TAM 40</t>
  </si>
  <si>
    <t>BOTA PT PVC CANO LONGO TAM 41</t>
  </si>
  <si>
    <t>MANGOTE P/ EPI</t>
  </si>
  <si>
    <t>LUVA LATEX</t>
  </si>
  <si>
    <t>MANGOTE EM COURO DE RASPA</t>
  </si>
  <si>
    <t>RESPIRADOR PURIFICADOR DE AR TAMANHO UNICO</t>
  </si>
  <si>
    <t>BOTA PT PVC CANO LONGO TAM 35</t>
  </si>
  <si>
    <t>BOTA PT PVC CANO LONGO TAM 42</t>
  </si>
  <si>
    <t>BOTA PT PVC CANO LONGO TAM 43</t>
  </si>
  <si>
    <t>BOTA PT PVC CANO LONGO TAM 44</t>
  </si>
  <si>
    <t>BOTA PT PVC CANO LONGO TAM 46</t>
  </si>
  <si>
    <t>ANEL DE VEDACAO PARA CARTUCHOS E FILTROS</t>
  </si>
  <si>
    <t>CONJUNTO DE VISOR ACRILICO PARA MASCARA</t>
  </si>
  <si>
    <t>CONJUNTO DE TIRANTES PARA MASCARA</t>
  </si>
  <si>
    <t>VALVULA DE EXALACAO PARA MASCARA</t>
  </si>
  <si>
    <t>VALVULA DE INALACAO PARA MASCARA</t>
  </si>
  <si>
    <t>MOLDURA PARA VISOR DE MASCARA</t>
  </si>
  <si>
    <t>FILME PROTETOR DE LENTE DESCARTAVEL</t>
  </si>
  <si>
    <t>LUVA PARA PROTECAO CONTRA AGENTES TERMICOS TAM XG 10</t>
  </si>
  <si>
    <t>AVENTAL DE RASPA</t>
  </si>
  <si>
    <t>OLEO MOTOR</t>
  </si>
  <si>
    <t>ANEL DE VEDACAO DHD 1/2</t>
  </si>
  <si>
    <t>CAPA CILINDRO</t>
  </si>
  <si>
    <t>SENSOR DE PRESSAO</t>
  </si>
  <si>
    <t>PNEU</t>
  </si>
  <si>
    <t>VALVULA</t>
  </si>
  <si>
    <t>RESERVATORIO LIMPA PARABRISA</t>
  </si>
  <si>
    <t>PORCA</t>
  </si>
  <si>
    <t>TAMPA TANQUE</t>
  </si>
  <si>
    <t>OLEO LUBRIFICANTE MINERAL</t>
  </si>
  <si>
    <t>RETENTOR</t>
  </si>
  <si>
    <t>JUNTA AUTOMOTIVA</t>
  </si>
  <si>
    <t>CHICOTE DE FIACAO</t>
  </si>
  <si>
    <t>CHICOTE BUZZER</t>
  </si>
  <si>
    <t>BATENTE</t>
  </si>
  <si>
    <t>TERMINAL FIO ENCAIXE COM TRAVA</t>
  </si>
  <si>
    <t>FILTRO LUBRIFICANTE MOTOR</t>
  </si>
  <si>
    <t>ROLAMENTO</t>
  </si>
  <si>
    <t>GRAXA SPRAY BRANCA</t>
  </si>
  <si>
    <t>MANGUEIRA AUTOMOTIVA</t>
  </si>
  <si>
    <t>TINTA SPRAY</t>
  </si>
  <si>
    <t>ENGATE RAPIDO PARA MANGUEIRA 3/4</t>
  </si>
  <si>
    <t>LAMPADA PISCA/RE</t>
  </si>
  <si>
    <t>LAMPADA TACOGRAFO</t>
  </si>
  <si>
    <t>CONEXAO INSTANTANEA EM L DE PLASTICO</t>
  </si>
  <si>
    <t>EMENDA TEE</t>
  </si>
  <si>
    <t>SILICONE ACETICO</t>
  </si>
  <si>
    <t>CILINDRO EMBREAGEM</t>
  </si>
  <si>
    <t>ANEL AJUSTE ROLAMENTO</t>
  </si>
  <si>
    <t>TINTA AUTOMOTIVA</t>
  </si>
  <si>
    <t>CORREIA</t>
  </si>
  <si>
    <t>OLEO DE CAMBIO</t>
  </si>
  <si>
    <t>TEE TOMADA TESTE</t>
  </si>
  <si>
    <t>VIDRO ESPELHO</t>
  </si>
  <si>
    <t>CAPA DE PORCA 32/33MM</t>
  </si>
  <si>
    <t>OLEO LUBRAX</t>
  </si>
  <si>
    <t>VALVULA PNEUMATICA 5/2 VIAS</t>
  </si>
  <si>
    <t>CINTA PLASTICA</t>
  </si>
  <si>
    <t>PINO CONECTOR 1/4 ESCAMA P/ MANG 3/8</t>
  </si>
  <si>
    <t>UNIAO</t>
  </si>
  <si>
    <t>DEGRAU L/D</t>
  </si>
  <si>
    <t>TUBO DE ALTA TEMPERATURA 7313</t>
  </si>
  <si>
    <t>GUIA SINCRONIZADA</t>
  </si>
  <si>
    <t>FILTRO CABINE</t>
  </si>
  <si>
    <t>CAPA DE MANGUEIRA TEFLONADA 5/8</t>
  </si>
  <si>
    <t>CAPA DE MANGUEIRA 7/8X5/8</t>
  </si>
  <si>
    <t>CAPA DE MANGUEIRA 1/2X7/8</t>
  </si>
  <si>
    <t>CAPA DE MANGUEIRA 12-10X13/16-12</t>
  </si>
  <si>
    <t>ALICATE UNIVERSAL</t>
  </si>
  <si>
    <t>JOGO DE CHAVE</t>
  </si>
  <si>
    <t>JG BROCA AR 1,0-10,0MM</t>
  </si>
  <si>
    <t>MARTELO BOLA 300GR COM CABO</t>
  </si>
  <si>
    <t>ALICATE UNIVERSAL 8 1000V 200-8</t>
  </si>
  <si>
    <t>JOGO DE CHAVE COMB ACRV 10X24MM</t>
  </si>
  <si>
    <t>LENCOL BORRACHA 100X4.8 3\16X1 LONA</t>
  </si>
  <si>
    <t>PISSETA</t>
  </si>
  <si>
    <t>AGAR NUTRIENTE</t>
  </si>
  <si>
    <t>AGAR PCA</t>
  </si>
  <si>
    <t>OLEO PNEUMATICO</t>
  </si>
  <si>
    <t>SILICONE NEUTRO</t>
  </si>
  <si>
    <t>NITROGENIO</t>
  </si>
  <si>
    <t>GAS ARGONIO</t>
  </si>
  <si>
    <t>PINCA PARTE B</t>
  </si>
  <si>
    <t>PINCA PARTE C</t>
  </si>
  <si>
    <t>PINCA PARTE D</t>
  </si>
  <si>
    <t>PINCA PARTE A</t>
  </si>
  <si>
    <t>METALON</t>
  </si>
  <si>
    <t>ARRUELA LISA 10MM</t>
  </si>
  <si>
    <t>LENCOL BORRACHA S/ LONA</t>
  </si>
  <si>
    <t>DOBRADICA DE PORTA</t>
  </si>
  <si>
    <t>OLEO POLIOLESTER</t>
  </si>
  <si>
    <t>CORREIA COM GRAMPO</t>
  </si>
  <si>
    <t>REDUCAO CONCENTRICA</t>
  </si>
  <si>
    <t>BARRA 2 DA GARRA DO POSICIONADOR</t>
  </si>
  <si>
    <t>BARRA 4 DA PINCA DO POSICIONADOR</t>
  </si>
  <si>
    <t>TINTA VIARIA AMARELO</t>
  </si>
  <si>
    <t>TINTA VIARIA BRANCA</t>
  </si>
  <si>
    <t>TINTA VIARIA VERMELHO</t>
  </si>
  <si>
    <t>GUIA LINEAR SUPORTE DAS PINCAS</t>
  </si>
  <si>
    <t>CAIXA DE LIGACAO 3HP 220V 1F</t>
  </si>
  <si>
    <t>TALHADEIRA 14X20X250MM ENCAIXE SDS PLUS</t>
  </si>
  <si>
    <t>SOPRADOR DE FOLHA 220V 2000W</t>
  </si>
  <si>
    <t>ELETRODO 6010 3,25MM</t>
  </si>
  <si>
    <t>ELETRODO 7018 2,50MM</t>
  </si>
  <si>
    <t>VEDACAO DO BOCAL DA LATA</t>
  </si>
  <si>
    <t>DINAMOMETRO</t>
  </si>
  <si>
    <t>SEDE DE VALVULA</t>
  </si>
  <si>
    <t>FERRAMENTA FORMATO 3 P/ ROTULADORA</t>
  </si>
  <si>
    <t>BOMBA DE LUBRIFICACAO ESTEIRA</t>
  </si>
  <si>
    <t>CILINDRO WERK 25X50 HASTE</t>
  </si>
  <si>
    <t>CABO DE SINAL DO SERVOMOTOR</t>
  </si>
  <si>
    <t>LONA P/ ENVOLVEDORA</t>
  </si>
  <si>
    <t>GRAMPO DA CORREIA</t>
  </si>
  <si>
    <t>CARRINHO DE MAO 180KG</t>
  </si>
  <si>
    <t>FITA ANTIDERRAPANTE</t>
  </si>
  <si>
    <t>GABARITO DE PALETE</t>
  </si>
  <si>
    <t>ROLAMENTO SB 208</t>
  </si>
  <si>
    <t>ROLAMENTO UC 208</t>
  </si>
  <si>
    <t>PARAFUSO INOX ALLEN ABAULADO</t>
  </si>
  <si>
    <t>PARAFUSO ALLEN 08X30</t>
  </si>
  <si>
    <t>PARAFUSO ALLEN INOX 08X20</t>
  </si>
  <si>
    <t>ARRUELA LISA 1/4</t>
  </si>
  <si>
    <t>PARAFUSO ALLEN INOX 4X25MM</t>
  </si>
  <si>
    <t>PARAFUSO ALLEN 6X70MM</t>
  </si>
  <si>
    <t>PARAFUSO SEXTAVADO 304 8X30MM</t>
  </si>
  <si>
    <t>TUBO QUAD INOX 20X20X1,20MM 200 POL EXT</t>
  </si>
  <si>
    <t>BICO GRAXEIRO RETA 1/4</t>
  </si>
  <si>
    <t>ARRUELA LISA 8MM</t>
  </si>
  <si>
    <t>SEDE DE VALVULA BORBOLETA MODELO CHANFRO</t>
  </si>
  <si>
    <t>SEDE DE VALVULA C/ REBAIXO</t>
  </si>
  <si>
    <t>ROLAMENTO 6205 DDU</t>
  </si>
  <si>
    <t>ROLAMENTO 6204 DDU</t>
  </si>
  <si>
    <t>CHAVETA</t>
  </si>
  <si>
    <t>CHAPA P/ MANUTENCAO</t>
  </si>
  <si>
    <t>AR LISA ZINCADA 8MM</t>
  </si>
  <si>
    <t>BOCAL CERAMICO</t>
  </si>
  <si>
    <t>PARAFUSO ALLEN 8X45MM</t>
  </si>
  <si>
    <t>CORREIA SINCRONIZADA</t>
  </si>
  <si>
    <t>MANGOTE</t>
  </si>
  <si>
    <t>PINO FEMEA</t>
  </si>
  <si>
    <t>PARAFUSO ALLEN 05X050</t>
  </si>
  <si>
    <t>PARAFUSO ALLEN INOX 08X40</t>
  </si>
  <si>
    <t>BUCHA ARTICULACAO</t>
  </si>
  <si>
    <t>COTOVELO</t>
  </si>
  <si>
    <t>ESPIGAO</t>
  </si>
  <si>
    <t>SENSOR DE DISTANCIA</t>
  </si>
  <si>
    <t>REGISTRO</t>
  </si>
  <si>
    <t>ANEL RASPADOR SUPERIOR PINO MANGA EIXO</t>
  </si>
  <si>
    <t>GAXETA VITON</t>
  </si>
  <si>
    <t>CAIXA DE FERRAMENTAS</t>
  </si>
  <si>
    <t>CHAVE FENDA 3/16X3 CROMO VANADIO</t>
  </si>
  <si>
    <t>ARRUELA LISA 16MM</t>
  </si>
  <si>
    <t>ARRUELA LISA 18MM</t>
  </si>
  <si>
    <t>PARAFUSO ALLEN INOX 06X25</t>
  </si>
  <si>
    <t>PARAFUSO ALLEN 12X040</t>
  </si>
  <si>
    <t>ARRUELA LISA 1/2</t>
  </si>
  <si>
    <t>EMENDA</t>
  </si>
  <si>
    <t>PARAFUSO ALLEN 4X20MM</t>
  </si>
  <si>
    <t>CHAVE MINI BOIA NIVEL</t>
  </si>
  <si>
    <t>CHAVE MICRO SWTCH</t>
  </si>
  <si>
    <t>REMOVEDOR DE TINTA</t>
  </si>
  <si>
    <t>ARRUELA LISA 14MM</t>
  </si>
  <si>
    <t>PARAFUSO SEXTAVADO 16X050</t>
  </si>
  <si>
    <t>PARAFUSO ALLEN 06X050</t>
  </si>
  <si>
    <t>INOX PAR SEX 14X060</t>
  </si>
  <si>
    <t>ESPIGAO MACHO</t>
  </si>
  <si>
    <t>CAPA DE FIXACAO</t>
  </si>
  <si>
    <t>TENDA REFRIKO</t>
  </si>
  <si>
    <t>WIND BANNER FURIOSO</t>
  </si>
  <si>
    <t>BANQUETA</t>
  </si>
  <si>
    <t>ESPELHO CONVEXO</t>
  </si>
  <si>
    <t>JOGO DE MANGUEIRA</t>
  </si>
  <si>
    <t>PLUG</t>
  </si>
  <si>
    <t>PARAFUSO ALLEN 8X16MM</t>
  </si>
  <si>
    <t>BOMBA PNEUMATICA</t>
  </si>
  <si>
    <t>PLAFON LED 16W</t>
  </si>
  <si>
    <t>PLUG DE PINO</t>
  </si>
  <si>
    <t>REGULADOR DE FLUXO</t>
  </si>
  <si>
    <t>CONTROLE DE FLUXO</t>
  </si>
  <si>
    <t>SERRA COPO AR 21MM 13/16</t>
  </si>
  <si>
    <t>OLEO HIDRAULICO</t>
  </si>
  <si>
    <t>TOMADA SOB 3P+T 16A 220V IP44</t>
  </si>
  <si>
    <t>BORRACHA DA TULIPA ESPECIAL</t>
  </si>
  <si>
    <t>BOBINA P/ VALVULA</t>
  </si>
  <si>
    <t>DISCO FALP 4.1/2 G 40 B PLST T</t>
  </si>
  <si>
    <t>COLA DE JUNTA</t>
  </si>
  <si>
    <t>ALAVANCA PARAFUSADEIRA</t>
  </si>
  <si>
    <t>ALICATE CORTE DIAGONAL 6.1/2</t>
  </si>
  <si>
    <t>ANEL TRAVA</t>
  </si>
  <si>
    <t>TULIPA PEGADORA</t>
  </si>
  <si>
    <t>CONECTOR MACHO NPT</t>
  </si>
  <si>
    <t>BOLACHAS DE ACRILICO</t>
  </si>
  <si>
    <t>REGULADOR DE PRESSAO</t>
  </si>
  <si>
    <t>MICROVENTILADOR</t>
  </si>
  <si>
    <t>ADAPTADOR</t>
  </si>
  <si>
    <t>LUVA P/ MANUTENCAO</t>
  </si>
  <si>
    <t>BLOCO</t>
  </si>
  <si>
    <t>ANILHA TUBO 1/4</t>
  </si>
  <si>
    <t>CONEXAO COTOVELO MACHO 4X1/4</t>
  </si>
  <si>
    <t>VEDA ROSCA</t>
  </si>
  <si>
    <t>ESCOVA ACO</t>
  </si>
  <si>
    <t>CADEADO 40MM</t>
  </si>
  <si>
    <t>ANEL ELASTICO</t>
  </si>
  <si>
    <t>PULVERIZADOR PNEUMATICO</t>
  </si>
  <si>
    <t>CURVA</t>
  </si>
  <si>
    <t>VALVULA SOLENOIDE 3/8 3/2 24V</t>
  </si>
  <si>
    <t>JOGO DE CHAVE HEXAG ALLEN 1,5X10MM</t>
  </si>
  <si>
    <t>CHAVE BIELA 13MM</t>
  </si>
  <si>
    <t>ROLAMENTO DE ESFERAS 6000 2RS</t>
  </si>
  <si>
    <t>ROLAMENTO DE ESFERAS 6001 2RS</t>
  </si>
  <si>
    <t>ROLAMENTO DE ESFERAS 6006 2RS</t>
  </si>
  <si>
    <t>ROLAMENTO DE ESFERAS 6008 2RS</t>
  </si>
  <si>
    <t>ROLAMENTO DE ESFERAS 6009 2RS</t>
  </si>
  <si>
    <t>ROLAMENTO DE ESFERAS 6014 2RS</t>
  </si>
  <si>
    <t>ROLAMENTO DE ESFERAS 6015 DDU</t>
  </si>
  <si>
    <t>ROLAMENTO DE ESFERAS 6201 DDU</t>
  </si>
  <si>
    <t>ROLAMENTO DE ESFERAS 6207 DDU</t>
  </si>
  <si>
    <t>ROLAMENTO DE ESFERAS 6208 DDU</t>
  </si>
  <si>
    <t>ROLAMENTO DE ESFERAS 6208 2RS</t>
  </si>
  <si>
    <t>ROLAMENTO DE ESFERAS 6209 DDU</t>
  </si>
  <si>
    <t>ROLAMENTO DE ESFERAS 6305 2RS</t>
  </si>
  <si>
    <t>ROLAMENTO DE ESFERAS 6306 DDU</t>
  </si>
  <si>
    <t>ROLAMENTO DE ESFERAS 6308 DDU</t>
  </si>
  <si>
    <t>UNIAO EM L 12MM</t>
  </si>
  <si>
    <t>UNIAO REDUTORA PLASTICO 12MX10MM</t>
  </si>
  <si>
    <t>ARRUELA LISA 5/8</t>
  </si>
  <si>
    <t>PARAFUSO ALLEN 1/4X1.1/2</t>
  </si>
  <si>
    <t>SELO 7/8 VITON</t>
  </si>
  <si>
    <t>CHAVE COMBINADA 10MM</t>
  </si>
  <si>
    <t>CHAVE COMBINADA 12MM</t>
  </si>
  <si>
    <t>CHAVE COMBINADA 13MM</t>
  </si>
  <si>
    <t>JOGO DE CHAVE HEXAG ALLEN 2,0X12,0MM</t>
  </si>
  <si>
    <t>CHAVE PHILLIPS 1/4X5</t>
  </si>
  <si>
    <t>GAXETA</t>
  </si>
  <si>
    <t>SENSOR DE PRESENCA</t>
  </si>
  <si>
    <t>BOTAO SELETOR 3 POS FIXA CURTO 2NA XB2-BD33 METAL</t>
  </si>
  <si>
    <t>JOELHO ESG 90X200MM INJETADO</t>
  </si>
  <si>
    <t>OLEO SINTETICO</t>
  </si>
  <si>
    <t>SENSOR DE NIVEL</t>
  </si>
  <si>
    <t>BOCAL CORPO DA VALVULA</t>
  </si>
  <si>
    <t>OLEO SOLUVEL</t>
  </si>
  <si>
    <t>CONJUNTO PARAFUSOS</t>
  </si>
  <si>
    <t>CONEXAO GIRATORIA L PU 1/2X16MM</t>
  </si>
  <si>
    <t>PINO DA CATRACA</t>
  </si>
  <si>
    <t>TIMER DIGITAL PDS-02 BIVOLT</t>
  </si>
  <si>
    <t>ROLAMENTO DE ESFERAS 6302 2RS</t>
  </si>
  <si>
    <t>ROLAMENTO DE ESFERAS 6307 DDU</t>
  </si>
  <si>
    <t>ROLAMENTO DE ESFERAS 6304 2RS</t>
  </si>
  <si>
    <t>ROLAMENTO DE ESFERAS 6200-2RSH</t>
  </si>
  <si>
    <t>ROLAMENTO DE ESFERAS 6202 2RSH</t>
  </si>
  <si>
    <t>ROLAMAMENTO DE ROLO</t>
  </si>
  <si>
    <t>ROLAMENTO 6012 DDU C3</t>
  </si>
  <si>
    <t>SELO 1 VITON</t>
  </si>
  <si>
    <t>BUCHA DO CENTRADOR</t>
  </si>
  <si>
    <t>VENTILADOR DE PAREDE</t>
  </si>
  <si>
    <t>CABO 1KV FLEX</t>
  </si>
  <si>
    <t>ROTULA</t>
  </si>
  <si>
    <t>CHUMBADOR</t>
  </si>
  <si>
    <t>MANOMETRO SERIE G</t>
  </si>
  <si>
    <t>SENSOR FOTOELETRICO</t>
  </si>
  <si>
    <t>UNIAO RETA PU 16MM</t>
  </si>
  <si>
    <t>ROLAMENTO UC 209</t>
  </si>
  <si>
    <t>CABO DE ACO</t>
  </si>
  <si>
    <t>UNIAO COTOVELO</t>
  </si>
  <si>
    <t>JOELHO PVC SOLDAVEL 50MM</t>
  </si>
  <si>
    <t>CONJUNTO DE REPARO MOF</t>
  </si>
  <si>
    <t>CONEXAO JIC</t>
  </si>
  <si>
    <t>REBITADEIRA</t>
  </si>
  <si>
    <t>MACHO MF AR 10,0MMX1,00 JG 2PC</t>
  </si>
  <si>
    <t>MACHO MG AR 4,0MMX0,70 JG 3PC</t>
  </si>
  <si>
    <t>MACHO MG AR 5,0MMX0,80 JG 3PC</t>
  </si>
  <si>
    <t>MACHO MG AR 6,0MMX1,00 JG 3PC</t>
  </si>
  <si>
    <t>MACHO MG AR 8,0MMX1,25 JG 3PC</t>
  </si>
  <si>
    <t>MACHO MFGAR 10,0MMX1,50 JG 3PC</t>
  </si>
  <si>
    <t>TUBO NYLON 1/4</t>
  </si>
  <si>
    <t>CABO PP 4X1,0MM</t>
  </si>
  <si>
    <t>CONEXAO RETA</t>
  </si>
  <si>
    <t>CONEXAO COTOVELO MACHO 8X1/4</t>
  </si>
  <si>
    <t>CONEXAO RETA MACHO 4X3/8</t>
  </si>
  <si>
    <t>CONEXAO COTOVELO MACHO 4X3/8</t>
  </si>
  <si>
    <t>CONEXAO COTOVELO MACHO 8X3/8</t>
  </si>
  <si>
    <t>VALVULA SOLENOIDE 2/2 VIAS 1/4 24V</t>
  </si>
  <si>
    <t>ROTAMETRO BLI-200-PP-PP 255X60MM 150 A 1.500 L/H ROSCA</t>
  </si>
  <si>
    <t>CH FENDA 1/4X5</t>
  </si>
  <si>
    <t>JOGO DE CHAVE TORX L T10-T50 LONGA 9 PECAS</t>
  </si>
  <si>
    <t>MOLA GUIA DE BOCAL</t>
  </si>
  <si>
    <t>BARRAMENTO</t>
  </si>
  <si>
    <t>FLUXO EASY KD8068 1/8X6MM</t>
  </si>
  <si>
    <t>TRANSISTOR</t>
  </si>
  <si>
    <t>DISCO FLAP 4.1/2 GRANA 40</t>
  </si>
  <si>
    <t>UNIAO EM L PU 16MM</t>
  </si>
  <si>
    <t>ADAPTADOR DE PLASTICO</t>
  </si>
  <si>
    <t>ADAPTADOR DE INJECAO</t>
  </si>
  <si>
    <t>LUVA 150MM ESGOTO</t>
  </si>
  <si>
    <t>BARRA DE CANO 200MMX6MM ESGOTO</t>
  </si>
  <si>
    <t>BARRA ROSCADA 3/8</t>
  </si>
  <si>
    <t>TRAVA ROSCA</t>
  </si>
  <si>
    <t>CONECTOR MACHO DE MANGUEIRA</t>
  </si>
  <si>
    <t>CONECTOR FEMEA DE MANGUEIRA</t>
  </si>
  <si>
    <t>BOTOEIRA INDUSTRIA</t>
  </si>
  <si>
    <t>REGULADOR DIOX DE CARB</t>
  </si>
  <si>
    <t>CAIXA EQUIPOTENCIALIZACAO</t>
  </si>
  <si>
    <t>GARRA JACARE</t>
  </si>
  <si>
    <t>EIXO HELICOIDAL</t>
  </si>
  <si>
    <t>ACOPLAMENTO DE PNEU</t>
  </si>
  <si>
    <t>BUCHA FRIMET</t>
  </si>
  <si>
    <t>MOLA DO EXTRATOR DE TAMPA</t>
  </si>
  <si>
    <t>CAIXA DOS IMAS COMPLETA</t>
  </si>
  <si>
    <t>CORPO SUPERIOR DO PISTAO</t>
  </si>
  <si>
    <t>CARRO DA PINCA</t>
  </si>
  <si>
    <t>MOLA DO CARRO</t>
  </si>
  <si>
    <t>ENCOSTO DO PISTAO</t>
  </si>
  <si>
    <t>VENTOINHA</t>
  </si>
  <si>
    <t>GAXETA DO TUBO DE AR</t>
  </si>
  <si>
    <t>BARRA CHATA INOX</t>
  </si>
  <si>
    <t>ARTICULACAO CAVALETE</t>
  </si>
  <si>
    <t>SUPORTE P/ MANUTENCAO</t>
  </si>
  <si>
    <t>MOLA DE TRACAO PINCA</t>
  </si>
  <si>
    <t>GUIA DA VARETA - PRENSA</t>
  </si>
  <si>
    <t>BARRA CHATA DA REGUA</t>
  </si>
  <si>
    <t>POLIA</t>
  </si>
  <si>
    <t>ESCOVA DE CARVAO</t>
  </si>
  <si>
    <t>CHAVE DE PARTIDA</t>
  </si>
  <si>
    <t>ESTATOR</t>
  </si>
  <si>
    <t>BITS P/ TORNO</t>
  </si>
  <si>
    <t>TARJETA ZINCADA</t>
  </si>
  <si>
    <t>CAIXA OPACA</t>
  </si>
  <si>
    <t>GAS R22</t>
  </si>
  <si>
    <t>BLOCO DE VEDACAO</t>
  </si>
  <si>
    <t>ANTIVIBRATORIO 1\2</t>
  </si>
  <si>
    <t>ESQUADRO</t>
  </si>
  <si>
    <t>PONTO DE PROVA MULTIMETRO MTL-7A</t>
  </si>
  <si>
    <t>CARTUCHO DE GAS P/ SOLDA</t>
  </si>
  <si>
    <t>RELE TEMPORIZADOR 30S 220/24V RE RTW17-A01U030SE40</t>
  </si>
  <si>
    <t>CORRENTE 08B2</t>
  </si>
  <si>
    <t>RASTELO</t>
  </si>
  <si>
    <t>PORTA LAMINADA EXTRA 80</t>
  </si>
  <si>
    <t>BORRACHA DE VEDACAO PARA LATA EPDM 60</t>
  </si>
  <si>
    <t>PINO PARAFUSADEIRA</t>
  </si>
  <si>
    <t>CABO COMPLETO 3M PLUG 2X1</t>
  </si>
  <si>
    <t>ESCOVA DE PARAFUSADEIRA ELETRICA 220V</t>
  </si>
  <si>
    <t>ESPATULA ACO C/CABO 8CM</t>
  </si>
  <si>
    <t>TUBO QUADRADO INOX 20X20X1,20MM 304</t>
  </si>
  <si>
    <t>TUBO QUADRADO INOX 30X30X1,20MM 304</t>
  </si>
  <si>
    <t>CHAPA INOX 430 23X610X2,5MM</t>
  </si>
  <si>
    <t>INOX CHATO 5/8X1/8</t>
  </si>
  <si>
    <t>MARRETA 2KG COM CABO</t>
  </si>
  <si>
    <t>PUNCAO DE CENTRO 350/4MM</t>
  </si>
  <si>
    <t>ALICATE ANEIS EXTENSAO RETO 180MM</t>
  </si>
  <si>
    <t>ALICATE ANEIS EXTENSAO CURVO 170MM</t>
  </si>
  <si>
    <t>CAMISA REDONDA PARA CILINDRO 80MM</t>
  </si>
  <si>
    <t>PORTA ELETRODO 1000A</t>
  </si>
  <si>
    <t>VARETA ER70S3 3,2MM</t>
  </si>
  <si>
    <t>BOTAO DUPLO SEM LED</t>
  </si>
  <si>
    <t>BLOCO CONTATO AUXILIADOR</t>
  </si>
  <si>
    <t>GRAXA PARA TRATAMENTO DE CONTATO 20ML</t>
  </si>
  <si>
    <t>MINI CONTATOR</t>
  </si>
  <si>
    <t>DESENGRAXANTE DIELETRICO</t>
  </si>
  <si>
    <t>RELE DE ESTADO SOLIDO MONOFASICO 60A</t>
  </si>
  <si>
    <t>DISSIPADOR PARA RELE DE ESTADO SOLIDO DE 25A</t>
  </si>
  <si>
    <t>TANQUE DECLORADOR</t>
  </si>
  <si>
    <t>ESCOVA DE ACO MANUAL 1777/3</t>
  </si>
  <si>
    <t>REBOLO 6X3/4X1.1/4</t>
  </si>
  <si>
    <t>JOGO DE CHAVE COMB 6X32MM</t>
  </si>
  <si>
    <t>GAS REFRIGERANTE R404A</t>
  </si>
  <si>
    <t>NUCLEO P/ FILTRO</t>
  </si>
  <si>
    <t>REGISTRO PVC SOLDAVEL 3/4</t>
  </si>
  <si>
    <t>SELANTE</t>
  </si>
  <si>
    <t>ARRUELA LISA 3/8/1</t>
  </si>
  <si>
    <t>PINO IND 3P+T 16A 220V AZ IP44</t>
  </si>
  <si>
    <t>PARAFUSO ALLEN INOX 04X30</t>
  </si>
  <si>
    <t>PARAFUSO ALLEN INOX 06X20</t>
  </si>
  <si>
    <t>ARRUELA LISA 5/32X1,2MM</t>
  </si>
  <si>
    <t>ARRUELA LISA 3/4X3.0</t>
  </si>
  <si>
    <t>ARRUELA LISA 9/16</t>
  </si>
  <si>
    <t>ANEL DE BLOQUEIO</t>
  </si>
  <si>
    <t>PARAFUSO ALLEN INOX 06X040</t>
  </si>
  <si>
    <t>PARAFUSO ALLEN INOX 10X040</t>
  </si>
  <si>
    <t>BUJAO CARTER</t>
  </si>
  <si>
    <t>PONTA ROSCA</t>
  </si>
  <si>
    <t>INOX POR SEXT MA 14</t>
  </si>
  <si>
    <t>MANDRIL 1/2X1/2</t>
  </si>
  <si>
    <t>TUBO RET INOX 50X30X1,20MM - POL EXT</t>
  </si>
  <si>
    <t>RETENTOR 7224 40X52X7</t>
  </si>
  <si>
    <t>RETENTOR 5048 95X125X13</t>
  </si>
  <si>
    <t>RETENTOR 95X170X13</t>
  </si>
  <si>
    <t>ROLAMENTO 30310</t>
  </si>
  <si>
    <t>ROLAMENTO 6219 ZC3</t>
  </si>
  <si>
    <t>TAMPAO DE ROLAMENTO</t>
  </si>
  <si>
    <t>OLEO MOTOREDUTOR</t>
  </si>
  <si>
    <t>CURVA VERT EXT 90 38X38MM</t>
  </si>
  <si>
    <t>EMENDA INT 38X38 TIPO L</t>
  </si>
  <si>
    <t>TERM TUBULAR 4,0MM CZ</t>
  </si>
  <si>
    <t>DISJUNTOR C3X40A 3KA</t>
  </si>
  <si>
    <t>VALVULA DIRECIONAL SOLENOIDE</t>
  </si>
  <si>
    <t>LUBRIFICADOR SERIE AL-D</t>
  </si>
  <si>
    <t>RODA</t>
  </si>
  <si>
    <t>MANIFOLD FLAUTA C/ 2 BICOS NIQUEL</t>
  </si>
  <si>
    <t>MANIFOLD FLAUTA C/ 3 BICOS NIQUEL</t>
  </si>
  <si>
    <t>UNIAO MANIFOLD</t>
  </si>
  <si>
    <t>FILTRO NYLON</t>
  </si>
  <si>
    <t>DISCO VAZAO</t>
  </si>
  <si>
    <t>BARRA DE FERRO 4.2X12M</t>
  </si>
  <si>
    <t>QUADRO DE COMANDO</t>
  </si>
  <si>
    <t>BEDAME HSS</t>
  </si>
  <si>
    <t>JUNTA EXPANSAO EPDM COM TERMINAIS 2 POLEGADAS</t>
  </si>
  <si>
    <t>BORRACHA SILICONE CINZA  PU-40 400G</t>
  </si>
  <si>
    <t>BORRACHA SILICONE INCOLOR ACETICO 256GR</t>
  </si>
  <si>
    <t>PISTOLA DE PINTURA DE PRESSAO DE AR BICO 2,5 1,2MM MODELO 90</t>
  </si>
  <si>
    <t>JUNTA CUBO</t>
  </si>
  <si>
    <t>TAMPAO MACHO NPT</t>
  </si>
  <si>
    <t>ESMERILHADEIRA</t>
  </si>
  <si>
    <t>SERVICO REFRIKO COLA 200ML</t>
  </si>
  <si>
    <t>SERVICO REFRIKO GUARANA 200ML</t>
  </si>
  <si>
    <t>SERVICO REFRIKO GUARANA S/ ACUCARES 200ML</t>
  </si>
  <si>
    <t>SERVICO REFRIKO LARANJA 200ML</t>
  </si>
  <si>
    <t>SERVICO REFRIKO LIMAO 200ML</t>
  </si>
  <si>
    <t>SERVICO REFRIKO TUBAINA 200ML</t>
  </si>
  <si>
    <t>SERVICO REFRIKO UVA 200ML</t>
  </si>
  <si>
    <t>SERVICO FURIOSO UVA VERDE E PESSEGO 2LT</t>
  </si>
  <si>
    <t>SERVICO AGUA HIDRATAR S/ GAS 200ML</t>
  </si>
  <si>
    <t>RESIDUO VIDRO</t>
  </si>
  <si>
    <t>ESGUICHO</t>
  </si>
  <si>
    <t>ROLO DE LA ANTI GOTAS 23CM</t>
  </si>
  <si>
    <t>ZARCAO</t>
  </si>
  <si>
    <t>CHAVE FIXA</t>
  </si>
  <si>
    <t>BUCHA DE FIXACAO 6MM POLIFIXA</t>
  </si>
  <si>
    <t>ENGRENAGEM DE TRACAO 14 DENTES COM CHAVETA 3/4</t>
  </si>
  <si>
    <t>LONA DE BACKODROP</t>
  </si>
  <si>
    <t>TOURO MECANICO</t>
  </si>
  <si>
    <t>LUMINOSO GRANDE</t>
  </si>
  <si>
    <t>LUMINOSO PEQUENO</t>
  </si>
  <si>
    <t>PORTAL DE LED LUMINARIA</t>
  </si>
  <si>
    <t>BALANCA DIGITAL</t>
  </si>
  <si>
    <t>CABO FLEX ROLO 1,5MM BC</t>
  </si>
  <si>
    <t>ABRACADEIRA TIPO U 2.1/2</t>
  </si>
  <si>
    <t>INVERSOR DE FREQUENCIA</t>
  </si>
  <si>
    <t>MEDIDOR DE VAZAO ULTRASSONICO CORRENTE ALTERNADA 25MM 24V CORRENTE CONTINUA</t>
  </si>
  <si>
    <t>CURVA INOX 304 L OD PIPE 1.1/2 POLEGADAS</t>
  </si>
  <si>
    <t>VALVULA GLOBO 45X2.1/2 PN16</t>
  </si>
  <si>
    <t>FACA FIXA</t>
  </si>
  <si>
    <t>ALIMENTADOR</t>
  </si>
  <si>
    <t>CALHA</t>
  </si>
  <si>
    <t>BASE P/MODULO ET200SP</t>
  </si>
  <si>
    <t>BARRA DE COLA</t>
  </si>
  <si>
    <t>JOGO DE ORING</t>
  </si>
  <si>
    <t>ROLO EMBORRACHADO DE PRESSAO COM EIXO</t>
  </si>
  <si>
    <t>ANEL ORING VITON 37X2</t>
  </si>
  <si>
    <t>ANEL RASPADOR</t>
  </si>
  <si>
    <t>UNIAO C/ ASSENTO BRONZE GALVANIZADO 2.1/2</t>
  </si>
  <si>
    <t>NIPLE</t>
  </si>
  <si>
    <t>KIT DE REPARO DO SEPARADOR</t>
  </si>
  <si>
    <t>CORPO DE VALVULA</t>
  </si>
  <si>
    <t>COMPRESSOR DE AMONIA</t>
  </si>
  <si>
    <t>BLOCO GUIA LINEAR</t>
  </si>
  <si>
    <t>CONJUNTO DE CABO</t>
  </si>
  <si>
    <t>CONJUNTO DE CABOS</t>
  </si>
  <si>
    <t>TUBO DE CONCRETO ARMADO</t>
  </si>
  <si>
    <t>CONJUNTO PARAFUSO/PORCA/ARRUELA</t>
  </si>
  <si>
    <t>PENTE DE TRANSFERENCIA</t>
  </si>
  <si>
    <t>CONTROLADOR DE TENSAO</t>
  </si>
  <si>
    <t>CONJUNTO PINCAS DO POSICIONADOR</t>
  </si>
  <si>
    <t>ROLO EMBORRACHADO SUPERIOR C/ EIXO</t>
  </si>
  <si>
    <t>CONJ TRANSPORTE BASE</t>
  </si>
  <si>
    <t>INSPECTOR SYSTEM V2D611P</t>
  </si>
  <si>
    <t>CONJUNTO DE PISTAO LACRADOR</t>
  </si>
  <si>
    <t>ILUMINACAO TIPO DOME 130MM</t>
  </si>
  <si>
    <t>MOTOR TRIFASICO 1/8 POLOS 4 CARCACA 56 B 4 FLANGE B 14</t>
  </si>
  <si>
    <t>VALVULA SOLENOIDE 5/2 3/2 220V</t>
  </si>
  <si>
    <t>VALVULA SOLENOIDE CORPO EVR20 028 - 1.1/8 SOLDA</t>
  </si>
  <si>
    <t>BOBINA VALVULA SOLENOIDE 220V 10W/60HZ C/CABO</t>
  </si>
  <si>
    <t>FONTE PARA RELOGIO PONTO</t>
  </si>
  <si>
    <t>MEDIDOR PORTATIL CO2</t>
  </si>
  <si>
    <t>ARRUELA ENCOSTO ROLAMENTO</t>
  </si>
  <si>
    <t>PRATO BASE P/ ENCHEDORA</t>
  </si>
  <si>
    <t>VEDADOR P/ ENCHEDORA</t>
  </si>
  <si>
    <t>MOLA DO PISTAO</t>
  </si>
  <si>
    <t>DISJUNTOR TRIFASICO 80A DIN</t>
  </si>
  <si>
    <t>EXTRATOR DE ROTULOS</t>
  </si>
  <si>
    <t>TANQUE RESERVATORIO DE SODA</t>
  </si>
  <si>
    <t>TEE RETO LONGO SOLDA AISI 304 PI/PE 1X1,50MM</t>
  </si>
  <si>
    <t>UNIAO SOLDA DIN AISI 304 EPDM 1.1/2</t>
  </si>
  <si>
    <t>PORCA CIRCULAR DIN AISI 304 2</t>
  </si>
  <si>
    <t>SISTEMA DE BOMBEAMENTO DE SODA</t>
  </si>
  <si>
    <t>PINO P/ MANUTENCAO</t>
  </si>
  <si>
    <t>EIXO LATERAL NOVO</t>
  </si>
  <si>
    <t>BUCHA DE ACETATO</t>
  </si>
  <si>
    <t>CARTAO SLC 500</t>
  </si>
  <si>
    <t>PISTAO</t>
  </si>
  <si>
    <t>CILINDRO DO SEPARADOR</t>
  </si>
  <si>
    <t>CILINDRO DA COMPORTA</t>
  </si>
  <si>
    <t>KIT DE REPARO DA COMPORTA</t>
  </si>
  <si>
    <t>ESTEIRA DE TRANSPORTE DE BASE ROLETADA</t>
  </si>
  <si>
    <t>MODULO CONTADOR 3E</t>
  </si>
  <si>
    <t>MODULO ENTRADA ANALOG 4E</t>
  </si>
  <si>
    <t>BLOCO TERMINAL 24V</t>
  </si>
  <si>
    <t>ESTEIRA P/ MASSAGEADOR DE GARRAFAS</t>
  </si>
  <si>
    <t>ABRACADEIRA SUP 1/2 BSP INOX 304 C/LUVA 1/2</t>
  </si>
  <si>
    <t>MANGUEIRA ATOXICA PREMIUM</t>
  </si>
  <si>
    <t>MEDIDOR DE INVERSAO DE FREQUENCIA</t>
  </si>
  <si>
    <t>COMPRESSOR MTZ 32 380V 3F</t>
  </si>
  <si>
    <t>VALVULA EXPANSAO TERMOSTATICA 3/8X1/2</t>
  </si>
  <si>
    <t>VALVULA BYPASS GAS QUENTE 1/2X1/2X1/4</t>
  </si>
  <si>
    <t>ORIFICIO NUMERO 06 C/ FILTRO</t>
  </si>
  <si>
    <t>VALVULA SERVICO 1/4 SCHRADER</t>
  </si>
  <si>
    <t>FILTRO SECADOR DE LINHA DE LIQUIDO SOLDAVEL 1/2</t>
  </si>
  <si>
    <t>SELO MECANICO</t>
  </si>
  <si>
    <t>ENCOSTO LATA</t>
  </si>
  <si>
    <t>BORRACHA DE VEDACAO P/ LATA</t>
  </si>
  <si>
    <t>CHAPA DE POLICARBONATO CRISTAL</t>
  </si>
  <si>
    <t>RELE DE MONITORAMENTO DE SEGURANCA</t>
  </si>
  <si>
    <t>ENGRANAGEM DE TRACAO ENVOLVIMENTO</t>
  </si>
  <si>
    <t>ESPECTROFOTOMETRO</t>
  </si>
  <si>
    <t>GUIA SAIDA LATA</t>
  </si>
  <si>
    <t>ANEL ELASTICO SAE 1020 42MM</t>
  </si>
  <si>
    <t>ANEL RECRAVADOR</t>
  </si>
  <si>
    <t>GAXETA TEADIT</t>
  </si>
  <si>
    <t>SUB BASE MANIFOLD</t>
  </si>
  <si>
    <t>EIXOS DO PENTE DE PASSAGEM</t>
  </si>
  <si>
    <t>PALETE DO CORPO DE ALUMINIO EMBORRACHADO</t>
  </si>
  <si>
    <t>SAIDA PEADPENTE DE PASSAGEM</t>
  </si>
  <si>
    <t>SENSOR OPTO ELETRONICO</t>
  </si>
  <si>
    <t>ASA DA REGUA</t>
  </si>
  <si>
    <t>MORDENTE DE ENTRADA</t>
  </si>
  <si>
    <t>MORDENTE DE SAIDA</t>
  </si>
  <si>
    <t>PARAFUSO ROTULA</t>
  </si>
  <si>
    <t>PORTA CILINDROS DA REGUA COM BUCHAS UNIVERSAL</t>
  </si>
  <si>
    <t>PORTA SENSOR DA REGUA ABERTA</t>
  </si>
  <si>
    <t>SUPORTE DE FIXACAO DA CORREIA</t>
  </si>
  <si>
    <t>TRILHO GUIA LINEAR</t>
  </si>
  <si>
    <t>CONTROLADOR LOGICO PROGRAMAVEL</t>
  </si>
  <si>
    <t>INTERFACE HOMEM MAQUINA</t>
  </si>
  <si>
    <t>VEICULO P/ MAQUINA PET</t>
  </si>
  <si>
    <t>BATENTE EXTRATOR MENOR</t>
  </si>
  <si>
    <t>BATENTE TRASEIRO</t>
  </si>
  <si>
    <t>BUCHA DA PINCA</t>
  </si>
  <si>
    <t>CONTRA PORCA</t>
  </si>
  <si>
    <t>CONTRA PORCA DO BATENTE TRASEIRO</t>
  </si>
  <si>
    <t>EIXO DO AMORTECIMENTO</t>
  </si>
  <si>
    <t>GRAMPO P/ PREFORMA</t>
  </si>
  <si>
    <t>MOLA DE COMPRESSAO ZINCO C30 16.2 ARAME 1.5</t>
  </si>
  <si>
    <t>PORCA DO AMORTECIMENTO</t>
  </si>
  <si>
    <t>SUPORTE DO GRAMPO</t>
  </si>
  <si>
    <t>SUPORTE MOVEL</t>
  </si>
  <si>
    <t>SEDE DO BOCAL NOVA</t>
  </si>
  <si>
    <t>MANGA P/ MAQUINA PET</t>
  </si>
  <si>
    <t>ELASTICO DO ACOPLAMENTO</t>
  </si>
  <si>
    <t>KIT DE REPARO</t>
  </si>
  <si>
    <t>ESTEIRA PORTA CABOS REGUA</t>
  </si>
  <si>
    <t>FUNDO PARA MOLDE 2L MODELO REFRI SOPRADORA ESA 7000 4 CAVIDADES (BASE, ANEL DE D</t>
  </si>
  <si>
    <t>ROTULADORA ADESIVA PROLABEL</t>
  </si>
  <si>
    <t>ROTULADORA ROTIX KRONES</t>
  </si>
  <si>
    <t>RINSER VERTICAR KHS</t>
  </si>
  <si>
    <t>TOMADA</t>
  </si>
  <si>
    <t>KIT DE JUNTA DE COMPRESSOR</t>
  </si>
  <si>
    <t>MESA TRANSPORTADORA DE GARRAFA DE BASE</t>
  </si>
  <si>
    <t>TUNEL DE VAPOR TERMOINCOLHIVEL</t>
  </si>
  <si>
    <t>UNIDADE DE REFRIGERACAO E SKID</t>
  </si>
  <si>
    <t>CENTRO DE COMANDO DE MOTORES</t>
  </si>
  <si>
    <t>CURVA INOX 304 L OD PIPE 2.1/2 POLEGADAS</t>
  </si>
  <si>
    <t>CURVA INOX 304 L OD PIPE 3 POLEGADAS</t>
  </si>
  <si>
    <t>MOLDE 4 CAVIDADES 250ML TUCA</t>
  </si>
  <si>
    <t>MOLDE 4 CAVIDADES 2L TUCA</t>
  </si>
  <si>
    <t>MOLDE 4 CAVIDADES 500ML TUCA</t>
  </si>
  <si>
    <t>PLACA MANIFOLD 32 POSICOES</t>
  </si>
  <si>
    <t>QUADRO DE DISTRIBUICAO GERAL</t>
  </si>
  <si>
    <t>TUBO INOX 304 ASTM-A 554 OD PIPE 63,50MM</t>
  </si>
  <si>
    <t>SISTEMA TRANSPORTADOR DE ACUCAR</t>
  </si>
  <si>
    <t>MOLDE 4 CAVIDADES 200ML TUCA</t>
  </si>
  <si>
    <t>GUIA LINEAR DESPALETIZADORA</t>
  </si>
  <si>
    <t>BARRA LEVA PRODUTO</t>
  </si>
  <si>
    <t>ROLO EMBORRACHADO DE TRACAO COM EIXO</t>
  </si>
  <si>
    <t>ROLO DE TENSIONAMENTO COM EIXO</t>
  </si>
  <si>
    <t>MALCAL DE CHAPA COM ROLAMENTO 25MM</t>
  </si>
  <si>
    <t>EIXO DE MOTORIZACAO</t>
  </si>
  <si>
    <t>BORRACHA PERFIL DE SILICONE</t>
  </si>
  <si>
    <t>FITA DE NIQUEL CROMO</t>
  </si>
  <si>
    <t>ROLO CANA DA SUBIDA DO FILME</t>
  </si>
  <si>
    <t>EIXO DO ROLO DA CANA</t>
  </si>
  <si>
    <t>ROLO E EIXO SUPERIOR</t>
  </si>
  <si>
    <t>GUIAS DA CORRENTE</t>
  </si>
  <si>
    <t>GUIA DA CORRENTE E BASE DE FIXACAO DOS TEFLONS</t>
  </si>
  <si>
    <t>TEFLON DE DESLIZAMENTO DA ESTEIRA</t>
  </si>
  <si>
    <t>MOLA HIDRAULICA</t>
  </si>
  <si>
    <t>EIXO EXTRATOR</t>
  </si>
  <si>
    <t>ENGRENAGEM DE PASSAGEM 14 DENTES COM ROLAMENTO 3/4</t>
  </si>
  <si>
    <t>ENGRENAGEM DE ENVOLVIMENTO EM ACO 64 DENTES MODULO 2</t>
  </si>
  <si>
    <t>ENGRENAGEM MOTORIZACAO NYLON 96 DENTES MODULO 2</t>
  </si>
  <si>
    <t>ENGRENAGEM DUPLA 18 DENTES COM CHAVETA 1/2</t>
  </si>
  <si>
    <t>ENGRENAGEM DE TRACAO 29 DENTES COM CHAVETA 1/2</t>
  </si>
  <si>
    <t>ENGRENAGEM DE PASSAGEM 16 DENTES COM ROLAMENTO 1/2</t>
  </si>
  <si>
    <t>DENTE DO GUIA DO FILME SUPERIOR</t>
  </si>
  <si>
    <t>ROLO E EIXO DE PASSAGEM DA SUBIDA DO FILME</t>
  </si>
  <si>
    <t>ARRUELA C/ TRAVA MB 01</t>
  </si>
  <si>
    <t>ANEL ELASTICO INTERNO SAE 1020 28MM</t>
  </si>
  <si>
    <t>PORCA BAIXA 12X1</t>
  </si>
  <si>
    <t>CAPA ROLO EXTRATOR</t>
  </si>
  <si>
    <t>BUCHA SUPORTE EXTRATOR</t>
  </si>
  <si>
    <t>TRAVA ROLAMENTO</t>
  </si>
  <si>
    <t>BASE GUIA EXTRATOR</t>
  </si>
  <si>
    <t>GUIA DO EXTRATOR</t>
  </si>
  <si>
    <t>ARRUELA LISA SAE 304 M6</t>
  </si>
  <si>
    <t>ARRUELA PRESSAO SAE 316 M6</t>
  </si>
  <si>
    <t>ARRUELA APOIO MOLA P/ RECRAVADOR DE LATAS</t>
  </si>
  <si>
    <t>CONJUNTO GUIA DE SAIDA</t>
  </si>
  <si>
    <t>BALANCA DETERMINADORA DE UMIDADE</t>
  </si>
  <si>
    <t>CONTROLADOR DE TEMPERATURA RPU 351</t>
  </si>
  <si>
    <t>MANOMETRO DIGITAL</t>
  </si>
  <si>
    <t>MICROPIPETA</t>
  </si>
  <si>
    <t>PORCA FIXACAO KM 01</t>
  </si>
  <si>
    <t>MEDIDOR DE ESPESSURA</t>
  </si>
  <si>
    <t>MICROMETRO</t>
  </si>
  <si>
    <t>BUCHA XSM 1517-20</t>
  </si>
  <si>
    <t>ANEL PARA EIXO EXTERNO SW 25MM</t>
  </si>
  <si>
    <t>PLACA ETIQUETADA</t>
  </si>
  <si>
    <t>PIASTRA SCIVOLAMENTO FT. 03</t>
  </si>
  <si>
    <t>PONTEIRA DE DESLIZAMENTO DO PINO</t>
  </si>
  <si>
    <t>BOCAL MACHO TRIBLOCO</t>
  </si>
  <si>
    <t>ARRUELA DO ACIONADOR DOS GARFOS</t>
  </si>
  <si>
    <t>MOLA DO CARRO 1MM</t>
  </si>
  <si>
    <t>GRAMPO SUPORTE DA BUCHA INFERIOR</t>
  </si>
  <si>
    <t>ROLO DO PISTAO A AR POLIACETAL</t>
  </si>
  <si>
    <t>ANEL DISTANCIADOR</t>
  </si>
  <si>
    <t>GUIA DO PISTAO ELEVADOR PLASTICO</t>
  </si>
  <si>
    <t>ENCOSTO DO PISTAO ELEVADOR MODERNO</t>
  </si>
  <si>
    <t>TORQUIMETRO</t>
  </si>
  <si>
    <t>AGITADOR MAGNETICO</t>
  </si>
  <si>
    <t>SISTEMA DE VOLTAGEM NUMERICA  C/ POTENCIOMETRO</t>
  </si>
  <si>
    <t>VALVULA GLOBO INOX 316L  1.1/2</t>
  </si>
  <si>
    <t>CORPO DE GAXETA M10BW</t>
  </si>
  <si>
    <t>ANEL DE CORPO FLUXO M10BW</t>
  </si>
  <si>
    <t>ANEL FINAL BORRACHA SINTETICA M10BW</t>
  </si>
  <si>
    <t>ANEL FINAL NEOPRENE M10BW</t>
  </si>
  <si>
    <t>UNIDADE DE REFRIGERACAO E SOPRADORA DE LIQUIDO AMONIA</t>
  </si>
  <si>
    <t>TRANSFORMADOR 13.8/11.4 1000KVA - DESMONTADO</t>
  </si>
  <si>
    <t>TUBO INOX 304 ASTM-A 554 OD PIPE 50,80MM</t>
  </si>
  <si>
    <t>TUBO INOX 304 ASTM-A 554 OD PIPE 101,6MM</t>
  </si>
  <si>
    <t>TUBO INOX 304 ASTM-A 554 OD PIPE 38,10MM</t>
  </si>
  <si>
    <t>BIELA DE COMPRESSOR</t>
  </si>
  <si>
    <t>AMONIA ANIDRA DENSIDADE 0,62 CONCENTRACAO 99</t>
  </si>
  <si>
    <t>KIT TEFLON DE CAPACIDADE</t>
  </si>
  <si>
    <t>SHIMS 0,03</t>
  </si>
  <si>
    <t>SHIMS 0,05</t>
  </si>
  <si>
    <t>BOMBA DE VACUO</t>
  </si>
  <si>
    <t>MOLDE 6 CAVIDADES 500ML HIDRATAR</t>
  </si>
  <si>
    <t>LAMINA DE ESTILETE</t>
  </si>
  <si>
    <t>TERMINAL DE FORQUILHA</t>
  </si>
  <si>
    <t>TERMINAL TUBULAR</t>
  </si>
  <si>
    <t>TERMINAL TUBULAR DUPLO</t>
  </si>
  <si>
    <t>BOTAO ELETRICO</t>
  </si>
  <si>
    <t>POXCOLOR PRIMER COMPONENTE A</t>
  </si>
  <si>
    <t>POXCOLOR PRIMER COMPONENTE B</t>
  </si>
  <si>
    <t>PUCOLOR TINTA SOLVENTE COMPONENTE A</t>
  </si>
  <si>
    <t>PUCOLOR TINTA SOLVENTE COMPONENTE B</t>
  </si>
  <si>
    <t>TORRE DE RESFRIAMENTO VENTILADA</t>
  </si>
  <si>
    <t>TAMPA ROLO DO PISTAO</t>
  </si>
  <si>
    <t>GERADOR DE OZONIO OZ10</t>
  </si>
  <si>
    <t>TRANSPORTE DE PASSAGEM MODELO 1000 ESTRUTURA 3 1/4</t>
  </si>
  <si>
    <t>REFLETOR REDONDO PARAFUSAVEL 84MM</t>
  </si>
  <si>
    <t>REFLETOR RETANGULAR PARAFUSAVEL 40MMX60MM</t>
  </si>
  <si>
    <t>REFLETOR RETANGULAR PARAFUSAVEL 51MMX61MM</t>
  </si>
  <si>
    <t>SEPARADOR ROLAMENTO DO ROLO DO PISTAO</t>
  </si>
  <si>
    <t>ALAVANCA DA BORBOLETA</t>
  </si>
  <si>
    <t>TULIPA CENTRALIZADORA</t>
  </si>
  <si>
    <t>BORBOLETA COM FREIO</t>
  </si>
  <si>
    <t>CHAPA 11 3MM 800X650</t>
  </si>
  <si>
    <t>CHAPA 11 3MM CEGA 800</t>
  </si>
  <si>
    <t>ANEL DE COMPRESSAO TERCEIRO ESTAGIO</t>
  </si>
  <si>
    <t>ANEL DE GUIA TERCEIRO ESTAGIO</t>
  </si>
  <si>
    <t>GAXETA TERCEIRO ESTAGIO</t>
  </si>
  <si>
    <t>JUNTA DA TAMPA DA VALVULA TERCEIRO ESTAGIO</t>
  </si>
  <si>
    <t>JOGO RASPADOR DE OLEO TERCEIRO ESTAGIO</t>
  </si>
  <si>
    <t>GAXETA QUEBRA-PRESSAO TERCEIRO ESTAGIO</t>
  </si>
  <si>
    <t>JUNTA DA ESPACADORA TERCEIRO ESTAGIO</t>
  </si>
  <si>
    <t>JUNTA CAIXA RASPADOR TERCEIRO ESTAGIO</t>
  </si>
  <si>
    <t>JUNTA DO CABECOTE TERCEIRO ESTAGIO</t>
  </si>
  <si>
    <t>ANEL ANTI-EXTRUSAO TERCEIRO ESTAGIO</t>
  </si>
  <si>
    <t>ANEL DE COMPRESSAO QUARTO ESTAGIO</t>
  </si>
  <si>
    <t>ANEL DE GUIA QUARTO ESTAGIO</t>
  </si>
  <si>
    <t>GAXETA QUARTO ESTAGIO</t>
  </si>
  <si>
    <t>JOGO RASPADOR DE OLEO QUARTO ESTAGIO</t>
  </si>
  <si>
    <t>ANEL ANTI-EXTRUSORA QUARTO ESTAGIO</t>
  </si>
  <si>
    <t>GAXETA QUEBRA-PRESSAO QUARTO ESTAGIO</t>
  </si>
  <si>
    <t>JUNTA DA ESPACADORA QUARTO ESTAGIO</t>
  </si>
  <si>
    <t>JUNTA CAIXA RASPADOR QUARTO ESTAGIO</t>
  </si>
  <si>
    <t>JUNTA DO CABECOTE QUARTO ESTAGIO</t>
  </si>
  <si>
    <t>JUNTA DA VALVULA DE ADMISSAO E DESCARGA TERCEIRO ESTAGIO</t>
  </si>
  <si>
    <t>JUNTA DA VALVULA DE ADMISSAO E DESCARGA QUARTO ESTAGIO</t>
  </si>
  <si>
    <t>COLA P/ PISO</t>
  </si>
  <si>
    <t>ROLDANA TEFLON DE SUSTENTACAO DA ESTEIRA</t>
  </si>
  <si>
    <t>ARRUELA BATENTE</t>
  </si>
  <si>
    <t>CONDULETE</t>
  </si>
  <si>
    <t>MANGUEIRA CORRUGADA</t>
  </si>
  <si>
    <t>QUADRO PLASTICO VERMELHO</t>
  </si>
  <si>
    <t>ADESIVO PVC AQUATHERM</t>
  </si>
  <si>
    <t>MALHA</t>
  </si>
  <si>
    <t>NIPLE GALVANIZADO 2.1/2</t>
  </si>
  <si>
    <t>TUBO PVC SOLDAVEL 75MM</t>
  </si>
  <si>
    <t>CONJUNTO MOTOBOMBA LOBULAR 2,2KW 74 RPM 220/380 60 HZ</t>
  </si>
  <si>
    <t>REVESTIMENTO BRANCO BRILHO</t>
  </si>
  <si>
    <t>PORCA SX 1/4</t>
  </si>
  <si>
    <t>REGISTRO DE GAVETA BRUTO</t>
  </si>
  <si>
    <t>ESTOPA PARA POLIMENTO</t>
  </si>
  <si>
    <t>SOLUCAO LIMPADORA</t>
  </si>
  <si>
    <t>LATEX</t>
  </si>
  <si>
    <t>CONDULETE S/T X 3/4</t>
  </si>
  <si>
    <t>ELETROCALHA</t>
  </si>
  <si>
    <t>ELETRODUTO ZINCADO LEVE 3/4</t>
  </si>
  <si>
    <t>TAMPAO P/ CONDULETE</t>
  </si>
  <si>
    <t>UNIDUT RETO 3/4</t>
  </si>
  <si>
    <t>CANTONEIRA 1 1/2X3/16X6000</t>
  </si>
  <si>
    <t>REPARO P/ VALVULA</t>
  </si>
  <si>
    <t>ACABAMENTO P/ VALVULA</t>
  </si>
  <si>
    <t>MANGUEIRA 1.1/2X30MTS</t>
  </si>
  <si>
    <t>LA DE ROCHA 1200X600X50MM</t>
  </si>
  <si>
    <t>NIVELA PISO</t>
  </si>
  <si>
    <t>LUVA GALVANIZADA 2 1/2</t>
  </si>
  <si>
    <t>ADAPTADOR P/ MANGUEIRA</t>
  </si>
  <si>
    <t>COMPRESSOR 3.0HP 220V - MONOFASICO</t>
  </si>
  <si>
    <t>CABO COBRE NU TMD 50MM 7 FIOS 2,90MM</t>
  </si>
  <si>
    <t>CX INSPECAO ATERRAMENTO 300X250MM</t>
  </si>
  <si>
    <t>TAMPA CX INSPECAO 300MM F FUNDIDO</t>
  </si>
  <si>
    <t>TERMINAL BRONZE SAPATA 50MM</t>
  </si>
  <si>
    <t>HASTE COBRE 5/8X2,4MM S/ROSCA</t>
  </si>
  <si>
    <t>MOLDE CABO A HASTE 5/8 X HCX 5/8.50-4A</t>
  </si>
  <si>
    <t>MOLDE CABO A HASTE 5/8 MGA6-1650 CAT.150</t>
  </si>
  <si>
    <t>MOLDE CABO A HASTE 5/8 MGT2-1650 CAT.90</t>
  </si>
  <si>
    <t>MONTAGEM FILTRO</t>
  </si>
  <si>
    <t>SUPORTE SUSP. CURTO 38X38 LEVE</t>
  </si>
  <si>
    <t>CABO FLEX METRO 4,0MM VD</t>
  </si>
  <si>
    <t>DISJUNTOR C1X2A</t>
  </si>
  <si>
    <t>DISJUNTOR C3X10A 3KA</t>
  </si>
  <si>
    <t>BLOCO MANIFOLD</t>
  </si>
  <si>
    <t>ADAPTADOR SOLDAVEL CURTO</t>
  </si>
  <si>
    <t>LIXA FERRO</t>
  </si>
  <si>
    <t>SETA REGISTRO DE RECALQUE</t>
  </si>
  <si>
    <t>CURVA 90 FERRO ZINCADA 3/4</t>
  </si>
  <si>
    <t>TRILHO LISO 2M ZINCADO</t>
  </si>
  <si>
    <t>CENTRAL DE ALARME</t>
  </si>
  <si>
    <t>BATERIA SELADA 12V</t>
  </si>
  <si>
    <t>ACIONADOR ALARME</t>
  </si>
  <si>
    <t>ACIONADOR MANUAL DE BOMBA</t>
  </si>
  <si>
    <t>SIRENE AUDIO VISUAL</t>
  </si>
  <si>
    <t>JOELHO GALVANIZADO 2.1/2X90S</t>
  </si>
  <si>
    <t>TE GALVANIZADO 2.1/2X90</t>
  </si>
  <si>
    <t>VALVULA DE RETENCAO HORIZONTAL 2.1/2</t>
  </si>
  <si>
    <t>CAIXA MANGUEIRA</t>
  </si>
  <si>
    <t>CAIXA DE RECALQUE</t>
  </si>
  <si>
    <t>CHAVE STORZ DUPLA</t>
  </si>
  <si>
    <t>ADAPTADOR STORZ MANG 1.1/2</t>
  </si>
  <si>
    <t>STORZ TAMPAO C/ CORRENTE 1.1/2</t>
  </si>
  <si>
    <t>STORZ TAMPAO C/ CORRENTE 2.1/2</t>
  </si>
  <si>
    <t>ADAPTADOR STORZ MANG 2.1/2</t>
  </si>
  <si>
    <t>THINNER</t>
  </si>
  <si>
    <t>BARBANTE</t>
  </si>
  <si>
    <t>SETA MANGUEIRA</t>
  </si>
  <si>
    <t>SETA BOMBA DE INCENDIO</t>
  </si>
  <si>
    <t>SETA ALARME DE INCENDIO</t>
  </si>
  <si>
    <t>SETA ALARME SONORO</t>
  </si>
  <si>
    <t>UNIDUT LUVA 3/4</t>
  </si>
  <si>
    <t>TAMPA CEGA ESTAMPADA 1/2 E 3/4</t>
  </si>
  <si>
    <t>PARAFUSO COM BUCHA S8</t>
  </si>
  <si>
    <t>ELETRODUTO CORRUGADO 32MM</t>
  </si>
  <si>
    <t>CONTATOR TRIP 40 A 220V</t>
  </si>
  <si>
    <t>TERMINAL ELETRICO</t>
  </si>
  <si>
    <t>TERMINAL PINO 1,5 A 2,5MM TPP 22-C</t>
  </si>
  <si>
    <t>BORNE SAK</t>
  </si>
  <si>
    <t>ARGAMASSA IMPERMEABILIZANTE</t>
  </si>
  <si>
    <t>TUBO INOX 304 ASTM-A 270 OD PIPE 1X25,40MMX1,20MM</t>
  </si>
  <si>
    <t>DISJUNTOR MOTOR 40-50A</t>
  </si>
  <si>
    <t>CABO 1KV FLEX 4X4 PT 90</t>
  </si>
  <si>
    <t>ARAME RECOZIDO 18</t>
  </si>
  <si>
    <t>SINALIZADOR LED</t>
  </si>
  <si>
    <t>RODAFORRO</t>
  </si>
  <si>
    <t>FORRO PVC</t>
  </si>
  <si>
    <t>PORTA DE GIRO DE VIDRO TEMPERADO 8MM</t>
  </si>
  <si>
    <t>CONCRETO ASFALTICO USINADO A QUENTE</t>
  </si>
  <si>
    <t>TINTA EPOXI BRANCA BASE AGUA 3,6L</t>
  </si>
  <si>
    <t>FUNDO PREPARADOR DE PAREDE</t>
  </si>
  <si>
    <t>ARMARIO DUAS PORTAS</t>
  </si>
  <si>
    <t>BALCAO BAIXO DUAS PORTAS</t>
  </si>
  <si>
    <t>EXTRATOR - ME</t>
  </si>
  <si>
    <t>MESA DE CARGA ENTRADA - ME</t>
  </si>
  <si>
    <t>TANQUE RESERVATORIO DE SODA - ME</t>
  </si>
  <si>
    <t>SISTEMA DE BOMBEAMENTO DE SODA - ME</t>
  </si>
  <si>
    <t>ROTULADORA ADESIVA PROLABEL - ME</t>
  </si>
  <si>
    <t>ROTULADORA ROTIX KRONES - ME</t>
  </si>
  <si>
    <t>RINSER VERTICAR KHS - ME</t>
  </si>
  <si>
    <t>LAVADORA DE VIDRO HOLSTEIN-KARPPERT - ME</t>
  </si>
  <si>
    <t>DI</t>
  </si>
  <si>
    <t>FATURA - CONTRIBUICAO ASSOCIACAO DE CLASSE</t>
  </si>
  <si>
    <t>FATURA - CORREIOS E MALOTES</t>
  </si>
  <si>
    <t>FATURA - LOCACAO DE MAQUINAS E EQUIPAMENTOS</t>
  </si>
  <si>
    <t>FATURA - SEGURO DE VIDA</t>
  </si>
  <si>
    <t>FATURA - SEGUROS PREDIAIS</t>
  </si>
  <si>
    <t>FATURA - TELEFONE/INTERNET</t>
  </si>
  <si>
    <t>FATURA - IMPOSTOS E TAXAS</t>
  </si>
  <si>
    <t>FATURA - SEGURO - ACAO JUDICIAL</t>
  </si>
  <si>
    <t>FATURA - LOCACAO DE MAQUINAS E EQUIPAMENTOS - IMOBILIZADO</t>
  </si>
  <si>
    <t>LIQUIDO LIMPADOR DE PARABRISA</t>
  </si>
  <si>
    <t>ROTULO SLEEVE COQ NOCH MELANCIA E MORANGO 270ML</t>
  </si>
  <si>
    <t>ROTULO SLEEVE COQ NOCH MARACUJA 270ML</t>
  </si>
  <si>
    <t>ELETRODO DE PH 120MMX12MM COM CONECTOR BNC PROTECAO PLASTICA</t>
  </si>
  <si>
    <t>OLEO LUBRAX COMPSOR RF 68 20L</t>
  </si>
  <si>
    <t>FATURA - COMBUSTIVEL</t>
  </si>
  <si>
    <t>COMPOSTO REFRISHOW/ TERNURA LARANJA</t>
  </si>
  <si>
    <t>LATA CER BAMBOA LAGER 269ML</t>
  </si>
  <si>
    <t>LATA CER BAMBOA LAGER 473ML</t>
  </si>
  <si>
    <t>LATA CER BAMBOA LAGER 269ML IND</t>
  </si>
  <si>
    <t>LATA CER BAMBOA LAGER 473ML IND</t>
  </si>
  <si>
    <t>CILINDRO PARA AMONIA</t>
  </si>
  <si>
    <t>DISCO VEDACAO TUBO GUIA VITON</t>
  </si>
  <si>
    <t>PONTE DE INTERLIGACAO 10 BORNES 4,2MM</t>
  </si>
  <si>
    <t>FORRO DE GESSO REVESTIDO COM GESSO NA CULUNA LATERAL</t>
  </si>
  <si>
    <t>AMONIA ANIDRA EM CILINDRO</t>
  </si>
  <si>
    <t>AGUA HIDRATAR S/ GAS 48X200ML IND - CERVEJARIA</t>
  </si>
  <si>
    <t>CV CHOPP DA QUINTA 6X600ML</t>
  </si>
  <si>
    <t>SUC AURORA INTEGRAL MACA TP 1,5LT - ME</t>
  </si>
  <si>
    <t>SUC CAMPO LARGO UVA 1,35LT- ME</t>
  </si>
  <si>
    <t>VT QUINTA DAS FLORES SUAVE 750ML - ME</t>
  </si>
  <si>
    <t>VT QUINTA DAS FLORES SECO 750ML - ME</t>
  </si>
  <si>
    <t>VT QUINTA DO MORGADO SUAVE 750ML - ME</t>
  </si>
  <si>
    <t>VR QUINTA DO MORGADO SUAVE 750ML - ME</t>
  </si>
  <si>
    <t>VB QUINTA DO MORGADO SUAVE 750ML - ME</t>
  </si>
  <si>
    <t>VT QUINTA DO MORGADO SECO 750ML - ME</t>
  </si>
  <si>
    <t>CAC JAMEL PET 12X910ML - ME</t>
  </si>
  <si>
    <t>PREFORMA CRISTAL 1L/ 1,5L F</t>
  </si>
  <si>
    <t>TAMPA PLASTICA PRETA OMNI 120 COM VEDANTE</t>
  </si>
  <si>
    <t>AGUA</t>
  </si>
  <si>
    <t>ROTULO ADESIVO CV CHOPP DA QUINTA 600ML</t>
  </si>
  <si>
    <t>GARGALO ADESIVO CV CHOPP DA QUINTA 600ML</t>
  </si>
  <si>
    <t>TAMPA METALICA PRETA CHOPP DA QUINTA</t>
  </si>
  <si>
    <t>ETIQUETA ADESIVA CHOPP DA QUINTA</t>
  </si>
  <si>
    <t>PIPETA GRADUADA DE 2ML VIDRO</t>
  </si>
  <si>
    <t>SOLUCAO PADRAO 100ML DE TURBIDEZ 100NTU</t>
  </si>
  <si>
    <t>SOLUCAO PADRAO 100ML CALIBRACAO DE COR 500 PT-CO</t>
  </si>
  <si>
    <t>DESTILADOR DE AGUA 26X23.5X44 TIPO PILSEN</t>
  </si>
  <si>
    <t>TUBO VIAL 50ML POLIESTIRENO</t>
  </si>
  <si>
    <t>FUNIL DE SEPARACAO 1000ML FORMA TIPO PERA</t>
  </si>
  <si>
    <t>ARROZ</t>
  </si>
  <si>
    <t>SARDINHA</t>
  </si>
  <si>
    <t>MACARRAO</t>
  </si>
  <si>
    <t>FAROFA</t>
  </si>
  <si>
    <t>MOLHO DE TOMATE</t>
  </si>
  <si>
    <t>GOIABADA</t>
  </si>
  <si>
    <t>FARINHA DE TRIGO</t>
  </si>
  <si>
    <t>FEIJAO</t>
  </si>
  <si>
    <t>SABAO EM BARRA</t>
  </si>
  <si>
    <t>FUBA 500GR</t>
  </si>
  <si>
    <t>CREME DENTAL</t>
  </si>
  <si>
    <t>LIMPADOR MULTIUSO 500ML</t>
  </si>
  <si>
    <t>ESPONJA DE ACO</t>
  </si>
  <si>
    <t>SABAO EM PO 800GR</t>
  </si>
  <si>
    <t>RODO PARA PIA ALUMINIO</t>
  </si>
  <si>
    <t>TAMPA P/ CONDULETE</t>
  </si>
  <si>
    <t>TINTA ACRILICA AMARELA 3,6LT</t>
  </si>
  <si>
    <t>TINTA ACRILICA PRETA 3,6LT</t>
  </si>
  <si>
    <t>TINTA ACRILICA BRANCA 3,6LT</t>
  </si>
  <si>
    <t>MOLA DE COMPRESSAO INOX</t>
  </si>
  <si>
    <t>VASELINA SOLIDA INDUSTRIAL 900 GR</t>
  </si>
  <si>
    <t>FRISO AUTOMOTIVO</t>
  </si>
  <si>
    <t>LUZ INDICADORA DE DIRECAO</t>
  </si>
  <si>
    <t>CABO FLEXIVEL 1MM AMARELO 750V</t>
  </si>
  <si>
    <t>ANILHA MHG2/5 LETRA R</t>
  </si>
  <si>
    <t>ANILHA MHG2/5 LETRA S</t>
  </si>
  <si>
    <t>ANILHA MHG2/5 LETRA T</t>
  </si>
  <si>
    <t>ANILHA MHG2/5 LETRA U</t>
  </si>
  <si>
    <t>ANILHA MHG2/5 LETRA V</t>
  </si>
  <si>
    <t>ANILHA MHG2/5 LETRA W</t>
  </si>
  <si>
    <t>CABO SHIELD 4X1MM 500V</t>
  </si>
  <si>
    <t>ARTICULACAO UNITARIA PARA ENCHEDORA</t>
  </si>
  <si>
    <t>KIT VEDACAO DA HASTE</t>
  </si>
  <si>
    <t>KIT REPARO OBTURADOR</t>
  </si>
  <si>
    <t>KIT VEDACAO SEDE DN50 INOX 316</t>
  </si>
  <si>
    <t>JUNTA ADESIVA 24B - 10X3 - 15M</t>
  </si>
  <si>
    <t>FONTE ALIMENTACAO CHAVEADA MONOFASICO</t>
  </si>
  <si>
    <t>AGAR NBBA EM FRASCO CAIXA 2,25KG</t>
  </si>
  <si>
    <t>FILTRO CARTUCHO</t>
  </si>
  <si>
    <t>PATIM 2 FUROS</t>
  </si>
  <si>
    <t>JOGO SOQUETE</t>
  </si>
  <si>
    <t>VALVULA GLOBO PASSAGEM HIDRODINAMICA COM ATUADOR PNEUMATICO</t>
  </si>
  <si>
    <t>SENSOR INDUTIVO HASTE TIRAMENTO</t>
  </si>
  <si>
    <t>CONECTOR ELETRICO ROTATIVO BM18</t>
  </si>
  <si>
    <t>EIXO ENGRENADO PISTAO ROSQUEADOR</t>
  </si>
  <si>
    <t>LUMINARIA HERMETICA DE SOBREPOR 2 LAMPADAS 120CM</t>
  </si>
  <si>
    <t>LAMPADA TUBULAR LED 120CM 18W</t>
  </si>
  <si>
    <t>MOLA DA PRENSA</t>
  </si>
  <si>
    <t>CAME MONTADO</t>
  </si>
  <si>
    <t>ARRUELA DE ENCOSTO DO CAME</t>
  </si>
  <si>
    <t>PARAFUSO DO ROLAMENTO DO CAME</t>
  </si>
  <si>
    <t>VERGALHAO CA-60 4,20MM</t>
  </si>
  <si>
    <t>FOICE ROCADEIRA TRAMONTINA S\CABO</t>
  </si>
  <si>
    <t>ENCODER INCREMENTAL E40S6-2500-3-T-24</t>
  </si>
  <si>
    <t>BOCAL CENTRADOR</t>
  </si>
  <si>
    <t>SACA POLIA 100MM</t>
  </si>
  <si>
    <t>VIDEA 110304</t>
  </si>
  <si>
    <t>SUGADOR DE SOLDA</t>
  </si>
  <si>
    <t>TULIPA CENTRADORA TOTAL INOX</t>
  </si>
  <si>
    <t>SEPARADOR DE PREFORMAS</t>
  </si>
  <si>
    <t>CAIXA LIGACAO SENSORES REGUA E POSICIONADOR</t>
  </si>
  <si>
    <t>BIELA PARA COMPRESSOR</t>
  </si>
  <si>
    <t>KIT DE JUNTA</t>
  </si>
  <si>
    <t>REPARO PLACA DE VALVULA</t>
  </si>
  <si>
    <t>ATUADOR LINEAR ROTULA</t>
  </si>
  <si>
    <t>DISPLAY LED COM TELA DE TOQUE</t>
  </si>
  <si>
    <t>CONE CARCACA DA VALVULA</t>
  </si>
  <si>
    <t>ADMINISTRACAO DE FUNDOS QUAISQUER, DE CONSORCIO, CARTAO DE CREDITO OU DEBITO E C</t>
  </si>
  <si>
    <t>QUADRO ELETRICO 8060-25</t>
  </si>
  <si>
    <t>MODULO DE ENTRADAS E SAIDAS DIGITAIS</t>
  </si>
  <si>
    <t>CANALETA ABERTA 50X50 CINZA</t>
  </si>
  <si>
    <t>TRILHO PERFURADO 35MM</t>
  </si>
  <si>
    <t>CONECTOR SAK 2,5MM</t>
  </si>
  <si>
    <t>POSTE FINAL GARRA PARA BORNE</t>
  </si>
  <si>
    <t>SINAL LED 16-22MM VERDE</t>
  </si>
  <si>
    <t>PLAQUETA DE EMERGENCIA</t>
  </si>
  <si>
    <t>FILTRO PARA VENTUINHA 120X120MM</t>
  </si>
  <si>
    <t>SINALIZADOR LUMINOSO TORRE CONTINUO</t>
  </si>
  <si>
    <t>IMPRESSORA INDUSTRIAL MODELO 8820</t>
  </si>
  <si>
    <t>CONCRETO REFRATARIO</t>
  </si>
  <si>
    <t>VENTILADOR V100 FIXO MONO 127/220V</t>
  </si>
  <si>
    <t>FATURA - FEIRAS E EVENTOS</t>
  </si>
  <si>
    <t>FATURA - DESPACHO ADUANEIRO</t>
  </si>
  <si>
    <t>XAROPARIA</t>
  </si>
  <si>
    <t>EXTRATO DE MALTE TORRADO</t>
  </si>
  <si>
    <t>LUPULO KAE 4/3A</t>
  </si>
  <si>
    <t>TERMOMETRO DIGITAL LASER INFRAVERMELHO</t>
  </si>
  <si>
    <t>PINCA PARA 2 BURETAS 250MM TIPO CASTALOY EM ALUMINIO</t>
  </si>
  <si>
    <t>BURETA GRADUADA 10ML COM TORNEIRA DE VIDRO</t>
  </si>
  <si>
    <t>ADESIVO BLACKOUT 2,5X1M FOSCO PARA CAMINHONETE</t>
  </si>
  <si>
    <t>BANHO DE AQUECIMENTO</t>
  </si>
  <si>
    <t>CARENAGEM SUPERIOR PARA GELADEIRA 2,70MM BRANCO</t>
  </si>
  <si>
    <t>SUC SABOR UVA INTEGRAL TINTO 1,4LT - ME</t>
  </si>
  <si>
    <t>CONE DE SINALIZACAO 75MM LARANJA E BRANCO</t>
  </si>
  <si>
    <t>PARAFUSADEIRA 5/8 1300W 220V</t>
  </si>
  <si>
    <t>CONTATOR 25-11-30C03 24V</t>
  </si>
  <si>
    <t>LUMINARIA HERMETICA PARA 2 LAMPADAS 120CM</t>
  </si>
  <si>
    <t>LIC AMARULA 750ML - ME</t>
  </si>
  <si>
    <t>LIC COINTREAU 700ML - ME</t>
  </si>
  <si>
    <t>LIC JAGERMEISTER 700ML - ME</t>
  </si>
  <si>
    <t>VT SANTA HELENA LA HUERTA 750ML - ME</t>
  </si>
  <si>
    <t>VB SANTA HELENA LA HUERTA 750ML - ME</t>
  </si>
  <si>
    <t>VT SANTA HELENA RESERVADO CABERNET SAUVIGNON 750ML - ME</t>
  </si>
  <si>
    <t>VB SANTA HELENA RESERVADO CABERNET SAUVIGNON BLANC 750ML - ME</t>
  </si>
  <si>
    <t>VB SANTA HELENA RESERVADO CHARDONNAY 750ML - ME</t>
  </si>
  <si>
    <t>VT SANTA HELENA RESERVADO MERLOT 750ML - ME</t>
  </si>
  <si>
    <t>VT SANTA HELENA RESERVADO CABERNET MERLOT 750ML - ME</t>
  </si>
  <si>
    <t>VT SANTA HELENA RESERVADO CARMENERE 750ML - ME</t>
  </si>
  <si>
    <t>VT SANTA HELENA RESERVADO MALBEC 750ML - ME</t>
  </si>
  <si>
    <t>VR SANTA HELENA RESERVADO 750ML - ME</t>
  </si>
  <si>
    <t>VT SAN PEDRO GATO NEGRO CABERNET SAUVIGNON 750ML - ME</t>
  </si>
  <si>
    <t>VT SAN PEDRO GATO NEGRO MERLOT 750ML - ME</t>
  </si>
  <si>
    <t>VB SAN PEDRO GATO NEGRO SAUVIGNON BLANC 750ML - ME</t>
  </si>
  <si>
    <t>VB SAN PEDRO GATO NEGRO CHARDONNAY 750ML - ME</t>
  </si>
  <si>
    <t>VT SAN PEDRO GATO NEGRO CARMENERE 750ML - ME</t>
  </si>
  <si>
    <t>VT SAN PEDRO GATO NEGRO PINOT NOIR 750ML - ME</t>
  </si>
  <si>
    <t>VT SAN PEDRO GATO NEGRO MALBEC 750ML - ME</t>
  </si>
  <si>
    <t>VR SAN PEDRO GATO NEGRO 750ML - ME</t>
  </si>
  <si>
    <t>VB PERIQUITA 750ML - ME</t>
  </si>
  <si>
    <t>VT PERIQUITA 750ML - ME</t>
  </si>
  <si>
    <t>VR PERIQUITA 750ML - ME</t>
  </si>
  <si>
    <t>VT PERIQUITA RED BLEND 750ML - ME</t>
  </si>
  <si>
    <t>WHI GENTLEMAN JACK 1LT - ME</t>
  </si>
  <si>
    <t>TEQ EL JIMADOR BLANCO 750ML - ME</t>
  </si>
  <si>
    <t>TEQ EL JIMADOR REPOSADO 750ML - ME</t>
  </si>
  <si>
    <t>AROMA IDENTICO AO NATURAL LIMAO MATRIX</t>
  </si>
  <si>
    <t>AROMA ARTIFICIAL GUARANA IFB</t>
  </si>
  <si>
    <t>LATA FURIOSO UVA VERDE E PESSEGO 473ML</t>
  </si>
  <si>
    <t>ETIQUETA ADESIVA BOPP 105X160 AZUL</t>
  </si>
  <si>
    <t>BANDAGEM TRIANGULAR</t>
  </si>
  <si>
    <t>GAZE PARA CURATIVO</t>
  </si>
  <si>
    <t>SORO FISIOLOGICO</t>
  </si>
  <si>
    <t>MEDIDOR DE PRESSAO DIGITAL</t>
  </si>
  <si>
    <t>GLICERINA VEGETAL BI-DESTILADA</t>
  </si>
  <si>
    <t>ISQUEIRO</t>
  </si>
  <si>
    <t>PILHA ALCALINA AA</t>
  </si>
  <si>
    <t>KIT LEITOR BIOMETRICO</t>
  </si>
  <si>
    <t>ADESIVO EPOXI TIXOTROPICO</t>
  </si>
  <si>
    <t>MADEIRITE PLASTIFICADO 10MM</t>
  </si>
  <si>
    <t>RIPAO CAMBARA 2,3X5 3MT</t>
  </si>
  <si>
    <t>JAQUETA</t>
  </si>
  <si>
    <t>LUVA DE RASPA CLUTE PUNHO 20</t>
  </si>
  <si>
    <t>BOMBA OLEO MOTOR</t>
  </si>
  <si>
    <t>COMPRESSOR AR SPLIT INVERTER KTN150D53UFZ3</t>
  </si>
  <si>
    <t>MOLA PNEUMATICA</t>
  </si>
  <si>
    <t>ROTOR</t>
  </si>
  <si>
    <t>MAQUINA DE VIDRO LADO ESQUERDO</t>
  </si>
  <si>
    <t>ESPELHO PARA RETROVISOR</t>
  </si>
  <si>
    <t>ANILHA TUBO 5/16</t>
  </si>
  <si>
    <t>CARENAGEM INFERIOR PARA GELADEIRA 2,70MM BRANCO</t>
  </si>
  <si>
    <t>CALHA DE DEGELO COM CANALETA</t>
  </si>
  <si>
    <t>PUXADOR OURO ESCOVADO</t>
  </si>
  <si>
    <t>MANTA PARA CAMA DE CASAL</t>
  </si>
  <si>
    <t>ADESIVO BLACKOUT 2X1M FOSCO PARA CAMINHONETE</t>
  </si>
  <si>
    <t>SOLUCAO PADRAO TAMPAO PH 4,0</t>
  </si>
  <si>
    <t>SOLUCAO PADRAO TAMPAO PH 7,0</t>
  </si>
  <si>
    <t>SOLUCAO PADRAO TAMPAO PH 10,0</t>
  </si>
  <si>
    <t>KIT REPARO</t>
  </si>
  <si>
    <t>LANTERNA</t>
  </si>
  <si>
    <t>EIXO DO SERVO MOTOR</t>
  </si>
  <si>
    <t>CORDAO ORING NITRILICO 3,00MM</t>
  </si>
  <si>
    <t>PISTOLA LAVADORA DE ALTA PRESSAO</t>
  </si>
  <si>
    <t>SOQUETE ROTATIVO DE EIXO DUPLO</t>
  </si>
  <si>
    <t>BOLSA ELETRICISTA COM ALCA</t>
  </si>
  <si>
    <t>BOLSA DE LONA 30 CM PARA FERRAMENTAS</t>
  </si>
  <si>
    <t>CONJUNTO DETECTOR PRE FORMA DEFEITUOSA</t>
  </si>
  <si>
    <t>RODA MENOR DETECTOR PREFORMA DEFEITUOSA</t>
  </si>
  <si>
    <t>PINO DE RODA MENOR 28CM</t>
  </si>
  <si>
    <t>MODULO IGBT FP10R12W1T4</t>
  </si>
  <si>
    <t>SENSOR DE TEMPERATURA PT100</t>
  </si>
  <si>
    <t>COXIM</t>
  </si>
  <si>
    <t>TURBIDIMETRO 95×80×190MM DIGITAL</t>
  </si>
  <si>
    <t>PAINEL INSTRUMENTO AUTOMOTIVO</t>
  </si>
  <si>
    <t>SOQUETE ROTATIVO DE EIXO DUPLO 12X20A</t>
  </si>
  <si>
    <t>JOGO DE MESA DE PLASTICO REFRIKO TUBAINA - ME</t>
  </si>
  <si>
    <t>JOGO DE MESA DE PLASTICO FURIOSO - ME</t>
  </si>
  <si>
    <t>JOGO DE MESA DE PLASTICO MOEMA - ME</t>
  </si>
  <si>
    <t>OLEO PARA BOMBA DE VACUO BV 46 1LT</t>
  </si>
  <si>
    <t>MANGUEIRA TRANCADA 1/2</t>
  </si>
  <si>
    <t>MANGUIERA TRANCADA 3/4</t>
  </si>
  <si>
    <t>007</t>
  </si>
  <si>
    <t>008</t>
  </si>
  <si>
    <t>004</t>
  </si>
  <si>
    <t>009</t>
  </si>
  <si>
    <t>AGAR MACCONKEY</t>
  </si>
  <si>
    <t>PLASTICO FILME PVC 0,28X100M</t>
  </si>
  <si>
    <t>DESINFETANTE 5 LITROS</t>
  </si>
  <si>
    <t>PAPELAO HIDRAULICO VERDE 2,4MM</t>
  </si>
  <si>
    <t>AGUA HIDRATAR S/ GAS 48X200ML IND - MORAVIA</t>
  </si>
  <si>
    <t>DESINCRUSTANTE ALCALINO</t>
  </si>
  <si>
    <t>MEDIDOR DE PH DE BANCADA 210X205X60MM MICROPROCESSADO</t>
  </si>
  <si>
    <t>TUBO FLEX PEAD 100MM 4 POLEGADAS DRENO</t>
  </si>
  <si>
    <t>MANTA BIDIN DRENAGEM 2,30X100M</t>
  </si>
  <si>
    <t>FATURA - DESPESAS COM VEICULOS</t>
  </si>
  <si>
    <t>COQ 51 ICE BALADA 6X275ML - ME</t>
  </si>
  <si>
    <t>COQ 51 ICE FRUIT MIX 6X275ML - ME</t>
  </si>
  <si>
    <t>COQ 51 ICE KIWI 6X275ML - ME</t>
  </si>
  <si>
    <t>COQ 51 ICE LIMAO 6X275ML - ME</t>
  </si>
  <si>
    <t>COQ 51 ICE MARACUJA 6X275ML - ME</t>
  </si>
  <si>
    <t>COQ SMIRNOFF ICE BB 6X269ML - ME</t>
  </si>
  <si>
    <t>COQ SMIRNOFF ICE BB 6X275ML - ME</t>
  </si>
  <si>
    <t>COQ 51 ICE MACA VERDE 6X275ML - ME</t>
  </si>
  <si>
    <t>DILUENTE DOMINO</t>
  </si>
  <si>
    <t>JOGO DE PASTILHA DE FREIO DIANTEIRA</t>
  </si>
  <si>
    <t>JOGO DE PASTILHA DE FREIO TRASEIRA</t>
  </si>
  <si>
    <t>SENSOR DA PASTILHA DE FREIO DIANTEIRO</t>
  </si>
  <si>
    <t>SENSOR DA PASTILHA DE FREIO TRASEIRO</t>
  </si>
  <si>
    <t>NO BREAK SENOIDAL 220V 2 BATERIAS</t>
  </si>
  <si>
    <t>REFRISHOW LARANJA 6X2LT</t>
  </si>
  <si>
    <t>REFRISHOW LARANJA 2LT</t>
  </si>
  <si>
    <t>REFRIKO TUBAINA 250ML</t>
  </si>
  <si>
    <t>FURIOSO UVA VERDE E PESSEGO 473ML</t>
  </si>
  <si>
    <t>FURIOSO UVA VERDE E PESSEGO 2LT</t>
  </si>
  <si>
    <t>FURIOSO UVA VERDE E PESSEGO 6X2LT</t>
  </si>
  <si>
    <t>FURIOSO UVA VERDE E PESSEGO 6X269ML IND - CERVEJARIA</t>
  </si>
  <si>
    <t>AGUA HIDRATAR C/ GAS 1,5LT IND - CERVEJARIA</t>
  </si>
  <si>
    <t>REFRIKO COLA 12X200ML IND - REFRIKO</t>
  </si>
  <si>
    <t>REFRIKO GUARANA 12X200ML IND - REFRIKO</t>
  </si>
  <si>
    <t>REFRIKO GUARANA S/ ACUCARES 12X200ML IND - REFRIKO</t>
  </si>
  <si>
    <t>REFRIKO LARANJA 12X200ML IND - REFRIKO</t>
  </si>
  <si>
    <t>REFRIKO LIMAO 12X200ML IND - REFRIKO</t>
  </si>
  <si>
    <t>REFRIKO TUBAINA 12X200ML IND - REFRIKO</t>
  </si>
  <si>
    <t>REFRIKO UVA 12X200ML IND - REFRIKO</t>
  </si>
  <si>
    <t>FURIOSO UVA VERDE E PESSEGO 6X269ML IND - REFRIKO</t>
  </si>
  <si>
    <t>FURIOSO UVA VERDE E PESSEGO 6X2LT IND - REFRIKO</t>
  </si>
  <si>
    <t>CER MOEMA 600ML - RET IND - REFRIKO</t>
  </si>
  <si>
    <t>AGUA HIDRATAR C/ GAS 500ML (DESPERDICIO) IND - MORAVIA</t>
  </si>
  <si>
    <t>AGUA HIDRATAR S/ GAS 500ML (DESPERDICIO) IND - MORAVIA</t>
  </si>
  <si>
    <t>AGUA HIDRATAR C/ GAS 1,5LT IND - MORAVIA</t>
  </si>
  <si>
    <t>REFRISHOW LARANJA 6X2LT - ME</t>
  </si>
  <si>
    <t>REFRISHOW LARANJA 2LT - ME</t>
  </si>
  <si>
    <t>REFRIKO TUBAINA 250ML - ME</t>
  </si>
  <si>
    <t>FURIOSO UVA VERDE E PESSEGO 473ML - ME</t>
  </si>
  <si>
    <t>FURIOSO UVA VERDE E PESSEGO 2LT - ME</t>
  </si>
  <si>
    <t>FURIOSO UVA VERDE E PESSEGO 6X473ML - ME</t>
  </si>
  <si>
    <t>FURIOSO UVA VERDE E PESSEGO 6X2LT - ME</t>
  </si>
  <si>
    <t>FURIOSO MACA VERDE E MELAO 269ML - ME</t>
  </si>
  <si>
    <t>COQ BANANINHA DA ROCA 900ML - ME</t>
  </si>
  <si>
    <t>COQ CANELINHA DA ROCA 900ML - ME</t>
  </si>
  <si>
    <t>COQ MENTA DA ROCA 900ML - ME</t>
  </si>
  <si>
    <t>COQ PACOQUINHA DA ROCA 900ML - ME</t>
  </si>
  <si>
    <t>COQ KEEP COOLER ZERO ALCOOL UVA BRANCA 6X275ML - ME</t>
  </si>
  <si>
    <t>COQ KEEP COOLER ZERO ALCOOL UVA TINTA 6X275ML - ME</t>
  </si>
  <si>
    <t>COQ KRISKOF ICE LEMON 12X290ML - ME</t>
  </si>
  <si>
    <t>COQ KRISKOF ICE FRUTAS VERMELHAS 12X290ML - ME</t>
  </si>
  <si>
    <t>LIC DOM TAPPARO CREME DE CACAU 750ML - ME</t>
  </si>
  <si>
    <t>LIC DOM TAPPARO CREME DE CAFE 750ML - ME</t>
  </si>
  <si>
    <t>LIC DOM TAPPARO CREME DE CEREJA 750ML - ME</t>
  </si>
  <si>
    <t>LIC DOM TAPPARO CREME DE COCO 750ML - ME</t>
  </si>
  <si>
    <t>LIC DOM TAPPARO CREME DE LEITE 750ML - ME</t>
  </si>
  <si>
    <t>LIC DOM TAPPARO CREME DE MILHO VERDE 750ML - ME</t>
  </si>
  <si>
    <t>LIC DOM TAPPARO CREME DE PEQUI 750ML - ME</t>
  </si>
  <si>
    <t>COQ DOM TAPPARO ACAI 750ML - ME</t>
  </si>
  <si>
    <t>COQ DOM TAPPARO BANANA 750ML - ME</t>
  </si>
  <si>
    <t>COQ DOM TAPPARO CHOCOLATE 750ML - ME</t>
  </si>
  <si>
    <t>APE CABARE ROUGE 1LT - ME</t>
  </si>
  <si>
    <t>COQ DOM TAPPARO DOCE DE LEITE 750ML - ME</t>
  </si>
  <si>
    <t>COQ DOM TAPPARO JABUTICABA 750ML - ME</t>
  </si>
  <si>
    <t>COQ DOM TAPPARO MENTA 750ML - ME</t>
  </si>
  <si>
    <t>COQ DOM TAPPARO PACOCA 750ML - ME</t>
  </si>
  <si>
    <t>COQ DOM TAPPARO PEQUI 750ML - ME</t>
  </si>
  <si>
    <t>COQ DOM TAPPARO PESSEGO 750ML - ME</t>
  </si>
  <si>
    <t>COQ DOM TAPPARO PISTACHE 750ML - ME</t>
  </si>
  <si>
    <t>COQ DOM TAPPARO CAIPIRINHA 1LT - ME</t>
  </si>
  <si>
    <t>COQ OLDEN WACK 900ML - ME</t>
  </si>
  <si>
    <t>AGUA HIDRATAR S/ GAS 200ML - ME</t>
  </si>
  <si>
    <t>AGUA HIDRATAR C/ GAS 1,5LT - ME</t>
  </si>
  <si>
    <t>SUC CAMPO LARGO MANGA E MACA 900ML - ME</t>
  </si>
  <si>
    <t>SUC MOSTEIRO MIX MACA UVA E CENOURA 1,5LT - ME</t>
  </si>
  <si>
    <t>AC CAMPO LARGO INTEGRAL 12X250ML - ME</t>
  </si>
  <si>
    <t>SUC CAMPO LARGO MACA 1,35LT - ME</t>
  </si>
  <si>
    <t>SUC CAMPO LARGO LARANJA 1,35LT - ME</t>
  </si>
  <si>
    <t>SUC CAMPO LARGO PESSEGO E MACA 1,35LT - ME</t>
  </si>
  <si>
    <t>SUC CAMPO LARGO GOIABA E MACA 1,35LT - ME</t>
  </si>
  <si>
    <t>VT CASILLERO DEL DIABLO CABERNET SAUVIGNON 375ML - ME</t>
  </si>
  <si>
    <t>VR TORO CENTENARIO 750ML - ME</t>
  </si>
  <si>
    <t>VT AURORA VARIETAL ZERO ALCOOL CABERNET SAUVIGNON 750ML - ME</t>
  </si>
  <si>
    <t>VB AURORA VARIETAL ZERO ALCOOL RIESLING ITALICO 750ML - ME</t>
  </si>
  <si>
    <t>VB QUINTA DAS FLORES SUAVE 750ML - ME</t>
  </si>
  <si>
    <t>VB QUINTA DAS FLORES SECO 750ML - ME</t>
  </si>
  <si>
    <t>CAC SEGREDO DO ENGENHO 12X500ML - ME</t>
  </si>
  <si>
    <t>CAC DOM TAPPARO EXTRA PREMIUM 12 ANOS 700ML - ME</t>
  </si>
  <si>
    <t>CAC DOM TAPPARO CARVALHO AMERICANO EXTRA PREMIUM 750ML - ME</t>
  </si>
  <si>
    <t>CAC DOM TAPPARO DUAS MADEIRAS EXTRA PREMIUM 750ML - ME</t>
  </si>
  <si>
    <t>CAC CABARE EXTRA PREMIUM 15 ANOS 700ML - ME</t>
  </si>
  <si>
    <t>CAC DOM TAPPARO BRANCA 1LT - ME</t>
  </si>
  <si>
    <t>CAC DOM TAPPARO CARVALHO ENVELHECIDA 1LT - ME</t>
  </si>
  <si>
    <t>CAC DOM TAPPARO CARVALHO PREMIUM 3 ANOS 700ML - ME</t>
  </si>
  <si>
    <t>CAC DOM TAPPARO JEQUITIBA PREMIUM 700ML - ME</t>
  </si>
  <si>
    <t>CAC DOM TAPPARO AMBURANA PREMIUM 750ML - ME</t>
  </si>
  <si>
    <t>VOD LEONOFF 900ML - ME</t>
  </si>
  <si>
    <t>LATA FURIOSO UVA VERDE E PESSEGO 269ML</t>
  </si>
  <si>
    <t>ROTULO BOPP REFRIKO GUARANA 200ML IND</t>
  </si>
  <si>
    <t>ROTULO BOPP REFRIKO COLA 200ML IND</t>
  </si>
  <si>
    <t>ROTULO BOPP REFRIKO LARANJA 200ML IND</t>
  </si>
  <si>
    <t>ROTULO BOPP REFRIKO LIMAO 200ML IND</t>
  </si>
  <si>
    <t>ROTULO BOPP REFRIKO TUBAINA 200ML IND</t>
  </si>
  <si>
    <t>ROTULO BOPP REFRIKO UVA 200ML IND</t>
  </si>
  <si>
    <t>ROTULO BOPP REFRIKO GUARANA S/ ACUCARES 200ML IND</t>
  </si>
  <si>
    <t>ROTULO SLEEVE FURIOSO UVA VERDE E PESSEGO 2L IND</t>
  </si>
  <si>
    <t>ROTULO SLEEVE COQ NOCH MARACUJA 270ML IND</t>
  </si>
  <si>
    <t>ROTULO SLEEVE COQ NOCH MELANCIA E MORANGO 270ML IND</t>
  </si>
  <si>
    <t>PREFORMA CRISTAL 450/ 500ML D IND</t>
  </si>
  <si>
    <t>PREFORMA CRISTAL 200ML A IND</t>
  </si>
  <si>
    <t>PREFORMA VERDE 200ML A IND</t>
  </si>
  <si>
    <t>PREFORMA CRISTAL 1L/ 1,5L F IND</t>
  </si>
  <si>
    <t>TAMPA PLASTICA PRETA OMNI 120 COM VEDANTE IND</t>
  </si>
  <si>
    <t>FILME TERMOENCOLHIVEL LISO 600X0,04MM IND</t>
  </si>
  <si>
    <t>AROMA IDENTICO AO NATURAL DE UVA VERDE SAPORITI IND</t>
  </si>
  <si>
    <t>AROMA IDENTICO AO NATURAL LIMAO MATRIX IND</t>
  </si>
  <si>
    <t>COMPOSTO FURIOSO TRADICIONAL 2L IND</t>
  </si>
  <si>
    <t>COMPOSTO FURIOSO TRADICIONAL 250ML IND</t>
  </si>
  <si>
    <t>COMPOSTO FURIOSO UVA VERDE E PESSEGO IND</t>
  </si>
  <si>
    <t>COMPOSTO COQUETEL NOCH LIMAO IND</t>
  </si>
  <si>
    <t>COMPOSTO COQUETEL NOCH MARACUJA IND</t>
  </si>
  <si>
    <t>COMPOSTO COQUETEL NOCH MELANCIA/ MORANGO IND</t>
  </si>
  <si>
    <t>CANTONEIRA SIMPLES 100X100X1580MM IND</t>
  </si>
  <si>
    <t>FITA ADESIVA ACRILICA 1045 (T) 048X1200</t>
  </si>
  <si>
    <t>ARRUELA LISA 3/8</t>
  </si>
  <si>
    <t>PROPE SANFONADO TNT BRANCO C/ 100</t>
  </si>
  <si>
    <t>BOBINA FUNDO ESTRELA</t>
  </si>
  <si>
    <t>ETIQUETA ADESIVA BOPP 105X160 VERDE</t>
  </si>
  <si>
    <t>ETIQUETA ADESIVA BOPP 105X160 BRANCA</t>
  </si>
  <si>
    <t>PLACA DE PETRI 90X15 BACTERIAS HETEROTROFICAS (PCA - PLATE COUNT AGAR)</t>
  </si>
  <si>
    <t>PIPETADOR 1000 UL</t>
  </si>
  <si>
    <t>TURBIDIMETRO DIGITAL AK410 COM CERTIFICADO CALIBRACAO</t>
  </si>
  <si>
    <t>ERLENMEYER 250ML BOCA LARGA VIDRO</t>
  </si>
  <si>
    <t>TERMOMETRO QUIMICO 260MM COM ESCALA INTERNA VIDRO</t>
  </si>
  <si>
    <t>TERMO-HIGROMETRO DIGITAL 86X64X22MM DE TEMPERATURA E UMIDADE PLASTICO</t>
  </si>
  <si>
    <t>BURETA GRADUADA 50ML COM TORNEIRA DE VIDRO</t>
  </si>
  <si>
    <t>SUPORTE FILTRACAO 47MM POLISULFONA</t>
  </si>
  <si>
    <t>PRESUNTO</t>
  </si>
  <si>
    <t>QUEIJO MUCARELA</t>
  </si>
  <si>
    <t>CAROLINA RECHEADA</t>
  </si>
  <si>
    <t>COLHER DESCARTAVEL</t>
  </si>
  <si>
    <t>MOP GIRATORIO</t>
  </si>
  <si>
    <t>MANJUBA ENLATADA</t>
  </si>
  <si>
    <t>TINTA PARA PINCEL ATOMICO PERMANENTE</t>
  </si>
  <si>
    <t>MALETA DE NATAL TAM G</t>
  </si>
  <si>
    <t>SACOLA KRAFT</t>
  </si>
  <si>
    <t>CARIMBO</t>
  </si>
  <si>
    <t>TAXA DE ENTREGA</t>
  </si>
  <si>
    <t>FUNDO PREPARADOR DE PAREDE BASE AGUA 18L</t>
  </si>
  <si>
    <t>CAPACETE CLASSE A</t>
  </si>
  <si>
    <t>MASSA PLASTICA P/ CONSTRUCAO</t>
  </si>
  <si>
    <t>PISO</t>
  </si>
  <si>
    <t>CAPACETE CLASSE B</t>
  </si>
  <si>
    <t>FITA IMPERMEABILIZANTE</t>
  </si>
  <si>
    <t>BORRACHA LIQUIDA</t>
  </si>
  <si>
    <t>CONJUNTO MOTOQUEIRO</t>
  </si>
  <si>
    <t>MANGOTE TAM M</t>
  </si>
  <si>
    <t>MANGOTE TAM G</t>
  </si>
  <si>
    <t>MANGOTE TAM GG</t>
  </si>
  <si>
    <t>COLETE REFLETIVO EM X</t>
  </si>
  <si>
    <t>BOTA PT PVC CANO LONGO TAM 45</t>
  </si>
  <si>
    <t>CESTA BASICA</t>
  </si>
  <si>
    <t>LAMPADA</t>
  </si>
  <si>
    <t>NUCLEO DO BICO</t>
  </si>
  <si>
    <t>MOLA DE VALVULA</t>
  </si>
  <si>
    <t>FILTRO TRANSMISSAO</t>
  </si>
  <si>
    <t>CUICA ESTACIONARIA RECONDICIONADA 24X20</t>
  </si>
  <si>
    <t>EMENDA PORCA 8MM</t>
  </si>
  <si>
    <t>BALAO SUSPENSAO</t>
  </si>
  <si>
    <t>TEE PORCA</t>
  </si>
  <si>
    <t>VALVULA PNEUMATICA</t>
  </si>
  <si>
    <t>REPARO AUTOMOTIVO</t>
  </si>
  <si>
    <t>BUCHA MOLA</t>
  </si>
  <si>
    <t>BUCHA PARAFUSO TERMINAL DIRECAO</t>
  </si>
  <si>
    <t>CALCO PARAFUSO</t>
  </si>
  <si>
    <t>BUCHA DO CONJUNTO DO EIXO</t>
  </si>
  <si>
    <t>LUZ DE ADVERTENCIA</t>
  </si>
  <si>
    <t>CILINDRO RODA TOYOTA 7FG25</t>
  </si>
  <si>
    <t>FILTRO HIDRAULICO</t>
  </si>
  <si>
    <t>AMORTECEDOR</t>
  </si>
  <si>
    <t>BALAO CABINE TRASEIRO SC 124 SERIE 6</t>
  </si>
  <si>
    <t>ANEL CALCO BUCHA SUSPENSAO DE AR</t>
  </si>
  <si>
    <t>SENSOR DE PORTA</t>
  </si>
  <si>
    <t>SENSOR DE VIOLACAO DO PAINEL</t>
  </si>
  <si>
    <t>IMA P/ SENSOR</t>
  </si>
  <si>
    <t>TRAVA AUTOMOTIVA</t>
  </si>
  <si>
    <t>EXTENSAO P/ TRAVA</t>
  </si>
  <si>
    <t>MANGA DE EIXO</t>
  </si>
  <si>
    <t>BICO DE RODA</t>
  </si>
  <si>
    <t>FILTRO GAS</t>
  </si>
  <si>
    <t>JOGO DE JUNTAS</t>
  </si>
  <si>
    <t>RESERVATORIO DE AGUA 2 SENSORES</t>
  </si>
  <si>
    <t>FECHADURA PORTA</t>
  </si>
  <si>
    <t>BALAO SUSPENSAO EIXO SC 124 COM BASE</t>
  </si>
  <si>
    <t>BOTAO AUTOMOTIVO</t>
  </si>
  <si>
    <t>SUPORTE AUTOMOTIVO</t>
  </si>
  <si>
    <t>ROLAMENTO PINHAO TRAS F100</t>
  </si>
  <si>
    <t>JOGO PRISIONEIRO AUTOMOTIVO</t>
  </si>
  <si>
    <t>BUCHA ESTABILIZADORA</t>
  </si>
  <si>
    <t>REPARO DO CILINDRO DE DIRECAO</t>
  </si>
  <si>
    <t>MOLA PEDAL NEUTRALIZADOR</t>
  </si>
  <si>
    <t>PARALAMA</t>
  </si>
  <si>
    <t>PARACHOQUE CENTRAL</t>
  </si>
  <si>
    <t>BATENTE SUPERIOR/INFERIOR</t>
  </si>
  <si>
    <t>CILINDRO MESTRE FREIO</t>
  </si>
  <si>
    <t>PINO TIRANTE SUSP</t>
  </si>
  <si>
    <t>BOCA GRANELEIRA RANDON DE CHAPA</t>
  </si>
  <si>
    <t>PORCA DO PINO ESTIRANTE 24MM</t>
  </si>
  <si>
    <t>SUPORTE DO MOTOR</t>
  </si>
  <si>
    <t>SUPORTE MODULO XPI</t>
  </si>
  <si>
    <t>LANTERNA TRASEIRA DAF XFLE/LD</t>
  </si>
  <si>
    <t>VALVULA SCHADER</t>
  </si>
  <si>
    <t>FILTRO SECADOR UNIVERSAL</t>
  </si>
  <si>
    <t>GAS REFRIGERANTE R134A</t>
  </si>
  <si>
    <t>CONJUNTO ABRACADEIRA</t>
  </si>
  <si>
    <t>GAS P/ LIMPEZA 141B</t>
  </si>
  <si>
    <t>PINO MOLA SUSPENSAO DIANTEIRA SC 112/113</t>
  </si>
  <si>
    <t>BUCHA TIRANTE</t>
  </si>
  <si>
    <t>BUCHA TIRANTE SUSPENSYS COM PINO</t>
  </si>
  <si>
    <t>VOLANTE COM CREMALHEIRA</t>
  </si>
  <si>
    <t>TUBO METALICO</t>
  </si>
  <si>
    <t>JOGO DE SAPATA TOYOTA 8FG25B</t>
  </si>
  <si>
    <t>REGULADOR FREIO</t>
  </si>
  <si>
    <t>RETENTOR DO CUBO EXTERNO TOYOTA 8FG25</t>
  </si>
  <si>
    <t>MOLA HELICOIDAL DE RETORNO TOYOTA 8FG/18/25</t>
  </si>
  <si>
    <t>KIT LUBRIFICACAO</t>
  </si>
  <si>
    <t>SENSOR DE NOX</t>
  </si>
  <si>
    <t>CORREIA DO ALTERNADOR</t>
  </si>
  <si>
    <t>CABO ACELERADOR</t>
  </si>
  <si>
    <t>SENSOR VELOCIDADE ROTACAO</t>
  </si>
  <si>
    <t>PARAFUSO TERMINAL DIRECAO</t>
  </si>
  <si>
    <t>APLICADOR DE MASSA CELULOIDE</t>
  </si>
  <si>
    <t>VALVULA DE RETORNO</t>
  </si>
  <si>
    <t>TUCHO P/ TUBO</t>
  </si>
  <si>
    <t>CAIXA SECA</t>
  </si>
  <si>
    <t>ANTICORROSIVO</t>
  </si>
  <si>
    <t>CASQUILHO</t>
  </si>
  <si>
    <t>BANDO AUTOMOTIVO</t>
  </si>
  <si>
    <t>BRONZINA</t>
  </si>
  <si>
    <t>GUIA DE VALVULA</t>
  </si>
  <si>
    <t>JOGO DE ANEIS</t>
  </si>
  <si>
    <t>CARCACA FILTRO</t>
  </si>
  <si>
    <t>DIAFRAGMA DE FREIO</t>
  </si>
  <si>
    <t>MACANETA AUTOMOTIVA INTERNA</t>
  </si>
  <si>
    <t>MACANETA AUTOMOTIVA EXTERNA</t>
  </si>
  <si>
    <t>CORREIA DENTADA</t>
  </si>
  <si>
    <t>JOGO VELA IGNICAO</t>
  </si>
  <si>
    <t>ROSCA NA TUBAGEM</t>
  </si>
  <si>
    <t>ALAVANCA FREIO ESTACIONARIO</t>
  </si>
  <si>
    <t>DOSADOR REDUTOR</t>
  </si>
  <si>
    <t>PRESILHA CABO</t>
  </si>
  <si>
    <t>REPADRO CILINDRO DE TRANSFERENCIA REDUZIDA</t>
  </si>
  <si>
    <t>REPARO TRAMBULADOR</t>
  </si>
  <si>
    <t>BUCHA DA VIGA SUSPENSAO</t>
  </si>
  <si>
    <t>CARCACA DA VALVULA</t>
  </si>
  <si>
    <t>CORPO SINCRONIZADO</t>
  </si>
  <si>
    <t>JOGO PISTAO MOTOR</t>
  </si>
  <si>
    <t>PARAFUSO CABECOTE MOTOR</t>
  </si>
  <si>
    <t>ARRUELA BUJAO</t>
  </si>
  <si>
    <t>RETENTOR CONVERSOR TORQUE</t>
  </si>
  <si>
    <t>RETETOR CANDAN TRANSMISSAO</t>
  </si>
  <si>
    <t>DISCO SINTERIZADO TRANSMISSAO</t>
  </si>
  <si>
    <t>FILTRO TELA SELETORA TRANSMISSAO</t>
  </si>
  <si>
    <t>FILTRO TELA CARCACA TRANSMISSAO</t>
  </si>
  <si>
    <t>GRAMPO SUSPENSAO 24X102X340</t>
  </si>
  <si>
    <t>COPO VELA IGNICAO</t>
  </si>
  <si>
    <t>ANEL DO TUBO P40</t>
  </si>
  <si>
    <t>SENSOR ALAVANCA FREIO</t>
  </si>
  <si>
    <t>ASSENTO BORRACHA</t>
  </si>
  <si>
    <t>TAMPA PLASTICA PRETA FORD 1,0</t>
  </si>
  <si>
    <t>REPARO CUICA ESTACIONARIA</t>
  </si>
  <si>
    <t>CANECA CUICA</t>
  </si>
  <si>
    <t>ASSENTO DA MOLA</t>
  </si>
  <si>
    <t>COTOVELO 16X8MM</t>
  </si>
  <si>
    <t>MICROESFERA DE BALANCEAMENTO AUTOMATICO</t>
  </si>
  <si>
    <t>JOGO ARRUELA ENCOSTO MOTOR</t>
  </si>
  <si>
    <t>CONJUNTO DE TRINCO 25MM</t>
  </si>
  <si>
    <t>CONJUNTO CORRENTE E PINO TRAVA COLUNA SIDER</t>
  </si>
  <si>
    <t>PINO MANGA EIXO</t>
  </si>
  <si>
    <t>KIT CARENAGEM TRASEIRA CAPOTA</t>
  </si>
  <si>
    <t>EIXO MEDIO RODADO DUPLO COM BUCHA</t>
  </si>
  <si>
    <t>CUICA FREIO 16X24MM</t>
  </si>
  <si>
    <t>REDUTOR MACHO 16X22MM</t>
  </si>
  <si>
    <t>MOLA SAPATA</t>
  </si>
  <si>
    <t>MOLA SAPATA DIANTEIRA</t>
  </si>
  <si>
    <t>LANTERNA TRASEIRA LED FURGAO LADO DIREITO</t>
  </si>
  <si>
    <t>FAROL DE SEGURANCA 10-80V 20W</t>
  </si>
  <si>
    <t>CUBO TRASEIRO  AUTOMOTIVO</t>
  </si>
  <si>
    <t>ROLAMENTO CUBO TRASEIRO EXTERNO</t>
  </si>
  <si>
    <t>ROLAMENTO CUBO TRASEIRO INTERNO</t>
  </si>
  <si>
    <t>RETENTOR CUBO TRASEIRO</t>
  </si>
  <si>
    <t>PORCA CUBO TRASEIRO</t>
  </si>
  <si>
    <t>PRISIONEIRO CUBO TRASEIRO</t>
  </si>
  <si>
    <t>REPARO VAPORIZADOR</t>
  </si>
  <si>
    <t>KIT CAVALETE VAPORIZADOR GAS</t>
  </si>
  <si>
    <t>KIT VALVULA VAPORIZADOR GAS</t>
  </si>
  <si>
    <t>LAMPADA DEMARCADORA DE LARGURA</t>
  </si>
  <si>
    <t>JOGO DE CHAVE FENDA/PHIL 2,5X6,5MM</t>
  </si>
  <si>
    <t>JOGO DE CHAVE CANHAO SEXT ACRV RT AZ 3X14MM</t>
  </si>
  <si>
    <t>ALAVANCA PE DE CABRA</t>
  </si>
  <si>
    <t>TALHADEIRA</t>
  </si>
  <si>
    <t>ESPATULA C/ COLHER</t>
  </si>
  <si>
    <t>CONECTOR DISTRIBUIDOR DE SINAL</t>
  </si>
  <si>
    <t>SUCATA DE INOX</t>
  </si>
  <si>
    <t>PILHA DE LITIO</t>
  </si>
  <si>
    <t>CONECTOR EMENDA</t>
  </si>
  <si>
    <t>PARAFUSO SEXTAVADO INOX 12X05</t>
  </si>
  <si>
    <t>CAIXA ORGANIZADORA</t>
  </si>
  <si>
    <t>GONDOLA REFRIKO</t>
  </si>
  <si>
    <t>CONECTOR MACHO PLASTICO BSP</t>
  </si>
  <si>
    <t>UNIAO REDUTORA PLASTICO 12MX8M</t>
  </si>
  <si>
    <t>PARAFUSO AUTOBROC PRETO 3,5X35</t>
  </si>
  <si>
    <t>MINI RODA LIXA</t>
  </si>
  <si>
    <t>COTOVELO PLASTICO</t>
  </si>
  <si>
    <t>TEE UNIAO PLASTICO</t>
  </si>
  <si>
    <t>ENGRAXADEIRA MANUAL</t>
  </si>
  <si>
    <t>PERFIL DE ACO 75X40X15X2X6000MM CHAPA 14</t>
  </si>
  <si>
    <t>FIO VEDA ROSCA</t>
  </si>
  <si>
    <t>HASTE</t>
  </si>
  <si>
    <t>NUCLEO DA PINCA DE PREFORMAS</t>
  </si>
  <si>
    <t>EIXO/CORPO DA PINCA</t>
  </si>
  <si>
    <t>PARAFUSO.ALLEN 6X12</t>
  </si>
  <si>
    <t>ROLAMENTO 6002 ZZ</t>
  </si>
  <si>
    <t>ROLAMENTO 6202 ZZ</t>
  </si>
  <si>
    <t>MOLA TRAVA PINO</t>
  </si>
  <si>
    <t>KIT DE VEDACAO TRANSMISSAO</t>
  </si>
  <si>
    <t>TULIPA PARA FILTRO</t>
  </si>
  <si>
    <t>UNIAO MACHO NPT</t>
  </si>
  <si>
    <t>ROLAMENTO 6902 ZZ</t>
  </si>
  <si>
    <t>LUBRIFICANTE</t>
  </si>
  <si>
    <t>NUCLEO ACOPLAMENTO</t>
  </si>
  <si>
    <t>PATIM 4 FUROS</t>
  </si>
  <si>
    <t>ROLAMENTO 6815 2RS</t>
  </si>
  <si>
    <t>ROLAMENTO 6817 2RS</t>
  </si>
  <si>
    <t>PARAFUSO AGULHA 3,5X35</t>
  </si>
  <si>
    <t>SILICONE SPRAY</t>
  </si>
  <si>
    <t>PARAFUSO SEXTAVADO INOX 6X16</t>
  </si>
  <si>
    <t>MANGUEIRA AR/AGUA 1/4</t>
  </si>
  <si>
    <t>T PVC SOLDAVEL 50MM</t>
  </si>
  <si>
    <t>JOGO DE CHAVE ALLEN 1/16X3/8</t>
  </si>
  <si>
    <t>CURVADOR DE TUBO</t>
  </si>
  <si>
    <t>ANEL RETENTOR</t>
  </si>
  <si>
    <t>PARAFUSO ALLEN 5X35</t>
  </si>
  <si>
    <t>ROLAMENTO 6902 DDU</t>
  </si>
  <si>
    <t>ROLAMENTO 6002 DDU</t>
  </si>
  <si>
    <t>COLA SILICONE</t>
  </si>
  <si>
    <t>VIRA MACHO T</t>
  </si>
  <si>
    <t>PARAFUSO ALLEN INOX 6X12</t>
  </si>
  <si>
    <t>PARAFUSO ALLEN 5X12</t>
  </si>
  <si>
    <t>PARAFUSO ALLEN 8X10</t>
  </si>
  <si>
    <t>PARAFUSO METRICO 4X20</t>
  </si>
  <si>
    <t>ESTICADOR GANCHO OLHAL</t>
  </si>
  <si>
    <t>ROLDANA</t>
  </si>
  <si>
    <t>ROLAMENTO 6005 2RS C3</t>
  </si>
  <si>
    <t>ATUADOR PNEUMATICO COMPACTO</t>
  </si>
  <si>
    <t>PARAFUSO ALLEN 10X76MM</t>
  </si>
  <si>
    <t>SOQUETE</t>
  </si>
  <si>
    <t>CONEXAO GIRATORIA</t>
  </si>
  <si>
    <t>PARAFUSO ALLEN 10X35</t>
  </si>
  <si>
    <t>ROLAMENTO 6007 ZZ</t>
  </si>
  <si>
    <t>VIBRADOR PNEUMATICO</t>
  </si>
  <si>
    <t>ESCOVA ACO CIRCULAR</t>
  </si>
  <si>
    <t>TUBO ACO INOXIDAVEL</t>
  </si>
  <si>
    <t>TRAVADOR</t>
  </si>
  <si>
    <t>PARAFUSO ALLEN INOX 8X12</t>
  </si>
  <si>
    <t>PARAFUSO ALLEN INOX 10X10</t>
  </si>
  <si>
    <t>JOGO CAMISA AUTOMOTIVA</t>
  </si>
  <si>
    <t>ESPACADOR DE ROLAMENTO</t>
  </si>
  <si>
    <t>ABRACADEIRA - 08 -12 9MM</t>
  </si>
  <si>
    <t>GATES - MANG. HIDR. AGR1-6</t>
  </si>
  <si>
    <t>JOGO SOQUETE ESTR ENC 1/2 8-32 22 PC</t>
  </si>
  <si>
    <t>JOGO SOQUETE SEXT ENC 1/4 4-13 16 PC</t>
  </si>
  <si>
    <t>JOGO CHAVE COMBINADA CATRACA 8-19 8 PC</t>
  </si>
  <si>
    <t>JOGO DE LIMA AGULHA 140MM 12 PC</t>
  </si>
  <si>
    <t>CHAVE CATRACA ENC 1/2 PNEUMATICA</t>
  </si>
  <si>
    <t>CHAVE DE INTERTRAVAMENTO DE SEGURANCA</t>
  </si>
  <si>
    <t>CHAVE DE INTERTRAVAMENTO DE SEGURANCA COMPACTA</t>
  </si>
  <si>
    <t>DISCO DESBASTE 7 173X5,4X22,23</t>
  </si>
  <si>
    <t>CLIP VALVULA ESPECIAL</t>
  </si>
  <si>
    <t>BASE PINCA PISTAO</t>
  </si>
  <si>
    <t>ASA DIREITA DA REGUA</t>
  </si>
  <si>
    <t>ROTULA P/ CILINDRO MICRO</t>
  </si>
  <si>
    <t>UNIAO PINCAS</t>
  </si>
  <si>
    <t>SUPORTE P/ ENCERADEIRA ELETRICA</t>
  </si>
  <si>
    <t>REGISTRO PVC SOLDAVEL 50MM</t>
  </si>
  <si>
    <t>SOLENOIDE 220V</t>
  </si>
  <si>
    <t>PORCA DE FIXACAO DO MOLDE</t>
  </si>
  <si>
    <t>PATINS P/ SOPRADORA</t>
  </si>
  <si>
    <t>TRAVA DA COROA DE ENTRADA</t>
  </si>
  <si>
    <t>ESFERA DE TRAVAMENTO DA COROA</t>
  </si>
  <si>
    <t>JOGO DE FELTRO</t>
  </si>
  <si>
    <t>MOLA DE ACO 12X9X27MM</t>
  </si>
  <si>
    <t>ESFERA ACO CROMADA 12MM</t>
  </si>
  <si>
    <t>CONJUNTO DO CARIMBO DOS COPOS</t>
  </si>
  <si>
    <t>CURVA HORZ ZINCO 90 GRAUS 100X50</t>
  </si>
  <si>
    <t>REDUCAO M10 PARA M12</t>
  </si>
  <si>
    <t>PAQUIMETRO DIGITAL</t>
  </si>
  <si>
    <t>TOMADA TRIPLA 2P+T 20/250V</t>
  </si>
  <si>
    <t>SUMADUR SP 530 VERMELHO COMPONENTE A</t>
  </si>
  <si>
    <t>SUMADUR SP 530 COMPONENTE B</t>
  </si>
  <si>
    <t>DISCO DE DESBASTE 4.1/2 115X16,022</t>
  </si>
  <si>
    <t>INJETOR GERADOR VENTURI 1 POLEGADA</t>
  </si>
  <si>
    <t>CONEXAO GIRATORIO L EASY K205068 M5X6MM</t>
  </si>
  <si>
    <t>VEDADOR DA AGULHA 2,5X8,5X2,5</t>
  </si>
  <si>
    <t>JUNTA DA BORRACHA DO SNIFT N20162</t>
  </si>
  <si>
    <t>BLOCO DE ILUMINACAO VERMELHO</t>
  </si>
  <si>
    <t>DISJUNTOR CURVA B 63A MONOFASICO</t>
  </si>
  <si>
    <t>SOLVENTE PARA REMOCAO DE TINTA</t>
  </si>
  <si>
    <t>THINNER 900ML</t>
  </si>
  <si>
    <t>HASTE DE PISTAO</t>
  </si>
  <si>
    <t>CONJUNTO ACOPLAMENTO MANDIBULA 17X19 COM CHAVETA</t>
  </si>
  <si>
    <t>MOTOR ELETRICO W22 IR3 220/380V PARA ENVOLVEDORA</t>
  </si>
  <si>
    <t>ARRUELA LISA 12MM</t>
  </si>
  <si>
    <t>HASTE PLASTICO 18,5CM</t>
  </si>
  <si>
    <t>FLANGE DA SOLDA TERMICA</t>
  </si>
  <si>
    <t>TELA PARA CARTUCHO DE ALUMINIO RETO</t>
  </si>
  <si>
    <t>SAPATA ROLO DE ROTULOS</t>
  </si>
  <si>
    <t>ESPIGAO MF 1/4X1/4</t>
  </si>
  <si>
    <t>EMENDA - T SIMPLES 1/4</t>
  </si>
  <si>
    <t>FILTRO REGULADOR</t>
  </si>
  <si>
    <t>TERMINAL - TF 6-6 KK</t>
  </si>
  <si>
    <t>CAPA - CF 6KK</t>
  </si>
  <si>
    <t>BARRA RET ALUM DUPLA COMPR 2,0M</t>
  </si>
  <si>
    <t>BICO DE AR</t>
  </si>
  <si>
    <t>FONTE 220V 7.5KV MONOFASICO</t>
  </si>
  <si>
    <t>ROLAMENTO 30309</t>
  </si>
  <si>
    <t>GRAXA DE MULTIPLAS APLICACOES</t>
  </si>
  <si>
    <t>TRILHO DE SAIDA DAS GARRAFAS</t>
  </si>
  <si>
    <t>MOLA CONTRAPRESSAO</t>
  </si>
  <si>
    <t>MECANISMO IMPRESSOR DE 9V</t>
  </si>
  <si>
    <t>LACRE PARA IMPRESSORA RELOGIO PONTO</t>
  </si>
  <si>
    <t>CORRENTE SIMPLES RC 60 60/1</t>
  </si>
  <si>
    <t>REDUCAO SIMPLES HL 60 60/1</t>
  </si>
  <si>
    <t>REDUCAO SIMPLES HL 40 40/1</t>
  </si>
  <si>
    <t>HASTE 2 MAQUINA DE COPOS</t>
  </si>
  <si>
    <t>PORTA ROLAMENTO DUPLO A02</t>
  </si>
  <si>
    <t>ADESIVO PARA JUNTA DE MOTOR 73GR</t>
  </si>
  <si>
    <t>SOQUETE 10MM SX 1/2</t>
  </si>
  <si>
    <t>KIT ANEL DE VEDACAO 419 PECAS</t>
  </si>
  <si>
    <t>ESPIRIAL 1/2 PRETO</t>
  </si>
  <si>
    <t>MASCARA DE SOLDA AUTOMATICA COM REGULAGEM</t>
  </si>
  <si>
    <t>KIT SACA ROLAMENTO AUTOMOTIVO EXTRATOR UNIVERSAL</t>
  </si>
  <si>
    <t>BICO INJETOR</t>
  </si>
  <si>
    <t>COXIM DIANTEIRO DA SUSPENSAO DO MOTOR</t>
  </si>
  <si>
    <t>JOGO DE LONA</t>
  </si>
  <si>
    <t>FLUIDO DE FREIO</t>
  </si>
  <si>
    <t>SERVICO FURIOSO UVA VERDE E PESSEGO 473ML</t>
  </si>
  <si>
    <t>SERVICO FURIOSO UVA VERDE E PESSEGO 269ML</t>
  </si>
  <si>
    <t>SINALEIRO OLHO DE BOI 220V VERDE</t>
  </si>
  <si>
    <t>CHAPA</t>
  </si>
  <si>
    <t>SINALEIRO OLHO DE BOI 220V VERMELHO</t>
  </si>
  <si>
    <t>CABO FLEX ROLO 1,5MM PT</t>
  </si>
  <si>
    <t>CABO FLEX ROLO 1,5MM AM</t>
  </si>
  <si>
    <t>CABO FLEX ROLO 1,5MM CZ</t>
  </si>
  <si>
    <t>MESA DE CARGA ENTRADA</t>
  </si>
  <si>
    <t>PAINEL DE CONTROLE</t>
  </si>
  <si>
    <t>TANQUE DE LIMPEZA FINAL</t>
  </si>
  <si>
    <t>ACIONAMENTO CORREIA TRANSPORTADORA</t>
  </si>
  <si>
    <t>TAMPA DA CAMERA DO BICO DE SOPRO</t>
  </si>
  <si>
    <t>PINO DE ANCORAGEM DA ROLDANA</t>
  </si>
  <si>
    <t>AMORTECEDOR DA CRUZETA</t>
  </si>
  <si>
    <t>REGUA DE TRANSFERENCIA</t>
  </si>
  <si>
    <t>PARAFUSO ALLEN CABECA ESCAREADA 05X16</t>
  </si>
  <si>
    <t>MOLA RED 9X15X1,5</t>
  </si>
  <si>
    <t>MOLA DO APALPADOR DAS ENGRENAGENS</t>
  </si>
  <si>
    <t>ELEMENTO DUPLO FILTRO DE AR</t>
  </si>
  <si>
    <t>PAINEL DE ACO</t>
  </si>
  <si>
    <t>ANEL CAMISA</t>
  </si>
  <si>
    <t>SILICONE</t>
  </si>
  <si>
    <t>JOGO DE CHAVE FENDA/PHILIPS 150S/160S</t>
  </si>
  <si>
    <t>ESTEIRA TIPO BALANCEADA COM CORRENTES LATERAIS</t>
  </si>
  <si>
    <t>ENGRENAGEM DUPLA 24 DENTES COM CHAVETA 3/4</t>
  </si>
  <si>
    <t>MEDIDOR DE VAZAO 2 POLEGADAS TIPO TURBINA INOX</t>
  </si>
  <si>
    <t>KIT TELEMETRIA 150X100X60MM POLICARBONATO</t>
  </si>
  <si>
    <t>BANHO MARIA DE AQUECIMENTO 4L 1200W ALUMINIO</t>
  </si>
  <si>
    <t>LAVADORA DE VIDRO HOLSTEIN-KARPPERT</t>
  </si>
  <si>
    <t>REFLETOR RETANGULAR 84MMX84MM</t>
  </si>
  <si>
    <t>BORBOLETA DAS ENCHEDORAS</t>
  </si>
  <si>
    <t>TULIPA PEGADORA POLIURETANO TERMOPLASTICO 52/40X47</t>
  </si>
  <si>
    <t>TULIPA CENTRADOR TC1A</t>
  </si>
  <si>
    <t>CONTATOR 18-11-30C03 24V</t>
  </si>
  <si>
    <t>ESTEIRA COM CORRENTES 1/2X716MM</t>
  </si>
  <si>
    <t>PLACA DE DIVISAO</t>
  </si>
  <si>
    <t>REFRIGERADOR REFRIKO TUBAINA PT VIDRO 570LT 127V</t>
  </si>
  <si>
    <t>BASE P/ VALVULA</t>
  </si>
  <si>
    <t>VIGA</t>
  </si>
  <si>
    <t>GANCHO PARA PERFILADO</t>
  </si>
  <si>
    <t>JUNCAO INTERNA P/ ELETROCALHA</t>
  </si>
  <si>
    <t>PROLONGADOR</t>
  </si>
  <si>
    <t>LAJE FORRO</t>
  </si>
  <si>
    <t>REVESTIMENTO GESSO</t>
  </si>
  <si>
    <t>BOLSA P/ VASO</t>
  </si>
  <si>
    <t>LIXA ROLO</t>
  </si>
  <si>
    <t>REVESTIMENTO IMPERMEABILIZANTE</t>
  </si>
  <si>
    <t>CABO SINALIZACAO DE INCENDIO 2X1,5MM + 2X0,75MM</t>
  </si>
  <si>
    <t>PARAFUSO CAB. LENTILHA AUTO TRAV 1/4X3X4</t>
  </si>
  <si>
    <t>BOMBA FNI1 12,5CV 195MM 220/380/440</t>
  </si>
  <si>
    <t>SENSOR LASER INOX Q4X C/SAIDAS DISCRETAS DUPLAS</t>
  </si>
  <si>
    <t>SISTEMA DE NIVELAMENTO ESPACADOR</t>
  </si>
  <si>
    <t>SISTEMA DE NIVELAMENTO CUNHA</t>
  </si>
  <si>
    <t>PARAFUSO BROCANTE ZINCADO 5,5X19</t>
  </si>
  <si>
    <t>REVESTIMENTO GRANITO</t>
  </si>
  <si>
    <t>PIA COM BANCADA</t>
  </si>
  <si>
    <t>TINTA ESMALTE</t>
  </si>
  <si>
    <t>TRELICA</t>
  </si>
  <si>
    <t>ELETRODO 1,5MM</t>
  </si>
  <si>
    <t>PORTA PALETE</t>
  </si>
  <si>
    <t>VELCRO</t>
  </si>
  <si>
    <t>PAINEL DE CONTROLE - ME</t>
  </si>
  <si>
    <t>TANQUE DE LIMPEZA FINAL - ME</t>
  </si>
  <si>
    <t>ACIONAMENTO CORREIA TRANSPORTADORA - ME</t>
  </si>
  <si>
    <t>CONJ TRANSPORTE BASE - ME</t>
  </si>
  <si>
    <t>FATURA - AGUA/SANEAMENTO</t>
  </si>
  <si>
    <t>FATURA - ALARME E MONITORAMENTO</t>
  </si>
  <si>
    <t>FATURA - ANALISES LABORATORIAIS</t>
  </si>
  <si>
    <t>FATURA - ASSISTENCIA MEDICA E FARMACEUTICA</t>
  </si>
  <si>
    <t>FATURA - COLETA DE RESIDUOS-TRANSPORTE/TRATAMENTO</t>
  </si>
  <si>
    <t>FATURA - CONSULTORIA DE SISTEMAS</t>
  </si>
  <si>
    <t>FATURA - CONSULTORIAS E ASSESSORIAS</t>
  </si>
  <si>
    <t>FATURA - CONTRIBUICAO CONFEDERATIVA</t>
  </si>
  <si>
    <t>FATURA - DESPESA COMISSAO/PROMOCAO/DEGUSTACAO</t>
  </si>
  <si>
    <t>FATURA - DESPESAS CARTORARIAS</t>
  </si>
  <si>
    <t>FATURA - DESPESAS COM HARDWARE E SOFTWARE</t>
  </si>
  <si>
    <t>FATURA - EXAMES MEDICOS</t>
  </si>
  <si>
    <t>FATURA - LOCACAO DE VEICULOS</t>
  </si>
  <si>
    <t>FATURA - MANUTENCAO DE EDIFICIOS E INSTALACOES</t>
  </si>
  <si>
    <t>FATURA - MANUTENCAO MAQUINAS E EQUIPAMENTOS</t>
  </si>
  <si>
    <t>FATURA - PROPAGANDA E PUBLICIDADE</t>
  </si>
  <si>
    <t>FATURA - SEGURANCA E VIGILANCIA</t>
  </si>
  <si>
    <t>FATURA - SEGURO DE CARGAS</t>
  </si>
  <si>
    <t>FATURA - SEGURO DE FROTA</t>
  </si>
  <si>
    <t>FATURA - SERVICO DE MONITORAMENTO</t>
  </si>
  <si>
    <t>FATURA - SERVICOS GRAFICOS</t>
  </si>
  <si>
    <t>FATURA - VALE TRANSPORTE</t>
  </si>
  <si>
    <t>FATURA - VIGILANCIA</t>
  </si>
  <si>
    <t>FATURA - MANUTENCAO DE EDIFICIOS E INSTALACOES - IMOBILIZADO</t>
  </si>
  <si>
    <t>FATURA - MANUTENCAO MAQUINAS E EQUIPAMENTOS - IMOBILIZADO</t>
  </si>
  <si>
    <t>FATURA - ESTACIONAMENTO</t>
  </si>
  <si>
    <t>FATURA - TAXAS E TARIFAS DE PEDAGIOS</t>
  </si>
  <si>
    <t>FL03040001</t>
  </si>
  <si>
    <t>FILTRO DE PAPEL MELITTA</t>
  </si>
  <si>
    <t>CAC 51 12X965ML - ME</t>
  </si>
  <si>
    <t>CAC CANINHA JAMEL 12X965ML - ME</t>
  </si>
  <si>
    <t>CAC CANINHA JAMEL OURO 900ML - ME</t>
  </si>
  <si>
    <t>CAC 51 965ML - ME</t>
  </si>
  <si>
    <t>VASSOURA DE PALHA</t>
  </si>
  <si>
    <t>BORRACHA PARA RODO</t>
  </si>
  <si>
    <t>PILHA ALCALINA AAA</t>
  </si>
  <si>
    <t>LUVA NITRILICA TAMANHO G</t>
  </si>
  <si>
    <t>TINTA POLIURETANO AMARELO PANTONE YELLOW C</t>
  </si>
  <si>
    <t>CAFETEIRA 110V</t>
  </si>
  <si>
    <t>FACA SERRILHADA 740MM COM 15 FUROS</t>
  </si>
  <si>
    <t>FACA SERRILHADA 1020MM COM 21 FUROS</t>
  </si>
  <si>
    <t>ROTULO BOPP REFRIKO GUARANA 2,5L</t>
  </si>
  <si>
    <t>ROTULO BOPP REFRIKO TUBAINA 2,5L</t>
  </si>
  <si>
    <t>ROTULO BOPP REFRIKO COLA  2,5L</t>
  </si>
  <si>
    <t>FILME TERMOENCOLHIVEL LISO 480X0,06MM</t>
  </si>
  <si>
    <t>SONDA DE TEMPERATURA PARA TERMOGRAFO</t>
  </si>
  <si>
    <t>ELENMEYER 3LT BOCA LARGA VIDRO</t>
  </si>
  <si>
    <t>ALPHA 7000S</t>
  </si>
  <si>
    <t>ACCEPTOR GAMMA 7.1</t>
  </si>
  <si>
    <t>ACCEPTOR GAMMA 70I</t>
  </si>
  <si>
    <t>BIOGENIUN SUPERMIX GTI</t>
  </si>
  <si>
    <t>SHAMPOO AUTOMOTIVO 5 LITROS</t>
  </si>
  <si>
    <t>FOLHAS POLASEAL PLASTIFICACAO A4</t>
  </si>
  <si>
    <t>JAQUETA TERMICA FRIGORIFICA JAPONA</t>
  </si>
  <si>
    <t>CONJUNTO DE CORDA P/ FIXACAO DA TAMPA DO PORTA MALA</t>
  </si>
  <si>
    <t>ELENMEYER 20LT BOCA LARGA VIDRO</t>
  </si>
  <si>
    <t>GELO</t>
  </si>
  <si>
    <t>ERLENMEYER 1000ML BOCA LARGA VIDRO</t>
  </si>
  <si>
    <t>MANCAL DE ENCOSTO 200</t>
  </si>
  <si>
    <t>CER MOEMA 350ML IND - REFRIKO</t>
  </si>
  <si>
    <t>VT QUINTA DO MORGADO SECO 245ML - ME</t>
  </si>
  <si>
    <t>ROTULO ADESIVO CER MOEMA 355ML</t>
  </si>
  <si>
    <t>FILME TERMOENCOLHIVEL LISO 600X0,05MM</t>
  </si>
  <si>
    <t>AMERTROL 1123 AP 25KG</t>
  </si>
  <si>
    <t>CAIXA GARRAFEIRA JAMEL - RET</t>
  </si>
  <si>
    <t>LIXEIRA 14L PRETO</t>
  </si>
  <si>
    <t>RIBBON RESINA 110X300</t>
  </si>
  <si>
    <t>SOLVENTE DATADORA TWA FAC 1512</t>
  </si>
  <si>
    <t>TINTA DATADORA TWA 1240</t>
  </si>
  <si>
    <t>KIT EPOXI 3,6 LITROS CINZA CLARO</t>
  </si>
  <si>
    <t>KIT EQUIPAMENTOS PRIMEIROS SOCORROS CIPA</t>
  </si>
  <si>
    <t>OLEO DE IMERSAO PARA MICROSCOPIO 100ML</t>
  </si>
  <si>
    <t>BOBINA ESTERILIZACAO DE AUTOCLAVE 15CMX100M</t>
  </si>
  <si>
    <t>RODO ESPUMA COM FIBRA 30CM</t>
  </si>
  <si>
    <t>BOBINA TOALHAS PERFLEX</t>
  </si>
  <si>
    <t>GRAMPEADOR GRANDE PROFISSIONAL</t>
  </si>
  <si>
    <t>BOBINA PARA CALCULADORA</t>
  </si>
  <si>
    <t>PASTA CATALOGO</t>
  </si>
  <si>
    <t>PASTA REGISTRADORA LARGA</t>
  </si>
  <si>
    <t>PASTA SANFONADA A4</t>
  </si>
  <si>
    <t>FITA COMPATIVEL M231 MK231</t>
  </si>
  <si>
    <t>LAMPADA GERMICIDA UV-C 75W</t>
  </si>
  <si>
    <t>GLICERINA BIDESTILADA 5L</t>
  </si>
  <si>
    <t>CAMISETA MANGA CURTA GRUPO RFK BRANCA TAMANHO P</t>
  </si>
  <si>
    <t>CAMISETA MANGA CURTA GRUPO RFK BRANCA TAMANHO M</t>
  </si>
  <si>
    <t>CAMISETA MANGA CURTA GRUPO RFK BRANCA TAMANHO G3</t>
  </si>
  <si>
    <t>CAMISETA MANGA CURTA GRUPO RFK CINZA TAMANHO P</t>
  </si>
  <si>
    <t>CAMISETA MANGA CURTA GRUPO RFK CINZA TAMANHO M</t>
  </si>
  <si>
    <t>CAMISETA MANGA CURTA GRUPO RFK CINZA TAMANHO G</t>
  </si>
  <si>
    <t>CAMISETA MANGA CURTA GRUPO RFK CINZA TAMANHO G3</t>
  </si>
  <si>
    <t>CAMISETA MANGA CURTA GRUPO RFK CINZA TAMANHO G4</t>
  </si>
  <si>
    <t>CAMISETA MANGA CURTA GRUPO RFK CINZA TAMANHO G5</t>
  </si>
  <si>
    <t>CAMISETA MANGA CURTA GRUPO RFK CINZA TAMANHO G6</t>
  </si>
  <si>
    <t>OCULOS LEOPARDO CINZA</t>
  </si>
  <si>
    <t>PROTETOR FACIAL VERDE 8 POLEGADAS</t>
  </si>
  <si>
    <t>CAMISETA MANGA CURTA FURIOSO PRETA TAMANHO M</t>
  </si>
  <si>
    <t>CAMISETA MANGA CURTA FURIOSO PRETA TAMANHO G</t>
  </si>
  <si>
    <t>CAMISETA MANGA CURTA GRUPO RFK CINZA TAMANHO GG</t>
  </si>
  <si>
    <t>CAMISETA MANGA CURTA FURIOSO PRETA TAMANHO GG</t>
  </si>
  <si>
    <t>LACRE PLASTICO PEQUENO P/ CAMINHAO</t>
  </si>
  <si>
    <t>REFORCO AUTOMOTIVO</t>
  </si>
  <si>
    <t>ANEL AUTOMOTIVO</t>
  </si>
  <si>
    <t>CHAVE COMBINADA 6MM</t>
  </si>
  <si>
    <t>LAVADOR DE BOTAS MANUAL INOX 430</t>
  </si>
  <si>
    <t>CONTAINER IBC 1000 LITROS</t>
  </si>
  <si>
    <t>ACRILICO LEITOSO</t>
  </si>
  <si>
    <t>FIO NYLON 2,4MM</t>
  </si>
  <si>
    <t>PARAFUSO ALLEN 5X16 C/C INOX</t>
  </si>
  <si>
    <t>ACIDO FOSFORICO ALIMENTICIO 85</t>
  </si>
  <si>
    <t>LONA 12X50MT 90KG</t>
  </si>
  <si>
    <t>ENERGIA ALTERNATIVA CP 50 MW</t>
  </si>
  <si>
    <t>COPO ECO 500ML FURIOSO</t>
  </si>
  <si>
    <t>ADESIVO IMPRESSO AUTOMOTIVO 2X1</t>
  </si>
  <si>
    <t>LUVA VAQUETA TAMANHO 8</t>
  </si>
  <si>
    <t>PARAFUSO ALLEN SEM CABECA INOX 8X25MM</t>
  </si>
  <si>
    <t>ENGRENAGEM BIPARTIDA ROSQUEADOR</t>
  </si>
  <si>
    <t>PORCA SEXTAVADA 3/8</t>
  </si>
  <si>
    <t>GAS BUTANO 227GR</t>
  </si>
  <si>
    <t>BOTAO BIMANUAL 2 SAFEBALLS EMERGENCIA M12-8M</t>
  </si>
  <si>
    <t>THINNER 18 LITROS</t>
  </si>
  <si>
    <t>PORCA DE POLIACETAL</t>
  </si>
  <si>
    <t>LAMPADA HALOGENA JC G4 12V</t>
  </si>
  <si>
    <t>FRESA TOPO 7MM</t>
  </si>
  <si>
    <t>FLUIDO DE CORTE</t>
  </si>
  <si>
    <t>MEMBRANA DE SONDA PARA EQUIPAMENTO AK87</t>
  </si>
  <si>
    <t>FECHO CREMONA 26MM ESCAMOTEAVEL ACO-ZAMAK PRETO</t>
  </si>
  <si>
    <t>CHAVE COMBINADA 8MM</t>
  </si>
  <si>
    <t>SENSOR INDUTIVO IN 5327</t>
  </si>
  <si>
    <t>ORING CARCACA DO SNIFT 13X3</t>
  </si>
  <si>
    <t>CORRENTE DE AGRUPAMENTO COM SUPORTE</t>
  </si>
  <si>
    <t>MOLDE 4 CAVIDADES 2,5LT MODELO REFRIGERANTE</t>
  </si>
  <si>
    <t>MANCAL PRINCIPAL 200</t>
  </si>
  <si>
    <t>ANEL TEFLON 82 200</t>
  </si>
  <si>
    <t>ANEL TEFLON 66 200</t>
  </si>
  <si>
    <t>CAMISA PISTAO BALANCEADOR 200</t>
  </si>
  <si>
    <t>PISTAO BALANCEADOR 200</t>
  </si>
  <si>
    <t>JOGO JUNTAS 200</t>
  </si>
  <si>
    <t>JUNTA HASTE 200</t>
  </si>
  <si>
    <t>ARRUELA TRAVA 200 NR 46</t>
  </si>
  <si>
    <t>ESPACADOR DE ROLAMENTO 200 0,03</t>
  </si>
  <si>
    <t>ESPACADOR DE ROLAMENTO 200 0,05</t>
  </si>
  <si>
    <t>ARRUELA TRAVA AW 13</t>
  </si>
  <si>
    <t>SELO MECANICO 200</t>
  </si>
  <si>
    <t>PORCA TRAVA AN13</t>
  </si>
  <si>
    <t>CAMISA ROTULADORA KRONES</t>
  </si>
  <si>
    <t>PERNO ROTULADORA KRONES</t>
  </si>
  <si>
    <t>ANEL ROTULADORA KRONES</t>
  </si>
  <si>
    <t>MANCAL DO ROLAMENTO ROTULADORA KRONES</t>
  </si>
  <si>
    <t>PEDRA N 1</t>
  </si>
  <si>
    <t>DESEMPENADEIRA ACO 12X48</t>
  </si>
  <si>
    <t>CARTUCHO EXOTERMICO 90</t>
  </si>
  <si>
    <t>PEDRA N 2</t>
  </si>
  <si>
    <t>CARTUCHO PARA SOLDA 90</t>
  </si>
  <si>
    <t>KIT PECAS PARA MANUTENCAO DE MOVEIS</t>
  </si>
  <si>
    <t>POXCOLOR TINTA COMPONENTE A CINZA MUNSELL N7,25</t>
  </si>
  <si>
    <t>POXCOLOR TINTA COMPONENTE B</t>
  </si>
  <si>
    <t>PEDRA N 3</t>
  </si>
  <si>
    <t>TL</t>
  </si>
  <si>
    <t>FITA DE GESSO</t>
  </si>
  <si>
    <t>MASSA DE GESSO 25KG</t>
  </si>
  <si>
    <t>TABICA LISA ZINCADA</t>
  </si>
  <si>
    <t>PLACA DE GESSO 1,20X1,80</t>
  </si>
  <si>
    <t>COLA BASTAO</t>
  </si>
  <si>
    <t>PASTA SIMPLES PARA DOCUMENTOS</t>
  </si>
  <si>
    <t>REFIL DE TINTA PARA MARCADOR PERMANENTE</t>
  </si>
  <si>
    <t>CESTA</t>
  </si>
  <si>
    <t>ROLO DE LA SINTETICA</t>
  </si>
  <si>
    <t>AUTOCLAVE VERTICAL</t>
  </si>
  <si>
    <t>TANQUE DE ACO CARBONO</t>
  </si>
  <si>
    <t>ROTULO SLEEVE COQ NOCH LIMAO 270ML</t>
  </si>
  <si>
    <t>ROTULO SLEEVE COQ NOCH LIMAO 270ML IND</t>
  </si>
  <si>
    <t>PROVETA GRADUADA 2000ML BASE POLIPROPILENO VIDRO</t>
  </si>
  <si>
    <t>ANEL ESGOTO 100</t>
  </si>
  <si>
    <t>ABRACADEIRA ROSCA SEM FIM INOX 75X95MM</t>
  </si>
  <si>
    <t>ELEMENTO FILTRO DE AR PRIMARIO</t>
  </si>
  <si>
    <t>PINCEL TRINCHA PEQUENA</t>
  </si>
  <si>
    <t>BROCA AR 7,0MM</t>
  </si>
  <si>
    <t>TOMADA INDUSTRIAL SOBREPOR 2P+T 16A 380V VERMELHO</t>
  </si>
  <si>
    <t>VALVULA SOLENOIDE COMANDO CARGA</t>
  </si>
  <si>
    <t>ENGRENAGEM MOTOR</t>
  </si>
  <si>
    <t>TUBO PU AZUL 04MM</t>
  </si>
  <si>
    <t>AGUA TONICA</t>
  </si>
  <si>
    <t>BANNER 80X1</t>
  </si>
  <si>
    <t>CABO DE ACO INOX 3/16</t>
  </si>
  <si>
    <t>PLUG MACHO 2P+T 20A</t>
  </si>
  <si>
    <t>KIT DE REPARO VALVULA TERMOSTATICA</t>
  </si>
  <si>
    <t>BROCA AR 12,0MM</t>
  </si>
  <si>
    <t>PINCEL TRINCHA MEDIA</t>
  </si>
  <si>
    <t>MANIFOLD COM 3 DIFUSORES DE AR</t>
  </si>
  <si>
    <t>CABO DE ACO INOX 1/8</t>
  </si>
  <si>
    <t>GRAMPO PARA CABO DE ACO 1/8</t>
  </si>
  <si>
    <t>GRAMPO PARA CABO DE ACO 3/16</t>
  </si>
  <si>
    <t>UNIAO Y PLASTICO 10M</t>
  </si>
  <si>
    <t>LONA PRETA FILME 8X100M</t>
  </si>
  <si>
    <t>MEDIDOR DE VAZAO PARA MALTOSE</t>
  </si>
  <si>
    <t>PALETEIRA MANUAL 3 TONELADAS</t>
  </si>
  <si>
    <t>PIA LAVATORIO ASSEPSIA</t>
  </si>
  <si>
    <t>ESMALTE SINTETICO BRANCO</t>
  </si>
  <si>
    <t>ESMALTE AUTOMOTIVO VERMELHO</t>
  </si>
  <si>
    <t>ESMALTE AUTOMOTIVO AMARELO</t>
  </si>
  <si>
    <t>MONITOR 21,5 POLEGADAS FULL HD</t>
  </si>
  <si>
    <t>CHAPEU DE LA COWBOY 12X10,5 FURIOSO</t>
  </si>
  <si>
    <t>LAMPADA DE DEUTERIO 10V</t>
  </si>
  <si>
    <t>FITA ROTULADORA 12MM LAMINADA PRETO/AMARELO</t>
  </si>
  <si>
    <t>CHOPEIRA CAMARA FRIA 4 VIAS 220V</t>
  </si>
  <si>
    <t>TAMPA CEGA PARA PISO 4X2</t>
  </si>
  <si>
    <t>DISJUNTOR CURVA 1X32A</t>
  </si>
  <si>
    <t>DISJUNTOR DIN 3X50</t>
  </si>
  <si>
    <t>DISJUNTOR CURVA C 1X16</t>
  </si>
  <si>
    <t>CHAPA TEFLON 20X500X500MM</t>
  </si>
  <si>
    <t>CADEADO 30MM</t>
  </si>
  <si>
    <t>SELANTE PU 40 BRANCO</t>
  </si>
  <si>
    <t>PREFORMA 48,0G 2,5L CRISTAL A</t>
  </si>
  <si>
    <t>PREFORMA 48,0G 2,5L VERDE A</t>
  </si>
  <si>
    <t>TINTA SPRAY PRETO FOSCO</t>
  </si>
  <si>
    <t>ARAME DE LATAO</t>
  </si>
  <si>
    <t>THINNER 5 LITROS</t>
  </si>
  <si>
    <t>COQ 51 ICE ACAI COM GUARANA 6X275ML - ME</t>
  </si>
  <si>
    <t>SACO DE LIXO 100L</t>
  </si>
  <si>
    <t>SACO DE LIXO 60L</t>
  </si>
  <si>
    <t>LAMPADA TUBO LED 20,5W 6500K</t>
  </si>
  <si>
    <t>DISJUNTOR CURVA C 3X40</t>
  </si>
  <si>
    <t>COPO DESCARTAVEL 180ML</t>
  </si>
  <si>
    <t>AGUA SANITARIA 2 LITROS</t>
  </si>
  <si>
    <t>INTERMAX 5 LITROS CONCENTRADO</t>
  </si>
  <si>
    <t>PREGO 15X15</t>
  </si>
  <si>
    <t>REFRIKO COLA 6X2,5LT</t>
  </si>
  <si>
    <t>REFRIKO GUARANA 6X2,5LT</t>
  </si>
  <si>
    <t>REFRIKO TUBAINA 6X2,5LT</t>
  </si>
  <si>
    <t>CHOPP MOEMA 50LT</t>
  </si>
  <si>
    <t>PREFORMA CRISTAL 2,5L A</t>
  </si>
  <si>
    <t>PREFORMA VERDE 2,5L A</t>
  </si>
  <si>
    <t>PREFORMA VERDE 500ML D</t>
  </si>
  <si>
    <t>LEVEDURA CERVEJEIRA CARA TECHNOLOGY</t>
  </si>
  <si>
    <t>SACO DE LIXO 40L</t>
  </si>
  <si>
    <t>LIXEIRA 100L COM PEDAL</t>
  </si>
  <si>
    <t>LIXEIRA 15L COM PEDAL BRANCA</t>
  </si>
  <si>
    <t>ESCOVA PARA FRASCO 60X120X410MM</t>
  </si>
  <si>
    <t>ESCOVA PARA FRASCO 40X110X400MM</t>
  </si>
  <si>
    <t>SILICA GEL</t>
  </si>
  <si>
    <t>G</t>
  </si>
  <si>
    <t>SACO PARA LIMPEZA ALVEJADO</t>
  </si>
  <si>
    <t>SACO DE LIXO 300L</t>
  </si>
  <si>
    <t>CANETA PARA RETROPROJETOR 2.0 AZUL</t>
  </si>
  <si>
    <t>CANETA PARA RETROPROJETOR 1.0 AZUL</t>
  </si>
  <si>
    <t>CANETA PARA RETROPROJETOR 1.0 PRETA</t>
  </si>
  <si>
    <t>CANETA PARA RETROPROJETOR 2.0 PRETA</t>
  </si>
  <si>
    <t>CANETA PARA RETROPROJETOR 2.0 VERMELHA</t>
  </si>
  <si>
    <t>TEE SOLDAVEL 75MM</t>
  </si>
  <si>
    <t>CALCA UNIFORME ELETRICISTA COM LISTRA REFLETIVA CINZA TAMANHO M</t>
  </si>
  <si>
    <t>CAMISA UNIFORME ELETRICISTA COM LISTRA REFLETIVA CINZA TAMANHO EXG</t>
  </si>
  <si>
    <t>ANEL VEDACAO ROTATIVO 165X181,5X7,10</t>
  </si>
  <si>
    <t>MOLA DE COMPRESSAO</t>
  </si>
  <si>
    <t>ANEL ORING 30X2,0 VITON</t>
  </si>
  <si>
    <t>ARRUELA LISA POLIDA 1/8 ZINCADA</t>
  </si>
  <si>
    <t>FLUIDO DE ARREFECIMENTO</t>
  </si>
  <si>
    <t>SOLUMAX 5L CONCENTRADO LARANJA</t>
  </si>
  <si>
    <t>ADITIVO AUTOMOTIVO</t>
  </si>
  <si>
    <t>CABORETENC</t>
  </si>
  <si>
    <t>CILINDRO PNEUMATICO BASICO SERIE C85</t>
  </si>
  <si>
    <t>RETENTOR 185X215X16 RR</t>
  </si>
  <si>
    <t>RETENTOR 48X32X7MM W6A</t>
  </si>
  <si>
    <t>CABO FLEXIVEL DE SAIDA 2,5</t>
  </si>
  <si>
    <t>FILTRO COALESCENTE 0,01 MICRAS</t>
  </si>
  <si>
    <t>FILTRO MICROBIOLOGICO 51 M3/H 0,22 MICRAS</t>
  </si>
  <si>
    <t>LUVA INOX 304 3/4 POLEGADAS BSP</t>
  </si>
  <si>
    <t>FILTRO ESTERILIZADOR DE AR PTFE 0,22UM</t>
  </si>
  <si>
    <t>CAL HIDRATADO</t>
  </si>
  <si>
    <t>NIPLE SOLDAVEL 1 POLEGADAS</t>
  </si>
  <si>
    <t>MANGUEIRA DE JARDIM SEM ESGUICHO 20M</t>
  </si>
  <si>
    <t>ARRUELA LISA POLIDA 1/4 ZINCADA</t>
  </si>
  <si>
    <t>VALVULA ESFERA 3/4</t>
  </si>
  <si>
    <t>CHAPA REFLEXIVA DO REFLETOR DO FORNO</t>
  </si>
  <si>
    <t>ANEL ORING 25X2,50 VITON</t>
  </si>
  <si>
    <t>DISJUNTOR TRIPOLAR 100A</t>
  </si>
  <si>
    <t>FILTRO IBBL C+3</t>
  </si>
  <si>
    <t>BOLSA PLASTICA PARA GELO FURIOSO</t>
  </si>
  <si>
    <t>DISPLAY REFRIKO 1,40X0,60</t>
  </si>
  <si>
    <t>STOPPER REFRIKO 0,30X0,60</t>
  </si>
  <si>
    <t>DISPENSER PARA PAPEL INTERFOLHA</t>
  </si>
  <si>
    <t>VIDRO TEMPERADO 8MM PORTA DE CORRER</t>
  </si>
  <si>
    <t>CADEIRA CAIXA ALTA</t>
  </si>
  <si>
    <t>ARRUELA LISA 10MM ZINCADA</t>
  </si>
  <si>
    <t>BUCHA DE REDUCAO SOLDAVEL 75X50MM</t>
  </si>
  <si>
    <t>PARAFUSO ALLEN INOX M4X50</t>
  </si>
  <si>
    <t>PARAFUSO ALLEN INOX M5X50</t>
  </si>
  <si>
    <t>LIXA 180 PARA MASSA</t>
  </si>
  <si>
    <t>PARAFUSO ALLEN INOX M6X50</t>
  </si>
  <si>
    <t>PARAFUSO SEXTAVADO INOX M5X50</t>
  </si>
  <si>
    <t>BUCHA REDUCAO MACHO 1/2X3/4</t>
  </si>
  <si>
    <t>RELE TERMICO 48-66A</t>
  </si>
  <si>
    <t>PARAFUSO ALLEN INOX M8X50</t>
  </si>
  <si>
    <t>PARAFUSO ALLEN INOX M12X50</t>
  </si>
  <si>
    <t>PARAFUSO ALLEN INOX M10X50</t>
  </si>
  <si>
    <t>CILINDRO PNEUMATICO BASICO SERIE CP96C</t>
  </si>
  <si>
    <t>ROLAMENTO 6200 2RS C3</t>
  </si>
  <si>
    <t>TRENA DE ACO 8M</t>
  </si>
  <si>
    <t>VALVULA BORBOLETA 2 POLEGADAS INOX 316 COM BASE ATUADOR</t>
  </si>
  <si>
    <t>GAXETA BORRACHA PARA GELADEIRA</t>
  </si>
  <si>
    <t>ANEL ORING 55X2,50 VITON</t>
  </si>
  <si>
    <t>ANEL ORING 190X2 NITRILICO</t>
  </si>
  <si>
    <t>PARAFUSO SEXTAVADO INOX M8X50</t>
  </si>
  <si>
    <t>PARAFUSO SEXTAVADO INOX M10X50</t>
  </si>
  <si>
    <t>SWITCH HDMI</t>
  </si>
  <si>
    <t>SOLDA FOSCOPER S-BANHO 2.50X500MM</t>
  </si>
  <si>
    <t>SOLDA TREFILADA PRATA 3.25X500MM</t>
  </si>
  <si>
    <t>SUPER FLUXO PARA SOLDA EM PASTA 250G</t>
  </si>
  <si>
    <t>LUVA REDUTORA COBRE 018X016 - 3/4X5/8</t>
  </si>
  <si>
    <t>TINTA SPRAY BRANCO FOSCO</t>
  </si>
  <si>
    <t>CONJUNTO DE CORTE 42/2</t>
  </si>
  <si>
    <t>ADAPTADOR FRANGE 60 MM/2 POLEGADAS SOLDAVEL</t>
  </si>
  <si>
    <t>CABECOTE ASPIRACAO</t>
  </si>
  <si>
    <t>JOGO PECAS CARBURADOR</t>
  </si>
  <si>
    <t>LAMINA 2 FACAS ACO 305</t>
  </si>
  <si>
    <t>PLACA DE POTENCIA</t>
  </si>
  <si>
    <t>VIRABREQUIM</t>
  </si>
  <si>
    <t>MODULO ELETRONICO DE POTENCIA</t>
  </si>
  <si>
    <t>PLACA DE SENSOR DE CORRENTE</t>
  </si>
  <si>
    <t>PLACA LOGICA DE COMANDO</t>
  </si>
  <si>
    <t>PROTETOR PARA BOTAO DE EMERGENCIA</t>
  </si>
  <si>
    <t>BOTAO DE EMERGENCIA TIPO COGUMELO GIRATORIO COM TRAVA</t>
  </si>
  <si>
    <t>RELE TERMICO RW27 7-10A</t>
  </si>
  <si>
    <t>TAMPA DE ROLO PORTAO</t>
  </si>
  <si>
    <t>DISCO SERRA 4.3/8</t>
  </si>
  <si>
    <t>ANEL ORING 50X3 VITON</t>
  </si>
  <si>
    <t>ORING 1,5 VITON</t>
  </si>
  <si>
    <t>MIOLO DISTRIBUIDOR</t>
  </si>
  <si>
    <t>PERFIL SUPORTE DA LAMPADA</t>
  </si>
  <si>
    <t>GUIA INTERNA FORNO E PREFORNO SEM CHANFRO</t>
  </si>
  <si>
    <t>HASTE DO PORTA LAMPADAS DA SOPRADORA</t>
  </si>
  <si>
    <t>GUIA INTERNA DO FORNO E PREFORNO COM CHANFRO</t>
  </si>
  <si>
    <t>CONECTOR PORCELANA 2 POLOS 6MM2 50 A 600 V</t>
  </si>
  <si>
    <t>EXPANSAO DE SAIDAS FP2-Y32T PARA SOPRADORA</t>
  </si>
  <si>
    <t>CILINDRO DO PISTAO 38MM</t>
  </si>
  <si>
    <t>GAIOLA AGULHA 10X14</t>
  </si>
  <si>
    <t>ATUADOR ELETRICO ON/OFF 50NM 20W IP67</t>
  </si>
  <si>
    <t>CORRENTE INOX CALIBRADA 2MM</t>
  </si>
  <si>
    <t>CONDUIT FERRO ZINCADO 1 POLEGADA</t>
  </si>
  <si>
    <t>ABRACADEIRA PARA TUBO METALICA 1 POLEGADA</t>
  </si>
  <si>
    <t>CONECTOR RETO GIRATORIO 1 POLEGADA</t>
  </si>
  <si>
    <t>CURVA FERRO ZINCADO 90 GRAUS X 1 POLEGADA</t>
  </si>
  <si>
    <t>TERMO COMPRESSAO 16MM 1F 1C EXPANDIDO</t>
  </si>
  <si>
    <t>TERMO TUBULAR 16MM AZUL</t>
  </si>
  <si>
    <t>ANEL GUIA ABC</t>
  </si>
  <si>
    <t>ANEL DE COMPRESSAO ABC</t>
  </si>
  <si>
    <t>KIT RECUPERACAO VALVULA ADM 1 ESTAGIO</t>
  </si>
  <si>
    <t>KIT RECUPERACAO VALVULA ADM 2 ESTAGIO</t>
  </si>
  <si>
    <t>EIXO PLACAS DA PRENSA 2, 3, 4, 5 CAVIDADES</t>
  </si>
  <si>
    <t>PARAFUSO SEXTAVADO INOX M4X50</t>
  </si>
  <si>
    <t>CHAPA POLICARBONATO CRISTAL 1930X860X10</t>
  </si>
  <si>
    <t>VENTILADOR CENTRIFUGO ASPIRACAO DUPLA 146MM 230V</t>
  </si>
  <si>
    <t>CONECTOR MACHO PARA SENSOR M12 4 PINOS RETO</t>
  </si>
  <si>
    <t>LAMPADA PET 235V 2000W 440MM SK 15 COM REFLETOR</t>
  </si>
  <si>
    <t>PREGO 17X21 COM CABECA</t>
  </si>
  <si>
    <t>PARAFUSO SEXTAVADO INOX M6X50</t>
  </si>
  <si>
    <t>ANEL ORING 51X2,50 VITON</t>
  </si>
  <si>
    <t>PARAFUSO SEXTAVADO INOX M12X50</t>
  </si>
  <si>
    <t>LAMPADA LED BULBO 9W 6500K</t>
  </si>
  <si>
    <t>BOIA HASTE DE ALUMINIO 3/4X1/2</t>
  </si>
  <si>
    <t>BROCA AR 9,5MM</t>
  </si>
  <si>
    <t>MANCAL AXIAL MT ATE 35CV</t>
  </si>
  <si>
    <t>MANCAL DA EMBREAGEM</t>
  </si>
  <si>
    <t>SERVICOS DE ASSISTENCIA SOCIAL</t>
  </si>
  <si>
    <t>FONOGRAFIA OU GRAVACAO DE SONS, INCLUSIVE TRUCAGEM, DUBLAGEM, MIXAGEM E CONGENER</t>
  </si>
  <si>
    <t>BOIA PARA CAIXA DAGUA 3/4</t>
  </si>
  <si>
    <t>CHUMBADOR CB 12095</t>
  </si>
  <si>
    <t>ABRACADEIRA SUPORTE INOX 1.1/2 BSP 1/2</t>
  </si>
  <si>
    <t>KIT FLANGE B14 90</t>
  </si>
  <si>
    <t>ROLAMENTO DE ESFERAS 6206 30X62X16</t>
  </si>
  <si>
    <t>CHAVETA DIN6885-1 A 25X10X8</t>
  </si>
  <si>
    <t>ROLETE COM ROLAMENTO 40X12X16</t>
  </si>
  <si>
    <t>ANEL ORING 20X2</t>
  </si>
  <si>
    <t>PISTAO COMPLETO COM GUIA</t>
  </si>
  <si>
    <t>MOLA DE TRACAO 10,15X46X45,9</t>
  </si>
  <si>
    <t>PARAFUSO ALLEN INOX M10X35</t>
  </si>
  <si>
    <t>ANEL ORING 31,47X1.78</t>
  </si>
  <si>
    <t>ANEL ORING DO PISTAO DO ATUADOR TERCEIRO ESTAGIO</t>
  </si>
  <si>
    <t>ANEL ORING DO ATUADOR TERCEIRO ESTAGIO</t>
  </si>
  <si>
    <t>ANEL ORING DA TAMPA DA VALVULA QUARTO ESTAGIO</t>
  </si>
  <si>
    <t>ANEL ORING DO PISTAO DO ATUADOR QUARTO ESTAGIO</t>
  </si>
  <si>
    <t>ANEL ORING DO ATUADOR QUARTO ESTAGIO</t>
  </si>
  <si>
    <t>PLACA EM POLIESTIRENO PARA QUADRO DE FORCA</t>
  </si>
  <si>
    <t>PLACA EM POLIESTIRENO PERIGO ELETRICO PESSOAL AUTORIZADO</t>
  </si>
  <si>
    <t>COMPRESSOR DE BAIXA PRESSAO</t>
  </si>
  <si>
    <t>NEVASTANE XS 320 16KG</t>
  </si>
  <si>
    <t>BLOCO COMPRESSOR CO2</t>
  </si>
  <si>
    <t>AGITADOR DE KLINE PLATAFORMA 210 RPM 31,5X21,8CM</t>
  </si>
  <si>
    <t>MANGUEIRA CERVEJEIRA 2 POLEGADAS COR AZUL</t>
  </si>
  <si>
    <t>BORRACHA DE VEDACAO EPDM PARA TERMOGRAFO</t>
  </si>
  <si>
    <t>CONECTOR COM PAINEL PARA TERMOGRAFO REDPOST RPU-351</t>
  </si>
  <si>
    <t>EMPILHADEIRA GLP 18LXYVSE087</t>
  </si>
  <si>
    <t>LUVA ESGOTO 40MM</t>
  </si>
  <si>
    <t>ANEL BORRACHA PARA TUBO OCRE COLETOR 200MM</t>
  </si>
  <si>
    <t>ANEL BORRACHA PARA TUBO OCRE COLETOR 100MM</t>
  </si>
  <si>
    <t>PASTA LUBRIFICANTE 500G</t>
  </si>
  <si>
    <t>JOELHO FEMEA 45X160MM</t>
  </si>
  <si>
    <t>JOELHO AGUA 25MM</t>
  </si>
  <si>
    <t>SELADOR ACRILICO</t>
  </si>
  <si>
    <t>JOGO DE VEDACAO EM BORRACHA EPDM PARA MEDIDOR DE CO2</t>
  </si>
  <si>
    <t>ABRACADEIRA TIPO GOTA 8</t>
  </si>
  <si>
    <t>TEE AGUA 25MM</t>
  </si>
  <si>
    <t>JOELHO ESGOTO 45X200MM</t>
  </si>
  <si>
    <t>CANO AGUA 25MMX6M</t>
  </si>
  <si>
    <t>ABRACADEIRA UNIAO HORIZONTAL 8</t>
  </si>
  <si>
    <t>CANALETA 50X50X2000</t>
  </si>
  <si>
    <t>POSTE COM BASE PARA PARAFUSAR</t>
  </si>
  <si>
    <t>BARREIRA PARA CANCELA 6M ALUMINIO</t>
  </si>
  <si>
    <t>PAINEL GRADIL EUROGRAD FIO 4MMX2,03M MALHA 50X200MM</t>
  </si>
  <si>
    <t>KIT FIXACAO DE PAINEL</t>
  </si>
  <si>
    <t>TAMPA PARA POSTE 60X40</t>
  </si>
  <si>
    <t>PORTAO PIVOTANTE EM TUBO METALICO 60X40</t>
  </si>
  <si>
    <t>FONTE CHAVEADA 12V 30A</t>
  </si>
  <si>
    <t>MESA INDUSTRIAL 120X80 TAMPO EM MDF ROBLE CATEDRAL</t>
  </si>
  <si>
    <t>CADEIRA DE ESCRITORIO FIXA</t>
  </si>
  <si>
    <t>BRACO PARA CADEIRA</t>
  </si>
  <si>
    <t>MICROONDAS 220V</t>
  </si>
  <si>
    <t>BOTAO COGUMELO GIRAR COM TRAVA</t>
  </si>
  <si>
    <t>SINALIZADOR LED 11-22MM VERMELHO 12\24V</t>
  </si>
  <si>
    <t>ATUADOR CODIFICACAO SENSOR MAGNETICO DE SEGURANCA</t>
  </si>
  <si>
    <t>MICROMETRO DIGITAL DE 0-12,7MM</t>
  </si>
  <si>
    <t>BOTAO CONTROLADOR PARADA EMERGENCIA MANUAL</t>
  </si>
  <si>
    <t>DISJUNTOR C 3X 32A 3KA</t>
  </si>
  <si>
    <t>DISJUNTOR C 1X6A 3KA</t>
  </si>
  <si>
    <t>FONTE CHAVEADA 24V 10A 240W</t>
  </si>
  <si>
    <t>PIA INOX 1700X600X900 COM CUBA</t>
  </si>
  <si>
    <t>LIC BALLENA CREME DE MORANGO COM TEQUILA 750ML - ME</t>
  </si>
  <si>
    <t>FARINHA DE MANDIOCA</t>
  </si>
  <si>
    <t>ABRACADEIRA INOX 22-32 ROSCA SEM FIM</t>
  </si>
  <si>
    <t>MANGUEIRA DE BORRACHA P/ AR QUENTE 300 PSI 1 POLEGADA</t>
  </si>
  <si>
    <t>MOTOR WEG W22 3500RPM 220/380/440V IP55</t>
  </si>
  <si>
    <t>FONTE DE ALTA VOLTAGEM DA ESPECAO DE LATA</t>
  </si>
  <si>
    <t>CHAPA POLICARBONATO CRISTAL 425X425X10</t>
  </si>
  <si>
    <t>MEIO BLOCO ESTRUTURAL 14X19X19CM</t>
  </si>
  <si>
    <t>VT CASAL GARCIA 750ML - ME</t>
  </si>
  <si>
    <t>VB CASAL GARCIA 750ML - ME</t>
  </si>
  <si>
    <t>VR CASAL GARCIA 750ML - ME</t>
  </si>
  <si>
    <t>VB CASAL GARCIA SWEET 750ML - ME</t>
  </si>
  <si>
    <t>ROTAMETRO BLI-50000 PP-P 375MMX100MM 1.500 A 15.000L/H ROSCA</t>
  </si>
  <si>
    <t>REFRIKO COLA 2,5LT</t>
  </si>
  <si>
    <t>REFRIKO GUARANA 2,5LT</t>
  </si>
  <si>
    <t>REFRIKO TUBAINA 2,5LT</t>
  </si>
  <si>
    <t>CER MOEMA 300ML - RET</t>
  </si>
  <si>
    <t>CER MOEMA 600ML</t>
  </si>
  <si>
    <t>CER BAMBOA 269ML IND - REFRIKO</t>
  </si>
  <si>
    <t>CER BAMBOA 330ML IND - REFRIKO</t>
  </si>
  <si>
    <t>CER BAMBOA 300ML - RET IND - REFRIKO</t>
  </si>
  <si>
    <t>CER MOEMA 269ML IND - REFRIKO</t>
  </si>
  <si>
    <t>CER MOEMA 300ML - RET IND - REFRIKO</t>
  </si>
  <si>
    <t>CER MOEMA 300ML IND - REFRIKO</t>
  </si>
  <si>
    <t>CER MOEMA 473ML IND - REFRIKO</t>
  </si>
  <si>
    <t>CER BAMBOA 600ML - RET IND - REFRIKO</t>
  </si>
  <si>
    <t>CER BAMBOA 350ML IND - REFRIKO</t>
  </si>
  <si>
    <t>CER BAMBOA 473ML IND - REFRIKO</t>
  </si>
  <si>
    <t>CER MOEMA 1LT - RET IND - REFRIKO</t>
  </si>
  <si>
    <t>CER MOEMA 600ML IND - REFRIKO</t>
  </si>
  <si>
    <t>REFRIKO COLA 6X2,5LT - ME</t>
  </si>
  <si>
    <t>REFRIKO GUARANA 6X2,5LT - ME</t>
  </si>
  <si>
    <t>REFRIKO TUBAINA 6X2,5LT - ME</t>
  </si>
  <si>
    <t>REFRIKO COLA 2,5LT - ME</t>
  </si>
  <si>
    <t>REFRIKO GUARANA 2,5LT - ME</t>
  </si>
  <si>
    <t>REFRIKO TUBAINA 2,5LT - ME</t>
  </si>
  <si>
    <t>COQ 51 ICE TANGERINA 6X275ML - ME</t>
  </si>
  <si>
    <t>COQ 51 ICE MARACUJA 275ML - ME</t>
  </si>
  <si>
    <t>COQ 51 ICE KIWI 275ML - ME</t>
  </si>
  <si>
    <t>COQ SMIRNOFF ICE BB 275ML - ME</t>
  </si>
  <si>
    <t>LIC BALLENA CREME DE CHOCOLATE  E CARAMELO COM TEQUILA 750ML - ME</t>
  </si>
  <si>
    <t>LIC BALLENA CREME DE COCO COM TEQUILA 750ML - ME</t>
  </si>
  <si>
    <t>CER MOEMA 300ML - RET - ME</t>
  </si>
  <si>
    <t>CER MOEMA 600ML - ME</t>
  </si>
  <si>
    <t>VB SANTA CAROLINA RESERVADO CABERNET SAUVIGNON 750ML - ME</t>
  </si>
  <si>
    <t>VB QUINTA DO MORGADO SECO 750ML - ME</t>
  </si>
  <si>
    <t>VT SALTON CAMPANHA MARSELAN 750ML - ME</t>
  </si>
  <si>
    <t>VB MIORANZA FRISANTE 750ML - ME</t>
  </si>
  <si>
    <t>VT SALTON DESEJO 750ML - ME</t>
  </si>
  <si>
    <t>VB CAVE DE LADAC CHARDONNAY 750ML - ME</t>
  </si>
  <si>
    <t>VB TANGGIER ESPUMANTE BRUT 750ML - ME</t>
  </si>
  <si>
    <t>VB PORTADA 750ML - ME</t>
  </si>
  <si>
    <t>VB SANTA CAROLINA RESERVADO CHARDONNAY 750ML - ME</t>
  </si>
  <si>
    <t>VT LA GRUPA RED BLEND 750ML - ME</t>
  </si>
  <si>
    <t>VT SALTON PARADOXO SECO 750ML - ME</t>
  </si>
  <si>
    <t>VB SALTON VIRTUDE CHARDONNAY 750ML - ME</t>
  </si>
  <si>
    <t>VT SALTON TALENTO 750ML - ME</t>
  </si>
  <si>
    <t>VT PATA NEGRA ORO TEMPRANILLO 750ML - ME</t>
  </si>
  <si>
    <t>VT PETIT VERUM TEMPRANILLO 750ML - ME</t>
  </si>
  <si>
    <t>VT CAVE DE LADAC ROUGE 750ML - ME</t>
  </si>
  <si>
    <t>VT SANTA CAROLINA VISTANA 750ML - ME</t>
  </si>
  <si>
    <t>VR TANGGIER ESPUMANTE BRUT 750ML - ME</t>
  </si>
  <si>
    <t>VT SANTA CAROLINA RESERVADO CABERNET SAUVIGNON 750ML - ME</t>
  </si>
  <si>
    <t>VT MIOLO RESERVADO CABERNET SAUVIGNON 750ML - ME</t>
  </si>
  <si>
    <t>VT MATURO PRIMITIVO 750ML - ME</t>
  </si>
  <si>
    <t>ESP SAINT GERMAIN MOSCATEL 660ML - ME</t>
  </si>
  <si>
    <t>CAC COROTE 500ML - ME</t>
  </si>
  <si>
    <t>CAC CANINHA JAMEL 965ML RET - ME</t>
  </si>
  <si>
    <t>CAC JAMEL PET 910ML - ME</t>
  </si>
  <si>
    <t>VOD KETEL ONE BOTANICAL CUCUMBER E MINT 750ML - ME</t>
  </si>
  <si>
    <t>GIN AMAZZONI RIO NEGRO 750ML - ME</t>
  </si>
  <si>
    <t>GIN AMAZZONI MANIUARA CITRICO 750ML - ME</t>
  </si>
  <si>
    <t>GIN AMAZZONI 750ML - ME</t>
  </si>
  <si>
    <t>GIN ETERNITY STRAWBERRY 900ML - ME</t>
  </si>
  <si>
    <t>GIN ETERNITY TROPICAL 900ML - ME</t>
  </si>
  <si>
    <t>CHOPP MOEMA 50LT - ME</t>
  </si>
  <si>
    <t>PREFORMA CRISTAL 200ML C IND</t>
  </si>
  <si>
    <t>PREFORMA VERDE 200ML C IND</t>
  </si>
  <si>
    <t>FILME TERMOENCOLHIVEL LISO 600X0,05MM IND</t>
  </si>
  <si>
    <t>DESINCRUSTANTE 25L</t>
  </si>
  <si>
    <t>DESINCRUSTANTE 50L</t>
  </si>
  <si>
    <t>TINTA DATADORA DOMINO</t>
  </si>
  <si>
    <t>AMERTROL 1100</t>
  </si>
  <si>
    <t>PAPEL TOALHA INTERFOLHA</t>
  </si>
  <si>
    <t>LIXEIRA 40L BASCULANTE</t>
  </si>
  <si>
    <t>LIXEIRA 28L BASCULANTE</t>
  </si>
  <si>
    <t>LIXEIRA INOX 30L</t>
  </si>
  <si>
    <t>NSA 169</t>
  </si>
  <si>
    <t>ESPARADRAPO</t>
  </si>
  <si>
    <t>AVENTAL TNT DESCARTAVEL</t>
  </si>
  <si>
    <t>KIT NANOCOLOR EM TUBO DQO 1500-ESCALA 100-1500</t>
  </si>
  <si>
    <t>NANOCOLOR NITROGENIO</t>
  </si>
  <si>
    <t>NANOCOLOR FOSFORO</t>
  </si>
  <si>
    <t>SWAB COM DILUENTE PEPTONA TAMPONADA</t>
  </si>
  <si>
    <t>PROVETA GRADUADA 50ML BASE POLIPROPILENO VIDRO</t>
  </si>
  <si>
    <t>MODULO GPRS XAG 8000</t>
  </si>
  <si>
    <t>CASE EXTERNO GAVETA HD SATA USB 3.0 5 GBPS</t>
  </si>
  <si>
    <t>KIT JOGO CHAVE PRECISAO COM IMA E PINCA</t>
  </si>
  <si>
    <t>PULSEIRA ANTIESTATICA SEM FIO</t>
  </si>
  <si>
    <t>EMENDA MINI HDMI</t>
  </si>
  <si>
    <t>CABO MICRO HDMI 2.0 10M</t>
  </si>
  <si>
    <t>MOUSE COM FIO USB</t>
  </si>
  <si>
    <t>SUPORTE PARA NOTEBOOK</t>
  </si>
  <si>
    <t>ANILHA DE CABO DE REDE 6MM</t>
  </si>
  <si>
    <t>AP UNIFI UBIQUITI AP AC LONG RANGE 2.4GHZ/5.0GHZ</t>
  </si>
  <si>
    <t>ADPTADOR POE UBIQUITI UNIFI GIBABIT 48V 0.65A 30W</t>
  </si>
  <si>
    <t>TECLADO SEM FIO XAT 8000</t>
  </si>
  <si>
    <t>SENSOR  IPV PASSIVO 8000 PET</t>
  </si>
  <si>
    <t>FOTOCELULA F32 PLUS</t>
  </si>
  <si>
    <t>SUPORTE INFRA ATIVO 40CM</t>
  </si>
  <si>
    <t>BOTOEIRA DE INOX SOBREPOR BT300</t>
  </si>
  <si>
    <t>CANCELA INTENSE SEM BARREIRA 4,30M</t>
  </si>
  <si>
    <t>BARREIRA SOFT 4,30M COM LED</t>
  </si>
  <si>
    <t>CABO DE REDE CAT5E COBRE</t>
  </si>
  <si>
    <t>CAPA COLETOR COURO TEXTIL</t>
  </si>
  <si>
    <t>COLETOR DE DADOS ALFA CAMERA NFC EDE61K-OAC</t>
  </si>
  <si>
    <t>GATILHO COMPATIVEL COM HOME BASE COLETOR DE DADOS</t>
  </si>
  <si>
    <t>COMBO TECLADO E MOUSE SEM FIO</t>
  </si>
  <si>
    <t>ALICATE DECAPADOR PARA INFORMATICA</t>
  </si>
  <si>
    <t>TRANSMISSOR RECEPTOR 1080P HDMI SEM FIO</t>
  </si>
  <si>
    <t>SABONETE LIQUIDO 5 LITROS</t>
  </si>
  <si>
    <t>ACUCAR EM SACHE</t>
  </si>
  <si>
    <t>LUVA VINIL SEM PO TAMANHO M</t>
  </si>
  <si>
    <t>RODO PLASTICO COM CABO</t>
  </si>
  <si>
    <t>DESINCRUSTANTE 5L</t>
  </si>
  <si>
    <t>CANELA EM PO</t>
  </si>
  <si>
    <t>CREME DE LEITE</t>
  </si>
  <si>
    <t>LEITE CONDENSADO</t>
  </si>
  <si>
    <t>AMIDO DE MILHO</t>
  </si>
  <si>
    <t>DESENTUPIDOR GRANULADO 300G</t>
  </si>
  <si>
    <t>DESENTUPIDOR DE PIA</t>
  </si>
  <si>
    <t>RODO PEGA FIBRA COM CABO ALUMINIO</t>
  </si>
  <si>
    <t>ODORIZADOR</t>
  </si>
  <si>
    <t>ESSENCIA MIL FLORES</t>
  </si>
  <si>
    <t>ACETONA 5 LITROS</t>
  </si>
  <si>
    <t>FIBRA SINTETICA PARA LIMPEZA PESADA</t>
  </si>
  <si>
    <t>SABAO EM PO 1KG</t>
  </si>
  <si>
    <t>BIGUANIDA 5 LITROS</t>
  </si>
  <si>
    <t>ADOCANTE 65ML</t>
  </si>
  <si>
    <t>CHA DE CAMOMILA</t>
  </si>
  <si>
    <t>PAZINHA MEXEDOR CAFE</t>
  </si>
  <si>
    <t>AROMATIZANTE 120ML</t>
  </si>
  <si>
    <t>POTE 350ML RETANGULAR POLIPROPILENO</t>
  </si>
  <si>
    <t>POTE 500ML RETANGULAR POLIPROPILENO</t>
  </si>
  <si>
    <t>POTE 1000ML RETANGULAR POLIPROPILENO</t>
  </si>
  <si>
    <t>RODO PARA PIA PLASTICO</t>
  </si>
  <si>
    <t>PANO DE COPA BAINHA 41X69CM</t>
  </si>
  <si>
    <t>TOALHA BRANCA 2 DOBRAS CX2000 20X21CM 20GR</t>
  </si>
  <si>
    <t>BOM AR 360ML</t>
  </si>
  <si>
    <t>RODO DE ALUMINIO 30CM CABO 1,20</t>
  </si>
  <si>
    <t>SUPORTE LT PARA FIBRA COM VELCRO</t>
  </si>
  <si>
    <t>LACO FACIL COM BORDA 30MM</t>
  </si>
  <si>
    <t>FITILHO SIMPLES</t>
  </si>
  <si>
    <t>EXTRATOR DE GRAMPOS</t>
  </si>
  <si>
    <t>ENVELOPE 176X250MM</t>
  </si>
  <si>
    <t>ENVELOPE 240X340MM</t>
  </si>
  <si>
    <t>CORRETIVO LIQUIDO</t>
  </si>
  <si>
    <t>BATERIA AG13</t>
  </si>
  <si>
    <t>PAPEL VERGE A4 BRANCO</t>
  </si>
  <si>
    <t>CARTUCHO DE TINTA 122 PRETO</t>
  </si>
  <si>
    <t>CARTUCHO DE TINTA 122 COLORIDO</t>
  </si>
  <si>
    <t>PLACA DE SINALIZACAO PARA SEGURANCA</t>
  </si>
  <si>
    <t>EXTINTOR AGUA PRESSURIZADA 10LT</t>
  </si>
  <si>
    <t>EXTINTOR TIPO CO2 6KG</t>
  </si>
  <si>
    <t>PLACA FOTOLUMINESCENTE</t>
  </si>
  <si>
    <t>SUPORTE DE SOLO P4/P6</t>
  </si>
  <si>
    <t>MANGUEIRA DE EXTINTOR DE PO QUIMICO SECO</t>
  </si>
  <si>
    <t>DIFUSOR DE CO2</t>
  </si>
  <si>
    <t>TINTA FOSCO BRANCO GELO 18L</t>
  </si>
  <si>
    <t>TINTA FOSCO BASE LATA 16L</t>
  </si>
  <si>
    <t>BLOCO DE CONCRETO 14X19X39CM 4,5 MPA</t>
  </si>
  <si>
    <t>PAVER CONCRETO 06X10X20CM</t>
  </si>
  <si>
    <t>ESMALTE BASE AGUA PRETO 900ML</t>
  </si>
  <si>
    <t>ESMALTE BASE AGUA AMARELO OURO 900ML</t>
  </si>
  <si>
    <t>ESMALTE SINTETICO PRETO FOSCO 3,6 LITROS</t>
  </si>
  <si>
    <t>CAMISETA MANGA CURTA GRUPO RFK BRANCA TAMANHO G</t>
  </si>
  <si>
    <t>CAMISETA MANGA CURTA GRUPO RFK BRANCA TAMANHO GG</t>
  </si>
  <si>
    <t>CAMISETA MANGA CURTA GRUPO RFK BRANCA TAMANHO G1</t>
  </si>
  <si>
    <t>CAMISETA MANGA CURTA GRUPO RFK BRANCA TAMANHO G2</t>
  </si>
  <si>
    <t>CAMISETA MANGA CURTA GRUPO RFK BRANCA TAMANHO G4</t>
  </si>
  <si>
    <t>CAMISETA MANGA CURTA GRUPO RFK BRANCA TAMANHO G5</t>
  </si>
  <si>
    <t>CAMISETA MANGA CURTA GRUPO RFK BRANCA TAMANHO G6</t>
  </si>
  <si>
    <t>CAMISETA MANGA CURTA GRUPO RFK CINZA TAMANHO G1</t>
  </si>
  <si>
    <t>CAMISETA MANGA CURTA GRUPO RFK CINZA TAMANHO G2</t>
  </si>
  <si>
    <t>CAMISETA MANGA CURTA FURIOSO  PRETA TAMANHO P</t>
  </si>
  <si>
    <t>CAMISETA MANGA CURTA FURIOSO PRETA TAMANHO G1</t>
  </si>
  <si>
    <t>CAMISETA MANGA CURTA FURIOSO PRETA TAMANHO G2</t>
  </si>
  <si>
    <t>CAMISETA MANGA CURTA FURIOSO PRETA TAMANHO G3</t>
  </si>
  <si>
    <t>CAMISETA MANGA CURTA FURIOSO PRETA TAMANHO G4</t>
  </si>
  <si>
    <t>CAMISETA MANGA CURTA FURIOSO PRETA TAMANHO G5</t>
  </si>
  <si>
    <t>CAMISETA MANGA CURTA FURIOSO PRETA TAMANHO G6</t>
  </si>
  <si>
    <t>CAMISETA MANGA CURTA HIDRATAR DIAS DA SEMANA BRANCA TAMANHO P</t>
  </si>
  <si>
    <t>CAMISETA MANGA CURTA HIDRATAR DIAS DA SEMANA BRANCA TAMANHO M</t>
  </si>
  <si>
    <t>CAMISETA MANGA CURTA HIDRATAR DIAS DA SEMANA BRANCA TAMANHO G</t>
  </si>
  <si>
    <t>CAMISETA MANGA CURTA HIDRATAR DIAS DA SEMANA BRANCA TAMANHO G1</t>
  </si>
  <si>
    <t>CAMISETA MANGA CURTA HIDRATAR DIAS DA SEMANA BRANCA TAMANHO G2</t>
  </si>
  <si>
    <t>CAMISETA MANGA CURTA HIDRATAR DIAS DA SEMANA BRANCA TAMANHO G3</t>
  </si>
  <si>
    <t>CAMISETA MANGA CURTA HIDRATAR DIAS DA SEMANA BRANCA TAMANHO G4</t>
  </si>
  <si>
    <t>CAMISETA MANGA CURTA HIDRATAR DIAS DA SEMANA BRANCA TAMANHO G5</t>
  </si>
  <si>
    <t>CAMISETA MANGA CURTA HIDRATAR DIAS DA SEMANA BRANCA TAMANHO G6</t>
  </si>
  <si>
    <t>CAMISETA MANGA CURTA CIPA VERDE TAMANHO P</t>
  </si>
  <si>
    <t>CAMISETA MANGA CURTA CIPA VERDE TAMANHO M</t>
  </si>
  <si>
    <t>CAMISETA MANGA CURTA CIPA VERDE TAMANHO G</t>
  </si>
  <si>
    <t>CAMISETA MANGA CURTA CIPA VERDE TAMANHO G1</t>
  </si>
  <si>
    <t>CAMISETA MANGA CURTA CIPA VERDE TAMANHO G2</t>
  </si>
  <si>
    <t>CAMISETA MANGA CURTA CIPA VERDE TAMANHO G3</t>
  </si>
  <si>
    <t>CAMISETA MANGA CURTA CIPA VERDE TAMANHO G4</t>
  </si>
  <si>
    <t>CAMISETA MANGA CURTA CIPA VERDE TAMANHO G5</t>
  </si>
  <si>
    <t>CAMISETA MANGA CURTA CIPA VERDE TAMANHO G6</t>
  </si>
  <si>
    <t>CAMISETA MANGA CURTA BRIGADA DE EMEREGENCIA VERDE TAMANHO P</t>
  </si>
  <si>
    <t>CAMISETA MANGA CURTA BRIGADA DE EMEREGENCIA VERDE TAMANHO M</t>
  </si>
  <si>
    <t>CAMISETA MANGA CURTA BRIGADA DE EMEREGENCIA VERDE TAMANHO G</t>
  </si>
  <si>
    <t>CAMISETA MANGA CURTA BRIGADA DE EMEREGENCIA VERDE TAMANHO G1</t>
  </si>
  <si>
    <t>CAMISETA MANGA CURTA BRIGADA DE EMEREGENCIA VERDE TAMANHO G2</t>
  </si>
  <si>
    <t>CAMISETA MANGA CURTA BRIGADA DE EMEREGENCIA VERDE TAMANHO G3</t>
  </si>
  <si>
    <t>CAMISETA MANGA CURTA BRIGADA DE EMEREGENCIA VERDE TAMANHO G4</t>
  </si>
  <si>
    <t>CAMISETA MANGA CURTA BRIGADA DE EMEREGENCIA VERDE TAMANHO G5</t>
  </si>
  <si>
    <t>CAMISETA MANGA CURTA BRIGADA DE EMEREGENCIA VERDE TAMANHO G6</t>
  </si>
  <si>
    <t>CAMISETA MANGA CURTA SEGURANCA DO TRABALHO VERDE TAMANHO P</t>
  </si>
  <si>
    <t>CAMISETA MANGA CURTA SEGURANCA DO TRABALHO VERDE TAMANHO M</t>
  </si>
  <si>
    <t>CAMISETA MANGA CURTA SEGURANCA DO TRABALHO VERDE TAMANHO G</t>
  </si>
  <si>
    <t>CAMISETA MANGA CURTA SEGURANCA DO TRABALHO VERDE TAMANHO G1</t>
  </si>
  <si>
    <t>CAMISETA MANGA CURTA SEGURANCA DO TRABALHO VERDE TAMANHO G2</t>
  </si>
  <si>
    <t>CAMISETA MANGA CURTA SEGURANCA DO TRABALHO VERDE TAMANHO G3</t>
  </si>
  <si>
    <t>CAMISETA MANGA CURTA SEGURANCA DO TRABALHO VERDE TAMANHO G4</t>
  </si>
  <si>
    <t>CAMISETA MANGA CURTA SEGURANCA DO TRABALHO VERDE TAMANHO G5</t>
  </si>
  <si>
    <t>CAMISETA MANGA CURTA SEGURANCA DO TRABALHO VERDE TAMANHO G6</t>
  </si>
  <si>
    <t>CAMISETA MANGA CURTA HIDRATAR DIAS DA SEMANA BRANCA TAMANHO GG</t>
  </si>
  <si>
    <t>CAMISETA MANGA CURTA CIPA VERDE TAMANHO GG</t>
  </si>
  <si>
    <t>CAMISETA MANGA CURTA BRIGADA DE EMEREGENCIA VERDE TAMANHO GG</t>
  </si>
  <si>
    <t>CAMISETA MANGA CURTA SEGURANCA DO TRABALHO VERDE TAMANHO GG</t>
  </si>
  <si>
    <t>BOTA WORK TAM 43</t>
  </si>
  <si>
    <t>OCULOS JAGUAR INCOLOR</t>
  </si>
  <si>
    <t>RESERVATORIO RADIADOR</t>
  </si>
  <si>
    <t>THINNER PARA PU 454 5 LITROS</t>
  </si>
  <si>
    <t>PINO MOLA TRASEIRO</t>
  </si>
  <si>
    <t>BOMBA DE INJECAO ELETRONICA - UNIDADE INJETORA</t>
  </si>
  <si>
    <t>BOMBA REDUTORA</t>
  </si>
  <si>
    <t>BATERIA AUTOMOTIVA</t>
  </si>
  <si>
    <t>PINO GRADE C/ CORRENTE 6MM</t>
  </si>
  <si>
    <t>PINO AUTOMOTIVO</t>
  </si>
  <si>
    <t>BARRA DIRECAO CURTA</t>
  </si>
  <si>
    <t>PLOTAGEM AUTOMOTIVA</t>
  </si>
  <si>
    <t>DISTRIBUIDOR FIXO AUTOMOTIVO</t>
  </si>
  <si>
    <t>AUTOMATICO PRINCIPAL</t>
  </si>
  <si>
    <t>AUTOMATICO AUXILIAR</t>
  </si>
  <si>
    <t>PORTA ESCOVA AUTOMOTIVA</t>
  </si>
  <si>
    <t>TRAVA ARANHA CUBO TRASEIRO</t>
  </si>
  <si>
    <t>ANEL DENTADO ABS TIPO WABCO</t>
  </si>
  <si>
    <t>RELE AUXILIAR UNIVERSAL</t>
  </si>
  <si>
    <t>GRANADA LIMPEZA PARA AR CONDICIONADO</t>
  </si>
  <si>
    <t>CHAVE ESTRELA</t>
  </si>
  <si>
    <t>HELICE RADIADOR</t>
  </si>
  <si>
    <t>JOGO MONTAGEM AUTOMOTIVO</t>
  </si>
  <si>
    <t>CHAVE IMPACTO PNEUMATICA</t>
  </si>
  <si>
    <t>EMBREAGEM VISCOSA</t>
  </si>
  <si>
    <t>CONECTOR LUVA AUTOMOTIVO</t>
  </si>
  <si>
    <t>PNEU 275/45R21 DELINTE DS2 110W XL</t>
  </si>
  <si>
    <t>CHAVE DE SETA</t>
  </si>
  <si>
    <t>TOMADA MAO AMIGA AUTOMOTIVA</t>
  </si>
  <si>
    <t>GARFO PARTIDA</t>
  </si>
  <si>
    <t>CHAVE MAGNETICA AUTOMATICO</t>
  </si>
  <si>
    <t>INDUZIDO AUTOMOTIVO</t>
  </si>
  <si>
    <t>KIT DE EMBREAGEM</t>
  </si>
  <si>
    <t>VINILONA SANSUY PRETO</t>
  </si>
  <si>
    <t>ILHOS METALICO</t>
  </si>
  <si>
    <t>GARRA DE CONEXAO</t>
  </si>
  <si>
    <t>CONJUNTO LAMINA 7D</t>
  </si>
  <si>
    <t>ESPUMA DO ASSENTO DO BANCO</t>
  </si>
  <si>
    <t>CAPA DO ASSENTO DO BANCO</t>
  </si>
  <si>
    <t>DISCO HOOKIT</t>
  </si>
  <si>
    <t>CINTO DE SEGURANCA AUTOMOTIVO</t>
  </si>
  <si>
    <t>GUIA INFERIOR DO VARAO DA LONA</t>
  </si>
  <si>
    <t>FOLE MOLA PNEUMATICA</t>
  </si>
  <si>
    <t>FOLE SUSPENSAO</t>
  </si>
  <si>
    <t>MODULO XPI</t>
  </si>
  <si>
    <t>TAMPA DO RESERVATORIO OLEO FREIO</t>
  </si>
  <si>
    <t>BICO AUTOMOTIVO</t>
  </si>
  <si>
    <t>SEPARADOR DE MOLAS</t>
  </si>
  <si>
    <t>JOGO DE SACA PINO PARALELO</t>
  </si>
  <si>
    <t>ERLENMEYER 300ML BOCA ESTREITA VIDRO</t>
  </si>
  <si>
    <t>FIO DE NYLON PARA CORTA RELVA 4,0MMX30M</t>
  </si>
  <si>
    <t>ELEMENTO FILTRANTE 3/4</t>
  </si>
  <si>
    <t>FILTRO MICROBIOLOGICO COM 03 ELEMENTOS</t>
  </si>
  <si>
    <t>SONDA DE OXIGENIO DISSOLVIDO PARA APARELHO ASKO AK 87</t>
  </si>
  <si>
    <t>FILTRO MICROBIOLOGICO 5 MICRAS MIC</t>
  </si>
  <si>
    <t>FILTRO MICROBIOLOGICO 10 MICRAS MIC</t>
  </si>
  <si>
    <t>PLACA PARA TROCADOR DE CALOR LR25 FL 67</t>
  </si>
  <si>
    <t>FITA ISOLANTE 19X10M</t>
  </si>
  <si>
    <t>PARAFUSO ALLEN 5X25 C/C</t>
  </si>
  <si>
    <t>TE INOX 304 150LB 1/2POLEGADA BSP</t>
  </si>
  <si>
    <t>NIPLE DUPLO INOX 304 150LB 3/4 POLEGADA BSP</t>
  </si>
  <si>
    <t>NIPLE DUPLO INOX 304 150LB 1/2 POLEGADA BSP</t>
  </si>
  <si>
    <t>BUJAO INOX 304 150LB 1/2 POLEGADA BSP</t>
  </si>
  <si>
    <t>BUCHA REDUCAO INOX 304 150LB 3/4 X 1/2 BSP</t>
  </si>
  <si>
    <t>FILME STRETCH 50CM USO MANUAL</t>
  </si>
  <si>
    <t>UNIAO INOX 304 150LB 3/4 POLEGADA BSP</t>
  </si>
  <si>
    <t>BUCHA REDUCAO INOX 304 150LB 1/2X1/4 BSP</t>
  </si>
  <si>
    <t>COTOVELO 90 INOX 304 1/2 POLEGADAS BSP</t>
  </si>
  <si>
    <t>COTOVELO 90 INOX 304 3/4 POLEGADAS BSP</t>
  </si>
  <si>
    <t>LUVA DE REDUCAO INOX 316 3/4X1/2 POLEGADAS NPT</t>
  </si>
  <si>
    <t>PARAFUSO SEXTAVADO ROSCA INOX 1/4X55</t>
  </si>
  <si>
    <t>MICRO MOTOR MSP</t>
  </si>
  <si>
    <t>CABO FLAT PAINEL GELADEIRA</t>
  </si>
  <si>
    <t>CATALISADOR 2X1 AS NORMAL</t>
  </si>
  <si>
    <t>DILUENTE POLIURETANO</t>
  </si>
  <si>
    <t>SELADORA PARA PLASTICO</t>
  </si>
  <si>
    <t>ADESIVO PARA GELADEIRA 0,72X1,95 REFRIKO</t>
  </si>
  <si>
    <t>ADESIVO PARA GELADEIRA 0,72X1,95 FURIOSO</t>
  </si>
  <si>
    <t>ADESIVO PARA GELADEIRA 0,72X1,95 MOEMA</t>
  </si>
  <si>
    <t>ADESIVO PARA GELADEIRA 0,47X1,76 FURIOSO</t>
  </si>
  <si>
    <t>ADESIVO PARA GELADEIRA 0,72X1,95 MOEMA PORTA CEGA</t>
  </si>
  <si>
    <t>ADESIVO PARA GELADEIRA 0,70X1,95 MOEMA</t>
  </si>
  <si>
    <t>ADESIVO PARA GELADEIRA 0,70X1,95 TUBAINA</t>
  </si>
  <si>
    <t>LAMPADA TUBULAR LED 60CM 9W</t>
  </si>
  <si>
    <t>RECIPIENTE DEGELO</t>
  </si>
  <si>
    <t>MICRO MOTOR 1/25</t>
  </si>
  <si>
    <t>BARRA DE TORCAO VERTICAL</t>
  </si>
  <si>
    <t>PALHA NATURAL 50 GRAMAS</t>
  </si>
  <si>
    <t>PREGO 18X36 COM CABECA</t>
  </si>
  <si>
    <t>KIT AUTOMATIZADOR INDUSTRIAL DZ 2500 HARD</t>
  </si>
  <si>
    <t>CREMALHEIRA INSDUSTRIAL 1M</t>
  </si>
  <si>
    <t>FIM DE CURSO MOTOR</t>
  </si>
  <si>
    <t>FUSIVEL ULTRA RAPIDO CARTUCHO 14X51 25A 500V</t>
  </si>
  <si>
    <t>OLEO COMPRESSOR 150 20LT</t>
  </si>
  <si>
    <t>TUBO QUADRADO INOX 20X20X1,5MM 304</t>
  </si>
  <si>
    <t>BARRA CHATA INOX 304 25,40X3,17X6000MM</t>
  </si>
  <si>
    <t>NYLON POLIACETAL 75MM</t>
  </si>
  <si>
    <t>PARAFUSO ALLEN SEM CABECA 8X25MM</t>
  </si>
  <si>
    <t>ADAPTADOR PVC CONDULETE 1 POLEGADA</t>
  </si>
  <si>
    <t>PERFILADO PERFURADO 38X38X6000 CHAPA 20</t>
  </si>
  <si>
    <t>ELETRODUTO LISO PVC 1 POLEGADA PRETO</t>
  </si>
  <si>
    <t>SAIDA LATERAL ELETRODUTO 1 POLEGADA</t>
  </si>
  <si>
    <t>TOMADA EMBUTIR 3P+T 16A 380V 6H</t>
  </si>
  <si>
    <t>PLACA CEGA PARA CONDULETE</t>
  </si>
  <si>
    <t>SONDA DE NIVEL FMI51</t>
  </si>
  <si>
    <t>CONJUNTO PINCA DE TRANSFERENCIA</t>
  </si>
  <si>
    <t>CONJUNTO PINCA DE TRANSFERENCIA INVERTIDA</t>
  </si>
  <si>
    <t>FITA DE LED 127V C/ DUPLA FACE 4000K</t>
  </si>
  <si>
    <t>TERMINAL TUBULAR PRE ISOLADO 1MM VERMELHO</t>
  </si>
  <si>
    <t>ADAPTADOR CURTO PVC SOLDA 50MM X 1.1/2 POLEGADA</t>
  </si>
  <si>
    <t>UNIAO PVC SOLDA 50MM</t>
  </si>
  <si>
    <t>CURVA 90 PVC SOLDA 50MM</t>
  </si>
  <si>
    <t>LUVA PVC SOLDA 50MM</t>
  </si>
  <si>
    <t>CAP PVC SOLDA 60MM</t>
  </si>
  <si>
    <t>RODIZIO PLASTICO</t>
  </si>
  <si>
    <t>TUBO PU AZUL 16MM</t>
  </si>
  <si>
    <t>CANALETA 20X10X2100 COM ADESIVO</t>
  </si>
  <si>
    <t>CAPACITOR 2 FIOS 10 UF BIVOLT</t>
  </si>
  <si>
    <t>SALGADO FRITO</t>
  </si>
  <si>
    <t>SALGADO ASSADO</t>
  </si>
  <si>
    <t>CARTAZ 42X64</t>
  </si>
  <si>
    <t>PRECIFICADOR 15X15</t>
  </si>
  <si>
    <t>PRECIFICADOR REGUA 11X4 FURIOSO</t>
  </si>
  <si>
    <t>PRECIFICADOR REGUA 11X4 BELLA ROMA</t>
  </si>
  <si>
    <t>PRECIFICADOR REGUA 11X4 REFRIKO</t>
  </si>
  <si>
    <t>PRECIFICADOR REGUA 11X4 MOEMA</t>
  </si>
  <si>
    <t>FACHADA REFRIKO 3X1</t>
  </si>
  <si>
    <t>URNA EM ACRILICO PARA SORTEIO 20X20CM</t>
  </si>
  <si>
    <t>CARTAO PVC BRANCO PARA CRACHAS 8.6X5.4CM</t>
  </si>
  <si>
    <t>ENXADA PARA JARDIM</t>
  </si>
  <si>
    <t>ADESIVO VINIL LIMITE DE VELOCIDADE 80KM/H</t>
  </si>
  <si>
    <t>BUCHA NYLON 10MM</t>
  </si>
  <si>
    <t>REFLETOR LED 200W 6500K</t>
  </si>
  <si>
    <t>TAPETE GRAFITE</t>
  </si>
  <si>
    <t>BOBINA ESTERILIZACAO DE AUTOCLAVE 400MMX100M</t>
  </si>
  <si>
    <t>LUVA VAQUETA TAMANHO 9</t>
  </si>
  <si>
    <t>LUVA VAQUETA TAMANHO 10</t>
  </si>
  <si>
    <t>PANO LIMPEZA COSTURADO 10KG</t>
  </si>
  <si>
    <t>COTOVELO MACHO PLASTICO 10MX1/2</t>
  </si>
  <si>
    <t>ANEL ORING 31,47X1,78</t>
  </si>
  <si>
    <t>FITA ISOLANTE 18X10M</t>
  </si>
  <si>
    <t>OLEO SCHULZ 4000 HORAS 20 LITROS</t>
  </si>
  <si>
    <t>ABRACADEIRA NYLON 380X7,6 MM</t>
  </si>
  <si>
    <t>SERRA COPO AR 22MM 7/8</t>
  </si>
  <si>
    <t>TINTA SPRAY CINZA MEDIO</t>
  </si>
  <si>
    <t>ERLENMEYER 250ML BOCA ESTREITA VIDRO</t>
  </si>
  <si>
    <t>PORCA SEXTAVADA NC 5/16 ZB</t>
  </si>
  <si>
    <t>BROCA AR 11,0MM</t>
  </si>
  <si>
    <t>RODA SIMPLES NYLON</t>
  </si>
  <si>
    <t>PLUG MACHO 2P+T 10A</t>
  </si>
  <si>
    <t>VIDRO REATOR ALTA TENSAO COM ORING E ALUMINIO</t>
  </si>
  <si>
    <t>TRAVA DO TUBO GUIA DA VALVULA DA ENCHEDORA</t>
  </si>
  <si>
    <t>CABO TERMISTOR FULL GAUGE 2,5M COM PONTEIRA EM INOX MODELO SB19</t>
  </si>
  <si>
    <t>JUNTA LR25 FLUXO NEOPRENE</t>
  </si>
  <si>
    <t>JUNTA LR25 FINAL NEOPRENE</t>
  </si>
  <si>
    <t>PLACA DE FLUXO LR25 0.5 316L FL/67/67</t>
  </si>
  <si>
    <t>NOBREAK NSYS ONLINE TORRE SAIDA 220V</t>
  </si>
  <si>
    <t>LAMPADA  HALOGENA 3000W 220V</t>
  </si>
  <si>
    <t>TUBO SOLDAVEL PVC 60MM</t>
  </si>
  <si>
    <t>REGISTRO SOLDAVEL PVC 60MM</t>
  </si>
  <si>
    <t>CURVA LONGA SOLDAVEL PVC 60MM\</t>
  </si>
  <si>
    <t>MASSA REFRATARIA</t>
  </si>
  <si>
    <t>CHAVE INGLESA 10 POLEGADAS</t>
  </si>
  <si>
    <t>MARTELO BOLA 500GR</t>
  </si>
  <si>
    <t>LIMA CHATA BASTARDA 6</t>
  </si>
  <si>
    <t>CHAVE STORZ</t>
  </si>
  <si>
    <t>RADIADOR AR OLEO COMPRESSOR SRP 5075</t>
  </si>
  <si>
    <t>ADAPTADOR MACHO 1/2X1/2</t>
  </si>
  <si>
    <t>CABO PP 3X4,0MM 1KV</t>
  </si>
  <si>
    <t>PISTOLA DE AR PARA MANGUEIRA</t>
  </si>
  <si>
    <t>SILENCIADOR 1 1/4 POLEGADA SMC</t>
  </si>
  <si>
    <t>GAXETA PARA TROCADOR DE CALOR</t>
  </si>
  <si>
    <t>MACHO 5 AR MA 0,80 - ROCAST</t>
  </si>
  <si>
    <t>LIXA AGUA G 100 3M</t>
  </si>
  <si>
    <t>KIT REPARO REGULADOR 1970-11</t>
  </si>
  <si>
    <t>VALVULA SOLENOIDE  EV310B-2B</t>
  </si>
  <si>
    <t>CAIXA TERMINAL PARA BOBINA IP67</t>
  </si>
  <si>
    <t>ESCOVA ACO COPO ONDULADO LATONADA 100MMX14M</t>
  </si>
  <si>
    <t>ESCOVA ACO COPO ONDULADO LATONADA 125MMX14M</t>
  </si>
  <si>
    <t>LIXA AGUA G 220</t>
  </si>
  <si>
    <t>LIXA AGUA G 320</t>
  </si>
  <si>
    <t>LIXA AGUA G 400</t>
  </si>
  <si>
    <t>BOBINA PARA VALVULA SOLENOIDE 24V</t>
  </si>
  <si>
    <t>ESCOVA ACO ONDULADO LATONADA 100MMX14M</t>
  </si>
  <si>
    <t>MODULO FILTRO ITM-02</t>
  </si>
  <si>
    <t>BORRACHA SILICONE INCOLOR ACETICO 250G</t>
  </si>
  <si>
    <t>FITA VEDA ROSCA 3/4 POLEGADA 18X50M</t>
  </si>
  <si>
    <t>VEDACAO DE SILICONE 1000 1/2 POLEGADA</t>
  </si>
  <si>
    <t>AMPLIFICADOR FIBRA 170A-V430</t>
  </si>
  <si>
    <t>VIGA I</t>
  </si>
  <si>
    <t>MOLA DE CARGA VERTICAL DO ARROLHADOR</t>
  </si>
  <si>
    <t>PLUG INDUSTRIAL 3P+T 16A 380V VERMELHO</t>
  </si>
  <si>
    <t>PLUG INDUSTRIAL 3P+T 16A 220V AZUL</t>
  </si>
  <si>
    <t>PLUG INDUSTRIAL 2P+T 16A 380V VERMELHO</t>
  </si>
  <si>
    <t>TOMADA INDUSTRIAL SOBREPOR 2P+T 16A380V VERMELHO</t>
  </si>
  <si>
    <t>PORTA IMAS ZEGLA</t>
  </si>
  <si>
    <t>OD CURVA 90 INOX 304 1.1/2X1,50MM</t>
  </si>
  <si>
    <t>SERRA COPO AR 41MM 1.5/8</t>
  </si>
  <si>
    <t>BROCA AR 1/4 POLEGADAS</t>
  </si>
  <si>
    <t>ELEMENTO FILTRO DE AR SECUNDARIO</t>
  </si>
  <si>
    <t>KIT DE REPARO VALVULA DE ADMISSAO</t>
  </si>
  <si>
    <t>KIT DE REPARO VALVULA PRESSAO MINIMA</t>
  </si>
  <si>
    <t>KIT REVISAO UNIDADE COMPRESSORA</t>
  </si>
  <si>
    <t>KIT DE REPARO VALVULA DE ALIVIO</t>
  </si>
  <si>
    <t>VALVULA DE SEGURANCA</t>
  </si>
  <si>
    <t>DESENVERNIZANTE SISTEMA DE OLEO</t>
  </si>
  <si>
    <t>MANGUEIRA DE SUCCAO</t>
  </si>
  <si>
    <t>BOMBA CENTRIFUGA INDUSTRIAL TRIFASICA BL60 7,5HP 2P INOX 304</t>
  </si>
  <si>
    <t>PARAFUSO SEXTAVADO 1/4X55 INOX</t>
  </si>
  <si>
    <t>CANTONEIRA INOX 304 LAMINADA 3/16X1.1/2</t>
  </si>
  <si>
    <t>PARAFUSO SEXTAVADO SOBERBA 1/4X50</t>
  </si>
  <si>
    <t>PARAFUSO PHILLIPS MAQUINA PANELA 3X16</t>
  </si>
  <si>
    <t>PORCA SEXTAVADA 3MM</t>
  </si>
  <si>
    <t>PE NIVELADOR CHAPA ACO 3/8X1 35MM</t>
  </si>
  <si>
    <t>RODIZIO GIRATORIO PLACA 210KG</t>
  </si>
  <si>
    <t>ADAPTADOR DE IMPACTO 3/4FX1M</t>
  </si>
  <si>
    <t>CORPO DE VALVULA 2 2/2 BPS S6S</t>
  </si>
  <si>
    <t>FIO COBRE PARA MOTOR ELETRICO</t>
  </si>
  <si>
    <t>PENEIRA DESCARTAVEL PARA COAR TINTA</t>
  </si>
  <si>
    <t>TAMPA  P/ CONDULETE 3/4 TOM PB</t>
  </si>
  <si>
    <t>CONDULETE MULTIPLO X 3/4 S/T MODELO CONVENCIONAL</t>
  </si>
  <si>
    <t>CONDULETE TIPO T 3/4</t>
  </si>
  <si>
    <t>TAMPA P/ CONDULETE 3/4 1 SEC</t>
  </si>
  <si>
    <t>CONJUNTO 1SS C/P BR</t>
  </si>
  <si>
    <t>ELETRODUTO PVC 3/4 PT</t>
  </si>
  <si>
    <t>CURVA PVC 3/4 X 90</t>
  </si>
  <si>
    <t>CAIXA PISO 40X40X20 ALUMINIO/ CPA40</t>
  </si>
  <si>
    <t>ELETROCALHA PERFURADA 50X50</t>
  </si>
  <si>
    <t>DUTO PEAD 4 PRETO</t>
  </si>
  <si>
    <t>TAMPA PARA ELETROCALHA ENCAIXE 50 DP706</t>
  </si>
  <si>
    <t>TE HORIZONTAL 90 50X50 DP716</t>
  </si>
  <si>
    <t>CURVA HORIZONTAL 90 50X50 DP710</t>
  </si>
  <si>
    <t>CORDOALHA 35MM NORMATIZADO</t>
  </si>
  <si>
    <t>HASTE COOPERWELD 2,4M 12MM</t>
  </si>
  <si>
    <t>GRAXA KRONES CELEROL L 7003 BR 500G SOPRADORA</t>
  </si>
  <si>
    <t>ANEL DE GUIA GR 46X51X5,4 SOPRADORA</t>
  </si>
  <si>
    <t>BICO D1 21,4 L 43,5 SOPRADORA</t>
  </si>
  <si>
    <t>PRENDEDOR KL-V1-4P D1 25 D2 30 S1 2 SOPRADORA</t>
  </si>
  <si>
    <t>ANEL DE RETENCAO 85X3 AC DIN472</t>
  </si>
  <si>
    <t>SEGMENTO DE CURVA SOPRADORA</t>
  </si>
  <si>
    <t>RODINHA DE BORRACHA 65X16MM</t>
  </si>
  <si>
    <t>RODINHA DE BORRACHA 61X32MM</t>
  </si>
  <si>
    <t>MANGUEIRA PEBD 6,35 X 4,35MM BRANCA</t>
  </si>
  <si>
    <t>UNIAO RETA 6MM</t>
  </si>
  <si>
    <t>CORREIA 3VX 630</t>
  </si>
  <si>
    <t>BUCHA PARA ROLAMENTO H306</t>
  </si>
  <si>
    <t>ROLAMENTO 1206</t>
  </si>
  <si>
    <t>BUCHA LINEAR PAP 2520</t>
  </si>
  <si>
    <t>MANCAL SEM ROLAMENTO 506-605 NB</t>
  </si>
  <si>
    <t>ANEL ORING 31X3 EPDM</t>
  </si>
  <si>
    <t>PT100 3 FIOS INOX 316 6X100MM 1/2 BPS C/ CABECOTE G -50°C A 150°C</t>
  </si>
  <si>
    <t>RETENTOR 50X58X4 GA</t>
  </si>
  <si>
    <t>ANEL ORING 22X2,5MM VITON</t>
  </si>
  <si>
    <t>GAXETA 33X39X3,0 U2 VITON</t>
  </si>
  <si>
    <t>ANEL RASPADOR 8X15X3X4 RS3</t>
  </si>
  <si>
    <t>BROCA AR 7,5MM</t>
  </si>
  <si>
    <t>BROCA AR 4,5MM</t>
  </si>
  <si>
    <t>CHUMBADOR PBA 1/2X5.1/2</t>
  </si>
  <si>
    <t>BROCA SDS PLUS 13X210MM</t>
  </si>
  <si>
    <t>ESPIGAO MACHO 3/8 X 1/2</t>
  </si>
  <si>
    <t>PANO DE LIMPEZA COLORIDO</t>
  </si>
  <si>
    <t>PARAFUSO ALLEN CABECA CHATA INOX 1/4X3/4</t>
  </si>
  <si>
    <t>CONECTOR MACHO 12MX3/8NPT</t>
  </si>
  <si>
    <t>FITA VEDA ROSCA 18X25M</t>
  </si>
  <si>
    <t>REDUCAO MF1NPTXFF3/4NPT</t>
  </si>
  <si>
    <t>NIPLE AN 8-4</t>
  </si>
  <si>
    <t>NIPLE AN 12-10</t>
  </si>
  <si>
    <t>NIPLE AN 6-10</t>
  </si>
  <si>
    <t>ENGATE HIDRAULICO 1/2 SEM RETENCAO</t>
  </si>
  <si>
    <t>ENGATE HIDRAULICO 1/2 FEMEA</t>
  </si>
  <si>
    <t>TRANSDUTOR DE PRESSAO 0-10 BAR/4-20MA</t>
  </si>
  <si>
    <t>CORREIA MULT BM 200 2I NOX 1100X915</t>
  </si>
  <si>
    <t>KIT DE REPARO CS95-32</t>
  </si>
  <si>
    <t>KIT DE REPARO CS96-100</t>
  </si>
  <si>
    <t>KIT DE REPARO CS95-80</t>
  </si>
  <si>
    <t>VALVULA SOLENOIDE SY5120-5LZ-01</t>
  </si>
  <si>
    <t>MANGUEIRA PT1500 1/2 POLEGADA</t>
  </si>
  <si>
    <t>ESGUICHO LONGO 1/2 POLEGADA</t>
  </si>
  <si>
    <t>ESPIGAO ROSCA 1/2X1/2 POLEGADA</t>
  </si>
  <si>
    <t>GUARNICAO P/ SERIE SY5000-GS-1</t>
  </si>
  <si>
    <t>ABRACADEIRA ALTA PRESSAO 1/2 POLEGADA</t>
  </si>
  <si>
    <t>VALVULA DIRECIONAL ISO2 EVS7-8-FG-S-3CV 24VCC</t>
  </si>
  <si>
    <t>ESMERIL DE BANCADA 1HP 735W</t>
  </si>
  <si>
    <t>GUIA TAMPADOR</t>
  </si>
  <si>
    <t>SELO MECANICO TS-P 3/4 CARVAO-CERAMICA 304 VITON</t>
  </si>
  <si>
    <t>SELO MECANICO TIPO 20 3/4 EPDM GRAFITE 304</t>
  </si>
  <si>
    <t>CARINHO DE CARRIOLA</t>
  </si>
  <si>
    <t>KIT DE REPARO 5945-41</t>
  </si>
  <si>
    <t>ESPACADOR PARA MOLDE 500ML PET</t>
  </si>
  <si>
    <t>MANOMETRO 0-10 BAR S/ GLICERINA 4 POLEGADAS INOX 1/4 SAIDA LATERAL ESQUERDA</t>
  </si>
  <si>
    <t>BROCA SDS PLUS 10X2,10MM</t>
  </si>
  <si>
    <t>DESFILES DE BLOCOS CARNAVALESCOS OU FOLCLORICOS, TRIOS ELETRICOS E CONGENERES</t>
  </si>
  <si>
    <t>SERVICO REFRIKO COLA 2,5LT</t>
  </si>
  <si>
    <t>SERVICO REFRIKO GUARANA 2,5LT</t>
  </si>
  <si>
    <t>SERVICO REFRIKO TUBAINA 2,5LT</t>
  </si>
  <si>
    <t>PAINEL GRADIL 5X20CMX2,50M FIO 4,10MM</t>
  </si>
  <si>
    <t>BUCHA COM EIXO PARA SOPRADORA</t>
  </si>
  <si>
    <t>BROCA PARA ACO 16M</t>
  </si>
  <si>
    <t>BROCA PARA ACO 13M</t>
  </si>
  <si>
    <t>LIMA ROTATIVA PARA ACO 10MM</t>
  </si>
  <si>
    <t>PINO DE ANCORAGEM DA ARTICULACAO</t>
  </si>
  <si>
    <t>ROTOR DE RESFRIAMENTO DA REGUA DE SAIDA DO FORNO</t>
  </si>
  <si>
    <t>RELE SOLIDO RM1E48V50</t>
  </si>
  <si>
    <t>TRANSDUTOR DE PRESSAO TPS30-G39AG4-00</t>
  </si>
  <si>
    <t>CONJUNTO DO ACOPLAMENTO MANDIBULA D17XD19</t>
  </si>
  <si>
    <t>AR CONDICIONADO 18000 BTUS FRIO</t>
  </si>
  <si>
    <t>FONTE ALIMENTACAO PSS24-W/10</t>
  </si>
  <si>
    <t>FUSO DE ESFERA D25 PASSO 50X1.105MM</t>
  </si>
  <si>
    <t>GUIA SUPERIOR DO APALPADOR DE PALETES DA CORRENTE DA SOPRADORA</t>
  </si>
  <si>
    <t>EIXO DE TRACAO DO TRANSPORTE DE BASE ENTRADA ROTULADORA</t>
  </si>
  <si>
    <t>EIXO DIRECIONAL DIANTEIRO</t>
  </si>
  <si>
    <t>ACOPLAMENTO DO CARDAN DO MARCA PASSO DA SOPRADORA</t>
  </si>
  <si>
    <t>PAINEL IHM 15 POLEGADAS TOUCHSCREEN</t>
  </si>
  <si>
    <t>TRANSFORMADOR DE 112,5 KVA</t>
  </si>
  <si>
    <t>TRANSFORMADOR DE 1500KVA</t>
  </si>
  <si>
    <t>TRANSFORMADOR DE 2000KVA</t>
  </si>
  <si>
    <t>COMBINACAO DE MAQUINAS AUTOMATIZADAS PARA PRODUCAO DE CERVEJA OU CHOPP</t>
  </si>
  <si>
    <t>PLACA CPU</t>
  </si>
  <si>
    <t>ELEMENTO FILTRANTE COALESCER 200</t>
  </si>
  <si>
    <t>ELEMENTO FILTRO FO300</t>
  </si>
  <si>
    <t>JOGO DE ANEL ORING 200</t>
  </si>
  <si>
    <t>ACO CA60 5,00 ROLO ESTOCADOR</t>
  </si>
  <si>
    <t>LAVADORA BH 650 MOTOR 3CV</t>
  </si>
  <si>
    <t>GARFO SUPERIOR DA PINCA MODERNA</t>
  </si>
  <si>
    <t>GARFO INFERIOR DA PINCA MODERNA</t>
  </si>
  <si>
    <t>GARRA DA PINCA TBP-34-14643</t>
  </si>
  <si>
    <t>SUPORTE DA PINCA</t>
  </si>
  <si>
    <t>PINO GUIA DO SEGUIDOR</t>
  </si>
  <si>
    <t>PINO ACIONADOR DOS GARFOS</t>
  </si>
  <si>
    <t>PINO ELASTICO INOX 4X20</t>
  </si>
  <si>
    <t>PRESILHA DE SUSTENTACAO DA TULIPA</t>
  </si>
  <si>
    <t>PINO DE ARTICULACAO PRINCIPAL</t>
  </si>
  <si>
    <t>PINO DO SNIFT DA ENCHEDORA TRIBLOCO</t>
  </si>
  <si>
    <t>GUIA PINO SNIFT</t>
  </si>
  <si>
    <t>MOLA DO TUBO GUIA</t>
  </si>
  <si>
    <t>TRAVA DO PINO</t>
  </si>
  <si>
    <t>SUPORTE DO BOCAL</t>
  </si>
  <si>
    <t>CAMISA DO PISTAO ELEVADOR</t>
  </si>
  <si>
    <t>BOTAO EMERGENCIA 40MM 1NF GIRAR DESTR 3SB7</t>
  </si>
  <si>
    <t>BLOCO CONTATO BOTAO 3SB7 1NA 1NF</t>
  </si>
  <si>
    <t>MINI CARREGADEIRA</t>
  </si>
  <si>
    <t>BOMBA INJETORA</t>
  </si>
  <si>
    <t>CHOPEIRA ELETRICA 2 VIAS 220V</t>
  </si>
  <si>
    <t>CILINDRO GAS CHOPEIRA</t>
  </si>
  <si>
    <t>TORRE DE CHOPP 2,5 LITROS</t>
  </si>
  <si>
    <t>CHOPEIRA ELETRICA 1 VIA 110V</t>
  </si>
  <si>
    <t>BASTAO DE TORRE CHOPP</t>
  </si>
  <si>
    <t>MAQUINA PARA ASSEPSIA 110V</t>
  </si>
  <si>
    <t>BALANCA PLATAFORMA 220V</t>
  </si>
  <si>
    <t>CANECA VIDRO CHOPP</t>
  </si>
  <si>
    <t>EIXO PARA SOPRADORA</t>
  </si>
  <si>
    <t>INSERTO SUPORTE MOLDE PARA SOPRADORA</t>
  </si>
  <si>
    <t>CONETOR PARA SOPRADORA</t>
  </si>
  <si>
    <t>ANEL DE GUIA 37,5X45 SOPRADORA</t>
  </si>
  <si>
    <t>PINO PARA SOPRADORA</t>
  </si>
  <si>
    <t>CARRINHO PLATAFORMA MP-600 600KG COM CAMERA</t>
  </si>
  <si>
    <t>REGULADOR DE VELOCIDADE KDS5</t>
  </si>
  <si>
    <t>MAQUINA DE RESFRIAMENTO MSA-75-RI-380/P</t>
  </si>
  <si>
    <t>DISCO DISTANCIADOR 3MM</t>
  </si>
  <si>
    <t>BOTAO DE EMERGENCIA 2 NF</t>
  </si>
  <si>
    <t>BOBINA ACO INOX 304 5,0X1500MM</t>
  </si>
  <si>
    <t>DISCO FLAP 4.1/2</t>
  </si>
  <si>
    <t>SILO FUNDO CONICO AERADO</t>
  </si>
  <si>
    <t>OLEO HIDRAULICO 68 BALDE 20 LITROS</t>
  </si>
  <si>
    <t>ADITIVO RADIADOR 1,2 LITROS</t>
  </si>
  <si>
    <t>CHAPA CORTADA INOX 304 390X390X16MM</t>
  </si>
  <si>
    <t>CHAPA CORTADA INOX 304 390X390X3MM</t>
  </si>
  <si>
    <t>CHAPA CORTADA INOX 304 390X390X4MM</t>
  </si>
  <si>
    <t>CHAPA CORTADA INOX 304 390X390X5MM</t>
  </si>
  <si>
    <t>COMPRESSOR PARAFUSO SRP 5075</t>
  </si>
  <si>
    <t>CORREIA DO MOTOR PARA MINICARREGADEIRA</t>
  </si>
  <si>
    <t>SENSOR FIM DE CURSO</t>
  </si>
  <si>
    <t>COMPRESSOR PARAFUSO GA75VSDFF 380V</t>
  </si>
  <si>
    <t>CILINDRO DE SOPRO</t>
  </si>
  <si>
    <t>ANEL RANHURADO 4,5X8X3</t>
  </si>
  <si>
    <t>VEDACAO DE HASTE 12X18X2,85</t>
  </si>
  <si>
    <t>ANEL RANHURADO 46X54X7</t>
  </si>
  <si>
    <t>PINO EXCENTRICO</t>
  </si>
  <si>
    <t>BUCHA 142X55,7MM</t>
  </si>
  <si>
    <t>MOLA DE PRESSAO 10,8X9,2X46 14,7</t>
  </si>
  <si>
    <t>PLATAFORMA ELEVATORIA ARTICULADA 16M</t>
  </si>
  <si>
    <t>ANEL RANHURADO 50X56X5</t>
  </si>
  <si>
    <t>ANEL ORING 51X2,50</t>
  </si>
  <si>
    <t>ANEL ORING 30X5</t>
  </si>
  <si>
    <t>ARRUELA 8,4X16X1</t>
  </si>
  <si>
    <t>ARRUELA DE SEGURANCA</t>
  </si>
  <si>
    <t>PARAFUSO ALLEN M8X25 12.9</t>
  </si>
  <si>
    <t>PARAFUSO ALLEN M8X25 8.8</t>
  </si>
  <si>
    <t>ROLAMENTO DE ESFERAS 6004 2R4S</t>
  </si>
  <si>
    <t>MOLA DE TORCAO 31X5,3</t>
  </si>
  <si>
    <t>BUCHA SINTERIZADA 25X28X35X16,5X1,5</t>
  </si>
  <si>
    <t>PLACA DE ISOLACAO DIREITA</t>
  </si>
  <si>
    <t>PLACA DE ISOLACAO ESQUERDA</t>
  </si>
  <si>
    <t>CONJUNTO DE ISOLAMENTO COMPLETO</t>
  </si>
  <si>
    <t>MANGUEIRA COM REFORCO P2A 1000</t>
  </si>
  <si>
    <t>ANEL ORING 55X2</t>
  </si>
  <si>
    <t>ANEL GUIA 61,8X67X5,4</t>
  </si>
  <si>
    <t>ANEL ORING 5X1</t>
  </si>
  <si>
    <t>ANEL DE RETENCAO 8X0,8 A2 DIN471</t>
  </si>
  <si>
    <t>PARAFUSO SEM CABECA M4X5 A2 DIN914</t>
  </si>
  <si>
    <t>DISCO DE VEDACAO 16,2X24X2</t>
  </si>
  <si>
    <t>BUCHA FLANGEADA 2693 ROTULADORA</t>
  </si>
  <si>
    <t>SILENCIADOR 40 BAR 1/2</t>
  </si>
  <si>
    <t>SILENCIADOR R 1 1/4</t>
  </si>
  <si>
    <t>TRANSMISSOR DE ANES COLETORES</t>
  </si>
  <si>
    <t>REFRIGERADOR PORTA VIDRO 230LT 127V</t>
  </si>
  <si>
    <t>REFRIGERADOR PORTA VIDRO 230LT 220V</t>
  </si>
  <si>
    <t>REFRIGERADOR PORTA VIDRO 410LT 127V</t>
  </si>
  <si>
    <t>REFRIGERADOR PORTA VIDRO 410LT 220V</t>
  </si>
  <si>
    <t>REFRIGERADOR PORTA VIDRO 570LT 127V</t>
  </si>
  <si>
    <t>REFRIGERADOR PORTA VIDRO 570LT 220V</t>
  </si>
  <si>
    <t>REFRIGERADOR PORTA VIDRO 950LT 220V</t>
  </si>
  <si>
    <t>REFRIGERADOR PORTA VIDRO 1450LT 220V</t>
  </si>
  <si>
    <t>REFRIGERADOR PORTA CEGA 570LT 127V</t>
  </si>
  <si>
    <t>REFRIGERADOR PORTA CEGA 570LT 220V</t>
  </si>
  <si>
    <t>ANEL VEDACAO P/ ESGOTO 100</t>
  </si>
  <si>
    <t>ANEL ESGOTO 50</t>
  </si>
  <si>
    <t>VIGA PINUS 2X2 2,50M</t>
  </si>
  <si>
    <t>DESEMPENADEIRA PLASTICO 17X30</t>
  </si>
  <si>
    <t>JOELHO OCRE 90X200MM</t>
  </si>
  <si>
    <t>TORNEIRA PARA JARDIM 1/2X3/4</t>
  </si>
  <si>
    <t>JOELHO OCRE 45X200MM</t>
  </si>
  <si>
    <t>BARRA ROSCADA 1/2X1M</t>
  </si>
  <si>
    <t>PORCA OLHAL DE SUSPENSAO 1/2</t>
  </si>
  <si>
    <t>ESPUMA POLIURETANO 500ML</t>
  </si>
  <si>
    <t>MOLDE PARA SOLDAGEM XPH 50X50X03</t>
  </si>
  <si>
    <t>MASSA PARA CALAFETAR 350GR</t>
  </si>
  <si>
    <t>GRAMPO HASTE / CORDOALHA PARA ATERRAMENTO GTDU 5/8</t>
  </si>
  <si>
    <t>TAMPA PARA CONDULETE 3/4 2SEC</t>
  </si>
  <si>
    <t>BASE PARA RELE FOTOELETRICO</t>
  </si>
  <si>
    <t>EMENDA RETA PERFURADA 50X50 DP 736</t>
  </si>
  <si>
    <t>PORCA SEXTAVADA 1/4</t>
  </si>
  <si>
    <t>CONJUNTO 2SS BR ILUMI</t>
  </si>
  <si>
    <t>LUVA PVC 3/4</t>
  </si>
  <si>
    <t>TELA TAPUME LARANJA</t>
  </si>
  <si>
    <t>PARAFUSO CABECA LENTILHA 1/4 1/2 - 3/4</t>
  </si>
  <si>
    <t>BITS PLILIPS 1/4 X 75MM</t>
  </si>
  <si>
    <t>BARRAS 3/8 COM ROSCA 3/8</t>
  </si>
  <si>
    <t>SAIBRO BRITADO</t>
  </si>
  <si>
    <t>ACO CA 50 8,00MM RL</t>
  </si>
  <si>
    <t>ACO CA 50 10MM RL</t>
  </si>
  <si>
    <t>ACO CA 50 12,50MM RL</t>
  </si>
  <si>
    <t>ACO CA 50 16MM RL</t>
  </si>
  <si>
    <t>CENTRO PVC 12 DISJ SOBREPOR BRANCO</t>
  </si>
  <si>
    <t>ARAME REC NR 16 (1,65MM)</t>
  </si>
  <si>
    <t>SOLUCAO DESENGRAXANTE 18 LITROS</t>
  </si>
  <si>
    <t>ESMALTE AUTOMOTIVO BRANCO PURO 18 LITROS</t>
  </si>
  <si>
    <t>PORTA CADEADO 3 ZC</t>
  </si>
  <si>
    <t>DOBRADICA POLIDA 3,1/2</t>
  </si>
  <si>
    <t>ESCOVA CARVAO</t>
  </si>
  <si>
    <t>CAP 75MM</t>
  </si>
  <si>
    <t>LUVA DE CORRER 25MM SOLDAVEL</t>
  </si>
  <si>
    <t>PO DE PEDRA</t>
  </si>
  <si>
    <t>CAMARA  AR CARRIOLA 3,25X8</t>
  </si>
  <si>
    <t>PNEU CARRIOLA 3,25X8</t>
  </si>
  <si>
    <t>ANEL DE BORRACHA PRETA 100MM</t>
  </si>
  <si>
    <t>LUVA ESG 100MM</t>
  </si>
  <si>
    <t>SERRA COPO 121MM</t>
  </si>
  <si>
    <t>BROCA ESCALONADA 4 A 20MM REVEST TITANIO</t>
  </si>
  <si>
    <t>SUPORTE PARA SERRA COPO A-2</t>
  </si>
  <si>
    <t>BOBINA GALVALUME 26X300</t>
  </si>
  <si>
    <t>BOBINA GALVALUME 26X550</t>
  </si>
  <si>
    <t>HASTE COOPERWELD 2,4MX12MM</t>
  </si>
  <si>
    <t>TERCA Z</t>
  </si>
  <si>
    <t>KIT AUTOMATIZADOR DESLIZANTE INDUSTRIAL DZ 2500</t>
  </si>
  <si>
    <t>BROCA PILOTO 1/4X80MM</t>
  </si>
  <si>
    <t>PINCEL 519 1 POLEGADA</t>
  </si>
  <si>
    <t>PONTA SOQUETE 7/16</t>
  </si>
  <si>
    <t>REBITE REPUXO 508</t>
  </si>
  <si>
    <t>BROCA ACO RAPIDO 5,00MM</t>
  </si>
  <si>
    <t>REBITADOR ALAVANCA POP</t>
  </si>
  <si>
    <t>TELA SOMBRITE 70</t>
  </si>
  <si>
    <t>FIXADOR A325T1 11UNC 5/8X1.1/2 SEXTPES 1.1/16 ZINFOGO</t>
  </si>
  <si>
    <t>PORCA A194 2H 11UNC 5/8 SEXTPES 1.1/16 ZINFOGO</t>
  </si>
  <si>
    <t>FIXADOR A307 13 UNC 1/2X1.1/4 SEXT 3/4 ZINFOGO</t>
  </si>
  <si>
    <t>PORCA A563 13 UNC 1/2 SEXT 3/4 ZINFOGO</t>
  </si>
  <si>
    <t>ESPATULA DE ACO POLICO 2154 4</t>
  </si>
  <si>
    <t>REBOLO DIAMANTADO 4,1/2 M14 TURBO</t>
  </si>
  <si>
    <t>TRADO 20CM</t>
  </si>
  <si>
    <t>ARRUELA LISA F436 T1 5/8 ZINFOGO</t>
  </si>
  <si>
    <t>ARRUELA LISA 1/2 ZINFOGO</t>
  </si>
  <si>
    <t>CARRINHO DE MAO 65L REFORCADO</t>
  </si>
  <si>
    <t>CABO PP 2X2,5</t>
  </si>
  <si>
    <t>MASCARA DESCARTAVEL C/ VALVULA PPF2</t>
  </si>
  <si>
    <t>FITA MULTIUSO AUTO ADESIVA 30CM</t>
  </si>
  <si>
    <t>BUCHA III FIXDURA</t>
  </si>
  <si>
    <t>CHAPA INOX 304 19,05X500X500</t>
  </si>
  <si>
    <t>BICICLETARIO 12 VAGAS</t>
  </si>
  <si>
    <t>BARRA ANTI-PANICO 1,50 DIREITA</t>
  </si>
  <si>
    <t>TELA SOBRITE</t>
  </si>
  <si>
    <t>BROCA SDS PLUS VIDEA 160X10MM</t>
  </si>
  <si>
    <t>PA CHIP CH PH 4,0X50 PS</t>
  </si>
  <si>
    <t>VERGALHAO CA-50 20,00MM BR 12 ST</t>
  </si>
  <si>
    <t>VERGALHAO CA-50 25,00MM BR 12 ST</t>
  </si>
  <si>
    <t>TINTA PISO PREMIUM AMARELO 18 LITROS</t>
  </si>
  <si>
    <t>BASE ACRILICO STANDARD FOSCO 16 LITROS</t>
  </si>
  <si>
    <t>CABO COBRE MEIO DURO 50,0MM</t>
  </si>
  <si>
    <t>CABO COBRE MEIO DURO 35,0MM</t>
  </si>
  <si>
    <t>BARRA REDONDA 19X500MM</t>
  </si>
  <si>
    <t>KIT INSTALACAO AR</t>
  </si>
  <si>
    <t>TELA SOLDADA Q196 2,450M 6,00M</t>
  </si>
  <si>
    <t>HASTE ALTA CAMADA 5/8 X 3,0MT</t>
  </si>
  <si>
    <t>LIMPADOR DE MOLDE TAMANHO UNICO</t>
  </si>
  <si>
    <t>TAMPA FERRO FUNDIDO C/ GARRA 300X300MM</t>
  </si>
  <si>
    <t>TERMINAL ESTANHADO 1 FURO</t>
  </si>
  <si>
    <t>TERMINAL ESTANHADO 2 FUROS</t>
  </si>
  <si>
    <t>BARRA CHATA DE ALUMINIO FURADA 8X3M 70MM</t>
  </si>
  <si>
    <t>CONECTOR COM PINO M12 16-17MM</t>
  </si>
  <si>
    <t>ADESIVO MONOCOMPONENTE POLIMERO</t>
  </si>
  <si>
    <t>ALICATE GRANDE L160 Z 201</t>
  </si>
  <si>
    <t>ESCOVA DE ACO PLANA</t>
  </si>
  <si>
    <t>CONECTOR PRESSAO SPLIT NAT 35MM</t>
  </si>
  <si>
    <t>MOLDE PARA SOLDAGEM CDH 50X50X03</t>
  </si>
  <si>
    <t>MOLDE PARA SOLDAGEM HCT 5/8X50X03</t>
  </si>
  <si>
    <t>MINICAPTADOR ALUMINIO 7/8X1 8X600MM</t>
  </si>
  <si>
    <t>FELTRO ADESIVO QUADRADO 3CM</t>
  </si>
  <si>
    <t>DESEMPENADEIRA COM FELTRO</t>
  </si>
  <si>
    <t>DESEMPENADEIRA PVC 27X14</t>
  </si>
  <si>
    <t>LIXA DE AGUA T 223</t>
  </si>
  <si>
    <t>TINTA SPRAY BRANCO BRILHANTE</t>
  </si>
  <si>
    <t>PRESSOSTATO  ISE20B V 01 WK</t>
  </si>
  <si>
    <t>LUVA RESISTENTE A CORTE 05</t>
  </si>
  <si>
    <t>FITA DE ANCORAGEM 2MT</t>
  </si>
  <si>
    <t>MOSQUETAO EM ACO COM TRAVA DUPLA DE ROSCA</t>
  </si>
  <si>
    <t>CORDA SEMI-ESTATICA P48F 10MM TIPO A C/ 200MT</t>
  </si>
  <si>
    <t>BARRA REDONDA 3/4 6M</t>
  </si>
  <si>
    <t>OLEO DIESEL S10</t>
  </si>
  <si>
    <t>CINTA DE CARGA COM CATRACA 5 TONELADAS</t>
  </si>
  <si>
    <t>CREMALHEIRA INDUSTRIAL 1M</t>
  </si>
  <si>
    <t>PERFIL W 150X13,0</t>
  </si>
  <si>
    <t>TUBO RETANGULAR FINA FRIO 50X30X1,50</t>
  </si>
  <si>
    <t>FERRO CHATO 1X1/8</t>
  </si>
  <si>
    <t>SEGUIDOR POLIACETAL</t>
  </si>
  <si>
    <t>GUIA DO CARRO ROLETE</t>
  </si>
  <si>
    <t>CHAPA A-36 4,75X800X800MM</t>
  </si>
  <si>
    <t>CHAPA A-36 4,75X300X300MM</t>
  </si>
  <si>
    <t>PERFIL DOBRADO EM CH 14 - 2,00MM</t>
  </si>
  <si>
    <t>ELETRODO 2,00MM 308 8LR</t>
  </si>
  <si>
    <t>CABO FLEXIVEL PP 500V 2X4.00</t>
  </si>
  <si>
    <t>CABO SINGELO 1X50</t>
  </si>
  <si>
    <t>CABO SINGELO 1X10</t>
  </si>
  <si>
    <t>CHAPA A-36 4,75X480X380MM</t>
  </si>
  <si>
    <t>CHAPA A-36 16X480X380MM</t>
  </si>
  <si>
    <t>CHAPA A-36 19X480X380MM</t>
  </si>
  <si>
    <t>CHAPA A-36 25,40X480X380MM</t>
  </si>
  <si>
    <t>CHAPA A-36 30X480X380MM</t>
  </si>
  <si>
    <t>CHAPA A-36 37,50X480X380MM</t>
  </si>
  <si>
    <t>CHAPA INOX 304 5,00X390X390MM</t>
  </si>
  <si>
    <t>CHAPA INOX 304 12,70X390X390MM</t>
  </si>
  <si>
    <t>CHAPA INOX 304 19,50X390X390MM</t>
  </si>
  <si>
    <t>CHAPA INOX 304 19,50X490X490MM</t>
  </si>
  <si>
    <t>CHAPA 1020 2,65X480X380MM</t>
  </si>
  <si>
    <t>DUTO CORRUGADO</t>
  </si>
  <si>
    <t>PEVEDUTO CORRUGADO 3/4</t>
  </si>
  <si>
    <t>BUCHA ARTICULACAO DOS GARFOS</t>
  </si>
  <si>
    <t>LUBRIFICANTE 15W4</t>
  </si>
  <si>
    <t>BLOCO DE CONCRETO INTERPATRAVADO 10X20X06 NATURAL</t>
  </si>
  <si>
    <t>BOMBA LUBULAR SLR 3-80 COM MOTOREDUTOR</t>
  </si>
  <si>
    <t>SUPORTE CURTO PARA PERFILADO</t>
  </si>
  <si>
    <t>ELETRODO 2,50MM INOX</t>
  </si>
  <si>
    <t>ESTACA DE PINUS</t>
  </si>
  <si>
    <t>TELHA MAGNESIO PRE-PINTADA</t>
  </si>
  <si>
    <t>CURVA INOX 304L OD PIPE 38,10MM 1.1/2 POLEGADAS</t>
  </si>
  <si>
    <t>CURVA INOX 304L 45 OD PIPE 38,10 MM 1.1/2 POLEGADA</t>
  </si>
  <si>
    <t>TUBO INOX 304L ASTM-A 270 OD PIPE 1.1/2 POLEGADA 38,10MM X 1,50MM</t>
  </si>
  <si>
    <t>UNIAO INOX 304L SOLD TC OD CURTA 38,10MM 1.1/2 POLEGADA</t>
  </si>
  <si>
    <t>VALVULA BORBOLETA INOX 304L OD PIPE SILICONE TC 1.1/2 POLEGADA 38,10MM</t>
  </si>
  <si>
    <t>PORTAO 3MX2,03H CORREDICO 1 FOLHA</t>
  </si>
  <si>
    <t>PORTAO 2,50MX2,03H CORREDICO 1 FOLHA</t>
  </si>
  <si>
    <t>BARRA ROSCA 3/8X3M</t>
  </si>
  <si>
    <t>PARAFUSO DE FIXACAO DOS GARFOS</t>
  </si>
  <si>
    <t>FILTRO COMBUSTIVEL</t>
  </si>
  <si>
    <t>CAIXA DE AGUA 1.000L COM TAMPA</t>
  </si>
  <si>
    <t>PRISIONEIRO ACO DA RODA</t>
  </si>
  <si>
    <t>TINTA ALUMINIO 3,600ML</t>
  </si>
  <si>
    <t>TUBO RETANGULAR 50X30X1,50</t>
  </si>
  <si>
    <t>BUCHA NYLON S-10</t>
  </si>
  <si>
    <t>PARAFUSO 1/4X060</t>
  </si>
  <si>
    <t>CALHA PINTADA</t>
  </si>
  <si>
    <t>PERFIL 150X18,0</t>
  </si>
  <si>
    <t>PERFIL 200X22,5</t>
  </si>
  <si>
    <t>ANEL ESGOTO 40</t>
  </si>
  <si>
    <t>LIXADEIRA DE PAREDE C/CABO</t>
  </si>
  <si>
    <t>REBITE CEGO BRANCO 4,0X16</t>
  </si>
  <si>
    <t>PERFIL 250X28,4</t>
  </si>
  <si>
    <t>PERFIL 200X26,6</t>
  </si>
  <si>
    <t>CHAPA GALVANIZADA 26X200</t>
  </si>
  <si>
    <t>PERFIL 200X19,3</t>
  </si>
  <si>
    <t>PERFIL 150X13,0</t>
  </si>
  <si>
    <t>PERFIL 150X22,5</t>
  </si>
  <si>
    <t>PERFIL 200X35,9</t>
  </si>
  <si>
    <t>PERFIL 250X32,7</t>
  </si>
  <si>
    <t>VIGA 1AX5,08MM</t>
  </si>
  <si>
    <t>CANTONEIRA 3/16X2</t>
  </si>
  <si>
    <t>CHAPA GALVANIZADA 26X250</t>
  </si>
  <si>
    <t>CHAPA GALVANIZADA 26X300</t>
  </si>
  <si>
    <t>CHAPA GALVANIZADA 26X350</t>
  </si>
  <si>
    <t>CHAPA GALVANIZADA 26X1200</t>
  </si>
  <si>
    <t>CHAPA GALVANIZADA 26X500</t>
  </si>
  <si>
    <t>CILINDRO DE SOLDA</t>
  </si>
  <si>
    <t>VALVULA 3.1/2 INOX</t>
  </si>
  <si>
    <t>SIFAO EXTENSIVEL UNIVERSAL</t>
  </si>
  <si>
    <t>TORNEIRA PIA 1/4V BANCADA</t>
  </si>
  <si>
    <t>TE 40MM ESGOTO</t>
  </si>
  <si>
    <t>JOELHO ESGOTO 40X90MM</t>
  </si>
  <si>
    <t>ENGATE PLASTICO 1/2X60CM</t>
  </si>
  <si>
    <t>REGISTRO MONOBLOCO SOLD 25MM</t>
  </si>
  <si>
    <t>ADESIVO SILICONE BRANCO 280G</t>
  </si>
  <si>
    <t>FITA VEDA ROSCA 18X50M</t>
  </si>
  <si>
    <t>ADESIVO FRASCO 175GR C/PINCEL</t>
  </si>
  <si>
    <t>PONTEIRA DE RETENCAO ESGOTO 100MM</t>
  </si>
  <si>
    <t>BOBINA GALVANIZADA 26X200</t>
  </si>
  <si>
    <t>BOBINA GALVANIZADA 26X250</t>
  </si>
  <si>
    <t>BOBINA GALVANIZADA 26X300</t>
  </si>
  <si>
    <t>BOBINA GALVANIZADA 26X350</t>
  </si>
  <si>
    <t>BOBINA GALVANIZADA 26X1200</t>
  </si>
  <si>
    <t>BOBINA GALVANIZADA 26X500</t>
  </si>
  <si>
    <t>JOELHO ESGOTO COM ANEL 90X40/38</t>
  </si>
  <si>
    <t>CAPA ESGOTO SR 100MM</t>
  </si>
  <si>
    <t>JOELHO ESGOTO 45X40MM</t>
  </si>
  <si>
    <t>JOELHO ESGOTO 90X50MM</t>
  </si>
  <si>
    <t>JOELHO ESGOTO 45X100MM</t>
  </si>
  <si>
    <t>JOELHO ESGOTO 90X100MM</t>
  </si>
  <si>
    <t>JOELHO ESGOTO 90X40MM</t>
  </si>
  <si>
    <t>JOELHO ESGOTO 45X50MM</t>
  </si>
  <si>
    <t>JUNCAO ESGOTO SIMPLES SR 40</t>
  </si>
  <si>
    <t>JUNCAO ESGOTO SIMPLES SR 50</t>
  </si>
  <si>
    <t>JUNCAO ESGOTO SIMPLES SR 100</t>
  </si>
  <si>
    <t>LUVA ESGOTO SIMPLES SR 50</t>
  </si>
  <si>
    <t>LUVA ESGOTO SIMPLES SR 100</t>
  </si>
  <si>
    <t>PORTA GRELHA QUADRADA CROMADO 150</t>
  </si>
  <si>
    <t>TE ESGOTO SR 50</t>
  </si>
  <si>
    <t>TE ESGOTO REDUCAO SR 100X50MM</t>
  </si>
  <si>
    <t>TUBO ESGOTO SR 50MM</t>
  </si>
  <si>
    <t>TUBO ESGOTO SR 100MM</t>
  </si>
  <si>
    <t>TUBO ESGOTO SR 40MM</t>
  </si>
  <si>
    <t>BOBINA GALVALUME 26 RETALHO</t>
  </si>
  <si>
    <t>PERFIL ALUMINIO MFS023 MARCO P/ COLUNA</t>
  </si>
  <si>
    <t>PERFIL WI ASTM A572 GR 50 150X13,0</t>
  </si>
  <si>
    <t>PERFIL WI ASTM A572 GR 50 150X18,0</t>
  </si>
  <si>
    <t>PERFIL WI ASTM A572 GR 50 200X22,5</t>
  </si>
  <si>
    <t>DISCO DIAMANTADO 230MM V3</t>
  </si>
  <si>
    <t>DISCO DIAMANTADO 180MM V3</t>
  </si>
  <si>
    <t>RIPA PINUS 1X4X2,5MT</t>
  </si>
  <si>
    <t>FERRO CA 50 1/2 12,5MM</t>
  </si>
  <si>
    <t>SUPORTE DE DISCO COM VELCRO 125MM</t>
  </si>
  <si>
    <t>DISCO DE LIXA VELCRO 125MM</t>
  </si>
  <si>
    <t>DISCO DIAMANTADO G50/G3000</t>
  </si>
  <si>
    <t>CONE 75CM</t>
  </si>
  <si>
    <t>COLHER DE PEDREIRO TRIANGULAR</t>
  </si>
  <si>
    <t>TRENA SIMPLES 10MT</t>
  </si>
  <si>
    <t>SUPERGRAUTE 25KG</t>
  </si>
  <si>
    <t>TALHADEIRA DE FERRO 3/4</t>
  </si>
  <si>
    <t>REGUA ALUMINIO 1X2X3M</t>
  </si>
  <si>
    <t>FITA ZEBRA DEMARCACAO 70MMX200M</t>
  </si>
  <si>
    <t>TUBO OCRE 200MM</t>
  </si>
  <si>
    <t>DISCO DE CORTE INOX 115MM</t>
  </si>
  <si>
    <t>PREGO DE ACO 17X27 COM CABECA</t>
  </si>
  <si>
    <t>LUVA DE BORRACHA SEM FORRO</t>
  </si>
  <si>
    <t>BACIA BRANCO GELO P.75.17</t>
  </si>
  <si>
    <t>RIPA PINUS 1X3X2,5MT</t>
  </si>
  <si>
    <t>CHUVEIRO ELETRICO ADVANCED 220V 7500W</t>
  </si>
  <si>
    <t>MICTORIO BRANCO 11201</t>
  </si>
  <si>
    <t>BOBINA GALVALUME 26X700</t>
  </si>
  <si>
    <t>TABUA PINUS 1X12 C/ 2,50MT</t>
  </si>
  <si>
    <t>DISCO DE CORTE 4.1/2 115X1,00X22,22</t>
  </si>
  <si>
    <t>DISCO DE CORTE 7 180X1,60X22,22</t>
  </si>
  <si>
    <t>VARETA TIG INOX 308L 2,4X1000</t>
  </si>
  <si>
    <t>VARETA TIG INOX 308L 1,6X1000MM</t>
  </si>
  <si>
    <t>VARETA TIG CARBONO ER 70S3 2,40 (3/32)X1000MM</t>
  </si>
  <si>
    <t>GEL DECAPANTE PASSIVANTE 1,25KG</t>
  </si>
  <si>
    <t>FOLHA ABRASIVA 150X230</t>
  </si>
  <si>
    <t>VARETA TIG CARBONO ER 70S3 3,20 (1/8)X1000MM</t>
  </si>
  <si>
    <t>DISCO DESBASTE 4.1/2 115X7,00X22,22</t>
  </si>
  <si>
    <t>DISCO DE CORTE4.1/2 115X3,20X22,22</t>
  </si>
  <si>
    <t>ARGAMASSA AC3 20KG</t>
  </si>
  <si>
    <t>BEBEDOURO 220V</t>
  </si>
  <si>
    <t>LUVA DE CORRER OCRE 200MM</t>
  </si>
  <si>
    <t>GRAXA CHASSI 1 KG</t>
  </si>
  <si>
    <t>PARAFUSO PARABOLT 10057 3/8X2.1/4</t>
  </si>
  <si>
    <t>NIVEL METAL BASE MAGNETICA 12</t>
  </si>
  <si>
    <t>CHAVE FENDA 1/4X6 POLEGADAS</t>
  </si>
  <si>
    <t>CHAVE COMBINADA 9/16</t>
  </si>
  <si>
    <t>MOLDURA RODAPE 12X100MM LISO BRANCO</t>
  </si>
  <si>
    <t>ELETRODO 2,50MM ACO CARBONO</t>
  </si>
  <si>
    <t>MARCADOR INDUSTRIAL ESFERICO 2MM AMARELO</t>
  </si>
  <si>
    <t>KIT CINTO PARAQUEDISTA 1 PONTO</t>
  </si>
  <si>
    <t>PLACA EM POLIESTIRENO PARA SANITARIO MASCULINO</t>
  </si>
  <si>
    <t>PLACA EM POLIESTIRENO PROIBIDO FUMAR 15X20CM</t>
  </si>
  <si>
    <t>PLACA EM POLIESTIRENO PARA SANITARIO FEMININO</t>
  </si>
  <si>
    <t>BOBINA SLITADA 1200X0,65MM</t>
  </si>
  <si>
    <t>ESPONJA FIBRA LIMPEZA GERAL 100X260</t>
  </si>
  <si>
    <t>GEL DECAPANTE PARA INOX 850G</t>
  </si>
  <si>
    <t>CABO FLEXIVEL PVC 10MM</t>
  </si>
  <si>
    <t>ISOTELHA PIR AP 30MM</t>
  </si>
  <si>
    <t>RUFO SUPERIOR DENTADO METALICO TP-40</t>
  </si>
  <si>
    <t>TELHA TRAPEZOIDAL GALVALUME TP-40 0,38MM</t>
  </si>
  <si>
    <t>TELHA TRAPEZOIDAL GALVALUME TP-40 0,50MM</t>
  </si>
  <si>
    <t>DESEMPENADEIRA ACO LISA 12X29</t>
  </si>
  <si>
    <t>CINTA DE ELEVACAO 4 METROS 6 TONELADAS</t>
  </si>
  <si>
    <t>DISCO DE LIXA VELCRO 225MM</t>
  </si>
  <si>
    <t>PERFIL U PRIMER 0,50 MM EXT 3 METROS</t>
  </si>
  <si>
    <t>ROLO LA DE CARNEIRO COM POLIESTER 9CM</t>
  </si>
  <si>
    <t>CORDA 12,00MM</t>
  </si>
  <si>
    <t>FIO FLEXIVEL 2,50MM</t>
  </si>
  <si>
    <t>PORTA GRELHA QUADRADO 10MM</t>
  </si>
  <si>
    <t>PORTA GRELHA REDONDO 100MM</t>
  </si>
  <si>
    <t>GRELHA ABRE/FECHA 100MM</t>
  </si>
  <si>
    <t>CABO FIO FLEXIVEL 2,50MM 750V</t>
  </si>
  <si>
    <t>CAIXA SOBREPOR CEGA BRANCA</t>
  </si>
  <si>
    <t>CAIXA SOBREPOR 3 MODULOS</t>
  </si>
  <si>
    <t>CANALETA BRANCA C/ ADESIVO 2X10MM 2 METROS</t>
  </si>
  <si>
    <t>CANALETA 40X20 COM DIVISORIA E FITA</t>
  </si>
  <si>
    <t>CONTATOR TRIPOLAR 25A 220V</t>
  </si>
  <si>
    <t>FITA ISOLANTE ANTICHAMAS 20M</t>
  </si>
  <si>
    <t>MODULO TOMADA HOME 20A BRANCO</t>
  </si>
  <si>
    <t>MODULO INTERRUPTOR HOME SIMPLES BRANCO</t>
  </si>
  <si>
    <t>KIT PENDENTE PARA PERFIL 2X2M</t>
  </si>
  <si>
    <t>DISJUNTOR CURVA C 1X25</t>
  </si>
  <si>
    <t>DISJUNTOR CURVA C 3X20</t>
  </si>
  <si>
    <t>MODULO TOMADA LIZ 10A/250V BRANCO</t>
  </si>
  <si>
    <t>MODULO TOMADA RECTA 10A</t>
  </si>
  <si>
    <t>MODULO TOMADA RECTA 20A</t>
  </si>
  <si>
    <t>MODULO CEGO LIZ BRANCO</t>
  </si>
  <si>
    <t>PERFIL DE LED SOBREPOR 17X14MM 3M</t>
  </si>
  <si>
    <t>PLACA DE ACABAMENTO 4X2 BRANCA 2 MODULOS</t>
  </si>
  <si>
    <t>PLACA RECTA 2 MODULOS 4X2 PRETA</t>
  </si>
  <si>
    <t>RELE FOTOELETRICO 500W</t>
  </si>
  <si>
    <t>SOQUETE SIMPLES PARA LAMPADA TUBULAR COM RABICHO</t>
  </si>
  <si>
    <t>PRIMER PROMOTOR DE ADERENCIA 940ML</t>
  </si>
  <si>
    <t>CONECTOR SAIDA PARA CANALETA 20X10</t>
  </si>
  <si>
    <t>CAIXA SOBREPOR CEGA X PARA ELETRODUTOS E CANALETAS</t>
  </si>
  <si>
    <t>TAMPA CEGA PARA PISO 4X4</t>
  </si>
  <si>
    <t>PERFIL DOBRADO EM CHAPA 12 2,65MM</t>
  </si>
  <si>
    <t>PARAFUSO AUTOBROCANTE 1/4X7/8</t>
  </si>
  <si>
    <t>TELHA TRAPEZOIDAL AZ150 0,65×980MM</t>
  </si>
  <si>
    <t>CLIP LEVE PARA CABO DE ACO</t>
  </si>
  <si>
    <t>PEDRA N 4</t>
  </si>
  <si>
    <t>VARETA INOX ER 308L 2,00MM</t>
  </si>
  <si>
    <t>ELETRODO 6013 2,5MM</t>
  </si>
  <si>
    <t>CHAPA INOX 304 15,87X380X380MM</t>
  </si>
  <si>
    <t>CHAPA INOX 304 25,40X380X380MM</t>
  </si>
  <si>
    <t>CHAPA INOX 304 3,00X480X480MM</t>
  </si>
  <si>
    <t>CHAPA INOX 304 6,00X480X480MM</t>
  </si>
  <si>
    <t>CHAPA INOX 304 8,00X480X480MM</t>
  </si>
  <si>
    <t>CABO DE MADEIRA PARA FERRAMENTA</t>
  </si>
  <si>
    <t>TALHADEIRA 40X250MM</t>
  </si>
  <si>
    <t>PREGO 15X21 COM CABECA</t>
  </si>
  <si>
    <t>BLOCO DE ESPUMA AMARELO</t>
  </si>
  <si>
    <t>ARCO DE SERRA</t>
  </si>
  <si>
    <t>ESPATULA DE ACO 10CM</t>
  </si>
  <si>
    <t>TELA MOEDA BELINOX FIO 24</t>
  </si>
  <si>
    <t>MARRETA 1,5KG COM CABO</t>
  </si>
  <si>
    <t>AREIA GROSSA</t>
  </si>
  <si>
    <t>GARFO SUPORTE 23CM</t>
  </si>
  <si>
    <t>ROLO DE ESPUMA PARA TEXTURA 23CM</t>
  </si>
  <si>
    <t>PENEIRA PARA AREIA 40X60</t>
  </si>
  <si>
    <t>ROUPEIRO DE 12 VAOS 195X95X40CM COM PITAO PARA CADEADO</t>
  </si>
  <si>
    <t>ROUPEIRO DE 04 VAOS 1950X320X400 PARA CADEADO</t>
  </si>
  <si>
    <t>ROUPEIRO DE 16 VAOS 190X120X42 ACO</t>
  </si>
  <si>
    <t>PELICULA FUME REFLETIVO</t>
  </si>
  <si>
    <t>CADEIRA DESCANSO FIBRA SINTETICA</t>
  </si>
  <si>
    <t>ROUPEIRO 8 VAOS 190X120X40</t>
  </si>
  <si>
    <t>FORNO TUBO ELETRICO 5 ESTEIRAS 220V</t>
  </si>
  <si>
    <t>ASSADEIRA ALUMINIO 58X70</t>
  </si>
  <si>
    <t>LIQUIDIFICADOR 4 LITROS BIVOLT</t>
  </si>
  <si>
    <t>MESA TOTAL INOX 190X70CM</t>
  </si>
  <si>
    <t>FOGAO 30X30 4 BOCAS</t>
  </si>
  <si>
    <t>CACAROLA ALUMINIO 47,90 LITROS</t>
  </si>
  <si>
    <t>CADEIRA ESCRITORIO COM AJUSTE DE ALTURA</t>
  </si>
  <si>
    <t>SABONETEIRA 500ML PUMP</t>
  </si>
  <si>
    <t>CADEIRA MODELO SOFIA COM ENCOSTO</t>
  </si>
  <si>
    <t>NOTEBOOK V15 G4 IRU</t>
  </si>
  <si>
    <t>CELULAR REDMI 13C</t>
  </si>
  <si>
    <t>MONITOR 19,5 POLEGADAS</t>
  </si>
  <si>
    <t>COMPUTADOR PC CORE I5 16GB 256GB</t>
  </si>
  <si>
    <t>JOGO DE MESA DE PLASTICO BAMBOA - ME</t>
  </si>
  <si>
    <t>JOGO DE MESA DE MADEIRA BAMBOA - ME</t>
  </si>
  <si>
    <t>FATURA - LOCACAO DE SALA</t>
  </si>
  <si>
    <t>FATURA - DESPESA DE VIAGEM</t>
  </si>
  <si>
    <t>FATURA - ENERGIA</t>
  </si>
  <si>
    <t>TRANSFERENCIA DE SALDO CREDOR</t>
  </si>
  <si>
    <t>TRANSFERENCIA DE SALDO DEVEDOR</t>
  </si>
  <si>
    <t>BOLETIM INFORMATIVO - ECONET</t>
  </si>
  <si>
    <t>DIARIA INDUSTRIA/ OBRA</t>
  </si>
  <si>
    <t>PREMIACAO INDUSTRIA</t>
  </si>
  <si>
    <t>BONUS VIAGEM INDUSTRIA</t>
  </si>
  <si>
    <t>PREMIACAO</t>
  </si>
  <si>
    <t>SERVICO MOTO TAXI</t>
  </si>
  <si>
    <t>QT</t>
  </si>
  <si>
    <t>TU</t>
  </si>
  <si>
    <t>MR</t>
  </si>
  <si>
    <t>INJETOR DOSADOR DE COMBUSTIVEL</t>
  </si>
  <si>
    <t>ABRACADEIRA NYLON PRETA 2,5X100MM</t>
  </si>
  <si>
    <t>PLACA DE SINALIZACAO SEMPRE ACESA DUPLA</t>
  </si>
  <si>
    <t>ABRACADEIRA NYLON PRETA 3,6X200MM</t>
  </si>
  <si>
    <t>LUMINARIA DE EMERGENCIA 30 LEDS</t>
  </si>
  <si>
    <t>PERFIL MONTANTE 48 C/ 3MT</t>
  </si>
  <si>
    <t>PREFORMA 17,8G VERDE 500ML D</t>
  </si>
  <si>
    <t>ACUCAR CRISTAL 2KG</t>
  </si>
  <si>
    <t>BOMBA P/ POCO 12,5 CV</t>
  </si>
  <si>
    <t>PLACA DE GESSO ST 1200X1800X12,5MM</t>
  </si>
  <si>
    <t>PARAFUSO PONTA AGULHA GN C/ MIL</t>
  </si>
  <si>
    <t>PARAFUSO PONTA BROCA 4,2X13MM</t>
  </si>
  <si>
    <t>BUCHA 6MM COM ANEL</t>
  </si>
  <si>
    <t>COPO SUPREMO 150ML</t>
  </si>
  <si>
    <t>SACOLA PAPEL 60X30 GRUPO RFK</t>
  </si>
  <si>
    <t>BONE 10X17CM FURIOSO</t>
  </si>
  <si>
    <t>COOLER 75 LATAS FURIOSO</t>
  </si>
  <si>
    <t>PO PARA CEMENTACAO 900GR</t>
  </si>
  <si>
    <t>PIA LAVATORIO ACIONAMENTO JOELHO ASSEPSIA</t>
  </si>
  <si>
    <t>EIXO ACIONAMENTO AFODADOR MALTE</t>
  </si>
  <si>
    <t>QUADRO DE COMANDO 6050-25</t>
  </si>
  <si>
    <t>SAL REFINADO 1KG</t>
  </si>
  <si>
    <t>TUBO SOLDAVEL MARROM 25MM</t>
  </si>
  <si>
    <t>GARFO VALVULA LATA SAE304</t>
  </si>
  <si>
    <t>ESP SALTON CLASSIC DEMI SEC 750ML - ME</t>
  </si>
  <si>
    <t>VOD KISLLA 900ML - ME</t>
  </si>
  <si>
    <t>ROTULO SLEEVE FURIOSO UVA VERDE E PESSEGO 250ML</t>
  </si>
  <si>
    <t>BIOSPERSE CN7539</t>
  </si>
  <si>
    <t>SAFE KLOR KLEEN</t>
  </si>
  <si>
    <t>BIOSPERSE CN2150</t>
  </si>
  <si>
    <t>SUPORTE PARA GARRAFA DE ISOPOR</t>
  </si>
  <si>
    <t>OXIGENIO DE ALTA PUREZA</t>
  </si>
  <si>
    <t>EXTENSOR HDMI RJ45 60M ADAPTADOR CABO REDE CAT 6 7</t>
  </si>
  <si>
    <t>CERA LIQUIDA 5 LITROS</t>
  </si>
  <si>
    <t>PINCEL 3</t>
  </si>
  <si>
    <t>ESMALTE SINTETICO AMARELO SEGURANCA 3,6 LITROS</t>
  </si>
  <si>
    <t>MODULO TOMADA</t>
  </si>
  <si>
    <t>TERMINAL COMPRESSAO TF 70</t>
  </si>
  <si>
    <t>TERMINAL TUBULAR ILHOS ISOLADO 2,5MM AZUL</t>
  </si>
  <si>
    <t>CORANTE AZUL PARA TINTAS</t>
  </si>
  <si>
    <t>LIXA AGUA 180</t>
  </si>
  <si>
    <t>VERNIZ MOGNO PREMIUM</t>
  </si>
  <si>
    <t>TINTA LATEX CINZA CLARO 16L</t>
  </si>
  <si>
    <t>FITA ADESIVA 24X50</t>
  </si>
  <si>
    <t>CAPACETE 3M H700 ABA BRANCA COM JUGULAR</t>
  </si>
  <si>
    <t>LAMPADA LED BULBO 100W 6500K</t>
  </si>
  <si>
    <t>TERMINAL FEMEA</t>
  </si>
  <si>
    <t>VIDRO PARABRISA</t>
  </si>
  <si>
    <t>CORREIA T10 550 PREMIUM</t>
  </si>
  <si>
    <t>PLACA POLIESTIRENO ADESIVADA</t>
  </si>
  <si>
    <t>CABO PP 3X2,5MM 1 KV</t>
  </si>
  <si>
    <t>FITA ZEBRADA PRETA E AMARELA 70X200MT</t>
  </si>
  <si>
    <t>CONE 750MM LARANJA E BRACO</t>
  </si>
  <si>
    <t>CONEXAO RAPIDA TUBO BSP FEMEA 3/8X5/8</t>
  </si>
  <si>
    <t>MANGUEIRA DE AR 6MM (AZUL)</t>
  </si>
  <si>
    <t>ENGATE RAPIDO PARA MANGUEIRA 6MM</t>
  </si>
  <si>
    <t>ROLO LA 23CM ANTIRESPINGO</t>
  </si>
  <si>
    <t>JOGO DE CHAVE ALLEN 1,5 A 10MM LONGA 42/9M</t>
  </si>
  <si>
    <t>DISJUNTOR C 2 X 20A 15265723 MDWP WEG</t>
  </si>
  <si>
    <t>ARGONIO COMPRIMIDO ONU 1006-2.2NA 7M3</t>
  </si>
  <si>
    <t>DISCO DE CORTE 4.1/2</t>
  </si>
  <si>
    <t>ENGRENAGEM ROTOR MOVIDA</t>
  </si>
  <si>
    <t>ENGRENAGEM GIRO DE EIXO ARRASTE</t>
  </si>
  <si>
    <t>CILINDRO MINI ISO 25X50MM</t>
  </si>
  <si>
    <t>JOGO MACHO AR MA 03MMX0,5</t>
  </si>
  <si>
    <t>ROLAMENTO 6004 2RS</t>
  </si>
  <si>
    <t>COTOVELO INTERNO PARA CANALETA</t>
  </si>
  <si>
    <t>ABRACADEIRA SUPORTE 2 POL INOX COM LUVA ROSCA INOX</t>
  </si>
  <si>
    <t>CILINDRO PNEUMATICO GARRA SERIE MHY2</t>
  </si>
  <si>
    <t>ROLAMENTO ROLETE BOBO 25X47X8</t>
  </si>
  <si>
    <t>ROLAMENTO DE ESFERAS 61801</t>
  </si>
  <si>
    <t>BUCHA NYLON 6MM</t>
  </si>
  <si>
    <t>ABRACADEIRA SUPORTE 1 POLEGADA COM LUVA ROSCA INOX</t>
  </si>
  <si>
    <t>PARAFUSO CHIPBOARD CHATA 4.5X60</t>
  </si>
  <si>
    <t>CILINDRO PNEUMATICO COMPACTO SERIE C55</t>
  </si>
  <si>
    <t>CORREIA T10 1960 PREMIUM</t>
  </si>
  <si>
    <t>CORRENTE ACO INOX NAO CALIBRADA 3MM</t>
  </si>
  <si>
    <t>CORRENTE PLASTICA PRETA E AMARELA</t>
  </si>
  <si>
    <t>ROLO HOSTAFORME C/ TAMPA</t>
  </si>
  <si>
    <t>ANEL DE VEDACAO DHD 1/2 POLEGADA</t>
  </si>
  <si>
    <t>CILINDRO ISO 32X70MM MODELO M</t>
  </si>
  <si>
    <t>CILINDRO COMPRESSOR D16-15 MODELO M</t>
  </si>
  <si>
    <t>PRENSA CABO PVC 1/2 POLEGADA</t>
  </si>
  <si>
    <t>HELICE POLIPROPILENO 800MM 6 PAS 40 GRAUS CARCACA</t>
  </si>
  <si>
    <t>SOPRADOR/ASPIRADOR PORTATIL</t>
  </si>
  <si>
    <t>CAMERA TERMOGRAFICA</t>
  </si>
  <si>
    <t>CALCO DE APOIO DAS ENGRENAGENS ROTORES</t>
  </si>
  <si>
    <t>PARAFUSO DE FIXACAO ROTORES CORRENTE</t>
  </si>
  <si>
    <t>ROLO EMBORRACHADO</t>
  </si>
  <si>
    <t>CABO SILICONE ALTA TEMPERATURA 6,0MM 300 GRAUS</t>
  </si>
  <si>
    <t>CILINDRO PNEUMATICO GUIADO SERIE MGP-Z</t>
  </si>
  <si>
    <t>CILINDRO PNEUMATICO COMPACTO SERIE CQ2</t>
  </si>
  <si>
    <t>VALVULA DIRECIONAL SOLENOIDE SERIE SY</t>
  </si>
  <si>
    <t>PURGADOR BOIA 1/2 INOX - 20 80 GRAUS 0 16 BAR</t>
  </si>
  <si>
    <t>CILINDRO PNEUMATICO COMPACTO SERIE CQ2-Z</t>
  </si>
  <si>
    <t>ROLETE E EIXO DE PASSAGEM</t>
  </si>
  <si>
    <t>LIXA FERRO G 80</t>
  </si>
  <si>
    <t>LIXA FERRO G 120</t>
  </si>
  <si>
    <t>HORIMETRO 220V-240V 60HZ</t>
  </si>
  <si>
    <t>CORREIA CL-PU 800X540MM FECHADA</t>
  </si>
  <si>
    <t>CORREIA CL-PU 1.700X540MM FECHADA</t>
  </si>
  <si>
    <t>CORREIA CL-PU 1.910X900MM FECHADA</t>
  </si>
  <si>
    <t>CORREIA CL-PU 955X900MM FECHADA</t>
  </si>
  <si>
    <t>PRESSOSTATO ALTA BAIXA KP15</t>
  </si>
  <si>
    <t>ROLO DE ESPUMA 15CM</t>
  </si>
  <si>
    <t>CORREIA T10 1750 PREMIUM</t>
  </si>
  <si>
    <t>CORREIA T10 610 PREMIUM</t>
  </si>
  <si>
    <t>CORREIA T10 1300 PREMIUM</t>
  </si>
  <si>
    <t>CORREIA T10 1700</t>
  </si>
  <si>
    <t>CORREIA T10 1500 PREMIUM</t>
  </si>
  <si>
    <t>MANUTENCAO E REPARACAO DE MAQUINAS E EQUIPAMENTOS PARA USO GERAL</t>
  </si>
  <si>
    <t>TORQUES ARMADOR 14</t>
  </si>
  <si>
    <t>VASSOURA DE NYLON COM CABO</t>
  </si>
  <si>
    <t>BLOCO DE CONCRETO ESTRUTURAL 014X019X039CM</t>
  </si>
  <si>
    <t>MEDIDOR DE VAZAO INOX MAGNETICO 3 POLEGADAS</t>
  </si>
  <si>
    <t>TRANSMISSOR CAPACITIVO OPF4-P71</t>
  </si>
  <si>
    <t>ESCALA INDICADORA CAPACITIVA COM FUNDO MNT SAB128</t>
  </si>
  <si>
    <t>ROTOR MODELO BLOC32-125</t>
  </si>
  <si>
    <t>MOTOR REDUTOR EIXO HELICOIDAL 44210/70</t>
  </si>
  <si>
    <t>LIMPADORA DE PISO BD 50/50</t>
  </si>
  <si>
    <t>PARAFUSO AUTOBROCANTE 12X3/4</t>
  </si>
  <si>
    <t>DOBRADICA FERRO GALVANIZADA</t>
  </si>
  <si>
    <t>PORTAL TAUARI 3,0X13,0</t>
  </si>
  <si>
    <t>PORTA DE MADEIRA SIMPLES</t>
  </si>
  <si>
    <t>PORTA VERNIZ 90CM</t>
  </si>
  <si>
    <t>GUARNICAO 5X1</t>
  </si>
  <si>
    <t>MASSA PARA DRYWALL BALDE 25KG</t>
  </si>
  <si>
    <t>FITA TELADA BRANCA 30MX50MM</t>
  </si>
  <si>
    <t>CURVA INOX DE 2 POLEGADAS</t>
  </si>
  <si>
    <t>UNIAO DIN COMPLETA INOX 2 POLEGADAS</t>
  </si>
  <si>
    <t>VALVULA BORBOLETA INOX 2 POLEGADAS</t>
  </si>
  <si>
    <t>ABRACADEIRA SUPORTE INOX 2 POLEGADAS</t>
  </si>
  <si>
    <t>TEE INOX 2 POLEGADAS</t>
  </si>
  <si>
    <t>UNIAO DIN INOX 3 POLEGADAS</t>
  </si>
  <si>
    <t>CURVA 45 INOX 2 POLEGADAS</t>
  </si>
  <si>
    <t>BARRA DE TUBO INOX 2 POLEGADAS</t>
  </si>
  <si>
    <t>016</t>
  </si>
  <si>
    <t>CABO FLEX 2,5MM VERDE</t>
  </si>
  <si>
    <t>PREFORMA 50,7KG CRISTAL</t>
  </si>
  <si>
    <t>GAXETA RADIAL</t>
  </si>
  <si>
    <t>TROCADOR DE PLACAS 7,5 119X470MM</t>
  </si>
  <si>
    <t>AMOSTRA MATERIA PRIMA</t>
  </si>
  <si>
    <t>SEDE DE VALVULA 43X62X18,50X10 VITON</t>
  </si>
  <si>
    <t>COLA CQ 4135</t>
  </si>
  <si>
    <t>EMENDA ASA 50</t>
  </si>
  <si>
    <t>BROCA HELICOIDAL HSS M2 3X61MM</t>
  </si>
  <si>
    <t>BROCA HELICOIDAL HSS M2 4X75MM</t>
  </si>
  <si>
    <t>BROCA HELICOIDAL HSS M2 6X61MM ALTO DESEMPENHO</t>
  </si>
  <si>
    <t>BROCA HELICOIDAL HSS M2 8X117MM ALTO DESEMPENHO</t>
  </si>
  <si>
    <t>BROCA HELICOIDAL HSS M2 10X133MM ALTO DESEMPENHO</t>
  </si>
  <si>
    <t>PRATO DESBOBINADOR 8MM</t>
  </si>
  <si>
    <t>TROCADOR DE CALOR BRASADO MODELO BL50</t>
  </si>
  <si>
    <t>PINCA PNEUMATICA COM SUPORTE TIPO L</t>
  </si>
  <si>
    <t>SEDE DE VALVULA 48X64X21X10 VITON</t>
  </si>
  <si>
    <t>SEDE DE VALVULA 95X80X12X22 VITON</t>
  </si>
  <si>
    <t>SEDE DE VALVULA 50X66X21X12 VITON</t>
  </si>
  <si>
    <t>SEDE DE VALVULA 55X75X21X11 VITON</t>
  </si>
  <si>
    <t>SEDE DE VALVULA 98,30X111,70X24X13 VITON</t>
  </si>
  <si>
    <t>SEDE DE VALVULA 46X63X20X11 VITON</t>
  </si>
  <si>
    <t>CABO FLEX METRO 6,0MM</t>
  </si>
  <si>
    <t>CABO FLEX METRO 6,0MM AZ</t>
  </si>
  <si>
    <t>CABO FLEX METRO 6,0MM VD</t>
  </si>
  <si>
    <t>NIPLE INOX BSP 3/4</t>
  </si>
  <si>
    <t>VALVULA ESFERICA TRIPARTIDA INOX 304 3/4 300LBS SW</t>
  </si>
  <si>
    <t>ENSINO REGULAR PRE ESCOLAR, FUNDAMENTAL, MEDIO E SUPERIOR</t>
  </si>
  <si>
    <t>EXTRATO DE MALTE MATRIX</t>
  </si>
  <si>
    <t>CHAPA SEM IMPRESSAO CORRUGADA 1000X1200MM</t>
  </si>
  <si>
    <t>TERMINAL COMPRESSAO TF 35</t>
  </si>
  <si>
    <t>CAIXA PARA HORIMETRO 100X100X50</t>
  </si>
  <si>
    <t>DISCO DE DISTRIBUICAO DO VACUO CELERON / INOX</t>
  </si>
  <si>
    <t>CHAPA ACO XADREZ 12 0,455X0,800M</t>
  </si>
  <si>
    <t>PERFIL TUBO QUADRADO 50X50MM 18</t>
  </si>
  <si>
    <t>TUBO REDONDO ACO 1.1/4 18</t>
  </si>
  <si>
    <t>DISPLAY PARA CONDICIONADOR DE AR MODELO CONFORT</t>
  </si>
  <si>
    <t>TANINO SETABREW</t>
  </si>
  <si>
    <t>CADEIRA COM PRANCHETA</t>
  </si>
  <si>
    <t>SENSOR DE TEMPERATURA TIPO PT100 240V</t>
  </si>
  <si>
    <t>PLACA DE FONTE FC360 55KM FRAME J7</t>
  </si>
  <si>
    <t>PLACA DE CONTROLE FC360 PADRAO DESMEMBRADO</t>
  </si>
  <si>
    <t>VENTILADOR CONDENSADOR 630MM 220\380V 3 FASES 60HZ</t>
  </si>
  <si>
    <t>ROTOR DOURADO COM ALETAS 235X106X48</t>
  </si>
  <si>
    <t>MOTOR ELETRICO 4CV 220/380V 60HZ B14</t>
  </si>
  <si>
    <t>CILINDRO PNEUMATICO COMPACTO CORTE 12X5MM</t>
  </si>
  <si>
    <t>MANGOTE F-NBR APEX-20</t>
  </si>
  <si>
    <t>LUBRIFICANTE BREDEL APRESENTACAO 10 LITROS</t>
  </si>
  <si>
    <t>ABA CONICA GRANDE SILICONE</t>
  </si>
  <si>
    <t>RELOGIO DE PONTO IDCLASS BIO PROX</t>
  </si>
  <si>
    <t>FITA ISOLANTE 19MMX20M</t>
  </si>
  <si>
    <t>QUADRO EMBUTIDO TF 34 DISJUNTORES 100A</t>
  </si>
  <si>
    <t>CABO FLEX 750V 2,5M 100M</t>
  </si>
  <si>
    <t>DISJUNTOR DIN 2X20</t>
  </si>
  <si>
    <t>DISJUNTOR DIN 3X32A</t>
  </si>
  <si>
    <t>DISJUNTOR DIN 3X40A</t>
  </si>
  <si>
    <t>DISJUNTOR DIN 1X20A</t>
  </si>
  <si>
    <t>CONDULETE 3/4 POLEGADA COM 5 ENTRADAS</t>
  </si>
  <si>
    <t>TOMADA 20A 1 POSTO</t>
  </si>
  <si>
    <t>ADAPTADOR PARA CONDUITE 3/4</t>
  </si>
  <si>
    <t>ABRACADEIRA PVC PARA CONDUITE</t>
  </si>
  <si>
    <t>PARAFUSO P/GESSO 3,5X45MM</t>
  </si>
  <si>
    <t>BUCHA GESSO DRYWALL 12,5MM</t>
  </si>
  <si>
    <t>INTERRUPTOR LIGHT 1 TECLA PARALELO</t>
  </si>
  <si>
    <t>CAIXA DE PASSAGEM SOBREPOR 20X20CM</t>
  </si>
  <si>
    <t>BOX RETO CONICO 2</t>
  </si>
  <si>
    <t>ARRUELA PARA ELETRODUTO 2</t>
  </si>
  <si>
    <t>DISJUNTOR DIN 3X80A</t>
  </si>
  <si>
    <t>CABO FLEX 1KV 35MM 1 METRO</t>
  </si>
  <si>
    <t>PLAFON LED SOB 36W BIV 6500K</t>
  </si>
  <si>
    <t>PREFORMA 50,7G CRISTAL</t>
  </si>
  <si>
    <t>PREFORMA 45,7G CRISTAL 2L B2</t>
  </si>
  <si>
    <t>PREFORMA 39,7G VERDE 2L A</t>
  </si>
  <si>
    <t>CV BELLA ROMA INTER BELEM 6X473ML</t>
  </si>
  <si>
    <t>COQ 51 ICE ZERO ALCOOL 3 LIMOES 6X275ML - ME</t>
  </si>
  <si>
    <t>PREFORMA CRISTAL 2L D1</t>
  </si>
  <si>
    <t>PREFORMA VERDE 2L D1</t>
  </si>
  <si>
    <t>LENHA DO CERRADO</t>
  </si>
  <si>
    <t>DETERGENTE FLOOR CARE RM 755 5 LITROS</t>
  </si>
  <si>
    <t>DISCO PAD 510MM VERDE</t>
  </si>
  <si>
    <t>FRASCO VIDRO BORO 3.3 TAMPA GL 45 250ML</t>
  </si>
  <si>
    <t>FONTE DE ALIMENTACAO 12V 50/60 HZ 0.3A</t>
  </si>
  <si>
    <t>ALCA DE DRIGALSKI</t>
  </si>
  <si>
    <t>PIPETA PASTEUR 3ML</t>
  </si>
  <si>
    <t>AGUA SANITARIA 5 LITROS</t>
  </si>
  <si>
    <t>PAPEL HIGIENICO ROLO 30 METROS</t>
  </si>
  <si>
    <t>SALEIRO</t>
  </si>
  <si>
    <t>GRAMPO 26/6</t>
  </si>
  <si>
    <t>QUADRO BRANCO ALUMINIO 120X90</t>
  </si>
  <si>
    <t>FITA DUPLA FACE 20MX9,5MM</t>
  </si>
  <si>
    <t>CARTAO T EM PYC 114X69MM</t>
  </si>
  <si>
    <t>BASE KANBAN PERSONALIZADA</t>
  </si>
  <si>
    <t>LAMPADA LED 40W BULBO BIVOLT 6500K BRANCA</t>
  </si>
  <si>
    <t>PARAFUSO CHIPBOARD 3.5X30MM</t>
  </si>
  <si>
    <t>TINTA TOQUE FOCO BASE A1 CROMIO</t>
  </si>
  <si>
    <t>MACHO ACO RAPIDO M12 MF P1.50 2 PCS</t>
  </si>
  <si>
    <t>ESMALTE SINTETICO CINZA METALICO</t>
  </si>
  <si>
    <t>ROLO DE ESPUMA 5CM</t>
  </si>
  <si>
    <t>PARAFUSO BICROMADO CAIXA 500</t>
  </si>
  <si>
    <t>PARAFUSO CAPETINHA FLAGEADO</t>
  </si>
  <si>
    <t>PARAFUSO DE GESSO 25</t>
  </si>
  <si>
    <t>GUIA DE GESSO 70</t>
  </si>
  <si>
    <t>MONTANTE DE GESSO 70</t>
  </si>
  <si>
    <t>PROTETOR FACIAL INCOLOR 8 POLEGADAS</t>
  </si>
  <si>
    <t>FAROL DE LED AUTOMOTIVO</t>
  </si>
  <si>
    <t>PIPETA VOLUMETRICA 20ML VIDRO</t>
  </si>
  <si>
    <t>PIPETA VOLUMETRICA 5ML VIDRO</t>
  </si>
  <si>
    <t>ELETRODO 6010 2,50MM</t>
  </si>
  <si>
    <t>CHAVE ALLEN 3MM LONGA</t>
  </si>
  <si>
    <t>CHAVE ALLEN 4MM LONGA</t>
  </si>
  <si>
    <t>PAQUIMETRO ANALOGICO UNIVERSAL 200MM</t>
  </si>
  <si>
    <t>SELO MECANICO VITON 1.1/8 POLEGADA</t>
  </si>
  <si>
    <t>GRAMPO AJUSTAVEL PARA GUIA DE 1/2</t>
  </si>
  <si>
    <t>ACOPLAMENTO R+W SERVOMAX  EKL-10-A 9/12</t>
  </si>
  <si>
    <t>ENGRENAGEM DA FACA 103343</t>
  </si>
  <si>
    <t>PAR DE LAMINAS DE CORTE PARA CORTADOR</t>
  </si>
  <si>
    <t>JOGO DE SOQUETE ENCAIXE 1/2 20 PC 205906BJ</t>
  </si>
  <si>
    <t>TRANSMISSOR DE PRESSAO DANFOSS MBS 1700</t>
  </si>
  <si>
    <t>MALETA ANEL ORING POLEGADA E MILIMETRO 2 KITS</t>
  </si>
  <si>
    <t>COLA BRANCA EXTRA 500G</t>
  </si>
  <si>
    <t>BROCA ESCALONADA HSS 6 A 38MM</t>
  </si>
  <si>
    <t>SENSOR INDUTIVO LM12 PNP NAO FACEADO 36V</t>
  </si>
  <si>
    <t>FIO DE NYLON 3,0MM QUADRADO 312M BRANCO</t>
  </si>
  <si>
    <t>CHAVE REVERSORA ROTATIVA 3 POSICOES (0–1–2) 40A</t>
  </si>
  <si>
    <t>BOMBOM SONHO DE VALSA</t>
  </si>
  <si>
    <t>PIRULITO</t>
  </si>
  <si>
    <t>MANGUEIRA JARDIM FLEX 1/2 200M</t>
  </si>
  <si>
    <t>CONJUNTO PARA IRRIGACAO C/ ENGATE RAPIDO 4PCS</t>
  </si>
  <si>
    <t>GONZO 3/4</t>
  </si>
  <si>
    <t>ALICATE CRIMPADOR 0,25-6MM ACTB025-6</t>
  </si>
  <si>
    <t>ALICATE CRIMPADOR TERM 0,5-6MM LY-03C</t>
  </si>
  <si>
    <t>ALICATE AMPERIMETRO ET-3155 CAT III 600V</t>
  </si>
  <si>
    <t>PIPOQUEIRA</t>
  </si>
  <si>
    <t>PICADOR DE LEGUMES</t>
  </si>
  <si>
    <t>EXTRATOR DE SUCO</t>
  </si>
  <si>
    <t>GRAXEIRA 3/8 RETA METAL</t>
  </si>
  <si>
    <t>DISJUNTOR BIPOLAR 32A DIN CURVA C</t>
  </si>
  <si>
    <t>DISJUNTOR BIPOLAR 10A DIN CURVA C</t>
  </si>
  <si>
    <t>SELO MECANICO 3/4 VITON</t>
  </si>
  <si>
    <t>RETENTOR 50X65X8</t>
  </si>
  <si>
    <t>CONDULET CX MUTIPLA X 3/4 S/ TAMPA</t>
  </si>
  <si>
    <t>TRENA DE ACO 5M</t>
  </si>
  <si>
    <t>ACETILENO INDUSTRIAL GAS ONU 1001</t>
  </si>
  <si>
    <t>OXIGENIO INDUSTRIAL GAS ONU 1072</t>
  </si>
  <si>
    <t>MANGUEIRA DE VACUO 1 1/4 POLEGADA SANFONADA</t>
  </si>
  <si>
    <t>FITA ISOLANTE AUTO FUSAO 10 METROS</t>
  </si>
  <si>
    <t>ROLO LA CARNEIRO 5CM</t>
  </si>
  <si>
    <t>ROLO DE ESPUMA 9CM</t>
  </si>
  <si>
    <t>TRANSMISSOR DE PRESSAO 0-10 BAR 1/4 BSP 4 A 20MA</t>
  </si>
  <si>
    <t>FUSIVEL ULTRA RAPIDO CARTUCHO 10X38 25A 500V</t>
  </si>
  <si>
    <t>COLEIRO APLICADOR ADESIVO MESA 4 SAIDAS</t>
  </si>
  <si>
    <t>REDUTOR DE PRESSAO 21/2 150 A216 WCB</t>
  </si>
  <si>
    <t>JUNTA DE FLUXO PARA TROCADOR DE CALOR</t>
  </si>
  <si>
    <t>ANEL PARA TROCADOR DE CALOR</t>
  </si>
  <si>
    <t>ANEL NEOPRENE</t>
  </si>
  <si>
    <t>ANEL DE AGUA M10BW</t>
  </si>
  <si>
    <t>ANEL DE AGUA MK15BW</t>
  </si>
  <si>
    <t>CONJUNTO DE CATRACA REFORCADO 25MMX4M 0,8T</t>
  </si>
  <si>
    <t>FACA SERRILHADA 840MM COM 17 FUROS</t>
  </si>
  <si>
    <t>ELEMENTO FILTRANTE COALESCER SAB 163</t>
  </si>
  <si>
    <t>ORING 12X2,3</t>
  </si>
  <si>
    <t>ORING 26X3</t>
  </si>
  <si>
    <t>ANEL ORING 55X3,5 VITON</t>
  </si>
  <si>
    <t>ANEL ORING 9,5X2,5</t>
  </si>
  <si>
    <t>ANEL ORING 4X1,5</t>
  </si>
  <si>
    <t>ANEL ORING 60X3 VITON</t>
  </si>
  <si>
    <t>VENTILADOR SRP4100 380V</t>
  </si>
  <si>
    <t>ORING ENCHEDORA DA LATA</t>
  </si>
  <si>
    <t>MOTOR POSICIONADOR DE ROTULO 0,33CV 220/380V</t>
  </si>
  <si>
    <t>RESPINGADEIRA 3/8</t>
  </si>
  <si>
    <t>JUNTA DE FLUXO JC15BW</t>
  </si>
  <si>
    <t>ANEL JCE15BW</t>
  </si>
  <si>
    <t>JUNTA DE FLUXO JC10BW</t>
  </si>
  <si>
    <t>ANEL M10BW</t>
  </si>
  <si>
    <t>TUBO AR ESPECIAL 120MM ABA 44,5MM FURO 5,0MM</t>
  </si>
  <si>
    <t>TUBO AR ESPECIAL 120 MM ABA 58 MM FURO 5,0 MM</t>
  </si>
  <si>
    <t>ROLAMENTO 7008 C TYN-DBL-P4</t>
  </si>
  <si>
    <t>ROLAMENTO 30202</t>
  </si>
  <si>
    <t>ROLAMENTO NKI 45/25</t>
  </si>
  <si>
    <t>ROLAMENTO NKI 25/20</t>
  </si>
  <si>
    <t>ROLAMENTO 6902 2RS</t>
  </si>
  <si>
    <t>ROLAMENTO 6901 ZZ</t>
  </si>
  <si>
    <t>ROLAMENTO NATR 17 PP</t>
  </si>
  <si>
    <t>CHAVE FIM DE CURSO COM ROLETE SUPERIOR</t>
  </si>
  <si>
    <t>MANDRIL PARA TAMPA B64</t>
  </si>
  <si>
    <t>TELA 7 PARA PAINEL DE OPERADOR</t>
  </si>
  <si>
    <t>MODULO INTERFACE DE RELE 1 CONTATO REVERSIVEL</t>
  </si>
  <si>
    <t>RELE 24 VOLTS PARA CIRCUITO IMPRESSO</t>
  </si>
  <si>
    <t>CAIXA DE FUSIVEL COM 100 UNIDADES</t>
  </si>
  <si>
    <t>CHAPA POLICARBONATO 425X425X10MM</t>
  </si>
  <si>
    <t>ANEL PLENO 1 - 3 - 4 CAV</t>
  </si>
  <si>
    <t>ANEL DE FIXACAO SIT LOCK 30X55</t>
  </si>
  <si>
    <t>GARGALERA DO PISTAO ELEVADOR</t>
  </si>
  <si>
    <t>CONJUNTO DO MANIFOLD R22</t>
  </si>
  <si>
    <t>FILTRO SECADOR 1\2 DE SOLDA</t>
  </si>
  <si>
    <t>SOLDA FOSCOPER BANAHDA 2.40X460MM</t>
  </si>
  <si>
    <t>SOLDA PRATA 15</t>
  </si>
  <si>
    <t>OLEO 160P</t>
  </si>
  <si>
    <t>HELICOIDE 188X48X188MM ESQUERDA</t>
  </si>
  <si>
    <t>FONTE CHAVEADA 24V 1,7A 40W</t>
  </si>
  <si>
    <t>BOBINA SOLENOIDE 14W 60HZ COM CABO 220V</t>
  </si>
  <si>
    <t>RELE MULTIFUNCOES V2EI10 T1 E T2</t>
  </si>
  <si>
    <t>JOGO SERRA COPO BIMETAL 13 PECAS PROFISSIONAL</t>
  </si>
  <si>
    <t>LUVA GALVANIZADA 1/2</t>
  </si>
  <si>
    <t>LUVA GALVANIZADA 1/4</t>
  </si>
  <si>
    <t>LUVA INOX 1/2</t>
  </si>
  <si>
    <t>LUVA INOX 1/4</t>
  </si>
  <si>
    <t>NIPLE GALVANIZADO 1/4</t>
  </si>
  <si>
    <t>NIPLE GALVANIZADO 1/2</t>
  </si>
  <si>
    <t>NIPLE INOX 1/4</t>
  </si>
  <si>
    <t>PINO MACHO 2P+T 20A</t>
  </si>
  <si>
    <t>NIPLE INOX 1/2</t>
  </si>
  <si>
    <t>PINO FEMEA 2P+T 20A</t>
  </si>
  <si>
    <t>LIX\LUX MODULO TOM 2P+T 20A</t>
  </si>
  <si>
    <t>CONDULET TAMPA 3/4 1 ENTRADA VERTICAL ALUMINIO</t>
  </si>
  <si>
    <t>TAMPAO PARA CONDULET MULTIPLO 3/4</t>
  </si>
  <si>
    <t>TOMADA SOB 3P+T 16A 380V VM IP44</t>
  </si>
  <si>
    <t>CORRENTE INOX 881 PASSO 190MM</t>
  </si>
  <si>
    <t>RODA DENTADA 881 Z21 PASSO 40MM</t>
  </si>
  <si>
    <t>CORRENTE INOX 815 PASSO 190MM</t>
  </si>
  <si>
    <t>RODA DENTADA 815 Z21 PASSO 40MM</t>
  </si>
  <si>
    <t>CONDULET TAMPA CEGA 1/2-3/4</t>
  </si>
  <si>
    <t>TUBO INOX 304 ASTM-A 270 OC PE 3/4X19,05MMX1,50MM</t>
  </si>
  <si>
    <t>ENVELOPE PLASTICO A4</t>
  </si>
  <si>
    <t>TUBO 4 ACO CARBONO RANHURADO SCHEDULE 10 NBR5590</t>
  </si>
  <si>
    <t>TUBO 2.1/2 ACO CARBONO RANHURADO SCHEDULE 10 - NBR5590</t>
  </si>
  <si>
    <t>CONDENSADORA INVERTER 24000 BTU ELGIN 220V</t>
  </si>
  <si>
    <t>EVAPORADORA INVERTER ELGIN 24000 BTU 220V</t>
  </si>
  <si>
    <t>EVAPORADORA INVERTER ELGIN 12000 BTU 220V</t>
  </si>
  <si>
    <t>CONDENSADORA INVERTER 12000 BTU ELGIN 220V</t>
  </si>
  <si>
    <t>APLICADOR DE ADESIVO MESA 4 SAIDAS</t>
  </si>
  <si>
    <t>BOMBA DOSADORA AKL600 PVDF</t>
  </si>
  <si>
    <t>VALVULA RED PRESSAO PRE CALIBRADA MUNDI</t>
  </si>
  <si>
    <t>CHOPEIRA CX050 UPPER PLUS 127V COM ENGATE RAPIDO</t>
  </si>
  <si>
    <t>TUBO POLIETILENO ER 3/8X1,6MM</t>
  </si>
  <si>
    <t>VALVULA EXTRATORA KEG TP S MUNDI</t>
  </si>
  <si>
    <t>CHOPEIRA CX070 UPPER MAX 127V COM ENGATE RAPIDO</t>
  </si>
  <si>
    <t>CHOPEIRA CX040 UPPER 127V COM ENGATE RAPIDO</t>
  </si>
  <si>
    <t>CONECTOR DMF ATEU0606</t>
  </si>
  <si>
    <t>CONECTOR DMF AFAB0608F</t>
  </si>
  <si>
    <t>CHOPEIRA CX070 UPPER MAX 220V COM ENGATE RAPIDO</t>
  </si>
  <si>
    <t>CHOPEIRA GELO CI018 ICEFORT</t>
  </si>
  <si>
    <t>MODULO TOMADA LIZ 2P+T 20A 250V BRANCA</t>
  </si>
  <si>
    <t>PARAFUSO LENTILHA  1/4X1/2</t>
  </si>
  <si>
    <t>CABO PP 2X1,5 PRETO</t>
  </si>
  <si>
    <t>ELETROCALHA PERF 100X100</t>
  </si>
  <si>
    <t>DISCO DIAMANTADO 110MM F20</t>
  </si>
  <si>
    <t>CHUMBADOR 3/8X3.3/4</t>
  </si>
  <si>
    <t>VASSOURA PELO SINTETICO COM CABO 40CM</t>
  </si>
  <si>
    <t>LUVA RETA ALUMINIO N2</t>
  </si>
  <si>
    <t>CONECTOR PERFURANTE 16-120MM</t>
  </si>
  <si>
    <t>PERFIL DOBRADO INOX 304 CH 18 - 1,20MM</t>
  </si>
  <si>
    <t>CABO SEMI RIGIDO 35MM 1M</t>
  </si>
  <si>
    <t>TERMINAL NO FUSE 150A</t>
  </si>
  <si>
    <t>TAMPA DE ENCAIXE 100MMX3M</t>
  </si>
  <si>
    <t>DISJUNTOR 3X100A DIN</t>
  </si>
  <si>
    <t>CABO FLEX 750V 1,5MM</t>
  </si>
  <si>
    <t>CONECTOR FENDIDO 35MM</t>
  </si>
  <si>
    <t>MODULO 2 PONTOS 10A PAINEL</t>
  </si>
  <si>
    <t>CABO FLEX 750V 4,0MMX100M</t>
  </si>
  <si>
    <t>INTERRUPTOR LIGTH 2 TOMADAS</t>
  </si>
  <si>
    <t>LUVA PVC ELETRODUTO LISA 3/4</t>
  </si>
  <si>
    <t>TERMINAL PINO 4,0MM-6,0MM</t>
  </si>
  <si>
    <t>CURVA PVC ELETRODUTO LISA 90X1</t>
  </si>
  <si>
    <t>BUCHA GESSO DRYWALL 15A23</t>
  </si>
  <si>
    <t>PLAFON LED EMBUTIDO 30W 6500K</t>
  </si>
  <si>
    <t>PARAFUSO CAPETINHA FLANGEADO</t>
  </si>
  <si>
    <t>VER MARTINI BIANCO 750ML - ME</t>
  </si>
  <si>
    <t>VER MARTINI ROSSO 750ML - ME</t>
  </si>
  <si>
    <t>VOD GREY GOOSE ORIGINAL 750ML - ME</t>
  </si>
  <si>
    <t>GIN BOMBAY SAPPHIRE 750ML - ME</t>
  </si>
  <si>
    <t>RUM BACARDI CARTA BLANCA 700ML - ME</t>
  </si>
  <si>
    <t>RUM BACARDI CARTA ORO 700ML - ME</t>
  </si>
  <si>
    <t>RUM BACARDI LIMON 700ML - ME</t>
  </si>
  <si>
    <t>LETRA CAIXA GALVANIZADA</t>
  </si>
  <si>
    <t>ROLAMENTO 6205 2RS C3</t>
  </si>
  <si>
    <t>ROLAMENTO 6201 2RS C3</t>
  </si>
  <si>
    <t>RETENTOR 45X75X08</t>
  </si>
  <si>
    <t>REGULADOR OXIGENIO 10</t>
  </si>
  <si>
    <t>PERFIL DOBRADO CHAPA 20 0,90MM 69X35</t>
  </si>
  <si>
    <t>PISTA PROGRESSIVA CAME RECRAVADOR 8 S/TRATAMENTO</t>
  </si>
  <si>
    <t>PISTA PROGRESSIVA CAME RECRAVADOR 8 C/TRATAMENTO</t>
  </si>
  <si>
    <t>MODULO CEGO LIZ</t>
  </si>
  <si>
    <t>CONTROLADOR DE PH</t>
  </si>
  <si>
    <t>BOMBA DOSADORA PROMINET</t>
  </si>
  <si>
    <t>CABO COAXIAL 10M PROMINENT</t>
  </si>
  <si>
    <t>MASSA CORRIDA ACRILICA 1,5KG</t>
  </si>
  <si>
    <t>TRANSMISSOR DE PRESSAO 1 A 9</t>
  </si>
  <si>
    <t>TRANSMISSOR DE PRESSAO 1 A 25</t>
  </si>
  <si>
    <t>TRANSMISSOR DE TEMPERATURA</t>
  </si>
  <si>
    <t>BOIA DE NIVEL DE OLEO</t>
  </si>
  <si>
    <t>BLOCO DE CONTROLE CAPACIDADE COM SOLENOIDE</t>
  </si>
  <si>
    <t>CHAPA INOX 430 1,20X230X2000MM</t>
  </si>
  <si>
    <t>CHAPA INOX 430 1,20X255X955MM</t>
  </si>
  <si>
    <t>CHAPA INOX 430 1,20X230X1706MM</t>
  </si>
  <si>
    <t>CHAPA INOX 430 1,20X465X567MM</t>
  </si>
  <si>
    <t>CHAPA INOX 430 1,20X465X3480MM</t>
  </si>
  <si>
    <t>CHAPA INOX 430 1,20X806X1495MM</t>
  </si>
  <si>
    <t>CHAPA INOX 430 1,20X230X705MM</t>
  </si>
  <si>
    <t>CHAPA INOX 430 1,20X465X3200MM</t>
  </si>
  <si>
    <t>CHAPA INOX 430 1,20X292X941MM</t>
  </si>
  <si>
    <t>CHAPA INOX 430 1,20X841X463MM</t>
  </si>
  <si>
    <t>CHAPA INOX 430 1,20X837X442MM</t>
  </si>
  <si>
    <t>CHAPA INOX 430 1,20X765X1495MM</t>
  </si>
  <si>
    <t>CHAPA INOX 430 1,20X465X4502MM</t>
  </si>
  <si>
    <t>CHAPA INOX 430 1,20X1028X1495MM</t>
  </si>
  <si>
    <t>CHAPA INOX 430 1,20X230X1999MM</t>
  </si>
  <si>
    <t>CHAPA INOX 430 1,20X805X1567MM</t>
  </si>
  <si>
    <t>CHAPA INOX 430 1,20X465X2694MM</t>
  </si>
  <si>
    <t>CHAPA INOX 430 1,20X465X1693MM</t>
  </si>
  <si>
    <t>CHAPA INOX 430 1,20X1387X668MM</t>
  </si>
  <si>
    <t>CHAPA INOX 430 1,20X465X352MM</t>
  </si>
  <si>
    <t>CHAPA INOX 430 1,20X888X1245MM</t>
  </si>
  <si>
    <t>CHAPA INOX 430 1,20X554X433MM</t>
  </si>
  <si>
    <t>CHAPA INOX 430 1,20X368X578MM</t>
  </si>
  <si>
    <t>CHAPA INOX 430 1,20X208X2979MM</t>
  </si>
  <si>
    <t>CHAPA INOX 430 1,20X1000X365MM</t>
  </si>
  <si>
    <t>CHAPA INOX 430 1,20X212X1177MM</t>
  </si>
  <si>
    <t>FILME TERMOENCOLHIVEL CER DEL P 269ML 350X0,06MM</t>
  </si>
  <si>
    <t>FILME TERMOENCOLHIVEL CER DEL P 350ML 380X0,06MM</t>
  </si>
  <si>
    <t>FONTE BIVOLT 12V 3A</t>
  </si>
  <si>
    <t>CABO MANGA 6 VIAS DE 0,75MM</t>
  </si>
  <si>
    <t>CER BAMBOA 12X350ML EXP</t>
  </si>
  <si>
    <t>PREFORMA VERDE 2L E1</t>
  </si>
  <si>
    <t>BACTERIA BIORREMEDIADOR BR BAC PRO</t>
  </si>
  <si>
    <t>ABRACADEIRA NYLON 4,8X400MM</t>
  </si>
  <si>
    <t>MARCADOR INDUSTRIAL AZUL 3MM</t>
  </si>
  <si>
    <t>PARAFUSO SEXTAVADO BROCANTE 5,5X025</t>
  </si>
  <si>
    <t>CV BELLA ROMA INTER BELEM 6X600ML</t>
  </si>
  <si>
    <t>CV BELLA ROMA INTER BELEM 6X265ML</t>
  </si>
  <si>
    <t>CER BAMBOA 12X350ML - INTER BELEM</t>
  </si>
  <si>
    <t>VOD JAMES COOK INTER BELEM 6X900ML</t>
  </si>
  <si>
    <t>GIN JAMES COOK INTER BELEM 6X900ML</t>
  </si>
  <si>
    <t>CV BELLA ROMA 15LT</t>
  </si>
  <si>
    <t>CV BELLA ROMA 30LT</t>
  </si>
  <si>
    <t>LATA CER DEL PUERTO 269ML</t>
  </si>
  <si>
    <t>LATA CER DEL PUERTO 350ML</t>
  </si>
  <si>
    <t>COLA TECHNOMELT SUPRA 100</t>
  </si>
  <si>
    <t>SUPER REMOVEDOR DE MARCAS DE AGUA 500ML</t>
  </si>
  <si>
    <t>FOSFATO MONOPOTASSIO</t>
  </si>
  <si>
    <t>CONTADOR DE COLONIAS PLACAS DE 50 A 150 MM</t>
  </si>
  <si>
    <t>CLORETO DE MAGNESIO HEXAHIDRATADO</t>
  </si>
  <si>
    <t>PIPETA GRADUADA DE 5ML VIDRO</t>
  </si>
  <si>
    <t>TERMOMETRO DE MERCURIO</t>
  </si>
  <si>
    <t>PROVETA 100ML DE VIDRO</t>
  </si>
  <si>
    <t>PROVETA 1000ML DE VIDRO</t>
  </si>
  <si>
    <t>PAPEL HIGIENICO 12X20M</t>
  </si>
  <si>
    <t>FITA CREPE 24X50</t>
  </si>
  <si>
    <t>FITA ROTULADOR COMPATIVEL BROTHER 12MM</t>
  </si>
  <si>
    <t>EXTINTOR PO QUIMICO SECO BC 4KG</t>
  </si>
  <si>
    <t>OLEO LUBRIFICANTE 15W40</t>
  </si>
  <si>
    <t>TAMPA AUTOMOTIVA ( TAMPA PROTETOR LATERAL)</t>
  </si>
  <si>
    <t>BARRA METALON 20X30 NA CHAPA 14</t>
  </si>
  <si>
    <t>FIO NAUTICO ROLO 100M</t>
  </si>
  <si>
    <t>MANGUEIRA ALIMENTICIA 1.1/2</t>
  </si>
  <si>
    <t>ANEL ORING 24X2,50 VITON</t>
  </si>
  <si>
    <t>ANEL ORING 18X2,50 VITON</t>
  </si>
  <si>
    <t>BUCHA REDUTORA GALVANIZADA 150 1/2X 1/4</t>
  </si>
  <si>
    <t>CARTAZ A3 MOEMA</t>
  </si>
  <si>
    <t>VASELINA 90GR</t>
  </si>
  <si>
    <t>BROCA 5,5MM</t>
  </si>
  <si>
    <t>BROCA 5,0 MM</t>
  </si>
  <si>
    <t>DISCO FLAP 4.1/2 G 60</t>
  </si>
  <si>
    <t>UNIAO DIN 2 POLEGADAS COMPLETA INOX</t>
  </si>
  <si>
    <t>BUCHA DE VEDACAO DO BICO DE SOPRO</t>
  </si>
  <si>
    <t>DISCO DE VEDACAO DA BOIA PARA ENCHEDORA</t>
  </si>
  <si>
    <t>LAMPADA TUBULAR 240CM 6500K</t>
  </si>
  <si>
    <t>ROLAMENTO 6203 2RS</t>
  </si>
  <si>
    <t>ANEL ORING 30X2,50 VITON</t>
  </si>
  <si>
    <t>SERRA COPO BIMETAL 29MM</t>
  </si>
  <si>
    <t>SUPORTE SEM COPO 1/2</t>
  </si>
  <si>
    <t>FITA CREPE 18MMX50</t>
  </si>
  <si>
    <t>VALVULA SOLENOIDE/MOLA 1/4 5/2 VIAS 024VCC</t>
  </si>
  <si>
    <t>MANCAL F 208</t>
  </si>
  <si>
    <t>KIT ANEIS ORING</t>
  </si>
  <si>
    <t>FERRO FUNDIDO 33MM NUDULAR 300,00X33,00</t>
  </si>
  <si>
    <t>LAMINADO REDONDO 1020 31,75MM 300,00X33,00</t>
  </si>
  <si>
    <t>CONECTOR DE BARRA 2,5MM C/12 PRETO</t>
  </si>
  <si>
    <t>CONECTOR DE BARRA 6MM C/12 PRETO</t>
  </si>
  <si>
    <t>CONECTOR DE BARRA 10MM C/12 PRETO</t>
  </si>
  <si>
    <t>DISJUNTOR C 3X63A 3KA</t>
  </si>
  <si>
    <t>TERMINAL PINO 16MM AZUL</t>
  </si>
  <si>
    <t>TERMINAL PINO 25MM AMARELO</t>
  </si>
  <si>
    <t>PARAFUSO BROCANTE FLANGEADO PH 4,2X13</t>
  </si>
  <si>
    <t>LAMINADO REDONDO 1020 300,00X41,28MM</t>
  </si>
  <si>
    <t>LATAO REDONDO 300,00X25,400MM</t>
  </si>
  <si>
    <t>LATAO REDONDO 300,00X50,800MM</t>
  </si>
  <si>
    <t>TERMINAL TUBULAR 1,5MM PRETO</t>
  </si>
  <si>
    <t>TERMINAL TUBULAR 1,0MM VERMELHO</t>
  </si>
  <si>
    <t>VALVULA REGULADORA DE ALTA PRESSAO 3/4 - 0 A 40</t>
  </si>
  <si>
    <t>KIT GANCHO</t>
  </si>
  <si>
    <t>TRANSFORMADOR COMANDO 110-220V 380VCA SAIDA 24VCA</t>
  </si>
  <si>
    <t>MANGOTE DE DOSAGEM BORRACHA NATURAL 10MM</t>
  </si>
  <si>
    <t>MANGUEIRA PARA GRAXA 1/4X1</t>
  </si>
  <si>
    <t>EXTENCAO RIGIDA ENGRAX 150MM</t>
  </si>
  <si>
    <t>BARRA ROSCADA POLIDA 1M 1.1/2</t>
  </si>
  <si>
    <t>BARRA ROSCADA POLIDA 1M 1.1/4</t>
  </si>
  <si>
    <t>ADAPTADOR PARA BICO DE GRAXA</t>
  </si>
  <si>
    <t>FILTRO DO NUCLEO LINX8900</t>
  </si>
  <si>
    <t>CRUZETA INOX 2 POLEGADAS</t>
  </si>
  <si>
    <t>VALVULA PONTO DE COLETA INOX</t>
  </si>
  <si>
    <t>MOTOR TRIFASICO 1/3CV 4 POLOS FLANGE B14</t>
  </si>
  <si>
    <t>ESMERIL 1HP 220V MM100</t>
  </si>
  <si>
    <t>PENTE DE TRANSFERENCIA LFG-COMB2500- M152</t>
  </si>
  <si>
    <t>EXAUSTOR 50CM IND 220V</t>
  </si>
  <si>
    <t>TUBO DE ALUMINIO DE 2 POLEGADAS</t>
  </si>
  <si>
    <t>CORDAO ORING  NITRILICO 3,50MM</t>
  </si>
  <si>
    <t>CORDAO ORING NITRILICO 4,00MM</t>
  </si>
  <si>
    <t>CORDAO ORING NITRILICO 4,50MM</t>
  </si>
  <si>
    <t>CORDAO ORING NITRILICO 5,00MM</t>
  </si>
  <si>
    <t>CORDAO ORING NITRILICO 6,00MM</t>
  </si>
  <si>
    <t>CORDAO ORING NITRILICO 6,50MM</t>
  </si>
  <si>
    <t>CORDAO ORING NITRILICO 7,50MM</t>
  </si>
  <si>
    <t>CORDAO ORING NITRILICO 8,00MM</t>
  </si>
  <si>
    <t>TOCHA TIG 170A 3,5MT SR18R ENG 13MM</t>
  </si>
  <si>
    <t>CORRENTE MODULAR 25,4MM</t>
  </si>
  <si>
    <t>RODA S700 Z16 PAFV30 PRETO 40 CHAVE</t>
  </si>
  <si>
    <t>CONECTOR FEMEA PARA SENSOR M12 4 PINOS RETO</t>
  </si>
  <si>
    <t>PAINEL PARA FERRAMENTAS</t>
  </si>
  <si>
    <t>RECREACAO E ANIMACAO, INCLUSIVE EM FESTAS E EVENTOS DE QUALQUER NATUREZA</t>
  </si>
  <si>
    <t>SERVICO FURIOSO UVA VERDE E PESSEGO 250ML</t>
  </si>
  <si>
    <t>VALVULA BORBOLETA ELETROPNEUMATICA TIPO WAFER CORPO ACO CARBONO 9.8X4.75 2 POLEG</t>
  </si>
  <si>
    <t>SENSOR DE PH PHEI-112-SE</t>
  </si>
  <si>
    <t>VENTILADOR DE PAREDE 1M 1/2CV 220V VP1M2</t>
  </si>
  <si>
    <t>TURBIDIMETRO PARA CERVEJA METODO EBC</t>
  </si>
  <si>
    <t>MOUSE SEM FIO</t>
  </si>
  <si>
    <t>KIT EPOXI 3,6LT CINZA MEDIO</t>
  </si>
  <si>
    <t>PA AJUNTADEIRA DE BICO</t>
  </si>
  <si>
    <t>MANGUEIRA CORRUGADA 2 POLEGADAS</t>
  </si>
  <si>
    <t>FERRO FUNDIDO 53MM FC 300,00X53,00</t>
  </si>
  <si>
    <t>BARRA ANTIPANICO COM TRAVAMENTO HORIZONTAL 1,00M</t>
  </si>
  <si>
    <t>BARRA ANTIPANICO COM TRAVA VERTICAL 1,00X3,30M</t>
  </si>
  <si>
    <t>MACANETA PARA BARRA ANTIPANICO</t>
  </si>
  <si>
    <t>SUPORTE PE DE GALINHA 600MM</t>
  </si>
  <si>
    <t>TERMINAL ACABAMENTO CB60T CANALETA 60</t>
  </si>
  <si>
    <t>SOFA</t>
  </si>
  <si>
    <t>obs</t>
  </si>
  <si>
    <t>FURIOSO UVA VERDE E PESSEGO 12X250ML</t>
  </si>
  <si>
    <t>FURIOSO UVA VERDE E PESSEGO 250ML</t>
  </si>
  <si>
    <t>CER MOEMA 6X355ML</t>
  </si>
  <si>
    <t>CER MOEMA 355ML</t>
  </si>
  <si>
    <t>CER BAMBOA 12X269ML - INTER BELEM</t>
  </si>
  <si>
    <t>FURIOSO UVA VERDE E PESSEGO 12X250ML IND - CERVEJARIA</t>
  </si>
  <si>
    <t>CER MOEMA 6X355ML IND - CERVEJARIA</t>
  </si>
  <si>
    <t>AGUA HIDRATAR C/ GAS 500ML IND - CERVEJARIA</t>
  </si>
  <si>
    <t>AGUA HIDRATAR S/ GAS 500ML IND - CERVEJARIA</t>
  </si>
  <si>
    <t>AGUA HIDRATAR S/ GAS 5LT IND - CERVEJARIA</t>
  </si>
  <si>
    <t>AGUA HIDRATAR S/ GAS 1,5LT IND - CERVEJARIA</t>
  </si>
  <si>
    <t>AGUA NEVOA S/ GAS 500ML IND - CERVEJARIA</t>
  </si>
  <si>
    <t>AGUA NEVOA C/ GAS 500ML IND - CERVEJARIA</t>
  </si>
  <si>
    <t>AGUA HIDRATAR C/ GAS 330ML IND - CERVEJARIA</t>
  </si>
  <si>
    <t>AGUA HIDRATAR S/ GAS 330ML IND - CERVEJARIA</t>
  </si>
  <si>
    <t>AGUA HIDRATAR S/ GAS 200ML IND - CERVEJARIA</t>
  </si>
  <si>
    <t>FURIOSO UVA VERDE E PESSEGO 12X250ML IND - REFRIKO</t>
  </si>
  <si>
    <t>CER MOEMA 6X355ML IND - REFRIKO</t>
  </si>
  <si>
    <t>CER MOEMA 355ML IND - REFRIKO</t>
  </si>
  <si>
    <t>CER DEL PUERTO 12X269ML</t>
  </si>
  <si>
    <t>CER DEL PUERTO 12X350ML</t>
  </si>
  <si>
    <t>FURIOSO UVA VERDE E PESSEGO 12X250ML EXP</t>
  </si>
  <si>
    <t>REFRIKO TUBAINA 350ML - ME</t>
  </si>
  <si>
    <t>FURIOSO UVA VERDE E PESSEGO 12X250ML - ME</t>
  </si>
  <si>
    <t>FURIOSO UVA VERDE E PESSEGO 250ML - ME</t>
  </si>
  <si>
    <t>CV BELLA ROMA INTER BELEM 6X600ML - ME</t>
  </si>
  <si>
    <t>COQ DELIRIUS 473ML - ME</t>
  </si>
  <si>
    <t>COQ DUELO RABO DE GALO 920ML - ME</t>
  </si>
  <si>
    <t>CER MOEMA 6X355ML - ME</t>
  </si>
  <si>
    <t>CER MOEMA 355ML - ME</t>
  </si>
  <si>
    <t>CER BAMBOA 12X269ML - INTER BELEM - ME</t>
  </si>
  <si>
    <t>VT QUINTA DO MORGADO SUAVE 245ML - ME</t>
  </si>
  <si>
    <t>VT TRAPICHE VINEYARDS CABERNET SAUVIGNON 750ML - ME</t>
  </si>
  <si>
    <t>VT TRAPICHE VINEYARDS MALBEC 750ML - ME</t>
  </si>
  <si>
    <t>VT TRAPICHE VINEYARDS MERLOT 750ML - ME</t>
  </si>
  <si>
    <t>VB TRAPICHE VINEYARDS CHARDONNAY 750ML - ME</t>
  </si>
  <si>
    <t>ESP SALTON CLASSIC DEMI SEC ROSE 750ML - ME</t>
  </si>
  <si>
    <t>ESP SALTON POETICA DEMI SEC ROSE 750ML - ME</t>
  </si>
  <si>
    <t>ESP SALTON POETICA FLEUR DE BULLES BRUT 750ML - ME</t>
  </si>
  <si>
    <t>VOD JAMES COOK INTER BELEM 6X900ML - ME</t>
  </si>
  <si>
    <t>GIN JAMES COOK INTER BELEM 6X900ML - ME</t>
  </si>
  <si>
    <t>CV BELLA ROMA 15LT - ME</t>
  </si>
  <si>
    <t>CV BELLA ROMA 30LT - ME</t>
  </si>
  <si>
    <t>RUM BACARDI BIG APPLE 700ML - ME</t>
  </si>
  <si>
    <t>RUM BACARDI MOJITO 700ML - ME</t>
  </si>
  <si>
    <t>ROTULO SLEEVE FURIOSO UVA VERDE E PESSEGO 250ML IND</t>
  </si>
  <si>
    <t>FILME TERMOENCOLHIVEL LISO 380X0,05MM IND</t>
  </si>
  <si>
    <t>SOLUCAO DE LIMPEZA TWA 1LT</t>
  </si>
  <si>
    <t>DETERGENTE ALCALINO CLORADO 50L</t>
  </si>
  <si>
    <t>ETIQUETA ADESIVA BOPP 70X100 BRANCA</t>
  </si>
  <si>
    <t>ETIQUETA ADESIVA BOPP 70X100 ROXA</t>
  </si>
  <si>
    <t>ETIQUETA ADESIVA BOPP 70X100 VERDE AGUA</t>
  </si>
  <si>
    <t>ETIQUETA ADESIVA BOPP 70X100 CORAL</t>
  </si>
  <si>
    <t>ETIQUETA ADESIVA BOPP 70X100 CINZA</t>
  </si>
  <si>
    <t>ETIQUETA ADESIVA BOPP 70X100 AMARELA</t>
  </si>
  <si>
    <t>ETIQUETA ADESIVA BOPP 70X100 LILAS</t>
  </si>
  <si>
    <t>ETIQUETA ADESIVA BOPP 70X100 VERDE</t>
  </si>
  <si>
    <t>ETIQUETA ADESIVA BOPP 70X100 AZUL</t>
  </si>
  <si>
    <t>ETIQUETA ADESIVA BOPP 70X100 MARROM</t>
  </si>
  <si>
    <t>CAIXA GARRAFEIRA 51 - RET</t>
  </si>
  <si>
    <t>LIXEIRA 50L COM PEDAL</t>
  </si>
  <si>
    <t>LIXEIRA PLASTICA 8L TELADA</t>
  </si>
  <si>
    <t>HIPOCLORITO DE CALCIO 65 BALDE 10 KG</t>
  </si>
  <si>
    <t>ETIQUETA ADESIVA BOPP 70X100 LARANJA</t>
  </si>
  <si>
    <t>ETIQUETA ADESIVA BOPP 105X160 AZUL PANTONE 297</t>
  </si>
  <si>
    <t>ETIQUETA ADESIVA BOPP 70X100 ROSA</t>
  </si>
  <si>
    <t>COROA DE FLORES</t>
  </si>
  <si>
    <t>REFIL PARA FILTRO CLOR 5</t>
  </si>
  <si>
    <t>PROTETOR SOLAR</t>
  </si>
  <si>
    <t>FRASCO VIDRO BORO 3.3 TAMPA GL45 100ML</t>
  </si>
  <si>
    <t>PLACA DE PETRI COLIFORME TOTAL E FECAL 60X15</t>
  </si>
  <si>
    <t>KIT MEDIDOR DE OZONIO</t>
  </si>
  <si>
    <t>COMPACT DRYTOTAL TC</t>
  </si>
  <si>
    <t>COMPACT DRY BOLORES E LEVEDURAS RAPIDO YMR</t>
  </si>
  <si>
    <t>AMOSTRA EMBALAGEM</t>
  </si>
  <si>
    <t>PIPETA KIPP 1ML COM ERLENMEYER 500ML</t>
  </si>
  <si>
    <t>CLORETO POTASSIO 500ML</t>
  </si>
  <si>
    <t>DENSIMETRO ALCOOL 00/10 VIDRO</t>
  </si>
  <si>
    <t>PIPETA GRADUADA DE 1ML VIDRO</t>
  </si>
  <si>
    <t>BECKER GRADUADO VIDRO FORMA BAIXA CAP 600ML</t>
  </si>
  <si>
    <t>LAMINAS P/MICROSCOPIO PONTA FOSCA 26X76MM</t>
  </si>
  <si>
    <t>FONE DE OUVIDO HEADSET</t>
  </si>
  <si>
    <t>FONTE ATX 200W</t>
  </si>
  <si>
    <t>FONTE INJETOR POE</t>
  </si>
  <si>
    <t>SUPORTE PARA GABINETE COM RODINHAS</t>
  </si>
  <si>
    <t>CABO DE FORCA PARA DESKTOP 1.5M</t>
  </si>
  <si>
    <t>PASTA TERMICA SILVER</t>
  </si>
  <si>
    <t>FONTE ATX 350W</t>
  </si>
  <si>
    <t>SWITCH TP-LINK 8 PORTAS GIGABIT</t>
  </si>
  <si>
    <t>CABO DISPLAYPORT PARA HDMI</t>
  </si>
  <si>
    <t>CAPA PLASTICO PARA CONECTOR DB9 / VGA 15</t>
  </si>
  <si>
    <t>CONECTOR DB9 FEMEA</t>
  </si>
  <si>
    <t>CONECTOR DB9 MACHO</t>
  </si>
  <si>
    <t>SOLDA TUBO 1,0MM</t>
  </si>
  <si>
    <t>PASTA DE SOLDA 50G</t>
  </si>
  <si>
    <t>SIM CARD 4G</t>
  </si>
  <si>
    <t>CELULAR - REDMI 14C MIDNIGHT BLACK</t>
  </si>
  <si>
    <t>CELULAR - REDMI 14C STARRU BLUE</t>
  </si>
  <si>
    <t>CELULAR - REDMI 14C VERDE SALVIA</t>
  </si>
  <si>
    <t>CELULAR - REDMI 13C MIDNIGHT BLACK</t>
  </si>
  <si>
    <t>KIT C/5 RETO PELETRODUTO LUVA SEM ROSCA</t>
  </si>
  <si>
    <t>RACK PAREDE 16U 78X60X50 PRETO</t>
  </si>
  <si>
    <t>ANILHA DE IDENTIFICACAO P/ CABO 2,5 4,5MM</t>
  </si>
  <si>
    <t>FITAS COMPATIVEL PRATA</t>
  </si>
  <si>
    <t>CONECTOR FEMEA RJ45 CAT-6</t>
  </si>
  <si>
    <t>PATCH PANEL 24P CAT-6</t>
  </si>
  <si>
    <t>FONTE 9V 3A COM DOIS ADAPTADORES</t>
  </si>
  <si>
    <t>FILTRO PRIVACIDADE PARA NOTEBOOK</t>
  </si>
  <si>
    <t>BATERIA SELADA 12V 9AH</t>
  </si>
  <si>
    <t>FONTE 12V 2A</t>
  </si>
  <si>
    <t>SSD EXTERNO PORTATIL 2TB</t>
  </si>
  <si>
    <t>CARREGADOR PORTATIL</t>
  </si>
  <si>
    <t>ELETROCALHA LISA 50X50X3000MM</t>
  </si>
  <si>
    <t>GANCHO CURTO P/ PERFILADO</t>
  </si>
  <si>
    <t>ELETROCALHA TAMPA LISA 50MM</t>
  </si>
  <si>
    <t>ELETRODUTO MEDIO 3/4 3M</t>
  </si>
  <si>
    <t>CONDULETE DE ALUMINIO 3/4 S/ TAMPA</t>
  </si>
  <si>
    <t>TAMPAO PVC 3/4</t>
  </si>
  <si>
    <t>UNIDUT CONICO 3/4</t>
  </si>
  <si>
    <t>TAMPA DE ALUMINIO P/ CONDULETE RJ45</t>
  </si>
  <si>
    <t>ABRACADUTO 200X2,5MM</t>
  </si>
  <si>
    <t>ABRACADUTO 200X3,6MM</t>
  </si>
  <si>
    <t>SACO DE LIXO 20L</t>
  </si>
  <si>
    <t>ALCOOL LIQUIDO 70</t>
  </si>
  <si>
    <t>GUARDANAPO 30X30 50 UND</t>
  </si>
  <si>
    <t>PRATO PLASTICO DESCARTAVEL C/10 UND</t>
  </si>
  <si>
    <t>GARFO DESCARTAVEL SOBREMESA</t>
  </si>
  <si>
    <t>ALCOOL ETILICO HIDRATADO 70 INPM 5L</t>
  </si>
  <si>
    <t>ESCOVA SANITARIA</t>
  </si>
  <si>
    <t>TUBO PARA LIXEIRA DE COPOS</t>
  </si>
  <si>
    <t>BASE PARA LIXEIRA DE COPOS</t>
  </si>
  <si>
    <t>SAPONACEO CREMOSO</t>
  </si>
  <si>
    <t>TOALHA DE PAPEL COZINHA</t>
  </si>
  <si>
    <t>ACUCAR CRISTAL 5KG</t>
  </si>
  <si>
    <t>SACO DE LIXO 150L</t>
  </si>
  <si>
    <t>GELO 20K</t>
  </si>
  <si>
    <t>GELO 5KG</t>
  </si>
  <si>
    <t>PANO XADREZ</t>
  </si>
  <si>
    <t>ACUCAR REFINADO 1KG</t>
  </si>
  <si>
    <t>AZEITE 500ML</t>
  </si>
  <si>
    <t>ALHO</t>
  </si>
  <si>
    <t>CEBOLA</t>
  </si>
  <si>
    <t>FERMENTO EM PO 250G</t>
  </si>
  <si>
    <t>CENOURA</t>
  </si>
  <si>
    <t>FUBA 1KG</t>
  </si>
  <si>
    <t>GUARDANAPO 20X20</t>
  </si>
  <si>
    <t>LEITE SEMI DESNATADO</t>
  </si>
  <si>
    <t>KETCHUP TRADICIONAL 1K</t>
  </si>
  <si>
    <t>MAIONESE 1KG</t>
  </si>
  <si>
    <t>BANDEJA DE OVO COM 30</t>
  </si>
  <si>
    <t>PIPOCA PACOTE</t>
  </si>
  <si>
    <t>QUEIJO PARMESAO RALADO</t>
  </si>
  <si>
    <t>HAMBURGUER COM 50UN</t>
  </si>
  <si>
    <t>SALSICHA</t>
  </si>
  <si>
    <t>SACO DE PIPOCA 25X6 PAPEL COM 100</t>
  </si>
  <si>
    <t>LUVA TERMICA</t>
  </si>
  <si>
    <t>SACO PLASTICO MINI 15X10 C/100</t>
  </si>
  <si>
    <t>COPO DESCARTAVEL 440ML</t>
  </si>
  <si>
    <t>MOP BALDE DE INOX</t>
  </si>
  <si>
    <t>COPO DESCARTAVEL 500ML</t>
  </si>
  <si>
    <t>SABONETE ESPUMA 5 LITROS</t>
  </si>
  <si>
    <t>SACO DE PAPEL 25X16 C/500</t>
  </si>
  <si>
    <t>PANO MULTUSO BRANCO COM 600 PANOS</t>
  </si>
  <si>
    <t>LIMPA ALUMINIO 500ML</t>
  </si>
  <si>
    <t>BATATA CHIPS 45G CEBOLA SALSA</t>
  </si>
  <si>
    <t>BATATA CHIPS 33G SAL</t>
  </si>
  <si>
    <t>CHOCOLATE KIT KAT</t>
  </si>
  <si>
    <t>BATATA CHIPS 40G CEBOLA E SALSA</t>
  </si>
  <si>
    <t>CHOCOLATE BIS XTRA</t>
  </si>
  <si>
    <t>ALFACE</t>
  </si>
  <si>
    <t>MOLHO SHOYU</t>
  </si>
  <si>
    <t>CEBOLINHA VERDES</t>
  </si>
  <si>
    <t>TOMATE</t>
  </si>
  <si>
    <t>TEMPERO CEBOLA, ALHO E SALSA</t>
  </si>
  <si>
    <t>COLORIFICO</t>
  </si>
  <si>
    <t>ABACAXI</t>
  </si>
  <si>
    <t>BANANA</t>
  </si>
  <si>
    <t>MACA</t>
  </si>
  <si>
    <t>MAMAO</t>
  </si>
  <si>
    <t>MILHO VERDE SACHE</t>
  </si>
  <si>
    <t>PEITO DE FRANGO</t>
  </si>
  <si>
    <t>LARANJA</t>
  </si>
  <si>
    <t>MORANGO  BANDEJA</t>
  </si>
  <si>
    <t>REQUEIJAO BISNAGA 1,5KG</t>
  </si>
  <si>
    <t>UVA SEM SEMENTE BANDEJA</t>
  </si>
  <si>
    <t>COPO ACRILICO 300ML</t>
  </si>
  <si>
    <t>COPO DESCARTAVEL 200ML</t>
  </si>
  <si>
    <t>GALAO DE AGUA 20L</t>
  </si>
  <si>
    <t>SACO PLASTICO 22X12 HOT DOG 1KG</t>
  </si>
  <si>
    <t>REFIL RODO DE ALUMINIO 1M</t>
  </si>
  <si>
    <t>CANETA PARA RETROPROJETOR 1.0 VERMELHO</t>
  </si>
  <si>
    <t>FITA DUPLA FACE 12X33MT</t>
  </si>
  <si>
    <t>CARIMBO FURIOSO PRETO</t>
  </si>
  <si>
    <t>FITA SILVER TAPE 48MMX10MT PRETA</t>
  </si>
  <si>
    <t>CARIMBO AUTOMATICO RECEBIMENTO</t>
  </si>
  <si>
    <t>KIT PINCEL QUADRO BRANCO 4 CORES COM APAGADOR</t>
  </si>
  <si>
    <t>FITA DUPLA FACE 25CM</t>
  </si>
  <si>
    <t>FITILHO PARA AMARRACAO</t>
  </si>
  <si>
    <t>FECHADURA SENHA PARA MOVEIS</t>
  </si>
  <si>
    <t>ORGANIZADOR TRIPLO HORIZONTAL</t>
  </si>
  <si>
    <t>ESTOJO VELUDO PARA MEDALHA</t>
  </si>
  <si>
    <t>CLIPS 4/0</t>
  </si>
  <si>
    <t>CLIPS 2/0</t>
  </si>
  <si>
    <t>CLIPS 10/0</t>
  </si>
  <si>
    <t>PINCEL ATOMICO</t>
  </si>
  <si>
    <t>BANDEJA ORGANIZADORA DE DINHEIROS</t>
  </si>
  <si>
    <t>QUADRO BRANCO 2000X120</t>
  </si>
  <si>
    <t>PLASTICO ADESIVO INCOLOR</t>
  </si>
  <si>
    <t>BARRAMENTO PENTE LIGACAO PARA 12 DISJ BIF 120A</t>
  </si>
  <si>
    <t>TEE SOLDAVEL 90X25MM</t>
  </si>
  <si>
    <t>EXTINTOR PO QUIMICO SECO ABC 4KG</t>
  </si>
  <si>
    <t>CONDULETE PVC SEM ROSCA</t>
  </si>
  <si>
    <t>PORCELANATO 80X80 DISTRITO NATURAL</t>
  </si>
  <si>
    <t>CAIXA DE TOMADA 4</t>
  </si>
  <si>
    <t>MODULO HDMI</t>
  </si>
  <si>
    <t>CABO FLEX 2,5MM AZUL</t>
  </si>
  <si>
    <t>CABO FLEX 2,5MM VERMELHO</t>
  </si>
  <si>
    <t>CABO FLEX 1,5MM AMARELO</t>
  </si>
  <si>
    <t>SPOT EXTERNO PARA LAMPADA</t>
  </si>
  <si>
    <t>LUVA DE COBRE LF 70</t>
  </si>
  <si>
    <t>TERMINAL TUBULAR ILHOS ISOLADO 1,5MM PRETO</t>
  </si>
  <si>
    <t>FITA PASSA FIO ALMA ACO 20M</t>
  </si>
  <si>
    <t>EXTINTOR PO QUIMICO SECO 2KG</t>
  </si>
  <si>
    <t>SUPORTE PARA EXTINTOR PO QUIMICO SECO 2KG</t>
  </si>
  <si>
    <t>ZARCAO CINZA 3,6 LITROS</t>
  </si>
  <si>
    <t>SAPATA PREGO 22 MM</t>
  </si>
  <si>
    <t>CORREDICA OCULTA DE 350MM</t>
  </si>
  <si>
    <t>CORREDICA OCULTA DE 500MM</t>
  </si>
  <si>
    <t>CORREDICA TELESCOPICA TOCH 350MM</t>
  </si>
  <si>
    <t>TINTA CIMENTO QUEIMADO FOSCO CINZA 20KG</t>
  </si>
  <si>
    <t>DISCO ABRASIVO TELHADO 225MM P220</t>
  </si>
  <si>
    <t>MASSA CORRIDA PVA 25KG</t>
  </si>
  <si>
    <t>TINTA BRACO NEVE 18L</t>
  </si>
  <si>
    <t>TINTA CIMENTO QUEIMADO CINZA COMUM 5KG</t>
  </si>
  <si>
    <t>LIXA ROLO N 60</t>
  </si>
  <si>
    <t>CONDULETE PVC 1/2X3/4</t>
  </si>
  <si>
    <t>CONJUNTO EMBUTIDO SEM PLACA CONDULETE</t>
  </si>
  <si>
    <t>CAMISETA POLO MANGA CURTA FEMININA GRUPO RFK VERDE TAMANHO P</t>
  </si>
  <si>
    <t>CALCA UNIFORME ELETRICISTA COM LISTRA REFLETIVA CINZA TAMANHO P</t>
  </si>
  <si>
    <t>CALCA UNIFORME ELETRICISTA COM LISTRA REFLETIVA CINZA TAMANHO G</t>
  </si>
  <si>
    <t>CALCA UNIFORME ELETRICISTA COM LISTRA REFLETIVA CINZA TAMANHO GG</t>
  </si>
  <si>
    <t>CALCA UNIFORME ELETRICISTA COM LISTRA REFLETIVA CINZA TAMANHO XG</t>
  </si>
  <si>
    <t>CALCA UNIFORME ELETRICISTA COM LISTRA REFLETIVA CINZA TAMANHO EXG</t>
  </si>
  <si>
    <t>CAMISETA POLO MANGA CURTA FEMININA REFRIKO AMARELA TAMANHO P</t>
  </si>
  <si>
    <t>CAMISA UNIFORME ELETRICISTA COM LISTRA REFLETIVA CINZA TAMANHO XG</t>
  </si>
  <si>
    <t>CAMISA UNIFORME ELETRICISTA COM LISTRA REFLETIVA CINZA TAMANHO GG</t>
  </si>
  <si>
    <t>CAMISA UNIFORME ELETRICISTA COM LISTRA REFLETIVA CINZA TAMANHO G</t>
  </si>
  <si>
    <t>CAMISA UNIFORME ELETRICISTA COM LISTRA REFLETIVA CINZA TAMANHO M</t>
  </si>
  <si>
    <t>CAMISETA POLO MANGA CURTA FEMININA GRUPO RFK VERDE TAMANHO G</t>
  </si>
  <si>
    <t>CAMISETA POLO MANGA CURTA MASCULINO GRUPO RFK VERDE TAMANHO G1</t>
  </si>
  <si>
    <t>CAMISETA POLO MANGA CURTA MASCULINO GRUPO RFK VERDE TAMANHO G2</t>
  </si>
  <si>
    <t>CAMISETA POLO MANGA CURTA MASCULINO GRUPO RFK VERDE TAMANHO G3</t>
  </si>
  <si>
    <t>CAMISETA POLO MANGA CURTA MASCULINO GRUPO RFK VERDE TAMANHO G4</t>
  </si>
  <si>
    <t>CAMISETA POLO MANGA CURTA MASCULINO GRUPO RFK VERDE TAMANHO G5</t>
  </si>
  <si>
    <t>CAMISETA POLO MANGA CURTA MASCULINO GRUPO RFK VERDE TAMANHO G6</t>
  </si>
  <si>
    <t>CAMISETA POLO MANGA CURTA FEMININA GRUPO RFK VERDE TAMANHO GG</t>
  </si>
  <si>
    <t>JUGULAR PARA CAPACETE</t>
  </si>
  <si>
    <t>CAMISETA POLO MANGA CURTA REFRESA AZUL TAMANHO P</t>
  </si>
  <si>
    <t>CAMISETA POLO MANGA CURTA REFRESA AZUL TAMANHO M</t>
  </si>
  <si>
    <t>CAMISETA POLO MANGA CURTA REFRESA AZUL TAMANHO G</t>
  </si>
  <si>
    <t>CAMISETA POLO MANGA CURTA REFRESA AZUL TAMANHO GG</t>
  </si>
  <si>
    <t>CAMISETA POLO MANGA CURTA REFRESA AZUL TAMANHO 5G</t>
  </si>
  <si>
    <t>CAMISETA POLO MANGA CURTA REFRESA AMARELA TAMANHO P</t>
  </si>
  <si>
    <t>CAMISETA POLO MANGA CURTA REFRESA AMARELA TAMANHO M</t>
  </si>
  <si>
    <t>CAMISETA POLO MANGA CURTA REFRESA AMARELA TAMANHO GG</t>
  </si>
  <si>
    <t>TOP FURIOSO UVA VERDE E PESSEGO TAMANHO UNICO</t>
  </si>
  <si>
    <t>CAMISA UNIFORME ELETRICISTA COM LISTRA REFLETIVA CINZA TAMANHO P</t>
  </si>
  <si>
    <t>LUVA ISOLANTE TAMANHO 10</t>
  </si>
  <si>
    <t>CAMISETA POLO MANGA CURTA FEMININA GRUPO RFK VERDE TAMANHO M</t>
  </si>
  <si>
    <t>UNIFORME ESPORTIVO VERDE REFRIKO</t>
  </si>
  <si>
    <t>CAMISETA POLO MANGA CURTA FEMININA BELLA ROMA ROXA TAMANHO M</t>
  </si>
  <si>
    <t>CAMISA MANGA LONGA MASCULINO FURIOSO PRETO TAMANHO M</t>
  </si>
  <si>
    <t>CAMISA MANGA LONGA MASCULINO FURIOSO PRETO TAMANHO G</t>
  </si>
  <si>
    <t>CAMISA MANGA LONGA MASCULINO FURIOSO PRETO TAMANHO GG</t>
  </si>
  <si>
    <t>CAMISA MANGA LONGA FEMININA FURIOSO BARRETOS PRETO TAMANHO P</t>
  </si>
  <si>
    <t>CAMISA MANGA LONGA FEMININA FURIOSO BARRETOS PRETO TAMANHO PP</t>
  </si>
  <si>
    <t>CAMISA MANGA LONGA FEMININA FURIOSO BARRETOS PRETO TAMANHO G</t>
  </si>
  <si>
    <t>CAMISA MANGA LONGA FEMININA FURIOSO BARRETOS ROSA TAMANHO PP</t>
  </si>
  <si>
    <t>CAMISA MANGA LONGA FEMININA FURIOSO BARRETOS ROSA TAMANHO M</t>
  </si>
  <si>
    <t>CAMISA MANGA LONGA FEMININA FURIOSO BARRETOS BRANCA TAMANHO PP</t>
  </si>
  <si>
    <t>CAMISA MANGA LONGA FEMININA FURIOSO MARROM TAMANHO PP</t>
  </si>
  <si>
    <t>CAMISA MANGA LONGA MASCULINO FURIOSO MARROM TAMANHO M</t>
  </si>
  <si>
    <t>CAMISETA POLO MANGA CURTA MASCULINO FURIOSO BARRETOS PRETO TAMANHO M</t>
  </si>
  <si>
    <t>CAMISETA POLO MANGA CURTA MASCULINO FURIOSO BARRETOS PRETO TAMANHO G</t>
  </si>
  <si>
    <t>CAMISETA POLO MANGA CURTA FEMININA FURIOSO BARRETOS PRETO TAMANHO PP</t>
  </si>
  <si>
    <t>CAMISETA POLO MANGA CURTA FEMININA FURIOSO BARRETOS PRETO TAMANHO P</t>
  </si>
  <si>
    <t>CAMISA MANGA LONGA FURIOSO PATROCINIO PRETA TAMANHO P</t>
  </si>
  <si>
    <t>CAMISETA POLO MANGA CURTA FEMININA FURIOSO BARRETOS PRETO TAMANHO M</t>
  </si>
  <si>
    <t>CAMISETA POLO MANGA CURTA MASCULINO FURIOSO BARRETOS PRETO TAMANHO P</t>
  </si>
  <si>
    <t>CAMISETA PERSONALIZADA TUBAINA TAMANHO M</t>
  </si>
  <si>
    <t>CORREIA EM V B050</t>
  </si>
  <si>
    <t>ABRACADEIRA ROSCA 9M 1/4X4</t>
  </si>
  <si>
    <t>REPARO CINTA CATALIZADOR SC 124S</t>
  </si>
  <si>
    <t>PASTILHA DE FREIO DIANTEIRO</t>
  </si>
  <si>
    <t>SENSOR ALTURA EBS</t>
  </si>
  <si>
    <t>EXTENSAO PARA SOQUETE DE IMPACTO</t>
  </si>
  <si>
    <t>ESPUMA AUTOMOTIVA</t>
  </si>
  <si>
    <t>BUZINA AUTOMOTIVA</t>
  </si>
  <si>
    <t>BOBINA DE CAMPO 29MT COM CARCACA E SUPORTE ESCOVA</t>
  </si>
  <si>
    <t>CONJUNTO AMARRACAO AUTOMOTIVO</t>
  </si>
  <si>
    <t>SELANTE POLIURETANO</t>
  </si>
  <si>
    <t>BATTERT PAD</t>
  </si>
  <si>
    <t>LIMPA BICO</t>
  </si>
  <si>
    <t>PASTILHA PARA COMBUSTIVEL</t>
  </si>
  <si>
    <t>MACHO GIRATORIO MANGUEIRA E UM CONEC</t>
  </si>
  <si>
    <t>CAPA PROTECAO PARA MANGUEIRA</t>
  </si>
  <si>
    <t>TANQUE EXPANSAO</t>
  </si>
  <si>
    <t>CAPA DE PORCA BOLIVIANA 32/33MM</t>
  </si>
  <si>
    <t>PINHAO DE PARTIDA</t>
  </si>
  <si>
    <t>VEDANTE BOMBA</t>
  </si>
  <si>
    <t>LENTE LANTERNA TRASEIRA</t>
  </si>
  <si>
    <t>PASTILHA DE FREIO TRASEIRA</t>
  </si>
  <si>
    <t>SENSOR DE PASTILHA DE FREIO</t>
  </si>
  <si>
    <t>ANEL SINCRONIZADOR</t>
  </si>
  <si>
    <t>CONJUNTO CONICO DO ANEL</t>
  </si>
  <si>
    <t>MAQUINA VIDRO</t>
  </si>
  <si>
    <t>INTERCAP</t>
  </si>
  <si>
    <t>COLA AUTOMOTIVA</t>
  </si>
  <si>
    <t>PERFIL CORTINA</t>
  </si>
  <si>
    <t>CATRACA ESTICAR SIDER</t>
  </si>
  <si>
    <t>CAIXA DE TRANSMISSAO</t>
  </si>
  <si>
    <t>COROA PINHAO</t>
  </si>
  <si>
    <t>CARENAGEM AUTOMOTIVA</t>
  </si>
  <si>
    <t>SELO CABECOTE</t>
  </si>
  <si>
    <t>CONJUNTO SEM FIM DA DIRECAO</t>
  </si>
  <si>
    <t>EIXO SETOR DIRECAO</t>
  </si>
  <si>
    <t>VOLANTE DO MOTOR</t>
  </si>
  <si>
    <t>ACABAMENTO PROTETOR AUTOMOTIVO</t>
  </si>
  <si>
    <t>CHATO 1X1/8</t>
  </si>
  <si>
    <t>SENSOR DE FREIO ABS</t>
  </si>
  <si>
    <t>PLANETARIA AUTOMOTIVA</t>
  </si>
  <si>
    <t>TAPETE</t>
  </si>
  <si>
    <t>FIBRA BASE ASSENTO</t>
  </si>
  <si>
    <t>KIT MANGUEIRA AUTOMOTIVA</t>
  </si>
  <si>
    <t>PONTA DURA CINTO DE SEGURANCA</t>
  </si>
  <si>
    <t>EMBUCHAMENTO AUTOMOTIVO</t>
  </si>
  <si>
    <t>INSULFILME</t>
  </si>
  <si>
    <t>PALHA CLIM</t>
  </si>
  <si>
    <t>ACRILICO TAMPA SLIM CRISTAL</t>
  </si>
  <si>
    <t>CORRUGADO</t>
  </si>
  <si>
    <t>CARPETE</t>
  </si>
  <si>
    <t>FILTRO DE AR INOX</t>
  </si>
  <si>
    <t>MADEIRA DE REFORCO PARA BANCO</t>
  </si>
  <si>
    <t>BOLSA DE AR CABINE SEM AMORTECEDOR</t>
  </si>
  <si>
    <t>CINTA COM GANCHO</t>
  </si>
  <si>
    <t>ASSENTO COM SUSPENSAO</t>
  </si>
  <si>
    <t>FIXADOR LONA</t>
  </si>
  <si>
    <t>CAMPANA AUTOMOTIVA</t>
  </si>
  <si>
    <t>CHAVE DE LUZ</t>
  </si>
  <si>
    <t>PORTA FUSIVEL</t>
  </si>
  <si>
    <t>CARRETEL ESTANHO</t>
  </si>
  <si>
    <t>FIO ELETRICO AUTOMOTIVO</t>
  </si>
  <si>
    <t>FAIXA ASENTO BANCO</t>
  </si>
  <si>
    <t>CAPA PARA CAMA</t>
  </si>
  <si>
    <t>FORRO TETO AUTOMOTIVO</t>
  </si>
  <si>
    <t>PARAFUSO SEXTAVADO 10X30</t>
  </si>
  <si>
    <t>PORCA SEXTAVADA 10MM ZINCADA</t>
  </si>
  <si>
    <t>ERLENMEYER 500ML BOCA LARGA PLASTICO</t>
  </si>
  <si>
    <t>APLICADOR MANUAL STRETCH AMARELO</t>
  </si>
  <si>
    <t>TELHAS ONDULADAS 5MT</t>
  </si>
  <si>
    <t>REGUA DE 3 TOMADAS 20A 2P</t>
  </si>
  <si>
    <t>PLUGUE MACHO PRENSA CABO 3P 20A</t>
  </si>
  <si>
    <t>CORREIA A 61</t>
  </si>
  <si>
    <t>CONEXAO PNEUMATICA RETA 1/4X6</t>
  </si>
  <si>
    <t>CONEXAO PNEUMATICA RETA 1/4X8</t>
  </si>
  <si>
    <t>CONEXAO PNEUMATICA RETA 1/4X10</t>
  </si>
  <si>
    <t>CONEXAO PNEUMATICA RETA 1/4X12</t>
  </si>
  <si>
    <t>EXPOSITOR VERTICAL ACRILICO CRISTAL</t>
  </si>
  <si>
    <t>FITA ZEBRADA 70X100</t>
  </si>
  <si>
    <t>ACIONADOR MANUAL CONVENCIONAL COM SIRENE</t>
  </si>
  <si>
    <t>DETECTOR DE FUMACA CONVENCIONAL UNIVERSAL</t>
  </si>
  <si>
    <t>CENTRAL DE ALARME CONVENCIONAL</t>
  </si>
  <si>
    <t>LAMINA TRAPEZOIDAL</t>
  </si>
  <si>
    <t>CHAVEIRO DE APROXIMACAO TAG 125 KHZ</t>
  </si>
  <si>
    <t>PONTA ROSCA ACO CARBONO BSP 2.1/2</t>
  </si>
  <si>
    <t>CURVA FEMEA FERRO GALVANIZADO BSP 2.1/2</t>
  </si>
  <si>
    <t>TE BSP 2.1/2</t>
  </si>
  <si>
    <t>TUBO NBR 5580 2.1/2</t>
  </si>
  <si>
    <t>CABO BLINDADO 4 VIAS 2X0.75MM</t>
  </si>
  <si>
    <t>PARAFUSO SEXTAVADO 1/4 INOX 7/16</t>
  </si>
  <si>
    <t>LUVA FG BSP 2.1/2</t>
  </si>
  <si>
    <t>UNIAO ASENTO BRONZE FG BSP 2.1/2</t>
  </si>
  <si>
    <t>REFIL FILTRO CARBON BLOCK 9.3/4</t>
  </si>
  <si>
    <t>ADAPTADOR STORZ 1.1/2</t>
  </si>
  <si>
    <t>ESGUICHO JATO REGULAVEL 1.1/2 LATAO</t>
  </si>
  <si>
    <t>MANGUEIRA INCENDIO TIPO 2 1.1/2X15 METROS</t>
  </si>
  <si>
    <t>REGISTRO HIDRANTE BRONZE 45 GRAUS X 2.1/2 POL 210LB</t>
  </si>
  <si>
    <t>ABRIGO SOBREPOR 90X60X17</t>
  </si>
  <si>
    <t>CHAVE STORZ DUPLA LATAO</t>
  </si>
  <si>
    <t>TEE INOX 304 TIPO Y 3 POLEGADAS</t>
  </si>
  <si>
    <t>REDUCAO INOX 304L OD PIPE 76,20X38,10MM</t>
  </si>
  <si>
    <t>TE INOX 304L OD PIPE 45 GRAUS 38,10MM 1.1/2</t>
  </si>
  <si>
    <t>TE INOX 304L OD PIPE 38,10MM 1.1/2POLEGADAS</t>
  </si>
  <si>
    <t>VALVULA RETENCAO SOLDA INOX 304L EPDM OD 1.1/2</t>
  </si>
  <si>
    <t>UNIAO INOX 304L SOLDA TC OD CURTA 38,10MM 1.1/2</t>
  </si>
  <si>
    <t>UNIAO INOX 304L SOLDA TC OD CURTA 76,20MM 3</t>
  </si>
  <si>
    <t>ARRUELA LISA GALVANIZADA 1/4</t>
  </si>
  <si>
    <t>ARRUELA PRESSAO INOX 6MM</t>
  </si>
  <si>
    <t>ARRUELA LISA INOX 6MM</t>
  </si>
  <si>
    <t>FILTRO DE AR PARA SOPRADOR 200X105X130MM</t>
  </si>
  <si>
    <t>GERADOR DE ESPUMA</t>
  </si>
  <si>
    <t>LIMITADOR DA PINCA ESA4000</t>
  </si>
  <si>
    <t>GAXETA TIPO CORDA PARA CALDEIRA</t>
  </si>
  <si>
    <t>BASE DA TULIPA SAE 304</t>
  </si>
  <si>
    <t>HASTE MENOR DO CENTRADOR</t>
  </si>
  <si>
    <t>HASTE MAIOR DO CENTRADOR</t>
  </si>
  <si>
    <t>SELO 1.1/4</t>
  </si>
  <si>
    <t>FITA ADESIVA TRANSPARENTE 45MM C/ 100M</t>
  </si>
  <si>
    <t>LUMINARIA DE BALIZAMENTO</t>
  </si>
  <si>
    <t>BACTERIA BIOESTIMULADOR BR STACK</t>
  </si>
  <si>
    <t>ROLHA DE SILICONE NR 13</t>
  </si>
  <si>
    <t>PINCEL ROMA</t>
  </si>
  <si>
    <t>CONDULETE PVC ELETRODUTO LEVE 3/4</t>
  </si>
  <si>
    <t>CONDULETE PVC ABRACADEIRA 3/4</t>
  </si>
  <si>
    <t>BUCHA FIXACAO SEM PARAFUSO S8</t>
  </si>
  <si>
    <t>PARAFUSO PARA BUCHA S8</t>
  </si>
  <si>
    <t>CONDULETE PVC SEM ROSCA ABRACADEIRA 3/4</t>
  </si>
  <si>
    <t>CONDULETE PVC SEM ROSCA ELETRODUTO 3/4</t>
  </si>
  <si>
    <t>CONDULETE PVC LUVA 3/4</t>
  </si>
  <si>
    <t>CONDULETE S/ROSCA ADAPTADOR 3/4</t>
  </si>
  <si>
    <t>CONJUNTO EMBUTIR S/PLACA P/CONDULETE 29+T 20A</t>
  </si>
  <si>
    <t>CONDULETE PVC TPA 1/2 3/4</t>
  </si>
  <si>
    <t>CONDULETE PVC SEM ROSCA LUVA 3/4</t>
  </si>
  <si>
    <t>CONDULETE PVC ADAPTADOR 3/4</t>
  </si>
  <si>
    <t>KIT LED PARA GELADEIRA</t>
  </si>
  <si>
    <t>CALHA DA LAMPADA 550MM</t>
  </si>
  <si>
    <t>PINO DE TOMADA</t>
  </si>
  <si>
    <t>FITA DE LED BIVOLT</t>
  </si>
  <si>
    <t>SUPORTE DOBRADICA SUPERIOR</t>
  </si>
  <si>
    <t>ADESIVO PARA GELADEIRA 0,47X1,76 TUBAINA</t>
  </si>
  <si>
    <t>ADESIVO PARA GELADEIRA 0,39X0,81 TUBAINA</t>
  </si>
  <si>
    <t>ADESIVO PARA CHOPEIRA 0,40X0,80 BAMBOA</t>
  </si>
  <si>
    <t>MICRO MOTOR 1/40</t>
  </si>
  <si>
    <t>PE NIVELADOR 100MM</t>
  </si>
  <si>
    <t>CABO DE ENERGIA PARA GELADEIRA</t>
  </si>
  <si>
    <t>CONDENSADOR DE GELADEIRA</t>
  </si>
  <si>
    <t>BANDANA FURIOSO PRETA 55X55CM</t>
  </si>
  <si>
    <t>EMBALAGEM POLI 20X29 INCOLOR</t>
  </si>
  <si>
    <t>FITILHO COMUM AMARELO 50MT</t>
  </si>
  <si>
    <t>SACOLA AMARELA REFRIKO TUBAINA 18X21CM</t>
  </si>
  <si>
    <t>SUCATA DE FERRO</t>
  </si>
  <si>
    <t>JOELHO SOLDAVEL 90X25MM</t>
  </si>
  <si>
    <t>TEFLON 100MM COM ADESIVO</t>
  </si>
  <si>
    <t>LONA PRETA COM EXTRA PROTECAO</t>
  </si>
  <si>
    <t>ADAPTADOR PVC CONDULETE 3/4</t>
  </si>
  <si>
    <t>SALGADOS VARIADOS</t>
  </si>
  <si>
    <t>BOLINHA DE QUEIJO PEQUENO</t>
  </si>
  <si>
    <t>KIBE PEQUENO</t>
  </si>
  <si>
    <t>COXINHA PEQUENA</t>
  </si>
  <si>
    <t>QUIBE PEQUENO</t>
  </si>
  <si>
    <t>ESFIRRA PEQUENA</t>
  </si>
  <si>
    <t>MINI SANDUICHE PAO SIRIO ESPECIAL</t>
  </si>
  <si>
    <t>COLCHAO INFLAVEL 1,91X1,37M PARA TOURO MECANICO</t>
  </si>
  <si>
    <t>PATCH DUPLA FACE 42X40,32MM FURIOSO</t>
  </si>
  <si>
    <t>BOLSA TERMICA 19X25CM FURIOSO</t>
  </si>
  <si>
    <t>LUMINOSO 660X502MM FURIOSO E FOGO</t>
  </si>
  <si>
    <t>LUMINOSO 344X508MM SOMENTE FOGO</t>
  </si>
  <si>
    <t>WOBBLER 15X15 REFRIKO</t>
  </si>
  <si>
    <t>CARTAZ A3 REFRIKO</t>
  </si>
  <si>
    <t>LAMINA REFRIKO</t>
  </si>
  <si>
    <t>PATCH DUPLA FACE LOGO 40X25,60MM FURIOSO</t>
  </si>
  <si>
    <t>CORDA TROPICAL 6MM</t>
  </si>
  <si>
    <t>LONA PARA TENDA SANFONADA 3X3MT</t>
  </si>
  <si>
    <t>GRAMA SINTETICA</t>
  </si>
  <si>
    <t>ADESIVO IMPRESSO PODIUM 0.50X0.50MT</t>
  </si>
  <si>
    <t>LONA IMPRESSA COM ILHOS ENTRADA 2.90X2.33MT</t>
  </si>
  <si>
    <t>LONA IMPRESSA 7.00X1.50MT</t>
  </si>
  <si>
    <t>LONA IMPRESSA 7.00X1.00MT</t>
  </si>
  <si>
    <t>ADESIVO IMPRESSO AUTOMOTIVO KART ADULTO 1.00X1.15MT</t>
  </si>
  <si>
    <t>ADESIVO IMPRESSO AUTOMOTIVO KART INFANTIL 0.50X0.57</t>
  </si>
  <si>
    <t>PAINEL EM LONA 3.00X0.80MT</t>
  </si>
  <si>
    <t>ADESIVO IMPRESSO LOGOS FURIOSO RECEPCAO 0.50X0.50MT</t>
  </si>
  <si>
    <t>ADESIVO IMPRESSO COMUM GELADEIRA FURIOSO 0.46X1.80MT</t>
  </si>
  <si>
    <t>CARTAO DE VISITA GRUPO RFK</t>
  </si>
  <si>
    <t>TRIEDO DE MESA REFRIKO</t>
  </si>
  <si>
    <t>CARDAPIO A4 REFRIKO</t>
  </si>
  <si>
    <t>CATALAGO GRUPO RFK</t>
  </si>
  <si>
    <t>BANQUETA DE MADEIRA - FURIOSO</t>
  </si>
  <si>
    <t>MESA MADEIRA BISTRO - FURIOSO</t>
  </si>
  <si>
    <t>SACO INCOLOR 25X37</t>
  </si>
  <si>
    <t>FOLDERS FURIOSO</t>
  </si>
  <si>
    <t>BOBINA BUMPING FURIOSO</t>
  </si>
  <si>
    <t>PRECIFICADOR 15X15 DIVIDIDO VINHO E GUARANA</t>
  </si>
  <si>
    <t>FOLHETOS A4 MERCADO PARATY</t>
  </si>
  <si>
    <t>FOLHETOS A4 MERCADO JAQUETA</t>
  </si>
  <si>
    <t>FOLHETOS A4 MERCADO PLANOS</t>
  </si>
  <si>
    <t>MASCOTE/BONECO DE VESTIR REFRIKO</t>
  </si>
  <si>
    <t>ADESIVO IMPRESSO COMUM FURIOSO 0.06X0.07</t>
  </si>
  <si>
    <t>LONA IMPRESSA COM ILHOS FURIOSO 3.00X2.53</t>
  </si>
  <si>
    <t>ADESIVO RECORTE AUTOMOTIVO FURIOSO 2.00X1.00</t>
  </si>
  <si>
    <t>LONA IMPRESSA COM ILHOS 20.00X1.00</t>
  </si>
  <si>
    <t>ADESIVO RECORTE AUTOMOTIVO FURIOSO 0.80X0.80</t>
  </si>
  <si>
    <t>PAINEL EM LONA 9.00X1.20</t>
  </si>
  <si>
    <t>LONA IMPRESSA COM ILHOS 2.82X0.65</t>
  </si>
  <si>
    <t>ADESIVO PERFURADO IMPRESSO 2.35X0.60</t>
  </si>
  <si>
    <t>LONA IMPRESSA COM ILHOS 33.50X2.10</t>
  </si>
  <si>
    <t>PLACA POLIESTIRENO ADESIVADA FURIOSO 1.00X0.60</t>
  </si>
  <si>
    <t>BOTTON 4,5CM FURIOSO</t>
  </si>
  <si>
    <t>OMBRELONE MADEIRA FURIOSO 2.40M REDONDO</t>
  </si>
  <si>
    <t>GUARDA SOL FURIOSO 2M C/ABA PRETO</t>
  </si>
  <si>
    <t>CADEIRA DE PRAIA ALUMINIO FURIOSO REFORCADA</t>
  </si>
  <si>
    <t>FOLHETO A4 SUPERMERCADO BIG DOG RFK</t>
  </si>
  <si>
    <t>FOLHETO A4 SUPERMERCADO LEVE MAIS RFK</t>
  </si>
  <si>
    <t>MICROFONE SEM FIO</t>
  </si>
  <si>
    <t>AGUA DE COCO</t>
  </si>
  <si>
    <t>FOLHETOS A4 SUPERMERCADOS SUPER SUL</t>
  </si>
  <si>
    <t>FOLHETOS A4 SUPERMERCADOS SP PEDROSA</t>
  </si>
  <si>
    <t>FOLHETOS A4 SUPERMERCADO DA FAMILIA</t>
  </si>
  <si>
    <t>FOLHETOS A4 MERCADO R.A OLIVERA</t>
  </si>
  <si>
    <t>FOLHETOS A4 MERCADO D CASA</t>
  </si>
  <si>
    <t>BASTAO DE LUZ LED</t>
  </si>
  <si>
    <t>INFLAVEL PROMOCIAL FURIOSO</t>
  </si>
  <si>
    <t>FOLHETO DE ENCARTE A4 GRUPO RFK</t>
  </si>
  <si>
    <t>CORDAO 22MM PARA CRACHA</t>
  </si>
  <si>
    <t>FITA DE LED 12V 6500K</t>
  </si>
  <si>
    <t>URNA EM MDF PARA SORTEIO 20X20CM FURIOSO</t>
  </si>
  <si>
    <t>URNA EM MDF PARA SORTEIO 20X20CM MOEMA</t>
  </si>
  <si>
    <t>URNA EM MDF PARA SORTEIO 20X20CM REFRIKO</t>
  </si>
  <si>
    <t>BLOQUINHO DE CUPONS PARA SORTEIO RFK</t>
  </si>
  <si>
    <t>CARTAZ A3 FURIOSO</t>
  </si>
  <si>
    <t>WOBBLER 15X15 FURIOSO</t>
  </si>
  <si>
    <t>WOBBLER 15X15 MOEMA</t>
  </si>
  <si>
    <t>CABO PARA ROLO DE PINTURA</t>
  </si>
  <si>
    <t>FITA DUPLA FACE ACRILICA 24MMX02</t>
  </si>
  <si>
    <t>DISPENSER PARA PAPEL HIGIENICO ROLO</t>
  </si>
  <si>
    <t>PLACA SAIDA DE EMERGENCIA</t>
  </si>
  <si>
    <t>LETRA CAIXA INOX</t>
  </si>
  <si>
    <t>ADESIVO JATEADO PARA PORTA GRUPO RFK</t>
  </si>
  <si>
    <t>ACRILICO CRISTAL PARA FOTO</t>
  </si>
  <si>
    <t>PREGO 15X15 C/ CABECA</t>
  </si>
  <si>
    <t>PREGO 18X30 C/ CABECA</t>
  </si>
  <si>
    <t>CHUMBADOR WB 12400</t>
  </si>
  <si>
    <t>JOGO CHAVE FENDA/PHILIPS ISOLADAS 6PCS</t>
  </si>
  <si>
    <t>DESEMPENADEIRA PLASTICA 18X30</t>
  </si>
  <si>
    <t>JOGO GRAMPO C/1,2,3 3PCS</t>
  </si>
  <si>
    <t>FECHO CHATO N 4</t>
  </si>
  <si>
    <t>BROCA AR 4,0 MM</t>
  </si>
  <si>
    <t>ABRACADEIRA NYLON PRETA 3,6X300MM</t>
  </si>
  <si>
    <t>SUPORTE PARA ROLO PINTURA 23CM</t>
  </si>
  <si>
    <t>ELETRODO 4600 6013X2,50 - 20 KG</t>
  </si>
  <si>
    <t>CABO PP CORDPLAST 3X1,5MM CORFIO/COBRECOM</t>
  </si>
  <si>
    <t>LUMINARIA EMBUTIR PRO 60W 0/10 90X90</t>
  </si>
  <si>
    <t>LUMINARIA INDUSTRIAL UFO 60W 85X85</t>
  </si>
  <si>
    <t>FONTE CHAVEADA 24V 5A</t>
  </si>
  <si>
    <t>DISPENSER DETERGENTE 600ML</t>
  </si>
  <si>
    <t>LUMINARIA POTENCIA 200W</t>
  </si>
  <si>
    <t>PERFIL 38X38X6 MT CHAPA 18</t>
  </si>
  <si>
    <t>PORTA COPO DESCARTAVEL</t>
  </si>
  <si>
    <t>ASSADEIRA DE ALUMINIO 67X47</t>
  </si>
  <si>
    <t>ESCORREDOR DE MACARRAO</t>
  </si>
  <si>
    <t>TACHO</t>
  </si>
  <si>
    <t>BATEDOR CLARA N 30</t>
  </si>
  <si>
    <t>ESPATULA 8</t>
  </si>
  <si>
    <t>FACA INOX</t>
  </si>
  <si>
    <t>CAIXA ORGANIZADORA 20L</t>
  </si>
  <si>
    <t>BACIA 10L TRANSPARENTE</t>
  </si>
  <si>
    <t>ESCUMADEIRA INOX</t>
  </si>
  <si>
    <t>TABUA</t>
  </si>
  <si>
    <t>VASO CACHEPOT FLOREIRA FLAT 67CM</t>
  </si>
  <si>
    <t>VASO CONICO 70CM</t>
  </si>
  <si>
    <t>PRATELEIRA ORGANIZADOR ARMARIO ACO 6 BANDEJAS</t>
  </si>
  <si>
    <t>BISNAGA GRADUADA 1000ML</t>
  </si>
  <si>
    <t>ESPATULA DE SILICONE</t>
  </si>
  <si>
    <t>RASPADOR INOX DOBRADO</t>
  </si>
  <si>
    <t>LIXEIRA INOX 12LTS C/ PEDAL AGATA</t>
  </si>
  <si>
    <t>SABONETEIRA ESPUMA C/ RESERVA BCA</t>
  </si>
  <si>
    <t>TOALHEIRO INTERFOLHA PRETO</t>
  </si>
  <si>
    <t>MICROONDAS 127V</t>
  </si>
  <si>
    <t>ADESIVO IMPRESSO QUADRO DE ACRILICO SALA VENDAS</t>
  </si>
  <si>
    <t>ADESIVO IMPRESSO COMUM REFRIKO E FURIOSO</t>
  </si>
  <si>
    <t>PEROXIDO DE HIDROGENIO</t>
  </si>
  <si>
    <t>JOGO DE DATAS SILICONE</t>
  </si>
  <si>
    <t>TESTE READYCULT COLIFORMS 100 READYCULT</t>
  </si>
  <si>
    <t>ACOPLAMENTO 19X19MM COM CHAVETA 6MM</t>
  </si>
  <si>
    <t>DIOXIDO DE CARBONO LIQUIDO</t>
  </si>
  <si>
    <t>PARAFUSO CABECA CHATA 4,5X60 PARA BUCHA TIJOLO S8</t>
  </si>
  <si>
    <t>BUCHA NYLON S-8 C/ ABA</t>
  </si>
  <si>
    <t>PARAFUSO AUTO ATARRACHANTE PANELA PH 4.8X45</t>
  </si>
  <si>
    <t>CORREIA POLY EM V</t>
  </si>
  <si>
    <t>ANEL ORING 46X2,50 VITON</t>
  </si>
  <si>
    <t>PARAFUSO ALLEN SEM CABECA 3X3</t>
  </si>
  <si>
    <t>PULVERIZADOR MANUAL 2 LITROS</t>
  </si>
  <si>
    <t>BUCHA DE REDUCAO ROSCAVEL 3/4X1/2</t>
  </si>
  <si>
    <t>TOMADA INDUSTRIAL SOBREPOR 3P+T 63A 380V VERMELHA</t>
  </si>
  <si>
    <t>SELO MECANICO 192</t>
  </si>
  <si>
    <t>PARAFUSO ALLEN CABECA CHATA INOX 3X8</t>
  </si>
  <si>
    <t>ARRUELA LISA POLIDA 3/16</t>
  </si>
  <si>
    <t>CORREIA T10 730</t>
  </si>
  <si>
    <t>ROTOR SIROCO INOX</t>
  </si>
  <si>
    <t>ANEL ELASTICO E-16</t>
  </si>
  <si>
    <t>ROTOR 310</t>
  </si>
  <si>
    <t>DISJUNTOR BIPOLAR 50A DIN CURVA C</t>
  </si>
  <si>
    <t>COTOVELO 90 PARA CANALETA</t>
  </si>
  <si>
    <t>ABRACADEIRA SUPORTE 3/4 POL COM LUVA ROSCA INOX</t>
  </si>
  <si>
    <t>UNIAO DIN 1.1/2 POL INOX</t>
  </si>
  <si>
    <t>ROLAMENTO 6301 2RS C3</t>
  </si>
  <si>
    <t>BOMBA AUTO ESCORVANTE 3 POLEGADA</t>
  </si>
  <si>
    <t>ROTARY ENCODER E58SC10-1024-6-L-5</t>
  </si>
  <si>
    <t>EMENDA ASA 40/1 E</t>
  </si>
  <si>
    <t>EMENDA ASA 60</t>
  </si>
  <si>
    <t>COLA EPOXI 23G</t>
  </si>
  <si>
    <t>COLA MASSA EPOXI 250G</t>
  </si>
  <si>
    <t>PAINEL IHM TP900 COMFORT 9 POLEGADAS</t>
  </si>
  <si>
    <t>ABRACADEIRA SUPORTE INOX 304L 25,40</t>
  </si>
  <si>
    <t>PA BICO 4</t>
  </si>
  <si>
    <t>REGISTRO ESFERA SOLDAVEL 20MM</t>
  </si>
  <si>
    <t>SUPORTE SERRA COPO 3/8</t>
  </si>
  <si>
    <t>TAMPA ROSCAVEL 3/4</t>
  </si>
  <si>
    <t>LUVA REDUCAO ROSCAVEL 1X3/4</t>
  </si>
  <si>
    <t>RESISTENCIA FITA NIQUEL CROMO 3X0,20MM</t>
  </si>
  <si>
    <t>LUVA DE REDUCAO SOLDAVEL 50X25MM</t>
  </si>
  <si>
    <t>REGISTRO ESFERA SOLDAVEL 25MM</t>
  </si>
  <si>
    <t>CARVAO ESMERILHADEIRA ANGULAR 4.1/2 MAKITA 459</t>
  </si>
  <si>
    <t>ADESIVO DE SILICONE</t>
  </si>
  <si>
    <t>SILENCIADOR COM REGULADORA 1/4</t>
  </si>
  <si>
    <t>CONEXAO PNEUMATICA 90 GRAUS M5X6</t>
  </si>
  <si>
    <t>CONEXAO PNEUMATICA UNIAO T 8MM</t>
  </si>
  <si>
    <t>CONEXAO PNEUMATICA UNIAO T 10MM</t>
  </si>
  <si>
    <t>CONEXAO PNEUMATICA UNIAO T 6MM</t>
  </si>
  <si>
    <t>POLIA DE FERRO 2A 90 MM</t>
  </si>
  <si>
    <t>MISTURA PADRAO PARA SOLDA</t>
  </si>
  <si>
    <t>CONEXAO PNEUMATICA 90 GRAUS 1/4X6</t>
  </si>
  <si>
    <t>POLIA DE FERRO 2A 80MM</t>
  </si>
  <si>
    <t>CONEXAO PNEUMATICA 90 GRAUS 1/4X10</t>
  </si>
  <si>
    <t>CONEXAO PNEUMATICA 90 GRAUS UNIAO 8MM</t>
  </si>
  <si>
    <t>CHAVE TORX T-15</t>
  </si>
  <si>
    <t>TOMADA BARRA DUPLA 10/20 BIVOLT BRANCA/CINZA</t>
  </si>
  <si>
    <t>ABRACADEIRA NYLON PRETA/BRANCA 3,6X300</t>
  </si>
  <si>
    <t>RODIZIO 4 POLEGADAS GIRATORIO COM ROSCA</t>
  </si>
  <si>
    <t>ESTEIRA DE LONA 900X955 ENTRADA TUNEL ALTA TEMPERATURA</t>
  </si>
  <si>
    <t>PLACA DE SINALIZACAO S3 40/20</t>
  </si>
  <si>
    <t>SINALIZADOR AUDIOVISUAL CONVENCIONAL</t>
  </si>
  <si>
    <t>PLACA DE SINALIZACAO S12 50/30</t>
  </si>
  <si>
    <t>PLACA DE SINALIZACAO S1 25/13</t>
  </si>
  <si>
    <t>PLACA DE SINALIZACAO S8 25/13</t>
  </si>
  <si>
    <t>PLACA SINALIZACAO S9 25/13</t>
  </si>
  <si>
    <t>PA BICO 03 COM CABO RETO PRETA</t>
  </si>
  <si>
    <t>TINTA SPRAY AMARELO</t>
  </si>
  <si>
    <t>ARRUELA LISA 1/4 INOX</t>
  </si>
  <si>
    <t>BARRA ROSCADA 1/4 INOX</t>
  </si>
  <si>
    <t>TINTA POLIURETANO VERMELHO</t>
  </si>
  <si>
    <t>PARAFUSO AUTO ATARRACHANTE 4.2X25MM</t>
  </si>
  <si>
    <t>ARAME LISO GALVANIZADO 20</t>
  </si>
  <si>
    <t>RELE DE ESTADO SOLIDO 80A 480V</t>
  </si>
  <si>
    <t>KIT ROLDANA DUPLA</t>
  </si>
  <si>
    <t>MODULO DE SAIDA DIGITAL 6ES7132-6BF01-0BA0</t>
  </si>
  <si>
    <t>EMENDA ASA 40/1 HP</t>
  </si>
  <si>
    <t>REGISTRO GAVETA 2 POLEGADAS</t>
  </si>
  <si>
    <t>SELO MECANICO TIPO 21  1.1/4 TUNGSTENIO/VITON</t>
  </si>
  <si>
    <t>PARAFUSO AUTOBROCANTE 4,2X13 CABECA LENTILHA</t>
  </si>
  <si>
    <t>MEMBRANA E TOUCH TP900 COMFORT 6AV2124-0JC01-0AX0</t>
  </si>
  <si>
    <t>TRANQUETA SOBREPOR ACO CROMADO S/ TRAVA ALIANCA</t>
  </si>
  <si>
    <t>SELO MECANICO R21 1.1/4 SILICIO/SILICIO/VITON</t>
  </si>
  <si>
    <t>ABA CONICA ENCHIMENTO ZGL RETELINS RT55104</t>
  </si>
  <si>
    <t>CORRENTE 40/1 HP PINO OCO</t>
  </si>
  <si>
    <t>KIT REPARO VALVULA RP-44B 1.1/2</t>
  </si>
  <si>
    <t>ATUADOR MAGNETICO DE SEGURANCA</t>
  </si>
  <si>
    <t>TULIPA ENVASADORA ZEGLA RT55106</t>
  </si>
  <si>
    <t>ARRUELA MOLA PRATO</t>
  </si>
  <si>
    <t>BARRA DE COLA - SX</t>
  </si>
  <si>
    <t>ROLAMENTO CONICO E CAPA DO ROLO DE COLA</t>
  </si>
  <si>
    <t>MANGUEIRA DE TEFLON REVERSTIDA BOMBA DE COLA</t>
  </si>
  <si>
    <t>ORING 4287 TANQUE DE RECUPERACAO</t>
  </si>
  <si>
    <t>CHAVETA 8X7X20</t>
  </si>
  <si>
    <t>CILINDRO PNEUMATICO FESTO DA COLA</t>
  </si>
  <si>
    <t>ROLO DE COLA ROTULADORA</t>
  </si>
  <si>
    <t>KIT ROLAMENTO ENGRENAGEM DUPLA COLA</t>
  </si>
  <si>
    <t>KIT ROLAMENTO ESTICADOR DE CORRENTE ROLO DE COLA</t>
  </si>
  <si>
    <t>CILINDRO DO ROLO EMBORRACHADO</t>
  </si>
  <si>
    <t>KIT ROLAMENTO ROLO ALIMENTADOR DE ROTULO</t>
  </si>
  <si>
    <t>ROLAMENTO DO TENSOR CORRENTE PRINCIPAL</t>
  </si>
  <si>
    <t>KIT ROLAMENTO E RETENTORES DO CONJUNTO CORTE</t>
  </si>
  <si>
    <t>GRAXA ALTA TEMPERATURA</t>
  </si>
  <si>
    <t>PARAFUSO SEXTAVADO SOBERBA 1/4X60</t>
  </si>
  <si>
    <t>BUCHA BORBOLETA 04-16MM</t>
  </si>
  <si>
    <t>BUCHA BORBOLETA 24-32MM</t>
  </si>
  <si>
    <t>PARAFUSO CHIPBOARD CHATA 4.5X50</t>
  </si>
  <si>
    <t>PORCA SEXTAVADA INOX 5MM</t>
  </si>
  <si>
    <t>KIT ESGUICHO E ENGATE RAPIDO 1/2 PVC</t>
  </si>
  <si>
    <t>SERRA COPO DIAMANTADA 60MM COM HASTE</t>
  </si>
  <si>
    <t>MACHO ACO RAPIDO 08MM 1.25</t>
  </si>
  <si>
    <t>LIXA FERRO G 60</t>
  </si>
  <si>
    <t>LIXA FERRO G 150</t>
  </si>
  <si>
    <t>LIXA FERRO G 320</t>
  </si>
  <si>
    <t>DRENO ELETRICO 3 POLEGADAS MDB 220V</t>
  </si>
  <si>
    <t>VISOR DE NIVEL EM VIDRO 76MM TUBULAR</t>
  </si>
  <si>
    <t>UNIAO DIN 2 POL INOX</t>
  </si>
  <si>
    <t>ENGRENAGEM FERRO 1.40.17</t>
  </si>
  <si>
    <t>ANEL DA TAMPA SUPERIOR DO ROLO DE COLA</t>
  </si>
  <si>
    <t>OLEO PARA CONJUNTO DE CORTE SINTETICO</t>
  </si>
  <si>
    <t>BARRA DE TUBO INOX 50X50</t>
  </si>
  <si>
    <t>CORREIA CL-PU 900X550 FECHADA</t>
  </si>
  <si>
    <t>RELE FOTOLETRICO NF BIVOLT</t>
  </si>
  <si>
    <t>MAO FRANCESA SIMPLES 100</t>
  </si>
  <si>
    <t>BUCHA FIXACAO PARA TIJOLO S8</t>
  </si>
  <si>
    <t>ROLAMENTO 6201 ZZC3</t>
  </si>
  <si>
    <t>ABRACADEIRA TIPO D 3/4 CUNHA</t>
  </si>
  <si>
    <t>BARRA REDONDA INOX 304 1/8</t>
  </si>
  <si>
    <t>PORCA AUTO TRAVANTE 6 MM</t>
  </si>
  <si>
    <t>TINTA SPRAY VERDE ESCURO</t>
  </si>
  <si>
    <t>ROLAMENTO 6008 ZZ</t>
  </si>
  <si>
    <t>UNIAO SOLDAVEL 75MM</t>
  </si>
  <si>
    <t>ANEL DE VEDACAO D 35</t>
  </si>
  <si>
    <t>MACHO ACO RAPIDO 12MM</t>
  </si>
  <si>
    <t>FILTRO Y INOX 304 3/4 BSP</t>
  </si>
  <si>
    <t>ROLAMENTO 634 ZZ</t>
  </si>
  <si>
    <t>TAMPA TRASEIRA DO MOTOR 132 W2110016585 BOMBA CAIXA</t>
  </si>
  <si>
    <t>VENTILADOR PLASTICO 132 2 POLOS W21 E W22 PLUS</t>
  </si>
  <si>
    <t>ROLAMENTO 6308 DDU</t>
  </si>
  <si>
    <t>ROLAMENTO 6207 DDU</t>
  </si>
  <si>
    <t>ADESIVO 20GR 793 INSTANTANEO TEK BOND</t>
  </si>
  <si>
    <t>GUIA DE GARGALHO</t>
  </si>
  <si>
    <t>BARRA REDONDA INOX 304 9.97MM</t>
  </si>
  <si>
    <t>TERMINAL COMPRESSAO TF 16MM</t>
  </si>
  <si>
    <t>FOODLUBE AEROSOL</t>
  </si>
  <si>
    <t>BUCHA DA PINCA POSICIONADORA ESA4000</t>
  </si>
  <si>
    <t>GRAMPO PARA PREFORMAS POSICIONADORA ESA4000</t>
  </si>
  <si>
    <t>KIT PARAFUSO E MOLA PINCA ESA4000</t>
  </si>
  <si>
    <t>MOLA DE COMPRESSAO DO POSICIONADOR ESA4000</t>
  </si>
  <si>
    <t>ANEL ORING FUNDO DO MOLDE ESA4000</t>
  </si>
  <si>
    <t>VEICULO PREFORMA PCO 28 ESA4000 PADRAO</t>
  </si>
  <si>
    <t>VALVULA DE RETENCAO HORIZONTAL 2</t>
  </si>
  <si>
    <t>SENSOR REFLEXIVO</t>
  </si>
  <si>
    <t>MANGUEIRA ESPIRAL ENCAIXE ROSCA 10,0M 1/4X1/4</t>
  </si>
  <si>
    <t>JOGO EXTRATOR PARAFUSO 5PC</t>
  </si>
  <si>
    <t>PINO TRAVA MAQUINA DE COPOS</t>
  </si>
  <si>
    <t>CONJUNTO DO BRACO DA MAQUINA DE COPO</t>
  </si>
  <si>
    <t>PINO MILAINOX DA MAQUINA DE COPOS</t>
  </si>
  <si>
    <t>MOLA DA CATRACA DA MAQUINA DE COPOS</t>
  </si>
  <si>
    <t>MONTAGEM ROLO DO PISTAO</t>
  </si>
  <si>
    <t>ROLAMENTO RIGIDO DE ESFERAS 6206 ZZ 30X62X16MM</t>
  </si>
  <si>
    <t>ADAPTADOR ROSCA SOLDA 60MMX2 POLEGADA</t>
  </si>
  <si>
    <t>BUCHA REDUCAO SOLDAVEL LONGA 60X32MM</t>
  </si>
  <si>
    <t>CAP ROSCAVEL 3/4</t>
  </si>
  <si>
    <t>REGISTRO ESFERA SOLDAVEL 32MM</t>
  </si>
  <si>
    <t>ROLAMENTO RIGIDO DE ESFERAS 6205 ZZ 25X52X15MM</t>
  </si>
  <si>
    <t>CORREIA DE ACIONAMENTO C8135</t>
  </si>
  <si>
    <t>ENGRENAGEM Z18 1/2 DUPLA CHAVETADA 045-009-051</t>
  </si>
  <si>
    <t>ENGRENAGEM Z41 MODULO 2 ACO 045-009-054</t>
  </si>
  <si>
    <t>ENGRENAGEM Z80 MODULO CB6 ACO 045-009-053</t>
  </si>
  <si>
    <t>CORRENTE 1/2 DUPLA ZWAEST263</t>
  </si>
  <si>
    <t>BOBINA 24VCC</t>
  </si>
  <si>
    <t>CONECTOR MACHO PLASTICO 8MX1/4 BSP</t>
  </si>
  <si>
    <t>CONECTOR MACHO PLASTICO 12MX1/4 BSP</t>
  </si>
  <si>
    <t>CONECTOR MACHO PLASTICO 10MX1/4 BSP</t>
  </si>
  <si>
    <t>JOGO DE CHAVE COMBINADA CX FER 7 GV RF.507F AZUL</t>
  </si>
  <si>
    <t>JOGO DE CHAVE TORX T-10 A T-50 C/CABO 9PCS</t>
  </si>
  <si>
    <t>EMENDA MANGUEIRA 3/4 INTERNA PVC AGROJET</t>
  </si>
  <si>
    <t>ABRACADEIRA 3/4X1 FITA 9MM</t>
  </si>
  <si>
    <t>ANEL DE AGUA MK-15-BW</t>
  </si>
  <si>
    <t>TUBO INOX 304 3/4 SCH 40</t>
  </si>
  <si>
    <t>BARRA CHATA INOX 304 1/8X1.1/4</t>
  </si>
  <si>
    <t>TERMINAL DE PRESSAO 10MM TA-10</t>
  </si>
  <si>
    <t>BORNE SAK 2,5MM</t>
  </si>
  <si>
    <t>ROLAMENTO 6307 DDU</t>
  </si>
  <si>
    <t>CHAVETA 6X6X25MM</t>
  </si>
  <si>
    <t>CHAVETA INOX 5X5X15MM</t>
  </si>
  <si>
    <t>ANEL ELASTICO INOX 35MM</t>
  </si>
  <si>
    <t>GAXETA DO RECRAVADOR DA LATA</t>
  </si>
  <si>
    <t>ANEL ORING 100X2,0 VITON</t>
  </si>
  <si>
    <t>ANEL ORING 7X1,5</t>
  </si>
  <si>
    <t>VEDACAO ROTOR RECRAVADOR DE LATAS</t>
  </si>
  <si>
    <t>PINO ELASTICO INOX 3X20</t>
  </si>
  <si>
    <t>RETENTOR 35X60X10 BRG</t>
  </si>
  <si>
    <t>ANEL ORING 37X2 VITON</t>
  </si>
  <si>
    <t>RETENTOR 35X52X8 BRG</t>
  </si>
  <si>
    <t>PORCA MF40 DIREITA</t>
  </si>
  <si>
    <t>TAMPA APOIO ROLAMENTO RECRAVADOR DE LATAS</t>
  </si>
  <si>
    <t>ANEL ORING 64X3 NITRILICO</t>
  </si>
  <si>
    <t>GAXETA 15X20X5 G2</t>
  </si>
  <si>
    <t>RESISTENCIA ALETADA 1,250MM 4KW 220V</t>
  </si>
  <si>
    <t>GUIA EXTRATOR DO RECRAVADOR DE LATA</t>
  </si>
  <si>
    <t>ANEL PARA EIXO SW E25</t>
  </si>
  <si>
    <t>BUCHA IGLIDU</t>
  </si>
  <si>
    <t>DISJUNTOR C 1X2A 1526508 MDWP WEG</t>
  </si>
  <si>
    <t>PORCA BAIXA M12X1</t>
  </si>
  <si>
    <t>EIXO EXTRATOR DO RECRADOR DE LATA</t>
  </si>
  <si>
    <t>ARRUELA COM TRAVA MB 01</t>
  </si>
  <si>
    <t>MOLA COMPRESSAO ZINCADA</t>
  </si>
  <si>
    <t>DISJUNTOR C 1X10A 3KA 15220827 MDWP</t>
  </si>
  <si>
    <t>CABO FLEX 1KV 4X6MM PRETO 90 HEPR COBRECOM</t>
  </si>
  <si>
    <t>DISJUNTOR C 3X25A 3KA 15265762 MDWP</t>
  </si>
  <si>
    <t>DISJUNTOR C 3X32A 3KA 15265763 MDWP</t>
  </si>
  <si>
    <t>BARRAMENTO DIN TRIP 12 PINOS 80A 928033 CEMAR</t>
  </si>
  <si>
    <t>MANGUEIRA CRISTAL 1X2MM</t>
  </si>
  <si>
    <t>DISJUNTOR C 1X16A 3KA</t>
  </si>
  <si>
    <t>CORRENTE PLASTICA CURVA SERIE ACT 882</t>
  </si>
  <si>
    <t>FACA DUPLA DENTADA 1145X25,5X2,5MM</t>
  </si>
  <si>
    <t>OLEO AEON PD</t>
  </si>
  <si>
    <t>ELEMENTO FILTRANTE EM MANTA POLIESTER</t>
  </si>
  <si>
    <t>TIRA TEFLON DE PTFE 30X7X1000MM</t>
  </si>
  <si>
    <t>CHAPA DE PTFE IM 8,0MMX1000MMX1000MM</t>
  </si>
  <si>
    <t>ESPATULA 12CM COM CABO DE MADEIRA</t>
  </si>
  <si>
    <t>LAMPADA 380V 2500W 350MM PARA SOPRADORA</t>
  </si>
  <si>
    <t>VALVULA SOLENOIDE 3/2 VIAS 1/4 24V</t>
  </si>
  <si>
    <t>ROLAMENTO 6009 ZZ</t>
  </si>
  <si>
    <t>ROLAMENTO 6206 ZZ C3</t>
  </si>
  <si>
    <t>BARRA REDONDA INOX 304 20MM</t>
  </si>
  <si>
    <t>TAMPA TC 35X7</t>
  </si>
  <si>
    <t>CORREIA GIRATORIA SOPRADORA UNIPLAS</t>
  </si>
  <si>
    <t>BOTAO DE PULSO 16MM</t>
  </si>
  <si>
    <t>ANEL ELASTICO E-25</t>
  </si>
  <si>
    <t>GRAXA MOBILGREASE XHP222</t>
  </si>
  <si>
    <t>ENGRAXADEIRA BOMBA MANUAL COMPACTO C/ PVC 4</t>
  </si>
  <si>
    <t>CALIBRADOR DE FOLGA 25 LAMINAS</t>
  </si>
  <si>
    <t>SERRA COPO DIAMANTADA 35MM</t>
  </si>
  <si>
    <t>MACHO ACO RAPIDO 05MM JOGO 2PC</t>
  </si>
  <si>
    <t>GUIA DE NITALEN</t>
  </si>
  <si>
    <t>ABRACADEIRA PLASTICA 300X4,6MM</t>
  </si>
  <si>
    <t>ABRACADEIRA PLASTICA 200X4,6MM</t>
  </si>
  <si>
    <t>PARAFUSO AUTO ATARRACHANTE PANELA PH 4,2X38</t>
  </si>
  <si>
    <t>PARAFUSO CABECA CHATA PH INOX 04X16 MA</t>
  </si>
  <si>
    <t>PARAFUSO CABECA CHATA PH INOX 04X10 MA</t>
  </si>
  <si>
    <t>ESCOVA ACO COPO 63MM  2.1/2</t>
  </si>
  <si>
    <t>DESENTUPIDOR MANUAL TIPO BOMBA</t>
  </si>
  <si>
    <t>SECCIONADORA ROTATIVA 200A 3 POLOS</t>
  </si>
  <si>
    <t>GRAXA DE COBRE</t>
  </si>
  <si>
    <t>DISCO ACRILICO CRISTAL 5MM 26,1 CM</t>
  </si>
  <si>
    <t>RELE DE SEGURANCA ENVOLVEDORA</t>
  </si>
  <si>
    <t>TINTA ALTA TEMPERATURA ALUMINIO</t>
  </si>
  <si>
    <t>BOTAO COGUMELO LIVRE AMARELO 22MM</t>
  </si>
  <si>
    <t>SENSOR FOTOELETRICO SICK M18 GRTE18-P2462</t>
  </si>
  <si>
    <t>TRANSDUTOR DE PRESSAO 0 A 50 BAR TPS30-G39AG4-00</t>
  </si>
  <si>
    <t>MANGUEIRA VACUAR CINZA 3</t>
  </si>
  <si>
    <t>CILINDRO PNEUMATICO CP96SB32-30</t>
  </si>
  <si>
    <t>REFORCO DA BASE FINAL DO CONJUNTO PINCA</t>
  </si>
  <si>
    <t>PARAFUSO ALLEN CABECA ESCAREADA M5X16</t>
  </si>
  <si>
    <t>CILINDRO PNEUMATICO D80 C40 PADRAO ISO</t>
  </si>
  <si>
    <t>PARAFUSO ALLEN CABECA CILINDRICA M5X16</t>
  </si>
  <si>
    <t>CHAPA TRACAO DA TRANSFERENCIA</t>
  </si>
  <si>
    <t>ROLAMENTO 6205 ZZC3</t>
  </si>
  <si>
    <t>CHAPA DE ARRASTE CILINDRO ESPALHADOR</t>
  </si>
  <si>
    <t>REGISTRO DE PRESSAO GHPC 30 BA</t>
  </si>
  <si>
    <t>ANCORAGEM EXTRACAO TRANSFERENCIA</t>
  </si>
  <si>
    <t>SIRENE 24V COM 12 PARA ALARME DE AUSENCIA</t>
  </si>
  <si>
    <t>BUCHA REDUCAO 1 POLEGADA PARA 3/4 COM ROSCA</t>
  </si>
  <si>
    <t>SENSOR PT100 MECANICA TR-100 ATE 300 GRAUS</t>
  </si>
  <si>
    <t>DUTO 4 POLEGADASX3000MM</t>
  </si>
  <si>
    <t>BOBINA DE CAPACIDADE NACHI DE AMONIA</t>
  </si>
  <si>
    <t>TERMINAL RETO</t>
  </si>
  <si>
    <t>PINO ELASTICO 4X50</t>
  </si>
  <si>
    <t>LIXA AGUA G 1000</t>
  </si>
  <si>
    <t>MANGUEIRA SILICONADA 7MM</t>
  </si>
  <si>
    <t>CAPA DE COMPRESSAO</t>
  </si>
  <si>
    <t>ANEL DE ENCHIMENTO DAS BOIAS PARA ENCHEDORA</t>
  </si>
  <si>
    <t>ANEL ORING 22,5X2,5 VITON</t>
  </si>
  <si>
    <t>ANEL ORING 107X4,50 VITON</t>
  </si>
  <si>
    <t>PARAFUSO AUTO BROCANTE INOX 304 6X35MM</t>
  </si>
  <si>
    <t>CONJUNTO DE PINO E BUCHA SOPRADORA UNIPLAS</t>
  </si>
  <si>
    <t>CONJUNTO BOCA EM ACO INOX 420 SOPRADORAS UNIPLAS</t>
  </si>
  <si>
    <t>PLACA ACRILICO CRISTAL 5MM 30X20 CM</t>
  </si>
  <si>
    <t>PLACA ACRILICO CRISTAL 5MM 45X75 CM</t>
  </si>
  <si>
    <t>TERMINAL COMPRESSAO TF 10</t>
  </si>
  <si>
    <t>ROLAMENTO 25X47X12</t>
  </si>
  <si>
    <t>GRAXA SACHE AZUL</t>
  </si>
  <si>
    <t>PRESSOSTATO KPI 35</t>
  </si>
  <si>
    <t>KIT ILUMINACAO LAMPADA LED</t>
  </si>
  <si>
    <t>REGUA DE SUCCAO DIANTEIRA 200ML</t>
  </si>
  <si>
    <t>PARAFUSO SEXTAVADO SOBERBA 1/4X65</t>
  </si>
  <si>
    <t>VALVULA SOLENOIDE 1.1/2 POLEGADAS 2/2 VIAS DIAFRAGMA 24VC</t>
  </si>
  <si>
    <t>BOIA PARA CAIXA DE DESCARGA 1/2</t>
  </si>
  <si>
    <t>REGUA DE SUCCAO TRASEIRA 200ML</t>
  </si>
  <si>
    <t>COMPRESSOR MTZ 28 440V TRIFASICO</t>
  </si>
  <si>
    <t>FILTRO SECADOR ROSCA 163 3/8</t>
  </si>
  <si>
    <t>FLUIDO REFRIGERANTE R134A CHEMOURS FREON</t>
  </si>
  <si>
    <t>CONJUNTO TUBO MANCAL</t>
  </si>
  <si>
    <t>VINIL ORACAL BRIMSTONE YELLOW 651</t>
  </si>
  <si>
    <t>ADESIVO REFRIKO</t>
  </si>
  <si>
    <t>OLEO MOTOR 20W50</t>
  </si>
  <si>
    <t>FUNERAIS, INCLUSIVE FORNECIMENTO DE CAIXAO, URNA OU ESQUIFES; ALUGUEL DE CAPELA;</t>
  </si>
  <si>
    <t>SERVICO DE COMUNICACAO/RADIO</t>
  </si>
  <si>
    <t>BOATES, TAXI DANCING E CONGENERES</t>
  </si>
  <si>
    <t>BILHARES, BOLICHES E DIVERSOES ELETRONICAS OU NAO.</t>
  </si>
  <si>
    <t>SERVICOS DE ARTISTAS, ATLETAS, MODELOS E MANEQUINS</t>
  </si>
  <si>
    <t>FORNECIMENTO DE MUSICA PARA AMBIENTES FECHADOS OU NAO, MEDIANTE TRANSMISSAO POR</t>
  </si>
  <si>
    <t>PANO DE CHAO ALVEJADO 50X80CM</t>
  </si>
  <si>
    <t>CABO DE MADEIRA PARA RODO/VASSOURA</t>
  </si>
  <si>
    <t>ODORIZADOR 400ML</t>
  </si>
  <si>
    <t>PAPEL HIGIENICO ROLAO BRANCO</t>
  </si>
  <si>
    <t>RODO ESPUMA DUPLA FACE</t>
  </si>
  <si>
    <t>SACO DE LIXO 200L</t>
  </si>
  <si>
    <t>PA COLETORA PLASTICO AZUL</t>
  </si>
  <si>
    <t>SABAO EM PO 5KG</t>
  </si>
  <si>
    <t>RODO DE ALUMINIO 100CM REFIL EVA</t>
  </si>
  <si>
    <t>CLIPS 3/0</t>
  </si>
  <si>
    <t>ENVELOPE KRAFT 20X28</t>
  </si>
  <si>
    <t>PORTA CLIPS ACRILICO</t>
  </si>
  <si>
    <t>PRANCHETA A4 MDF COM PRENDEDOR PLASTICO</t>
  </si>
  <si>
    <t>RECIBO COMERCIAL C/ CANHOTO 50 FOLHAS</t>
  </si>
  <si>
    <t>LAPISEIRA COLORTS 0.5MM</t>
  </si>
  <si>
    <t>GRAFITE 0.5</t>
  </si>
  <si>
    <t>PLASTIFICADORA A4</t>
  </si>
  <si>
    <t>REFIL PARA PLASTIFICACAO</t>
  </si>
  <si>
    <t>PRENDEDOR DE PAPEL 15MM</t>
  </si>
  <si>
    <t>ENVELOPE KRAFT 23X32 80G</t>
  </si>
  <si>
    <t>PAPEL COUCHE LASER A4 120G</t>
  </si>
  <si>
    <t>VERGALHAO CA-50 10,00MM</t>
  </si>
  <si>
    <t>JOELHO OCRE JE 90X150MM</t>
  </si>
  <si>
    <t>BOTA EM PVC PRETA E AMARELA TAMANHO 38</t>
  </si>
  <si>
    <t>BOTA EM PVC PRETA E AMARELA TAMANHO 39</t>
  </si>
  <si>
    <t>BOTA EM PVC PRETA E AMARELA TAMANHO 42</t>
  </si>
  <si>
    <t>BOTA EM PVC PRETA E CINZA POLAINA TAMANHO 44</t>
  </si>
  <si>
    <t>LUVA DE RASPA DE COURO CANO LONGO</t>
  </si>
  <si>
    <t>BOTA EM PVC PRETA TAMAMHO 40</t>
  </si>
  <si>
    <t>LUVA POLIURETANO SAFETY PRETA</t>
  </si>
  <si>
    <t>LUVA POLIURETANO HAND PRETA TAMANHO 3</t>
  </si>
  <si>
    <t>LUVA POLIURETANO HAND PRETA TAMANHO 4</t>
  </si>
  <si>
    <t>BOTA COURO COM BICO DE ACO TAMANHO 39</t>
  </si>
  <si>
    <t>BOTA BICO DE ACO TAMANHO 40</t>
  </si>
  <si>
    <t>LUVA VAQUETA TAMANHO 7</t>
  </si>
  <si>
    <t>LUVA VAQUETA COM REFORCO 7CM TAMANHO G</t>
  </si>
  <si>
    <t>LUVA VAQUETA MISTA DORSO DE RASPA</t>
  </si>
  <si>
    <t>CAPACETE ABA FRONTAL COM SUSPENSAO PLASTICA</t>
  </si>
  <si>
    <t>MACACAO DE PROTECAO COM CAPUZ</t>
  </si>
  <si>
    <t>CAPACETE ABA FRONTAL COM CATRACA</t>
  </si>
  <si>
    <t>BOTA EM PVC CANO MEDIO PRETA TAMANHO 41</t>
  </si>
  <si>
    <t>LUVA VAQUETA 7 CENTIMETROS TAMANHO M</t>
  </si>
  <si>
    <t>MASCARA RESPIRATORIA C G304N+RC 2 FILTRO</t>
  </si>
  <si>
    <t>MASCARA DE SOLDA AUTOMATICA SEM REGULAGEM</t>
  </si>
  <si>
    <t>TENDA ALUMINIO 3,00X3,00MT FURIOSO</t>
  </si>
  <si>
    <t>ACOMPANHAMENTO E FISCALIZACAO DA EXECUCAO DE OBRAS DE ENGENHARIA, ARQUITETURA E</t>
  </si>
  <si>
    <t>ELABORACAO DE PLANOS DIRETORES, ESTUDOS DE VIABILIDADE, ESTUDOSORGANIZACIONAIS E</t>
  </si>
  <si>
    <t>SEPARADOR POR GRAVIDADE MAQUINA PO DE PALHA</t>
  </si>
  <si>
    <t>SISTEMA DE PRE LIMPEZA PARA MAQUINA SEPARADORA</t>
  </si>
  <si>
    <t>BALANCA DE FLUXO MAQUINA PO DE PALHA</t>
  </si>
  <si>
    <t>FLANGE 25MMX3/4</t>
  </si>
  <si>
    <t>CONECTOR MACHO M12 CAT5</t>
  </si>
  <si>
    <t>FUSIVEL TERMICO 25A</t>
  </si>
  <si>
    <t>ROLAMENTO DE ESFERAS 6010 80X50X16</t>
  </si>
  <si>
    <t>PRODUCAO TERCEIRIZADA BOBINA INOX 304 5,0X1555</t>
  </si>
  <si>
    <t>POLIA RAIADA PADRAO GALVANIZADA - SILO</t>
  </si>
  <si>
    <t>CURVA D200 30 GRAUS - SILO</t>
  </si>
  <si>
    <t>MOLA DE COMPRESSAO 26,65X22,15X113</t>
  </si>
  <si>
    <t>PLACA DA ROTULADORA</t>
  </si>
  <si>
    <t>REDUTOR PLANETARIO TP050</t>
  </si>
  <si>
    <t>ANEL DE DESLIZAMENTO MFM 2692</t>
  </si>
  <si>
    <t>ANEL DE DESLIZAMENTO M250</t>
  </si>
  <si>
    <t>MOLA DE PRESSAO 11,1X9,1X23,5</t>
  </si>
  <si>
    <t>CHAVETA DIN6885-1 A 50X8X7</t>
  </si>
  <si>
    <t>ROLAMENTO DE ESFERAS 6208 40X80X18</t>
  </si>
  <si>
    <t>ANEL DE VEDACAO DE EIXO A 50X80X8 NBR</t>
  </si>
  <si>
    <t>ANEL ORING 93X2</t>
  </si>
  <si>
    <t>ANEL DE RETENCAO 80X2,5 AC DIN472</t>
  </si>
  <si>
    <t>DISCO PARA ROTULADORA KRONES</t>
  </si>
  <si>
    <t>MOLA DE PRESSAO 24,7X18,3X88</t>
  </si>
  <si>
    <t>JUNTA ARTICULADA GALVANIZADA SMRC8 M8X1,25</t>
  </si>
  <si>
    <t>BUCHA SINTERIZADA J 40X48X40</t>
  </si>
  <si>
    <t>ANEL ORING 53X2</t>
  </si>
  <si>
    <t>PECA DE VEDACAO 44XM5 28X35</t>
  </si>
  <si>
    <t>BUCHA DU MB 40X44X30</t>
  </si>
  <si>
    <t>ARRUELA DE AJUSTE 40X50X1 A2 DIN988</t>
  </si>
  <si>
    <t>ANEL NILOS PARA ROTULADORA</t>
  </si>
  <si>
    <t>ARRUELA DE AJUSTE 50X62X0,3 AC DIN988</t>
  </si>
  <si>
    <t>ANEL DE VEDACAO DE EIXO 35X62X7 FPM</t>
  </si>
  <si>
    <t>ANEL DE RETENCAO 30X1,5 AC DIN471</t>
  </si>
  <si>
    <t>ANEL DE RETENCAO 62X2 AC DIN472</t>
  </si>
  <si>
    <t>ANEL DE RETENCAO 40X1,75 A2 DIN471</t>
  </si>
  <si>
    <t>CHAVETA DIN6885-1 A 40X8X7</t>
  </si>
  <si>
    <t>CHAVETA DIN6885-1 A 80X8X7</t>
  </si>
  <si>
    <t>FUSIVEL TERMICO 10A</t>
  </si>
  <si>
    <t>CARTUCHO DE AQUECIMENTO 230V 300W</t>
  </si>
  <si>
    <t>PARAFUSO CABECA EMBUTIDA</t>
  </si>
  <si>
    <t>CARTUCHO DE AQUECIMENTO 230V 400W</t>
  </si>
  <si>
    <t>PARAFUSO COM CABECA LENTICULAR M4X6 A2</t>
  </si>
  <si>
    <t>SENSOR DE TEMPERATURA 2 CABOS</t>
  </si>
  <si>
    <t>CARTUCHO DE AQUECIMENTO 230V 560W</t>
  </si>
  <si>
    <t>SENSOR DE TEMPERATURA WT501</t>
  </si>
  <si>
    <t>ARRUELA DISTANCIADORA</t>
  </si>
  <si>
    <t>EMPURRADOR PARA ROTULADORA KRONES</t>
  </si>
  <si>
    <t>SUPORTE PARA ROTULADORA KRONES</t>
  </si>
  <si>
    <t>MOLA DE PRESSAO 11,6X8,8X41,5</t>
  </si>
  <si>
    <t>ROLETE CAME 16</t>
  </si>
  <si>
    <t>PARAFUSO ALLEN INOX M5X12</t>
  </si>
  <si>
    <t>PORCA SEXTAVADA INOX M6</t>
  </si>
  <si>
    <t>ALAVANCA COM ROLETE COMPLETA</t>
  </si>
  <si>
    <t>PINO ROSCADO 8X20 M6</t>
  </si>
  <si>
    <t>BUCHA SINTERIZADA 25X32X40X25X6</t>
  </si>
  <si>
    <t>ROLAMENTO DE ESFERAS 6206 2RS 30X62X16</t>
  </si>
  <si>
    <t>MOD PAD TH 250X2M - SILO</t>
  </si>
  <si>
    <t>MOD PAD TH 250X3M - SILO</t>
  </si>
  <si>
    <t>BOCA CARGA TH250 D200 SEMENDA - SILO</t>
  </si>
  <si>
    <t>VED TAMPA TH250 - SILO</t>
  </si>
  <si>
    <t>APOIO TH250 - SILO</t>
  </si>
  <si>
    <t>MOD PE TH 250X2M C DESC - SILO</t>
  </si>
  <si>
    <t>MOD CAB TH 250X2M MTD S DESC - SILO</t>
  </si>
  <si>
    <t>PROT ACOPL TH-250 - SILO</t>
  </si>
  <si>
    <t>CH SUPTE PAD SENSOR MOV MANC F 210LL - SILO</t>
  </si>
  <si>
    <t>SINALIZADOR SENSOR MOV MOD PE RD - SILO</t>
  </si>
  <si>
    <t>PROT PAD SENSOR MOV MANC CUKF 209 AMARELO - SILO</t>
  </si>
  <si>
    <t>DESC TH250 D200 C SENSOR EMBUCH - SILO</t>
  </si>
  <si>
    <t>DESC TH250 D200.- SILO</t>
  </si>
  <si>
    <t>COLARINHO CONICO SENSOR EMBUCHAM GALV - SILO</t>
  </si>
  <si>
    <t>PARAFUSO SEXTAVADO M10X80 MA 8.8 RI BC DIN933 - SILO</t>
  </si>
  <si>
    <t>ARRUELA LISA M10 BICROMATIZADA 200HV DIN125A - SILO</t>
  </si>
  <si>
    <t>PORCA SEXTAVADA M10 MA 8 BICROMATIZADA DIN934 - SILO</t>
  </si>
  <si>
    <t>AMORT YPSOLON D200 45GR CTAMPA PINT - SILO</t>
  </si>
  <si>
    <t>TAMPAO D200 PLAST COMERCIAL - SILO</t>
  </si>
  <si>
    <t>PENDULAR C4 VIAS D200 PINT - SILO</t>
  </si>
  <si>
    <t>CABO ACO D18 GALV 6X7 AF - SILO</t>
  </si>
  <si>
    <t>BRACADEIRA 14 C ROSCA MM - SILO</t>
  </si>
  <si>
    <t>HASTE REG MOEGA D58X6000.- SILO</t>
  </si>
  <si>
    <t>CHUMB TECNART M10X100 - SILO</t>
  </si>
  <si>
    <t>PARAFUSO SEXTAVADO M8X50 MA 8.8 RI BC DIN933 - SILO</t>
  </si>
  <si>
    <t>PORCA SEXTAVADA M8 MA 8 BC DIN934 - SILO</t>
  </si>
  <si>
    <t>ARRUELA LISA M8 BC 200HV DIN125A - SILO</t>
  </si>
  <si>
    <t>PARAFUSO SEXTAVADO M8X20 MA 8.8 RI BC DIN933 - SILO</t>
  </si>
  <si>
    <t>PARAFUSO SEXTAVADO M8X40 MA 8.8 RI BC DIN933 - SILO</t>
  </si>
  <si>
    <t>PARAFUSO SEXTAVADO M10X40 MA 8.8 RI BC DIN933 - SILO</t>
  </si>
  <si>
    <t>TINTA ESMALTE SINTETICO CINZA 6,5 REF.691932 - SILO</t>
  </si>
  <si>
    <t>SOLVENTE COMPRADO - SILO</t>
  </si>
  <si>
    <t>ESTIC CABO ACO 12X12 COLHAL - SILO</t>
  </si>
  <si>
    <t>BRACADEIRA 516 CROSCA MM - SILO</t>
  </si>
  <si>
    <t>CABO ACO D14 GALV 6X7 AF - SILO</t>
  </si>
  <si>
    <t>GANCHO - SILO</t>
  </si>
  <si>
    <t>ESTIC CABO ACO 38X5 COLHAL - SILO</t>
  </si>
  <si>
    <t>CANT TRAV 14X2 C6.0MT GALV - SILO</t>
  </si>
  <si>
    <t>CANT TRAV 316X1 12X6000 P EL - SILO</t>
  </si>
  <si>
    <t>CRZ DEVCON TIPO FINO - SILO</t>
  </si>
  <si>
    <t>TINTA ACAB PU AMARELO SEGURANCA RAL 1023 - SILO</t>
  </si>
  <si>
    <t>SELANTE ADESIVO CINZA 400ML - SILO</t>
  </si>
  <si>
    <t>VP 63 POS 05 12.5CV 60HZ C REB - SILO</t>
  </si>
  <si>
    <t>MTD R57 DRE100L4 5.0CV 159RPM 220380440760V 60HZ M1 CL270 - SILO</t>
  </si>
  <si>
    <t>SUPT PMONOPE BASE FIXA GUINCHO G-6 CADEIRA RV22 GALV - SILO</t>
  </si>
  <si>
    <t>ESTRUT TAMPA SL 5.50 C5 RESPIROS NR12NPT27 D200 RV23 KIT - SILO</t>
  </si>
  <si>
    <t>ESCD CDEGRAUS CPLAT SEXT TAMPA DE SFC 5.5 RV22 AMARELO KIT - SILO</t>
  </si>
  <si>
    <t>SUPTE PTRAVA QUEDA SL - SILO</t>
  </si>
  <si>
    <t>COLUNA GUARDA CORPO TAMPA DO SILO RV20 AMARELA - SILO</t>
  </si>
  <si>
    <t>MFR APOIO COLUNA TAMPA DE SILO RV20 AMARELA - SILO</t>
  </si>
  <si>
    <t>FECH TAMPA AO CORPO MONT EXT - SILO</t>
  </si>
  <si>
    <t>VIGA 50X60X1000 CH18 - SILO</t>
  </si>
  <si>
    <t>FIX 50X150X150 CH CADES - SILO</t>
  </si>
  <si>
    <t>REF 40X1370 CH N12 GALV LOGO - SILO</t>
  </si>
  <si>
    <t>MONT NORM C 16X1828.8 G ZAR345 NV PERFILADEIRA - SILO</t>
  </si>
  <si>
    <t>MONT SUP MENOR C 16X733 G ZAR345 PERFILADEIRA - SILO</t>
  </si>
  <si>
    <t>EMENDA C 3,75X250 ARC600 ESTP G - SILO</t>
  </si>
  <si>
    <t>MONT SUP MENOR C 16X733 G ZAR345 PERFILADEIRA RV20 - SILO</t>
  </si>
  <si>
    <t>CANT REFOR 316X2.5X3161,2 GALV FOG - SILO</t>
  </si>
  <si>
    <t>ESCD SFC 5.5 45GR 8 ANEIS NPT27 AMARELO KIT - SILO</t>
  </si>
  <si>
    <t>FIX TAMPA 30GR  CORPO MONT EXT - SILO</t>
  </si>
  <si>
    <t>MONT INF C 316X1154.5 ARC600 NV PERFILADEIRA - SILO</t>
  </si>
  <si>
    <t>MASSA CALAFETAR 5X700MM CINZA CLARO - SILO</t>
  </si>
  <si>
    <t>EMENDA C 16X250 ZAR 345 ESTP - SILO</t>
  </si>
  <si>
    <t>ESCD EL5013 C 30MT RV22 AMARELO KIT - SILO</t>
  </si>
  <si>
    <t>SUPTE PTRAVA QUEDA DIR CH 11 - SILO</t>
  </si>
  <si>
    <t>RODAPE GUARDA CORPO SFC 5.5 AMARELO RV22 - SILO</t>
  </si>
  <si>
    <t>TUBO 21X100 EMENDA CORRM ESCD CARACOL - SILO</t>
  </si>
  <si>
    <t>PATAMAR INTERM EL 5013 AMARELO RV21 KIT - SILO</t>
  </si>
  <si>
    <t>PAINEL SFC 5.5 RV22 - SILO</t>
  </si>
  <si>
    <t>PAINEL CFUR RESP SFC 5.5 RV22 - SILO</t>
  </si>
  <si>
    <t>AER SFCA 5.5 VP 63 7.5CV 60HZ KIT - SILO</t>
  </si>
  <si>
    <t>VIGA ICAMENTO C OLHAL 14X460 A-36 GALV - SILO</t>
  </si>
  <si>
    <t>CH OLHAL CH316 P VIGA ICAMENTO GALV - SILO</t>
  </si>
  <si>
    <t>EMENDA COLARINHO SFC 5.5. GALV FOG - SILO</t>
  </si>
  <si>
    <t>EMENDA CONE CH516 SFC 5.5 45GR GALV FOG - SILO</t>
  </si>
  <si>
    <t>BOCA DESC D320 SFC5.5 - SILO</t>
  </si>
  <si>
    <t>CONTORNO PRESILHA D.320 - SILO</t>
  </si>
  <si>
    <t>DESC Q340 P D320 H 116.5 - SILO</t>
  </si>
  <si>
    <t>TAMPA C ENTRADA D320 - SILO</t>
  </si>
  <si>
    <t>REG CREM Q340 P PNEUMMAN RV22 - SILO</t>
  </si>
  <si>
    <t>ACOPL E 112 PLUS F 30 E 50 - SILO</t>
  </si>
  <si>
    <t>MOD PE TH 250X1M S DESC PSENSOR - SILO</t>
  </si>
  <si>
    <t>SINALIZADOR DO SENSOR MOVIMENTO - SILO</t>
  </si>
  <si>
    <t>MFR PASS L1513 C3000 RV20 KIT - SILO</t>
  </si>
  <si>
    <t>TOR SL 5.5 L2600 H3167 REF RV20 KIT - SILO</t>
  </si>
  <si>
    <t>MOD PASS L1450X6M AMARELO REF RV22 KIT - SILO</t>
  </si>
  <si>
    <t>MOD PASS L1450X1M AMARELO REF RV22 KIT - SILO</t>
  </si>
  <si>
    <t>PISO 300X2000 CH16 GALV ANTIDER - SILO</t>
  </si>
  <si>
    <t>EMENDA PISO MANUT 51X195X300 - SILO</t>
  </si>
  <si>
    <t>RODAPE 200X2150 NV AMARELO - SILO</t>
  </si>
  <si>
    <t>TRAV PASS C 1450MM REV20 - SILO</t>
  </si>
  <si>
    <t>RODAPE 200X1450 NV AMARELO - SILO</t>
  </si>
  <si>
    <t>MAO FRANC 1248X39 CH14 - SILO</t>
  </si>
  <si>
    <t>COL SUPT PASS 45X75X1405.8 CH12 - SILO</t>
  </si>
  <si>
    <t>UNIAO SUPT PASS 63X70X70 CH12 - SILO</t>
  </si>
  <si>
    <t>PORTA PASS AUTO PORT ANTIDER - SILO</t>
  </si>
  <si>
    <t>PERFIL APOIO PORTA PASS - SILO</t>
  </si>
  <si>
    <t>CJ BRACO TORQUE FA67 EL5013 - SILO</t>
  </si>
  <si>
    <t>CALCO MANCAL SN 513 NV - SILO</t>
  </si>
  <si>
    <t>VEDACAO MANCAL SN513 TAMPA 5013 - SILO</t>
  </si>
  <si>
    <t>PROT MANCAL SN 513 EL5013 - SILO</t>
  </si>
  <si>
    <t>PA EXTRT MTD FAKA5767 - SILO</t>
  </si>
  <si>
    <t>SUPT SENSOR TERMOSTATO - SILO</t>
  </si>
  <si>
    <t>BOCA DESC D200 EL5013 PRT - SILO</t>
  </si>
  <si>
    <t>PASS DPL EL 5013 ACION MTD FA DIST 1150 ESCD TRASEIRA AMARELO KIT - SILO</t>
  </si>
  <si>
    <t>CAIXA SENSOR MOVIMENTO TU 509M EL - SILO</t>
  </si>
  <si>
    <t>SUPTE PTRAVA QUEDA ESQ CH 11 - SILO</t>
  </si>
  <si>
    <t>PORTA LAT PASS EL RV21 - SILO</t>
  </si>
  <si>
    <t>PERFIL SUPT PORTA LAT PASS EL RV21 - SILO</t>
  </si>
  <si>
    <t>PERFIL 60X62X900 CH16 - SILO</t>
  </si>
  <si>
    <t>PERFIL 50X62X1256 CH16 - SILO</t>
  </si>
  <si>
    <t>CH 290X870 - SILO</t>
  </si>
  <si>
    <t>LAT DIR MOEGA CARGA EL5013 RV20 - SILO</t>
  </si>
  <si>
    <t>LAT ESQ MOEGA CARGA EL5013 PSENSOR RV20 - SILO</t>
  </si>
  <si>
    <t>CH FUNDO MOEGA CARGA EL5013 RV20 - SILO</t>
  </si>
  <si>
    <t>REF MOEGA CARGA EL5013 - SILO</t>
  </si>
  <si>
    <t>REV LAT MOEGA CARGA EL5013 GALV RV20 - SILO</t>
  </si>
  <si>
    <t>CH REV LAT MOEGA CARGA EL5013 PSENSOR GALV RV20 - SILO</t>
  </si>
  <si>
    <t>REV FUNDO MOEGA EL5013 GALV RV20 - SILO</t>
  </si>
  <si>
    <t>TAMPA SENSOR EMBUCHAMENTO CMEMBRANA - SILO</t>
  </si>
  <si>
    <t>TAMPA MOEGA ENTR SPL D200 EL5013 GALV RV20 - SILO</t>
  </si>
  <si>
    <t>CHAPAS PARA NIVELAR ELEVADOR SD - SILO</t>
  </si>
  <si>
    <t>SUPTE ESTAIAMENTO EL 6028  6034 - SILO</t>
  </si>
  <si>
    <t>CORR EL5013 6POL EP6303L TIPO E G 116 116 P 141 2F D9X75 FAR - SILO</t>
  </si>
  <si>
    <t>19509178 CORRM GUARDA CORPO TAMPA SFC 5.5 AMARELO RV22 COMPRADO - SILO</t>
  </si>
  <si>
    <t>CORRM AJUST GUARDA CORPO TAMPA DE SILO RV20 AMARELA COMPRADO - SILO</t>
  </si>
  <si>
    <t>MOD PAD TH 250X1M - SILO</t>
  </si>
  <si>
    <t>PAINEL INF CPORTA TAMPA SFC 5.5 NPT 027 RV22 - SILO</t>
  </si>
  <si>
    <t>PAINEL SUP TAMPA SFC 5.5 NPT RV22 - SILO</t>
  </si>
  <si>
    <t>PARAFUSO SEXTAVADO M16X40 MA 8.8 RI BC DIN933 - SILO</t>
  </si>
  <si>
    <t>PORCA SEXTAVADA M16 MA 8 BC DIN934 - SILO</t>
  </si>
  <si>
    <t>ARRUELA LISA M16 BC 200HV DIN125A - SILO</t>
  </si>
  <si>
    <t>PLACA IDENT PAGE 175X70X0.5MM - SILO</t>
  </si>
  <si>
    <t>PARAFUSO SEXTAVADO M16X35 MA 8.8 RI BC DIN933 - SILO</t>
  </si>
  <si>
    <t>PARAFUSO SEXTAVADO FL M10X25 MA 8.8 RI BC CAR V - SILO</t>
  </si>
  <si>
    <t>ADS ATENCAO SUBA COM SEGURANCA  - SILO</t>
  </si>
  <si>
    <t>ADS ATENCAO MANTER A TAMPA FECHADA - SILO</t>
  </si>
  <si>
    <t>ADS PERIGO PRECAUCOES P SL ROSCA - SILO</t>
  </si>
  <si>
    <t>ADS PERIGO PRECAUCOES P SL RACAO - SILO</t>
  </si>
  <si>
    <t>KIT C 5 RESPIROS ROTOMOLDAVEL C TELA RV20 - SILO</t>
  </si>
  <si>
    <t>CABO ACO D516 GALV 6X7 AA - SILO</t>
  </si>
  <si>
    <t>BRACADEIRA 38 CROSCA MM - SILO</t>
  </si>
  <si>
    <t>PARAFUSO SEXTAVADO FL M8X25 MA 8.8 RI BC CAR V - SILO</t>
  </si>
  <si>
    <t>LUVA EMENDA TUBO D26.5 - SILO</t>
  </si>
  <si>
    <t>PONTEIRA TUBO RLI1018A ALLIANCE - SILO</t>
  </si>
  <si>
    <t>GRAMPO ML SPORCA M8 - SILO</t>
  </si>
  <si>
    <t>PARAFUSO SEXTAVADO FL M8X20 MA 8.8 RI BC CAR V - SILO</t>
  </si>
  <si>
    <t>PARAFUSO SEXTAVADO FL M10X20 MA 8.8 RI BC CAR V - SILO</t>
  </si>
  <si>
    <t>CH 20 OND SIMP SFC 5.5 ZAR - SILO</t>
  </si>
  <si>
    <t>CH 20 OND DPL SL5.5 ZAR INV - SILO</t>
  </si>
  <si>
    <t>CH 18 OND SIMP SFC 5.5 ZAR - SILO</t>
  </si>
  <si>
    <t>APOIO CH SFC POLIET 25X40 - SILO</t>
  </si>
  <si>
    <t>PARAFUSO SEXTAVADO M10X20 MA 8.8 RI BC DIN933 - SILO</t>
  </si>
  <si>
    <t>CONJ CONTR DE NIVEL P SL - SILO</t>
  </si>
  <si>
    <t>PARAFUSO SEXTAVADO FL M10X40 MA 8.8 RI BC CAR V - SILO</t>
  </si>
  <si>
    <t>COLA VEDA JUNTAS 3M - SILO</t>
  </si>
  <si>
    <t>PARAFUSO SEXTAVADO M12X35 MA 8.8 RI BC DIN933 - SILO</t>
  </si>
  <si>
    <t>PORCA SEXTAVADA M12 MA 8 BC DIN934 - SILO</t>
  </si>
  <si>
    <t>ARRUELA LISA M12 BC 200HV DIN125A - SILO</t>
  </si>
  <si>
    <t>CHUMB M-24X320 COMERCIAL - SILO</t>
  </si>
  <si>
    <t>PORCA SEXTAVADA M24 MA 8 BC DIN934 - SILO</t>
  </si>
  <si>
    <t>ARRUELA LISA M24 BC 200HV DIN125A - SILO</t>
  </si>
  <si>
    <t>PARAFUSO SEXTAVADO M10X30 MA 8.8 RI BC DIN933 - SILO</t>
  </si>
  <si>
    <t>PARAFUSO SEXTAVADO M10X55 MA 8.8 RI BC DIN933 - SILO</t>
  </si>
  <si>
    <t>PARAFUSO SEXTAVADO M8X16 MA 8.8 RI BC DIN933 - SILO</t>
  </si>
  <si>
    <t>VED ESPUMA 120X10 CADESIVO - SILO</t>
  </si>
  <si>
    <t>MONT NORM C 16X1828.8 G ZAR345 NV RV20 PERFILADEIRA - SILO</t>
  </si>
  <si>
    <t>CONTR DE NIVEL P SL C MENB - SILO</t>
  </si>
  <si>
    <t>SENSOR DE TEMP CRT.4016371I-35-GEL 15,0A 24VCC NF 60HZ CCABO LIG 2,0M - SILO</t>
  </si>
  <si>
    <t>ARRUELA LISA M6 BC 200HV DIN125A - SILO</t>
  </si>
  <si>
    <t>AR PRES M6 BC - SILO</t>
  </si>
  <si>
    <t>PORCA SEXTAVADA M6 MA 8 BC DIN934 - SILO</t>
  </si>
  <si>
    <t>PARAFUSO SEXTAVADO M6X25 MA 8.8 RI BC DIN933 - SILO</t>
  </si>
  <si>
    <t>PARAFUSO SEXTAVADO M12X50 MA 8.8 RI BC DIN933 - SILO</t>
  </si>
  <si>
    <t>PARAFUSO SEXTAVADO M6X16 MA 8.8 RI BC DIN933 - SILO</t>
  </si>
  <si>
    <t>PARAFUSO SEXTAVADO M6X12 MA 8.8 RI BC DIN933 - SILO</t>
  </si>
  <si>
    <t>SENSOR IND MOV E2A-M18KS08-WP-B2 2M - SILO</t>
  </si>
  <si>
    <t>PA FND M8X16 MA 8.8 CAB LENT BC - SILO</t>
  </si>
  <si>
    <t>PA ATRAV M8X16 MA 8.8 BC - SILO</t>
  </si>
  <si>
    <t>ADS PERIGO SUPERFICIE AQUECIDA - SILO</t>
  </si>
  <si>
    <t>PARAFUSO SEXTAVADO M8X25 MA 8.8 RI BC DIN933 - SILO</t>
  </si>
  <si>
    <t>ADS ATENCAO NAO SUBA NO TRANSP - SILO</t>
  </si>
  <si>
    <t>ADS PERIGO ROSCA GIRATORIA - SILO</t>
  </si>
  <si>
    <t>ADS PERIGO NAO ABRIR PORTA C - SILO</t>
  </si>
  <si>
    <t>ADESIVO ATENCAO ARMAZENAGEM MOTORREDUTOR - SILO</t>
  </si>
  <si>
    <t>LAT DIR 50X50X2450 - SILO</t>
  </si>
  <si>
    <t>LAT ESQ 50X50X2450 - SILO</t>
  </si>
  <si>
    <t>DGR 577 MM TUBO ANTIDERR ESCD SL - SILO</t>
  </si>
  <si>
    <t>FIX DO CORRM GALV - SILO</t>
  </si>
  <si>
    <t>PARAFUSO SEXTAVADO AB FL PB 14X78 TCP3 ZB TELHATERCA CAR EPDM - SILO</t>
  </si>
  <si>
    <t>PARAFUSO SEXTAVADO M10X25 MA 8.8 RI BICROMATIZADO DIN933 - SILO</t>
  </si>
  <si>
    <t>AR PRES M8 BC - SILO</t>
  </si>
  <si>
    <t>AR PRES M10 BC - SILO</t>
  </si>
  <si>
    <t>AR PRES M12 BC - SILO</t>
  </si>
  <si>
    <t>EXTRT MTD FAKA5767 COMPRADO - SILO</t>
  </si>
  <si>
    <t>PARAFUSO SEXTAVADO M12X40 MA 8.8 RI BC DIN933 - SILO</t>
  </si>
  <si>
    <t>PARAFUSO SEXTAVADO M16X50 MA 8.8 RI BC DIN933 - SILO</t>
  </si>
  <si>
    <t>SENSOR INDUT SENSE PS8-18GI50-E2 24VDC - SILO</t>
  </si>
  <si>
    <t>CHAVE NIVEL LBFS-02711.0 M18X1 - SILO</t>
  </si>
  <si>
    <t>PARAFUSO SEXTAVADO M6X20 MA 8.8 RI BC DIN933 - SILO</t>
  </si>
  <si>
    <t>PA FRANCES SPORCA SX M8X20 BC - SILO</t>
  </si>
  <si>
    <t>ARRUELA CONICA M8 ZB - SILO</t>
  </si>
  <si>
    <t>PA CAC M8X50 CG 5.8 ZB CPORCA - SILO</t>
  </si>
  <si>
    <t>PARAFUSO SEXTAVADO M10X35 MA 8.8 RI BC DIN933 - SILO</t>
  </si>
  <si>
    <t>ADS ATENCAO NAO OPERAR O EQUIP - SILO</t>
  </si>
  <si>
    <t>ADS PERIGO CACAMBAS EM MOVIMENTO - SILO</t>
  </si>
  <si>
    <t>ADS ATENCAO PATAMAR CAP MAX 250KG - SILO</t>
  </si>
  <si>
    <t>ADS PERIGO LIGAR EXAUST VERIF - SILO</t>
  </si>
  <si>
    <t>ADS ATENCAO VERIF ESTIC CORR - SILO</t>
  </si>
  <si>
    <t>MANUAL GERAL DE MONTAGEM - SILO</t>
  </si>
  <si>
    <t>PROJETO DE LAYOUT - SILO</t>
  </si>
  <si>
    <t>CHUMB TECNART M12X120 - SILO</t>
  </si>
  <si>
    <t>ACOPL E 128 PLUS F 5 E 50 - SILO</t>
  </si>
  <si>
    <t>TUBO D200X6000 11 SAE 1045 - SILO</t>
  </si>
  <si>
    <t>CONTORNO PRESILHA D200 - SILO</t>
  </si>
  <si>
    <t>ANEL D200 - SILO</t>
  </si>
  <si>
    <t>LUVA TUBULACAO D200 - SILO</t>
  </si>
  <si>
    <t>CH. GUIA P CABO DE ACO - SILO</t>
  </si>
  <si>
    <t>PEGA MAO P CABO ACO - SILO</t>
  </si>
  <si>
    <t>CONE REDC D320 P D200 PINT - SILO</t>
  </si>
  <si>
    <t>BASE CREM REG MOEGA - SILO</t>
  </si>
  <si>
    <t>CREM 640 CHASTE - SILO</t>
  </si>
  <si>
    <t>GUIA REG MOEGA MEN - SILO</t>
  </si>
  <si>
    <t>LINGUETA REG MOEGA 260X583 - SILO</t>
  </si>
  <si>
    <t>CORPO REG MOEGA 270X500 - SILO</t>
  </si>
  <si>
    <t>DESC REG 200.- SILO</t>
  </si>
  <si>
    <t>COL APOIO SUPT P FIX TUBO SFCA 5507 - SILO</t>
  </si>
  <si>
    <t>CH FIX SUP COLHAL SUPT SFCA 7312 GALV - SILO</t>
  </si>
  <si>
    <t>CH TRAV RECEP SUPT SFCA 836.8 - SILO</t>
  </si>
  <si>
    <t>CH TRAV RECEP SUPT SFCA 717.2 - SILO</t>
  </si>
  <si>
    <t>CH TRAV RECEP SUPT SFCA 692.3 - SILO</t>
  </si>
  <si>
    <t>CH TRAV RECEP SUPT SFCA 673.6 - SILO</t>
  </si>
  <si>
    <t>CH TRAV RECEP SUPT SFCA 683.4 - SILO</t>
  </si>
  <si>
    <t>ESTRUT TENSOR MEN 200 - SILO</t>
  </si>
  <si>
    <t>ESTRUT TENSOR MAI 200 - SILO</t>
  </si>
  <si>
    <t>LUVA D200X150 CGANCHO - SILO</t>
  </si>
  <si>
    <t>CHAPA GALV 14 1000X2000 - SILO</t>
  </si>
  <si>
    <t>SAPATL PCABO ACO D516 - SILO</t>
  </si>
  <si>
    <t>CABO ACO D38 GALV 6X7 AF - SILO</t>
  </si>
  <si>
    <t>BRACADEIRA 12 C RSC MM - SILO</t>
  </si>
  <si>
    <t>CABO ACO D516 GALV 6X7 AF - SILO</t>
  </si>
  <si>
    <t>SAPATL PCABO ACO D38 - SILO</t>
  </si>
  <si>
    <t>ESTIC CABO ACO 58X12 COLHAL - SILO</t>
  </si>
  <si>
    <t>MANIL RETA 58 PCABO ACO 38 - SILO</t>
  </si>
  <si>
    <t>MANIL RETA 12 PCABO ACO 516 - SILO</t>
  </si>
  <si>
    <t>MOD SUPT MTD EL5013X2.0M CPARAF GALV RV25 - SILO</t>
  </si>
  <si>
    <t>ROLO EMBORRACHADO DE TRACAO KA47 PONTA 35MM</t>
  </si>
  <si>
    <t>MAQUINA DE SOLDA MIG VULCANO MIG360 220/380V</t>
  </si>
  <si>
    <t>TOCHA MIG HANDYTOCH HT360</t>
  </si>
  <si>
    <t>VALVULA REGULADORA ARGONIO</t>
  </si>
  <si>
    <t>CANTONEIRA INOX 304 1.1/2X1/8 - 6M</t>
  </si>
  <si>
    <t>ALTERNADOR MANUTENCAO BOBCAT</t>
  </si>
  <si>
    <t>BASE DA TULIPA SAE 30</t>
  </si>
  <si>
    <t>MODULO DO INVERSOR 4,5A 1X800 VDC PARA SOPRADORA</t>
  </si>
  <si>
    <t>MODULO DE EXPANSAO ACOPOSMULTI 50A PARA SOPRADORA</t>
  </si>
  <si>
    <t>KIT FLANGE B14 63</t>
  </si>
  <si>
    <t>MOTOR REVISADO 0,25CV 4P SOPRADORA</t>
  </si>
  <si>
    <t>MAQUINA DE CORTE PLASMA 22V</t>
  </si>
  <si>
    <t>ESMERILHADEIRA 2KG</t>
  </si>
  <si>
    <t>CONDENSADORA INVERTER 18000 BTU 220V</t>
  </si>
  <si>
    <t>EVAPORADORA INVERTER 18000 BTU 220V</t>
  </si>
  <si>
    <t>ESTEIRA COM ELOS WSM1000FT</t>
  </si>
  <si>
    <t>JOGO DE VEDACAO EM BORRACHA EPDM PARA AMOSTRADOR</t>
  </si>
  <si>
    <t>CONJUNTO MONOVIA SL 5.5 NPT027 - SILO</t>
  </si>
  <si>
    <t>CORDA ANEL D2500 SFC 5.5 - SILO</t>
  </si>
  <si>
    <t>PAINEL 1000X2930 LOGOMARCA BIPART 2024 - SILO</t>
  </si>
  <si>
    <t>PE SFC 5.5 C/3411- TUBO QUADRADO GALV FOG - SILO</t>
  </si>
  <si>
    <t>ESTRUT CONE SD SGC 5.5 45GR TB.Q.GALV FOG RV22 - SILO</t>
  </si>
  <si>
    <t>PAINEL MAI CONE DESC SFC 5.5 45GR NV - SILO</t>
  </si>
  <si>
    <t>PAINEL MAI CONE DESC SFC 5.50 NV - SILO</t>
  </si>
  <si>
    <t>PAINEL MAI CONE DESC SFC 5.5 45GR RV22 - SILO</t>
  </si>
  <si>
    <t>MTD R47 DRE100M4 4.0CV 169RPM - SILO</t>
  </si>
  <si>
    <t>ESTRUT CAB MTRA 5013 MTD H=600 SOJA C. RECUO - SILO</t>
  </si>
  <si>
    <t>TAMPA CAB EL5013 CH ZAR RV24 - SILO</t>
  </si>
  <si>
    <t>MTD FA67/G DRE132S4/RS 7.5CV 96RPM - SILO</t>
  </si>
  <si>
    <t>POLIA CAB MTRA EL5013 7.5CV FA/KA67 - SILO</t>
  </si>
  <si>
    <t>KIT CAC PLAST C/FIX EL5013 130S 0.70L 2F - SILO</t>
  </si>
  <si>
    <t>MOD PAD EL5013X1,0M GALV RV21 - SILO</t>
  </si>
  <si>
    <t>MOD PAD EL5013X2,0M GALV RV21 - SILO</t>
  </si>
  <si>
    <t>MOD EXPLOSAO EL5013X2.0M RV21 - SILO</t>
  </si>
  <si>
    <t>MOD PAD INSP 2.0M GALV C/REF GRADE - SILO</t>
  </si>
  <si>
    <t>MOD PAD EL5013X1,5M GALV RV21 - SILO</t>
  </si>
  <si>
    <t>AMORT FINAL D200 45GR P/ANEL PINT - SILO</t>
  </si>
  <si>
    <t>AMORT LINHA TUBULAR D200 SIMP PINT - SILO</t>
  </si>
  <si>
    <t>YPSOLON 45GR D200 PINT RV24 - SILO</t>
  </si>
  <si>
    <t>ARRUELA 20MM</t>
  </si>
  <si>
    <t>ARRUELA 45MM</t>
  </si>
  <si>
    <t>UNIAO INOX 304L SOLD TC OD CURTA 2 POLEGADA</t>
  </si>
  <si>
    <t>REDUCAO CONCENTRICA INOX 304L OD PIPE 2X1,5</t>
  </si>
  <si>
    <t>EVAPORADOR EVU1000</t>
  </si>
  <si>
    <t>PLANTA DE CO2 UBF500</t>
  </si>
  <si>
    <t>MOLA DE PRESSAO 14,75X10,25</t>
  </si>
  <si>
    <t>ANEL DE RETENCAO</t>
  </si>
  <si>
    <t>ESMERILHADEIRA 4.1/2 M9510B 220V</t>
  </si>
  <si>
    <t>TELEVISAO 65 POLEGADAS</t>
  </si>
  <si>
    <t>TELEVISAO 85 POLEGADAS</t>
  </si>
  <si>
    <t>MEDIDOR DE RADIACAO MODELO MKS 05 - TERRA P</t>
  </si>
  <si>
    <t>CHUMBADOR 3/8 JAQUETA E CONE</t>
  </si>
  <si>
    <t>INDUZIDO DE PARTIDA</t>
  </si>
  <si>
    <t>KIT DE BUCHAS DE PARTIDA</t>
  </si>
  <si>
    <t>MODULO DE COMUNICACAO ASI PROFINET</t>
  </si>
  <si>
    <t>BANHO ULTRASSONICO</t>
  </si>
  <si>
    <t>SENSOR DIFUSO</t>
  </si>
  <si>
    <t>TORRE DE RESFRIAMENTO DE AGUA MODELO RTM-44/5-SGC</t>
  </si>
  <si>
    <t>BOCAL CERAMICA TIG 10N46 F8</t>
  </si>
  <si>
    <t>BOCAL CERAMICO LONGO N4 TIG</t>
  </si>
  <si>
    <t>CHOPEIRA ELETRICA 2 VIAS 110V</t>
  </si>
  <si>
    <t>MPP GM 250 KG LATERAL 2,00 X 0,60</t>
  </si>
  <si>
    <t>MPP GM 250 KG LONG 1,80 X 0,60</t>
  </si>
  <si>
    <t>BANDEJA MDF P/ NIVEL MPP - 1,79X0,59</t>
  </si>
  <si>
    <t>PONTA MONTADA 25X25</t>
  </si>
  <si>
    <t>ARRUELA ESPECIAL EPDM 47,5X92,5X4,5MM</t>
  </si>
  <si>
    <t>ARRUELA ESPECIAL EPDM 21,5X61,8X3,0MM</t>
  </si>
  <si>
    <t>MODULO MOTOR</t>
  </si>
  <si>
    <t>CORPO FIXADOR 24MM</t>
  </si>
  <si>
    <t>CAPA CURTA 12</t>
  </si>
  <si>
    <t>ELETRODO 220842</t>
  </si>
  <si>
    <t>CAPA DE RETENCAO 220854</t>
  </si>
  <si>
    <t>ANEL DIFUSOR DE AR</t>
  </si>
  <si>
    <t>BOCAL CERAMICA 05</t>
  </si>
  <si>
    <t>BOCAL MANUAL 65/85</t>
  </si>
  <si>
    <t>GUIA TEFLON 1,2 1,6MMX3,5MTS</t>
  </si>
  <si>
    <t>BICO DE CORTE PLASMA</t>
  </si>
  <si>
    <t>LUMINARIA PORTATIL ANTI EXPLOSAO</t>
  </si>
  <si>
    <t>PINCA 12 2,4MM</t>
  </si>
  <si>
    <t>ESMERILHADEIRA 7 POLEGADAS 6KG</t>
  </si>
  <si>
    <t>TOCHA TIG 12G 3M CONECTOR 13MM</t>
  </si>
  <si>
    <t>ENGATE RAPIDO FEMEA ESPIGA 6MM</t>
  </si>
  <si>
    <t>ENGATE RAPIDO FEMEA ROSCA 1/8 LATAO</t>
  </si>
  <si>
    <t>EIXO DO ROLETE DE TRACAO</t>
  </si>
  <si>
    <t>ROLETE TIPO 745 H 200</t>
  </si>
  <si>
    <t>BOMBA TRIFASICA 30/47 304</t>
  </si>
  <si>
    <t>NIPLE INOX 304 TC PARA TUBO OD 1.1/2 POLEGADA</t>
  </si>
  <si>
    <t>ABRACADEIRA TC 1.1/2 POLEGADA</t>
  </si>
  <si>
    <t>GARRA NEGATIVA 500A CABO 35MM CONECTOR 13MM</t>
  </si>
  <si>
    <t>INVERSOR DE SOLDA TIG 200P DIGITAL</t>
  </si>
  <si>
    <t>PLUG 16A 2 PONTOS 220/240V</t>
  </si>
  <si>
    <t>TOCHA TIG 26G 3M CONECTOR 13MM</t>
  </si>
  <si>
    <t>GARRA NEGATIVA 300A CABO 7,5M CONECTOR 9MM</t>
  </si>
  <si>
    <t>MAQUINA DE SOLDA MIG 350P 220/380V</t>
  </si>
  <si>
    <t>PLASMA POWERMAX 45XP 220V</t>
  </si>
  <si>
    <t>PLUG 32A 3 PONTOS 220/240V</t>
  </si>
  <si>
    <t>ROLDANA SOLDASA V 0,8/1,0MM 30X12X9</t>
  </si>
  <si>
    <t>TOCHA MIG/MAG LC300 3M</t>
  </si>
  <si>
    <t>TOCHA PLASMA DURAMAX 45XP 6,1M HYPERTHERM</t>
  </si>
  <si>
    <t>BOCAL CONICO 15MM</t>
  </si>
  <si>
    <t>PORTA BICO MB591G</t>
  </si>
  <si>
    <t>BICO CONTATO 1MM</t>
  </si>
  <si>
    <t>PLUG FEMEA 3P</t>
  </si>
  <si>
    <t>TUBO ACO CARBONO - 1 1/4</t>
  </si>
  <si>
    <t>TUBO ACO CARBONO - 4</t>
  </si>
  <si>
    <t>TUBO ACO CARBONO - 5</t>
  </si>
  <si>
    <t>TUBO ACO CARBONO - 10</t>
  </si>
  <si>
    <t>TUBO ACO CARBONO - 12</t>
  </si>
  <si>
    <t>FLANGE ROSCADO - ACO CARBONO FORJADO - ASTM - 3/4</t>
  </si>
  <si>
    <t>BOMBA COMBUSTIVEL 12V</t>
  </si>
  <si>
    <t>SERVO MOTOR MSK076C-0450-NN-M2-UG1-RNNK</t>
  </si>
  <si>
    <t>PISO ELEVADOR F62 FORMILINE 1.6 MM CINZA CLARO</t>
  </si>
  <si>
    <t>TROCADOR PLACAS GAXETADO 089-01</t>
  </si>
  <si>
    <t>TROCADOR DE PLACAS GAXETADO 089 -02</t>
  </si>
  <si>
    <t>TROCADOR DE PLACAS GAXETADO 089-03</t>
  </si>
  <si>
    <t>CAP ACO CARBONO ASTM A234 GR WPB CONEXAO SOLDA TOPO DIN2440 12</t>
  </si>
  <si>
    <t>CAP ACO CARBONO ASTM A234 GR WPB CONEXAO SOLDA TOPO DIN2440 16</t>
  </si>
  <si>
    <t>CAP ACO CARBONO ASTM A234 GR WPB CONEXAO SOLDA TOPO DIN2440 2 1/2</t>
  </si>
  <si>
    <t>CAP ACO CARBONO ASTM A234 GR WPB CONEXAO SOLDA TOPO DIN2440 4</t>
  </si>
  <si>
    <t>CAP  ACO CARBONO ASTM A234 GR. WPB CONEXAO SOLDA TOPO DIN2440 6</t>
  </si>
  <si>
    <t>CURVA 45 RL  ACO CARBONO DIN 2440 2</t>
  </si>
  <si>
    <t>CURVA 45 RL  ACO CARBONO DIN 2440 4</t>
  </si>
  <si>
    <t>AGUA DE RESFRIAMENTO AVANCO E RETORNO E VAPOR SATURADO</t>
  </si>
  <si>
    <t>CURVA 90 RL  ACO CARBONO DIN 2440 12</t>
  </si>
  <si>
    <t>CURVA 90 RL  ACO CARBONO DIN 2440 2 1/2</t>
  </si>
  <si>
    <t>CURVA 90 RL  ACO CARBONO DIN 2440 2</t>
  </si>
  <si>
    <t>CURVA 90 RL  ACO CARBONO DIN 2440 4</t>
  </si>
  <si>
    <t>CURVA 90 RL  ACO CARBONO DIN 2440 6</t>
  </si>
  <si>
    <t>CURVA 90 RL  ACO CARBONO DIN 2440 8</t>
  </si>
  <si>
    <t>CURVA 90 RL  ACO CARBONO DIN 2440 1 1/2</t>
  </si>
  <si>
    <t>CURVA 90 RL  ACO CARBONO DIN 2440 1/2</t>
  </si>
  <si>
    <t>CURVA 90 RL  ACO CARBONO DIN 2440 10</t>
  </si>
  <si>
    <t>FLANGE SOBREP ACO CARBONO FORJADO ASTMA105150LB FACE COM RESSALTO ANSIB165 10</t>
  </si>
  <si>
    <t>FLANGE SOBREP ACO CARBONO FORJADO ASTMA105150LB FACE COM RESSALTO ANSIB165 2 1/2</t>
  </si>
  <si>
    <t>FLANGE SOBREP ACO CARBONO FORJADO ASTMA105150LB FACE COM RESSALTO ANSIB165 2</t>
  </si>
  <si>
    <t>FLANGE SOBREP ACO CARBONO FORJADO ASTMA105150LB FACE COM RESSALTO ANSIB165 3</t>
  </si>
  <si>
    <t>FLANGE SOBREP ACO CARBONO FORJADO ASTMA105150LB FACE COM RESSALTO ANSIB165 4</t>
  </si>
  <si>
    <t>FLANGE SOBREP ACO CARBONO FORJADO ASTMA105150LB FACE COM RESSALTO ANSIB165 5</t>
  </si>
  <si>
    <t>FLANGE SOBREP ACO CARBONO FORJADO ASTMA105150LB FACE COM RESSALTO ANSIB165 8</t>
  </si>
  <si>
    <t>FLANGE SOBREP ACO CARBONO FORJADO ASTMA105150LB FACE COM RESSALTO ANSIB165 12</t>
  </si>
  <si>
    <t>FLANGE SOBREP ACO CARBONO FORJADO ASTMA105150LB FACE COM RESSALTO ANSIB165 1 1/2</t>
  </si>
  <si>
    <t>MEIA LUVA ROSCA ACO CARBONO ASTMA234GRAUWPB CONEX SOLDA BSPF3000ASMEB1611 1 1/2</t>
  </si>
  <si>
    <t>MEIA LUVA ROSCA ACO CARBONO ASTMA234GRAUWPB CONEX SOLDA BSPF3000ASMEB1611 1/2</t>
  </si>
  <si>
    <t>REDUCAO CONCENTRICA ACO CARBONO DIN 2440 10X6</t>
  </si>
  <si>
    <t>REDUCAO CONCENTRICA ACO CARBONO DIN 2440 4X2 1/2</t>
  </si>
  <si>
    <t>REDUCAO CONCENTRICA  ACO CARBONO DIN 2440 6X2 1/2</t>
  </si>
  <si>
    <t>REDUCAO CONCENTRICA ACO CARBONO DIN 2440 8X4</t>
  </si>
  <si>
    <t>REDUCAO CONCENTRICA ACO CARBONO DIN 2440 5X2</t>
  </si>
  <si>
    <t>REDUCAO CONCENTRICA ACO CARBONO DIN 2440 12X6</t>
  </si>
  <si>
    <t>REDUCAO EXCENTRICA ACO CARBONO DIN 2440 10X6</t>
  </si>
  <si>
    <t>REDUCAO EXCENTRICA ACO CARBONO DIN 2440 6X3</t>
  </si>
  <si>
    <t>REDUCAO EXCENTRICA ACO CARBONO DIN 2440 6X4</t>
  </si>
  <si>
    <t>REDUCAO EXCENTRICA ACO CARBONO DIN 2440 8X4</t>
  </si>
  <si>
    <t>CURVA 45 RL ACO CARBONO DIN 2440 10</t>
  </si>
  <si>
    <t>CURVA 45 RL ACO CARBONO DIN 2440 8</t>
  </si>
  <si>
    <t>REDUCAO CONCENTRICA ACO CARBONO ASTMA234GRWPB CONEX SOLDA SCH40ANSIB169 2 1/2X2</t>
  </si>
  <si>
    <t>REDUCAO CONCENTRICA ACO CARBONO ASTMA234GRWPB CONEX SOLDA SCH40ANSIB169 2X1 1/2</t>
  </si>
  <si>
    <t>CURVA 90 RL ACO CARBONO DIN 2440 1</t>
  </si>
  <si>
    <t>ANEL ESGOTO 200</t>
  </si>
  <si>
    <t>CURVA 90 RL ACO CARBONO DIN 2440 2</t>
  </si>
  <si>
    <t>CURVA 90 RL ACO CARBONO DIN 2440 5</t>
  </si>
  <si>
    <t>ANEL OCRE 150 JE</t>
  </si>
  <si>
    <t>FLANGE SOBREP ACO CARBONO FORJADO ASTMA105150LB FACE COM RESSALTO ANSIB165 1/2</t>
  </si>
  <si>
    <t>JUNCAO OCRE JE PBB 100</t>
  </si>
  <si>
    <t>LUVA ESGOTO SIMPLES 200</t>
  </si>
  <si>
    <t>REDUCAO OCRE EXCENTRICA JE 200X150</t>
  </si>
  <si>
    <t>TE OCRE JE PBB 200</t>
  </si>
  <si>
    <t>MEIA LUVA ROSCADA ACO CARBONO CONEX SOLDA DE TOPO ROSCA BSPF3000 ASMEB1611 1/2</t>
  </si>
  <si>
    <t>REDUCAO CONCENTRICA ACO CARBONO DIN 2440 2X3/4</t>
  </si>
  <si>
    <t>REDUCAO CONCENTRICA ACO CARBONO DIN 2440 6X5</t>
  </si>
  <si>
    <t>CAIXA DE AGUA TIPO FIBRA 20000L</t>
  </si>
  <si>
    <t>CAIXA DE AGUA TIPO FIBRA 200L</t>
  </si>
  <si>
    <t>TORRE DE RESFRIAMENTO DE AGUA MOD RTM 17 4/6</t>
  </si>
  <si>
    <t>LAVADORA DE ALTA VAZAO MOTOR WEG 1HP</t>
  </si>
  <si>
    <t>CONECTOR MDF ATEWD0606</t>
  </si>
  <si>
    <t>BOMBA TRIFASICA BL 80/47 30HP 2P 304</t>
  </si>
  <si>
    <t>PARTES DE CALDEIRA FLAMUTUBULAR MAX 05TH 10BAR</t>
  </si>
  <si>
    <t>KIT FACA DE CORTE 2 MOVEL / 1 FIXA</t>
  </si>
  <si>
    <t>MAQUINA STRETCHADEIRA</t>
  </si>
  <si>
    <t>BOCAL CERAMICA GAS LENS 7 TIG</t>
  </si>
  <si>
    <t>ENVOLVEDORA DE PALLET COMMANDO</t>
  </si>
  <si>
    <t>COMBINACOES DE MAQUINAS AUTOMATICAS PARA RECIPIENTES DE PET</t>
  </si>
  <si>
    <t>PRODUCAO TERCEIRIZADA BOBINA INOX 304 5,0X1500</t>
  </si>
  <si>
    <t>INDUSTRIALIZACAO MATERIAL DE TERCEIROS</t>
  </si>
  <si>
    <t>ACOPLAMENTO RIGIDO 1.1/4 FERRO FUNDIDO ULFM</t>
  </si>
  <si>
    <t>ACOPLAMENTO RIGIDO 1.1/2 FERRO FUNDIDO ULFM</t>
  </si>
  <si>
    <t>ACOPLAMENTO RIGIDO 2 FERRO FUNDIDO ULFM</t>
  </si>
  <si>
    <t>ACOPLAMENTO RIGIDO 2.1/2 FERRO FUNDIDO ULFM</t>
  </si>
  <si>
    <t>ACOPLAMENTO RIGIDO 3 FERRO FUNDIDO ULFM</t>
  </si>
  <si>
    <t>ACOPLAMENTO RIGIDO 4 FERRO FUNDIDO ULFM</t>
  </si>
  <si>
    <t>ACOPLAMENTO RIGIDO 6 FERRO FUNDIDO ULFM</t>
  </si>
  <si>
    <t>ACOPLAMENTO RIGIDO 8 FERRO FUNDIDO ULFM</t>
  </si>
  <si>
    <t>ACOPLAMENTO RIGIDO 10 FERRO FUNDIDO ULFM</t>
  </si>
  <si>
    <t>COTOVELO RANHURADO 45 4 FERRO FUNDIDO ULFM</t>
  </si>
  <si>
    <t>COTOVELO RANHURADO 45 8 FERRO FUNDIDO ULFM</t>
  </si>
  <si>
    <t>COTOVELO RANHURADO 45 10 FERRO FUNDIDO ULFM</t>
  </si>
  <si>
    <t>COTOVELO RANHURADO 90 1.1/4 FERRO FUNDIDO ULFM</t>
  </si>
  <si>
    <t>COTOVELO RANHURADO 90 1.1/2 FERRO FUNDIDO ULFM</t>
  </si>
  <si>
    <t>COTOVELO RANHURADO 90 2 FERRO FUNDIDO ULFM</t>
  </si>
  <si>
    <t>COTOVELO RANHURADO 90 2.1/2 FERRO FUNDIDO ULFM</t>
  </si>
  <si>
    <t>COTOVELO RANHURADO 90 3 FERRO FUNDIDO ULFM</t>
  </si>
  <si>
    <t>COTOVELO RANHURADO 90 4 FERRO FUNDIDO ULFM</t>
  </si>
  <si>
    <t>COTOVELO RANHURADO 90 8 FERRO FUNDIDO ULFM</t>
  </si>
  <si>
    <t>LUVA DE REDUCAO 3/4X1/2 BSP ACO GALVANIZADO NBR6943</t>
  </si>
  <si>
    <t>REDUCAO CONCENTRICA RANHURADA 1.1/2X1.1/4 FERRO FUNDIDO ULFM</t>
  </si>
  <si>
    <t>REDUCAO CONCENTRICA RANHURADA 2X1.1/4 FERRO FUNDIDO ULFM</t>
  </si>
  <si>
    <t>REDUCAO CONCENTRICA RANHURADA 2X1.1/2 FERRO FUNDIDO ULFM</t>
  </si>
  <si>
    <t>REDUCAO CONCENTRICA RANHURADA 2.1/2X1.1/4 FERRO FUNDIDO ULFM</t>
  </si>
  <si>
    <t>REDUCAO CONCENTRICA RANHURADA 2.1/2X1.1/2 FERRO FUNDIDO ULFM</t>
  </si>
  <si>
    <t>REDUCAO CONCENTRICA RANHURADA 2.1/2X2 FERRO FUNDIDO ULFM</t>
  </si>
  <si>
    <t>COMBINACOES DE MAQUINAS AUTOMATICAS PARA RECIPIENTES DE LATA</t>
  </si>
  <si>
    <t>REDUCAO CONCENTRICA RANHURADA 4X3 FERRO FUNDIDO ULFM</t>
  </si>
  <si>
    <t>TUBO 8 ACO CARBONO RANHURADO SCHEDULE 20 NBR5590</t>
  </si>
  <si>
    <t>REDUCAO CONCENTRICA RANHURADA 8X6 FERRO FUNDIDO ULFM</t>
  </si>
  <si>
    <t>TUBO 3/4 ACO GALVANIZADO COSTURA ESP.2,65MM MEDIA NBR5580/DINEN10255-M</t>
  </si>
  <si>
    <t>REDUCAO CONCENTRICA RANHURADA 10X8 FERRO FUNDIDO ULFM</t>
  </si>
  <si>
    <t>TUBO 6 ACO CARBONO RANHURADO SCHEDULE 10 - NBR5590</t>
  </si>
  <si>
    <t>TAMPAO RANHURADO 1.1/4 FERRO FUNDIDO ULFM</t>
  </si>
  <si>
    <t>TUBO 3 ACO CARBONO RANHURADO SCHEDULE 10 - NBR5590</t>
  </si>
  <si>
    <t>TAMPAO RANHURADO 2 FERRO FUNDIDO ULFM</t>
  </si>
  <si>
    <t>TAMPAO RANHURADO 2.1/2 FERRO FUNDIDO ULFM</t>
  </si>
  <si>
    <t>TAMPAO RANHURADO 3 FERRO FUNDIDO ULFM</t>
  </si>
  <si>
    <t>TAMPAO RANHURADO 4 FERRO FUNDIDO ULFM</t>
  </si>
  <si>
    <t>TAMPAO RANHURADO 6 FERRO FUNDIDO ULFM</t>
  </si>
  <si>
    <t>TAMPAO RANHURADO 10 FERRO FUNDIDO ULFM</t>
  </si>
  <si>
    <t>TE DE REDUCAO RANHURADO 2X1.1/4 FERRO FUNDIDO ULFM</t>
  </si>
  <si>
    <t>TE DE REDUCAO RANHURADO 2.1/2X2 FERRO FUNDIDO ULFM</t>
  </si>
  <si>
    <t>TE DE REDUCAO RANHURADO 3X2 FERRO FUNDIDO ULFM</t>
  </si>
  <si>
    <t>TE DE REDUCAO RANHURADO 4X2.1/2 FERRO FUNDIDO ULFM</t>
  </si>
  <si>
    <t>TE DE REDUCAO RANHURADO 4X3 FERRO FUNDIDO ULFM</t>
  </si>
  <si>
    <t>TE DE MECANICO RANHURADO 6X2.1/2 FERRO FUNDIDO ULFM</t>
  </si>
  <si>
    <t>TE DE REDUCAO RANHURADO 10X4 FERRO FUNDIDO ULFM</t>
  </si>
  <si>
    <t>TE DE REDUCAO RANHURADO 10X8 FERRO FUNDIDO ULFM</t>
  </si>
  <si>
    <t>TE RANHURADO 1.1/4 FERRO FUNDIDO ULFM</t>
  </si>
  <si>
    <t>TE RANHURADO 1.1/2 FERRO FUNDIDO ULFM</t>
  </si>
  <si>
    <t>TE RANHURADO 2 FERRO FUNDIDO ULFM</t>
  </si>
  <si>
    <t>TE RANHURADO 4 FERRO FUNDIDO ULFM</t>
  </si>
  <si>
    <t>TE RANHURADO 8 FERRO FUNDIDO ULFM</t>
  </si>
  <si>
    <t>TE MECANICO SAIDA ROSCADA BSPT 2.1/2X1 FERRO FUNDIDO ULFM</t>
  </si>
  <si>
    <t>TE MECANICO UBOLT PARA SPRINKLER COM SAIDA BSPT 1.1/4X1/2 FERRO FUNDIDO ULFM</t>
  </si>
  <si>
    <t>TE MECANICO UBOLT PARA SPRINKLER COM SAIDA BSPT 1.1/2X1/2 FERRO FUNDIDO ULFM</t>
  </si>
  <si>
    <t>TE MECANICO UBOLT PARA SPRINKLER COM SAIDA BSPT 2X3/4 FERRO FUNDIDO ULFM</t>
  </si>
  <si>
    <t>CANOPLA P/ BICO 1/2 70MM</t>
  </si>
  <si>
    <t>VALVULA ANGULAR RANHURADA 2.1/2</t>
  </si>
  <si>
    <t>COTOVELO RANHURADO 45 6 FERRO FUNDIDO ULFM</t>
  </si>
  <si>
    <t>TE RANHURADO 2.1/2 FERRO FUNDIDO ULFM</t>
  </si>
  <si>
    <t>TUBO 1/2 ACO GALVANIZADO COSTURA ESP 2,65MM MEDIA NBR5580/DINEN10255M</t>
  </si>
  <si>
    <t>TUBO 1.1/4 ACO CARBONO RANHURADO SCHEDULE 10 NBR5590</t>
  </si>
  <si>
    <t>TUBO 1.1/2 ACO CARBONO RANHURADO SCHEDULE 10 NBR5590</t>
  </si>
  <si>
    <t>TUBO 2 ACO CARBONO RANHURADO SCHEDULE 10 NBR5590</t>
  </si>
  <si>
    <t>TUBO 10 ACO CARBONO RANHURADO SCHEDULE 20 NBR5590</t>
  </si>
  <si>
    <t>SPRINKLER ESFR K25.2 (360) 1</t>
  </si>
  <si>
    <t>SPRINKLER RESPOSTA PADRAO K8,0 (115) 3/4</t>
  </si>
  <si>
    <t>SPRINKLER RESPOSTA RAPIDA K5,6 (80) 1/2</t>
  </si>
  <si>
    <t>SERRA MANUAL ALTA RESISTENCIA 24 DENTES</t>
  </si>
  <si>
    <t>PERFIL U ENRIJECIDO 1008 200X075X25X03,00X6000MM</t>
  </si>
  <si>
    <t>NIPLE DUPLO FO MAL GALV 150 BSP 3/4</t>
  </si>
  <si>
    <t>SAIDA SPRINKLER 2.1/2X1</t>
  </si>
  <si>
    <t>PARAFUSADEIRA FURADEIRA IMP GSB 3KG</t>
  </si>
  <si>
    <t>CAME DO EMPURRADOR</t>
  </si>
  <si>
    <t>IHM MBR1 PARA COMPREENSOR DE AMONIA</t>
  </si>
  <si>
    <t>VALVULA BORBOLETA SANITARIA AUTOMATICA CORPO INOX 4 POLEGADAS</t>
  </si>
  <si>
    <t>VALVULA BORBOLETA SANITARIA BIPARTIDA MANUAL 5 POLEGADAS</t>
  </si>
  <si>
    <t>VALVULA BORBOLETA SANITARIA BIPARTIDA MANUAL 8 POLEGADAS</t>
  </si>
  <si>
    <t>VALVULA BORBOLETA SANITARIA ELETROPNEUMATICA TIPO WAFER CORPO BIPARTIDO INOX 2</t>
  </si>
  <si>
    <t>VALVULA BORBOLETA SANITARIA ELETROPNEUMATICA TIPO WAFER CORPO TRIPARTIDO INOX 3</t>
  </si>
  <si>
    <t>VALVULA BORBOLETA SANITARIA MANUAL COM ALAVANCA CORPO TRIPARTIDO INOX 2 1/2</t>
  </si>
  <si>
    <t>VALVULA BORBOLETA SANITARIA MANUAL COM ALAVANCA CORPO TRIPARTIDO INOX 1 1/2</t>
  </si>
  <si>
    <t>VALVULA BORBOLETA SANITARIA MANUAL COM ALAVANCA CORPO TRIPARTIDO INOX 4</t>
  </si>
  <si>
    <t>VALVULA BORBOLETA SANITARIA MANUAL COM ALAVANCA CORPO TRIPARTIDO INOX 2</t>
  </si>
  <si>
    <t>VALVULA BORBOLETA TIPO WAFFER INOX COM ATUADOR ELETROPNEUMATICO ON/OFF 6</t>
  </si>
  <si>
    <t>VALVULA DE AMOSTRAGEM PARA INSTALACOES SANITARIAS INOX 304L 1/2 POLEGADA</t>
  </si>
  <si>
    <t>BOMBA DE ENGRENAGEM</t>
  </si>
  <si>
    <t>MAQUINA SERRA FITA</t>
  </si>
  <si>
    <t>SECADOR DE AR REFRIGERADO TD1060</t>
  </si>
  <si>
    <t>CHAVE MAGNETICA 380V 5,0CV 7-10A</t>
  </si>
  <si>
    <t>CHAVE REVERSORA 3P 16A</t>
  </si>
  <si>
    <t>TANQUE RESERVATORIO DE AR 2000 LITROS</t>
  </si>
  <si>
    <t>KIT ACESSORIOS PARA RESERVATORIO DE AR COMPRIMIDO</t>
  </si>
  <si>
    <t>BOCAL CERAMICA GAS LENS N6</t>
  </si>
  <si>
    <t>FILTRO EM Y ACO CARBONO ASTM A216 150LB DN10</t>
  </si>
  <si>
    <t>FILTRO EM Y ACO CARBONO ASTM A216 1,5MM 150LB DN6</t>
  </si>
  <si>
    <t>FILTRO EM Y ACO INOX A351 0,8MM 300LB DN1</t>
  </si>
  <si>
    <t>FILTRO EM Y ACO INOX A351 0,8MM 300LB DN1/2</t>
  </si>
  <si>
    <t>FILTRO COALESCENTE CONEXAO 3 POLEGADAS</t>
  </si>
  <si>
    <t>FILTRO EM Y ACO CARBONO ASTM A216 1,5MM 150LB DN2</t>
  </si>
  <si>
    <t>FILTRO EM Y ACO CARBONO ASTM A216 3MM 150LB B16.5 10 POLEGADAS</t>
  </si>
  <si>
    <t>FILTRO EM Y ACO CARBONO ASTM A216 1,5MM 150LB B16.5 2 POLEGADAS</t>
  </si>
  <si>
    <t>ADITIVO A DIESEL</t>
  </si>
  <si>
    <t>BATERIA 100A PARA BOBCAT</t>
  </si>
  <si>
    <t>REFRIGERADOR PORTA VIDRO 96L 127V</t>
  </si>
  <si>
    <t>EMPILHADEIRA ELETRICA 3.0 TON 6.0M AV 280AHLITIO</t>
  </si>
  <si>
    <t>TRANSPALETEIRA 0TON CBD20J-LI</t>
  </si>
  <si>
    <t>PERFIL SOBREPOR 35X35 PRETO 6M</t>
  </si>
  <si>
    <t>JOELHO AZUL 25MMX1/2</t>
  </si>
  <si>
    <t>LUVA AGUA 25MM</t>
  </si>
  <si>
    <t>PLUG PARA TOMADA 32A 220/240V</t>
  </si>
  <si>
    <t>PARAFUSO CHIPBOARD 4,5X40</t>
  </si>
  <si>
    <t>FITA P/ JUNTAS 3D 150X50</t>
  </si>
  <si>
    <t>EMENDA INTERNA 138X38</t>
  </si>
  <si>
    <t>ASSENTO SANITARIO UNIVERSAL ANTIBACTERIANO BRANCO GELO</t>
  </si>
  <si>
    <t>JOELHO MACHO/FEMEA 45X200MM</t>
  </si>
  <si>
    <t>ARRUELA QUADRADA 038X038X18MM</t>
  </si>
  <si>
    <t>JOELHO MACHO/FEMEA 45X160MM</t>
  </si>
  <si>
    <t>JOELHO ESGOTO 45X160MM</t>
  </si>
  <si>
    <t>TUBO SOLDAVEL MARROM 50MM</t>
  </si>
  <si>
    <t>RETALHO DE MALHA COSTURADO</t>
  </si>
  <si>
    <t>BOBINA GALVALUME PRE PINTADA 24X1200 BRANCA</t>
  </si>
  <si>
    <t>BOBINA GALVALUME PRE PINTADA 26X150 BRANCA</t>
  </si>
  <si>
    <t>BOBINA GALVALUME PRE PINTADA 26X900 BRANCA</t>
  </si>
  <si>
    <t>TINTA FOSCO BRANCO GELO 18 LITROS</t>
  </si>
  <si>
    <t>PORCA SEXTAVADA 9/16</t>
  </si>
  <si>
    <t>PLUGUE MACHO 2P 20A</t>
  </si>
  <si>
    <t>PLUGUE FEMEA 2P+T20A</t>
  </si>
  <si>
    <t>PRODUCAO TERCEIRIZADA BOBINA INOX 304 4,00X1520</t>
  </si>
  <si>
    <t>CAIXA DE INSPECAO POLIPROPILENO 300X300MM</t>
  </si>
  <si>
    <t>CAIXA EQUIPOTENCIALIZACAO 28X20X10CM</t>
  </si>
  <si>
    <t>SUPORTE ADERIBASE EM ALUMINIO 40MM C/ PARAFUSO 1/4</t>
  </si>
  <si>
    <t>TINTA SPRAY BRANCO BRILHANTE 400ML</t>
  </si>
  <si>
    <t>CABO FLEXIVEL PP 500V 2X1,50MM2 PRETO</t>
  </si>
  <si>
    <t>CHAPA A-36 9,50X480X380MM</t>
  </si>
  <si>
    <t>CHAPA A-36 12,50X480X380MM</t>
  </si>
  <si>
    <t>QUADRO BRANCO ALUMINIO 300X120</t>
  </si>
  <si>
    <t>PLUG BRANCO C/ROSCA 1/2</t>
  </si>
  <si>
    <t>BOBINA GALVALUME PRE PINTADA 26X1200 BRANCA</t>
  </si>
  <si>
    <t>TOMADA SOBREPOR 32A 3 PONTOS 220/240V</t>
  </si>
  <si>
    <t>ASSENTO SANITARIO PLASTICO ASPEN BRANCO GELO</t>
  </si>
  <si>
    <t>TERMINAL ESTANHADO 1 FURO 1 COMPRESSAO 35MM2</t>
  </si>
  <si>
    <t>REGUA DE TOMADAS SEM CABO 5 ENTRADAS 20A</t>
  </si>
  <si>
    <t>CILINDRO DE ARGONIO 10M3 ONU 1006 COMPRIMIDO 2.2</t>
  </si>
  <si>
    <t>MISTURADOR DE TINTA</t>
  </si>
  <si>
    <t>PASTA LUBRIFICANTE 160G</t>
  </si>
  <si>
    <t>BALDE METAL 8 LITROS</t>
  </si>
  <si>
    <t>VIGA PINUS 2X4 3,0M</t>
  </si>
  <si>
    <t>ASSENTO SANITARIO OVAL SOFT BRANCO</t>
  </si>
  <si>
    <t>TANQUE PLASTICO 22LT</t>
  </si>
  <si>
    <t>CHAPA 1020 3,00X50X50MM</t>
  </si>
  <si>
    <t>CHAPA A-36 31,50X480X380MM</t>
  </si>
  <si>
    <t>CHAPA A-36 35X480X380MM</t>
  </si>
  <si>
    <t>CHAPA A-36 44,50X480X380MM</t>
  </si>
  <si>
    <t>REFLETOR LED 300W BIVOLT 6500K</t>
  </si>
  <si>
    <t>REVESTIMENTO AUTONIVELANTE URETANO COMPOSTO A</t>
  </si>
  <si>
    <t>REVESTIMENTO AUTONIVELANTE URETANO COMPOSTO B</t>
  </si>
  <si>
    <t>REVESTIMENTO AUTONIVELANTE URETANO COMPOSTO C</t>
  </si>
  <si>
    <t>JOELHO OCRE JE 45X150MM</t>
  </si>
  <si>
    <t>LUVA DE CORRER OCRE 150MM</t>
  </si>
  <si>
    <t>TUBO OCRE 150MM</t>
  </si>
  <si>
    <t>UNIAO ESGOTO 200MM</t>
  </si>
  <si>
    <t>TUBO QUICKSTREAM 200MM</t>
  </si>
  <si>
    <t>LEITOR FACIAL</t>
  </si>
  <si>
    <t>CANALETA 20X12CM COM ADESIVO</t>
  </si>
  <si>
    <t>GRANITO PRETO SAO GABRIEL</t>
  </si>
  <si>
    <t>ELETRODO 6013 3,25M</t>
  </si>
  <si>
    <t>BOBINA GALVALUME PRE PINTADA 28X300 BRANCA</t>
  </si>
  <si>
    <t>PARAFUSO AUTOBROCANTE CABECA SEXTAVADA 12X1.1/2</t>
  </si>
  <si>
    <t>FITA ADESIVA 48X50</t>
  </si>
  <si>
    <t>CAPACETE DE SEGURANCA COM CARNEIRA CLASSE G</t>
  </si>
  <si>
    <t>FILTRO MECANICO 2078 P2/P95</t>
  </si>
  <si>
    <t>BOTINA COURO ELASTICO BICO DE ACO NUMERO 41</t>
  </si>
  <si>
    <t>BOTINA COURO ELASTICO BICO DE ACO NUMERO 42</t>
  </si>
  <si>
    <t>BOTINA COURO ELASTICO BICO DE ACO NUMERO 43</t>
  </si>
  <si>
    <t>BOTINA COURO ELASTICO BICO DE ACO NUMERO 44</t>
  </si>
  <si>
    <t>CHAPA INOX 430 1.50X280X3000 CALHA E</t>
  </si>
  <si>
    <t>CHAPA INOX 430 1.50X280X600MM CALHA E</t>
  </si>
  <si>
    <t>CHAPA INOX 430 1.50X280X3000MM CALHA F</t>
  </si>
  <si>
    <t>CHAPA INOX 430 1.50X280X1730MM CALHA F</t>
  </si>
  <si>
    <t>CHAPA INOX 430 1.50X280X3000M CALHA G</t>
  </si>
  <si>
    <t>CHAPA INOX 430 1.50X280X3000MM CALHA H</t>
  </si>
  <si>
    <t>CHAPA INOX 430 1.50X280X3000MM CALHA I</t>
  </si>
  <si>
    <t>CHAPA INOX 430 1.50X280X2000MM CALHA I</t>
  </si>
  <si>
    <t>CHAPA INOX 430 1.50X280X1000MM CALHA K</t>
  </si>
  <si>
    <t>CHAPA INOX 430 1.50X280X3000MM CALHA L</t>
  </si>
  <si>
    <t>CHAPA INOX 430 1.50X280X1170MM CALHA L</t>
  </si>
  <si>
    <t>CHAPA INOX 430 1.50X280X1670MM CALHA L</t>
  </si>
  <si>
    <t>CHAPA INOX 430 1.50X280X3000MM CALHA N</t>
  </si>
  <si>
    <t>CHAPA INOX 430 1.50X280X2000MM CALHA N</t>
  </si>
  <si>
    <t>CHAPA INOX 430 1.50X280X3000MM CALHA O</t>
  </si>
  <si>
    <t>CHAPA INOX 430 1.50X280X600MM CALHA O</t>
  </si>
  <si>
    <t>CHAPA INOX 430 1X900X2175MM CALHA A-1</t>
  </si>
  <si>
    <t>CHAPA INOX 430 1X900X3950MM CALHA A-2</t>
  </si>
  <si>
    <t>CHAPA INOX 430 1X900X3690MM CALHA A-3</t>
  </si>
  <si>
    <t>CHAPA INOX 430 1X900X3690MM CALHA A-4</t>
  </si>
  <si>
    <t>CHAPA INOX 430 1X900X2175MM CALHA A-5</t>
  </si>
  <si>
    <t>CHAPA INOX 430 1X900X3570MM CALHA B-1</t>
  </si>
  <si>
    <t>CHAPA INOX 430 1X900X3660MM CALHA B-2</t>
  </si>
  <si>
    <t>CHAPA INOX 430 1X900X2695MM CALHA B-3</t>
  </si>
  <si>
    <t>CHAPA INOX 430 1X900X3445MM CALHA B-4</t>
  </si>
  <si>
    <t>CHAPA INOX 430 1X900X2750MM CALHA B-5</t>
  </si>
  <si>
    <t>CHAPA INOX 430 1X900X3370MM CALHA B-6</t>
  </si>
  <si>
    <t>CHAPA INOX 430 1X900X3760MM CALHA B-7</t>
  </si>
  <si>
    <t>CHAPA INOX 430 1X600X3000MM CALHA C-1.1</t>
  </si>
  <si>
    <t>CHAPA INOX 430 1X600X1450MM CALHA C-1.2</t>
  </si>
  <si>
    <t>CHAPA INOX 430 1X600X3045MM CALHA C-2</t>
  </si>
  <si>
    <t>CHAPA INOX 430 1X600X3895MM CALHA C-3</t>
  </si>
  <si>
    <t>CHAPA INOX 430 1X600X3330MM CALHA C-4</t>
  </si>
  <si>
    <t>CHAPA INOX 430 1X600X2770MM CALHA C-5</t>
  </si>
  <si>
    <t>CHAPA INOX 430 1X600X3310MM CALHA C-6</t>
  </si>
  <si>
    <t>CHAPA INOX 430 1X600X3000MM CALHA C-7.1</t>
  </si>
  <si>
    <t>CHAPA INOX 430 1X600X1410MM CALHA C-7.2</t>
  </si>
  <si>
    <t>CHAPA INOX 430 1X600X2905MM CALHA C-8</t>
  </si>
  <si>
    <t>CHAPA INOX 430 1X900X3000MM CALHA D-1.1</t>
  </si>
  <si>
    <t>CHAPA INOX 430 1X900X1450MM CALHA D-1.2</t>
  </si>
  <si>
    <t>CHAPA INOX 430 1X900X2920MM CALHA D-2</t>
  </si>
  <si>
    <t>CHAPA INOX 430 1X900X1340MM CALHA D-3</t>
  </si>
  <si>
    <t>CHAPA INOX 430 1X900X3000MM CALHA D-4.1</t>
  </si>
  <si>
    <t>CHAPA INOX 430 1X900X2580MM CALHA D-4.2</t>
  </si>
  <si>
    <t>CHAPA INOX 430 1X900X3000MM CALHA D-5.1</t>
  </si>
  <si>
    <t>CHAPA INOX 430 1X900X3110MM CALHA D-8</t>
  </si>
  <si>
    <t>CHAPA INOX 430 1X900X4000MM CALHA M</t>
  </si>
  <si>
    <t>CHAPA INOX 430 1,50X262X320MM TAMPA CALHA M</t>
  </si>
  <si>
    <t>CHAPA INOX 430 1,50X280X2750MM CALHA J-1 E J-2</t>
  </si>
  <si>
    <t>CHAPA INOX 430 1X900X2780MM CALHA D-5.2</t>
  </si>
  <si>
    <t>CHAPA INOX 430 1X900X2550MM CALHA D-6</t>
  </si>
  <si>
    <t>CHAPA INOX 430 1X900X2210MM CALHA D-7</t>
  </si>
  <si>
    <t>CHAPA INOX 430 1X900X2420MM CALHA D-9</t>
  </si>
  <si>
    <t>CHAPA INOX 430 1X900X2810MM CALHA D-10</t>
  </si>
  <si>
    <t>CHAPA INOX 430 1X900X2210MM CALHA D-11</t>
  </si>
  <si>
    <t>CHAPA INOX 430 1X900X3375MM CALHA D-12</t>
  </si>
  <si>
    <t>TE PVC SOLDAVEL 25MM</t>
  </si>
  <si>
    <t>JOELHO PVC SOLDAVEL 90X25MM</t>
  </si>
  <si>
    <t>JOELHO PVC SOLDAVEL 45X25MM</t>
  </si>
  <si>
    <t>JOELHO PVC SOLDAVEL 90X25MM C/BUCHA LATAO</t>
  </si>
  <si>
    <t>ADAPTADOR CURTO PVC SOLDAVEL 25MM 3/4</t>
  </si>
  <si>
    <t>LUVA PVC SOLDAVEL C/BUCHA LATAO 25MM 3/4</t>
  </si>
  <si>
    <t>TANQUE VERTICAL ISOLADO COM POLIUTERANO</t>
  </si>
  <si>
    <t>ARAME DE SOLDA TUBULAR 1,20MM</t>
  </si>
  <si>
    <t>CHAPA INOX 430 1,50X83X80MM TAMPA</t>
  </si>
  <si>
    <t>FECHADURA MAGNETICA</t>
  </si>
  <si>
    <t>ANEL OCRE JE 200MM</t>
  </si>
  <si>
    <t>JUNCAO OCRE JE PBB 200MM</t>
  </si>
  <si>
    <t>CILINDRO DE GAS CARBONICO 40LTS</t>
  </si>
  <si>
    <t>ELETRODO 70,18 3,25MM</t>
  </si>
  <si>
    <t>LIXA FERRO K246 100</t>
  </si>
  <si>
    <t>CHAVE BOIA ELETRICA 16A</t>
  </si>
  <si>
    <t>PARAFUSO CABECA CHATA 4,5X50 PHILIPS</t>
  </si>
  <si>
    <t>LAMPADA LED 12W 6500K</t>
  </si>
  <si>
    <t>FITA DUPLA FACE FORTE 19MMX2MT</t>
  </si>
  <si>
    <t>TRENA EMBORRACHADA 8MT</t>
  </si>
  <si>
    <t>REGISTRO ESFERA 25MM</t>
  </si>
  <si>
    <t>REBITE 612 6,2X12MM</t>
  </si>
  <si>
    <t>PAPELEIRA PLASTICO PEQUENA</t>
  </si>
  <si>
    <t>BROCA ACO RAPIDO 6,5MM</t>
  </si>
  <si>
    <t>COLETE REFLETIVO C/BOLSO</t>
  </si>
  <si>
    <t>BOTINA DE SEGURANCA PU</t>
  </si>
  <si>
    <t>FORTEPOXI MULTISSUPERFICIES CINZA 2,4L</t>
  </si>
  <si>
    <t>CONJUNTO CHAVE FENDA PHILLIPS 7PCS</t>
  </si>
  <si>
    <t>CHAVE COMBINADA 14MM</t>
  </si>
  <si>
    <t>CHAVE COMBINADA 15MM</t>
  </si>
  <si>
    <t>COLHER PEDREIRO OVAL 8</t>
  </si>
  <si>
    <t>SERRA DE VIDEA CIRCULAR 185X20X36</t>
  </si>
  <si>
    <t>SOQUETE MAGNETICO 5/16</t>
  </si>
  <si>
    <t>GRAXA LUBRIFICANTE CALCIUM 18KG</t>
  </si>
  <si>
    <t>MARTELO UNHA 27CM CABO MADEIRA</t>
  </si>
  <si>
    <t>ELETRODO 3,25MM</t>
  </si>
  <si>
    <t>CORTE 1,20 GALVALUME CHAPA 24 0,65MM</t>
  </si>
  <si>
    <t>BALANCA DE FLUXO</t>
  </si>
  <si>
    <t>CATALISADOR EPOXI BASE SOLVENTE BRANCO 800ML</t>
  </si>
  <si>
    <t>SOLENOIDE DE PARADA</t>
  </si>
  <si>
    <t>DIFUSOR GAS LENS 2,4MM</t>
  </si>
  <si>
    <t>DISJUNTOR DIN 2X50A 6KA</t>
  </si>
  <si>
    <t>PERFIL ESPECIAL - RAL7021/PRIMER</t>
  </si>
  <si>
    <t>ANEL OCRE JE 100MM</t>
  </si>
  <si>
    <t>JOELHO OCRE JE 90X100MM</t>
  </si>
  <si>
    <t>LUVA DE CORRER OCRE JE 100MM</t>
  </si>
  <si>
    <t>TUBO OCRE 100MM</t>
  </si>
  <si>
    <t>BOCAL DE PORCELANA TIG TE444</t>
  </si>
  <si>
    <t>PONTA MONTADA A-11</t>
  </si>
  <si>
    <t>RODA LIXA 30X20</t>
  </si>
  <si>
    <t>RODA LIXA 50X25</t>
  </si>
  <si>
    <t>FITA ALUMINIO 50MMX20M</t>
  </si>
  <si>
    <t>JOELHO COLETOR OCRE PVC 45X150MM</t>
  </si>
  <si>
    <t>JOELHO COLETOR OCRE PVC 45X200MM</t>
  </si>
  <si>
    <t>JOELHO COLETOR OCRE PVC 90X100MM</t>
  </si>
  <si>
    <t>JOELHO COLETOR OCRE PVC 90X150MM</t>
  </si>
  <si>
    <t>JOELHO COLETOR OCRE PVC 90X200MM</t>
  </si>
  <si>
    <t>JUNCAO COLETOR OCRE PVC 200MM</t>
  </si>
  <si>
    <t>LUVA DE CORRER COLETOR OCRE PVC 150MM</t>
  </si>
  <si>
    <t>LUVA DE CORRER COLETOR OCRE PVC 200MM</t>
  </si>
  <si>
    <t>REDUCAO COLETOR OCRE PVC 150X100MM</t>
  </si>
  <si>
    <t>REDUCAO COLETOR OCRE PVC 200X150MM</t>
  </si>
  <si>
    <t>TE COLETOR OCRE PVC 200MM</t>
  </si>
  <si>
    <t>TE COLETOR OCRE PVC 150MM</t>
  </si>
  <si>
    <t>TE REDUCAO COLETOR OCRE PVC 150X100MM</t>
  </si>
  <si>
    <t>TE REDUCAO COLETOR OCRE PVC 200X150MM</t>
  </si>
  <si>
    <t>TE COLETOR OCRE PVC 100MM</t>
  </si>
  <si>
    <t>ANEL BORRACHA PARA TUBO OCRE COLETOR 150MM</t>
  </si>
  <si>
    <t>TAMPA PARA TUBO OCRE COLETOR 200MM SEM ANEL</t>
  </si>
  <si>
    <t>JOELHO COLETOR OCRE PVC 45X100MM</t>
  </si>
  <si>
    <t>LUVA DE CORRER COLETOR OCRE PVC 100MM</t>
  </si>
  <si>
    <t>PLACA TERMICA ISOFACHADA PARA FECHAMENTO DE GALPAO</t>
  </si>
  <si>
    <t>SUPORTE INFERIOR DE PLACA TERMICA PARA FECHAMENTO DE GALPAO</t>
  </si>
  <si>
    <t>CHAPA INOX 430 2X400X200MM REDUCAO</t>
  </si>
  <si>
    <t>CHAPA A-36 25,40X800X800MM</t>
  </si>
  <si>
    <t>TELA GALINHEIRO 2 POLEGADAS 1,5 ALTURA</t>
  </si>
  <si>
    <t>PAREDAO DE LATAS 3X3M FURIOSO</t>
  </si>
  <si>
    <t>RIPA PINUS 1X2 2,50MT</t>
  </si>
  <si>
    <t>CHAPA A-36 2X400X200MM</t>
  </si>
  <si>
    <t>CHAPA A-36 3X400X200MM</t>
  </si>
  <si>
    <t>CHAPA A-36 2X250X200MM</t>
  </si>
  <si>
    <t>CHAPA A-36 3X250X200MM</t>
  </si>
  <si>
    <t>PERFIL SOBREPOR 17X14MM BRANCO 3M</t>
  </si>
  <si>
    <t>PERFIL SOBREPOR 17X7MM BRANCO 2M</t>
  </si>
  <si>
    <t>PERFIL SOBREPOR 17X7MM PRETO 3M</t>
  </si>
  <si>
    <t>ACO CA60 5,00 NERV RETO 12,0M</t>
  </si>
  <si>
    <t>CABO FLEXIVEL PP 500V 2X2,50MM2 PRETO</t>
  </si>
  <si>
    <t>CHAPA A-36 19X400X400MM FURO 100</t>
  </si>
  <si>
    <t>CHAPA A-36 3X1500X3000MM</t>
  </si>
  <si>
    <t>CHAPA A-36 16X300X300MM ANCORAGEM 2</t>
  </si>
  <si>
    <t>CHAPA A-36 12,50X300X300MM DS</t>
  </si>
  <si>
    <t>PARAFUSO CABECA CHATA 4,2X25 PHILIPS</t>
  </si>
  <si>
    <t>CHAPA INOX 304 12,70X370X370MM</t>
  </si>
  <si>
    <t>CHAPA INOX 304 5,00X370X370MM</t>
  </si>
  <si>
    <t>CHAPA INOX 304 9,50X370X370MM</t>
  </si>
  <si>
    <t>SERRA CIRCULAR GKS 150 220V 1500W</t>
  </si>
  <si>
    <t>ESMALTE BASE AGUA BRANCO 900ML</t>
  </si>
  <si>
    <t>CONJUNTO DE ROLINHOS PARA PINTURA</t>
  </si>
  <si>
    <t>CAPA COLETORES OCRE DN200 S/ANEL</t>
  </si>
  <si>
    <t>BROCA ACO RAPIDO COMPRIMENTO 117MM</t>
  </si>
  <si>
    <t>GESSO 1KG</t>
  </si>
  <si>
    <t>ACO CA50 10,00MM RETO 12 METROS</t>
  </si>
  <si>
    <t>FITA SILVER TAPE 45MMX5M</t>
  </si>
  <si>
    <t>TE AZUL 25X20MM</t>
  </si>
  <si>
    <t>JOELHO SOLDAVEL 25X45MM</t>
  </si>
  <si>
    <t>FITA DUPLA FACE 12MMX2MT</t>
  </si>
  <si>
    <t>TE SOLDAVEL 25MM</t>
  </si>
  <si>
    <t>ALONGADOR PARA TORNEIRA 1/2 6CM</t>
  </si>
  <si>
    <t>ACABAMENTO REGISTRO 3/4 C31</t>
  </si>
  <si>
    <t>PARAFUSO PHILIPS 4,8X45,0</t>
  </si>
  <si>
    <t>PLUG BRANCO C/ROSCA 3/4</t>
  </si>
  <si>
    <t>REDUCAO TORNEIRA ROSCA 3/4X1/2</t>
  </si>
  <si>
    <t>UNIAO SOLDAVEL 50MM</t>
  </si>
  <si>
    <t>ADAPTADOR SOLDAVEL 50MM</t>
  </si>
  <si>
    <t>ESMALTE ECOLOGICO BASE AGUA CINZA MEDIO</t>
  </si>
  <si>
    <t>VIGA PINUS 2X4X2,5M</t>
  </si>
  <si>
    <t>TABUA PINUS 1X6X2,5MT</t>
  </si>
  <si>
    <t>LAPIS DE CARPINTEIRO</t>
  </si>
  <si>
    <t>MARRETA 5.0KG CABO COMPRIDO 94CM</t>
  </si>
  <si>
    <t>SERROTE TRIPLA AFIACAO</t>
  </si>
  <si>
    <t>REMENDO R-01</t>
  </si>
  <si>
    <t>PLUG TEE 3 ENTRADAS</t>
  </si>
  <si>
    <t>NIPEL COM ROSCA 1/2 BRANCO</t>
  </si>
  <si>
    <t>GRAXEIRA 14KG</t>
  </si>
  <si>
    <t>JOGO CHAVE COMBINADA 6A32MM COM 12 PECAS</t>
  </si>
  <si>
    <t>ESCOVA ACO CIRCULAR 115MM FURO 22MM</t>
  </si>
  <si>
    <t>ARAME GALVANIZADO BWG10 3,4MM</t>
  </si>
  <si>
    <t>PARAFUSO PARA DRYWALL TTPC 25 1000 UNIDADES</t>
  </si>
  <si>
    <t>COMPOUND TECBOND MF ENDURECEDOR 1KG</t>
  </si>
  <si>
    <t>CABO ALUMINIO TRIPLEX 2X1X16 NEUTRO</t>
  </si>
  <si>
    <t>ROLDANA PORCELANA 72X72</t>
  </si>
  <si>
    <t>ARMACAO REX PESADA 1X1</t>
  </si>
  <si>
    <t>COTOVELO 90 GRAUS 20X12MM</t>
  </si>
  <si>
    <t>ORGANIZADOR DE CABOS SPIRAL 1/4 BRANCO</t>
  </si>
  <si>
    <t>SERRINHA AMARELA LAMINA</t>
  </si>
  <si>
    <t>CARVAOZINHO PARA MAQUINAS</t>
  </si>
  <si>
    <t>DRYWALL TABICADO ZN POS 0,50</t>
  </si>
  <si>
    <t>DRYWALL F530 ZN 0,50</t>
  </si>
  <si>
    <t>CAIXA DE SOBREPOR EM X TAMPA 1 POSTO LIZ FLEX</t>
  </si>
  <si>
    <t>PARAFUSO MAQUINA M16X200MM</t>
  </si>
  <si>
    <t>PA CONCHA QUADRADA COM CABO</t>
  </si>
  <si>
    <t>CONECTOR PERFURANTE CDP 120 -120MM DERIVACAO 25 -15MM</t>
  </si>
  <si>
    <t>ALCA PREFORMADA SERVICO P/ CABO MULTIPLEXADO CONDUTOR NEUTRO16 MM2</t>
  </si>
  <si>
    <t>CONECTOR PERFURANTE CDP 150 - 35MM DERIVACAO 10 - 150 MM</t>
  </si>
  <si>
    <t>PICARETA COM CABO</t>
  </si>
  <si>
    <t>PINO MACHO 180 2 PONTOS 10 AMPERES</t>
  </si>
  <si>
    <t>SERRA CIRCULAR VIDEA PARA MADEIRA</t>
  </si>
  <si>
    <t>ESCADA DE FIBRA EXTENSIVA 6 METROS</t>
  </si>
  <si>
    <t>TRENA EMBORRACHADA 5MT</t>
  </si>
  <si>
    <t>BROCA SDS PLUS 14X160MM</t>
  </si>
  <si>
    <t>BROCA SDS PLUS 6X210MM</t>
  </si>
  <si>
    <t>CANALETA 20X10X2,00 COM ADESIVO</t>
  </si>
  <si>
    <t>COTOVELO PVC ESGOTO 100MMX45</t>
  </si>
  <si>
    <t>MASSA DE VEDACAO 939</t>
  </si>
  <si>
    <t>CAIXA DESCARGA BRANCA</t>
  </si>
  <si>
    <t>CHAPA INOX 430 1X4350X7380</t>
  </si>
  <si>
    <t>CHAPA INOX 430 1X6890X10890</t>
  </si>
  <si>
    <t>CHAPA INOX 430 1X7890X28220</t>
  </si>
  <si>
    <t>CHAPA INOX 430 1X16350X8780</t>
  </si>
  <si>
    <t>CHAPA INOX 430 1,50X280X45600</t>
  </si>
  <si>
    <t>CHAPA INOX 430 1,50X280X37300</t>
  </si>
  <si>
    <t>CHAPA INOX 430 1,50X280X15000</t>
  </si>
  <si>
    <t>CHAPA INOX 430 1,50X280X18000</t>
  </si>
  <si>
    <t>CHAPA INOX 430 1,50X280X8840</t>
  </si>
  <si>
    <t>CHAPA INOX 430 1,50X280X12000</t>
  </si>
  <si>
    <t>GRAXA PARALIQUE 363 1KG</t>
  </si>
  <si>
    <t>CHAPA INOX 430 2X40X100X80MM REDUCAO 1</t>
  </si>
  <si>
    <t>CHAPA INOX 430 2X100X80MM REDUCAO 2</t>
  </si>
  <si>
    <t>CHAPA INOX 430 2X150X80MM REDUCAO 3</t>
  </si>
  <si>
    <t>CHAPA INOX 430 2X200X80 MM REDUCAO 4</t>
  </si>
  <si>
    <t>DISJUNTOR TRIFASICO 50A CURVA C 3KA</t>
  </si>
  <si>
    <t>CHAPA INOX 430 1X900X12000</t>
  </si>
  <si>
    <t>CHAPA A-36 4,75X144X88MM COM FURO</t>
  </si>
  <si>
    <t>CHAPA A-36 8X150X200MM</t>
  </si>
  <si>
    <t>CHAPA A-36 4,75X65X100MM</t>
  </si>
  <si>
    <t>CHAPA A-36 4,75X360X100MM</t>
  </si>
  <si>
    <t>CHAPA A-36 4,75X290X100MM</t>
  </si>
  <si>
    <t>CHAPA A-36 12,50X360X290MM</t>
  </si>
  <si>
    <t>CHAPA A-36 12,50X240X290MM</t>
  </si>
  <si>
    <t>CHAPA 1020 1,50X240X3000MM</t>
  </si>
  <si>
    <t>CHAPA 1020 1,50X240X2000MM</t>
  </si>
  <si>
    <t>CHAPA A-36 8X125X200MM</t>
  </si>
  <si>
    <t>RODAPE ALIZAR PVC</t>
  </si>
  <si>
    <t>COLA DE CONTATO 375G</t>
  </si>
  <si>
    <t>FECHADURA PORTA BANHEIRO 55MM</t>
  </si>
  <si>
    <t>GUARNICAO PVC 7,0X8,0X1,20</t>
  </si>
  <si>
    <t>FECHADURA PORTA EXTERNA 55MM</t>
  </si>
  <si>
    <t>PORTA PRONTA ABRIR SOLIDO BATENTE</t>
  </si>
  <si>
    <t>CHAPA A-36 3X1500X6000MM</t>
  </si>
  <si>
    <t>CHAPA LISA 1008 200X75X25X3X6000MM</t>
  </si>
  <si>
    <t>REBITADOR COM ROSCA</t>
  </si>
  <si>
    <t>TUBO INDUSTRIAL QUADRADO 60X60X1,50MM</t>
  </si>
  <si>
    <t>CANTONEIRA 25,40X1X1/8</t>
  </si>
  <si>
    <t>BROCA AR 7/16 POLEGADAS 140MM</t>
  </si>
  <si>
    <t>BROCA ACO RAPIDO 151MM</t>
  </si>
  <si>
    <t>CHAPA A-36 3X1200X6000MM</t>
  </si>
  <si>
    <t>TELHA TRAPEZIONAL 1,80M 1MX0,43MM</t>
  </si>
  <si>
    <t>VIGA EUCALIPTO 2X6</t>
  </si>
  <si>
    <t>ESPACADOR DE FERRAGENS CENTOPEIA 25MM</t>
  </si>
  <si>
    <t>CILINDRO DE NITROGENIO 10M3 COMPRIMIDO 2.2</t>
  </si>
  <si>
    <t>CAIXA DE PASSAGEM ALUMINIO 15X15X10</t>
  </si>
  <si>
    <t>CILINDRO ARGONIO 50 LITROS</t>
  </si>
  <si>
    <t>REBITE COM ROSCA M-10,00MM PLANA</t>
  </si>
  <si>
    <t>LIMA MEIA CANA MURCA 8-203MM</t>
  </si>
  <si>
    <t>LIXA MINIKONTOUR 50X20MM</t>
  </si>
  <si>
    <t>VARETA SOLDA INOX TIG 309 2,4</t>
  </si>
  <si>
    <t>BROCA SDS PLUS 6,0X150X210</t>
  </si>
  <si>
    <t>BROCA SDS PLUS 14,0X150X200</t>
  </si>
  <si>
    <t>VIGA U 1AX5,59MM</t>
  </si>
  <si>
    <t>TUBO REDONDO 38,10X2,00</t>
  </si>
  <si>
    <t>CANTONEIRA A36 1/8X1</t>
  </si>
  <si>
    <t>CANTONEIRA 1/8X1.1/2</t>
  </si>
  <si>
    <t>TUBO RETANGULAR 200X100X3,00</t>
  </si>
  <si>
    <t>TUBO RETANGULAR 150X100X2,65</t>
  </si>
  <si>
    <t>ALICATE PARA MOLDE MEDIO M-160</t>
  </si>
  <si>
    <t>REBITE COM ROSCA M-10MM PLANA</t>
  </si>
  <si>
    <t>CHAPA A-36 16X350X350MM ANCORAGEM 1</t>
  </si>
  <si>
    <t>CHAPA INOX 430 1,50X300X300MM - 100</t>
  </si>
  <si>
    <t>BARRA CHATA 1MX1/8</t>
  </si>
  <si>
    <t>DISCO CORTE 9 FURO 7/8</t>
  </si>
  <si>
    <t>TUBO DE ACO REDONDO 2 16</t>
  </si>
  <si>
    <t>TUBO DE ACO REDONDO 1 16</t>
  </si>
  <si>
    <t>TUBO REDONDO POLIURETANO 8,00X1,25 AZUL</t>
  </si>
  <si>
    <t>CORPO FIXADOR TIG TB062 2,4MM</t>
  </si>
  <si>
    <t>PINCA TIG TC212 2,4MM</t>
  </si>
  <si>
    <t>BOCAL DE PORCELANA TIG TE433 N7</t>
  </si>
  <si>
    <t>CHAPA INOX 430 1,50X300X300MM - 150</t>
  </si>
  <si>
    <t>CHAPA INOX 430 1,50X300X300MM - 200</t>
  </si>
  <si>
    <t>REGULADOR DE GAS ARGONIO</t>
  </si>
  <si>
    <t>PREGO COMUM 16X21 COM CABECA</t>
  </si>
  <si>
    <t>NIVEL DE ALUMINIO 20-50MM 3 BOLHAS</t>
  </si>
  <si>
    <t>TRENA DE BORRACHA 7,5MX25M COM TRAVA</t>
  </si>
  <si>
    <t>PRUMO DE PAREDE 750G METAL</t>
  </si>
  <si>
    <t>ELETRODO TUNGSTENIO 3,2X150 PONTA VERMELHA</t>
  </si>
  <si>
    <t>SOLDA VARETA PARA TIG INOX 308L 1,6MM</t>
  </si>
  <si>
    <t>LIXA MINIKONTOUR 30X20MM</t>
  </si>
  <si>
    <t>SERRA CIRCULAR 115MM</t>
  </si>
  <si>
    <t>SOLDA VARETA PARA TIG INOX 309L 2,4MM</t>
  </si>
  <si>
    <t>PLACA DE SINALIZACAO PISO MOLHADO</t>
  </si>
  <si>
    <t>CHAPA INOX 430 1X900X3000MM 20X30</t>
  </si>
  <si>
    <t>NIVEL DE MADEIRA</t>
  </si>
  <si>
    <t>TORQUES ARMADOR 12</t>
  </si>
  <si>
    <t>PRUMO DE METAL 400G</t>
  </si>
  <si>
    <t>BROCA DE VIDEA 6MM</t>
  </si>
  <si>
    <t>CABO DE ENXADA</t>
  </si>
  <si>
    <t>SOLDA EXOTERMICA 90G</t>
  </si>
  <si>
    <t>MOLDE MTA2-5050</t>
  </si>
  <si>
    <t>CHAVE NYLON PRETA</t>
  </si>
  <si>
    <t>CAIXA DE LUZ REFORCADA 4X4</t>
  </si>
  <si>
    <t>CAIXA LUZ 4X4 EMBUTIR</t>
  </si>
  <si>
    <t>ENDURECEDOR DE CONCRETO</t>
  </si>
  <si>
    <t>CHAPA INOX 430 1X300X2000MM</t>
  </si>
  <si>
    <t>LUVA FERRO GALVANIZADO BSP 2.1/2</t>
  </si>
  <si>
    <t>BASE REGULAVEL TUBULAR</t>
  </si>
  <si>
    <t>CERA PARA CONCRETO</t>
  </si>
  <si>
    <t>DIAGONAL VERTICAL METALICA 200X200MM</t>
  </si>
  <si>
    <t>ESCADA TUBULAR 200MM</t>
  </si>
  <si>
    <t>GUARDACORPO ESCADA TUBULAR 200MM</t>
  </si>
  <si>
    <t>MULTIPISO METALICO 33X200MM - ANDAIME</t>
  </si>
  <si>
    <t>MULTIPISO METALICO 50X200MM - ANDAIME</t>
  </si>
  <si>
    <t>PISO METALICO 24X100 - ANDAIME</t>
  </si>
  <si>
    <t>PISO METALICO 24X200 - ANDAIME</t>
  </si>
  <si>
    <t>PISO METALICO 28X200 - ANDAIME</t>
  </si>
  <si>
    <t>UNIAO ASSENTO BRONZE FERRO GALVANIZADO BSP 2.1/2</t>
  </si>
  <si>
    <t>PISO METALICO 32X100 - ANDAIME</t>
  </si>
  <si>
    <t>PISO METALICO 32X200 - ANDAIME</t>
  </si>
  <si>
    <t>POSTE METALICO 100MM - ANDAIME</t>
  </si>
  <si>
    <t>POSTE METALICO 250MM - ANDAIME</t>
  </si>
  <si>
    <t>QUEBRA VAO ANDAIME</t>
  </si>
  <si>
    <t>TRAVESSA 200 MODEX - ANDAIME</t>
  </si>
  <si>
    <t>TUBO 48 175 - ANDAIME</t>
  </si>
  <si>
    <t>UNIAO EMENDA CIP 8MM</t>
  </si>
  <si>
    <t>TE FERRO GALVANIZADO BSP 2.1/2</t>
  </si>
  <si>
    <t>REDUCAO EXCENTRICA OCRE 150X100MM</t>
  </si>
  <si>
    <t>TINTA AUTOMOTIVA VERMELHO 3.6 LT</t>
  </si>
  <si>
    <t>BIG BAG 1000KG - ANDAIME</t>
  </si>
  <si>
    <t>BRACADEIRA FAIXA F</t>
  </si>
  <si>
    <t>TUBO 48 150 - ANDAIME</t>
  </si>
  <si>
    <t>TUBO 48 100 - ANDAIME</t>
  </si>
  <si>
    <t>TUBO 48 50 - ANDAIME</t>
  </si>
  <si>
    <t>TRAVESSAO 50 MODEX ANDAIME</t>
  </si>
  <si>
    <t>TERMINAL DE GUARDA CORPO  - ANDAIME</t>
  </si>
  <si>
    <t>POSTE 2 00 MODEX - ANDAIME</t>
  </si>
  <si>
    <t>TINTA PARA ALUMINIO 3,6L</t>
  </si>
  <si>
    <t>DISCO DESBATE 115X6,4X22,23MM</t>
  </si>
  <si>
    <t>DISCO CORTE 115X3,0X22,22MM</t>
  </si>
  <si>
    <t>FOLHA ABRASIVA MEDIA 3 METROS</t>
  </si>
  <si>
    <t>TRINCHA 3/4 CERDAS SINTETICAS</t>
  </si>
  <si>
    <t>DISCO DESBASTE 115X6,3X22,22MM</t>
  </si>
  <si>
    <t>DISCO CORTE INOX 114X3,2X22,22MM</t>
  </si>
  <si>
    <t>COMPENSADO PARA FORMA 2,44X1,22 18MM</t>
  </si>
  <si>
    <t>DISCO DE CORTE 115X1X22,23</t>
  </si>
  <si>
    <t>LIXA MASSA 150</t>
  </si>
  <si>
    <t>ESPATULA ACO INOX 10,2CM</t>
  </si>
  <si>
    <t>DISCO DESBASTE 115X5X22,23</t>
  </si>
  <si>
    <t>PINCEL PLUMATEK TRINCHA 2</t>
  </si>
  <si>
    <t>GARFO PARA ROLO DE PINTURA TIPO GAIOLA</t>
  </si>
  <si>
    <t>ROLO DE LA EPOXI 9CM COM CABO</t>
  </si>
  <si>
    <t>COLA BRANCA PVA EXTRA 500G</t>
  </si>
  <si>
    <t>DISCO FLAP 115X22,23</t>
  </si>
  <si>
    <t>MADEIRIT CHAPA 09MM 110X220</t>
  </si>
  <si>
    <t>PORTA LAMINADA 84CM R12 DIREITA</t>
  </si>
  <si>
    <t>CAIXA DE LUZ 4X2 RETANGULAR</t>
  </si>
  <si>
    <t>FITA ADESIVA 50X25M PRATA</t>
  </si>
  <si>
    <t>TORNEIRA GOUMERT FIT MESA 1/4 C34</t>
  </si>
  <si>
    <t>ABRACADEIRA TIPO U 3/4</t>
  </si>
  <si>
    <t>MARCADOR INDUSTRIAL AMARELO 3MM</t>
  </si>
  <si>
    <t>PARAFUSO SANITARIO ACO LATAO 1/4X90</t>
  </si>
  <si>
    <t>ANEL DE BORRACHA PRETA 40MM</t>
  </si>
  <si>
    <t>TOMADA QUADRUPLA BARRA</t>
  </si>
  <si>
    <t>CAPA CURTA PARA TOCHA TF503</t>
  </si>
  <si>
    <t>DISCO REBOLO DIAMANTADO 4/1/2 115MM</t>
  </si>
  <si>
    <t>PLUG INDUSTRIAL 2P+T 16A 220V</t>
  </si>
  <si>
    <t>ABRACADEIRA NYLON BRANCA 100X2.5MM</t>
  </si>
  <si>
    <t>REFLETOR LED SLIM 100W 6500K</t>
  </si>
  <si>
    <t>TERMINAL TUBULAR ISOLADO 4MM</t>
  </si>
  <si>
    <t>SAIDA ELETROCALHA PARA PERFILADO</t>
  </si>
  <si>
    <t>DISCO CORTE AR302 180X3,0X22,23</t>
  </si>
  <si>
    <t>VIGA PINUS 2X4 COM 2,50 METROS</t>
  </si>
  <si>
    <t>MARCADOR PONTA DUPLA RETRO PROJETOR</t>
  </si>
  <si>
    <t>VERNIZ PROTETOR 5 LITROS VERMELHO</t>
  </si>
  <si>
    <t>PEDRA BRITA RACHAO</t>
  </si>
  <si>
    <t>CURVA OCRE LONGA 45X100</t>
  </si>
  <si>
    <t>TE OCRE JE PBB 100</t>
  </si>
  <si>
    <t>ANTI RESPINGO SEM SILICONE 400ML</t>
  </si>
  <si>
    <t>PINCEL 0189 NUMERO 06</t>
  </si>
  <si>
    <t>PINCEL TRINCHA 319 - 4</t>
  </si>
  <si>
    <t>BOCAL CERAMICO LONGO N5 TIG</t>
  </si>
  <si>
    <t>VARETA TIG CARBONO ER 70S6 3,20 2.4MM</t>
  </si>
  <si>
    <t>BOMBA MEGABLOC 30CV 4P</t>
  </si>
  <si>
    <t>BOMBA MEGABLOC 10CV 4P</t>
  </si>
  <si>
    <t>BOMBA MEGABLOC 15CV 4P</t>
  </si>
  <si>
    <t>CONJUNTO MOTOBOMBA KSB</t>
  </si>
  <si>
    <t>BOMBA MEGABLOC 2CV 4P</t>
  </si>
  <si>
    <t>BOMBA MEGABLOC 12,5CV 4P</t>
  </si>
  <si>
    <t>CONDENSADORA K7 LG 36K INVERTER 220V</t>
  </si>
  <si>
    <t>EVAPORADORA  K7 LG 36K INVERTER 220V</t>
  </si>
  <si>
    <t>TELHA MAGNESIO PRE-PINTADA CINZA 7026/ BRANCO 9003</t>
  </si>
  <si>
    <t>TELHA MAGNESIO PRE-PINTADA BRANCO RAL 9003</t>
  </si>
  <si>
    <t>TELHA GALVALUME C/RESINA RT-40/1020</t>
  </si>
  <si>
    <t>FIXADOR AUTOPERFURANTE CABECA 5/16</t>
  </si>
  <si>
    <t>CABINE SE-TR-1 AO TEMPO 2000KVA</t>
  </si>
  <si>
    <t>CABINE PMT-3 ADM/ETE AO TEMPO</t>
  </si>
  <si>
    <t>CUBICULO BLINDADO</t>
  </si>
  <si>
    <t>CENTRO DE CONTROLE DE MOTORES-01</t>
  </si>
  <si>
    <t>QPG- CABINE SE TR-1 AO TEMPO 2000K</t>
  </si>
  <si>
    <t>QGBT 1 - PREDIO 01- PAVILHAO INDUSTRIAL</t>
  </si>
  <si>
    <t>QGBT 2 - PREDIO 03 - UTILIDADES</t>
  </si>
  <si>
    <t>QGBT 3 - AREA EXTERNA</t>
  </si>
  <si>
    <t>BROCA SDS PLUS VIDEA 210X18MM</t>
  </si>
  <si>
    <t>BROCA SDS PLUS VIDEA 210X19MM</t>
  </si>
  <si>
    <t>TUBO ESGOTO 150MM</t>
  </si>
  <si>
    <t>CABO DE MARRETA MACICO 45CM</t>
  </si>
  <si>
    <t>RADIO COMUNICADOR VKF/UHF</t>
  </si>
  <si>
    <t>LINHA DE PEDREIRO LARANJA 100X0,80</t>
  </si>
  <si>
    <t>GRAXEIRA DUPLA</t>
  </si>
  <si>
    <t>TUBO REDONDO 1 33,70X3,35</t>
  </si>
  <si>
    <t>TUBO REDONDO 1/2 21,30X2,65</t>
  </si>
  <si>
    <t>TUBO REDONDO 1.1/2 48,30X3,35</t>
  </si>
  <si>
    <t>TUBO REDONDO 2 60,30X3,75</t>
  </si>
  <si>
    <t>TUBO REDONDO 2.1/2 76,10X4,50</t>
  </si>
  <si>
    <t>TUBO REDONDO 3 88,90X3,35</t>
  </si>
  <si>
    <t>TUBO REDONDO 3/4 26,90X2,65</t>
  </si>
  <si>
    <t>TUBO REDONDO 4 114,30X3,75</t>
  </si>
  <si>
    <t>TUBO REDONDO 6 165,10X4,75</t>
  </si>
  <si>
    <t>TUBO REDONDO 8 219,10X5,60</t>
  </si>
  <si>
    <t>SEPARADOR DE GRAMA METRO LINEAR</t>
  </si>
  <si>
    <t>PEDRA BRITADA 1/2</t>
  </si>
  <si>
    <t>SIFAO SANFONADO CROMADO METALIZADO</t>
  </si>
  <si>
    <t>DISTRIBUIDOR DE FLUXO PARA PURGADOR UTDS15 1/2</t>
  </si>
  <si>
    <t>DISTRIBUIDOR DE FLUXO PARA PURGADOR UTDS20 3/4</t>
  </si>
  <si>
    <t>PORCELANATO 83X83 DETROIT GRAY ACETINADO</t>
  </si>
  <si>
    <t>MANTA PARA JARDINAGEM 1X2,3MT</t>
  </si>
  <si>
    <t>PEDRA SEIXO PRETO N2 30KG</t>
  </si>
  <si>
    <t>MARTELETE PERFURADOR 5KG</t>
  </si>
  <si>
    <t>TAMPA PARA CONDULETE PVC 1/2X3/4</t>
  </si>
  <si>
    <t>ELETRODUTO GALVANIZADO LEVE 2</t>
  </si>
  <si>
    <t>FITA ISOLANTE 18MMX20M</t>
  </si>
  <si>
    <t>IMPERMEABILIZANTE DESMOLTON MD 18KG</t>
  </si>
  <si>
    <t>BROXA PARA PINTURA RETANGULAR 15X5,6CM</t>
  </si>
  <si>
    <t>CHAVE DOBRAR FERRO 3/8</t>
  </si>
  <si>
    <t>TELA VIVEIRO 1/2 24X1,00X50M</t>
  </si>
  <si>
    <t>BROCA SDS 22X310MM</t>
  </si>
  <si>
    <t>ENGATE RAPIDO 1/2 E 7/16</t>
  </si>
  <si>
    <t>HIDROPISTOLA PARA ENGATE RAPIDO</t>
  </si>
  <si>
    <t>VERGALHAO ACO 50 6,3MM</t>
  </si>
  <si>
    <t>TINTA ESMALTE SINTETICO PRETO FOSCO 900ML</t>
  </si>
  <si>
    <t>GRAXA CHASSIS 2 GOLDEN 10KG</t>
  </si>
  <si>
    <t>ADESIVO EPOXI 1KG</t>
  </si>
  <si>
    <t>SERRA CIRCULAR P/ MADEIRA 180MM36</t>
  </si>
  <si>
    <t>ESCOVA INOX COM CABO 3 FILEIRAS</t>
  </si>
  <si>
    <t>PLACA DE CONTROLE LCT3 V6</t>
  </si>
  <si>
    <t>ACO CA 50 6,30MM RETO 12MT</t>
  </si>
  <si>
    <t>TINTA CINZA SUB-GRAY BRILHANTE 3,6 LITROS</t>
  </si>
  <si>
    <t>VERNIZ ALTO SOLIDO 800ML</t>
  </si>
  <si>
    <t>KIT TINTA EPOXI CINZA A-B-C</t>
  </si>
  <si>
    <t>FECHADURA INTELIGENTE PARA PORTAS DE VIDRO</t>
  </si>
  <si>
    <t>TUBO INOX 304L 5S 33,40X1,65MM</t>
  </si>
  <si>
    <t>TUBO INOX 304L 5S 48,26X1,65MM</t>
  </si>
  <si>
    <t>TUBO INOX 304L 5S 73,03X2,11MM</t>
  </si>
  <si>
    <t>TUBO INOX 304L 5S 88,90X2,11MM</t>
  </si>
  <si>
    <t>TUBO INOX 304L 5S 114,30X2,11MM</t>
  </si>
  <si>
    <t>TUBO INOX 304L 10S 21,34X2,11MM</t>
  </si>
  <si>
    <t>TUBO INOX 304L 10S 33,40X2,77MM</t>
  </si>
  <si>
    <t>TUBO INOX 304L 10S 48,26X2,77MM</t>
  </si>
  <si>
    <t>TUBO INOX 304L 10S 60,33X2,77MM</t>
  </si>
  <si>
    <t>TUBO INOX 304L 10S 114,30X3,05MM</t>
  </si>
  <si>
    <t>TUBO INOX 304L 40S 60,33X3,91MM</t>
  </si>
  <si>
    <t>TUBO INOX 304L 40S 114,30X6,02MM</t>
  </si>
  <si>
    <t>FLANGE INOX 304 150LB FACE R 8</t>
  </si>
  <si>
    <t>TAMPA INOX 304 SOLDA SCH 5S 1.1/2</t>
  </si>
  <si>
    <t>CURVA 90 INOX 304 LR SCH 5S 1.1/2</t>
  </si>
  <si>
    <t>CURVA 90 INOX 304 LR SCH 5S 1</t>
  </si>
  <si>
    <t>CURVA 90 INOX 304 LR SCH 5S 2.1/2</t>
  </si>
  <si>
    <t>CURVA 90 INOX 304 LR SCH 5S 3</t>
  </si>
  <si>
    <t>REDUCAO EXCENTRICA INOX 304 5S 3X2.1/2</t>
  </si>
  <si>
    <t>TE INOX 304 SOLDA SCH 5S 3</t>
  </si>
  <si>
    <t>TAMPA INOX 304 SOLDA SCH 20S 2.1/2</t>
  </si>
  <si>
    <t>TAMPA INOX 304 SOLDA SCH 20S 1</t>
  </si>
  <si>
    <t>CURVA 90 INOX 304 LR SCH 5S 4</t>
  </si>
  <si>
    <t>TUBO INOX 304L 5S 60,33X1,65MM</t>
  </si>
  <si>
    <t>FLANGE INOX 304 150LB FACE R 2.1/2</t>
  </si>
  <si>
    <t>FLANGE INOX 304 150LB FACE R 3</t>
  </si>
  <si>
    <t>FLANGE INOX 304 150LB FACE R 4</t>
  </si>
  <si>
    <t>TE REDUCAO INOX 304 SCH 5S 3X2</t>
  </si>
  <si>
    <t>TE REDUCAO INOX 304 SCH 5S 4X2</t>
  </si>
  <si>
    <t>TE INOX 304 SCH 5S 1</t>
  </si>
  <si>
    <t>TE INOX 304 SCH 5S 1/2</t>
  </si>
  <si>
    <t>TE INOX 304 SCH 5S 4</t>
  </si>
  <si>
    <t>CURVA 90 INOX 304 LR SCH 20S 2</t>
  </si>
  <si>
    <t>CURVA 90 INOX 304 LR SCH 20S 4</t>
  </si>
  <si>
    <t>TAMPA INOX 304L SCH 10S 2</t>
  </si>
  <si>
    <t>TAMPA INOX 304L SCH 10S 4</t>
  </si>
  <si>
    <t>TAMPA INOX 304 SCH 10S 1</t>
  </si>
  <si>
    <t>CURVA 90 INOX 304L LR SCH 10S 1/2</t>
  </si>
  <si>
    <t>CURVA 90 INOX 304L LR SCH 10S 4</t>
  </si>
  <si>
    <t>CURVA 90 INOX 304 LR SCH 10S 1</t>
  </si>
  <si>
    <t>CURVA 90 INOX 304 LR SCH 10S 2</t>
  </si>
  <si>
    <t>ARGILA EXPANDIDA 25 LITROS</t>
  </si>
  <si>
    <t>TE INOX 304 SCH 10S 2</t>
  </si>
  <si>
    <t>TE INOX 304 SCH 10S 1</t>
  </si>
  <si>
    <t>TE INOX 304 SCH 10S 1.1/2</t>
  </si>
  <si>
    <t>TE INOX 304L SCH 10S 4</t>
  </si>
  <si>
    <t>TE REDUCAO INOX 304L SCH 10S 4X2</t>
  </si>
  <si>
    <t>REDUCAO EXCENTRICA INOX 304 SCH 10S 2X1.1/2</t>
  </si>
  <si>
    <t>REDUCAO CONCENTRICA INOX 304 SCH 10S 2X1</t>
  </si>
  <si>
    <t>REDUCAO CONCENTRICA INOX 304 SCH 10S 1.1/2X1/2</t>
  </si>
  <si>
    <t>DRY CANTONEIRA ZN 0,50 3000</t>
  </si>
  <si>
    <t>CANTONEIRA 38,10-1. 1/2 X 1/8</t>
  </si>
  <si>
    <t>BLOCO CANALETA DE CONCRETO 14X19X39 CM</t>
  </si>
  <si>
    <t>FITA ADESIVA ALUMINIO 50MMX30M</t>
  </si>
  <si>
    <t>ESTOPA BRANCA 1KG</t>
  </si>
  <si>
    <t>REBOLO DIAMANTADO 115MM TURBO</t>
  </si>
  <si>
    <t>PLACA CEGA 4X4</t>
  </si>
  <si>
    <t>PLACA 4X4 4 POSTOS</t>
  </si>
  <si>
    <t>SUPORTE 4X2 CLEANS</t>
  </si>
  <si>
    <t>SUPORTE 4X4 CLEANS</t>
  </si>
  <si>
    <t>DISJUNTOR DIN 2X32A</t>
  </si>
  <si>
    <t>DISJUNTOR DIN 3X63A</t>
  </si>
  <si>
    <t>CANALETA COM TAMPA 20X10X2000MM</t>
  </si>
  <si>
    <t>BARRAMENTO PENTE 221MM TRIFASICO 3X12</t>
  </si>
  <si>
    <t>QUADRO DE DISTRIBUICAO 24 DIN SOBREPOSTO</t>
  </si>
  <si>
    <t>TUBO INOX 1.1/4 1.50 POLIDO</t>
  </si>
  <si>
    <t>CERA PARA PISO</t>
  </si>
  <si>
    <t>CHUMBADOR QUIMICO FIS VL 300T</t>
  </si>
  <si>
    <t>APLICADOR CHUMBADOR QUIMICO/SILICONE</t>
  </si>
  <si>
    <t>ESTACA PRETENDIDA 18X18</t>
  </si>
  <si>
    <t>ESTACA PRETENDIDA 20X20</t>
  </si>
  <si>
    <t>ESTACA PRETENDIDA 26X26</t>
  </si>
  <si>
    <t>PAINEL FRIGO LISO PIRAP 100MM</t>
  </si>
  <si>
    <t>PAINEL FRIGO LISO PIRAP 70MM</t>
  </si>
  <si>
    <t>PERFIL U 50X70X50MM</t>
  </si>
  <si>
    <t>CANTONEIRA 30X30MM INTERNA</t>
  </si>
  <si>
    <t>CANTONEIRA 50X150MM EXTERNA</t>
  </si>
  <si>
    <t>REBITE POP ALUMINIO 4,0X15MM</t>
  </si>
  <si>
    <t>CANTONEIRA 50X50MM EXTERNA</t>
  </si>
  <si>
    <t>MASSA VEDANTE PARA PAINEIS 600ML</t>
  </si>
  <si>
    <t>VALVULA 1X2.3/8</t>
  </si>
  <si>
    <t>SIFAO SANFONADO UNIVERSAL 70CM</t>
  </si>
  <si>
    <t>EMENDA JUNCAO PERFILADO EM 1</t>
  </si>
  <si>
    <t>FONTE CHAVEADA 12V 50A</t>
  </si>
  <si>
    <t>SAPATA PARA PERFILADO 2 FUROS 38X38MM</t>
  </si>
  <si>
    <t>ABRACADEIRA PVC CINZA 3/4</t>
  </si>
  <si>
    <t>ABRACADEIRA DE NYLON 150X2,50MM</t>
  </si>
  <si>
    <t>ADAPTADOR CONDULETE PVC 3/4</t>
  </si>
  <si>
    <t>CABO FIO FLEXIVEL 4MM 750V</t>
  </si>
  <si>
    <t>CAIXA PARA PISO 4X2X1 BAIXA</t>
  </si>
  <si>
    <t>CAIXA PARA PISO 4X4X1 BAIXA</t>
  </si>
  <si>
    <t>CAIXA SOBREPOR LIZFLEX COM TAMPA 1 MODULO</t>
  </si>
  <si>
    <t>CONECTOR DERIVACAO DE EMENDA 0,5X6,0M 3P 40A</t>
  </si>
  <si>
    <t>CONDULETE PVC SEM TAMPA 3/4</t>
  </si>
  <si>
    <t>CURVA PVC 90 ROSQUEAVEL PRETA</t>
  </si>
  <si>
    <t>DISJUNTOR DIN 2X16 SOPRANO</t>
  </si>
  <si>
    <t>DISJUNTOR CURVA COM SOPRANO 3X40</t>
  </si>
  <si>
    <t>DISJUNTOR BIPOLAR 2X20A</t>
  </si>
  <si>
    <t>CAIXA DE PASSAGEM DE EMBUTIR 20X20</t>
  </si>
  <si>
    <t>BARRA ROSCADA 5/8 POLIDO</t>
  </si>
  <si>
    <t>PORCA 5/8 ENEGRECIDA</t>
  </si>
  <si>
    <t>BARRA RETANGULAR 304 LAMINADA 1/8X2</t>
  </si>
  <si>
    <t>DISJUNTOR BIPOLAR 2X32A</t>
  </si>
  <si>
    <t>DISJUNTOR BIPOLAR 2X40A</t>
  </si>
  <si>
    <t>MANGUEIRA CORRUGADA 1 POLEGADA 32MM</t>
  </si>
  <si>
    <t>MANGUEIRA CORRUGADA 3/4 23MM</t>
  </si>
  <si>
    <t>MANGUEIRA CORRUGADA LEVE DN25 50M</t>
  </si>
  <si>
    <t>MANGUEIRA CORRUGADA LEVE PRETA DN32 25M</t>
  </si>
  <si>
    <t>MODULO TOMADA LIZ 2P+T 20A 250V VERMELHA</t>
  </si>
  <si>
    <t>MODULO RECTA TOMADA RJ45 CAT 5E</t>
  </si>
  <si>
    <t>PLACA 4X2 PARA 1 MODULO HORIZONTAL BRANCA</t>
  </si>
  <si>
    <t>PLACA CEGA RECTA PRETO 4X4 COM SUPORTE</t>
  </si>
  <si>
    <t>PLACA 4X4 PARA 2 MODULOS BRANCA</t>
  </si>
  <si>
    <t>PLACA RECTA 4X2 1 MODULO HORIZONTAL COM SUPORTE</t>
  </si>
  <si>
    <t>PLACA CEGA RECTA 4X2 PRETO</t>
  </si>
  <si>
    <t>PLACA RECTA 4X4 4 MODULOS SEPARADOS COM SUPORTE</t>
  </si>
  <si>
    <t>PLAFON EMBUTIR QUADRADO 40W 6500L 62X62</t>
  </si>
  <si>
    <t>TAMPA 1 POSTO 4X2 LUZ CINZA PARA PISO</t>
  </si>
  <si>
    <t>TAMPA PVC CEGA CINZA 3/4</t>
  </si>
  <si>
    <t>PINCA TOCHA TIG 2,4MMX50MM</t>
  </si>
  <si>
    <t>FLANGE SOBREPOSTO 1 1/2 ACO CARBONO 300LB</t>
  </si>
  <si>
    <t>REDUCAO EXCENTRICA ACO CARBONO ASTM A 234 GR WPB</t>
  </si>
  <si>
    <t>TE DE REDUCAO ACO CARBONO ASTM A105 SOLDA ENCAIXE</t>
  </si>
  <si>
    <t>REDUCAO CONCENTRICA ACO CARBONO ASTM A234GR WPB</t>
  </si>
  <si>
    <t>TE ACO CARBONO ASTM A234GR WPB</t>
  </si>
  <si>
    <t>TUBO ACO CARBONO SEM COSTURA ASTMA106GRBSCH40ASMEB3610 1 1/2</t>
  </si>
  <si>
    <t>CURVA 45 RL ACO CARBONO DIN 2440 6</t>
  </si>
  <si>
    <t>CAP ACO CARBONO ASTM A234 GR WPB CONEXAO SOLDA TOPO DIN2440 6</t>
  </si>
  <si>
    <t>CURVA 90RL ACO CARBONO DIN 2440</t>
  </si>
  <si>
    <t>FLANGE SOBREPOSTO ACO CARBONO FORJADO ASTM A105</t>
  </si>
  <si>
    <t>REDUCAO CONCENTRICA ACO CARBONO DIN 2440</t>
  </si>
  <si>
    <t>TE DN 6 ACO CARBONO DIN 2440</t>
  </si>
  <si>
    <t>CURVA 90RL ACO CARBONO ASTM A234 GRAU WPB</t>
  </si>
  <si>
    <t>TE REDUCAO ACO CARBONO ASTM A234 GR WPB</t>
  </si>
  <si>
    <t>TAMPA 2 POSTOS 4X4 LUZ CINZA PARA PISO</t>
  </si>
  <si>
    <t>BIDIM DRENAGEM 2,30X100M</t>
  </si>
  <si>
    <t>INDUSTRIALIZACAO CDA</t>
  </si>
  <si>
    <t>REDUCAO CONCENTRICA INOX 304 SCH 5S 1X1/2</t>
  </si>
  <si>
    <t>ELETRODO TUNGSTENIO 2,40MMX150MM</t>
  </si>
  <si>
    <t>FLANGE SOBREPOSTO ACO INOX AISI 304 150L</t>
  </si>
  <si>
    <t>CAP DN 1 1/2 ACO INOX ASTM A403GR TP304</t>
  </si>
  <si>
    <t>CURVA 90RL DN 1 1/2 ACO INOX ASTM A403GR</t>
  </si>
  <si>
    <t>CURVA 90RL DN 1 ACO INOX ASTM A403GR</t>
  </si>
  <si>
    <t>CURVA 90RL DN 2 1/2 ACO INOX ASTM A403GR</t>
  </si>
  <si>
    <t>CURVA 90RL DN 3 ACO INOX ASTM A403GR</t>
  </si>
  <si>
    <t>CURVA 90RL DN 5 ACO INOX ASTM A269GR</t>
  </si>
  <si>
    <t>REDUCAO EXCENTRICA ACO INOX 304 ASTM A403 GR TP</t>
  </si>
  <si>
    <t>TE DN 3 ACO INOX AISI 304 CONEXAO SOLDA TOPO</t>
  </si>
  <si>
    <t>CAP DN 1 ACO INOX ASTM A403GR TP 304</t>
  </si>
  <si>
    <t>CAP DN 2 1/2 ACO INOX 304 ASTM A403 GR TP</t>
  </si>
  <si>
    <t>CURVA 90RL DN 1 1/2 ACO INOX ASTM A304GR</t>
  </si>
  <si>
    <t>CURVA 90RL DN 1/2 ACO INOX ASTM A403GR TP304</t>
  </si>
  <si>
    <t>CURVA 90RL DN 2 ACO INOX ASTM A403GR</t>
  </si>
  <si>
    <t>CURVA 90RL DN 4 ACO INOX ASTM A403GR</t>
  </si>
  <si>
    <t>CURVA 90RL DN 1 ACO INOX ASTM A403GR TP 304</t>
  </si>
  <si>
    <t>FLANGE SOBREPOSTO DN 2 1/2 ACO INOX AISI 304</t>
  </si>
  <si>
    <t>FLANGE SOBREPOSTO DN 3 ACO INOX AISI 304</t>
  </si>
  <si>
    <t>FLANGE SOBREPOSTO DN4 ACO INOX AISI 304</t>
  </si>
  <si>
    <t>TE REDUCAO ACO INOX AISI 304 CONEXAO SOLDA</t>
  </si>
  <si>
    <t>TE DN 1 ACO INOX AISI 304 CONEXAO SOLDA TOPO</t>
  </si>
  <si>
    <t>TE DN 1/2 ACO INOX AISI 304 CONEXAO SOLDA TOPO</t>
  </si>
  <si>
    <t>TE DN 4 ACO INOX AISI 304 CONEXAO SOLDA TOPO</t>
  </si>
  <si>
    <t>CURVA 90RL ACO INOX ASTM A403GR TP304</t>
  </si>
  <si>
    <t>CAP ACO INOX ASTM A403GR WP304L</t>
  </si>
  <si>
    <t>REDUCAO CONCENTRICA ACO INOX ASTM A403</t>
  </si>
  <si>
    <t>REDUCAO EXCENTRICA ACO INOX DN2XDN 1 1/2</t>
  </si>
  <si>
    <t>REDUCAO EXCENTRICA ACO INOX DN2XDN1 ASTM A403GR</t>
  </si>
  <si>
    <t>TE INOX ASTM A403GR</t>
  </si>
  <si>
    <t>TE DN 2 ACO INOX AISI 304 CONEXAO SOLDA TOPO</t>
  </si>
  <si>
    <t>TE DN 1 1/2 ACO INOX AISI 304</t>
  </si>
  <si>
    <t>MEIA LUVA ROSCADA ACO CARBONO ASTM A234 GRAU WPB</t>
  </si>
  <si>
    <t>REDUCAO EXCENTRICA ACO CARBONO DIN 2440</t>
  </si>
  <si>
    <t>TE ACO CARBONO DIN 2440 12</t>
  </si>
  <si>
    <t>MEIA LUVA ROSCADA CARBONO CONEXAO SOLDA TOPO X ROSCA</t>
  </si>
  <si>
    <t>COTOVELO 90 ACO CARBONO FORJADO ASTM A105</t>
  </si>
  <si>
    <t>MEIA LUVA ACO CARBONO FORJADO ASTMA1053000 CONEX SOLDA ROSCA BSPASMEB1611 1 1/2</t>
  </si>
  <si>
    <t>CUNHA PARA NIVELADOR DE PISO 50 PECAS</t>
  </si>
  <si>
    <t>NIVELADOR PISO 2,0MM PACOTE 100 PECAS</t>
  </si>
  <si>
    <t>APLICADOR MANUAL SACHE 600 ML</t>
  </si>
  <si>
    <t>BROCA SDS PLUS 13X160</t>
  </si>
  <si>
    <t>CONJUNTO CHUMBADOR CBC 5/16</t>
  </si>
  <si>
    <t>TE DN 6  ACO CARBONO DIN 2440 6</t>
  </si>
  <si>
    <t>CAP ACO CARBONO ASTM A234 GR WPB CONEXAO SOLDA TOPO DIN2440 10</t>
  </si>
  <si>
    <t>TE ACO CARBONO DIN 2440 6</t>
  </si>
  <si>
    <t>TE ACO CARBONO DIN 2440 10</t>
  </si>
  <si>
    <t>TE ACO CARBONO DIN 2440 2</t>
  </si>
  <si>
    <t>TE ACO CARBONO DIN 2440 8</t>
  </si>
  <si>
    <t>CAP ACO CARBONO ASTM A234 GR WPB CONEXAO SOLDA TOPO SCH 40 ASME B169 1</t>
  </si>
  <si>
    <t>COTOVELO 90  ACO CARBONO FORJ ASTM A105 CONEX SOLDA ENC 3000 LB ASME B1611 1 1/2</t>
  </si>
  <si>
    <t>COTOVELO 90  ACO CARBONO FORJ ASTM A105 CONEX SOLDA ENC 3000 LB ASME B1611 1 1/4</t>
  </si>
  <si>
    <t>COTOVELO 90  ACO CARBONO FORJ ASTM A105 CONEX SOLDA ENC 3000 LB ASME B1611 1</t>
  </si>
  <si>
    <t>COTOVELO 90  ACO CARBONO FORJ ASTM A105 CONEX SOLDA ENC 3000 LB ASME B1611 3/4</t>
  </si>
  <si>
    <t>COTOVELO 90  ACO CARBONO FORJ ASTM A105 CONEX SOLDA ENC 3000 LB ASME B1611 1/2</t>
  </si>
  <si>
    <t>CURVA 90 RL ACO CARBONO ASTMA234GRAUWPB CONEX SOLDA 150LBSCH40ANSIB169 2</t>
  </si>
  <si>
    <t>CURVA 90 RL ACO CARBONO ASTMA234GRAUWPB CONEX SOLDA 150LBSCH40ANSIB169 2 1/2</t>
  </si>
  <si>
    <t>REDUCAO EXCENTRICA ACO CARBONO ASTMA234GRWPB CONEX SOLDA SCH40ANSIB169 2 1/2X2</t>
  </si>
  <si>
    <t>TE DE REDUCAO ACO CARBONO ASTMA234GRWPB CONEX SOLDA TOPO SCH40ASMEB169 1 1/2X1</t>
  </si>
  <si>
    <t>TE DE REDUCAO ACO CARBONO ASTMA234GRWPB CONEX SOLDA TOPO SCH40ASMEB169 1X3/4</t>
  </si>
  <si>
    <t>TE, ACO CARBONO ASTM A 234 GR WPB CONEXAO SOLDA TOPO SCH 40 ASME B16.9 2 1/2</t>
  </si>
  <si>
    <t>CAP ACO CARBONO ASTM A234 GR WPB CONEXAO SOLDA TOPO SCH 40 ASME B169 1 1/2</t>
  </si>
  <si>
    <t>CAP ACO CARBONO ASTM A234 GR WPB CONEXAO SOLDA TOPO SCH 40 ASME B169 2</t>
  </si>
  <si>
    <t>CAP ACO CARBONO ASTM A234 GR WPB CONEXAO SOLDA TOPO SCH 40 ASME B169 3</t>
  </si>
  <si>
    <t>CURVA 90 RL ACO CARBONO ASTMA234GRAUWPB CONEX SOLDA 150LBSCH40ANSIB169 5</t>
  </si>
  <si>
    <t>CURVA 90 RL ACO CARBONO ASTMA234GRAUWPB CONEX SOLDA 150LBSCH40ANSIB169 3</t>
  </si>
  <si>
    <t>CURVA 90 RL ACO CARBONO ASTMA234GRAUWPB CONEX SOLDA 150LBSCH40ANSIB169 4</t>
  </si>
  <si>
    <t>MEIA LUVA ACO CARBONO FORJADO ASTMA1053000 CONEX SOLDA ROSCA BSPASMEB1611 1/2</t>
  </si>
  <si>
    <t>REDUCAO EXCENTRICA ACO CARBONO ASTMA234GRWPB CONEX SOLDA SCH40ANSIB169 5X4</t>
  </si>
  <si>
    <t>TE ACO CARBONO ASTM A 234 GR WPB CONEXAO SOLDA TOPO SCH 40 ASME B169 2 1/2</t>
  </si>
  <si>
    <t>TE ACO CARBONO ASTM A 234 GR WPB CONEXAO SOLDA TOPO SCH 40 ASME B169 1 1/2</t>
  </si>
  <si>
    <t>TE ACO CARBONO ASTM A 234 GR WPB CONEXAO SOLDA TOPO SCH 40 ASME B169 2</t>
  </si>
  <si>
    <t>TE ACO CARBONO ASTM A 234 GR WPB CONEXAO SOLDA TOPO SCH 40 ASME B169 3</t>
  </si>
  <si>
    <t>TE DE REDUCAO ACO CARBONO ASTMA234GRWPB CONEX SOLDA TOPO SCH40ASMEB169 5X3</t>
  </si>
  <si>
    <t>TE DE REDUCAO ACO CARBONO ASTMA234GRWPB CONEX SOLDA TOPO SCH40ASMEB169 3X2</t>
  </si>
  <si>
    <t>TUBO ACO CARBONO SEM COSTURA ASTMA106GRBSCH40ASMEB3610 1/2</t>
  </si>
  <si>
    <t>TUBO ACO CARBONO SEM COSTURA ASTMA106GRBSCH40ASMEB3610 1</t>
  </si>
  <si>
    <t>TUBO ACO CARBONO SEM COSTURA ASTMA106GRBSCH40ASMEB3610 2</t>
  </si>
  <si>
    <t>TUBO ACO CARBONO SEM COSTURA ASTMA106GRBSCH40ASMEB3610 2 1/2</t>
  </si>
  <si>
    <t>TUBO ACO CARBONO SEM COSTURA ASTMA106GRBSCH40ASMEB3610 3</t>
  </si>
  <si>
    <t>TUBO ACO CARBONO SEM COSTURA ASTMA106GRBSCH40ASMEB3610 5</t>
  </si>
  <si>
    <t>TUBO ACO CARBONO SEM COSTURA ASTMA106GRBSCH40ASMEB3610 3/4</t>
  </si>
  <si>
    <t>TUBO ACO CARBONO COM COSTURA DIN2440 16</t>
  </si>
  <si>
    <t>ESPIGAO MACHO FIXO 3/8 X 1/4</t>
  </si>
  <si>
    <t>REGISTRO ESFERA MINI FEMEA 3/8</t>
  </si>
  <si>
    <t>MANGUEIRA CONBUSTIVEL SILICONADA 5MM</t>
  </si>
  <si>
    <t>MISTURADOR MONOCOMANDO DE MESA</t>
  </si>
  <si>
    <t>CARTUCHO PU 40 CINZA 400G</t>
  </si>
  <si>
    <t>CHAPA STANDARD CHAMPANHE 3 MT</t>
  </si>
  <si>
    <t>COLA GLOBALFIX 4KG</t>
  </si>
  <si>
    <t>RODAPE 2,4 12X100MM</t>
  </si>
  <si>
    <t>CAIXA DE EQUALIZACAO 20X20 - 9 TERMINAIS</t>
  </si>
  <si>
    <t>CONECTOR GAR 5/8</t>
  </si>
  <si>
    <t>PARAFUSO SEXTAVADO INOX 20X100MM</t>
  </si>
  <si>
    <t>ARRUELA LIZA INOX 20MM</t>
  </si>
  <si>
    <t>PORCA SEXTAVADA INOX 20MM</t>
  </si>
  <si>
    <t>PARAFUSO SEXTAVADO INOX 20X110MM</t>
  </si>
  <si>
    <t>ABRACADEIRA MICRO 09-13 9MM</t>
  </si>
  <si>
    <t>VALVULA BORBOLETA 2 1/2 ACO WAFER VEDA BUNA-N C/ ALAVANCA DE POSICOES 150LB</t>
  </si>
  <si>
    <t>VALVULA BORBOLETA 12 ACO WAFER VEDA BUNA-N C/ CAIXA REDUTORA E VOLANTE 150LB</t>
  </si>
  <si>
    <t>VALVULA BORBOLETA 10 ACO WAFER VEDA BUNA-N C/ ALAVANCA DE POSICOES 150LB</t>
  </si>
  <si>
    <t>VALVULA BORBOLETA 2 ACO WAFER VEDACAO BUNA-N C/ ALAVANCA DE POSICOES 150LB</t>
  </si>
  <si>
    <t>VALVULA BORBOLETA 5 ACO WAFER VEDA BUNA-N C/ ALAVANCA DE POSICOES 150LB</t>
  </si>
  <si>
    <t>VALVULA BORBOLETA 6 ACO WAFER VEDA BUNA-N C/ ALAVANCA DE POSICOES 150LB</t>
  </si>
  <si>
    <t>VALVULA BORBOLETA 8 ACO WAFER VEDA BUNA-N C/ ALAVANCA DE POSICOES 150LB</t>
  </si>
  <si>
    <t>VALVULA BORBOLETA 4 ACO WAFER VEDA BUNA-N C/ ALAVANCA DE POSICOES 150LB</t>
  </si>
  <si>
    <t>TERMINAL DE COMPRESSAO COBRE ESTANHADO 50MM</t>
  </si>
  <si>
    <t>CONECTOR COM PINO 16-70MM</t>
  </si>
  <si>
    <t>VALVULA SOLENOIDE 1/2</t>
  </si>
  <si>
    <t>VALVULA SOLENOIDE 2</t>
  </si>
  <si>
    <t>VALVULA SOLENOIDE 1</t>
  </si>
  <si>
    <t>VALVULA BORBOLETA TIPO WAFFER ACO CARBONO COM ATUADOR ELETROPNEUMATICO ON/OFF 10</t>
  </si>
  <si>
    <t>VALVULA BORBOLETA TIPO WAFFER ACO CARBONO COM ATUADOR ELETROPNEUMATICO ON/OFF 6</t>
  </si>
  <si>
    <t>VALVULA BORBOLETA CORPO ACO CARBONO INOX ATUADOR ELETROPNEUMATICO ON/OFF 10</t>
  </si>
  <si>
    <t>VALVULA DE RETENCAO CORPO ACO CARBONO INTERNO INOX AISI304 150LB 2</t>
  </si>
  <si>
    <t>VALVULA DE RETENCAO CORPO ACO CARBONO INTERNO INOX AISI304 150LB 6</t>
  </si>
  <si>
    <t>VALVULA DE RETENCAO CORPO ACO CARBONO INTERNO INOX AISI304 150LB 4</t>
  </si>
  <si>
    <t>VALVULA DE RETENCAO CORPO ACO CARBONO INTERNO INOX AISI304 150LB 5</t>
  </si>
  <si>
    <t>VALVULA DE RETENCAO CORPO ACO CARBONO INTERNO INOX AISI304 150LB 8</t>
  </si>
  <si>
    <t>VALVULA ESFERA ACO INOX PASSAGEM PLENA 150 LB CONEX SOLDA TOPO 1/2</t>
  </si>
  <si>
    <t>VALVULA ESFERA ACO INOX PASSAGEM PLENA 150 LB CONEX SOLDA TOPO 2</t>
  </si>
  <si>
    <t>VALVULA ESFERA CORPO EM ACO CARBONO FORJADO TRIPARTIDA CONEX SOLDA ENCAIXE 3/4</t>
  </si>
  <si>
    <t>VALVULA ESFERA CORPO EM ACO CARBONO FORJADO TRIPARTIDA CONEX SOLDA ENCAIXE 1 1/2</t>
  </si>
  <si>
    <t>VALVULA ESFERA CORPO EM ACO CARBONO FORJADO TRIPARTIDA CONEX SOLDA ENCAIXE 1</t>
  </si>
  <si>
    <t>VALVULA ESFERA CORPO EM ACO CARBONO TRIPARTIDA CONEX ROSCA NPT 300 LB 1/2</t>
  </si>
  <si>
    <t>VALVULA ESFERA CORPO EM ACO CARBONO TRIPARTIDA CONEX ROSCA NPT 300 LB 1 1/2</t>
  </si>
  <si>
    <t>VALVULA ESFERA DN 1 CORPO EM ACO INOX TRIPARTIDA CONEX ROSCA NPT 300 LB 1</t>
  </si>
  <si>
    <t>VALVULA ESFERA DN 2 1/2 ACO INOXIDAVEL AISI 304  CONEX FLANGE FACE 2 1/2</t>
  </si>
  <si>
    <t>VALVULA ESFERA DN 2 CORPO EM ACO CARBONO TRIPARTIDA PASSAGEM PLENA CONEX 2</t>
  </si>
  <si>
    <t>VALVULA ESFERA DN 2 CORPO EM ACO INOX TRIPARTIDA CONEX ROSCA NPT 300 LB 2</t>
  </si>
  <si>
    <t>VALVULA ESFERA DN 3 ACO INOXIDAVEL AISI 304  CONEXAO FLANGE FACE 3</t>
  </si>
  <si>
    <t>VALVULA ESFERA DN 3 ACO INOXIDAVEL AISI 304  CONEXAO FLANGE FACE 4</t>
  </si>
  <si>
    <t>VALVULA ESFERA CORPO ACO CARBONO INTERNO INOX TRIPARTIDA CONEX ROSCA 1</t>
  </si>
  <si>
    <t>VALVULA ESFERA CORPO ACO CARBONO INTERNO INOX TRIPARTIDA CONEX ROSCA 1/2</t>
  </si>
  <si>
    <t>VALVULA ESFERA CORPO ACO CARBONO INTERNO INOX TRIPARTIDA CONEX ROSCA 2</t>
  </si>
  <si>
    <t>VALVULA GLOBO CORPO ACO CARBONO INOX CONTROLE PROP COM ATUADOR 2</t>
  </si>
  <si>
    <t>VALVULA GLOBO CORPO EM ACO CARBONO ACO INOXIDAVEL CONEX FLANGE FACE 3</t>
  </si>
  <si>
    <t>VALVULA GLOBO CORPO EM ACO CARBONO ACO INOXIDAVEL CONEX FLANGE FACE 5</t>
  </si>
  <si>
    <t>VALVULA GLOBO CORPO EM ACO CARBONO ACO INOXIDAVEL CONEX FLANGE FACE 2</t>
  </si>
  <si>
    <t>VALVULA GLOBO CORPO EM ACO CARBONO ACO INOXIDAVEL CONEX FLANGE FACE 1 1/2</t>
  </si>
  <si>
    <t>VALVULA GLOBO CORPO EM ACO CARBONO ACO INOXIDAVEL CONEX FLANGE FACE 1/2</t>
  </si>
  <si>
    <t>VALVULA REDUTORA DE PRESSAO PARA VAPOR ACO CARBONO ASTM A 216 GR WCB 2</t>
  </si>
  <si>
    <t>VALVULA SOLENOIDE 2 POL C/ BOBINA EM 24VCC CORPO ACO INOX 304 CONEXAO BSPF 2</t>
  </si>
  <si>
    <t>VALVULA SOLENOIDE 1 1/2 POL C/ BOBINA EM 24VCC CORPO ACO INOX 304 CONEXAO 1 1/2</t>
  </si>
  <si>
    <t>TUBO QUICKSTREAM CZ 200MMX5M</t>
  </si>
  <si>
    <t>TUBO QUADRADO NBR 6591 100X100X3,00</t>
  </si>
  <si>
    <t>SERRA DE VIDIA CIRCULAR 185X20X24D</t>
  </si>
  <si>
    <t>DISCO DE LIXA VELCRO 150-225MM</t>
  </si>
  <si>
    <t>LIXA MASSA OU MADEIRA 80</t>
  </si>
  <si>
    <t>LIXA MASSA OU MADEIRA 120</t>
  </si>
  <si>
    <t>COLA BRANCA 1KG UNIVERSAL CASCOREZ</t>
  </si>
  <si>
    <t>DISCO DE LIXA VELCRO 60-225MM</t>
  </si>
  <si>
    <t>ESPUMA EXPANSIVA CONSTRUCAO 340GR</t>
  </si>
  <si>
    <t>COLA BRANCA UNIVERSAL 1KG ALMAFLEX</t>
  </si>
  <si>
    <t>ARGAMASSA AC III HIPERKOLLA 20KG</t>
  </si>
  <si>
    <t>TOLDO EM ESTRURA METALICA E LONA 29.5 M2</t>
  </si>
  <si>
    <t>CHAPA INOX 430 1,50X280X3000MM 40X80</t>
  </si>
  <si>
    <t>BARRA REDONDA LAMINADA ASTM A36 1/2</t>
  </si>
  <si>
    <t>BARRA CHATA A36 3/16X4X6000M</t>
  </si>
  <si>
    <t>REDUCAO PVC ESGOTO EXCENTRICA 150X100MM</t>
  </si>
  <si>
    <t>REDUCAO PVC ESGOTO EXCENTRICA 200X150MM</t>
  </si>
  <si>
    <t>CURVA PVC ESGOTO CURTA 50X90MM</t>
  </si>
  <si>
    <t>CURVA PVC ESGOTO CURTA 100X90MM</t>
  </si>
  <si>
    <t>FUNIL CONECT QUICKSTREAM CZ 2 1/2X80</t>
  </si>
  <si>
    <t>MANGUEIRA FLEX QUICKSTREAM CZ 80MM</t>
  </si>
  <si>
    <t>MANGUEIRA FLEX QUICKSTREAM CZ 63MM</t>
  </si>
  <si>
    <t>JUNCAO SIMPLES QUICKSTREAM CZ 160MM</t>
  </si>
  <si>
    <t>JOELHO 45 M/F QUICKSTREAM CZ 160MM</t>
  </si>
  <si>
    <t>UNIAO QUICKSTREAM CZ 125MM</t>
  </si>
  <si>
    <t>JOELHO 45F QUICKSTREAM CZ 160MM</t>
  </si>
  <si>
    <t>JOELHO 45 F QUICKSTREAM CZ 63MM</t>
  </si>
  <si>
    <t>JOELHO 45 M/F QUICKSTREAM CZ 200MM</t>
  </si>
  <si>
    <t>BUCHA REDUCAO EXCENTRICA QUICKSTREAM CZ 125X80MM</t>
  </si>
  <si>
    <t>ABRACADUTO CAB 200X2,5MM</t>
  </si>
  <si>
    <t>TAMPA ALUMINIO PARA CONDULETE 1/2-3/4</t>
  </si>
  <si>
    <t>MODULO INTERFACE DE RELE 1 CONTATO 220 VOLTS</t>
  </si>
  <si>
    <t>ACO CA 50 8,00MM RETO 12M 2000KG</t>
  </si>
  <si>
    <t>ACO CA 50 12,50MM RETO 12,0M 2000KG</t>
  </si>
  <si>
    <t>ABRACADUTO CAB 200X3,6MM PRETO</t>
  </si>
  <si>
    <t>PERFIL U PLK 0,10MM</t>
  </si>
  <si>
    <t>SUPORTE PERFILADO 38X38</t>
  </si>
  <si>
    <t>CURVA HORIZONTAL ELETROCALHA 50X50</t>
  </si>
  <si>
    <t>PORCA GALVANIZADA 1/2</t>
  </si>
  <si>
    <t>PARAFUSO GALVANIZADO 3/8X1</t>
  </si>
  <si>
    <t>GRAMPO GALVANIZADO 3/8X60</t>
  </si>
  <si>
    <t>GRAMPO GALVANIZADO 1X4X10</t>
  </si>
  <si>
    <t>PARAFUSO SEXTAVADO 8,8 - 16X55</t>
  </si>
  <si>
    <t>ESTILETE LAMINA 25 MM RETRATIL</t>
  </si>
  <si>
    <t>CONECTOR PINO M12 LIGA COBRE ESTANHADO 16-70MM2</t>
  </si>
  <si>
    <t>TERMINAL ESTANHADO 1 FURO 1 COMPRESSAO 50MM2</t>
  </si>
  <si>
    <t>MINICAPTOR BR AL 7/8X1/8X300MM</t>
  </si>
  <si>
    <t>PARAFUSO SEXTAVADO 5/16X1.1/4</t>
  </si>
  <si>
    <t>CHUMBADOR PB 5/8X4.1/2</t>
  </si>
  <si>
    <t>REDUCAO EXCENTRICA ACO CARBONO ASTMA234GRWPB CONEX SOLDA SCH40ANSIB169 5X2</t>
  </si>
  <si>
    <t>REDUCAO EXCENTRICA ACO CARBONO ASTMA234GRWPB CONEX SOLDA SCH40ANSIB169 2 1/2X1</t>
  </si>
  <si>
    <t>FLANGE SOBREP ACO CARBONO FORJADO ASTMA105150LB FACE COM RESSALTO ANSIB165 6</t>
  </si>
  <si>
    <t>CHAPA 1020 6,35X100X100MM</t>
  </si>
  <si>
    <t>CHAPA 1020 9,50X25X25MM</t>
  </si>
  <si>
    <t>VIGA U ASTM A36 4 1AX4,67MM</t>
  </si>
  <si>
    <t>ELETRODUTO FLEXIVEL GALVANIZADO MEDIO 3MTX3/4</t>
  </si>
  <si>
    <t>CHUMBADOR PARABOLT 12400 1/2X4MM</t>
  </si>
  <si>
    <t>SPRAY GALVANIZACAO ALUMINIO 300ML</t>
  </si>
  <si>
    <t>BROCA SDS PLUS 6X160</t>
  </si>
  <si>
    <t>BROCA SDS PLUS 12X160</t>
  </si>
  <si>
    <t>ESMALTE CONTRA FERRUGEM CINZA MEDIO 3,6L</t>
  </si>
  <si>
    <t>DISCO DIAMANTADO TURBO</t>
  </si>
  <si>
    <t>PINCEL TRINCHA 319 2</t>
  </si>
  <si>
    <t>PINCEL TRINCHA 319 2 1/2</t>
  </si>
  <si>
    <t>PINCEL TRINCHA 319 3</t>
  </si>
  <si>
    <t>LIXA MASSA P100 230U 2809 225X275 3M</t>
  </si>
  <si>
    <t>BROCA SDS PLUS 18X310X400</t>
  </si>
  <si>
    <t>BROCA SDS PLUS 19X250X210</t>
  </si>
  <si>
    <t>BROCA SDS PLUS 16X250X310</t>
  </si>
  <si>
    <t>ARAME GALVANIZADO 12 2,76MM</t>
  </si>
  <si>
    <t>ARAME GALVANIZADO 18 1,24MM</t>
  </si>
  <si>
    <t>BARRA ROSCADA 10MM MA ZB</t>
  </si>
  <si>
    <t>BROCA SDS PLUS 5X100X160MM</t>
  </si>
  <si>
    <t>TANQUE ACO INOX 250 LITROS 600X620MM</t>
  </si>
  <si>
    <t>TANQUE ACO INOX 6000 LITROS 1750MMX2500MM</t>
  </si>
  <si>
    <t>TANQUE ACO INOX 10000 LITROS 1750MMX2250MM</t>
  </si>
  <si>
    <t>TANQUE ACO INOX 300 LITROS 700MMX750MM</t>
  </si>
  <si>
    <t>SISTEMA DE ABRANDAMENTO AB 36X72</t>
  </si>
  <si>
    <t>SISTEMA DE OSMOSE REVERSA ABBA 1M3/H</t>
  </si>
  <si>
    <t>PINCEL TRINCHA SINTETICO 3/4</t>
  </si>
  <si>
    <t>VARETA INOX ER 308L 2,4MM</t>
  </si>
  <si>
    <t>VARETA INOX ER 308L 3,2MM</t>
  </si>
  <si>
    <t>MACHO M AR 16,0X1,00 MAN 2P</t>
  </si>
  <si>
    <t>ELASTICO PARA MOTOS 1,50MT</t>
  </si>
  <si>
    <t>SELANTE PU 40 CINZA 350G</t>
  </si>
  <si>
    <t>LUVA AZUL 25MMX1/2</t>
  </si>
  <si>
    <t>REJUNTE CINZA PLATINA 1 KG</t>
  </si>
  <si>
    <t>REPARO VALVULA MAX 2550</t>
  </si>
  <si>
    <t>TINTA PREMIUM PISO CINZA ESCURO 3,6L</t>
  </si>
  <si>
    <t>PINO MACHO 2 PINOS 10A</t>
  </si>
  <si>
    <t>PINO FEMEA 3 PINOS 10A</t>
  </si>
  <si>
    <t>SELANTE PU CINZA 380G</t>
  </si>
  <si>
    <t>SELANTE ACRILICO EXTERIOR 440G</t>
  </si>
  <si>
    <t>ROLO DE PINTURA PELE DE CARNEIRO 23CM</t>
  </si>
  <si>
    <t>IMPERMEABILIZANTE IMPERMAX 1000 18KG</t>
  </si>
  <si>
    <t>DISCO CORTE 180X1,6X22,23MM</t>
  </si>
  <si>
    <t>DISCO MULTICORTE 115,0X1,0X22,23</t>
  </si>
  <si>
    <t>DISCO FLAP GRAO 60 115MM R244 STANDARD</t>
  </si>
  <si>
    <t>DISCO FLAP GRAO 80 115MM R244 STANDARD</t>
  </si>
  <si>
    <t>TANQUE ACO INOX 15000 LITROS 2200MMX4000MM</t>
  </si>
  <si>
    <t>BOIA PARA CAIXA DAGUA 1/2X3/4</t>
  </si>
  <si>
    <t>DISCO CORTE 07X1/8X7/8</t>
  </si>
  <si>
    <t>DISCO CORTE INOX 115X1X22</t>
  </si>
  <si>
    <t>UNIAO INTERNA 3/4</t>
  </si>
  <si>
    <t>ABRACADEIRA ACO 19-25CM ROSCA</t>
  </si>
  <si>
    <t>LONA 4X100 PRETA 80 METROS</t>
  </si>
  <si>
    <t>DESEMPENADEIRA DE CEDRO 14X25</t>
  </si>
  <si>
    <t>PLAFON REDONDO BOCAL PORCELANA E27</t>
  </si>
  <si>
    <t>TUBO CONCRETO ARMADO 0,40 PA-1</t>
  </si>
  <si>
    <t>COMPENSADO RESINADO 2,20X1.10 15MM</t>
  </si>
  <si>
    <t>TECBOND ENDURECEDOR 1KG</t>
  </si>
  <si>
    <t>MARCADOR INDUSTRIAL PRETO LWB 60ML</t>
  </si>
  <si>
    <t>LUVA DE BORRACHA LATEX TAMANHO 9G</t>
  </si>
  <si>
    <t>IMPERMEABILIZANTE ELEFANTE 18KG</t>
  </si>
  <si>
    <t>FITA ADESIVA 50MX50M</t>
  </si>
  <si>
    <t>TINTA PISO PREMIUM BRANCO 18L</t>
  </si>
  <si>
    <t>PAPELAO CORRUGADO LARGO 1,20CMX50M</t>
  </si>
  <si>
    <t>TINTA FOSCO ELEFANTE 18L</t>
  </si>
  <si>
    <t>TINTA FOSCO BRANCO NEVE 3,6L</t>
  </si>
  <si>
    <t>CILINDRO DE OXIGENIO 10M3 ONU 1072 COMPRIMIDO 2.2</t>
  </si>
  <si>
    <t>CILINDRO DE ACETILENO 11KG ONU 1001 DISSOLVIDO 2.1</t>
  </si>
  <si>
    <t>DISCO CORTE 115X1,6X22,23MM</t>
  </si>
  <si>
    <t>ENVELOPE PLASTICO OFICIO EXTRA MEDIO S/FURO</t>
  </si>
  <si>
    <t>CABO MULTIFLEX 0.6/1KV 2X6.00MM2</t>
  </si>
  <si>
    <t>PLUG INDUSTRIAL 2P+T 32A 380V</t>
  </si>
  <si>
    <t>CONJUNTO 2X4 TOM 2P+T20A</t>
  </si>
  <si>
    <t>DISJUNTOR TRIFASICO 70A CURVA C 3KA</t>
  </si>
  <si>
    <t>QUADRO DE COMANDO PVC CZ IP68 300X200X200MM</t>
  </si>
  <si>
    <t>ISOLADOR GAS LENS TD408</t>
  </si>
  <si>
    <t>CALHA 1,08M GALVALUME 0,50MM</t>
  </si>
  <si>
    <t>VALVULA DE RETENCAO SANITARIA CORPO BIPARTIDO INOX 4 POLEGADAS</t>
  </si>
  <si>
    <t>VALVULA ESFERA ELETROPNEUMATICA CONEXAO ROSCADA 1 POLEGADA</t>
  </si>
  <si>
    <t>VALVULA ESFERA PNEUMATICA ACO CARBONO TRIPARTIDA CONEXAO ROSCADA 1 1/2 POLEGADA</t>
  </si>
  <si>
    <t>VALVULA ESFERA INOX TRIPARTIDA PASSAGEM PLENA CONEXAO ENCAIXE PARA SOLDA 1</t>
  </si>
  <si>
    <t>VALVULA ESFERA INOX TRIPARTIDA PASSAGEM PLENA CONEXAO ENCAIXE PARA SOLDA 1 1/2</t>
  </si>
  <si>
    <t>PA DW TROMBETA AG AC 3,5X25</t>
  </si>
  <si>
    <t>TINTA ALTA TEMPERATURA ALUMINIO 300 GRAUS 3.6L</t>
  </si>
  <si>
    <t>CANTONEIRA 7MM</t>
  </si>
  <si>
    <t>PERFIL PARA FORRO F530 ZN 0,50 3000 Z275</t>
  </si>
  <si>
    <t>PERFIL PARA FORRO ZN POS 0,50 3000 9003</t>
  </si>
  <si>
    <t>CABO ALUMINIO 4X50MM</t>
  </si>
  <si>
    <t>TERMINAL DE COMPRESSAO BIMETALICO 50MM</t>
  </si>
  <si>
    <t>PEDESTAL 420MM 5/8</t>
  </si>
  <si>
    <t>SOLDA VARETA PARA TIG CARBONO 2,40MM</t>
  </si>
  <si>
    <t>DISCO DE CORTE 115,3X3,0X22,23MM</t>
  </si>
  <si>
    <t>BARRA ROSCADA B7 1/2</t>
  </si>
  <si>
    <t>BARRA ROSCADA B7 3/4</t>
  </si>
  <si>
    <t>BARRA ROSCADA B7 7/8</t>
  </si>
  <si>
    <t>PORCA SEXTAVADA 2H 1/2</t>
  </si>
  <si>
    <t>PORCA SEXTAVADA 2H 3/4</t>
  </si>
  <si>
    <t>PORCA SEXTAVADO 2H 7/8</t>
  </si>
  <si>
    <t>ARRUELA LISA F436 1/2</t>
  </si>
  <si>
    <t>ARRUELA LISA F436 3/4</t>
  </si>
  <si>
    <t>ARRUELA LISA F436 7/8</t>
  </si>
  <si>
    <t>LONGARINA 1171 MM</t>
  </si>
  <si>
    <t>BARRA ROSCADA B7 5/8</t>
  </si>
  <si>
    <t>CONJUNTO DE CRUZETA PP 90MM 5/8</t>
  </si>
  <si>
    <t>VALVULA BORBOLETA INOX 3 SILICONE ATUADOR RETORNO MOLA</t>
  </si>
  <si>
    <t>MACHO MANUAL DIN 352 M5X0,80MM JOGO 3PC</t>
  </si>
  <si>
    <t>BARRA ROSCADA 1X1M ZB</t>
  </si>
  <si>
    <t>SERRA CIRCULAR 7 1/4 24 DENTES 20MM</t>
  </si>
  <si>
    <t>ARRUELA LISA 1 ZB</t>
  </si>
  <si>
    <t>PORCA SEXTAVADA 1 CHAVE 1.1/2 ZB BLN</t>
  </si>
  <si>
    <t>TORNEIRA DE AMOSTRA 90 INOX 304 TC 1/2</t>
  </si>
  <si>
    <t>DESMOLDANTE PARA CHAPAS MADEIRA</t>
  </si>
  <si>
    <t>AMPOLA AQA 24 ANCORA</t>
  </si>
  <si>
    <t>KIT DE SERRAS COPO ACO CARBONO COM 8 PECAS</t>
  </si>
  <si>
    <t>FORMAO CROMO VANADIO 5/8 CABO MADEIRA</t>
  </si>
  <si>
    <t>COMPRESSOR DE AR H150A 380V/60HZ</t>
  </si>
  <si>
    <t>APARELHO FILTRO DE AR COALESCENTE</t>
  </si>
  <si>
    <t>CABO MULTIFLEX 0,6/1KV 3X4,00MM2</t>
  </si>
  <si>
    <t>BLOCO CONTATO NORMAL ABERTO</t>
  </si>
  <si>
    <t>BOTAO EMERGENCIA COGUMELO VM 40MM</t>
  </si>
  <si>
    <t>BISNAGA INJECAO 400</t>
  </si>
  <si>
    <t>APLICADOR DUPLO 400</t>
  </si>
  <si>
    <t>VALVULA BORBOLETA 304 SOLDA OD 2 SILICONE</t>
  </si>
  <si>
    <t>TANQUE ACO INOX 95000L 3180MMX1200MM</t>
  </si>
  <si>
    <t>TUBO CORRUGADO 4 PT DN110</t>
  </si>
  <si>
    <t>TUBO CORRUGADO 5 PT DN125</t>
  </si>
  <si>
    <t>TUBO CORRUGADO 2 PT DN63</t>
  </si>
  <si>
    <t>TUBO DE ACO GALVANIZADO COM COSTURA NBR 5580M 1/2</t>
  </si>
  <si>
    <t>TUBO ACO CARBONO COM COSTURA SCH10 1 1/4</t>
  </si>
  <si>
    <t>TUBO ACO CARBONO COM COSTURA SCH10 1 1/2</t>
  </si>
  <si>
    <t>TUBO ACO CARBONO COM COSTURA SCH10 3</t>
  </si>
  <si>
    <t>TUBO ACO CARBONO COM COSTURA SCH10 2 1/2</t>
  </si>
  <si>
    <t>TUBO ACO CARBONO COM COSTURA SCH10 2</t>
  </si>
  <si>
    <t>TUBO DE ACO GALVANIZADO COM COSTURA 3/4</t>
  </si>
  <si>
    <t>TUBO ACO CARBONO COM COSTURA SCH10 4</t>
  </si>
  <si>
    <t>TUBO ACO CARBONO COM COSTURA SCH10 6</t>
  </si>
  <si>
    <t>TUBO ACO CARBONO COM COSTURA SCH10 8</t>
  </si>
  <si>
    <t>TUBO ACO CARBONO COM COSTURA SCH20 10</t>
  </si>
  <si>
    <t>CHAVE REVERSORA TRIFASICA ELETRICA 30A</t>
  </si>
  <si>
    <t>TUBO ACO CARBONO COM COSTURA SCH20 8</t>
  </si>
  <si>
    <t>TINTA PISO BRANCO 0.9L</t>
  </si>
  <si>
    <t>TINTA PISO CONCRETO 0.9L</t>
  </si>
  <si>
    <t>CALANDRA</t>
  </si>
  <si>
    <t>CAIXA DE CONCRETO 0,40X0,40</t>
  </si>
  <si>
    <t>CAIXA DE CONCRETO 0,80X0,80</t>
  </si>
  <si>
    <t>CAIXA DE CONCRETO 0,60X0,60</t>
  </si>
  <si>
    <t>CAIXA DE CONCRETO 1,00X1,00</t>
  </si>
  <si>
    <t>BROCA ACO RAPIDO 10,0MM</t>
  </si>
  <si>
    <t>MACHO MANUAL AR M08X1,25MM</t>
  </si>
  <si>
    <t>MACHO MANUAL AR M06X1MM</t>
  </si>
  <si>
    <t>MACHO MANUAL AR M10X1,5MM</t>
  </si>
  <si>
    <t>MACHO MANUAL AR M04X0,7MM</t>
  </si>
  <si>
    <t>SUPORTE CANTONEIRA TIPO L</t>
  </si>
  <si>
    <t>CANALETA SPLIT</t>
  </si>
  <si>
    <t>TINTA EPOXI CINZA 3,6 LITROS</t>
  </si>
  <si>
    <t>TINTA ESMALTE PLATINA</t>
  </si>
  <si>
    <t>CONJUNTO DE DOMOS SKYLUX 555</t>
  </si>
  <si>
    <t>VERGALHAO CA-50 12,5MM</t>
  </si>
  <si>
    <t>BARRA ROSCADA 3 METROS 3/8</t>
  </si>
  <si>
    <t>BARRA ROSCADA 3 METROS 1/2</t>
  </si>
  <si>
    <t>PERFIL ESPECIAL RAL9006 COM PRIMER</t>
  </si>
  <si>
    <t>PERFIL ESPECIAL GALVALUME 0,50MM</t>
  </si>
  <si>
    <t>ARAME RECOZIDO 12</t>
  </si>
  <si>
    <t>ACIDO MURIATICO</t>
  </si>
  <si>
    <t>REFLETOR LED 150W BIVOLT 6500K</t>
  </si>
  <si>
    <t>CABO COBRE NU 50.00MM 7 FIOS 3.00MM</t>
  </si>
  <si>
    <t>CABO COBRE NU 35.00MM  7 FIOS 2.50MM</t>
  </si>
  <si>
    <t>PLACA DE ISOPOR 10MM</t>
  </si>
  <si>
    <t>CABO FIO BICOLOR 2X0,75MM</t>
  </si>
  <si>
    <t>CURVA VERTICAL EXTERNA 38X38</t>
  </si>
  <si>
    <t>EMBUTIDO SOLO 3W 250LM</t>
  </si>
  <si>
    <t>EMENDA RETA PARA PERFIL</t>
  </si>
  <si>
    <t>TUBO COLETOR OCRE 150MMX6M</t>
  </si>
  <si>
    <t>FITA LED 12V 24W 240 LEDS</t>
  </si>
  <si>
    <t>MADEIRA SERRADA CAMBARA</t>
  </si>
  <si>
    <t>FITA COB LEDS 480 15W 127V</t>
  </si>
  <si>
    <t>FITA LED 240 HIPER BRILHO 24W 127V</t>
  </si>
  <si>
    <t>FITA LED COB 9W 12V</t>
  </si>
  <si>
    <t>FONTE SLIM 12V 30A 360W</t>
  </si>
  <si>
    <t>LAMPADA MINI DICROICA MR11 3,5W</t>
  </si>
  <si>
    <t>MODULO DE CAMPAINHA PRETO</t>
  </si>
  <si>
    <t>MODULO CEGO PRETO</t>
  </si>
  <si>
    <t>MINI SPOT LED PRETO REDONDO 24 5W</t>
  </si>
  <si>
    <t>MODULO INTERRUPTOR PARALELO PRETO</t>
  </si>
  <si>
    <t>MODULO INTERRUPTOR RECTA SIMPLES PRETO</t>
  </si>
  <si>
    <t>PERFIL CARTOLA INOX 430</t>
  </si>
  <si>
    <t>PERFIL SOBREPOR 14X14 BRANCO 3M</t>
  </si>
  <si>
    <t>PERFIL SOPREPOR 17X7M BRANCO 3M</t>
  </si>
  <si>
    <t>LIZ PLACA 2 POSTOS AFASTADOS 4X2</t>
  </si>
  <si>
    <t>TAMPA NEGATIVO 22MM BRANCO</t>
  </si>
  <si>
    <t>PLACA CEGA PRETA 4X2 COM SUPORTE</t>
  </si>
  <si>
    <t>PLACA 4X2 1 MODULO VERTICAL PRETO COM SUPORTE</t>
  </si>
  <si>
    <t>PLACA 4X2 2 MODULOS SEPARADOS COM SUPORTE</t>
  </si>
  <si>
    <t>PLACA 4X2 3 MODULOS PRETO COM SUPORTE</t>
  </si>
  <si>
    <t>PLACA 4X4 2 MODULOS PRETO COM SUPORTE</t>
  </si>
  <si>
    <t>PLACA 4X4 6 MODULOS PRETO COM SUPORTE</t>
  </si>
  <si>
    <t>RABICHO CONECTOR PARA FITA LED HIPER BRILHO 240 LEDS</t>
  </si>
  <si>
    <t>SOQUETE PORCELANA E27 COM RABICHO</t>
  </si>
  <si>
    <t>SPOT LED TUBO BRANCO PARA PERFIL 5W</t>
  </si>
  <si>
    <t>SPOT TUBE ELETROCALHA PRETO MR11</t>
  </si>
  <si>
    <t>SOLDA VARETA INOX 3,25MM 316L</t>
  </si>
  <si>
    <t>UNIAO QUICKSTREAM 200MM</t>
  </si>
  <si>
    <t>LIXEIRA PLASTICA 97L COM TAMPA</t>
  </si>
  <si>
    <t>PIA DE COZINHA 1,80CM</t>
  </si>
  <si>
    <t>BALCAO DE PIA CORSINI</t>
  </si>
  <si>
    <t>ARMARIO ORGANIZADOR DE CHAVES 24 CHAVEIROS</t>
  </si>
  <si>
    <t>ASPIRADOR 1000A</t>
  </si>
  <si>
    <t>CHAVEIRO PLASTICO CRISTAL SIMPLES C/ 24</t>
  </si>
  <si>
    <t>MESA DE ESCRITORIO</t>
  </si>
  <si>
    <t>LIXEIRA PLASTICA 93L</t>
  </si>
  <si>
    <t>VASO VIETNAMITA 70 PRETO 6932</t>
  </si>
  <si>
    <t>ZAMIOCULCAS PT17</t>
  </si>
  <si>
    <t>ARECA-BAMBU 1,80 METROS</t>
  </si>
  <si>
    <t>IRIS DA PRAIA</t>
  </si>
  <si>
    <t>CASCA DE PINUS 14KG</t>
  </si>
  <si>
    <t>PACOVA PT30</t>
  </si>
  <si>
    <t>ARGILA EXPANDIDA 50 LITROS</t>
  </si>
  <si>
    <t>SUPORTE PAPEL HIGIENICO ROLAO</t>
  </si>
  <si>
    <t>TOALHEIRO INTERFOLHA SUSPENSO</t>
  </si>
  <si>
    <t>SABONETEIRA RESERVATORIO SUSPENSO</t>
  </si>
  <si>
    <t>MINI COMPUTADOR 8GB I3</t>
  </si>
  <si>
    <t>BOTOEIRA BT 3000 INOX SOBREPOR</t>
  </si>
  <si>
    <t>GABINETE ATX PRETO</t>
  </si>
  <si>
    <t>LICENCA WINDOWS 10</t>
  </si>
  <si>
    <t>MEMORIA DDR4 16GB</t>
  </si>
  <si>
    <t>PLACA MAE INTEL 1700</t>
  </si>
  <si>
    <t>PROCESSADOR INTEL CORE I5</t>
  </si>
  <si>
    <t>ADAPTADOR WIFI USB</t>
  </si>
  <si>
    <t>EMISSOR DE DADOS U6 ENTERPRISE 2.4 GHZ 574 MBPS</t>
  </si>
  <si>
    <t>NOTEBOOK 14 POLEGADAS INTEL I5-10210U 16GB 256GB</t>
  </si>
  <si>
    <t>UNIFI DREAM MACHINE PRO MAX</t>
  </si>
  <si>
    <t>UNIFI PRO MAX 48</t>
  </si>
  <si>
    <t>TRANSMISSOR UNIVERSAL TX 8000</t>
  </si>
  <si>
    <t>AMPLIFICADOR RF DE ALCANCE REP 8000</t>
  </si>
  <si>
    <t>SIRENE S/F XSS 8000</t>
  </si>
  <si>
    <t>CABO DE REDE CAT6 UTP</t>
  </si>
  <si>
    <t>CONECTOR FEMEA RJ45 CAT6</t>
  </si>
  <si>
    <t>REEMBOLSO DE VIAGEM</t>
  </si>
  <si>
    <t>PREFORMA 42,65G VERDE 2L E1</t>
  </si>
  <si>
    <t>PREFORMA VERDE 3L C</t>
  </si>
  <si>
    <t>LATA CER MOEMA PILSEN URUGUAI 473ML</t>
  </si>
  <si>
    <t>PREFORMA 50,7G VERDE 3L C</t>
  </si>
  <si>
    <t>CHOPP BAMBOA 50LT</t>
  </si>
  <si>
    <t>CV BELLA ROMA 50LT</t>
  </si>
  <si>
    <t>CER MOEMA PILSEN ARGENTINA 12X473ML EXP</t>
  </si>
  <si>
    <t>PREFORMA CRISTAL 200ML E</t>
  </si>
  <si>
    <t>PREFORMA VERDE 200ML E</t>
  </si>
  <si>
    <t>AROMA NATURAL DE TANGERINA DOHLER</t>
  </si>
  <si>
    <t>LATA CER MOEMA PILSEN ARGENTINA 473ML</t>
  </si>
  <si>
    <t>109</t>
  </si>
  <si>
    <t>ENZIMAS LISOBEER</t>
  </si>
  <si>
    <t>COMPOSTO REFRISHOW/ TERNURA/ TUBAJUJUBA GUARANA</t>
  </si>
  <si>
    <t>157</t>
  </si>
  <si>
    <t>161</t>
  </si>
  <si>
    <t>166</t>
  </si>
  <si>
    <t>167</t>
  </si>
  <si>
    <t>170</t>
  </si>
  <si>
    <t>COMPOSTO REFRISHOW/ TERNURA/ TUBAJUJUBA LARANJA</t>
  </si>
  <si>
    <t>LACRE CHOPP DOM FIORELO</t>
  </si>
  <si>
    <t>LACRE CHOPP DE VINHO BELLA ROMA</t>
  </si>
  <si>
    <t>LATA CER MOEMA PILSEN URUGUAI 473ML IND</t>
  </si>
  <si>
    <t>LENHA DE ACACIA</t>
  </si>
  <si>
    <t>ETIQUETA ADESIVA COUCHE BRANCA 50X25</t>
  </si>
  <si>
    <t>ETIQUETA ADESIVA BOPP 50X25 BRANCA FOR EXPORT ONLY</t>
  </si>
  <si>
    <t>MICROMETRO PARA MEDICAO DE REBARBA LATAS 0 A 13MM</t>
  </si>
  <si>
    <t>MEDIDOR EXTERNO DE RECRAVACAO DE LATA 0-13MM</t>
  </si>
  <si>
    <t>ADAPTADOR UNF 1/4 LUER MACHO</t>
  </si>
  <si>
    <t>BALAO VOLUMETRICO 100ML</t>
  </si>
  <si>
    <t>BALOES VOLUMETRICOS 10ML</t>
  </si>
  <si>
    <t>SACO DE PONTEIRAS 1ML</t>
  </si>
  <si>
    <t>CAPA PARA CELULAR COM CORDINHA</t>
  </si>
  <si>
    <t>PELICULA DE VIDRO PARA CELULAR</t>
  </si>
  <si>
    <t>BISCOITO CLUB SOCIAL 144G</t>
  </si>
  <si>
    <t>DESINFETANTE 500ML</t>
  </si>
  <si>
    <t>BRIGADEIRO TRADICIONAL</t>
  </si>
  <si>
    <t>PORTA TRECO PARA LAPIS</t>
  </si>
  <si>
    <t>KIT CANETINHA HIDRO C/12 CORES</t>
  </si>
  <si>
    <t>JOELHO SOLDAVEL PVC 25X1/2</t>
  </si>
  <si>
    <t>TINTA LATEX CINZA MEDIO</t>
  </si>
  <si>
    <t>TINTA LATEX BRANCO</t>
  </si>
  <si>
    <t>TINTA ESMALTE EPOXI SOLVENTE CINZA MEDIO</t>
  </si>
  <si>
    <t>LIXA AGUA 120</t>
  </si>
  <si>
    <t>VERNIZ 3,600L</t>
  </si>
  <si>
    <t>PRIMER EPOXI</t>
  </si>
  <si>
    <t>TINTA ESMALTE EPOXI B AGUA CROMIO</t>
  </si>
  <si>
    <t>PARAFUSO T 35</t>
  </si>
  <si>
    <t>RODA FORRO TIPO U</t>
  </si>
  <si>
    <t>METALAO DE FIXACAO FORRO PVC</t>
  </si>
  <si>
    <t>TINTA LATEX AREIA</t>
  </si>
  <si>
    <t>PINCEL 2</t>
  </si>
  <si>
    <t>BLOCO DE CONCRETO 40X14X20CM</t>
  </si>
  <si>
    <t>PORTA CADEADO 51MM</t>
  </si>
  <si>
    <t>BUCHA DRYWALL S6 COM PARAFUSO PHILLIPS</t>
  </si>
  <si>
    <t>CAMISETA POLO MANGA CURTA MASCULINA GRUPO RFK VERDE TAMANHO P</t>
  </si>
  <si>
    <t>CAMISETA POLO MANGA CURTA MASCULINA GRUPO RFK VERDE TAMANHO GG</t>
  </si>
  <si>
    <t>LAMPADA FAROL H7 24V</t>
  </si>
  <si>
    <t>LAMPADA FAROL 1141 24V</t>
  </si>
  <si>
    <t>REFIL MOLA PNEUMATICA BOLSA SUSPENSAO</t>
  </si>
  <si>
    <t>CATALISADOR</t>
  </si>
  <si>
    <t>ABRACADEIRA 32-44MM</t>
  </si>
  <si>
    <t>MANGUEIRA AGUA QUENTE 10MM</t>
  </si>
  <si>
    <t>MANGUEIRA RADIADOR 9MM</t>
  </si>
  <si>
    <t>MANGUEIRA RADIADOR 14MM</t>
  </si>
  <si>
    <t>CONEXAO ROSCA</t>
  </si>
  <si>
    <t>CHAVE AJUSTAVEL 12</t>
  </si>
  <si>
    <t>VALVULA ESFERA PNEUMATICA 1/2 POLEGADA</t>
  </si>
  <si>
    <t>CHAVE GRIFO 12 POLEGADAS</t>
  </si>
  <si>
    <t>GAS CARBONICO PARA CILINDRO</t>
  </si>
  <si>
    <t>PASTILHA DE METAL DURO FORMATO TNMG TAMANHO 16</t>
  </si>
  <si>
    <t>PASTILHA DE METAL DURO MODELO RT TAMANHO 16</t>
  </si>
  <si>
    <t>PASTILHA DE METAL DURO PARA CORTE TIPO DGN</t>
  </si>
  <si>
    <t>PASTILHA DE METAL DURO FORMATO TCMT TAMANHO 11</t>
  </si>
  <si>
    <t>REBOLO ABRASIVO RT GRANULACAO 80 6X3/4X1.1/4</t>
  </si>
  <si>
    <t>SUPORTE PARA PASTILHA DE METAL DURO INTERCAMBIAVEL</t>
  </si>
  <si>
    <t>FRESA TOPO DIAMETRO 4 MILIMETROS</t>
  </si>
  <si>
    <t>CALIBRE PARA MEDICAO DE ROSCAS COM 52 LAMINAS</t>
  </si>
  <si>
    <t>SUPORTE SOLDADA MODELO FAI HASTE 12 QUALIDADE P30</t>
  </si>
  <si>
    <t>BROCA DE CENTRO PARA FURACAO M4 POR 10 MILIMETROS</t>
  </si>
  <si>
    <t>CONEXAO PU DE REDUCAO 12/10</t>
  </si>
  <si>
    <t>CONEXAO PU DE REDUCAO 08/06</t>
  </si>
  <si>
    <t>CONEXAO PU DE REDUCAO 10/08</t>
  </si>
  <si>
    <t>PIA DE PLASTICO</t>
  </si>
  <si>
    <t>TRANSFORMADOR 500 KVA 15KV</t>
  </si>
  <si>
    <t>CAIXA MODULAR 250X200X130 OPACA</t>
  </si>
  <si>
    <t>CAIXA MODULAR 300X200X150 OPACA</t>
  </si>
  <si>
    <t>CHAPA LQ 3/16 (4,75MM) PERFIL DOBRADO 40X20 400MM</t>
  </si>
  <si>
    <t>TINTA SPRAY BRANCA</t>
  </si>
  <si>
    <t>SENSOR INDUTIVO LM12-3002PCT PNP FACEADO NA+NF 6 36VC</t>
  </si>
  <si>
    <t>CONEXAO PNEUMATICA 3/8X6MM</t>
  </si>
  <si>
    <t>COELHO PELUCIA 1MT REFRIKO</t>
  </si>
  <si>
    <t>CAMISETA MANGA CURTA TUCA VERDE TAMANHO G</t>
  </si>
  <si>
    <t>BOLSA TERMICA 18LT 30X30 BELLA ROMA</t>
  </si>
  <si>
    <t>PARAFUSO ALLEN INOX 06X35</t>
  </si>
  <si>
    <t>PORCA SEXTAVA INOX 8MM</t>
  </si>
  <si>
    <t>CONEXAO RETA MACHO TUBO PU 1/2X16MM</t>
  </si>
  <si>
    <t>JOELHO SOLDAVEL 90X50MM</t>
  </si>
  <si>
    <t>CHAVE PHILLIPS ISOLADA 1/4X6</t>
  </si>
  <si>
    <t>BLOCO CONTATO AUXILIAR NORMAL ABERTO</t>
  </si>
  <si>
    <t>BLOCO CONTATO AUXILIAR NORMAL FECHADO</t>
  </si>
  <si>
    <t>BLOCO LED 24V AC/DC</t>
  </si>
  <si>
    <t>BOTAO IMPULSO 24VCC COM ILUMINACAO VERDE</t>
  </si>
  <si>
    <t>BOTAO IMPULSO 24VCC COM ILUMINACAO VERMELHA</t>
  </si>
  <si>
    <t>BOTAO IMPULSO 24VCC COM ILUMINACAO AZUL</t>
  </si>
  <si>
    <t>BOTAO IMPULSO 24VCC COM ILUMINACAO AMARELA</t>
  </si>
  <si>
    <t>BOTAO IMPULSO VERDE 220VCA SEM ILUMINACAO</t>
  </si>
  <si>
    <t>BOTAO IMPULSO VERMELHO 220VCA SEM ILUMINACAO</t>
  </si>
  <si>
    <t>CHAVE SELETORA METALICA 2 POSICOES HASTE CURTA</t>
  </si>
  <si>
    <t>CHAVE SELETORA METALICA 3 POSICOES HASTE CURTA</t>
  </si>
  <si>
    <t>BOTAO EMERGENCIAL METALICA GIRA PARA DESTRAVAR</t>
  </si>
  <si>
    <t>CONJUNTO BOTOEIRA VERMELHO+VERDE COM CAIXA</t>
  </si>
  <si>
    <t>PROTECAO PLASTICA GUARDA ALTA AMARELA</t>
  </si>
  <si>
    <t>SINALEIRO LED VERDE 22MM 24VCC</t>
  </si>
  <si>
    <t>SINALEIRO LED VERMELHO 22MM 24VCC</t>
  </si>
  <si>
    <t>SINALEIRO LED AZUL 22MM 24VCC</t>
  </si>
  <si>
    <t>SINALEIRO LED AMARELO 22MM 24VCC</t>
  </si>
  <si>
    <t>SINALEIRO LED VERDE 22MM 220VCA</t>
  </si>
  <si>
    <t>SINALEIRO LED VERMELHO 22MM 220VCA</t>
  </si>
  <si>
    <t>SINALEIRO LED AZUL 22MM 220VCA</t>
  </si>
  <si>
    <t>CHAVE COMBINADA CATRACA 13MM</t>
  </si>
  <si>
    <t>CHAVE FENDA ISOLADA 1/4X6</t>
  </si>
  <si>
    <t>CHAVE FENDA ISOLADA 3/16X4</t>
  </si>
  <si>
    <t>CHAVE PHILLIPS ISOLADA 3/16X4</t>
  </si>
  <si>
    <t>JOGO DE CHAVE ALLEN ABALADA LONGA 1,5 - 10MM 9PCS</t>
  </si>
  <si>
    <t>BOTOEIRA EMERGENCIA METALICA GIRA PARA TRAVAR</t>
  </si>
  <si>
    <t>BROCA HELICOIDAL HSS M2 5X86MM</t>
  </si>
  <si>
    <t>BROCA HELICOIDAL HSS M2 12X151MM</t>
  </si>
  <si>
    <t>JOGO CHAVE COMBINADA CATRATACA 8 A 19MM 7PCS</t>
  </si>
  <si>
    <t>ESMALTE SINTETICO AMARELO</t>
  </si>
  <si>
    <t>BARRA TREFILADA DE ACO SAE 1020 4,76MM</t>
  </si>
  <si>
    <t>JOELHO 90 ESGOTO PVC 50MM</t>
  </si>
  <si>
    <t>COMPRESSOR ROTATIVO 18000 BTUS R22 220V</t>
  </si>
  <si>
    <t>ALICATE AMPERIMETRO AC/DC 1000V</t>
  </si>
  <si>
    <t>ALICATE BICO MEIA CANA 6</t>
  </si>
  <si>
    <t>ALICATE CORTE DIAGONAL 6</t>
  </si>
  <si>
    <t>ALICATE CRIMPAR TERMIAL TUBULAR</t>
  </si>
  <si>
    <t>ALICATE CRIMPAR TERMINAL PRE ISOLADO</t>
  </si>
  <si>
    <t>ALICATE DECAPADOR 8 0.2MM-6MM 203MM</t>
  </si>
  <si>
    <t>ALICATE PRESSAO 10 POLEGADAS</t>
  </si>
  <si>
    <t>CHAVE INGLESA 12 POLEGADAS</t>
  </si>
  <si>
    <t>KIT CHAVE ALLEN 1.5MM-10MM</t>
  </si>
  <si>
    <t>MARTELO BORRACHA 225G</t>
  </si>
  <si>
    <t>ALICATE UNIVERSAL 8 POLEGADAS</t>
  </si>
  <si>
    <t>TERMINAL TUBULAR ILHOS AMARELO 6MM</t>
  </si>
  <si>
    <t>PRENSA CABO 3/4</t>
  </si>
  <si>
    <t>PRENSA CABO 1</t>
  </si>
  <si>
    <t>CHAVE CANHAO 13MM ISOLADA</t>
  </si>
  <si>
    <t>CHAVE INGLESA 8 ISOLADA</t>
  </si>
  <si>
    <t>FACA CURVADA ISOLADA ELETRICISTA</t>
  </si>
  <si>
    <t>PERFIL PARA FORRO CANTONEIRA 25X30X0,5X3000MM</t>
  </si>
  <si>
    <t>PERFIL PARA FORRO TABICA BRANCA 0,5X3000MM</t>
  </si>
  <si>
    <t>FERRO REDONDO 3/8</t>
  </si>
  <si>
    <t>CANTONEIRA 3/4X1/8</t>
  </si>
  <si>
    <t>CHAPA QUADRADA 30X30 ESPESSURA 16</t>
  </si>
  <si>
    <t>TINTA ESMALTE AUTOMOTIVO PLATINA</t>
  </si>
  <si>
    <t>GRELHA ABRE E FECHA QUADRADA 150MM BR</t>
  </si>
  <si>
    <t>GRELHA INOX QUADRADA 10CM</t>
  </si>
  <si>
    <t>GRELHA ABRE E FECHA 100MM BC</t>
  </si>
  <si>
    <t>PRENSA CABO 1/4</t>
  </si>
  <si>
    <t>QUADRO PVD  GRUPO RFK 60X120</t>
  </si>
  <si>
    <t>QUADRO RECEPCAO ANTIGA GRUPO RFK 2,00X1,00</t>
  </si>
  <si>
    <t>BARRA ROSCADA 5/8 ZB</t>
  </si>
  <si>
    <t>PORCA SEXTAVADA 5/8 ZB</t>
  </si>
  <si>
    <t>CURVA SOLDAVEL 45X60MM</t>
  </si>
  <si>
    <t>SUPORTE FIXO PARA MANGUEIRA</t>
  </si>
  <si>
    <t>ARRUELA PRESSAO M12 DE ACO CARBONO</t>
  </si>
  <si>
    <t>ABRACADEIRA 14MM 7/8X1.1/4</t>
  </si>
  <si>
    <t>JOELHO SOLDAVEL 90X60MM</t>
  </si>
  <si>
    <t>ADAPTADOR SOLDAVEL 50MMX1.1/2</t>
  </si>
  <si>
    <t>FERRO DE SOLDA 40W 220V</t>
  </si>
  <si>
    <t>ANEL ELASTICO EXTERNO 9MM</t>
  </si>
  <si>
    <t>COTOVELO PU MACHO 1/2X16MM</t>
  </si>
  <si>
    <t>PARAFUSO ALLEN 10X80 C/C</t>
  </si>
  <si>
    <t>CURVA SOLDAVEL LONGA 90X25MM</t>
  </si>
  <si>
    <t>CABO PARA SENSOR IP69K</t>
  </si>
  <si>
    <t>TORNEIRA BICA MOVEL PARA PAREDE 1/4</t>
  </si>
  <si>
    <t>TEE PVC ESGOTO 50MM</t>
  </si>
  <si>
    <t>LUVA SOLDAVEL 75MM</t>
  </si>
  <si>
    <t>SIFAO SANFONADO UNIVERSAL</t>
  </si>
  <si>
    <t>MANGUEIRA HIDRAULICA 1/2 ALTA PRESSAO</t>
  </si>
  <si>
    <t>BLOCO DE CONTATO BE 101 1 NA</t>
  </si>
  <si>
    <t>LAMPADA TUBULAR LED T8 120CM 18W 6500K</t>
  </si>
  <si>
    <t>INTERFACE HOMEM MAQUINA MT8102IE TELA 10 POLEGADAS</t>
  </si>
  <si>
    <t>SENSOR INDUTIVO DE PROXIMIDADE IMB12-08NPPVC0S</t>
  </si>
  <si>
    <t>TEE SOLDAVEL 60MM 90 GRAUS</t>
  </si>
  <si>
    <t>JOGO DE CHAVE COMBINADA 6 A 32MM 15PC STELS</t>
  </si>
  <si>
    <t>TERMINAL TUBULAR PRE ISOLADO 2,5MM CINZA</t>
  </si>
  <si>
    <t>BORRACHA PARA VISOR DE NIVEL 5/8X8MM</t>
  </si>
  <si>
    <t>VISOR DE NIVEL 5/8X230MM</t>
  </si>
  <si>
    <t>CABO 1KV FLEX 16MM PRETO 90</t>
  </si>
  <si>
    <t>CABO 1KV FLEX 16MM AZUL 90</t>
  </si>
  <si>
    <t>CABO 1KV FLEX 16MM VERDE 90</t>
  </si>
  <si>
    <t>ANEL DE FLUXO MOD MK15BW LADO AMONIA</t>
  </si>
  <si>
    <t>JUNTA TROCADORA MK15BW PX</t>
  </si>
  <si>
    <t>TAMPAO DE COURO 53MM</t>
  </si>
  <si>
    <t>PERFIL ESPONJOSO 25X20</t>
  </si>
  <si>
    <t>MEDIDOR DE VAZAO ULTRASSONICO ND50 CORPO A/C 24VCC</t>
  </si>
  <si>
    <t>CILINDRO 50X150MM DUPLA ACAO COM ANEL MAGNETICO</t>
  </si>
  <si>
    <t>BOBINA PARA VALVULA 2/2 VIAS 220V</t>
  </si>
  <si>
    <t>TERMINAL TUBULAR ILHOS DUPLO 2,5MM</t>
  </si>
  <si>
    <t>CONTATOR TRIPOLAR 12A 24 VCA 50/60HZ</t>
  </si>
  <si>
    <t>ROTOR BAIXA PRESSAO APEX-20 L</t>
  </si>
  <si>
    <t>ESTATOR 1HT40 EPDM</t>
  </si>
  <si>
    <t>POLIA 50MM REGUA SERVO MOTOR</t>
  </si>
  <si>
    <t>PERFIL TIRANTE SUPERIOR</t>
  </si>
  <si>
    <t>TORNEIRA AMOSTRA INOX 304 ROSCA 1/2 BSP</t>
  </si>
  <si>
    <t>FURADEIRA PARAFUSADEIRA 1/2 20V</t>
  </si>
  <si>
    <t>KIT REPARO PARA ATUADOR ATM0020</t>
  </si>
  <si>
    <t>ANEL DE VEDACAO P/ VALVULA BORBOLETA 2</t>
  </si>
  <si>
    <t>MEMBRANA TOUCH SCREEN TP700 COMFORT DESPALETIZADOR</t>
  </si>
  <si>
    <t>CORRENTE AR 38 POM COM PINO INOX AISI 304</t>
  </si>
  <si>
    <t>MANGUEIRA ORDENHA 5/8X5,00MM</t>
  </si>
  <si>
    <t>MANGUEIRA CRISTAL 1X3.0</t>
  </si>
  <si>
    <t>CHAPA INOX 304 12,70MM CORTADA</t>
  </si>
  <si>
    <t>ANEL ELASTICO INOX E-09MM</t>
  </si>
  <si>
    <t>PINO IMAN ENCHEDORA DE VIDRO</t>
  </si>
  <si>
    <t>CHUMBADOR 5/16X2.14</t>
  </si>
  <si>
    <t>IME12-08NPPZC0S SENSOR INDUTIVO DE PROXIMIDADE</t>
  </si>
  <si>
    <t>SENSOR FOTO ELETRICO GRL18-P2332</t>
  </si>
  <si>
    <t>SENSOR DE FIBRA OPTICA WLL80P-22THY1DZZZZZ1Z1</t>
  </si>
  <si>
    <t>MOTOR REDUTORES PLACA PARA ENCODER EI7X B DR71</t>
  </si>
  <si>
    <t>CHAVE COMBINADA 17MM</t>
  </si>
  <si>
    <t>CHAVE COMBINADA 19MM</t>
  </si>
  <si>
    <t>CHAVE COMBINADA 24MM</t>
  </si>
  <si>
    <t>CABO PP 4X2.5MM</t>
  </si>
  <si>
    <t>LAMPADA LED ABIONETA 24V</t>
  </si>
  <si>
    <t>CAIXA BOTOEIRA P/1 BOTAO</t>
  </si>
  <si>
    <t>ESPONJA CLP FRONT 600</t>
  </si>
  <si>
    <t>RETENTOR 5201 25X38X6,4</t>
  </si>
  <si>
    <t>JOGO DE CHAVE SEXTAVADA COMBINADA 06 AO 24</t>
  </si>
  <si>
    <t>CHAVE CANHAO 7MM ISOLADA</t>
  </si>
  <si>
    <t>CHAVE GRIFO 10"</t>
  </si>
  <si>
    <t>JOGO DE ALICATE SACA TRAVA INTERNO E EXTERNO</t>
  </si>
  <si>
    <t>JOGO DE CHAVE ALLEN ABALADA POLEGADA</t>
  </si>
  <si>
    <t>JOGO DE SACA PINO</t>
  </si>
  <si>
    <t>JOGO DE CHAVE DE FENDA E PHILIPS</t>
  </si>
  <si>
    <t>TARUGO NYLON 115MMX70MM</t>
  </si>
  <si>
    <t>DISCO DE CORTE 7 POLEGADAS PARA CONCRETO</t>
  </si>
  <si>
    <t>OLEO ULTRA COOLANT 18,93L</t>
  </si>
  <si>
    <t>DISJUNTOR MOTOR 10–16A</t>
  </si>
  <si>
    <t>KIT ALTERACAO I/O PARA MEDIDORES PROLINE 300/500</t>
  </si>
  <si>
    <t>BUCHA DE REDUCAO SOLDAVEL 60X25MM</t>
  </si>
  <si>
    <t>BUCHA DE REDUCAO SOLDAVEL 50X25MM</t>
  </si>
  <si>
    <t>VEDA CALHAS CINZA</t>
  </si>
  <si>
    <t>TAMPA CAIXA 130 LITROS</t>
  </si>
  <si>
    <t>VALVULA DE PE DE BRONZE 2X50MM</t>
  </si>
  <si>
    <t>ABRACADEIRA MANGOTE 54X62MM 32MM 2.1/8X2.1/2</t>
  </si>
  <si>
    <t>TEE DE REDUCAO SOLDAVEL 50X25MM</t>
  </si>
  <si>
    <t>PORCA SEXTAVADA ACO 5.8 1/4 POLIDA</t>
  </si>
  <si>
    <t>BARRA ROSCADA 1/4 1MT ACO CARBONO</t>
  </si>
  <si>
    <t>ABRACADEIRA COM CHAVETA TIPO D 2 POLEGADAS</t>
  </si>
  <si>
    <t>ENGATE BARRA 80CM 1/2</t>
  </si>
  <si>
    <t>PULVERIZADOR DE PRESSAO MANUAL 1,5 LITRO</t>
  </si>
  <si>
    <t>BUCHA DE REDUCAO SOLDAVEL LONGA 60X50MM</t>
  </si>
  <si>
    <t>TUBO PVC ESGOTO 50MMX6M</t>
  </si>
  <si>
    <t>TINTA SPRAY AZUL ESCURO</t>
  </si>
  <si>
    <t>FONTE CHAVEADA ENTRADA 110-220V/ SAIDA 12V 10A</t>
  </si>
  <si>
    <t>LUVA CORRER SOLDAVEL 50MM</t>
  </si>
  <si>
    <t>LUVA SOLDAVEL PVC 25X25MM</t>
  </si>
  <si>
    <t>SERRA 12X24 BIMETAL</t>
  </si>
  <si>
    <t>FITA PERFURADA 17MMX10M</t>
  </si>
  <si>
    <t>CHAVE FIM DE CURSO P106 COM ACIONAMENTO FIO HELICOIDAL 360</t>
  </si>
  <si>
    <t>CORREIA B69</t>
  </si>
  <si>
    <t>CORREIA B40</t>
  </si>
  <si>
    <t>BUCHA DE REDUCAO GALVANIZADA 2.1/2X2</t>
  </si>
  <si>
    <t>ALMOTOLIA METALICA 500ML BICO FLEXIVEL</t>
  </si>
  <si>
    <t>CORREIA CL-T3 2050X40 FECH C/ GRAMPOS GUIA INF 6X4</t>
  </si>
  <si>
    <t>CONEXAO PNEUMATICA EMENDA 6MM</t>
  </si>
  <si>
    <t>CONEXAO PNEUMATICA CURVA 6MM</t>
  </si>
  <si>
    <t>CONEXAO PNEUMATICA EMENDA 8MM</t>
  </si>
  <si>
    <t>CONEXAO PNEUMATICA CURVA 8MM</t>
  </si>
  <si>
    <t>CONEXAO PNEUMATICA EMENDA 10MM</t>
  </si>
  <si>
    <t>CONEXAO PNEUMATICA 1/8X6MM</t>
  </si>
  <si>
    <t>CONEXAO PNEUMATICA 1/8X8MM</t>
  </si>
  <si>
    <t>CONEXAO PNEUMATICA 3/8X8MM</t>
  </si>
  <si>
    <t>CONEXAO PNEUMATICA 3/8X10MM</t>
  </si>
  <si>
    <t>MOTOR ELETRICO 1/10 CV 220V COM FLEXIVEL 300MM</t>
  </si>
  <si>
    <t>ABRACADEIRAS DE NYLON 140X2,5 PRETA</t>
  </si>
  <si>
    <t>ABRACADEIRAS DE NYLON 280X3,5 PRETA</t>
  </si>
  <si>
    <t>ABRACADEIRAS DE NYLON 370X7,0 PRETA</t>
  </si>
  <si>
    <t>CONECTOR SINDAL 10MM</t>
  </si>
  <si>
    <t>TERMINAL COMPRESSAO 25MM TM-25</t>
  </si>
  <si>
    <t>TERMINAL COMPRESSAO 50MM TM-50</t>
  </si>
  <si>
    <t>TERMINAL COMPRESSAO 95MM TM-95</t>
  </si>
  <si>
    <t>FUSIVEL 20A DE VIDRO 250V 5X20</t>
  </si>
  <si>
    <t>PROJETOR LED PT 200W 6500K 14.000LM IP65</t>
  </si>
  <si>
    <t>CONEXAO PNEUMATICA 1/2X8</t>
  </si>
  <si>
    <t>CONEXAO PNEUMATICA 1/2X10MM</t>
  </si>
  <si>
    <t>OLEO PARA ENGRENAGENS ISO VG 220 20 LITROS</t>
  </si>
  <si>
    <t>CONEXAO HIDRAULICA CURVA 90 FEMEA 1 7/8</t>
  </si>
  <si>
    <t>MANGUEIRA HIDRAULICA 1.1/2X2 1300 PSI</t>
  </si>
  <si>
    <t>DISCO FLAP 41/2 80</t>
  </si>
  <si>
    <t>PRISIONEIRO PASSANTE SERVO 15MM</t>
  </si>
  <si>
    <t>ROLAMENTO SERVO MOTOR</t>
  </si>
  <si>
    <t>ROLAMENTO 6011 2RS C3</t>
  </si>
  <si>
    <t>REGISTRO DE GAVETA BRUTO 2.1/2</t>
  </si>
  <si>
    <t>MANGUEIRA 250 3/4</t>
  </si>
  <si>
    <t>GRAXEIRA RETA 10MM</t>
  </si>
  <si>
    <t>NYLON 120MM</t>
  </si>
  <si>
    <t>LIMA P/ ENXADA 8</t>
  </si>
  <si>
    <t>REDUCAO CONCENTRICA ACO CARBONO 40 2.1/2X1.1/2</t>
  </si>
  <si>
    <t>PLUGUE FEMEA 2P 10A CZ</t>
  </si>
  <si>
    <t>ABRACADEIRA TIPO D COM CUNHA 1/2</t>
  </si>
  <si>
    <t>ABRACADEIRA 19-27MM</t>
  </si>
  <si>
    <t>TORNO DE BANCADA N 8</t>
  </si>
  <si>
    <t>JOGO 37 PECAS DE PONTAS E BITS PARA PARAFUSADEIRA</t>
  </si>
  <si>
    <t>CONJUNTO SAPATA ANTERIOR FT03 3 LITROS</t>
  </si>
  <si>
    <t>CONJUNTO SAPATA POSTERIOR FT03 3 LITROS</t>
  </si>
  <si>
    <t>PORCA SEXTAVADA M5 DE ACO CARBONO</t>
  </si>
  <si>
    <t>PORCA SEXTAVADA M5 ACO INOX</t>
  </si>
  <si>
    <t>PORCA SEXTAVADA M6 DE ACO INOX</t>
  </si>
  <si>
    <t>PORCA SEXTAVADA M6 DE ACO CARBONO</t>
  </si>
  <si>
    <t>PORCA SEXTAVADA M8 DE ACO CARBONO</t>
  </si>
  <si>
    <t>PORCA SEXTAVADA M8 DE ACO INOX</t>
  </si>
  <si>
    <t>PORCA SEXTAVADA M10 DE ACO CARBONO</t>
  </si>
  <si>
    <t>PORCA SEXTAVADA M10 DE ACO INOX</t>
  </si>
  <si>
    <t>PORCA SEXTAVADA M12 DE ACO INOX</t>
  </si>
  <si>
    <t>PORCA SEXTAVADA M12 DE ACO CARBONO</t>
  </si>
  <si>
    <t>ARRUELA LISA M5 DE ACO CARBONO</t>
  </si>
  <si>
    <t>ARRUELA LISA M5 DE ACO INOX</t>
  </si>
  <si>
    <t>ARRUELA LISA M6 DE ACO CARBONO</t>
  </si>
  <si>
    <t>ARRUELA LISA M6 DE ACO INOX</t>
  </si>
  <si>
    <t>ARRUELA LISA M8 DE ACO CARBONO</t>
  </si>
  <si>
    <t>ARRUELA LISA M8 DE ACO INOX</t>
  </si>
  <si>
    <t>ARRUELA LISA M10 DE ACO INOX</t>
  </si>
  <si>
    <t>ARRUELA LISA M10 DE ACO CARBONO</t>
  </si>
  <si>
    <t>ARRUELA LISA M12 DE ACO CARBONO</t>
  </si>
  <si>
    <t>ARRUELA LISA M12 DE ACO INOX</t>
  </si>
  <si>
    <t>ARRUELA PRESSAO M5 DE ACO CARBONO</t>
  </si>
  <si>
    <t>ARRUELA PRESSAO M5 DE ACO INOX</t>
  </si>
  <si>
    <t>ARRUELA PRESSAO M6 DE ACO INOX</t>
  </si>
  <si>
    <t>ARRUELA PRESSAO M6 DE ACO CARBONO</t>
  </si>
  <si>
    <t>ARRUELA PRESSAO M8 DE ACO INOX</t>
  </si>
  <si>
    <t>ARRUELA PRESSAO M8 DE ACO CARBONO</t>
  </si>
  <si>
    <t>ARRUELA PRESSAO M10 DE ACO INOX</t>
  </si>
  <si>
    <t>ARRUELA PRESSAO M10 DE ACO CARBONO</t>
  </si>
  <si>
    <t>ARRUELA PRESSAO M12 DE ACO INOX</t>
  </si>
  <si>
    <t>ROLAMENTO 4202</t>
  </si>
  <si>
    <t>MANGUEIRA AGUA QUENTE 9MM</t>
  </si>
  <si>
    <t>TERAPIA OCUPACIONAL, FISIOTERAPIA E FONOAUDIOLOGIA</t>
  </si>
  <si>
    <t>PREFORMA 39,7G CRISTAL 2L A</t>
  </si>
  <si>
    <t>RÓTULO</t>
  </si>
  <si>
    <t>MOLHO SHOYU HINOMOTO TRADICIONAL 1LT - ME</t>
  </si>
  <si>
    <t>MOLHO SHOYU HINOMOTO TRADICIONAL 500ML - ME</t>
  </si>
  <si>
    <t>MOLHO SHOYU HINOMOTO TRADICIONAL 200ML - ME</t>
  </si>
  <si>
    <t>MOLHO PIMENTA ASTECA 1LT - ME</t>
  </si>
  <si>
    <t>MOLHO PIMENTA ASTECA 500ML - ME</t>
  </si>
  <si>
    <t>MOLHO PIMENTA ASTECA 200ML - ME</t>
  </si>
  <si>
    <t>0128</t>
  </si>
  <si>
    <t>SELO MECANICO VITON 7/8</t>
  </si>
  <si>
    <t>CHAVE COMBINADA 28MM</t>
  </si>
  <si>
    <t>PARAFUSO ALLEN 6X20 C/C INOX</t>
  </si>
  <si>
    <t>CONEXAO PNEUMATICA 1/4X10</t>
  </si>
  <si>
    <t>CLIPS 6/0</t>
  </si>
  <si>
    <t>REGISTRO SOLDAVEL 25MM VS COMPACTO</t>
  </si>
  <si>
    <t>JOELHO ESGOTO 90X150</t>
  </si>
  <si>
    <t>LONA PRETA FILME 4X50M</t>
  </si>
  <si>
    <t>ROLO DE ESPUMA ANTI RESPINGO</t>
  </si>
  <si>
    <t>CURVA SOLDAVEL 45G INOX 304 PIPE 2 POLEGADAS</t>
  </si>
  <si>
    <t>UNIAO SOLDAVEL DIN EPDM INOX 316L 4</t>
  </si>
  <si>
    <t>UNIAO SOLDAVEL DIN EPDM INOX 316L 2</t>
  </si>
  <si>
    <t>CURVA SOLDAVEL 90 INOX 304 L PIPE 4 POLEGADAS</t>
  </si>
  <si>
    <t>TORNEIRA ITALIA 5/8 CURTA BY1008 MUNDI</t>
  </si>
  <si>
    <t>PISTA PROGRESSIVA CAME RECRAVADOR 8</t>
  </si>
  <si>
    <t>PLACA/MASCARA PARA PLACA DE PETRI 150MM</t>
  </si>
  <si>
    <t>CONTADOR DIGITAL DE COLONIAS</t>
  </si>
  <si>
    <t>PONTEIRA PARA MICROPIPETA</t>
  </si>
  <si>
    <t>BANDEJA PLASTICA DE USO LABORATORIAL</t>
  </si>
  <si>
    <t>BORRIFADOR DE USO LABORATORIAL</t>
  </si>
  <si>
    <t>PLUG FAME MACHO 2P+T 10A</t>
  </si>
  <si>
    <t>AREIA FINA CARGA FECHADA 6MT</t>
  </si>
  <si>
    <t>ABRACADEIRA SOB COM TRAVA 3/4</t>
  </si>
  <si>
    <t>TAMPA ALUMINIO 3/4 3 TECLAS SEM PINTURA</t>
  </si>
  <si>
    <t>JOELHO POLIPROPILENO 90X90MM</t>
  </si>
  <si>
    <t>JOELHO POLIPROPILENO 90X75MM</t>
  </si>
  <si>
    <t>LIXA AGUA 120G</t>
  </si>
  <si>
    <t>CONECTOR BOX RETO ALUMINIO 4</t>
  </si>
  <si>
    <t>ELETROCALHA PERFURADA U GF 350X100</t>
  </si>
  <si>
    <t>CURVA VERTICAL EXTERNA LEITO AE 90 GF 100X100</t>
  </si>
  <si>
    <t>CURVA HORIZONTAL LEITO AE 90 GF 100X100</t>
  </si>
  <si>
    <t>CURVA SOLDA 90G INOX 304 PIPE 3/4</t>
  </si>
  <si>
    <t>REDUCAO CONCENTRICA INOX 304 PIPE 1X3/4</t>
  </si>
  <si>
    <t>ELETRODUTO PVC SEM ROSCA 3/4X3MT</t>
  </si>
  <si>
    <t>AREIA MEDIA 1MT</t>
  </si>
  <si>
    <t>PERFIL GUIA 48 COM 3MT</t>
  </si>
  <si>
    <t>CABO FLEX 750V 6,0MM</t>
  </si>
  <si>
    <t>TINTA LATEX STANDARD BRANCO</t>
  </si>
  <si>
    <t>VERNIZ MOGNO 3,6 LITROS</t>
  </si>
  <si>
    <t>TINTA ESMALTE EPOXI CROMIO</t>
  </si>
  <si>
    <t>BICICLETARIO 10 VAGAS</t>
  </si>
  <si>
    <t>PLAFON LED SOB QD 16W 6500K</t>
  </si>
  <si>
    <t>TOMADAS 4X2 LIZ 3</t>
  </si>
  <si>
    <t>FITA ALUMINIZADA 45X45M</t>
  </si>
  <si>
    <t>FITA PVC 10MT BRANCA</t>
  </si>
  <si>
    <t>PARAFUSO 10 SENTAVADO 5/16X60M</t>
  </si>
  <si>
    <t>PARAFUSO 4,8X50M</t>
  </si>
  <si>
    <t>TUBO DE COBRE 1/4</t>
  </si>
  <si>
    <t>TUBO DE COBRE 3/8</t>
  </si>
  <si>
    <t>TUBO DE COBRE 5/8 15MT</t>
  </si>
  <si>
    <t>TUBO ESPONJOSO 5/8 BRANCO BARRA 2M</t>
  </si>
  <si>
    <t>CLIMATIZADOR DE AR PEDESTAL 80L 220V</t>
  </si>
  <si>
    <t>POLIPEX PLUS 3/8 BARRA 2MT</t>
  </si>
  <si>
    <t>POLIPEX PLUS 1/4 BARRA 2MT</t>
  </si>
  <si>
    <t>SUPORTE AR CONDICIONADO 450X300M ESP 1,2M 80KG</t>
  </si>
  <si>
    <t>BUCHA 8MM COM ANEL</t>
  </si>
  <si>
    <t>BUCHA 10MM COM ANEL</t>
  </si>
  <si>
    <t>BOMBA CENTRIFUGA BL30 7,5HP 2P TRIFASICA 304 DIN 3X2 R150</t>
  </si>
  <si>
    <t>BARRA CHATA INOX 1X3/16</t>
  </si>
  <si>
    <t>BARRA CHATA INOX 5/8X1/8</t>
  </si>
  <si>
    <t>MALHA POP 10×10 FIO 4,2MM Q138 PARA CONTRAPISO</t>
  </si>
  <si>
    <t>PEDRA BICA CORRIDA PARA ATERRO</t>
  </si>
  <si>
    <t>TINTA PISO CINZA ESCURO 16 LITROS</t>
  </si>
  <si>
    <t>SINALIZADOR GIROFLEX VEMELHO 85DB IP44</t>
  </si>
  <si>
    <t>SIRENE COMPACT 12VCC</t>
  </si>
  <si>
    <t>CAIXA OPACA 190X150X110 IP66</t>
  </si>
  <si>
    <t>SISTEMA SOFTWARE PARA ANALISES LABORATORIAIS</t>
  </si>
  <si>
    <t>REFRIKO TUBAINA S/ ACUCARES 300ML</t>
  </si>
  <si>
    <t>REFRIKO TUBAINA S/ ACUCARES 12X300ML</t>
  </si>
  <si>
    <t>CHOPP DOM FIORELO 30LT</t>
  </si>
  <si>
    <t>CHOPP DOM FIORELO 50LT</t>
  </si>
  <si>
    <t>CER DEL PUERTO 12X269ML EXP</t>
  </si>
  <si>
    <t>CER DEL PUERTO 12X350ML EXP</t>
  </si>
  <si>
    <t>REFRIKO TUBAINA S/ ACUCARES 300ML - ME</t>
  </si>
  <si>
    <t>REFRIKO TUBAINA S/ ACUCARES 12X300ML - ME</t>
  </si>
  <si>
    <t>CER BAMBOA 12X350ML - INTER BELEM - ME</t>
  </si>
  <si>
    <t>XAR GROSELHA ASTECA 500ML - ME</t>
  </si>
  <si>
    <t>CAC 51 PIRASSUNUNGA OURO 965ML - ME</t>
  </si>
  <si>
    <t>CHOPP BAMBOA 50LT - ME</t>
  </si>
  <si>
    <t>CV BELLA ROMA 50LT - ME</t>
  </si>
  <si>
    <t>MOLHO SHOYU HINOMOTO TRADICIONAL 5LT - ME</t>
  </si>
  <si>
    <t>MOLHO SHOYU HINOMOTO PREMIUM 200ML - ME</t>
  </si>
  <si>
    <t>ROTULO ADESIVO REFRIKO TUBAINA S/ ACUCAR 300ML</t>
  </si>
  <si>
    <t>COMPOSTO REFRIKO TUBAINA S/ ACUCARES</t>
  </si>
  <si>
    <t>PREFORMA CRISTAL 200ML E IND</t>
  </si>
  <si>
    <t>PREFORMA VERDE 200ML E IND</t>
  </si>
  <si>
    <t>INTERCAP 5 LITROS</t>
  </si>
  <si>
    <t>LIXEIRA PLASTICA 9L</t>
  </si>
  <si>
    <t>CLORO 450ML</t>
  </si>
  <si>
    <t>KIT RET MAX 350ML</t>
  </si>
  <si>
    <t>KIT RET MAX 500ML</t>
  </si>
  <si>
    <t>KIT RET MAX 750ML</t>
  </si>
  <si>
    <t>KIT RET MAX 1000ML</t>
  </si>
  <si>
    <t>TOUCA PLUS COM 100 UNIDADES</t>
  </si>
  <si>
    <t>POTE 4,5 LITROS</t>
  </si>
  <si>
    <t>POTE 8 LITROS</t>
  </si>
  <si>
    <t>CONJUNTO POTE COM 5</t>
  </si>
  <si>
    <t>ADAPTADOR DE PLASTICO CONE LUER</t>
  </si>
  <si>
    <t>MANGUEIRA DE SILICONE DI 3 DE 5</t>
  </si>
  <si>
    <t>MANGUEIRA NOVOPRENE COM ROLETES</t>
  </si>
  <si>
    <t>JARRA 5 LITROS GRADUADA POLIPROPILENO</t>
  </si>
  <si>
    <t>SOFTWARE DE CONTROLE MAKROLOCK</t>
  </si>
  <si>
    <t>IMPRESSORA MULTIFUNCIONAL</t>
  </si>
  <si>
    <t>ANEL INTELIGENTE 4 GERACAO</t>
  </si>
  <si>
    <t>ADAPTADOR USB C PARA LIGHTNING IPHONE</t>
  </si>
  <si>
    <t>BISCOITO RECHEADO CHOCOLATE 112G</t>
  </si>
  <si>
    <t>MISTURA PARA BOLO 400G</t>
  </si>
  <si>
    <t>MINI BOLO CHOCOLATE 40G</t>
  </si>
  <si>
    <t>CHOCOLATE EM PO 50 CACAU</t>
  </si>
  <si>
    <t>DESINFETANTE 2 LITROS</t>
  </si>
  <si>
    <t>BATATA PALHA</t>
  </si>
  <si>
    <t>AMENDOIM OVINHOS ELMA 65G</t>
  </si>
  <si>
    <t>AZEITONA SACHE</t>
  </si>
  <si>
    <t>BALA TUBO ACIDO 70G</t>
  </si>
  <si>
    <t>BARRA CEREAL FRUTAS VERMELHAS 22G</t>
  </si>
  <si>
    <t>BARRA CEREAL AVELA 22G</t>
  </si>
  <si>
    <t>BARRA CEREAL CACAU 25G</t>
  </si>
  <si>
    <t>BARRA CEREAL CLASSICA 25G</t>
  </si>
  <si>
    <t>BARRA CEREAL SEMENTES 60G</t>
  </si>
  <si>
    <t>BATATA CHIPS 45G SAL</t>
  </si>
  <si>
    <t>CHOCOLATE PRESTIGIO COCO BANANA 33G</t>
  </si>
  <si>
    <t>CHOCOLATE SNICKERS BRANCO 42G</t>
  </si>
  <si>
    <t>CHOCOLATE SNICKERS ORIGINAL 45G</t>
  </si>
  <si>
    <t>SALGADINHO CHURRASCO 60G</t>
  </si>
  <si>
    <t>SALGADINHO PIMENTA MEXICANA 35G</t>
  </si>
  <si>
    <t>TORRADA CROCANTISSIMO 40G</t>
  </si>
  <si>
    <t>CHOCOLATE WAFER TRENTO AVELA 29G</t>
  </si>
  <si>
    <t>CHOCOLATE WAFER TRENTO TRADICIONAL 29G</t>
  </si>
  <si>
    <t>CAIXA ORGANIZADORA 6L</t>
  </si>
  <si>
    <t>CAIXA ORGANIZADORA 12L</t>
  </si>
  <si>
    <t>FORMINHA CUPCAKE C/30</t>
  </si>
  <si>
    <t>MANGA</t>
  </si>
  <si>
    <t>MELAO</t>
  </si>
  <si>
    <t>SACO DE PIPOCA 15X7,5 C/50</t>
  </si>
  <si>
    <t>COPO DESCARTAVEL 50ML</t>
  </si>
  <si>
    <t>FACA DESCARTAVEL COM 25 UNIDADES</t>
  </si>
  <si>
    <t>PALITO DE QUEIJO 400G</t>
  </si>
  <si>
    <t>BANDEJA LAMINADA N3</t>
  </si>
  <si>
    <t>BANDEJA RASA C/100</t>
  </si>
  <si>
    <t>MINI PAO FRANCES</t>
  </si>
  <si>
    <t>ATUM 170G</t>
  </si>
  <si>
    <t>ESCOVA MULTI COM CABO</t>
  </si>
  <si>
    <t>HERBICIDA</t>
  </si>
  <si>
    <t>TORRONE TRADICIONAL 25G</t>
  </si>
  <si>
    <t>MAIONESE SACHE 200G</t>
  </si>
  <si>
    <t>BEBIDA LACTEA CHOCOLATE 200ML</t>
  </si>
  <si>
    <t>AMENDOIM JAPONES 30G</t>
  </si>
  <si>
    <t>BALA DE GOMA TUBO FRUTAS 32G</t>
  </si>
  <si>
    <t>CAIXA DE BOMBOM 250.6G</t>
  </si>
  <si>
    <t>UVA PASSA 100G</t>
  </si>
  <si>
    <t>CHAMPANHE 660ML</t>
  </si>
  <si>
    <t>PANETONE 400G</t>
  </si>
  <si>
    <t>PESSEGO EM CALDA 430G</t>
  </si>
  <si>
    <t>CHOCOLATE BIS 100.8G</t>
  </si>
  <si>
    <t>BISCOITO COOKIES 40G</t>
  </si>
  <si>
    <t>BALA 50G</t>
  </si>
  <si>
    <t>BISCOITO WAFER 81G</t>
  </si>
  <si>
    <t>DOCE DE LEITE 350G</t>
  </si>
  <si>
    <t>REPOLHO</t>
  </si>
  <si>
    <t>AMENDOIM MIX DE SABORES</t>
  </si>
  <si>
    <t>BATATA CHIPS 45G BACON</t>
  </si>
  <si>
    <t>PAO DE MEL</t>
  </si>
  <si>
    <t>BOMBOM OURO BRANCO</t>
  </si>
  <si>
    <t>FRUTAS CRISTALIZADAS</t>
  </si>
  <si>
    <t>SALGADINHO BACON 38G</t>
  </si>
  <si>
    <t>LUSTRA MOVEIS 200ML</t>
  </si>
  <si>
    <t>BISCOITO CREAM CRACKER AGUA E SAL 360G</t>
  </si>
  <si>
    <t>CLARIFICANTE PARA PISCINA 1 LITRO</t>
  </si>
  <si>
    <t>BICARBONADO DE SODIO TECNICO 25KG</t>
  </si>
  <si>
    <t>KIT ORTOTOLIDINA - REAGENTE</t>
  </si>
  <si>
    <t>KIT SOLUCAO TITULANTE</t>
  </si>
  <si>
    <t>CLARIFICANTE EM GEL 6X30</t>
  </si>
  <si>
    <t>DESINFETANTE 1 LITRO</t>
  </si>
  <si>
    <t>OLEO DE OLIVA</t>
  </si>
  <si>
    <t>CHOCOLATE SNICKERS DARK 42G</t>
  </si>
  <si>
    <t>CHOCOLATE SNICKERS DUPLO CHOC 42G</t>
  </si>
  <si>
    <t>CHOCOLATE SNICKERS MORANGO 42G</t>
  </si>
  <si>
    <t>CHIPS CHEETOS 40G</t>
  </si>
  <si>
    <t>CHIPS FANDANGOS 35G</t>
  </si>
  <si>
    <t>SALGADINHO CEBOLA 60G</t>
  </si>
  <si>
    <t>SALGADINHI BACON 60G</t>
  </si>
  <si>
    <t>BOBINA PARA PLOTTER 610MMX50M 75G</t>
  </si>
  <si>
    <t>PAPEL COUCHE LASER A4 115G</t>
  </si>
  <si>
    <t>PLATAFORMA ELEVATORIA TESOURA 10M</t>
  </si>
  <si>
    <t>PLATAFORMA ARTICULADA BA20CERT2 20M</t>
  </si>
  <si>
    <t>PARAFUSO PARA VASO LUXO BUCHA N10</t>
  </si>
  <si>
    <t>MOSQUETAO COM TRAVA 10X100MM</t>
  </si>
  <si>
    <t>TOMADA 2P T 20A PRETA</t>
  </si>
  <si>
    <t>TOMADA 2P T 20A VERMELHA</t>
  </si>
  <si>
    <t>DISJUNTOR DIN 2X20A</t>
  </si>
  <si>
    <t>CABO FLEX 2,5MM BRANCO</t>
  </si>
  <si>
    <t>CABO FLEX 2,5MM PRETO</t>
  </si>
  <si>
    <t>SUPORTE DE PAREDE PARA ANTENA DE INTERNET</t>
  </si>
  <si>
    <t>PLATAFORMA AEREA Z-34/22 DC ELETRICA</t>
  </si>
  <si>
    <t>TINTA BASE SELECT TOQUE FOSCO 3,2 LITROS</t>
  </si>
  <si>
    <t>TINTA BASE SELECT TOQUE FOSCO 800ML</t>
  </si>
  <si>
    <t>CAMISETA POLO MANGA CURTA MASCULINA GRUPO RFK VERDE TAMANHO M</t>
  </si>
  <si>
    <t>CAMISA MANGA LONGA FEMININA FURIOSO PRETO TAMANHO M</t>
  </si>
  <si>
    <t>JALECO MANGA LONGA BRANCO 100 ALGODAO TAMANHO P</t>
  </si>
  <si>
    <t>JALECO MANGA LONGA BRANCO 100 ALGODAO TAMANHO M</t>
  </si>
  <si>
    <t>JALECO MANGA LONGA BRANCO 100 ALGODAO TAMANHO G</t>
  </si>
  <si>
    <t>JALECO MANGA LONGA BRANCO 100 ALGODAO TAMANHO GG</t>
  </si>
  <si>
    <t>CAMISETA POLO MANGA CURTA MASCULINA GRUPO RFK VERDE TAMANHO G</t>
  </si>
  <si>
    <t>CAMISA MANGA LONGA FEMININA FURIOSO BRANCA TAMANHO M</t>
  </si>
  <si>
    <t>CORREIA A 43</t>
  </si>
  <si>
    <t>TERMINAL DIRECAO ESQUERDO</t>
  </si>
  <si>
    <t>TERMINAL DE DIRECAO DIREITO</t>
  </si>
  <si>
    <t>VALVULA DESCARGA</t>
  </si>
  <si>
    <t>VALVULA 3/2 VIAS SUSPENSOR</t>
  </si>
  <si>
    <t>DISPOSITIVO P/ LOCALIZA VAZAMENTO ELETRICO</t>
  </si>
  <si>
    <t>CALCO TRUCK</t>
  </si>
  <si>
    <t>CAPOTA MARITIMA</t>
  </si>
  <si>
    <t>SENSOR DE NIVEL SUSPENSAO</t>
  </si>
  <si>
    <t>PNEU MACICO 700X12/5</t>
  </si>
  <si>
    <t>PNEU MACICO 500X8</t>
  </si>
  <si>
    <t>CLIMATIZADOR AUTOMOTIVO</t>
  </si>
  <si>
    <t>MANOPLA VOLANTE PARAFUSADA</t>
  </si>
  <si>
    <t>BASE ORIGINAL TETO CAMINHAO</t>
  </si>
  <si>
    <t>GUIA DE GARGALO DO TRANSPORTE AEREO</t>
  </si>
  <si>
    <t>SENSOR REFLETIVO TRANSPORTE AEREO</t>
  </si>
  <si>
    <t>CORDA AGARRA LONA</t>
  </si>
  <si>
    <t>CAVALETE DAGUA RADIADOR</t>
  </si>
  <si>
    <t>ABRACADEIRA 38-51MM</t>
  </si>
  <si>
    <t>ABRACADEIRA 12-16MM</t>
  </si>
  <si>
    <t>PROTETOR QUINTA RODA</t>
  </si>
  <si>
    <t>CALCO PARA PNEU</t>
  </si>
  <si>
    <t>CANISTER COM ZEOLITO</t>
  </si>
  <si>
    <t>FILTRO ENTRADA EVERFLO</t>
  </si>
  <si>
    <t>KIT REPARO EVERFLO SPRING</t>
  </si>
  <si>
    <t>PLACA EVERFLO</t>
  </si>
  <si>
    <t>POLIA SINCRONIZADA AT10/32</t>
  </si>
  <si>
    <t>SELO MECANICO VITON 5/8</t>
  </si>
  <si>
    <t>CABO FLEXIVEL 2,5MM 750V</t>
  </si>
  <si>
    <t>LENCOL BORRACHA 1/8X0,60 PRETO SEM LONA</t>
  </si>
  <si>
    <t>SUPORTE ABRIGO DE SENSOR ULTRASSONICO</t>
  </si>
  <si>
    <t>CHUVEIRO LAVA OLHOS DE EMERGENCIA</t>
  </si>
  <si>
    <t>OLEO MOBIL VELOCITE OIL N10</t>
  </si>
  <si>
    <t>GRADE PR 568X544X15X5/16 BR</t>
  </si>
  <si>
    <t>SUPORTE PRATELEIRA LINHA VERTICAL ALUMINIO</t>
  </si>
  <si>
    <t>CARENAGEM SUPERIOR PARA GELADEIRA 3MM 675X182X100MM PSAI BRANCO</t>
  </si>
  <si>
    <t>CARENAGEM INFERIOR PARA GELADEIRA 4MM 673X320X65MM PSAI VERDE</t>
  </si>
  <si>
    <t>CARENAGEM INFERIOR PARA GELADEIRA 4MM 480X348MM PSAI PRETO</t>
  </si>
  <si>
    <t>CARENAGEM INFERIOR PARA GELADEIRA 2,70MM 675X320X65MM PSAI BEGE </t>
  </si>
  <si>
    <t>CARENAGEM SUPERIOR PARA GELADEIRA 4MM 480X98X85MM PSAI PRETO</t>
  </si>
  <si>
    <t>GRADE PR 385X350X15MM C/TRAVA</t>
  </si>
  <si>
    <t>CARENAGEM SUPERIOR PARA GELADEIRA 4MM 480X98X85MM PSAI VERDE</t>
  </si>
  <si>
    <t>PORTA VIDRO GELADEIRA AMARELA 1485X645MM</t>
  </si>
  <si>
    <t>CONTROLADOR DE TEMPERATURA PARA GELADEIRA</t>
  </si>
  <si>
    <t>MOTOR COMPRESSOR 3/4 PARA GELADEIRA</t>
  </si>
  <si>
    <t>COLA REPARADORA DE PLASTICO</t>
  </si>
  <si>
    <t>MOTOR COMPRESSOR 1/3 PARA GELADEIRA</t>
  </si>
  <si>
    <t>MICRO MOTOR 1/100</t>
  </si>
  <si>
    <t>CARENAGEM INFERIOR PARA GELADEIRA 1,2MM 1405X435MM ACO</t>
  </si>
  <si>
    <t>PRESSOSTATO PARA CHOPEIRA</t>
  </si>
  <si>
    <t>FONTE ALIMENTACAO LED BOLHAS CHOPEIRAS</t>
  </si>
  <si>
    <t>FONTE ALIMENTACAO LED GELADEIRA</t>
  </si>
  <si>
    <t>COPO ECO 500ML REFRIKO TUBAINA</t>
  </si>
  <si>
    <t>FOLHAS CALENDARIO REFRIKO A3</t>
  </si>
  <si>
    <t>LIVRINHO PARA COLORIR REFRIKO</t>
  </si>
  <si>
    <t>BONE TUCA VERDE 40CM</t>
  </si>
  <si>
    <t>COPO AMARELO 500ML TUCA</t>
  </si>
  <si>
    <t>QUADRO DE COMANDO PVC 250X160X120MM CINZA</t>
  </si>
  <si>
    <t>MOCHILA PARA TRANSPORTE DE FERRAMENTAS</t>
  </si>
  <si>
    <t>LANTERNA CABECA RECARREGAVEL</t>
  </si>
  <si>
    <t>SOQUETE C/ RABICHO BRANCO</t>
  </si>
  <si>
    <t>LAMPADA LED BULBO 40W 6500K</t>
  </si>
  <si>
    <t>REFLETOR SPR LED 100W 5500K</t>
  </si>
  <si>
    <t>POTENCIOMETRO LINEAR B C/MANOPLA 22MM 5K 1 VOLTA</t>
  </si>
  <si>
    <t>BOBINA PARA VALVULA SOLENOIDE 220VCA</t>
  </si>
  <si>
    <t>CANTONEIRA 4X5/16</t>
  </si>
  <si>
    <t>PRESSOSTATO 1-10BAR 16A 200VCA</t>
  </si>
  <si>
    <t>BOTOEIRA COMUT 3 POS LIGA/DESLIGA</t>
  </si>
  <si>
    <t>ADAPTADOR 3P TOMADA/PINO UNIVERSAL</t>
  </si>
  <si>
    <t>BORNE PORTA-FUSIVEL SECCIONAVEL TRILHO DIN</t>
  </si>
  <si>
    <t>FUSIVEL VIDRO 5X20MM 1A 250V</t>
  </si>
  <si>
    <t>CHAVE SELETORA 3 POSICOES ED33</t>
  </si>
  <si>
    <t>CONJUNTO DE MORDENTE DO RINSER</t>
  </si>
  <si>
    <t>ALICATE AMPERIMETRO DIGITAL ET-3200B</t>
  </si>
  <si>
    <t>RELE FALTA FASE 220V RMW17-FF01D65</t>
  </si>
  <si>
    <t>RELE TEMPO 10 SEGUNDOS RTW17-A01U 220V</t>
  </si>
  <si>
    <t>PRIMER SINTETICO CINZA</t>
  </si>
  <si>
    <t>PORCA PARLOCK MA 05MM</t>
  </si>
  <si>
    <t>CONJUNTO DE VALVULA DO RINSER</t>
  </si>
  <si>
    <t>FAIXA PRETA IMPRESSA 4MTX20CM FURIOSO</t>
  </si>
  <si>
    <t>BANNER PRETO IMPRESSO 80X120 FURIOSO</t>
  </si>
  <si>
    <t>ADESIVO IMPRESSO FURIOSO 4.00X0.60</t>
  </si>
  <si>
    <t>BANNER IMPRESSO FURIOSO 0.90X1.20</t>
  </si>
  <si>
    <t>FAIXA IMPRESSA FURIOSO 0.90X0.60</t>
  </si>
  <si>
    <t>PLACA POLIESTIRENO FURIOSO MODELO DE CHEQUE 1.00X0.60</t>
  </si>
  <si>
    <t>FICHARIO REFRIKO DE PAPEL COUCHE 250 GRAMAS</t>
  </si>
  <si>
    <t>ADESIVO IMPRESSO COMUM GRUPO RFK 6.90X2.90</t>
  </si>
  <si>
    <t>ADESIVO IMPRESSO COMUM GRUPO RFK 3.50X2.90</t>
  </si>
  <si>
    <t>ADESIVO IMPRESSO COMUM GRUPO RFK 2.90X2.90</t>
  </si>
  <si>
    <t>ADESIVO IMPRESSO COMUM GRUPO RFK 2.70X2.90</t>
  </si>
  <si>
    <t>ADESIVO RECORTE FRASE MOTIVACIONAL PAREDE JANELAS 1.85X0.30</t>
  </si>
  <si>
    <t>LETRA EM PVC EXPANDIDO GRUPO RFK 3.60X1.00</t>
  </si>
  <si>
    <t>PLACA PVC PRODUTOS DO GRUPO RFK 0.61X1.44</t>
  </si>
  <si>
    <t>LETRA CAIXA ACO INOX COM FUNDO EM ACRILICO GRUPO RFK</t>
  </si>
  <si>
    <t>PLACA DE ALUMINIO CORACAO GRUPO RFK 1.30X2.00</t>
  </si>
  <si>
    <t>LONA IMPRESSA COM ILHOS FURIOSO P/ CAMINHAO 15.26X2.86</t>
  </si>
  <si>
    <t>PLACA POLIESTIRENO ADESIVADO FURIOSO 0.90X0.58</t>
  </si>
  <si>
    <t>ADESIVO IMPRESSO COMUM GRUPO RFK 6.18X2.80</t>
  </si>
  <si>
    <t>ADESIVO IMPRESSO COMUM GRUPO RFK 2.95X2.70</t>
  </si>
  <si>
    <t>ADESIVO IMPRESSO COMUM GRUPO RFK 13.55X2.80</t>
  </si>
  <si>
    <t>PLACA PVC PRODUTOS DO GRUPO RFK 0.80X1.20</t>
  </si>
  <si>
    <t>PLACA PVC MISSAO VISAO VALORES 1.04X1.30</t>
  </si>
  <si>
    <t>LETRA EM PVC EXPANDIDO GRUPO RFK 1.27X1.68</t>
  </si>
  <si>
    <t>TENDA ALUMINIO 3X3 TUCA</t>
  </si>
  <si>
    <t>CAPA DE COOLER 1 METRO FURIOSO</t>
  </si>
  <si>
    <t>CAPA DE COOLER 1 METRO BELLA ROMA</t>
  </si>
  <si>
    <t>LONA IMPRESSA 2,45X0,85CM</t>
  </si>
  <si>
    <t>LONA IMPRESSA 2,50X0,70CM</t>
  </si>
  <si>
    <t>LONA IMPRESSA 6,55X1,00CM</t>
  </si>
  <si>
    <t>LONA IMPRESSA 7,80X0,70CM</t>
  </si>
  <si>
    <t>LONA IMPRESSA COM ILHOS 2,30X0,80CM</t>
  </si>
  <si>
    <t>LONA IMPRESSA COM ILHOS 5,00X1,00CM</t>
  </si>
  <si>
    <t>LONA IMPRESSA COM ILHOS 7,00X0,60CM</t>
  </si>
  <si>
    <t>IMPRESSAO PARA MKT TESTE DE ROTULO REFRIKO 33X8</t>
  </si>
  <si>
    <t>LONA IMPRESSA COM ILHOS FURIOSO 6.00X1.00</t>
  </si>
  <si>
    <t>PLACA PVC QUADROS 0.60X1.45 GRUPO RFK</t>
  </si>
  <si>
    <t>ADESIVO IMPRESSO LOGO RFK 7.03X2.80</t>
  </si>
  <si>
    <t>PAINEL EM LONA 4.22X1.20 REFRIKO</t>
  </si>
  <si>
    <t>PAINEL EM LONA 5.29X1.20 REFRIKO</t>
  </si>
  <si>
    <t>PAINEL EM LONA 8.00X1.00 REFRIKO</t>
  </si>
  <si>
    <t>PLACA ACRILICO 6MM 2.00X1.00 GRUPO RFK</t>
  </si>
  <si>
    <t>LONA IMPRESSA COM ILHOS 0.88X1.18 REFRIKO</t>
  </si>
  <si>
    <t>MICROFONE DE LAPELA 7X4,5CM</t>
  </si>
  <si>
    <t>PAPEL FOTO PARA TESTE DE IMPRESSAO DE ROTULO A4</t>
  </si>
  <si>
    <t>PROTETOR DE CARRO TAPA SOL 1,60X80 RFK</t>
  </si>
  <si>
    <t>LAMPADA LED DECORATIVA 3W 127V</t>
  </si>
  <si>
    <t>CABO PP 4X6MM</t>
  </si>
  <si>
    <t>SINALIZADOR AUDIOVISUAL ENDERECAVEL</t>
  </si>
  <si>
    <t>ABRACADEIRA NYLON 4,6X400MM</t>
  </si>
  <si>
    <t>KIT CHAVE CANHAO ISOLADA 6MM-12MM</t>
  </si>
  <si>
    <t>KIT CHAVE COMBINADA 6MM-22MM</t>
  </si>
  <si>
    <t>MARTELO BOLA 1000G</t>
  </si>
  <si>
    <t>CHAPA 1020 1/2 POLEGADA 200X200MM</t>
  </si>
  <si>
    <t>CHAPA 1020 1/2 POLEGADA 200X300MM</t>
  </si>
  <si>
    <t>FIXA PLACA</t>
  </si>
  <si>
    <t>CANTONEIRA 1/8X4/8</t>
  </si>
  <si>
    <t>GARFO COM BUCHA</t>
  </si>
  <si>
    <t>PINCEL TRINCHA 396 3</t>
  </si>
  <si>
    <t>PAPAI NOEL EM PE C/URSO VRM 90CM</t>
  </si>
  <si>
    <t>PONTEIRA ESTRELA RAIADA 30CM CHA</t>
  </si>
  <si>
    <t>FITA DECORATIVA CHA 6,3CMX9,14M</t>
  </si>
  <si>
    <t>BOLA NATALINA 10CM MISTA CHAMPAGNE</t>
  </si>
  <si>
    <t>BOLA NATALINA 10CM MISTA VERMELHA</t>
  </si>
  <si>
    <t>BOLA NATALINA 10CM PEROLADA DOURADA</t>
  </si>
  <si>
    <t>BOLA NATALINA 8CM VERMELHO FOSCO</t>
  </si>
  <si>
    <t>FESTAO ARAMADO LUXO 2,7MTS 200GA FOLHA 7CM</t>
  </si>
  <si>
    <t>FRIGOBAR 50L</t>
  </si>
  <si>
    <t>COLCHONETE</t>
  </si>
  <si>
    <t>PUFF SOFA PEQUENO 1,40</t>
  </si>
  <si>
    <t>CIRCULADOR DE AR C50 127V</t>
  </si>
  <si>
    <t>VALVULA REGULADORA DE FLUXO 1/4X8MM</t>
  </si>
  <si>
    <t>TORNEIRA 1/2</t>
  </si>
  <si>
    <t>ARRUELA LISA INOX POL 5/32</t>
  </si>
  <si>
    <t>CORREIA AT-10 730X32MM</t>
  </si>
  <si>
    <t>ARRUELA LISA 3/8 INOX</t>
  </si>
  <si>
    <t>DISCO DE FREIO</t>
  </si>
  <si>
    <t>LIXA AGUA 150</t>
  </si>
  <si>
    <t>CHAVE EXTRATORA PINO CORRENTE ASA 25 ATE 60</t>
  </si>
  <si>
    <t>PARAFUSO SEXTAVADO INOX 08X025</t>
  </si>
  <si>
    <t>PARAFUSO SEXTAVADO INOX 08X070</t>
  </si>
  <si>
    <t>MANCAL SEM ROLAMENTO P 205</t>
  </si>
  <si>
    <t>ANEL DE FLUXO MOD MK15BW LADO AGUA</t>
  </si>
  <si>
    <t>BOMBA EXTRATORA MANUAL BR60</t>
  </si>
  <si>
    <t>VALVULA ANGULAR 2 POLEGADAS COM ATUADOR 4-20 MA</t>
  </si>
  <si>
    <t>PARAFUSO SEXTAVADO DE INOX 10X30 RI</t>
  </si>
  <si>
    <t>PARAFUSO SEXTAVADO DE INOX 8X30 RI</t>
  </si>
  <si>
    <t>PARAFUSO ALLEN 6X16 C/C</t>
  </si>
  <si>
    <t>PARAFUSO ALLEN 10X70 C/C</t>
  </si>
  <si>
    <t>LUVA COMPRESSAO 10MM</t>
  </si>
  <si>
    <t>ARALDITE HOBBY-TEKBOND 23GR</t>
  </si>
  <si>
    <t>BARRA CHATA INOX 304 REDONDO 4 MM</t>
  </si>
  <si>
    <t>LUVA DE COMPRESSAO 16 MM</t>
  </si>
  <si>
    <t>VENTILADOR OSC PAREDE 60CM PRETO BIVOLT 200W</t>
  </si>
  <si>
    <t>SILENCIADOR ALTA PRESSAO SOPRADORA</t>
  </si>
  <si>
    <t>BOBINA C SA1 200 70</t>
  </si>
  <si>
    <t>CILINDRO GORJE 803/804/1801 C/ PARAFUSO CROMADO</t>
  </si>
  <si>
    <t>BOBINA MOTO FREIO</t>
  </si>
  <si>
    <t>CORREIA PU 500X900 2L - FECHADA</t>
  </si>
  <si>
    <t>PARAFUSO ALLEN 6X30 C/C</t>
  </si>
  <si>
    <t>ANEL ORING 65X70X2.50 COLETOR ENCHEDORA</t>
  </si>
  <si>
    <t>RETENTOR 01416 COLETOR ENCHEDORA</t>
  </si>
  <si>
    <t>ANEL ORING 55.25X60.49X2.62 2139M ENCHEDORA</t>
  </si>
  <si>
    <t>TERMINAL TUBULAR PRE ISOLADO 6,0MM VERDE</t>
  </si>
  <si>
    <t>CONECTOR TERMOPLASTICO 10MM</t>
  </si>
  <si>
    <t>ETIQUETA PVC VOLTAGEM 110V</t>
  </si>
  <si>
    <t>ETIQUETA PVC VOLTAGEM 220V</t>
  </si>
  <si>
    <t>MANIPULO MACHO M8X25CM</t>
  </si>
  <si>
    <t>SAKE SECO 750ML</t>
  </si>
  <si>
    <t>ANEL ORING 43,83X5,33</t>
  </si>
  <si>
    <t>BICO ACOPLADOR 4 GARRAS PARA BOMBA DE GRAXA</t>
  </si>
  <si>
    <t>LIXA FERRO G 240</t>
  </si>
  <si>
    <t>FURADEIRA DE BANCADA 1/2 220V COM MOTOR 1</t>
  </si>
  <si>
    <t>PRENSA HIDRAULICA 10TN P10300 BOVENA</t>
  </si>
  <si>
    <t>ESTICADOR HIDRAULICO 10 TON MEH-10 MARC</t>
  </si>
  <si>
    <t>SACA POLIA HIDRAULICO 10 TON SP10000</t>
  </si>
  <si>
    <t>BOMBA HIDRAULICA SIMPLES ACAO-700 BAR</t>
  </si>
  <si>
    <t>TERMINAL DE COMPRESSAO 6MM</t>
  </si>
  <si>
    <t>TERMINAL DE COMPRESSAO 2,5MM</t>
  </si>
  <si>
    <t>KIT DO CILINDRO DE ELEVACAO RT1023-B</t>
  </si>
  <si>
    <t>MEDIDOR ULTRASSONICO UTG21-DR</t>
  </si>
  <si>
    <t>LUVA ROSCAVEL 1/2</t>
  </si>
  <si>
    <t>BICO JSF 11008 BRANCO</t>
  </si>
  <si>
    <t>CAPA DO BICO</t>
  </si>
  <si>
    <t>ARRUELA PRESSAO 04MM</t>
  </si>
  <si>
    <t>PARAF ALLEN C/C INOX 10X30</t>
  </si>
  <si>
    <t>PARAFUSO SEXTAVADO INOX 10X25 MA RI</t>
  </si>
  <si>
    <t>PARAFUSO ALLEN 04X16</t>
  </si>
  <si>
    <t>ARRUELA PRESSAO 5/8</t>
  </si>
  <si>
    <t>CHUMBADOR  1/2X2.3/4</t>
  </si>
  <si>
    <t>BUCHA DE REDUCAO 60X50MM</t>
  </si>
  <si>
    <t>ROLO EM POLIACETAL COM BUCHA</t>
  </si>
  <si>
    <t>ROLDANA 60MM</t>
  </si>
  <si>
    <t>GUIA DE LATAO DO BATENTE</t>
  </si>
  <si>
    <t>SELO MECANICO 1.1/4 CARVAOXCERAMICAXVITON</t>
  </si>
  <si>
    <t>CHUMBADOR ANCORA 1/4X3 COM PARAFUSO</t>
  </si>
  <si>
    <t>MICRO-INTERRUPTOR LM 8/ RZ-15GW2S-B3</t>
  </si>
  <si>
    <t>ANEL ORING 091 - 2,62MM</t>
  </si>
  <si>
    <t>GRAXA PARALIQ GTE 703</t>
  </si>
  <si>
    <t>CAPA PARA MANGUEIRA HIDRAULICA 1.1/2X2</t>
  </si>
  <si>
    <t>EMBOLO RET 1500</t>
  </si>
  <si>
    <t>MOLA ACO INOX RET 1500-2000</t>
  </si>
  <si>
    <t>SENSOR REFLETIVO BANNER BAN  QS18VP6LPQ8</t>
  </si>
  <si>
    <t>PINO DE ACIONADOR DA PINCA</t>
  </si>
  <si>
    <t>ENGRENAGEM DO CABECOTE</t>
  </si>
  <si>
    <t>BUCHA EXPULSADOR DE TAMPAS</t>
  </si>
  <si>
    <t>PINO EXTRATOR</t>
  </si>
  <si>
    <t>BOTOEIRA PARA 4 BOTOES 22,5MM2</t>
  </si>
  <si>
    <t>BOTAO DE COMANDO 22,5MM AZUL</t>
  </si>
  <si>
    <t>BOTAO DE COMANDO 22,5MM VERDE</t>
  </si>
  <si>
    <t>BOTAO DE COMANDO 22,5MM VERMELHO</t>
  </si>
  <si>
    <t>BLOCO DE CONTATO BE102</t>
  </si>
  <si>
    <t>PINO EXPULSADOR DE TAMPAS</t>
  </si>
  <si>
    <t>ANEL ORING CARCACA DO SNIFT</t>
  </si>
  <si>
    <t>CABO TERMISTOR FULL CAUGE BRANCO 3.2M</t>
  </si>
  <si>
    <t>CABO TERMISTOR SENSOR 2,5M PRETO HULTER</t>
  </si>
  <si>
    <t>LIXA AGUA G 1500</t>
  </si>
  <si>
    <t>PARAFUSO ALLEN INOX 05X16</t>
  </si>
  <si>
    <t>PARAFUSO ALLEN INOX 06X16</t>
  </si>
  <si>
    <t>PARAFUSO ALLEN INOX 05X60</t>
  </si>
  <si>
    <t>PARAFUSO ALLEN INOX 05X80</t>
  </si>
  <si>
    <t>PORCA SEXTAVADA INOX 4MM</t>
  </si>
  <si>
    <t>SPRAY ANTIDESLIZANTE</t>
  </si>
  <si>
    <t>FERRO CHATO 3/4X3/16</t>
  </si>
  <si>
    <t>TERMINAL TUBULAR TPT 10MM VM</t>
  </si>
  <si>
    <t>GUIA DE SAIDA DO RINZER</t>
  </si>
  <si>
    <t>GUIA DE ENTRADA DO RINZER</t>
  </si>
  <si>
    <t>PORCA SEXTAVADA INOX 06MM</t>
  </si>
  <si>
    <t>TINTA SPRAY CROMADO</t>
  </si>
  <si>
    <t>FITA ADESIVA MULTIUSO 90CMX10MT ALUMINIO - MANTA</t>
  </si>
  <si>
    <t>MANGUEIRA RADIADOR 10MM</t>
  </si>
  <si>
    <t>PSICOLOGIA</t>
  </si>
  <si>
    <t>EXIBICAO DE FILMES, ENTREVISTAS, MUSICAIS, ESPETACULOS, SHOWS,  CONCERTOS, DESFI</t>
  </si>
  <si>
    <t>SERVICO REFRIKO TUBAINA S/ ACUCARES 300ML</t>
  </si>
  <si>
    <t>PROTETOR SOLAR COM REPELENTE 1LT</t>
  </si>
  <si>
    <t>ALGODAO 50GR</t>
  </si>
  <si>
    <t>SUPRILAG UL ALTA PERFORMANCE 10ML</t>
  </si>
  <si>
    <t>CURATIVO COM 40 UNIDADES</t>
  </si>
  <si>
    <t>ANTISSEPTICO 50ML</t>
  </si>
  <si>
    <t>MICROPORE 1,2CM/4,5M BEGE</t>
  </si>
  <si>
    <t>ATADURA 15CM</t>
  </si>
  <si>
    <t>GAZE CICATRIZANTE NAO ADERENTE</t>
  </si>
  <si>
    <t>DISCO REMOVEDOR 510MM VERDE</t>
  </si>
  <si>
    <t>CORRETIVO CANETA</t>
  </si>
  <si>
    <t>CALENDARIO DE MESA</t>
  </si>
  <si>
    <t>AVENTAL DE RASPA SEM EMENDA 1,00X0,60</t>
  </si>
  <si>
    <t>BOTINA COURO PRETO BICO DE ACO NUMERO 38</t>
  </si>
  <si>
    <t>BOTINA COURO BICO DE ACO NUMERO 40</t>
  </si>
  <si>
    <t>DISPLAY BELLA ROMA SEM LED</t>
  </si>
  <si>
    <t>PAPEL COUCHE LASER A4 115G REFRIKO</t>
  </si>
  <si>
    <t>PLACA PVC PRANCHA DE SURF 180X60CM</t>
  </si>
  <si>
    <t>PARAFUSO SEXTAVADO 1/4X60</t>
  </si>
  <si>
    <t>CURVA 45 RAIO LONGO INOX ASTM A270 2MM POLIDO INTERNO 4 POLEGADAS</t>
  </si>
  <si>
    <t>CURVA 90 RAIO LONGO INOX ASTM A270 3MM POLIDO INTERNO 8 POLEGADAS</t>
  </si>
  <si>
    <t>FURADEIRA DE BANCADA</t>
  </si>
  <si>
    <t>MAQUINA POLICORTE</t>
  </si>
  <si>
    <t>LIMA ROTATIVA ARVORE ARREDONDADA 10MM</t>
  </si>
  <si>
    <t>CURVA SOLDA 45G INOX 304 PIPE 5 POLEGADAS</t>
  </si>
  <si>
    <t>PARAFUSADEIRA FURADEIRA IMP GSB 6KG</t>
  </si>
  <si>
    <t>GAIOLA PARA EMPILHADEIRA</t>
  </si>
  <si>
    <t>PALETEIRA MANUAL 2500 KG</t>
  </si>
  <si>
    <t>BOMBA GS-150/500 MANCAL 4 POLOS ROTOR 447MM ANSI B-16.1 SELO</t>
  </si>
  <si>
    <t>MOTOR DIESEL 250CV -  1800RPM</t>
  </si>
  <si>
    <t>TANQUE COMBUSTIVEL METALICO 1250L C/BACIAL DE CONTENCAO</t>
  </si>
  <si>
    <t>MOTOBOMBA JOCKEY P-11/6 NR 3,0 CV TRIF IP21/IR3 NOVA VERMELHA 08</t>
  </si>
  <si>
    <t>ACOPLAMENTO FLEXIVEL RANHURADO 10 273MM 08/80</t>
  </si>
  <si>
    <t>TUBO ACO CARBONO SCH10 10X6M NBR5590 PONTA LISA</t>
  </si>
  <si>
    <t>VALVULA DE ALIVIO DE PRESSAO  6 RANHURADA</t>
  </si>
  <si>
    <t>VALVULA DE RETENCAO HORIZONTAL/VERTICAL RANHURADA 10 01/04</t>
  </si>
  <si>
    <t>WASTE CONE C/ VISOR DE FLUXO 6X10  RANHURADA 01/50</t>
  </si>
  <si>
    <t>MEDIDOR VAZAO 8 RANHURADA UL/FM  01/50</t>
  </si>
  <si>
    <t>ADAPTADOR FLANGE RANHURADO ANSI125/150 10 273MM 01/100</t>
  </si>
  <si>
    <t>COTOVELO JOELHO RANHURADO 10X90 273MM ULFM 01/09/10</t>
  </si>
  <si>
    <t>TUBO ACO CARBONO PRETO 1 1/2X6M NBR 5580L 44/61</t>
  </si>
  <si>
    <t>VALVULA GAVETA FLANGEADA 10 C/ HASTE ASCENDENTE Z 01/04</t>
  </si>
  <si>
    <t>ADAPTADOR FLANGE RANHURADO 8 219MM ANSI125/150 Z 03/08</t>
  </si>
  <si>
    <t>ACOPLAMENTO FLEXIVEL RANHURADO 8 219MM Z 08/80</t>
  </si>
  <si>
    <t>REDUCAO CONCENTRICA RANHURADA 10X8 273219MM 15</t>
  </si>
  <si>
    <t>JUNTA EXPANSAO FOLE INOX 10 RANHURADA 01</t>
  </si>
  <si>
    <t>ADAPTADOR FLANGE RANHURADO 6 168MM ANSI125/150 Z 04</t>
  </si>
  <si>
    <t>ACOPLAMENTO FLEXIVEL RANHURADO 6 5590 168MM Z 14/84</t>
  </si>
  <si>
    <t>CONJUNTO SKID DOSADOR ADITIVO COM 2 TINAS</t>
  </si>
  <si>
    <t>TEE DE REDUCAO RANHURADO 10X6 273X168MM 15</t>
  </si>
  <si>
    <t>TEE DE REDUCAO RANHURADO 10X8 273X219MM 15</t>
  </si>
  <si>
    <t>VALVULA BORBOLETA RANHURADA COM MONITORAMENTO ABRE/FECHA 8 UL Z 01/16</t>
  </si>
  <si>
    <t>VALVULA BORBOLETA WAFER COM MONITORAMENTO ABRE/FECHA 10 Z 01/04</t>
  </si>
  <si>
    <t>TAMPAO RANHURADO 10 Z 15</t>
  </si>
  <si>
    <t>TAMPAO RANHURADO 8 10</t>
  </si>
  <si>
    <t>VALVULA GAVETA 1 1/2 REGISTRO BRUTO PREMIUM 01/20/30</t>
  </si>
  <si>
    <t>VALVULA RETENCAO VERTICAL 1 1/2 U 01/05/06</t>
  </si>
  <si>
    <t>UNIAO GALVANIZADA C/ ASSENTO PLANO 1 1/2 Z FERRO DUCTIL ULFM  01/30</t>
  </si>
  <si>
    <t>NIPLE DUPLO GALVANIZADO 1 1/2 N 01/05/80</t>
  </si>
  <si>
    <t>COTOVELO JOELHO GALVANIZADO 1 1/2X90 N 10</t>
  </si>
  <si>
    <t>TUBO ACO GALVANIZADO 1/2X6M NBR5580 L 44/113</t>
  </si>
  <si>
    <t>PRESSOSTATO 1/4 2 A 14 BAR C/ DIFERENCIAL AJUSTAVEL 45</t>
  </si>
  <si>
    <t>MANOMETRO VERTICAL INOX PRESSAO GLICERINA</t>
  </si>
  <si>
    <t>VALVULA RETENCAO HORIZONTAL 1/2 PORTINHOLA 08</t>
  </si>
  <si>
    <t>VALVULA ESFERA LATAO 1/2 N 01/10/12/20/144</t>
  </si>
  <si>
    <t>UNIAO GALVANIZADA C/ ASSENTO PLANO 1/2 N FERRO DUCTIL UL/FM 01/30</t>
  </si>
  <si>
    <t>TEE GALVANIZADO 1/2X90 Z 01/80/100/160/8</t>
  </si>
  <si>
    <t>COTOVELO JOELHO GALVANIZADO 1/2X90 Z 01/170</t>
  </si>
  <si>
    <t>BUCHA DE REDUCAO GALVANIZADO 1/2X1/4 N 10/450</t>
  </si>
  <si>
    <t>REFRATOMETRO DIGITAL BOLSO PAL ALPHA</t>
  </si>
  <si>
    <t>CARTUCHO PMX45 PARA CORTE MANUAL</t>
  </si>
  <si>
    <t>SISTEMA DE MEDICAO E CONTROLE DE OXIRREDUCAO</t>
  </si>
  <si>
    <t>SISTEMA DE MEDICAO E CONTROLE DE CLORO LIVRE</t>
  </si>
  <si>
    <t>BOMBA DOSADORA BT4 B160 2PVT 2000UG 450A00</t>
  </si>
  <si>
    <t>EQUIPAMENTO DE ANALISE CERVEJA LP10 MASELLI</t>
  </si>
  <si>
    <t>REFRATOMETRO IN-LINE CM-800 ALPHA</t>
  </si>
  <si>
    <t>CARROSSEL PARA ANALISE SL02+C</t>
  </si>
  <si>
    <t>CALHA DISSOLVEDORA DE ACUCAR PARA BIG BAG</t>
  </si>
  <si>
    <t>FILTRO PRE CAPA PARA XAROPE</t>
  </si>
  <si>
    <t>DATADORA A LASER SL C350 S IP55 20W</t>
  </si>
  <si>
    <t>CHAVETA KRONES</t>
  </si>
  <si>
    <t>OLEO 20W50 4 TEMPOS</t>
  </si>
  <si>
    <t>PLAUD NOTE PIN GRAVADOR DE VOZ</t>
  </si>
  <si>
    <t>CABO HIBRIDO PVC L8M CODE 13</t>
  </si>
  <si>
    <t>MOTORREDUTOR DE DENTES CONICOS 13,4</t>
  </si>
  <si>
    <t>BOCAL CERAMICA 07</t>
  </si>
  <si>
    <t>BOCAL CERAMICA 08</t>
  </si>
  <si>
    <t>ETANOL HIDRATADO COMBUSTIVEL</t>
  </si>
  <si>
    <t>BOMBA SUBMERSA 800 5G 220V</t>
  </si>
  <si>
    <t>PLASMA POWERMAX 85 SYNC CSA</t>
  </si>
  <si>
    <t>EQUIPAMENTO DE ANALISE DE RECRAVACAO EM LATAS 200B</t>
  </si>
  <si>
    <t>PAQUIMETRO 150MM/6</t>
  </si>
  <si>
    <t>PRENSA CABO ALUMINIO BSP 1</t>
  </si>
  <si>
    <t>PRENSA CABO ALUMINIO BSP 1.1/2</t>
  </si>
  <si>
    <t>PRENSA CABO ALUMINIO BSP 1.1/4</t>
  </si>
  <si>
    <t>CABO FLEXIVEL 1KV 4X10,0MM2 HEPR - PRETO</t>
  </si>
  <si>
    <t>CABO FLEXIVEL 1KV 4X16,0MM2 HEPR - PRETO</t>
  </si>
  <si>
    <t>CABO FLEXIVEL 1KV 4X4,0MM2 HEPR - PRETO</t>
  </si>
  <si>
    <t>CABO FLEXIVEL 1KV 4X6,0MM2 HEPR - PRETO</t>
  </si>
  <si>
    <t>CABO FLEXIVEL 1KV 1X120,0MM2 HEPR - AZUL</t>
  </si>
  <si>
    <t>CABO FLEXIVEL 750V 120,0MM2 - VERDE</t>
  </si>
  <si>
    <t>CABO FLEXIVEL 1KV 1X95,0MM2 HEPR - AZUL</t>
  </si>
  <si>
    <t>CABO FLEXIVEL 1KV 1X185,0MM2 HEPR - AZUL</t>
  </si>
  <si>
    <t>CABO FLEXIVEL 1KV 1X185,0MM2 HEPR - PRETO</t>
  </si>
  <si>
    <t>CABO FLEXIVEL 1KV 1X240,0MM2 HEPR - AZUL</t>
  </si>
  <si>
    <t>CABO FLEXIVEL 1KV 1X95,0MM2 HEPR - PRETO</t>
  </si>
  <si>
    <t>CABO FLEXIVEL 1KV 1X120,0MM2 HEPR - PRETO</t>
  </si>
  <si>
    <t>CABO FLEXIVEL 1KV 1X240,0MM2 HEPR - PRETO</t>
  </si>
  <si>
    <t>PLUG FAME FEMEA 2P+T 10A</t>
  </si>
  <si>
    <t>BOMBA BL50 7,5 HP 2P TRIFASICA</t>
  </si>
  <si>
    <t>CAPA PLASMA PT60 1,10MM</t>
  </si>
  <si>
    <t>ELETRODO PLASMA PT60</t>
  </si>
  <si>
    <t>ELETRODO UTP PERFORM 7018  2,50MM</t>
  </si>
  <si>
    <t>ELETRODO INOX UTP PERFORM 308L 2,5MM</t>
  </si>
  <si>
    <t>MINI VALVULA DE ESFERA RM 1/4 BSPXRF 1/4 BSP</t>
  </si>
  <si>
    <t>BATENTE DA REGUA DE SUCCAO</t>
  </si>
  <si>
    <t>PINCAS CILINDRO DE ROTULO</t>
  </si>
  <si>
    <t>FREEZER HORIZONTAL</t>
  </si>
  <si>
    <t>EMPILHADEIRA EP EFL303 T4.8 80V 410AH</t>
  </si>
  <si>
    <t>EMPILHADEIRA ELETRICA CONT 2.5 TON</t>
  </si>
  <si>
    <t>EMPILHADEIRA ELETRICA CONT 3.5 TON TRIPLEX</t>
  </si>
  <si>
    <t>TRANSPALETE 2500 TONELADAS 680MM</t>
  </si>
  <si>
    <t>ESPACADOR PLASTICO CIRCULAR C25</t>
  </si>
  <si>
    <t>LUVA BSP 150LBS 1/4 INOX 304</t>
  </si>
  <si>
    <t>LUVA SEM ROSCA 3/4</t>
  </si>
  <si>
    <t>LUVA POLIPROPILENO 63MM</t>
  </si>
  <si>
    <t>LUVA SIMPLES PPR 90 FEMEA / FEMEA</t>
  </si>
  <si>
    <t>PARAFUSO DRYWALL TROMBETA 3,5X25MM</t>
  </si>
  <si>
    <t>REDUCAO SOLDAVEL LONGA 40X25MM</t>
  </si>
  <si>
    <t>ABRACADEIRA TIPO U 40MM</t>
  </si>
  <si>
    <t>CURVA HORIZONTAL LEITO AE 90 GF 200X100</t>
  </si>
  <si>
    <t>CURVA INTERNA PERFURADA U 900 GF 350X100</t>
  </si>
  <si>
    <t>PARAFUSO SEXTAVADO 3/8X1.1/2</t>
  </si>
  <si>
    <t>TORNEIRA C90 PRETA</t>
  </si>
  <si>
    <t>TORNEIRA ESFERA JARDIM 1/2</t>
  </si>
  <si>
    <t>PORCA SEXTAVADA 1/2 ZINCADO BRANCO</t>
  </si>
  <si>
    <t>FERRO CA 50 3/8 10,0MM 12MT</t>
  </si>
  <si>
    <t>CADEADO E35MM</t>
  </si>
  <si>
    <t>BOBINA GALVALUME 0,43</t>
  </si>
  <si>
    <t>LIXA MASSA 180</t>
  </si>
  <si>
    <t>COLA PVC COM PINCEL</t>
  </si>
  <si>
    <t>COLA PVC</t>
  </si>
  <si>
    <t>JOELHO SOLDAVEL 25X90MM</t>
  </si>
  <si>
    <t>LUVA SOLDAVEL 25MM</t>
  </si>
  <si>
    <t>ESCOVA DE ACO COPO ONDULADA M14</t>
  </si>
  <si>
    <t>ROLO DE ESPUMA AMARELO 09CM C/CABO</t>
  </si>
  <si>
    <t>LIXA MASSA 100</t>
  </si>
  <si>
    <t>TINTA SPRAY AMARELO 400ML</t>
  </si>
  <si>
    <t>CURVA SOLDAVEL 90G INOX 304 PIPE 2 POLEGADAS</t>
  </si>
  <si>
    <t>CURVA SOLDAVEL 90 INOX 304L PIPE 5 POLEGADAS</t>
  </si>
  <si>
    <t>CURVA SOLDAVEL 90G INOX 304 PIPE 1</t>
  </si>
  <si>
    <t>PORCA GALVANIZADA 3/8</t>
  </si>
  <si>
    <t>ROLO DE ESPUMA AMARELO 15CM C/CABO</t>
  </si>
  <si>
    <t>TUBO QUADRADO INOX 50X50X2,00MM</t>
  </si>
  <si>
    <t>PORCA SEXTAVADA INOX 5/8</t>
  </si>
  <si>
    <t>ARRUELA PRESSAO INOX 5/8</t>
  </si>
  <si>
    <t>CAP DN 2 POLEGADAS INOX ASTM A269 CONEXAO SOLDA TOPO 1,5MM 2 POLEGADAS</t>
  </si>
  <si>
    <t>CURVA 90 RAIO LONGO DN 1/2 INOX ASTM A270 CONEXAO SOLDA DE TOPO POLIDO INTERNO</t>
  </si>
  <si>
    <t>REDUCAO CONCENTRICA INOX ASTM A270 2MM POLIDO INTERNO 4X2 1/2</t>
  </si>
  <si>
    <t>REDUCAO CONCENTRICA ACO INOX ASTM A270 PADRAO OD POLIDO INTERNO 1 1/2X3/4</t>
  </si>
  <si>
    <t>REDUCAO EXCENTRICA INOX ASTM A270 PADRAO OD 2MM POLIDO INTERNO 5X4</t>
  </si>
  <si>
    <t>TE DE REDUCAO INOX ASTM A270 PADRAO OD 1,5MM POLIDO INTERNO 1 1/2X1</t>
  </si>
  <si>
    <t>TE DE REDUCAO INOX ASTM A270 PADRAO OD 2MM POLIDO INTERNO 4X2 1/2</t>
  </si>
  <si>
    <t>TE INOX ASTM A270 PADRAO OD 2MM POLIDO INTERNO 8 POLEGADAS</t>
  </si>
  <si>
    <t>CAP INOX ASTM A269 2MM DECAPADO INTERNO/EXTERNO PADRAO OD 5 POLEGADAS</t>
  </si>
  <si>
    <t>CAP DN 8 POLEGADAS INOX ASTM A269 CONEXAO SOLDA TOPO 3MM PADRAO OD</t>
  </si>
  <si>
    <t>CURVA 90 RL DN 8 POLEGADAS INOX ASTM A269 2MM PADRAO OD</t>
  </si>
  <si>
    <t>TE DE REDUCAO INOX ASTM A269 PADRAO OD 3MM DECAPADO INTERNO/EXTERNO 8X5</t>
  </si>
  <si>
    <t>TUBO SEM COSTURA INOX ASTM A270 PADRAO OD 1,5MM POLIDO INTERNO 1/2 POLEGADA</t>
  </si>
  <si>
    <t>TUBO SEM COSTURA INOX ASTM A270 PADRAO OD 1,5MM POLIDO INTERNO 1 POLEGADA</t>
  </si>
  <si>
    <t>TUBO SEM COSTURA INOX ASTM A270 PADRAO OD 1,5MM POLIDO INTERNO 1 1/2 POLEGADA</t>
  </si>
  <si>
    <t>TUBO SEM COSTURA INOX ASTM A270 PADRAO OD 1,5MM POLIDO INTERNO 2 POLEGADAS</t>
  </si>
  <si>
    <t>TUBO SEM COSTURA INOX ASTM A270 PADRAO OD 1,5MM POLIDO INTERNO 2 1/2 POLEGADAS</t>
  </si>
  <si>
    <t>TUBO SEM COSTURA INOX ASTM A270 PADRAO OD 1,5MM POLIDO INTERNO 3 POLEGADAS</t>
  </si>
  <si>
    <t>TUBO SEM COSTURA INOX ASTM A270 PADRAO OD 1,5MM POLIDO INTERNO 4 POLEGADAS</t>
  </si>
  <si>
    <t>TUBO SEM COSTURA INOX ASTM A270 PADRAO OD 1,5MM POLIDO INTERNO 5 POLEGADAS</t>
  </si>
  <si>
    <t>TUBO SEM COSTURA INOX ASTM A269 2MM DECAPADO INTERNO/EXTERNO PADRAO OD 5 POLEGAD</t>
  </si>
  <si>
    <t>TUBO SEM COSTURA INOX ASTM A270 PADRAO OD 1,5MM POLIDO INTERNO 8 POLEGADAS</t>
  </si>
  <si>
    <t>TUBO SEM COSTURA INOX ASTM A270 PADRAO OD 1,5MM POLIDO INTERNO 3/4 POLEGADAS</t>
  </si>
  <si>
    <t>REDUCAO CONCENTRICA INOX ASTM A270 2MM POLIDO INTERNO 5X4</t>
  </si>
  <si>
    <t>REDUCAO CONCENTRICA INOX ASTM A270 2MM POLIDO INTERNO 4X3</t>
  </si>
  <si>
    <t>THINNER PREMIUM 5 LITROS</t>
  </si>
  <si>
    <t>PERFIL ESPECIAL RAL9003 COM PRIMER</t>
  </si>
  <si>
    <t>PERFIL ASTM A572 GR 50 250X17,9</t>
  </si>
  <si>
    <t>CANTONEIRA A36 3/16X1.1/2</t>
  </si>
  <si>
    <t>CANTONEIRA A572 GR 50 1/4X3</t>
  </si>
  <si>
    <t>MACHO MANUAL ACO RAPIDO 20,00X2,50 3PCS</t>
  </si>
  <si>
    <t>BROCA SDS PLUS 25,00X260</t>
  </si>
  <si>
    <t>BROCA ACO RAPIDO 9/16</t>
  </si>
  <si>
    <t>MACHO SOLDAVEL DIN INOX 304 2</t>
  </si>
  <si>
    <t>REDUCAO CONCENTRICA INOX 304 PIPE 1X1/2</t>
  </si>
  <si>
    <t>TE RETO SOLDAVEL INOX 304 PIPE 2</t>
  </si>
  <si>
    <t>TE RETO SOLDA INOX 304 PIPE 4</t>
  </si>
  <si>
    <t>TE RETO SOLDAVEL INOX 304 PIPE 5</t>
  </si>
  <si>
    <t>VIGA U LAMINADA 6M</t>
  </si>
  <si>
    <t>PARAFUSO SEXTAVADO INOX 5/8X2 1/2</t>
  </si>
  <si>
    <t>FORRO MINERAL FILIGRAN SK 13 625/625</t>
  </si>
  <si>
    <t>PERFIL MAIN TESS 3125X32X24X0,30MM</t>
  </si>
  <si>
    <t>CANTONEIRA BR 3000X20X24X0,40MM</t>
  </si>
  <si>
    <t>PERFIL CROSS TESS 1250X26X24X0,30MM</t>
  </si>
  <si>
    <t>REGULADOR PARA PERFIL T CLICADO</t>
  </si>
  <si>
    <t>LIMPADOR POS OBRA 5L</t>
  </si>
  <si>
    <t>RESINA INCOLOR FOSCO 18L</t>
  </si>
  <si>
    <t>SOLVENTE SOLVCRYLL 5L</t>
  </si>
  <si>
    <t>BROCA SDS PLUS 8,00MM</t>
  </si>
  <si>
    <t>BROCA SDS PLUS 10MM</t>
  </si>
  <si>
    <t>DISCO CORTE 180,0X1,6X22</t>
  </si>
  <si>
    <t>ANEL ESGOTO DIN 75MM</t>
  </si>
  <si>
    <t>COTOVELO PVC ESGOTO 40MMX45</t>
  </si>
  <si>
    <t>COTOVELO PVC ESGOTO 50MMX45</t>
  </si>
  <si>
    <t>COTOVELO PVC ESGOTO 75MMX45</t>
  </si>
  <si>
    <t>COTOVELO PVC ESGOTO 100MMX90</t>
  </si>
  <si>
    <t>COTOVELO PVC ESGOTO 40MMX90</t>
  </si>
  <si>
    <t>COTOVELO PVC ESGOTO 50MMX90</t>
  </si>
  <si>
    <t>COTOVELO 90 ANEL ESGOTO DM40X38</t>
  </si>
  <si>
    <t>JUNCAO SIMPLES REDUCAO ESGOTO 100X75MM</t>
  </si>
  <si>
    <t>LUVA ESGOTO PVC 75MM</t>
  </si>
  <si>
    <t>TUBO PVC ESGOTO 75MM 6 METROS</t>
  </si>
  <si>
    <t>SERRA COPO ALTA ROTACAO 35MM</t>
  </si>
  <si>
    <t>SUPORTE PARA SERRA COPO 210MM</t>
  </si>
  <si>
    <t>SERRA COPO AR 70MM</t>
  </si>
  <si>
    <t>OLEO SOLUVEL PARA USINAGEM 5 LITROS</t>
  </si>
  <si>
    <t>REDUCAO PVC ESGOTO BUCHA 50X40MM</t>
  </si>
  <si>
    <t>TAMPA PVC ESGOTO 100MM</t>
  </si>
  <si>
    <t>TAMPA PVC ESGOTO 50MM</t>
  </si>
  <si>
    <t>CORPO DE CAIXA SECA 100X100X50/40</t>
  </si>
  <si>
    <t>COTOVELO ESGOTO 150MMX45</t>
  </si>
  <si>
    <t>COTOVELO PVC ESGOTO 150MMX90</t>
  </si>
  <si>
    <t>JUNCAO SIMPLES PVC ESGOTO 150MM</t>
  </si>
  <si>
    <t>LUVA ESGOTO PVC 150MM</t>
  </si>
  <si>
    <t>PROLONGADOR PARA CAIXA SIFONADA 150X150MM</t>
  </si>
  <si>
    <t>PROLONGADOR PRETO 20 CM</t>
  </si>
  <si>
    <t>CAIXA DE GORDURA COM CESTO 18L TAMPA REDONDA 100MM</t>
  </si>
  <si>
    <t>TUBO PVC ESGOTO 200MM 6 METROS</t>
  </si>
  <si>
    <t>PORTA GRELHA QUADRADA CAIXA SIFONADA DN100</t>
  </si>
  <si>
    <t>RALO QUADRADO INOX 150X150MM</t>
  </si>
  <si>
    <t>CONJUNTO MOTOBOMBA LOBULAR 1.1KW 66RPM 220/380 66RPM</t>
  </si>
  <si>
    <t>PERFIL WI ASTM GR 50 250X17,9</t>
  </si>
  <si>
    <t>SERRA COPO AR 25MM</t>
  </si>
  <si>
    <t>REDUCAO PVC ESGOTO EXCENTRICA 75X50MM</t>
  </si>
  <si>
    <t>CAIXA DE INSPECAO CONCRETO</t>
  </si>
  <si>
    <t>MOLA BTS-75R DORMA</t>
  </si>
  <si>
    <t>CHAPA INOX 304 300X1200X3000MM</t>
  </si>
  <si>
    <t>BOBINA 304L 140X1231MM</t>
  </si>
  <si>
    <t>CHAPA INOX 304 200X1200X3000MM</t>
  </si>
  <si>
    <t>CHAPA INOX 304 150X1200X3000MM</t>
  </si>
  <si>
    <t>ANEL ESGOTO DN 150MM</t>
  </si>
  <si>
    <t>INDUSTRIALIZACAO DE TANQUE INOX 110000 LITROS</t>
  </si>
  <si>
    <t>CHAPA INOX 304 3,00MMX1500X6000</t>
  </si>
  <si>
    <t>CHAPA INOX 304 4,00MMX1500X6000</t>
  </si>
  <si>
    <t>CHAPA INOX 304 6,00X1500X6000MM</t>
  </si>
  <si>
    <t>CHAPA INOX 304 5,00X1500X6000MM</t>
  </si>
  <si>
    <t>CHAPA INOX 304 8,00MMX1500X6000</t>
  </si>
  <si>
    <t>TELA SOLDADA E1045 2,000M 3,00M</t>
  </si>
  <si>
    <t>EXTINTOR ABC 12KG 6A-40BC</t>
  </si>
  <si>
    <t>PLACA FOTOLUMINESCENTE EXTINTOR</t>
  </si>
  <si>
    <t>SUPORTE DE SOLO GRANDE</t>
  </si>
  <si>
    <t>TUBO 48 200 - ANDAIME</t>
  </si>
  <si>
    <t>TUBO 48 250 - ANDAIME</t>
  </si>
  <si>
    <t>TUBO 48 300 - ANDAIME</t>
  </si>
  <si>
    <t>ABRACADEIRA TIPO U 2 1/2X3/8</t>
  </si>
  <si>
    <t>ABRACADEIRA TIPO GOTA 1 1/4</t>
  </si>
  <si>
    <t>ABRACADEIRA TIPO GOTA 1 1/2</t>
  </si>
  <si>
    <t>PERFIL VIGA W GR 50 150X37,1</t>
  </si>
  <si>
    <t>ABRACADEIRA TIPO GOTA 2</t>
  </si>
  <si>
    <t>ABRACADEIRA TIPO GOTA 2 1/2</t>
  </si>
  <si>
    <t>ABRACADEIRA TIPO GOTA 3</t>
  </si>
  <si>
    <t>ABRACADEIRA TIPO GOTA 4</t>
  </si>
  <si>
    <t>ABRACADEIRA TIPO GOTA 6</t>
  </si>
  <si>
    <t>PORTA AUTOMATICA R90 GALVANIZADA 4810X5000</t>
  </si>
  <si>
    <t>PORTA RAPIDA VECTORFLEX GALVANIZADA 4810X5000</t>
  </si>
  <si>
    <t>CATRACA SATA 1/2X10</t>
  </si>
  <si>
    <t>CANTONEIRA ASTM A36 1/8X1.1/2</t>
  </si>
  <si>
    <t>CHAPA 1020 16,00X200X300MM</t>
  </si>
  <si>
    <t>BLOCO DE CONCRETO 14X19X39CM 3,0MPA</t>
  </si>
  <si>
    <t>TUBO PPR PN 20 90MM 6M</t>
  </si>
  <si>
    <t>LUMINARIA LED 280CW BY320P</t>
  </si>
  <si>
    <t>LUMINARIA LED 210CW BY320P</t>
  </si>
  <si>
    <t>LUMINARIA TUBO LED 1200MM 18W</t>
  </si>
  <si>
    <t>SOQUETE 9/16 COM ENCAIXE DE 1/2</t>
  </si>
  <si>
    <t>SOQUETE DE 015,00 COM ENCAIXE DE 1/2 SEXTAVADO</t>
  </si>
  <si>
    <t>SOQUETE 017,00 ENCAIXE DE 1/2 SEXTAVADO</t>
  </si>
  <si>
    <t>SOQUETE 018,00 ENCAIXE DE 1/2 SEXTAVADO</t>
  </si>
  <si>
    <t>SOQUETE 019,0 ENCAIXE 1/2 SEXTAVADO</t>
  </si>
  <si>
    <t>SOQUETE 022,00 ENCAIXE 1/2 SEXTAVADO</t>
  </si>
  <si>
    <t>CHAVE COMBINADA 022,0</t>
  </si>
  <si>
    <t>CHAVE COMBINADA 024,00</t>
  </si>
  <si>
    <t>CADEADO 25</t>
  </si>
  <si>
    <t>THINNER NUMERO 17 5 LITROS</t>
  </si>
  <si>
    <t>MANTA ABRASIVA PARA POLIMENTO 240X130</t>
  </si>
  <si>
    <t>SERRA COPO 3/4 19MM</t>
  </si>
  <si>
    <t>SERRA COPO 5/8 16MM</t>
  </si>
  <si>
    <t>SUPORTE PARA SERRA COPO 14MM A 30MM</t>
  </si>
  <si>
    <t>CAIXA DE FERRAMENTAS 7 GAVETAS AZUL</t>
  </si>
  <si>
    <t>CHAVE COMBINADA 019,00</t>
  </si>
  <si>
    <t>CABO SINGELO 1X25MM2</t>
  </si>
  <si>
    <t>TERMINAL BIMETALICO TUBULAR 25MM</t>
  </si>
  <si>
    <t>PRIMER CINZA 2,88 LITROS</t>
  </si>
  <si>
    <t>PORCELANATO 60X60 ACETINADO RETIFICADO</t>
  </si>
  <si>
    <t>REJUNTE PORCELANATOS E CARAMICAS 1KG CINZA</t>
  </si>
  <si>
    <t>ESPACADOR NIVELADOR 2,0MM COM 50 PECAS</t>
  </si>
  <si>
    <t>TORNEIRA LAVATORIO 1/2 - 3/4</t>
  </si>
  <si>
    <t>KIT BACIA COM CAIXA ACOPLADA BRANCA</t>
  </si>
  <si>
    <t>PNEU AGRICOLA GLX 10-16,5</t>
  </si>
  <si>
    <t>ENDURECEDOR COMPONENTE B 0,72 LITROS</t>
  </si>
  <si>
    <t>MUDA DE FALSO BARBATIMAO</t>
  </si>
  <si>
    <t>REDUCAO CONCENTRICA INOX 304L 76,20X63,50MM</t>
  </si>
  <si>
    <t>ARAME DE SOLDA MIG INOX 308L 1,20MM</t>
  </si>
  <si>
    <t>DISCO CORTE 07 1,60MM</t>
  </si>
  <si>
    <t>MANTA ABRASIVA GROSSA VERDE 260X100</t>
  </si>
  <si>
    <t>DUTO PEAD DN25 3/4</t>
  </si>
  <si>
    <t>COTOVELO INTERNO 20X12CM</t>
  </si>
  <si>
    <t>COTOVELO EXTERNO 20X12CM</t>
  </si>
  <si>
    <t>CANALETA 13X7CM COM ADESIVO</t>
  </si>
  <si>
    <t>CANALETA 32X12CM COM ADESIVO</t>
  </si>
  <si>
    <t>TOMADA DUPLA COM HASTE 2 PONTOS 20A</t>
  </si>
  <si>
    <t>CAIXA DE PASSAGEM SOBREPOR 15X15</t>
  </si>
  <si>
    <t>REDUCAO CONCENTRICA INOX 304L 63,50X50,80MM</t>
  </si>
  <si>
    <t>CHAPA A-36 3,75X480X380MM</t>
  </si>
  <si>
    <t>CHAPA 1020 0,90X480X380MM</t>
  </si>
  <si>
    <t>CHAPA INOX 304 6,00X1500X3000MM</t>
  </si>
  <si>
    <t>CABO SINGELO 1X16MM2</t>
  </si>
  <si>
    <t>CONECTOR PERFURANTE 4-35X10-150MM</t>
  </si>
  <si>
    <t>CABO ALUMINIO TRIPLEX 2X1X10 + 10MM2 NEUTRO</t>
  </si>
  <si>
    <t>PARAFUSO PHILLIPS PAN 4,2X32</t>
  </si>
  <si>
    <t>BUCHA PLASTICA 6MM</t>
  </si>
  <si>
    <t>REFLETOR LED 500W 6500L BIVOLT</t>
  </si>
  <si>
    <t>CONECTOR PERFURANTE 1,5-10X10-95MM</t>
  </si>
  <si>
    <t>SERRA COPO AR 32MM</t>
  </si>
  <si>
    <t>SERRA COPO AR 38MM</t>
  </si>
  <si>
    <t>TUBO RET 60X40X6000X1,25MM</t>
  </si>
  <si>
    <t>CHAPA A-36 2,25X480X380MM</t>
  </si>
  <si>
    <t>CHAPA A-36 2X480X380MM</t>
  </si>
  <si>
    <t>ELETRODUTO PEAD CORRUGADO NBR 125MM</t>
  </si>
  <si>
    <t>TABUA PINUS 1X4 2,50MT</t>
  </si>
  <si>
    <t>BANDEIJA CACAMBA PARA PINTURA 11 LITROS</t>
  </si>
  <si>
    <t>BROXA RETANGULAR 152X56X195MM</t>
  </si>
  <si>
    <t>PASSA CERA PLASTICO</t>
  </si>
  <si>
    <t>TOMADA MULTIPLA QUINTUPLA 10A</t>
  </si>
  <si>
    <t>AGUA RAZ 5 LITROS</t>
  </si>
  <si>
    <t>MACACO HIDRAULICO 5T COM GARRA</t>
  </si>
  <si>
    <t>PINCEL TRINCHA NUMERO 2</t>
  </si>
  <si>
    <t>ROLO LA 5CM ANTI GOTA</t>
  </si>
  <si>
    <t>ARAME RECOZIDO 1,24MM</t>
  </si>
  <si>
    <t>DISJUNTOR 2 PONTOS 50A</t>
  </si>
  <si>
    <t>COLA BRANCA 10KG</t>
  </si>
  <si>
    <t>FITA DUPLA FACE 19MMX20MT</t>
  </si>
  <si>
    <t>SISTEMA CAPTACAO PO FM-60 COM CANALIZACAO</t>
  </si>
  <si>
    <t>COMPENSADO RESINADO 2,20X1,10 20MM</t>
  </si>
  <si>
    <t>TUBO RETANGULAR 40X30X1,25MM</t>
  </si>
  <si>
    <t>BROCA SDS PLUS 20,00X210</t>
  </si>
  <si>
    <t>BROCA SDS PLUS 22,00X310</t>
  </si>
  <si>
    <t>CHAPA 1020 12,50X530X300MM</t>
  </si>
  <si>
    <t>CHAPA 1020 12,50X305X300MM</t>
  </si>
  <si>
    <t>CHAPA 1020 12,50X410X300MM</t>
  </si>
  <si>
    <t>CABO ALUMINIO XLPE 90 GRAUS 1X150MM</t>
  </si>
  <si>
    <t>CABO ALUMINIO XLPE 90 GRAUS 1X70,0MM</t>
  </si>
  <si>
    <t>CABO ALUMINIO XLPE 90 GRAUS 1X35,0MM</t>
  </si>
  <si>
    <t>CABO COBRE XLPE 90 GRAUS 1X95,0MM</t>
  </si>
  <si>
    <t>DISCO DE LIXA VELCRO 240 - 180MM</t>
  </si>
  <si>
    <t>CUMEIRA TRAPEZOIDAL</t>
  </si>
  <si>
    <t>FITA ALERTA PERIGO ALTA TENSAO</t>
  </si>
  <si>
    <t>ARGAMASSA POLIMERICA 18KG</t>
  </si>
  <si>
    <t>CALHA PISO REFORCADA 130X75,0X50M</t>
  </si>
  <si>
    <t>CABECEIRA CALHA PISO NORMAL 130X100</t>
  </si>
  <si>
    <t>TUBO QUADRADO 100X100X2,00MM</t>
  </si>
  <si>
    <t>TUBO QUADRADO FF 50X50X1,20MM</t>
  </si>
  <si>
    <t>PASTA LUBRIFICANTE COM BICO APLICADOR 1 KG</t>
  </si>
  <si>
    <t>BOMBA CENTRIFUGA BL30 5HP 2P TRIFASICA 304 DIN 3X2 R150</t>
  </si>
  <si>
    <t>BOMBA CENTRIFUGA BL30 3HP 2P TRIFASICA 304 DIN 2.1/2X2 R130</t>
  </si>
  <si>
    <t>BOMBA CENTRIFUGA BL30 4HP 2P TRIFASICA 304 DIN 3X3 R135</t>
  </si>
  <si>
    <t>TUBO COLETOR ESGOTO 300MMX6MT</t>
  </si>
  <si>
    <t>DISCO FLAP LIXA FIBRA 4 1/2 ZIRCONIA</t>
  </si>
  <si>
    <t>PARAFUSO GALVANIZADO 4.0X30</t>
  </si>
  <si>
    <t>TINTA CROMIO FS XY 3,2 LITROS</t>
  </si>
  <si>
    <t>CATALISADOR EPOXI POLIAMIDA 720ML</t>
  </si>
  <si>
    <t>VERGALHAO CA-50 6,30MM 12M</t>
  </si>
  <si>
    <t>CHAPA 1020 3,00X350X2400MM</t>
  </si>
  <si>
    <t>CHAPA 1020 3,00X1500X2400MM</t>
  </si>
  <si>
    <t>CHAPA 1020 3,00X1500X3000MM</t>
  </si>
  <si>
    <t>TINTA EPOXI CINZA N 6,5 2,88 LITROS</t>
  </si>
  <si>
    <t>CHAPA 1020 3,00X350X3000MM</t>
  </si>
  <si>
    <t>HASTE ATERRAMENTO ALTA CAMADA 5/8X2400MM</t>
  </si>
  <si>
    <t>SOPRADOR TIPO ROOTS EBSV-2-3D38B</t>
  </si>
  <si>
    <t>BROCA ACO RAPIDO 03.50MM</t>
  </si>
  <si>
    <t>DISCO ABRASIVO TELADO 225MM P180</t>
  </si>
  <si>
    <t>TARUGO CINZA 30MM</t>
  </si>
  <si>
    <t>PORTA DE INSPECAO OVAL 380/480 ACO INOX 304</t>
  </si>
  <si>
    <t>GRELHA PISO CINZA 13X50CM</t>
  </si>
  <si>
    <t>DISCO FLAP LIXA FIBRA 7 ZIRCONIA</t>
  </si>
  <si>
    <t>DISPOSITIVO DE ANCORAGEM INOX 316 S-POINT</t>
  </si>
  <si>
    <t>CHAPA 1020 19,00X350X340MM</t>
  </si>
  <si>
    <t>TUBO QUADRADO INOX 304 100X100MM 3X6000MM</t>
  </si>
  <si>
    <t>TUBO RETANGULAR 50X100MM 3X6000MM</t>
  </si>
  <si>
    <t>PERFIL U ENRIJECIDO 250X75X20X2,00MM</t>
  </si>
  <si>
    <t>CHAPA INOX LAMINADA 304 6,00X1500X6000MM</t>
  </si>
  <si>
    <t>CHAPA INOX LAMINADA 304 5,00X1500X6000MM</t>
  </si>
  <si>
    <t>CHAPA INOX LAMINADA 304 6,00X1500X3000MM</t>
  </si>
  <si>
    <t>CHAPA INOX LAMINADA 304 8,00X1500X6000MM</t>
  </si>
  <si>
    <t>CHAPA INOX LAMINADA 304 3,00X1500X6000MM</t>
  </si>
  <si>
    <t>CHAPA INOX LAMINADA 304 4,00X1500X6000MM</t>
  </si>
  <si>
    <t>PERFIL U ENRIJECIDO 300X60X20X2,00MM</t>
  </si>
  <si>
    <t>PERFIL U ENRIJECIDO 250X60X20X2,00MM</t>
  </si>
  <si>
    <t>PERFIL U 150X50X4,25MM</t>
  </si>
  <si>
    <t>PERFIL U GALVANIZADO 100X50X1,95MM</t>
  </si>
  <si>
    <t>COLA PARA MADEIRA 1 KG</t>
  </si>
  <si>
    <t>SUPORTE 10X15 BRANCO</t>
  </si>
  <si>
    <t>PERFIL U ENRIJECIDO 200X60X20X3,00MM</t>
  </si>
  <si>
    <t>PERFIL U ENRIJECIDO 250X60X20X3,00MM</t>
  </si>
  <si>
    <t>PERFIL U ENRIJECIDO 400X60X20X3,00MM</t>
  </si>
  <si>
    <t>PERFIL U GALVANIZADO 160X40X1,95MM</t>
  </si>
  <si>
    <t>CHAPA ACO CARBONO 100X100X2,00MM</t>
  </si>
  <si>
    <t>CHAPA ACO CARBONO 150X150X6,00MM</t>
  </si>
  <si>
    <t>CHAPA ACO CARBONO 200X150X6,00MM</t>
  </si>
  <si>
    <t>TUBO REDONDO INOX 19,05X1,5X6000MM</t>
  </si>
  <si>
    <t>TUBO REDONDO INOX 38,1X2X6000MM</t>
  </si>
  <si>
    <t>CANTONEIRA 304 50,8X4,76MM</t>
  </si>
  <si>
    <t>TUBO 48 075 - ANDAIME</t>
  </si>
  <si>
    <t>PISO METALICO 28X150 - ANDAIME</t>
  </si>
  <si>
    <t>PISO METALICO 28X50 - ANDAIME</t>
  </si>
  <si>
    <t>PISO METALICO 24X250 - ANDAIME</t>
  </si>
  <si>
    <t>LUVA DE CONEXAO PARA ANDAIME</t>
  </si>
  <si>
    <t>TAMPA ENCAIXE 100X3000MM</t>
  </si>
  <si>
    <t>TAMPA ENCAIXE 200X3000MM</t>
  </si>
  <si>
    <t>PLACA 4X2 3 POSTO HORIZ</t>
  </si>
  <si>
    <t>PLACA 4X2 1 POSTO HORIZ</t>
  </si>
  <si>
    <t>ABRACADEIRA 300X4,6X1,3MM</t>
  </si>
  <si>
    <t>ABRACADEIRA 203X4,9X1,3MM</t>
  </si>
  <si>
    <t>TE REDUCAO INOX ASTM A270 AISI 304L PADRAO OD ESPES 2MM POLIDO INTERNO 4X2.1/2</t>
  </si>
  <si>
    <t>TE REDUCAO INOX ASTM A270 AISI 304L PADRAO OD ESPES 2MM POLIDO INTERNO 5X4</t>
  </si>
  <si>
    <t>TE REDUCAO INOX ASTM A270 AISI 304L PADRAO OD ESPES 1,5MM POLIDO INTERNO 1.1/2X1</t>
  </si>
  <si>
    <t>REDUCAO EXCENTRICA INOX ASTMA270AISI 304L PADRAO OD ESPES 2MM POLIDO INTERNO 5X4</t>
  </si>
  <si>
    <t>CURVA 45 RAIO LONGO INOX ASTMA270 AISI 304L PADRAO OD ESPES 2MM POLIDO INTERNO 4</t>
  </si>
  <si>
    <t>CURVA 90 RAIO LONGO INOX ASTMA270 AISI 304L PADRAO OD ESPES 3MM POLIDO INTERNO 8</t>
  </si>
  <si>
    <t>CAP DN 8 INOX ASTMA269 GRTP304L CONEX SOLDA TOPO ESPES 3,0MM POLIDO INTERNO PADR</t>
  </si>
  <si>
    <t>BARRA DE FERRO 10</t>
  </si>
  <si>
    <t>CILINDRO ARCAL CHROME G 10M3 COMPRIMIDO 2.2</t>
  </si>
  <si>
    <t>REDUCAO CONCENTRICA INOX ASTMA270 AISI304L PADRAO ESPES 2MM POLIDO INTER 4X2 1/2</t>
  </si>
  <si>
    <t>REDUCAO CONCENTRICA INOX ASTM A270 AISI 304L PADRAO ESPES 2MM POLIDO INTERNO 5X4</t>
  </si>
  <si>
    <t>REDUCAO CONCENTRICA INOX ASTM A270 AISI 304L PADRAO ESPES 2MM POLIDO INTERNO 4X3</t>
  </si>
  <si>
    <t>CAP DN 3 INOX ASTM A403 GRTP304 CONEX SOLDA TOPO SCH 20S DECAPADO INTER E EXTER</t>
  </si>
  <si>
    <t>CAP DN 4 INOX ASTM A403 GRTP304 CONEX SOLDA TOPO SCH 20S DECAPADO INTER E EXTER</t>
  </si>
  <si>
    <t>TE REDUCAO INOX ASTMA269 GRTP 304L CONEX SOLDA TOPO ESPES 3,0MM POLIDO INTER 8X5</t>
  </si>
  <si>
    <t>CAP 5 INOX ASTMA269GRTP304L CONEX SOLDA TOPO ESPES 2,0MM DECAPADO INTER E EXTER</t>
  </si>
  <si>
    <t>REDUCAO CONCENTRICA INOX ASTMA270GRTP304L CONEX SOLDA TOPO POLIDO INTER 1 1/2X3/</t>
  </si>
  <si>
    <t>CAP 2 INOX ASTMA269 GRTP304L CONEX SOLDA TOPO ESPES 1,5MM DECAPA INTER POLI EXTE</t>
  </si>
  <si>
    <t>CURVA 90 RL DN 1/2 INOX ASTMA270 GRTP 304L CONEX SOLDA TOPO POLIDO INTER 4X2 1/2</t>
  </si>
  <si>
    <t>REDUCAO CONCENTRICA INOX ASTMA270GRTP304L CONEX SOLDA TOPO POLID INTER 1 1/2X3/4</t>
  </si>
  <si>
    <t>TE REDUCAO 4X3 INOX 304 CONEX SOLDA TOPO SCH5S EXTREMI PLANAS DECAPA INTER E EXT</t>
  </si>
  <si>
    <t>TE REDUCAO 1X1/2 INOX 304 CONEX SOLDA TOPO SCH5S EXTREMI PLANAS DECAPA INTER EXT</t>
  </si>
  <si>
    <t>TE REDUCAO 4X2 1/2 INOX 304 CONEX SOLDA TOPO SCH5S EXTREMI PLANAS DECAPADO INTER</t>
  </si>
  <si>
    <t>TE REDUCAO 1 1/2X1 INOX 304 CONEX SOLDA TOPO SCH5S EXTREMI PLANAS DECAPA INTER E</t>
  </si>
  <si>
    <t>REDUCAO EXCENTRICA 4X1 1/2 INOX ASTMA403GRTP304 CONEX SOLDA TOPO SCH5S DECAPA IN</t>
  </si>
  <si>
    <t>REDUCAO EXCENTRICA 4X3 INOX ASTMA403GRTP304 CONEX SOLDA TOPO SCH 5S DECAPADO INT</t>
  </si>
  <si>
    <t>REDUCAO EXCENTRICA 4X2 INOX ASTMA403GRTP304 CONEX SOLDA TOPO SCH20S DECAPA INTER</t>
  </si>
  <si>
    <t>TE REDUCAO INOX 2X1 1/2 AISI 304 CONEX SOLDA TOPO SCH10S EXTREMI PLANAS DECAPA I</t>
  </si>
  <si>
    <t>REDUCAO ESGOTO EXCENTRICA 50X40</t>
  </si>
  <si>
    <t>ESTRUTURA METALICA PARA PAINEIS</t>
  </si>
  <si>
    <t>LUVA POLIPROPILENO 90MM</t>
  </si>
  <si>
    <t>LUVA POLIPROPILENO 75MM</t>
  </si>
  <si>
    <t>JOELHO POLIPROPILENO 90X63MM</t>
  </si>
  <si>
    <t>FOLHA SCOTCH BRITE 134X240MM PARA ACABAMENTO</t>
  </si>
  <si>
    <t>CONJUNTO BROCA 1MM A 10MM 19 PECAS</t>
  </si>
  <si>
    <t>SERRA COPO 20MM-25/32</t>
  </si>
  <si>
    <t>VERNIZ BRILHANTE 3,6 LITROS</t>
  </si>
  <si>
    <t>TINTA FOSCO PREMIUM CAMURCA 3,6L</t>
  </si>
  <si>
    <t>COLA BRANCA PVA EXTRA 813 50KG</t>
  </si>
  <si>
    <t>BOMBA BL30 4HP 2P TRIFASICA 304 C/Q 2X2 R130</t>
  </si>
  <si>
    <t>BOMBA BL10 2HP 2P TRIFASICA 304 C/C 1.1/2 R105</t>
  </si>
  <si>
    <t>BOMBA BL30 3HP 2P TRIFASICA 304 C/Q 2X2 R115</t>
  </si>
  <si>
    <t>BOMBA BCAA 3HP 2P TRIFASICA 304 C/C 2M 2X2 R125</t>
  </si>
  <si>
    <t>PENEIRA ESTATICA INOX MCL 150/100</t>
  </si>
  <si>
    <t>SISTEMA INTEGRADO MEGAPRESS PRO 750</t>
  </si>
  <si>
    <t>REDUCAO CONCENTRICA INOX 304L SCH10 2X1.1/2</t>
  </si>
  <si>
    <t>LEITO PARA CABOS PESADO GF AE 100X100</t>
  </si>
  <si>
    <t>LEITO PARA CABOS PESADO GF AE 200X100</t>
  </si>
  <si>
    <t>LEITO PARA CABOS PESADO GF AE 300X100</t>
  </si>
  <si>
    <t>LEITO PARA CABOS PESADO GF AE 400X100</t>
  </si>
  <si>
    <t>LEITO PARA CABOS PESADO GF AE 500X100</t>
  </si>
  <si>
    <t>LEITO PARA CABOS PESADO GF AE 700X100</t>
  </si>
  <si>
    <t>LEITO PARA CABOS PESADO GF AE 800X100</t>
  </si>
  <si>
    <t>CURVA HORIZONTAL LEITO AE 90 GF 300X100</t>
  </si>
  <si>
    <t>CURVA HORIZONTAL LEITO AE 90 GF 400X100</t>
  </si>
  <si>
    <t>CURVA HORIZONTAL LEITO AE 90 GF 500X100</t>
  </si>
  <si>
    <t>CURVA HORIZONTAL LEITO AE 90 GF 700X100</t>
  </si>
  <si>
    <t>CURVA HORIZONTAL LEITO AE 90 GF 800X100</t>
  </si>
  <si>
    <t>CURVA VERTICAL EXTERNA LEITO AE 90 GF 200X100</t>
  </si>
  <si>
    <t>CURVA VERTICAL EXTERNA LEITO AE 90 GF 300X100</t>
  </si>
  <si>
    <t>CURVA VERTICAL EXTERNA LEITO AE 90 GF 500X100</t>
  </si>
  <si>
    <t>CURVA VERTICAL EXTERNA LEITO AE 90 GF 800X100</t>
  </si>
  <si>
    <t>CURVA VERTICAL INTERNA LEITO AE 90 GF 100X100</t>
  </si>
  <si>
    <t>CURVA VERTICAL INTERNA LEITO AE 90 GF 200X100</t>
  </si>
  <si>
    <t>CURVA VERTICAL INTERNA LEITO AE 90 GF 300X100</t>
  </si>
  <si>
    <t>CURVA VERTICAL INTERNA LEITO AE 90 GF 500X100</t>
  </si>
  <si>
    <t>CURVA VERTICAL INTERNA LEITO AE 90 GF 800X100</t>
  </si>
  <si>
    <t>FLANGE PAINEL LEITO GF 800X100</t>
  </si>
  <si>
    <t>TE HORIZONTAL LEITO GF AE 200X100</t>
  </si>
  <si>
    <t>TE HORIZONTAL LEITO GF AE 300X100</t>
  </si>
  <si>
    <t>REDUCAO CONCENTRICA LEITO AE GF 200X100/100X100</t>
  </si>
  <si>
    <t>REDUCAO CONCENTRICA LEITO AE GF 300X100/200X100</t>
  </si>
  <si>
    <t>REDUCAO CONCENTRICA LEITO AE GF 500X100/400X100</t>
  </si>
  <si>
    <t>TAMPA ENCAIXE 400X3000MM</t>
  </si>
  <si>
    <t>TAMPA ENCAIXE 500X3000MM</t>
  </si>
  <si>
    <t>PARAFUSO LENTILHA TRAVA GE 3/8X3/4</t>
  </si>
  <si>
    <t>LONA PRETA 6X50</t>
  </si>
  <si>
    <t>CHAVE PHILLIPS 3/16X4</t>
  </si>
  <si>
    <t>CHAVE FENDA 3/16X4 PLUS</t>
  </si>
  <si>
    <t>FERRO CA 50 1/4 6,3MM</t>
  </si>
  <si>
    <t>ESCOVA DE ACO C/CABO E RASPADOR 3 FILAS</t>
  </si>
  <si>
    <t>ADAPTADOR SDS P/MANDRIL 1/2</t>
  </si>
  <si>
    <t>MANDRIL 1/2 13MM C/ CHAVE</t>
  </si>
  <si>
    <t>MARTELO 27MM C/CABO FIBRA</t>
  </si>
  <si>
    <t>AGUARRAS PREMIUM 18L</t>
  </si>
  <si>
    <t>ENGATE RAPIDO P/ MANGUEIRA JARDIM 1/2</t>
  </si>
  <si>
    <t>ARRUELA LISA GE 3/8</t>
  </si>
  <si>
    <t>MAO FRANCESA SIMPLES GF 500</t>
  </si>
  <si>
    <t>MAO FRANCESA SIMPLES GF 800</t>
  </si>
  <si>
    <t>CANO AGUA 32MM 6MT</t>
  </si>
  <si>
    <t>JOELHO AGUA 32MM 45 GRAUS</t>
  </si>
  <si>
    <t>FITA VEDA ROSCA 18MMX10MT</t>
  </si>
  <si>
    <t>GRAPA FIXA GF 3/8</t>
  </si>
  <si>
    <t>APLICADOR SILICONE E PU 800G</t>
  </si>
  <si>
    <t>CHUMBADOR CBA 3/8X2.1/2</t>
  </si>
  <si>
    <t>JOELHO AGUA 40MM 90 GRAUS</t>
  </si>
  <si>
    <t>REDUCAO AGUA 40X32MM</t>
  </si>
  <si>
    <t>PINCEL 302 GRIS 2.1/2</t>
  </si>
  <si>
    <t>PINCEL 302 GRIS 1.1/2</t>
  </si>
  <si>
    <t>ARRUELA PRESSAO GE 3/8</t>
  </si>
  <si>
    <t>SAIDA HORIZONTAL 1.1/2 GF</t>
  </si>
  <si>
    <t>ROLO ANTIRESPINGO 09CM</t>
  </si>
  <si>
    <t>SAIDA HORIZONTAL 1.1/4 GF</t>
  </si>
  <si>
    <t>ROLO ANTIRESPINGO ECONOMICO 09CM</t>
  </si>
  <si>
    <t>TE HORIZONTAL LEITO GF AE 800X100</t>
  </si>
  <si>
    <t>TAMPA ENCAIXE LEITO AE GF 800X3000</t>
  </si>
  <si>
    <t>ADAPTADOR MARTELETE SDS PLUS MANDRIL 1/2 13MM</t>
  </si>
  <si>
    <t>CURVA VERTICAL EXTERNA PERFURADA U 90 GF 350X100</t>
  </si>
  <si>
    <t>ESPATULA PLASTICA TRANSPARENTE 8MM 13,10CM</t>
  </si>
  <si>
    <t>FLANGE PAINEL GF 100X100</t>
  </si>
  <si>
    <t>FLANGE PAINEL GF 350X100</t>
  </si>
  <si>
    <t>CABO BOFA 500 M12</t>
  </si>
  <si>
    <t>ACOPLADOR RS0 24VCC</t>
  </si>
  <si>
    <t>GRAXA USO GERAL 500G</t>
  </si>
  <si>
    <t>ENCODER 058 ROLLING KIT TENSION</t>
  </si>
  <si>
    <t>ENCODER 5K PULSES D58 10MM</t>
  </si>
  <si>
    <t>EXTRATOR DE FUMOS 230V ES500</t>
  </si>
  <si>
    <t>CAL VIRGEM</t>
  </si>
  <si>
    <t>CONJUNTO DE ACABAMENTO INTERMEDIARIO</t>
  </si>
  <si>
    <t>SUPORTE FOTOCELULA</t>
  </si>
  <si>
    <t>CABO FOTOCELULA 6 METROS M8</t>
  </si>
  <si>
    <t>ROLO DE LA 09CM PARA ACRILICA</t>
  </si>
  <si>
    <t>SENSOR DE FERRADURA</t>
  </si>
  <si>
    <t>REMOTE INTERLOCK CABLE M12 - CABO PARA INTERTRAVAMENTO REMOTO</t>
  </si>
  <si>
    <t>PEDESTAL ESPECIAL 7031 XY</t>
  </si>
  <si>
    <t>BROCA 3 PONTAS MADEIRA 12,0MM</t>
  </si>
  <si>
    <t>PROTECAO DE CARBONO PARA TUNEL 7000</t>
  </si>
  <si>
    <t>TUNEL DE PROTECAO 7000</t>
  </si>
  <si>
    <t>TUBO 75MM ESGOTO 6MT</t>
  </si>
  <si>
    <t>JOELHO 75MM 90 ESGOTO</t>
  </si>
  <si>
    <t>JOELHO 75MM 45 ESGOTO</t>
  </si>
  <si>
    <t>TE 75MM ESGOTO</t>
  </si>
  <si>
    <t>TUBO ESGOTO 150X6MT</t>
  </si>
  <si>
    <t>JOELHO 150MM 90</t>
  </si>
  <si>
    <t>ESCOVA DE ACO TORCIDA M14</t>
  </si>
  <si>
    <t>BROCA SDS PLUS VIDEA 160X14MM</t>
  </si>
  <si>
    <t>LONA PRETA 4X100 100M</t>
  </si>
  <si>
    <t>VASSOURAO NYLON 60CM MADEIRA GARI</t>
  </si>
  <si>
    <t>SELANTE PU 40 BRANCO 800G</t>
  </si>
  <si>
    <t>DESEMPENADEIRA DE MADEIRA 14X25</t>
  </si>
  <si>
    <t>THINNER 2750 900ML</t>
  </si>
  <si>
    <t>ROLO ANTI RESPINGO ECONOMICO 15CM</t>
  </si>
  <si>
    <t>AGUARRAS MINERAL 5L ONU 1268</t>
  </si>
  <si>
    <t>AGUARRAS MINERAL 900ML ONU 1268</t>
  </si>
  <si>
    <t>CIMENTO SUPREMO CPII F32 50KG</t>
  </si>
  <si>
    <t>VASSOURA GARI C/ PLASTICO CERDA MACIA VD610</t>
  </si>
  <si>
    <t>VASSOURAO GARI 38,5CM 6010</t>
  </si>
  <si>
    <t>ROLO ESPUMA 23CM POLIESTER 1340</t>
  </si>
  <si>
    <t>GARRAFAO TERMICO 5LT</t>
  </si>
  <si>
    <t>SALVA PINTURA 20X1,40M</t>
  </si>
  <si>
    <t>PORCA SEXTAVADA 1/2 CHAVE 3/4 ZB</t>
  </si>
  <si>
    <t>PARAFUSO SEXTAVADO 08X050 ZB</t>
  </si>
  <si>
    <t>PORCA SEXTAVADA 008,00 CHAVE 13 ZB</t>
  </si>
  <si>
    <t>ARRUELA PRESSAO 008,00 ZB</t>
  </si>
  <si>
    <t>ARRUELA LISA 008,00 ZB</t>
  </si>
  <si>
    <t>PERFIL U DOBRADO 304 2X6X2X1/8X3000MM</t>
  </si>
  <si>
    <t>TUBO 304 152,40X3,00 CONCRETO 6000MM</t>
  </si>
  <si>
    <t>TUBO RETANGULAR 304 101,60X3,17 6000MM</t>
  </si>
  <si>
    <t>CABO ALUMINIO QUADRUPLEX 3X1X16 16 NEUTRO</t>
  </si>
  <si>
    <t>LIXA MASSA 220</t>
  </si>
  <si>
    <t>FERRO CA50 4/2 12 METROS</t>
  </si>
  <si>
    <t>BUCHA REDONDA SOLDAVEL 60X50MM</t>
  </si>
  <si>
    <t>REDUCAO LONGA REDONDA SOLDAVEL 50X25MM</t>
  </si>
  <si>
    <t>CURVA 50MMX45 LONGA SOLDAVEL</t>
  </si>
  <si>
    <t>TE SOLDAVEL PVC 40X40MM</t>
  </si>
  <si>
    <t>INSETICIDA NATURAL AMADEIRADO 500ML</t>
  </si>
  <si>
    <t>CONJUNTO PLACA 4X2 1 POSTO</t>
  </si>
  <si>
    <t>SERRA COPO DIAMANTE 30MM SECO</t>
  </si>
  <si>
    <t>ESCOVA ACO MANUAL COM CABO 3</t>
  </si>
  <si>
    <t>TUBO DE CONCRETO ARMADO 0,80 MACHO E FEMEA</t>
  </si>
  <si>
    <t>LAJE DE REDUCAO 0,80</t>
  </si>
  <si>
    <t>TUBO DE CONCRETO 0.60 ARMADO MACHO E FEMEA</t>
  </si>
  <si>
    <t>CAIXA DERIVACAO 3/4 SEM PINTURA</t>
  </si>
  <si>
    <t>FAROL DE STATUS BEACON BYG</t>
  </si>
  <si>
    <t>GRAMPO HASTE DE ATERRAMENTO PADRAO 5/8 PA-30</t>
  </si>
  <si>
    <t>TERMINAL COMPRESSAO M5 16MM</t>
  </si>
  <si>
    <t>TERMINAL COMPRESSAO M8 35MM</t>
  </si>
  <si>
    <t>ARO ALUMINIO 800X800MM PADRAO</t>
  </si>
  <si>
    <t>TAMPA FERRO FUNDIDO 800X800MM B-125</t>
  </si>
  <si>
    <t>ELETRODUTO PARA EXPLOSAO 5598 4,75MM</t>
  </si>
  <si>
    <t>CURVA PARA EXPLOSAO 5598 90 GRAUS</t>
  </si>
  <si>
    <t>ROLO TEXTURA RELEVO 23CM</t>
  </si>
  <si>
    <t>JUNCAO SIMPLES LEITO GF 100</t>
  </si>
  <si>
    <t>VIDRO LAMINADO 4+4 INCOLOR</t>
  </si>
  <si>
    <t>REDUCAO CONCENTRICA LEITO AE GF 800X100/500X100</t>
  </si>
  <si>
    <t>CURVA HORIZONTAL PERFURADA U 90 GF 350X100</t>
  </si>
  <si>
    <t>CURVA INTERNA PERFURADA U 90 GF 350X100</t>
  </si>
  <si>
    <t>VALVULA BORBOLETA INOX 304 SOLDA 5 SILICONE</t>
  </si>
  <si>
    <t>VALVULA BORBOLETA INOX 304 DN 6 COM ATUADOR</t>
  </si>
  <si>
    <t>VALVULA ESFERA S1000/300LBS 1.1/2 COM ATUADOR</t>
  </si>
  <si>
    <t>VALVULA ESFERA INOX 304 400PSI SW OD 1</t>
  </si>
  <si>
    <t>VALVULA ESFERA INOX 304 400PSI SW OD 1.1/2</t>
  </si>
  <si>
    <t>PLACA DE ISOPOR 1000X500X20MM</t>
  </si>
  <si>
    <t>VELA DE IGNICAO BPM7A</t>
  </si>
  <si>
    <t>RODA PARA MAQUINARIO</t>
  </si>
  <si>
    <t>TOMADA PARA MAQUINARIO</t>
  </si>
  <si>
    <t>PARTIDA PARA MAQUINARIO</t>
  </si>
  <si>
    <t>BOTAO LIGA/DESLIGA PARA MAQUINARIO</t>
  </si>
  <si>
    <t>CABO ELETRICO PARA MAQUINARIO</t>
  </si>
  <si>
    <t>DISCO DE CORTE 180X20X24 DENTES</t>
  </si>
  <si>
    <t>ROLAMENTO 6201</t>
  </si>
  <si>
    <t>ROLAMENTO 608</t>
  </si>
  <si>
    <t>ROLAMENTO 6200</t>
  </si>
  <si>
    <t>COLETOR DE AMOSTRA ENVASADA MODELO ISD 2.0</t>
  </si>
  <si>
    <t>CARREGADOR INTERFACE PARA TERMOGRAFO MODELO RPC 50</t>
  </si>
  <si>
    <t>MONITOR REDPOST RPU-351</t>
  </si>
  <si>
    <t>CHAPA INOX 304 3,00X1200X3000MM</t>
  </si>
  <si>
    <t>DISCO DE LIXA VELCRO 120-225MM</t>
  </si>
  <si>
    <t>FITA ISOLANTE 18MMX10M</t>
  </si>
  <si>
    <t>EXTENSOR TELESCOPICO 2M</t>
  </si>
  <si>
    <t>TELA SOLDADA Q166 2,45MX6,00M</t>
  </si>
  <si>
    <t>FITA ISOLANTE AUTO FUSAO 19,00MMX10M</t>
  </si>
  <si>
    <t>ABRACADEIRA NYLON 7,60X377MM</t>
  </si>
  <si>
    <t>BROCA ACO RAPIDO 13/64</t>
  </si>
  <si>
    <t>APLICADOR DE REJUNTE EM EVA</t>
  </si>
  <si>
    <t>CANTONEIRA ALUMINIO 3/4 POLIDO 3 METROS</t>
  </si>
  <si>
    <t>CORDA 10,00MM</t>
  </si>
  <si>
    <t>SELANTE PU USO GERAL PRETO 380G</t>
  </si>
  <si>
    <t>SOQUETE MAGNETICO 7/16 11MMX65MM</t>
  </si>
  <si>
    <t>CORDA 18MM MULTICOLOR</t>
  </si>
  <si>
    <t>PARAFUSO 1/4X3 FRANCES POLIDO</t>
  </si>
  <si>
    <t>ABRACADEIRA NYLON 280X4,8MM</t>
  </si>
  <si>
    <t>ABRACADEIRA NYLON 200X4,8MM</t>
  </si>
  <si>
    <t>SELANTE ACRILICO INTERIOR 440G BRANCO</t>
  </si>
  <si>
    <t>PINCEL 1 POLEGADA</t>
  </si>
  <si>
    <t>BASE DISCO LIXA VELCRO 150XM14</t>
  </si>
  <si>
    <t>DISCO DE LIXA 7G 60</t>
  </si>
  <si>
    <t>CORRENTE GALVANIZADA 8MMX5/16</t>
  </si>
  <si>
    <t>PARAFUSO SEXTAVADO 1/4X50</t>
  </si>
  <si>
    <t>BROCA SDS 10X210MM</t>
  </si>
  <si>
    <t>ENGATE CROMADO 60CM</t>
  </si>
  <si>
    <t>LIXA FERRO 150</t>
  </si>
  <si>
    <t>LIXA FERRO 220</t>
  </si>
  <si>
    <t>PINCEL SERIE 695 1.1/2</t>
  </si>
  <si>
    <t>REDUCAO CONCENTRICA 304L 101,60X38,10MM 4X1.1/2</t>
  </si>
  <si>
    <t>REDUCAO CONCENTRICA 304L 38,10X25,40MM 1.1/2X1</t>
  </si>
  <si>
    <t>CARCACA DE INOX 304 7X30 ROSCA 2 DRENO 3/4</t>
  </si>
  <si>
    <t>FILTRO DE POLIPROPILENO LISO 4X2.1/2</t>
  </si>
  <si>
    <t>MOLDE GN VERTICAL CABO HASTE 5/8X35MM</t>
  </si>
  <si>
    <t>MOLDE T CABO-HASTE 5/8X35MM</t>
  </si>
  <si>
    <t>PRESSOSTATO 135/175 ALAVANCA</t>
  </si>
  <si>
    <t>PLUG MACHO 3 PONTOS 32 A 380V</t>
  </si>
  <si>
    <t>DISCO DE CORTE 4.1/2 BLOCK</t>
  </si>
  <si>
    <t>BALDE PLASTICO 15 LITROS</t>
  </si>
  <si>
    <t>NIVEL BASE MAGNETICA GP 14</t>
  </si>
  <si>
    <t>POSTE PARA CHUMBAR 2,50M EM TUBO 40X60X1,25MM</t>
  </si>
  <si>
    <t>POSTE PARA CHUMBAR 3 METROS EM TUBO 40X60X1,25MM</t>
  </si>
  <si>
    <t>FIXADOR WOODCON M6X70MM 5/16 PONTA 17</t>
  </si>
  <si>
    <t>TINTA TOQUE FOSCO CINZA AGATA 3,2 LITROS</t>
  </si>
  <si>
    <t>CHUMBADOR PB 56200 5/16</t>
  </si>
  <si>
    <t>PARAFUSO SEXTAVADO 1/2X1.1/2</t>
  </si>
  <si>
    <t>PEDRA DE MARMORE CORUMBA</t>
  </si>
  <si>
    <t>CABO EXTENSAO 4X6MM 50M</t>
  </si>
  <si>
    <t>TERMINAL BIMETALICO OLHAL 25MM</t>
  </si>
  <si>
    <t>TERMINAL BIMETALICO OLHAL 35MM</t>
  </si>
  <si>
    <t>TERMINAL BIMETALICO OLHAL 70MM</t>
  </si>
  <si>
    <t>TERMINAL BIMETALICO OLHAL 150MM</t>
  </si>
  <si>
    <t>TERMINAL COMPRESSAO 95MM</t>
  </si>
  <si>
    <t>TUBO ASTM A270 OD 1X1,5MM</t>
  </si>
  <si>
    <t>CURVA 90 INOX 316L OD 1X1,5MM</t>
  </si>
  <si>
    <t>PARAFUSO SEXTAVADO INOX 12X070MA</t>
  </si>
  <si>
    <t>PORCA SEXTAVADA INOX 012,00MA</t>
  </si>
  <si>
    <t>ARRUELA PRESSAO INOX 012,00</t>
  </si>
  <si>
    <t>PARAFUSO CHIPBOARD 3.5X16</t>
  </si>
  <si>
    <t>BROCA AR 14,00MM</t>
  </si>
  <si>
    <t>BROCA AR 18,00MM</t>
  </si>
  <si>
    <t>OLEO QUARTA QUIMICA SOLUVEL</t>
  </si>
  <si>
    <t>ADESIVO PVC 850G</t>
  </si>
  <si>
    <t>JOELHO ESGOTO 45X150</t>
  </si>
  <si>
    <t>CONDULETE ALUMINIO BSP C/TP TIPO X1</t>
  </si>
  <si>
    <t>CONECTOR POLIWETZEL MULTIPLO ALUMINIO S/R 1 CPX20</t>
  </si>
  <si>
    <t>CONDULETE ALUMINIO BSP TIPO 1.1/4 IP54</t>
  </si>
  <si>
    <t>GRAMPO C LEVE 6 POLEGADAS</t>
  </si>
  <si>
    <t>CONECTOR MULTIPLO ALUMINIO S/R 1.1/4 CPX25</t>
  </si>
  <si>
    <t>CONDULETE ALUMINIO BSP TIPO X 1.1/2 IP54</t>
  </si>
  <si>
    <t>CONECTOR MULTIPLO ALUMINIO S/R 1.1/2 CPX30</t>
  </si>
  <si>
    <t>GRAMPO C LEVE 10 POLEGADAS</t>
  </si>
  <si>
    <t>CURVA PVC PARA ELETRODUTO C/R 90 1.1/4</t>
  </si>
  <si>
    <t>CURVA PVC PARA ELETRODUTO C/R 90 1.1/2</t>
  </si>
  <si>
    <t>ELETRODUTO GALVANIZADO FOGO MEDIO 0,90MM 3 METROS</t>
  </si>
  <si>
    <t>BUCHA ALUMINIO BSP 1.1/4</t>
  </si>
  <si>
    <t>ARRUELA ALUMINIO BSP 1.1/4</t>
  </si>
  <si>
    <t>CABO FLEXIVEL 750V 50,0MM2 - VERDE</t>
  </si>
  <si>
    <t>CABO FLEXIVEL 1KV 1X6,0MM2 HEPR - AZUL</t>
  </si>
  <si>
    <t>CABO FLEXIVEL 1KV 1X6,0MM2 HEPR - PRETO</t>
  </si>
  <si>
    <t>CABO FLEXIVEL 750V 70,0MM2 - VERDE</t>
  </si>
  <si>
    <t>CABO FLEXIVEL 750V 95,0MM2 - VERDE</t>
  </si>
  <si>
    <t>DRYWALL GUIA 48 ZN 0,50 3000 Z275</t>
  </si>
  <si>
    <t>DRYWALL MONTADO 48 ZN 0,50 3000 Z275</t>
  </si>
  <si>
    <t>PROWIRL D 200 7D2C15 DN15 1/2</t>
  </si>
  <si>
    <t>CHAPA INOX 304 12,70X550MM</t>
  </si>
  <si>
    <t>DISCO DESBATE 7 180X7,0X22,22</t>
  </si>
  <si>
    <t>PINCA 2,4X50MM TOCHA</t>
  </si>
  <si>
    <t>PERFIL GUIA 70 COM 3M 02</t>
  </si>
  <si>
    <t>PARAFUSO CAPETINHA 4,2X13MM</t>
  </si>
  <si>
    <t>PARAFUSO GN 3,5X25</t>
  </si>
  <si>
    <t>FITA TELADA AZUL 48MMX90M</t>
  </si>
  <si>
    <t>PERFIL CANALETA F-530 COM 3M</t>
  </si>
  <si>
    <t>PLACA RU VERDE 12,5MM 1,20X1,80</t>
  </si>
  <si>
    <t>PERFIL MONTANTE 70 COM 3M</t>
  </si>
  <si>
    <t>ARRUELA LISA 3/8 ZINCADA</t>
  </si>
  <si>
    <t>ABRACADEIRA NYLON 200X4,50MM</t>
  </si>
  <si>
    <t>BROCA SDS PLUS 20,0X200X260</t>
  </si>
  <si>
    <t>BROCA ESCALONADA 4,0 A 12,0MM 9 CORTES 2/2MM</t>
  </si>
  <si>
    <t>SERRA COPO AR 19MM</t>
  </si>
  <si>
    <t>SOQUETE MAGNETICO 011X65</t>
  </si>
  <si>
    <t>BROCA SDS PLUS 10X260</t>
  </si>
  <si>
    <t>SERRA COPO AR 46MM</t>
  </si>
  <si>
    <t>SERRA COPO AR 30MM</t>
  </si>
  <si>
    <t>SERRA COPO AR 51MM</t>
  </si>
  <si>
    <t>SUPORTE PARA SERRA COPO 32MM A 210MM</t>
  </si>
  <si>
    <t>VERGALHAO CA-60 12M</t>
  </si>
  <si>
    <t>PERFIL WI ASTM A572 GR 50 250X32,7</t>
  </si>
  <si>
    <t>FILTRO FL20 ESPIRALADO RETO 304 2.1/2X2.1/2</t>
  </si>
  <si>
    <t>ESPACADOR 50MM</t>
  </si>
  <si>
    <t>ARAME DE SOLDA MIG INOX 308L 0,80MM</t>
  </si>
  <si>
    <t>TUBO RETANGULAR 100X50X3,00MM</t>
  </si>
  <si>
    <t>ELETRODUTO PEAD CORRUGADO NORMATIZADO NBR 15715</t>
  </si>
  <si>
    <t>ELETRODUTO PVC CORRUGADO 3/4</t>
  </si>
  <si>
    <t>TELA PARA REFORCO 1X50M</t>
  </si>
  <si>
    <t>TELA FIBRA PARA JUNTAS 10CMX50M</t>
  </si>
  <si>
    <t>PLACOPLAST BASECOAT 20KG</t>
  </si>
  <si>
    <t>PLACA DE GESSO 12,5MMX1,20X2,40M</t>
  </si>
  <si>
    <t>TUBO INOX REDONDO 11,11MM</t>
  </si>
  <si>
    <t>TUBO INOX REDONDO 50,80MM</t>
  </si>
  <si>
    <t>TUBO INOX REDONDO 14,29MM</t>
  </si>
  <si>
    <t>TUBO INOX REDONDO 203,20MM</t>
  </si>
  <si>
    <t>TUBO INOX REDONDO 25,40MM</t>
  </si>
  <si>
    <t>TUBO INOX REDONDO 38,10MM</t>
  </si>
  <si>
    <t>TUBO INOX SEXTAVADO 22,22MM</t>
  </si>
  <si>
    <t>MACRO CENTRIFUGA CAPACIDADE 4 TUBOS 50ML</t>
  </si>
  <si>
    <t>BARRILETE CAPACIDADE 10 LITROS</t>
  </si>
  <si>
    <t>BARRILETE CAPACIDADE 5 LITROS</t>
  </si>
  <si>
    <t>VALVULA ESFERA TRIPARTIDA S1000 CL300 ACO CARBONO</t>
  </si>
  <si>
    <t>VALVULA GLOBO PN25 FERRO NODULAR GG-40</t>
  </si>
  <si>
    <t>ABRACADEIRA PVC VERMELHO SEM ROSCA 3/4</t>
  </si>
  <si>
    <t>ACIONADOR MANUAL IP 20 SOBREPOSTO</t>
  </si>
  <si>
    <t>TAMPA CEGA PVC SEM ROSCA 1/10/250</t>
  </si>
  <si>
    <t>LUMINARIA DE EMERGENCIA 3000 LUMENS COMPACT</t>
  </si>
  <si>
    <t>TAMPA CEGA PARA CONDULETE 1/2 E 3/4 ALUMINIO 01/36</t>
  </si>
  <si>
    <t>ADAPTADOR PVC SEM ROSCA 1 10/20</t>
  </si>
  <si>
    <t>LUMINARIA DE EMERGENCIA 1200 LUMENS COMPACT</t>
  </si>
  <si>
    <t>CAIXA PVC 6 ENTRADAS S/ROSCA 1/10/100</t>
  </si>
  <si>
    <t>CABO PP 3X2,50MM PT</t>
  </si>
  <si>
    <t>JUNCAO INTERNA 38X38MM</t>
  </si>
  <si>
    <t>TOMADA SOBREPOR 2 PONTOS 16A 220/240V</t>
  </si>
  <si>
    <t>PARAFUSO AUTO ATARRACHANTE 4,2X32MM</t>
  </si>
  <si>
    <t>TOMADA SOBREPOR 2 PONTOS 32A 220/240V</t>
  </si>
  <si>
    <t>PLUG FEMEA 2 PONTOS 10A 250V</t>
  </si>
  <si>
    <t>CABO FLEX EPR 1KV 90G 4X6,00MM PT</t>
  </si>
  <si>
    <t>CABO FLEX EPR 1KV 90G 3X4,00MM PT</t>
  </si>
  <si>
    <t>CURVA 90RL SCH 40 DN 10 273,05MM</t>
  </si>
  <si>
    <t>PLACA FOTOLUMINESCENTE MANGUEIRA SIMBOLO 150X150MM</t>
  </si>
  <si>
    <t>PLACA FOTOLUMINESCENTE SIRENE SIMBOLO 150X150MM</t>
  </si>
  <si>
    <t>CABO BLINDADO 4 VIAS 2X0,75 / 2X1,50</t>
  </si>
  <si>
    <t>CURVA SOLDAVEL 90G INOX 304 PIPE 1.1/2</t>
  </si>
  <si>
    <t>REDUCAO CONCENTRICA INOX 304 PIPE 2X1.1/2</t>
  </si>
  <si>
    <t>REDUCAO CONCENTRICA INOX 304 PIPE 2X1/2</t>
  </si>
  <si>
    <t>REDUCAO CONCENTRICA INOX 304 PIPE 3X2.1/2</t>
  </si>
  <si>
    <t>TE REDUCAO SOLDA INOX 304 PIPE 3X2</t>
  </si>
  <si>
    <t>TE REDUCAO SOLDAVEL INOX 304 PIPE 3X1.1/2</t>
  </si>
  <si>
    <t>TE REDUCAO SOLDAVEL INOX 304 PIPE 3X2.1/2</t>
  </si>
  <si>
    <t>TE RETO SOLDA INOX 304 PIPE 1.1/2</t>
  </si>
  <si>
    <t>TE RETO SOLDA INOX 304 PIPE 3</t>
  </si>
  <si>
    <t>UNIAO SOLDAVEL DIN EPDM INOX 304 2</t>
  </si>
  <si>
    <t>UNIAO SOLDAVEL DIN EPDM INOX 304 1.1/2</t>
  </si>
  <si>
    <t>UNIAO SOLDAVEL DIN EPDM INOX 304 4</t>
  </si>
  <si>
    <t>UNIAO SOLDAVEL DIN EPDM INOX 304 3</t>
  </si>
  <si>
    <t>UNIAO SOLDAVEL DIN EPDM INOX 304 2.1/2</t>
  </si>
  <si>
    <t>GRAMPO C 3/8 COM PARAFUSO GE COMPLETO</t>
  </si>
  <si>
    <t>GAVETEIRO PARA ESCRITORIO</t>
  </si>
  <si>
    <t>CAFETEIRA ELETRICA PRETA 110V</t>
  </si>
  <si>
    <t>KM</t>
  </si>
  <si>
    <t>-</t>
  </si>
  <si>
    <t>PREFORMA 2,5L VERDE A</t>
  </si>
  <si>
    <t>PREFORMA 2,5L CRISTAL A</t>
  </si>
  <si>
    <t>ROTULO ADESIVO CV CHOPP DA QUINTA</t>
  </si>
  <si>
    <t>2701010066</t>
  </si>
  <si>
    <t>2701010065</t>
  </si>
  <si>
    <t xml:space="preserve">FILME TERMOENCOLHIVEL CER DEL PUERTO 269ML </t>
  </si>
  <si>
    <t xml:space="preserve">FILME TERMOENCOLHIVEL CER DEL PUERTO 350ML </t>
  </si>
  <si>
    <t>ROTULO SLEEVE FURIOSO TANGERINA E LIMAO ZERO 473ML</t>
  </si>
  <si>
    <t>TAMPA LATA METALICA ISE-202</t>
  </si>
  <si>
    <t>CONCENTRADO BEBIDA ENERGETICA TANGERINA</t>
  </si>
  <si>
    <t>LATA FURIOSO TANGERINA E LIMAO ZERO 473ML</t>
  </si>
  <si>
    <t>BREWERS CLAREX</t>
  </si>
  <si>
    <t>MATUFAST DIMETILPOLISILOXANO</t>
  </si>
  <si>
    <t>155</t>
  </si>
  <si>
    <t>158</t>
  </si>
  <si>
    <t>LAVRE</t>
  </si>
  <si>
    <t>CAIXA REFRIGERANTE REFRIKO TUBAINA S/ ACUCARES 12X300ML</t>
  </si>
  <si>
    <t>OBS</t>
  </si>
  <si>
    <t>LATA CER MOEMA PILSEN ARGENTINA 473ml</t>
  </si>
  <si>
    <t>AROMA IDENTICO AO NATURAL DE FRAMBOESA 25860 SAPORITI</t>
  </si>
  <si>
    <t>Rotulo Sleeve Furioso Tradicional 250ml</t>
  </si>
  <si>
    <t>Rotulo Sleeve Furioso Melancia e Morango 250ml</t>
  </si>
  <si>
    <t>Rotulo Sleeve Bombadao 2l</t>
  </si>
  <si>
    <t>Preforma Cristal 200ml A</t>
  </si>
  <si>
    <t>Preforma Verde 200ml A</t>
  </si>
  <si>
    <t>Caixa Refrigerante Refriko Tubaina sem Acucares 12x300ml</t>
  </si>
  <si>
    <t xml:space="preserve">FILME </t>
  </si>
  <si>
    <t>COMPOSTO REFRISHOW/ TERNURA/TUBAJUJUBA</t>
  </si>
  <si>
    <t>ROTULO BOPP REFRIKO TUBAINA S/ ACUCARES 2L</t>
  </si>
  <si>
    <t>2701030019</t>
  </si>
  <si>
    <t>2701030027</t>
  </si>
  <si>
    <t>2701040001</t>
  </si>
  <si>
    <t>2701040002</t>
  </si>
  <si>
    <t>2701040003</t>
  </si>
  <si>
    <t>2701040004</t>
  </si>
  <si>
    <t>2701040007</t>
  </si>
  <si>
    <t>2701040008</t>
  </si>
  <si>
    <t>2701040009</t>
  </si>
  <si>
    <t>2701040010</t>
  </si>
  <si>
    <t>2701040011</t>
  </si>
  <si>
    <t>2701040012</t>
  </si>
  <si>
    <t>2701040013</t>
  </si>
  <si>
    <t>2701040015</t>
  </si>
  <si>
    <t>2701040016</t>
  </si>
  <si>
    <t>2701040017</t>
  </si>
  <si>
    <t>2701040019</t>
  </si>
  <si>
    <t>2701040020</t>
  </si>
  <si>
    <t>2701040023</t>
  </si>
  <si>
    <t>2701040027</t>
  </si>
  <si>
    <t>2701040028</t>
  </si>
  <si>
    <t>2701050001</t>
  </si>
  <si>
    <t>2701050002</t>
  </si>
  <si>
    <t>2701050008</t>
  </si>
  <si>
    <t>2701050010</t>
  </si>
  <si>
    <t>2701050011</t>
  </si>
  <si>
    <t>2701050013</t>
  </si>
  <si>
    <t>2701050015</t>
  </si>
  <si>
    <t>2701050017</t>
  </si>
  <si>
    <t>2701050018</t>
  </si>
  <si>
    <t>2701050019</t>
  </si>
  <si>
    <t>2701050020</t>
  </si>
  <si>
    <t>2701050021</t>
  </si>
  <si>
    <t>2701050022</t>
  </si>
  <si>
    <t>2701050023</t>
  </si>
  <si>
    <t>2701050024</t>
  </si>
  <si>
    <t>2701050026</t>
  </si>
  <si>
    <t>2701050027</t>
  </si>
  <si>
    <t>2701050028</t>
  </si>
  <si>
    <t>2701050033</t>
  </si>
  <si>
    <t>2701050035</t>
  </si>
  <si>
    <t>2701050036</t>
  </si>
  <si>
    <t>2701050038</t>
  </si>
  <si>
    <t>2701060001</t>
  </si>
  <si>
    <t>2701060002</t>
  </si>
  <si>
    <t>2701060003</t>
  </si>
  <si>
    <t>2701060006</t>
  </si>
  <si>
    <t>2701060007</t>
  </si>
  <si>
    <t>2701060008</t>
  </si>
  <si>
    <t>2701060009</t>
  </si>
  <si>
    <t>2701060010</t>
  </si>
  <si>
    <t>2701070001</t>
  </si>
  <si>
    <t>2701070002</t>
  </si>
  <si>
    <t>2701070003</t>
  </si>
  <si>
    <t>2701070004</t>
  </si>
  <si>
    <t>2701070005</t>
  </si>
  <si>
    <t>2701070006</t>
  </si>
  <si>
    <t>2701080001</t>
  </si>
  <si>
    <t>2701090001</t>
  </si>
  <si>
    <t>2701090002</t>
  </si>
  <si>
    <t>2701090003</t>
  </si>
  <si>
    <t>2701090004</t>
  </si>
  <si>
    <t>2701090005</t>
  </si>
  <si>
    <t>2701090007</t>
  </si>
  <si>
    <t>2701100001</t>
  </si>
  <si>
    <t>2701100002</t>
  </si>
  <si>
    <t>2701110001</t>
  </si>
  <si>
    <t>2701120001</t>
  </si>
  <si>
    <t>2701130001</t>
  </si>
  <si>
    <t>2701130002</t>
  </si>
  <si>
    <t>2701130003</t>
  </si>
  <si>
    <t>2701130006</t>
  </si>
  <si>
    <t>2701130007</t>
  </si>
  <si>
    <t>2701130009</t>
  </si>
  <si>
    <t>2701130011</t>
  </si>
  <si>
    <t>2701140001</t>
  </si>
  <si>
    <t>2701140003</t>
  </si>
  <si>
    <t>2701140004</t>
  </si>
  <si>
    <t>2701140005</t>
  </si>
  <si>
    <t>2701140006</t>
  </si>
  <si>
    <t>2701140008</t>
  </si>
  <si>
    <t>2701140014</t>
  </si>
  <si>
    <t>2701140015</t>
  </si>
  <si>
    <t>2701140016</t>
  </si>
  <si>
    <t>2701140017</t>
  </si>
  <si>
    <t>2701140018</t>
  </si>
  <si>
    <t>2701140019</t>
  </si>
  <si>
    <t>2701140020</t>
  </si>
  <si>
    <t>2701140024</t>
  </si>
  <si>
    <t>2701140025</t>
  </si>
  <si>
    <t>2701140026</t>
  </si>
  <si>
    <t>2701140027</t>
  </si>
  <si>
    <t>2701140028</t>
  </si>
  <si>
    <t>2701140029</t>
  </si>
  <si>
    <t>2701140030</t>
  </si>
  <si>
    <t>2701140031</t>
  </si>
  <si>
    <t>2701140032</t>
  </si>
  <si>
    <t>2701140033</t>
  </si>
  <si>
    <t>2701140034</t>
  </si>
  <si>
    <t>2701140036</t>
  </si>
  <si>
    <t>2701140037</t>
  </si>
  <si>
    <t>2701140039</t>
  </si>
  <si>
    <t>2701140040</t>
  </si>
  <si>
    <t>2701140041</t>
  </si>
  <si>
    <t>2701140042</t>
  </si>
  <si>
    <t>2701140044</t>
  </si>
  <si>
    <t>2701150001</t>
  </si>
  <si>
    <t>2701150002</t>
  </si>
  <si>
    <t>2701150003</t>
  </si>
  <si>
    <t>2701150004</t>
  </si>
  <si>
    <t>2701150005</t>
  </si>
  <si>
    <t>2701150006</t>
  </si>
  <si>
    <t>2701150007</t>
  </si>
  <si>
    <t>2701150008</t>
  </si>
  <si>
    <t>2701150009</t>
  </si>
  <si>
    <t>2701160001</t>
  </si>
  <si>
    <t>2701160002</t>
  </si>
  <si>
    <t>2701160005</t>
  </si>
  <si>
    <t>2701160006</t>
  </si>
  <si>
    <t>2701160009</t>
  </si>
  <si>
    <t>2701160011</t>
  </si>
  <si>
    <t>2701160012</t>
  </si>
  <si>
    <t>2701160013</t>
  </si>
  <si>
    <t>2701170002</t>
  </si>
  <si>
    <t>2701170003</t>
  </si>
  <si>
    <t>2701190001</t>
  </si>
  <si>
    <t>2701190002</t>
  </si>
  <si>
    <t>2701190004</t>
  </si>
  <si>
    <t>2701200002</t>
  </si>
  <si>
    <t>2701200003</t>
  </si>
  <si>
    <t>2701200004</t>
  </si>
  <si>
    <t>2701200005</t>
  </si>
  <si>
    <t>2701210002</t>
  </si>
  <si>
    <t>2701210003</t>
  </si>
  <si>
    <t>2701210004</t>
  </si>
  <si>
    <t>2701210005</t>
  </si>
  <si>
    <t>2701210006</t>
  </si>
  <si>
    <t>2701210008</t>
  </si>
  <si>
    <t>2701210009</t>
  </si>
  <si>
    <t>2701220001</t>
  </si>
  <si>
    <t>2701230020</t>
  </si>
  <si>
    <t>2701230021</t>
  </si>
  <si>
    <t>2701230026</t>
  </si>
  <si>
    <t>2701230029</t>
  </si>
  <si>
    <t>151</t>
  </si>
  <si>
    <t>2701230036</t>
  </si>
  <si>
    <t>154</t>
  </si>
  <si>
    <t>156</t>
  </si>
  <si>
    <t>160</t>
  </si>
  <si>
    <t>171</t>
  </si>
  <si>
    <t>172</t>
  </si>
  <si>
    <t>2701230037</t>
  </si>
  <si>
    <t>2701230038</t>
  </si>
  <si>
    <t>2701230042</t>
  </si>
  <si>
    <t>2701240002</t>
  </si>
  <si>
    <t>2701240004</t>
  </si>
  <si>
    <t>2701240005</t>
  </si>
  <si>
    <t>2701250001</t>
  </si>
  <si>
    <t>2701260001</t>
  </si>
  <si>
    <t>2701260002</t>
  </si>
  <si>
    <t>2701260003</t>
  </si>
  <si>
    <t>2701260004</t>
  </si>
  <si>
    <t>2701260007</t>
  </si>
  <si>
    <t>2701280001</t>
  </si>
  <si>
    <t>2801140001</t>
  </si>
  <si>
    <t>2801140002</t>
  </si>
  <si>
    <t>2801140003</t>
  </si>
  <si>
    <t>2801140005</t>
  </si>
  <si>
    <t>2801140007</t>
  </si>
  <si>
    <t>2801150002</t>
  </si>
  <si>
    <t>2801150003</t>
  </si>
  <si>
    <t>2901010004</t>
  </si>
  <si>
    <t>2901040002</t>
  </si>
  <si>
    <t>2901040003</t>
  </si>
  <si>
    <t>2901040004</t>
  </si>
  <si>
    <t>2901050004</t>
  </si>
  <si>
    <t>2901050013</t>
  </si>
  <si>
    <t>2901050015</t>
  </si>
  <si>
    <t>2901050016</t>
  </si>
  <si>
    <t>2901070001</t>
  </si>
  <si>
    <t>2901070004</t>
  </si>
  <si>
    <t>2901090002</t>
  </si>
  <si>
    <t>2901090004</t>
  </si>
  <si>
    <t>2901100001</t>
  </si>
  <si>
    <t>2901130008</t>
  </si>
  <si>
    <t>2901140015</t>
  </si>
  <si>
    <t>2901170001</t>
  </si>
  <si>
    <t>2901170002</t>
  </si>
  <si>
    <t>2901210001</t>
  </si>
  <si>
    <t>2901240001</t>
  </si>
  <si>
    <t>2901240002</t>
  </si>
  <si>
    <t>2901250001</t>
  </si>
  <si>
    <t>2901260001</t>
  </si>
  <si>
    <t>2901270002</t>
  </si>
  <si>
    <t>2901270004</t>
  </si>
  <si>
    <t>2901270005</t>
  </si>
  <si>
    <t>2901270006</t>
  </si>
  <si>
    <t>2901270007</t>
  </si>
  <si>
    <t>2901270008</t>
  </si>
  <si>
    <t>2901270009</t>
  </si>
  <si>
    <t>2901270010</t>
  </si>
  <si>
    <t>3002020007</t>
  </si>
  <si>
    <t>3002020008</t>
  </si>
  <si>
    <t>3002020009</t>
  </si>
  <si>
    <t>3002020010</t>
  </si>
  <si>
    <t>3002020011</t>
  </si>
  <si>
    <t>AROMA ARTIFICIAL DE GUARANA IFB</t>
  </si>
  <si>
    <t>PREPARADO ACIDO COLA - BASE ACIDA JS</t>
  </si>
  <si>
    <t xml:space="preserve">CONCENTRADO BEBIDA ENERGÉTICA TANGERINA </t>
  </si>
  <si>
    <t>ins. Terceiro</t>
  </si>
  <si>
    <t xml:space="preserve">LACRE CHOPP DE VINHO BELLA ROMA </t>
  </si>
  <si>
    <t>LATA CER BAMBOA PILSEN SLIM 350ML</t>
  </si>
  <si>
    <t>LATA CER MOEMA 473ML - EXP. ARGENTINA</t>
  </si>
  <si>
    <t>PREFORMA 42,65G  VERDE</t>
  </si>
  <si>
    <t>PREFORMA 48,00G CRISTAL A</t>
  </si>
  <si>
    <t>PREFORMA 48,00G VERDE A</t>
  </si>
  <si>
    <t>PREFORMA 50,7 VERDE</t>
  </si>
  <si>
    <t xml:space="preserve">ROTULO ADESIVO CER MOEMA 355ML </t>
  </si>
  <si>
    <t>ROTULO UVA VERDE E PESSEGO 2L</t>
  </si>
  <si>
    <t>ROTULO SLEEVE FURIOSO TANGERINA E LIMAO ZERO 473ml</t>
  </si>
  <si>
    <t>VASILHAME CERVEJA AMBAR 600ML - GARRAFEIRA</t>
  </si>
  <si>
    <t>VASILHAME USADO AMBAR 600ML - ONE WAY</t>
  </si>
  <si>
    <t>VASILHAME CERVEJA AMBAR 1L RET - GARRAFEIRA</t>
  </si>
  <si>
    <t>GRUP</t>
  </si>
  <si>
    <t>UM</t>
  </si>
  <si>
    <t>DESCRICAO DO ARMAZEM</t>
  </si>
  <si>
    <t>2701010052</t>
  </si>
  <si>
    <t>2701010087</t>
  </si>
  <si>
    <t>2701010089</t>
  </si>
  <si>
    <t>2701010099</t>
  </si>
  <si>
    <t>2701010114</t>
  </si>
  <si>
    <t>2701010115</t>
  </si>
  <si>
    <t>2701010116</t>
  </si>
  <si>
    <t>2701010117</t>
  </si>
  <si>
    <t>2701010118</t>
  </si>
  <si>
    <t>2701010119</t>
  </si>
  <si>
    <t>2701010130</t>
  </si>
  <si>
    <t>2701010132</t>
  </si>
  <si>
    <t>2701010133</t>
  </si>
  <si>
    <t>2701010136</t>
  </si>
  <si>
    <t>2701010138</t>
  </si>
  <si>
    <t>2701010139</t>
  </si>
  <si>
    <t>2701010140</t>
  </si>
  <si>
    <t>2701010142</t>
  </si>
  <si>
    <t>2701010144</t>
  </si>
  <si>
    <t>2701010145</t>
  </si>
  <si>
    <t>2701010147</t>
  </si>
  <si>
    <t>2701010148</t>
  </si>
  <si>
    <t>2701010150</t>
  </si>
  <si>
    <t>2701010151</t>
  </si>
  <si>
    <t>2701010152</t>
  </si>
  <si>
    <t>2701010153</t>
  </si>
  <si>
    <t>2701010155</t>
  </si>
  <si>
    <t>2701010159</t>
  </si>
  <si>
    <t>2701010160</t>
  </si>
  <si>
    <t>2701010161</t>
  </si>
  <si>
    <t>2701010163</t>
  </si>
  <si>
    <t>2701010164</t>
  </si>
  <si>
    <t>2701010167</t>
  </si>
  <si>
    <t>2701010168</t>
  </si>
  <si>
    <t>2701010169</t>
  </si>
  <si>
    <t>2701010170</t>
  </si>
  <si>
    <t>2701010171</t>
  </si>
  <si>
    <t>2701010172</t>
  </si>
  <si>
    <t>2701010173</t>
  </si>
  <si>
    <t>2701010174</t>
  </si>
  <si>
    <t>2701010184</t>
  </si>
  <si>
    <t>2701010187</t>
  </si>
  <si>
    <t>2701010188</t>
  </si>
  <si>
    <t>2701010189</t>
  </si>
  <si>
    <t>2701010191</t>
  </si>
  <si>
    <t>2701010193</t>
  </si>
  <si>
    <t>2701010195</t>
  </si>
  <si>
    <t>2701010196</t>
  </si>
  <si>
    <t>2701010197</t>
  </si>
  <si>
    <t>2701010198</t>
  </si>
  <si>
    <t>2701010199</t>
  </si>
  <si>
    <t>2701010200</t>
  </si>
  <si>
    <t>2701020046</t>
  </si>
  <si>
    <t>PREFORMA CRISTAL 31,7G</t>
  </si>
  <si>
    <t>2701020048</t>
  </si>
  <si>
    <t>PREFORMA CRISTAL 30G</t>
  </si>
  <si>
    <t>2701020050</t>
  </si>
  <si>
    <t>PREFORMA CRISTAL 48G</t>
  </si>
  <si>
    <t>2701020056</t>
  </si>
  <si>
    <t>PREFORMA CRISTAL 17,8G</t>
  </si>
  <si>
    <t>2701020059</t>
  </si>
  <si>
    <t>PREFORMA CRISTAL 41G</t>
  </si>
  <si>
    <t>2701020078</t>
  </si>
  <si>
    <t>PREFORMA CRISTAL 42,7G</t>
  </si>
  <si>
    <t>2701020081</t>
  </si>
  <si>
    <t>PREFORMA CRISTAL 54,7G</t>
  </si>
  <si>
    <t>2701020082</t>
  </si>
  <si>
    <t>PREFORMA CRISTAL 50,7G</t>
  </si>
  <si>
    <t>2701020083</t>
  </si>
  <si>
    <t>PREFORMA CRISTAL 56,65G</t>
  </si>
  <si>
    <t>2701020087</t>
  </si>
  <si>
    <t>PREFORMA CRISTAL 15,65G</t>
  </si>
  <si>
    <t>2701020101</t>
  </si>
  <si>
    <t>PREFORMA VERDE 39,7G</t>
  </si>
  <si>
    <t>2701020102</t>
  </si>
  <si>
    <t>PREFORMA VERDE 41G</t>
  </si>
  <si>
    <t>2701020105</t>
  </si>
  <si>
    <t>PREFORMA VERDE 42,7G</t>
  </si>
  <si>
    <t>2701020109</t>
  </si>
  <si>
    <t>PREFORMA VERDE 54,7G</t>
  </si>
  <si>
    <t>2701020111</t>
  </si>
  <si>
    <t>PREFORMA VERDE 50,7G</t>
  </si>
  <si>
    <t>2701020113</t>
  </si>
  <si>
    <t>PREFORMA VERDE 56,65G</t>
  </si>
  <si>
    <t>2701020117</t>
  </si>
  <si>
    <t>PREFORMA VERDE 19,5G</t>
  </si>
  <si>
    <t>2701020118</t>
  </si>
  <si>
    <t>PREFORMA VERDE 17,8G</t>
  </si>
  <si>
    <t>2701030028</t>
  </si>
  <si>
    <t>2701030029</t>
  </si>
  <si>
    <t>2701030032</t>
  </si>
  <si>
    <t>2701030034</t>
  </si>
  <si>
    <t>2701030035</t>
  </si>
  <si>
    <t>2701030036</t>
  </si>
  <si>
    <t>2701030037</t>
  </si>
  <si>
    <t>2701030039</t>
  </si>
  <si>
    <t>2701030041</t>
  </si>
  <si>
    <t>2701030043</t>
  </si>
  <si>
    <t>2701030044</t>
  </si>
  <si>
    <t>2701030049</t>
  </si>
  <si>
    <t>2701030050</t>
  </si>
  <si>
    <t>2701050039</t>
  </si>
  <si>
    <t>AROMA IDENTICO AO NATURAL PESSEGO MATRIX</t>
  </si>
  <si>
    <t>2701050040</t>
  </si>
  <si>
    <t>2701050042</t>
  </si>
  <si>
    <t>AROMA IDENTICO AO NATURAL CITRUS BRANCO RAI</t>
  </si>
  <si>
    <t>2701050043</t>
  </si>
  <si>
    <t>AROMA NATURAL TURVO NEUTRO MATRIX</t>
  </si>
  <si>
    <t>2701050044</t>
  </si>
  <si>
    <t>AROMA NATURAL NOTA MADURA IMCD</t>
  </si>
  <si>
    <t>2701130012</t>
  </si>
  <si>
    <t>EXTRATO DE CHA PRETO EM PO</t>
  </si>
  <si>
    <t>2701140045</t>
  </si>
  <si>
    <t>LATA COQ COWBOYS PESSEGO 350ML</t>
  </si>
  <si>
    <t>2701140047</t>
  </si>
  <si>
    <t>LATA FURIOSO LARANJA ULTRA CITRUS ZERO 473ML</t>
  </si>
  <si>
    <t>2701170004</t>
  </si>
  <si>
    <t>SAQUE THIKARA</t>
  </si>
  <si>
    <t>2901010007</t>
  </si>
  <si>
    <t>2901010008</t>
  </si>
  <si>
    <t>2901010009</t>
  </si>
  <si>
    <t>2901030005</t>
  </si>
  <si>
    <t>2901030006</t>
  </si>
  <si>
    <t>LUPULO DRY HOP (CITRA)</t>
  </si>
  <si>
    <t>LUPULO H. SETABREW</t>
  </si>
  <si>
    <t>MALTE PILSEN - SILO 1</t>
  </si>
  <si>
    <t>CELITE FILTER CEL (215)</t>
  </si>
  <si>
    <t>TERRA CELITE FINA &lt;0,5 ( SPEED FLOW)</t>
  </si>
  <si>
    <t>TERRA CELITE GROSSA &lt;3,0 ( 2500/ CELITE 535)</t>
  </si>
  <si>
    <t>XAROPE DE HIGH MALTOSE TQ 1</t>
  </si>
  <si>
    <t>TERRA DIATOMITA (XAROPARIA (341)</t>
  </si>
  <si>
    <t>CARVÃO ATIVO (XAROPARIA)</t>
  </si>
  <si>
    <t>BREWER CLAREX</t>
  </si>
  <si>
    <t>ENZIMA LISOBEER</t>
  </si>
  <si>
    <t>CODIGO NOVO</t>
  </si>
  <si>
    <t>Contagem</t>
  </si>
  <si>
    <t>Diferença atual</t>
  </si>
  <si>
    <t>Diveregencia mês anterior</t>
  </si>
  <si>
    <t>ok</t>
  </si>
  <si>
    <t>SIST COD KG</t>
  </si>
  <si>
    <t>SIST COD UND</t>
  </si>
  <si>
    <t>SALDO SISTEMA TOTAL</t>
  </si>
  <si>
    <t>ANALISAR CONSUMOS</t>
  </si>
  <si>
    <t>JUL-26 S/ IMP</t>
  </si>
  <si>
    <t>CUSTO FISICO</t>
  </si>
  <si>
    <t>Estoque Inicial</t>
  </si>
  <si>
    <t>Total de entrada</t>
  </si>
  <si>
    <t>Total saidas</t>
  </si>
  <si>
    <t>Teorico Final</t>
  </si>
  <si>
    <t>Consumo total mês 8 (RxS)</t>
  </si>
  <si>
    <t>AROMA IDENTICO AO NATURAL CITRUS BRANCO</t>
  </si>
  <si>
    <t>LATA COQ. COWBOYS PESSEGO 350ML</t>
  </si>
  <si>
    <t>SAQUE</t>
  </si>
  <si>
    <t>31/08/2026</t>
  </si>
  <si>
    <t>EM ELABORAÇÃO</t>
  </si>
  <si>
    <t>OK, PERDA</t>
  </si>
  <si>
    <t>APONTAR CONSUMO</t>
  </si>
  <si>
    <t>VALIDAR</t>
  </si>
  <si>
    <t>QUEBRA</t>
  </si>
  <si>
    <t>OK, FALTAVA APONTAR</t>
  </si>
  <si>
    <t>AJUSTAR</t>
  </si>
  <si>
    <t>VALIDAR CONSUMOS</t>
  </si>
  <si>
    <t>RECONT</t>
  </si>
  <si>
    <t>VALIDAR, EM PRODUÇÃO</t>
  </si>
  <si>
    <t>Acuracidade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</si>
</sst>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0_-;\-* #,##0.000_-;_-* &quot;-&quot;???_-;_-@_-"/>
    <numFmt numFmtId="165" formatCode="_-* #,##0_-;\-* #,##0_-;_-* &quot;-&quot;??_-;_-@_-"/>
    <numFmt numFmtId="166" formatCode="_-&quot;R$ &quot;* #,##0.00_-;&quot;-R$ &quot;* #,##0.00_-;_-&quot;R$ &quot;* \-??_-;_-@_-"/>
    <numFmt numFmtId="167" formatCode="0.0%"/>
    <numFmt numFmtId="168" formatCode="_-* #,##0.00000_-;\-* #,##0.00000_-;_-* &quot;-&quot;??_-;_-@_-"/>
    <numFmt numFmtId="169" formatCode="0.0000000"/>
    <numFmt numFmtId="170" formatCode="0.0000"/>
    <numFmt numFmtId="171" formatCode="_-* #,##0.0000000_-;\-* #,##0.0000000_-;_-* &quot;-&quot;??_-;_-@_-"/>
    <numFmt numFmtId="172" formatCode="#,##0.00000"/>
    <numFmt numFmtId="173" formatCode="#,##0.0000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charset val="1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0"/>
      <name val="Bahnschrift"/>
      <family val="2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indexed="9"/>
      <name val="Courier New"/>
      <family val="2"/>
    </font>
    <font>
      <b/>
      <sz val="11"/>
      <name val="Calibri"/>
      <family val="2"/>
      <scheme val="minor"/>
    </font>
    <font>
      <sz val="11"/>
      <color indexed="8"/>
      <name val="Courier New"/>
      <family val="2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indexed="8"/>
      <name val="Courier New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</borders>
  <cellStyleXfs count="6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9" fontId="10" fillId="0" borderId="0" applyBorder="0" applyProtection="0"/>
    <xf numFmtId="166" fontId="10" fillId="0" borderId="0" applyBorder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34" applyNumberFormat="0" applyFill="0" applyAlignment="0" applyProtection="0"/>
    <xf numFmtId="0" fontId="35" fillId="0" borderId="35" applyNumberFormat="0" applyFill="0" applyAlignment="0" applyProtection="0"/>
    <xf numFmtId="0" fontId="36" fillId="0" borderId="36" applyNumberFormat="0" applyFill="0" applyAlignment="0" applyProtection="0"/>
    <xf numFmtId="0" fontId="36" fillId="0" borderId="0" applyNumberFormat="0" applyFill="0" applyBorder="0" applyAlignment="0" applyProtection="0"/>
    <xf numFmtId="0" fontId="37" fillId="20" borderId="0" applyNumberFormat="0" applyBorder="0" applyAlignment="0" applyProtection="0"/>
    <xf numFmtId="0" fontId="38" fillId="21" borderId="0" applyNumberFormat="0" applyBorder="0" applyAlignment="0" applyProtection="0"/>
    <xf numFmtId="0" fontId="39" fillId="22" borderId="0" applyNumberFormat="0" applyBorder="0" applyAlignment="0" applyProtection="0"/>
    <xf numFmtId="0" fontId="40" fillId="23" borderId="37" applyNumberFormat="0" applyAlignment="0" applyProtection="0"/>
    <xf numFmtId="0" fontId="41" fillId="24" borderId="38" applyNumberFormat="0" applyAlignment="0" applyProtection="0"/>
    <xf numFmtId="0" fontId="42" fillId="24" borderId="37" applyNumberFormat="0" applyAlignment="0" applyProtection="0"/>
    <xf numFmtId="0" fontId="43" fillId="0" borderId="39" applyNumberFormat="0" applyFill="0" applyAlignment="0" applyProtection="0"/>
    <xf numFmtId="0" fontId="22" fillId="25" borderId="40" applyNumberFormat="0" applyAlignment="0" applyProtection="0"/>
    <xf numFmtId="0" fontId="7" fillId="0" borderId="0" applyNumberFormat="0" applyFill="0" applyBorder="0" applyAlignment="0" applyProtection="0"/>
    <xf numFmtId="0" fontId="1" fillId="26" borderId="41" applyNumberFormat="0" applyFont="0" applyAlignment="0" applyProtection="0"/>
    <xf numFmtId="0" fontId="44" fillId="0" borderId="0" applyNumberFormat="0" applyFill="0" applyBorder="0" applyAlignment="0" applyProtection="0"/>
    <xf numFmtId="0" fontId="6" fillId="0" borderId="42" applyNumberFormat="0" applyFill="0" applyAlignment="0" applyProtection="0"/>
    <xf numFmtId="0" fontId="4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5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45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45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45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46" fillId="0" borderId="0" applyNumberFormat="0" applyFill="0" applyBorder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4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4" fontId="3" fillId="5" borderId="1" xfId="0" applyNumberFormat="1" applyFont="1" applyFill="1" applyBorder="1" applyAlignment="1">
      <alignment horizontal="center" vertical="center"/>
    </xf>
    <xf numFmtId="16" fontId="2" fillId="2" borderId="5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4" applyFont="1"/>
    <xf numFmtId="165" fontId="0" fillId="0" borderId="0" xfId="1" applyNumberFormat="1" applyFont="1"/>
    <xf numFmtId="165" fontId="0" fillId="0" borderId="0" xfId="0" applyNumberFormat="1"/>
    <xf numFmtId="165" fontId="0" fillId="6" borderId="12" xfId="1" applyNumberFormat="1" applyFont="1" applyFill="1" applyBorder="1"/>
    <xf numFmtId="165" fontId="0" fillId="6" borderId="13" xfId="1" applyNumberFormat="1" applyFont="1" applyFill="1" applyBorder="1"/>
    <xf numFmtId="0" fontId="0" fillId="6" borderId="12" xfId="0" applyFill="1" applyBorder="1"/>
    <xf numFmtId="0" fontId="0" fillId="6" borderId="13" xfId="0" applyFill="1" applyBorder="1"/>
    <xf numFmtId="0" fontId="0" fillId="0" borderId="17" xfId="0" applyBorder="1"/>
    <xf numFmtId="0" fontId="0" fillId="0" borderId="10" xfId="0" applyBorder="1"/>
    <xf numFmtId="0" fontId="0" fillId="6" borderId="14" xfId="0" applyFill="1" applyBorder="1"/>
    <xf numFmtId="165" fontId="0" fillId="6" borderId="14" xfId="1" applyNumberFormat="1" applyFont="1" applyFill="1" applyBorder="1"/>
    <xf numFmtId="0" fontId="0" fillId="6" borderId="0" xfId="0" applyFill="1"/>
    <xf numFmtId="44" fontId="0" fillId="0" borderId="0" xfId="0" applyNumberFormat="1" applyAlignment="1">
      <alignment wrapText="1"/>
    </xf>
    <xf numFmtId="0" fontId="7" fillId="0" borderId="0" xfId="0" applyFont="1"/>
    <xf numFmtId="0" fontId="7" fillId="0" borderId="0" xfId="0" applyFont="1" applyAlignment="1">
      <alignment horizontal="left"/>
    </xf>
    <xf numFmtId="4" fontId="3" fillId="0" borderId="1" xfId="0" applyNumberFormat="1" applyFont="1" applyBorder="1" applyAlignment="1">
      <alignment horizontal="center" vertical="center"/>
    </xf>
    <xf numFmtId="0" fontId="6" fillId="0" borderId="0" xfId="0" applyFont="1"/>
    <xf numFmtId="44" fontId="6" fillId="0" borderId="0" xfId="4" applyFont="1" applyBorder="1" applyAlignment="1">
      <alignment horizontal="center"/>
    </xf>
    <xf numFmtId="10" fontId="6" fillId="0" borderId="0" xfId="2" applyNumberFormat="1" applyFont="1" applyBorder="1" applyAlignment="1">
      <alignment horizontal="center"/>
    </xf>
    <xf numFmtId="4" fontId="3" fillId="5" borderId="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44" fontId="6" fillId="6" borderId="11" xfId="4" applyFont="1" applyFill="1" applyBorder="1" applyAlignment="1">
      <alignment horizontal="center"/>
    </xf>
    <xf numFmtId="4" fontId="8" fillId="0" borderId="1" xfId="0" applyNumberFormat="1" applyFont="1" applyBorder="1" applyAlignment="1">
      <alignment horizontal="center" vertical="center"/>
    </xf>
    <xf numFmtId="4" fontId="8" fillId="5" borderId="1" xfId="0" applyNumberFormat="1" applyFont="1" applyFill="1" applyBorder="1" applyAlignment="1">
      <alignment horizontal="center" vertical="center"/>
    </xf>
    <xf numFmtId="4" fontId="3" fillId="5" borderId="8" xfId="0" applyNumberFormat="1" applyFont="1" applyFill="1" applyBorder="1" applyAlignment="1">
      <alignment horizontal="center" vertical="center"/>
    </xf>
    <xf numFmtId="4" fontId="3" fillId="0" borderId="8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4" fontId="11" fillId="0" borderId="1" xfId="0" applyNumberFormat="1" applyFont="1" applyBorder="1" applyAlignment="1">
      <alignment horizontal="center" vertical="center"/>
    </xf>
    <xf numFmtId="4" fontId="11" fillId="5" borderId="1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2" fillId="8" borderId="11" xfId="0" applyFont="1" applyFill="1" applyBorder="1" applyAlignment="1">
      <alignment horizontal="center" vertical="center" wrapText="1"/>
    </xf>
    <xf numFmtId="10" fontId="6" fillId="6" borderId="11" xfId="2" applyNumberFormat="1" applyFont="1" applyFill="1" applyBorder="1" applyAlignment="1">
      <alignment horizontal="center" vertical="center" wrapText="1"/>
    </xf>
    <xf numFmtId="44" fontId="0" fillId="0" borderId="0" xfId="0" applyNumberFormat="1"/>
    <xf numFmtId="4" fontId="3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 wrapText="1"/>
    </xf>
    <xf numFmtId="44" fontId="3" fillId="0" borderId="3" xfId="4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44" fontId="11" fillId="0" borderId="3" xfId="4" applyFont="1" applyFill="1" applyBorder="1" applyAlignment="1">
      <alignment horizontal="center" vertical="center" wrapText="1"/>
    </xf>
    <xf numFmtId="44" fontId="3" fillId="0" borderId="20" xfId="4" applyFont="1" applyFill="1" applyBorder="1" applyAlignment="1">
      <alignment horizontal="center" vertical="center" wrapText="1"/>
    </xf>
    <xf numFmtId="44" fontId="3" fillId="0" borderId="19" xfId="4" applyFont="1" applyFill="1" applyBorder="1" applyAlignment="1">
      <alignment horizontal="center" vertical="center" wrapText="1"/>
    </xf>
    <xf numFmtId="4" fontId="13" fillId="0" borderId="1" xfId="0" applyNumberFormat="1" applyFont="1" applyBorder="1" applyAlignment="1">
      <alignment horizontal="center" vertical="center"/>
    </xf>
    <xf numFmtId="4" fontId="13" fillId="5" borderId="1" xfId="0" applyNumberFormat="1" applyFont="1" applyFill="1" applyBorder="1" applyAlignment="1">
      <alignment horizontal="center" vertical="center"/>
    </xf>
    <xf numFmtId="10" fontId="6" fillId="0" borderId="0" xfId="2" applyNumberFormat="1" applyFont="1" applyFill="1" applyBorder="1" applyAlignment="1">
      <alignment horizontal="center"/>
    </xf>
    <xf numFmtId="4" fontId="13" fillId="5" borderId="3" xfId="0" applyNumberFormat="1" applyFont="1" applyFill="1" applyBorder="1" applyAlignment="1">
      <alignment horizontal="center" vertical="center"/>
    </xf>
    <xf numFmtId="44" fontId="13" fillId="0" borderId="3" xfId="4" applyFont="1" applyFill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14" fillId="0" borderId="26" xfId="0" applyFont="1" applyBorder="1"/>
    <xf numFmtId="44" fontId="0" fillId="0" borderId="27" xfId="4" applyFont="1" applyBorder="1" applyAlignment="1">
      <alignment horizontal="center"/>
    </xf>
    <xf numFmtId="44" fontId="0" fillId="0" borderId="27" xfId="4" applyFont="1" applyBorder="1"/>
    <xf numFmtId="10" fontId="0" fillId="0" borderId="27" xfId="2" applyNumberFormat="1" applyFont="1" applyBorder="1"/>
    <xf numFmtId="0" fontId="16" fillId="7" borderId="28" xfId="0" applyFont="1" applyFill="1" applyBorder="1"/>
    <xf numFmtId="44" fontId="6" fillId="7" borderId="29" xfId="4" applyFont="1" applyFill="1" applyBorder="1"/>
    <xf numFmtId="10" fontId="0" fillId="0" borderId="27" xfId="2" applyNumberFormat="1" applyFont="1" applyBorder="1" applyAlignment="1">
      <alignment horizontal="center"/>
    </xf>
    <xf numFmtId="167" fontId="6" fillId="7" borderId="29" xfId="2" applyNumberFormat="1" applyFont="1" applyFill="1" applyBorder="1"/>
    <xf numFmtId="0" fontId="0" fillId="10" borderId="0" xfId="0" applyFill="1"/>
    <xf numFmtId="8" fontId="0" fillId="0" borderId="27" xfId="4" applyNumberFormat="1" applyFont="1" applyBorder="1"/>
    <xf numFmtId="44" fontId="8" fillId="0" borderId="3" xfId="4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43" fontId="3" fillId="0" borderId="3" xfId="1" applyFont="1" applyBorder="1" applyAlignment="1">
      <alignment horizontal="center" vertical="center" wrapText="1"/>
    </xf>
    <xf numFmtId="43" fontId="13" fillId="0" borderId="3" xfId="1" applyFont="1" applyBorder="1" applyAlignment="1">
      <alignment horizontal="center" vertical="center" wrapText="1"/>
    </xf>
    <xf numFmtId="43" fontId="3" fillId="0" borderId="9" xfId="1" applyFont="1" applyBorder="1" applyAlignment="1">
      <alignment horizontal="center" vertical="center" wrapText="1"/>
    </xf>
    <xf numFmtId="43" fontId="0" fillId="0" borderId="0" xfId="1" applyFont="1" applyAlignment="1">
      <alignment wrapText="1"/>
    </xf>
    <xf numFmtId="43" fontId="2" fillId="2" borderId="5" xfId="1" applyFont="1" applyFill="1" applyBorder="1" applyAlignment="1">
      <alignment horizontal="center" vertical="center" wrapText="1"/>
    </xf>
    <xf numFmtId="4" fontId="17" fillId="0" borderId="1" xfId="0" applyNumberFormat="1" applyFont="1" applyBorder="1" applyAlignment="1">
      <alignment horizontal="center" vertical="center"/>
    </xf>
    <xf numFmtId="4" fontId="17" fillId="5" borderId="1" xfId="0" applyNumberFormat="1" applyFont="1" applyFill="1" applyBorder="1" applyAlignment="1">
      <alignment horizontal="center" vertical="center"/>
    </xf>
    <xf numFmtId="43" fontId="17" fillId="0" borderId="3" xfId="1" applyFont="1" applyFill="1" applyBorder="1" applyAlignment="1">
      <alignment horizontal="center" vertical="center" wrapText="1"/>
    </xf>
    <xf numFmtId="4" fontId="17" fillId="5" borderId="3" xfId="0" applyNumberFormat="1" applyFont="1" applyFill="1" applyBorder="1" applyAlignment="1">
      <alignment horizontal="center" vertical="center"/>
    </xf>
    <xf numFmtId="44" fontId="17" fillId="0" borderId="3" xfId="4" applyFont="1" applyFill="1" applyBorder="1" applyAlignment="1">
      <alignment horizontal="center" vertical="center" wrapText="1"/>
    </xf>
    <xf numFmtId="43" fontId="3" fillId="0" borderId="3" xfId="1" applyFont="1" applyFill="1" applyBorder="1" applyAlignment="1">
      <alignment horizontal="center" vertical="center" wrapText="1"/>
    </xf>
    <xf numFmtId="9" fontId="3" fillId="0" borderId="3" xfId="2" applyFont="1" applyBorder="1" applyAlignment="1">
      <alignment horizontal="center" vertical="center" wrapText="1"/>
    </xf>
    <xf numFmtId="9" fontId="3" fillId="0" borderId="2" xfId="2" applyFont="1" applyBorder="1" applyAlignment="1">
      <alignment horizontal="center" vertical="center" wrapText="1"/>
    </xf>
    <xf numFmtId="9" fontId="11" fillId="0" borderId="3" xfId="2" applyFont="1" applyBorder="1" applyAlignment="1">
      <alignment horizontal="center" vertical="center" wrapText="1"/>
    </xf>
    <xf numFmtId="9" fontId="13" fillId="0" borderId="3" xfId="2" applyFont="1" applyBorder="1" applyAlignment="1">
      <alignment horizontal="center" vertical="center" wrapText="1"/>
    </xf>
    <xf numFmtId="9" fontId="17" fillId="0" borderId="3" xfId="2" applyFont="1" applyFill="1" applyBorder="1" applyAlignment="1">
      <alignment horizontal="center" vertical="center" wrapText="1"/>
    </xf>
    <xf numFmtId="9" fontId="8" fillId="0" borderId="3" xfId="2" applyFont="1" applyBorder="1" applyAlignment="1">
      <alignment horizontal="center" vertical="center" wrapText="1"/>
    </xf>
    <xf numFmtId="9" fontId="3" fillId="0" borderId="3" xfId="2" applyFont="1" applyFill="1" applyBorder="1" applyAlignment="1">
      <alignment horizontal="center" vertical="center" wrapText="1"/>
    </xf>
    <xf numFmtId="9" fontId="13" fillId="0" borderId="2" xfId="2" applyFont="1" applyBorder="1" applyAlignment="1">
      <alignment horizontal="center" vertical="center" wrapText="1"/>
    </xf>
    <xf numFmtId="9" fontId="3" fillId="0" borderId="7" xfId="2" applyFont="1" applyBorder="1" applyAlignment="1">
      <alignment horizontal="center" vertical="center" wrapText="1"/>
    </xf>
    <xf numFmtId="9" fontId="11" fillId="0" borderId="2" xfId="2" applyFont="1" applyBorder="1" applyAlignment="1">
      <alignment horizontal="center" vertical="center" wrapText="1"/>
    </xf>
    <xf numFmtId="167" fontId="3" fillId="0" borderId="3" xfId="2" applyNumberFormat="1" applyFont="1" applyBorder="1" applyAlignment="1">
      <alignment horizontal="center" vertical="center" wrapText="1"/>
    </xf>
    <xf numFmtId="167" fontId="13" fillId="0" borderId="3" xfId="2" applyNumberFormat="1" applyFont="1" applyBorder="1" applyAlignment="1">
      <alignment horizontal="center" vertical="center" wrapText="1"/>
    </xf>
    <xf numFmtId="167" fontId="3" fillId="0" borderId="2" xfId="2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/>
    </xf>
    <xf numFmtId="4" fontId="19" fillId="0" borderId="1" xfId="0" applyNumberFormat="1" applyFont="1" applyBorder="1" applyAlignment="1">
      <alignment horizontal="center" vertical="center"/>
    </xf>
    <xf numFmtId="4" fontId="18" fillId="5" borderId="1" xfId="0" applyNumberFormat="1" applyFont="1" applyFill="1" applyBorder="1" applyAlignment="1">
      <alignment horizontal="center" vertical="center"/>
    </xf>
    <xf numFmtId="4" fontId="19" fillId="5" borderId="1" xfId="0" applyNumberFormat="1" applyFont="1" applyFill="1" applyBorder="1" applyAlignment="1">
      <alignment horizontal="center" vertical="center"/>
    </xf>
    <xf numFmtId="4" fontId="18" fillId="5" borderId="3" xfId="0" applyNumberFormat="1" applyFont="1" applyFill="1" applyBorder="1" applyAlignment="1">
      <alignment horizontal="center" vertical="center"/>
    </xf>
    <xf numFmtId="4" fontId="19" fillId="5" borderId="3" xfId="0" applyNumberFormat="1" applyFont="1" applyFill="1" applyBorder="1" applyAlignment="1">
      <alignment horizontal="center" vertical="center"/>
    </xf>
    <xf numFmtId="43" fontId="18" fillId="0" borderId="3" xfId="1" applyFont="1" applyFill="1" applyBorder="1" applyAlignment="1">
      <alignment horizontal="center" vertical="center" wrapText="1"/>
    </xf>
    <xf numFmtId="43" fontId="19" fillId="0" borderId="3" xfId="1" applyFont="1" applyFill="1" applyBorder="1" applyAlignment="1">
      <alignment horizontal="center" vertical="center" wrapText="1"/>
    </xf>
    <xf numFmtId="44" fontId="18" fillId="0" borderId="3" xfId="4" applyFont="1" applyFill="1" applyBorder="1" applyAlignment="1">
      <alignment horizontal="center" vertical="center" wrapText="1"/>
    </xf>
    <xf numFmtId="44" fontId="19" fillId="0" borderId="3" xfId="4" applyFont="1" applyFill="1" applyBorder="1" applyAlignment="1">
      <alignment horizontal="center" vertical="center" wrapText="1"/>
    </xf>
    <xf numFmtId="9" fontId="18" fillId="0" borderId="3" xfId="2" applyFont="1" applyFill="1" applyBorder="1" applyAlignment="1">
      <alignment horizontal="center" vertical="center" wrapText="1"/>
    </xf>
    <xf numFmtId="9" fontId="19" fillId="0" borderId="3" xfId="2" applyFont="1" applyFill="1" applyBorder="1" applyAlignment="1">
      <alignment horizontal="center" vertical="center" wrapText="1"/>
    </xf>
    <xf numFmtId="44" fontId="11" fillId="0" borderId="19" xfId="4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4" fontId="17" fillId="0" borderId="8" xfId="0" applyNumberFormat="1" applyFont="1" applyBorder="1" applyAlignment="1">
      <alignment horizontal="center" vertical="center"/>
    </xf>
    <xf numFmtId="4" fontId="17" fillId="5" borderId="8" xfId="0" applyNumberFormat="1" applyFont="1" applyFill="1" applyBorder="1" applyAlignment="1">
      <alignment horizontal="center" vertical="center"/>
    </xf>
    <xf numFmtId="43" fontId="17" fillId="0" borderId="9" xfId="1" applyFont="1" applyFill="1" applyBorder="1" applyAlignment="1">
      <alignment horizontal="center" vertical="center" wrapText="1"/>
    </xf>
    <xf numFmtId="44" fontId="17" fillId="0" borderId="19" xfId="4" applyFont="1" applyFill="1" applyBorder="1" applyAlignment="1">
      <alignment horizontal="center" vertical="center" wrapText="1"/>
    </xf>
    <xf numFmtId="9" fontId="17" fillId="0" borderId="7" xfId="2" applyFont="1" applyFill="1" applyBorder="1" applyAlignment="1">
      <alignment horizontal="center" vertical="center" wrapText="1"/>
    </xf>
    <xf numFmtId="167" fontId="13" fillId="0" borderId="2" xfId="2" applyNumberFormat="1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/>
    </xf>
    <xf numFmtId="9" fontId="3" fillId="0" borderId="2" xfId="2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7" fontId="0" fillId="0" borderId="27" xfId="2" applyNumberFormat="1" applyFont="1" applyBorder="1" applyAlignment="1">
      <alignment horizontal="center"/>
    </xf>
    <xf numFmtId="0" fontId="21" fillId="0" borderId="33" xfId="0" applyFont="1" applyBorder="1" applyAlignment="1">
      <alignment horizontal="left" vertical="center"/>
    </xf>
    <xf numFmtId="0" fontId="21" fillId="0" borderId="33" xfId="0" applyFont="1" applyBorder="1"/>
    <xf numFmtId="0" fontId="21" fillId="0" borderId="33" xfId="0" applyFont="1" applyBorder="1" applyAlignment="1">
      <alignment horizontal="center" vertical="center"/>
    </xf>
    <xf numFmtId="0" fontId="20" fillId="0" borderId="32" xfId="0" applyFont="1" applyBorder="1"/>
    <xf numFmtId="169" fontId="3" fillId="0" borderId="1" xfId="0" applyNumberFormat="1" applyFont="1" applyBorder="1" applyAlignment="1">
      <alignment horizontal="center" vertical="center" wrapText="1"/>
    </xf>
    <xf numFmtId="170" fontId="12" fillId="8" borderId="11" xfId="0" applyNumberFormat="1" applyFont="1" applyFill="1" applyBorder="1" applyAlignment="1">
      <alignment horizontal="center" vertical="center" wrapText="1"/>
    </xf>
    <xf numFmtId="170" fontId="0" fillId="0" borderId="0" xfId="0" applyNumberFormat="1"/>
    <xf numFmtId="170" fontId="2" fillId="2" borderId="5" xfId="0" applyNumberFormat="1" applyFont="1" applyFill="1" applyBorder="1" applyAlignment="1">
      <alignment horizontal="center" vertical="center" wrapText="1"/>
    </xf>
    <xf numFmtId="170" fontId="3" fillId="5" borderId="1" xfId="0" applyNumberFormat="1" applyFont="1" applyFill="1" applyBorder="1" applyAlignment="1">
      <alignment horizontal="center" vertical="center"/>
    </xf>
    <xf numFmtId="170" fontId="6" fillId="0" borderId="0" xfId="0" applyNumberFormat="1" applyFont="1" applyAlignment="1">
      <alignment horizontal="center"/>
    </xf>
    <xf numFmtId="170" fontId="6" fillId="0" borderId="0" xfId="2" applyNumberFormat="1" applyFont="1" applyBorder="1" applyAlignment="1">
      <alignment horizontal="center"/>
    </xf>
    <xf numFmtId="171" fontId="3" fillId="0" borderId="3" xfId="1" applyNumberFormat="1" applyFont="1" applyBorder="1" applyAlignment="1">
      <alignment horizontal="center" vertical="center" wrapText="1"/>
    </xf>
    <xf numFmtId="171" fontId="3" fillId="0" borderId="3" xfId="0" applyNumberFormat="1" applyFont="1" applyBorder="1" applyAlignment="1">
      <alignment horizontal="center" vertical="center"/>
    </xf>
    <xf numFmtId="171" fontId="3" fillId="0" borderId="3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71" fontId="3" fillId="0" borderId="19" xfId="1" applyNumberFormat="1" applyFont="1" applyFill="1" applyBorder="1" applyAlignment="1">
      <alignment horizontal="center" vertical="center" wrapText="1"/>
    </xf>
    <xf numFmtId="0" fontId="22" fillId="16" borderId="24" xfId="0" applyFont="1" applyFill="1" applyBorder="1" applyAlignment="1">
      <alignment horizontal="center"/>
    </xf>
    <xf numFmtId="9" fontId="22" fillId="16" borderId="25" xfId="2" applyFont="1" applyFill="1" applyBorder="1" applyAlignment="1">
      <alignment horizontal="center"/>
    </xf>
    <xf numFmtId="0" fontId="22" fillId="16" borderId="26" xfId="0" applyFont="1" applyFill="1" applyBorder="1" applyAlignment="1">
      <alignment horizontal="center"/>
    </xf>
    <xf numFmtId="0" fontId="6" fillId="15" borderId="27" xfId="0" applyFont="1" applyFill="1" applyBorder="1" applyAlignment="1">
      <alignment horizontal="center"/>
    </xf>
    <xf numFmtId="0" fontId="22" fillId="16" borderId="28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0" fontId="0" fillId="17" borderId="0" xfId="0" applyFill="1"/>
    <xf numFmtId="171" fontId="23" fillId="0" borderId="3" xfId="1" applyNumberFormat="1" applyFont="1" applyFill="1" applyBorder="1" applyAlignment="1">
      <alignment horizontal="center" vertical="center" wrapText="1"/>
    </xf>
    <xf numFmtId="171" fontId="3" fillId="0" borderId="19" xfId="1" applyNumberFormat="1" applyFont="1" applyBorder="1" applyAlignment="1">
      <alignment horizontal="center" vertical="center" wrapText="1"/>
    </xf>
    <xf numFmtId="171" fontId="3" fillId="0" borderId="20" xfId="1" applyNumberFormat="1" applyFont="1" applyBorder="1" applyAlignment="1">
      <alignment horizontal="center" vertical="center" wrapText="1"/>
    </xf>
    <xf numFmtId="171" fontId="24" fillId="0" borderId="3" xfId="1" applyNumberFormat="1" applyFont="1" applyFill="1" applyBorder="1" applyAlignment="1">
      <alignment horizontal="center" vertical="center" wrapText="1"/>
    </xf>
    <xf numFmtId="170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7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22" fillId="4" borderId="5" xfId="1" applyNumberFormat="1" applyFont="1" applyFill="1" applyBorder="1" applyAlignment="1">
      <alignment horizontal="center" vertical="center" wrapText="1"/>
    </xf>
    <xf numFmtId="43" fontId="22" fillId="4" borderId="5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4" fontId="6" fillId="7" borderId="5" xfId="1" applyNumberFormat="1" applyFont="1" applyFill="1" applyBorder="1" applyAlignment="1">
      <alignment wrapText="1"/>
    </xf>
    <xf numFmtId="2" fontId="0" fillId="3" borderId="1" xfId="1" applyNumberFormat="1" applyFont="1" applyFill="1" applyBorder="1" applyAlignment="1">
      <alignment horizontal="center" vertical="center"/>
    </xf>
    <xf numFmtId="2" fontId="6" fillId="7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vertical="center" wrapText="1"/>
    </xf>
    <xf numFmtId="2" fontId="0" fillId="0" borderId="8" xfId="0" applyNumberFormat="1" applyBorder="1" applyAlignment="1">
      <alignment horizontal="center" vertical="center"/>
    </xf>
    <xf numFmtId="2" fontId="6" fillId="7" borderId="8" xfId="1" applyNumberFormat="1" applyFont="1" applyFill="1" applyBorder="1" applyAlignment="1">
      <alignment horizontal="center" vertical="center"/>
    </xf>
    <xf numFmtId="173" fontId="0" fillId="0" borderId="1" xfId="0" applyNumberFormat="1" applyBorder="1" applyAlignment="1">
      <alignment horizontal="center" vertical="center"/>
    </xf>
    <xf numFmtId="1" fontId="3" fillId="0" borderId="1" xfId="0" applyNumberFormat="1" applyFont="1" applyBorder="1" applyAlignment="1">
      <alignment horizontal="left" vertical="center" wrapText="1"/>
    </xf>
    <xf numFmtId="1" fontId="3" fillId="0" borderId="8" xfId="0" applyNumberFormat="1" applyFont="1" applyBorder="1" applyAlignment="1">
      <alignment horizontal="left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 wrapText="1"/>
    </xf>
    <xf numFmtId="4" fontId="6" fillId="7" borderId="1" xfId="1" applyNumberFormat="1" applyFont="1" applyFill="1" applyBorder="1" applyAlignment="1">
      <alignment wrapText="1"/>
    </xf>
    <xf numFmtId="0" fontId="26" fillId="19" borderId="4" xfId="0" applyFont="1" applyFill="1" applyBorder="1" applyAlignment="1">
      <alignment horizontal="center" vertical="center" wrapText="1"/>
    </xf>
    <xf numFmtId="0" fontId="26" fillId="19" borderId="5" xfId="0" applyFont="1" applyFill="1" applyBorder="1" applyAlignment="1">
      <alignment horizontal="center" vertical="center" wrapText="1"/>
    </xf>
    <xf numFmtId="14" fontId="26" fillId="19" borderId="5" xfId="1" applyNumberFormat="1" applyFont="1" applyFill="1" applyBorder="1" applyAlignment="1">
      <alignment horizontal="center" vertical="center" wrapText="1"/>
    </xf>
    <xf numFmtId="43" fontId="26" fillId="19" borderId="5" xfId="1" applyFont="1" applyFill="1" applyBorder="1" applyAlignment="1">
      <alignment horizontal="center" vertical="center" wrapText="1"/>
    </xf>
    <xf numFmtId="171" fontId="28" fillId="0" borderId="3" xfId="1" applyNumberFormat="1" applyFont="1" applyFill="1" applyBorder="1" applyAlignment="1">
      <alignment horizontal="center" vertical="center" wrapText="1"/>
    </xf>
    <xf numFmtId="171" fontId="29" fillId="0" borderId="3" xfId="1" applyNumberFormat="1" applyFont="1" applyFill="1" applyBorder="1" applyAlignment="1">
      <alignment horizontal="center" vertical="center" wrapText="1"/>
    </xf>
    <xf numFmtId="171" fontId="32" fillId="0" borderId="3" xfId="1" applyNumberFormat="1" applyFont="1" applyFill="1" applyBorder="1" applyAlignment="1">
      <alignment horizontal="center" vertical="center" wrapText="1"/>
    </xf>
    <xf numFmtId="0" fontId="47" fillId="0" borderId="0" xfId="0" applyFont="1"/>
    <xf numFmtId="0" fontId="47" fillId="0" borderId="0" xfId="0" applyFont="1" applyAlignment="1">
      <alignment horizontal="center"/>
    </xf>
    <xf numFmtId="171" fontId="31" fillId="0" borderId="3" xfId="1" applyNumberFormat="1" applyFont="1" applyFill="1" applyBorder="1" applyAlignment="1">
      <alignment horizontal="center" vertical="center" wrapText="1"/>
    </xf>
    <xf numFmtId="0" fontId="27" fillId="13" borderId="30" xfId="0" applyFont="1" applyFill="1" applyBorder="1" applyAlignment="1">
      <alignment horizontal="left"/>
    </xf>
    <xf numFmtId="171" fontId="27" fillId="13" borderId="30" xfId="0" applyNumberFormat="1" applyFont="1" applyFill="1" applyBorder="1" applyAlignment="1">
      <alignment horizontal="left"/>
    </xf>
    <xf numFmtId="0" fontId="27" fillId="14" borderId="31" xfId="0" applyFont="1" applyFill="1" applyBorder="1" applyAlignment="1">
      <alignment horizontal="left"/>
    </xf>
    <xf numFmtId="171" fontId="27" fillId="14" borderId="31" xfId="0" applyNumberFormat="1" applyFont="1" applyFill="1" applyBorder="1" applyAlignment="1">
      <alignment horizontal="left"/>
    </xf>
    <xf numFmtId="171" fontId="3" fillId="0" borderId="20" xfId="1" applyNumberFormat="1" applyFont="1" applyFill="1" applyBorder="1" applyAlignment="1">
      <alignment horizontal="center" vertical="center" wrapText="1"/>
    </xf>
    <xf numFmtId="171" fontId="49" fillId="0" borderId="3" xfId="1" applyNumberFormat="1" applyFont="1" applyFill="1" applyBorder="1" applyAlignment="1">
      <alignment horizontal="center" vertical="center" wrapText="1"/>
    </xf>
    <xf numFmtId="1" fontId="3" fillId="51" borderId="8" xfId="0" applyNumberFormat="1" applyFont="1" applyFill="1" applyBorder="1" applyAlignment="1">
      <alignment horizontal="left" vertical="center" wrapText="1"/>
    </xf>
    <xf numFmtId="171" fontId="3" fillId="52" borderId="3" xfId="1" applyNumberFormat="1" applyFont="1" applyFill="1" applyBorder="1" applyAlignment="1">
      <alignment horizontal="center" vertical="center" wrapText="1"/>
    </xf>
    <xf numFmtId="0" fontId="0" fillId="52" borderId="0" xfId="0" applyFill="1"/>
    <xf numFmtId="1" fontId="3" fillId="6" borderId="8" xfId="0" applyNumberFormat="1" applyFont="1" applyFill="1" applyBorder="1" applyAlignment="1">
      <alignment horizontal="left" vertical="center" wrapText="1"/>
    </xf>
    <xf numFmtId="171" fontId="48" fillId="0" borderId="3" xfId="1" applyNumberFormat="1" applyFont="1" applyFill="1" applyBorder="1" applyAlignment="1">
      <alignment horizontal="center" vertical="center" wrapText="1"/>
    </xf>
    <xf numFmtId="171" fontId="30" fillId="0" borderId="20" xfId="1" applyNumberFormat="1" applyFont="1" applyFill="1" applyBorder="1" applyAlignment="1">
      <alignment horizontal="center" vertical="center" wrapText="1"/>
    </xf>
    <xf numFmtId="171" fontId="24" fillId="0" borderId="20" xfId="1" applyNumberFormat="1" applyFont="1" applyFill="1" applyBorder="1" applyAlignment="1">
      <alignment horizontal="center" vertical="center" wrapText="1"/>
    </xf>
    <xf numFmtId="1" fontId="3" fillId="52" borderId="8" xfId="0" applyNumberFormat="1" applyFont="1" applyFill="1" applyBorder="1" applyAlignment="1">
      <alignment horizontal="left" vertical="center" wrapText="1"/>
    </xf>
    <xf numFmtId="0" fontId="3" fillId="52" borderId="8" xfId="0" applyFont="1" applyFill="1" applyBorder="1" applyAlignment="1">
      <alignment vertical="center" wrapText="1"/>
    </xf>
    <xf numFmtId="0" fontId="3" fillId="52" borderId="8" xfId="0" applyFont="1" applyFill="1" applyBorder="1" applyAlignment="1">
      <alignment horizontal="center" vertical="center" wrapText="1"/>
    </xf>
    <xf numFmtId="171" fontId="3" fillId="6" borderId="3" xfId="1" applyNumberFormat="1" applyFont="1" applyFill="1" applyBorder="1" applyAlignment="1">
      <alignment horizontal="center" vertical="center" wrapText="1"/>
    </xf>
    <xf numFmtId="171" fontId="3" fillId="52" borderId="20" xfId="1" applyNumberFormat="1" applyFont="1" applyFill="1" applyBorder="1" applyAlignment="1">
      <alignment horizontal="center" vertical="center" wrapText="1"/>
    </xf>
    <xf numFmtId="171" fontId="30" fillId="0" borderId="3" xfId="1" applyNumberFormat="1" applyFont="1" applyFill="1" applyBorder="1" applyAlignment="1">
      <alignment horizontal="center" vertical="center" wrapText="1"/>
    </xf>
    <xf numFmtId="171" fontId="49" fillId="0" borderId="20" xfId="1" applyNumberFormat="1" applyFont="1" applyFill="1" applyBorder="1" applyAlignment="1">
      <alignment horizontal="center" vertical="center" wrapText="1"/>
    </xf>
    <xf numFmtId="171" fontId="32" fillId="0" borderId="20" xfId="1" applyNumberFormat="1" applyFont="1" applyFill="1" applyBorder="1" applyAlignment="1">
      <alignment horizontal="center" vertical="center" wrapText="1"/>
    </xf>
    <xf numFmtId="171" fontId="32" fillId="0" borderId="19" xfId="1" applyNumberFormat="1" applyFont="1" applyFill="1" applyBorder="1" applyAlignment="1">
      <alignment horizontal="center" vertical="center" wrapText="1"/>
    </xf>
    <xf numFmtId="173" fontId="0" fillId="0" borderId="1" xfId="0" applyNumberFormat="1" applyBorder="1" applyAlignment="1">
      <alignment horizontal="center" vertical="center" wrapText="1"/>
    </xf>
    <xf numFmtId="171" fontId="50" fillId="0" borderId="20" xfId="1" applyNumberFormat="1" applyFont="1" applyFill="1" applyBorder="1" applyAlignment="1">
      <alignment horizontal="center" vertical="center" wrapText="1"/>
    </xf>
    <xf numFmtId="171" fontId="50" fillId="0" borderId="19" xfId="1" applyNumberFormat="1" applyFont="1" applyFill="1" applyBorder="1" applyAlignment="1">
      <alignment horizontal="center" vertical="center" wrapText="1"/>
    </xf>
    <xf numFmtId="171" fontId="50" fillId="0" borderId="3" xfId="1" applyNumberFormat="1" applyFont="1" applyFill="1" applyBorder="1" applyAlignment="1">
      <alignment horizontal="center" vertical="center" wrapText="1"/>
    </xf>
    <xf numFmtId="171" fontId="3" fillId="51" borderId="3" xfId="1" applyNumberFormat="1" applyFont="1" applyFill="1" applyBorder="1" applyAlignment="1">
      <alignment horizontal="center" vertical="center" wrapText="1"/>
    </xf>
    <xf numFmtId="0" fontId="0" fillId="51" borderId="0" xfId="0" applyFill="1"/>
    <xf numFmtId="171" fontId="51" fillId="0" borderId="3" xfId="1" applyNumberFormat="1" applyFont="1" applyBorder="1" applyAlignment="1">
      <alignment horizontal="center" vertical="center" wrapText="1"/>
    </xf>
    <xf numFmtId="171" fontId="51" fillId="52" borderId="3" xfId="1" applyNumberFormat="1" applyFont="1" applyFill="1" applyBorder="1" applyAlignment="1">
      <alignment horizontal="center" vertical="center" wrapText="1"/>
    </xf>
    <xf numFmtId="0" fontId="6" fillId="52" borderId="0" xfId="0" applyFont="1" applyFill="1"/>
    <xf numFmtId="171" fontId="51" fillId="0" borderId="20" xfId="1" applyNumberFormat="1" applyFont="1" applyBorder="1" applyAlignment="1">
      <alignment horizontal="center" vertical="center" wrapText="1"/>
    </xf>
    <xf numFmtId="171" fontId="51" fillId="0" borderId="3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170" fontId="6" fillId="0" borderId="0" xfId="0" applyNumberFormat="1" applyFont="1" applyAlignment="1">
      <alignment horizontal="center" wrapText="1"/>
    </xf>
    <xf numFmtId="0" fontId="25" fillId="12" borderId="11" xfId="0" applyFont="1" applyFill="1" applyBorder="1" applyAlignment="1">
      <alignment horizontal="center"/>
    </xf>
    <xf numFmtId="0" fontId="0" fillId="13" borderId="11" xfId="0" applyFill="1" applyBorder="1" applyAlignment="1">
      <alignment horizontal="left"/>
    </xf>
    <xf numFmtId="168" fontId="0" fillId="13" borderId="11" xfId="0" applyNumberFormat="1" applyFill="1" applyBorder="1" applyAlignment="1">
      <alignment horizontal="left"/>
    </xf>
    <xf numFmtId="0" fontId="0" fillId="14" borderId="11" xfId="0" applyFill="1" applyBorder="1" applyAlignment="1">
      <alignment horizontal="left"/>
    </xf>
    <xf numFmtId="168" fontId="0" fillId="14" borderId="11" xfId="0" applyNumberFormat="1" applyFill="1" applyBorder="1" applyAlignment="1">
      <alignment horizontal="left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16" fontId="2" fillId="2" borderId="9" xfId="0" applyNumberFormat="1" applyFont="1" applyFill="1" applyBorder="1" applyAlignment="1">
      <alignment horizontal="center" vertical="center" wrapText="1"/>
    </xf>
    <xf numFmtId="170" fontId="2" fillId="2" borderId="9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" fontId="3" fillId="0" borderId="44" xfId="0" applyNumberFormat="1" applyFont="1" applyBorder="1" applyAlignment="1">
      <alignment horizontal="left" vertical="center" wrapText="1"/>
    </xf>
    <xf numFmtId="0" fontId="3" fillId="0" borderId="44" xfId="0" applyFont="1" applyBorder="1" applyAlignment="1">
      <alignment vertical="center"/>
    </xf>
    <xf numFmtId="0" fontId="3" fillId="0" borderId="44" xfId="0" applyFont="1" applyBorder="1" applyAlignment="1">
      <alignment horizontal="center" vertical="center" wrapText="1"/>
    </xf>
    <xf numFmtId="169" fontId="3" fillId="0" borderId="44" xfId="0" applyNumberFormat="1" applyFont="1" applyBorder="1" applyAlignment="1">
      <alignment horizontal="center" vertical="center" wrapText="1"/>
    </xf>
    <xf numFmtId="4" fontId="3" fillId="0" borderId="44" xfId="0" applyNumberFormat="1" applyFont="1" applyBorder="1" applyAlignment="1">
      <alignment horizontal="center" vertical="center"/>
    </xf>
    <xf numFmtId="4" fontId="3" fillId="5" borderId="44" xfId="0" applyNumberFormat="1" applyFont="1" applyFill="1" applyBorder="1" applyAlignment="1">
      <alignment horizontal="center" vertical="center"/>
    </xf>
    <xf numFmtId="172" fontId="3" fillId="5" borderId="44" xfId="0" applyNumberFormat="1" applyFont="1" applyFill="1" applyBorder="1" applyAlignment="1">
      <alignment horizontal="center" vertical="center"/>
    </xf>
    <xf numFmtId="171" fontId="3" fillId="0" borderId="44" xfId="0" applyNumberFormat="1" applyFont="1" applyBorder="1" applyAlignment="1">
      <alignment horizontal="center" vertical="center"/>
    </xf>
    <xf numFmtId="164" fontId="3" fillId="0" borderId="44" xfId="0" applyNumberFormat="1" applyFont="1" applyBorder="1" applyAlignment="1">
      <alignment horizontal="center" vertical="center" wrapText="1"/>
    </xf>
    <xf numFmtId="44" fontId="3" fillId="0" borderId="44" xfId="4" applyFont="1" applyBorder="1" applyAlignment="1">
      <alignment horizontal="center" vertical="center" wrapText="1"/>
    </xf>
    <xf numFmtId="44" fontId="3" fillId="0" borderId="45" xfId="4" applyFont="1" applyBorder="1" applyAlignment="1">
      <alignment horizontal="center" vertical="center" wrapText="1"/>
    </xf>
    <xf numFmtId="44" fontId="3" fillId="0" borderId="45" xfId="4" applyFont="1" applyBorder="1" applyAlignment="1">
      <alignment horizontal="center" vertical="center"/>
    </xf>
    <xf numFmtId="9" fontId="3" fillId="0" borderId="44" xfId="2" applyFont="1" applyBorder="1" applyAlignment="1">
      <alignment horizontal="center" vertical="center" wrapText="1"/>
    </xf>
    <xf numFmtId="1" fontId="3" fillId="0" borderId="44" xfId="0" applyNumberFormat="1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169" fontId="3" fillId="0" borderId="44" xfId="0" applyNumberFormat="1" applyFont="1" applyBorder="1" applyAlignment="1">
      <alignment horizontal="center" vertical="center"/>
    </xf>
    <xf numFmtId="1" fontId="3" fillId="52" borderId="44" xfId="0" applyNumberFormat="1" applyFont="1" applyFill="1" applyBorder="1" applyAlignment="1">
      <alignment horizontal="left" vertical="center" wrapText="1"/>
    </xf>
    <xf numFmtId="0" fontId="3" fillId="52" borderId="44" xfId="0" applyFont="1" applyFill="1" applyBorder="1" applyAlignment="1">
      <alignment vertical="center"/>
    </xf>
    <xf numFmtId="0" fontId="3" fillId="52" borderId="44" xfId="0" applyFont="1" applyFill="1" applyBorder="1" applyAlignment="1">
      <alignment horizontal="center" vertical="center" wrapText="1"/>
    </xf>
    <xf numFmtId="169" fontId="3" fillId="52" borderId="44" xfId="0" applyNumberFormat="1" applyFont="1" applyFill="1" applyBorder="1" applyAlignment="1">
      <alignment horizontal="center" vertical="center" wrapText="1"/>
    </xf>
    <xf numFmtId="4" fontId="3" fillId="52" borderId="44" xfId="0" applyNumberFormat="1" applyFont="1" applyFill="1" applyBorder="1" applyAlignment="1">
      <alignment horizontal="center" vertical="center"/>
    </xf>
    <xf numFmtId="44" fontId="3" fillId="52" borderId="45" xfId="4" applyFont="1" applyFill="1" applyBorder="1" applyAlignment="1">
      <alignment horizontal="center" vertical="center" wrapText="1"/>
    </xf>
    <xf numFmtId="44" fontId="51" fillId="0" borderId="45" xfId="4" applyFont="1" applyBorder="1" applyAlignment="1">
      <alignment horizontal="center" vertical="center" wrapText="1"/>
    </xf>
    <xf numFmtId="169" fontId="3" fillId="6" borderId="44" xfId="0" applyNumberFormat="1" applyFont="1" applyFill="1" applyBorder="1" applyAlignment="1">
      <alignment horizontal="center" vertical="center" wrapText="1"/>
    </xf>
    <xf numFmtId="1" fontId="3" fillId="6" borderId="44" xfId="0" applyNumberFormat="1" applyFont="1" applyFill="1" applyBorder="1" applyAlignment="1">
      <alignment horizontal="left" vertical="center" wrapText="1"/>
    </xf>
    <xf numFmtId="0" fontId="3" fillId="6" borderId="44" xfId="0" applyFont="1" applyFill="1" applyBorder="1" applyAlignment="1">
      <alignment vertical="center"/>
    </xf>
    <xf numFmtId="0" fontId="3" fillId="6" borderId="44" xfId="0" applyFont="1" applyFill="1" applyBorder="1" applyAlignment="1">
      <alignment horizontal="center" vertical="center" wrapText="1"/>
    </xf>
    <xf numFmtId="4" fontId="3" fillId="6" borderId="44" xfId="0" applyNumberFormat="1" applyFont="1" applyFill="1" applyBorder="1" applyAlignment="1">
      <alignment horizontal="center" vertical="center"/>
    </xf>
    <xf numFmtId="44" fontId="3" fillId="6" borderId="45" xfId="4" applyFont="1" applyFill="1" applyBorder="1" applyAlignment="1">
      <alignment horizontal="center" vertical="center" wrapText="1"/>
    </xf>
    <xf numFmtId="1" fontId="3" fillId="13" borderId="44" xfId="0" applyNumberFormat="1" applyFont="1" applyFill="1" applyBorder="1" applyAlignment="1">
      <alignment horizontal="left" vertical="center" wrapText="1"/>
    </xf>
    <xf numFmtId="1" fontId="3" fillId="51" borderId="44" xfId="0" applyNumberFormat="1" applyFont="1" applyFill="1" applyBorder="1" applyAlignment="1">
      <alignment horizontal="left" vertical="center" wrapText="1"/>
    </xf>
    <xf numFmtId="0" fontId="3" fillId="51" borderId="44" xfId="0" applyFont="1" applyFill="1" applyBorder="1" applyAlignment="1">
      <alignment vertical="center"/>
    </xf>
    <xf numFmtId="0" fontId="3" fillId="51" borderId="44" xfId="0" applyFont="1" applyFill="1" applyBorder="1" applyAlignment="1">
      <alignment horizontal="center" vertical="center" wrapText="1"/>
    </xf>
    <xf numFmtId="169" fontId="3" fillId="51" borderId="44" xfId="0" applyNumberFormat="1" applyFont="1" applyFill="1" applyBorder="1" applyAlignment="1">
      <alignment horizontal="center" vertical="center" wrapText="1"/>
    </xf>
    <xf numFmtId="44" fontId="3" fillId="51" borderId="45" xfId="4" applyFont="1" applyFill="1" applyBorder="1" applyAlignment="1">
      <alignment horizontal="center" vertical="center" wrapText="1"/>
    </xf>
    <xf numFmtId="1" fontId="51" fillId="52" borderId="44" xfId="0" applyNumberFormat="1" applyFont="1" applyFill="1" applyBorder="1" applyAlignment="1">
      <alignment horizontal="left" vertical="center" wrapText="1"/>
    </xf>
    <xf numFmtId="0" fontId="51" fillId="52" borderId="44" xfId="0" applyFont="1" applyFill="1" applyBorder="1" applyAlignment="1">
      <alignment vertical="center"/>
    </xf>
    <xf numFmtId="0" fontId="51" fillId="52" borderId="44" xfId="0" applyFont="1" applyFill="1" applyBorder="1" applyAlignment="1">
      <alignment horizontal="center" vertical="center" wrapText="1"/>
    </xf>
    <xf numFmtId="169" fontId="51" fillId="52" borderId="44" xfId="0" applyNumberFormat="1" applyFont="1" applyFill="1" applyBorder="1" applyAlignment="1">
      <alignment horizontal="center" vertical="center" wrapText="1"/>
    </xf>
    <xf numFmtId="4" fontId="51" fillId="52" borderId="44" xfId="0" applyNumberFormat="1" applyFont="1" applyFill="1" applyBorder="1" applyAlignment="1">
      <alignment horizontal="center" vertical="center"/>
    </xf>
    <xf numFmtId="44" fontId="51" fillId="52" borderId="45" xfId="4" applyFont="1" applyFill="1" applyBorder="1" applyAlignment="1">
      <alignment horizontal="center" vertical="center" wrapText="1"/>
    </xf>
    <xf numFmtId="1" fontId="51" fillId="0" borderId="44" xfId="0" applyNumberFormat="1" applyFont="1" applyBorder="1" applyAlignment="1">
      <alignment horizontal="left" vertical="center" wrapText="1"/>
    </xf>
    <xf numFmtId="0" fontId="51" fillId="0" borderId="44" xfId="0" applyFont="1" applyBorder="1" applyAlignment="1">
      <alignment vertical="center"/>
    </xf>
    <xf numFmtId="0" fontId="51" fillId="0" borderId="44" xfId="0" applyFont="1" applyBorder="1" applyAlignment="1">
      <alignment horizontal="center" vertical="center" wrapText="1"/>
    </xf>
    <xf numFmtId="169" fontId="51" fillId="0" borderId="44" xfId="0" applyNumberFormat="1" applyFont="1" applyBorder="1" applyAlignment="1">
      <alignment horizontal="center" vertical="center" wrapText="1"/>
    </xf>
    <xf numFmtId="4" fontId="51" fillId="5" borderId="44" xfId="0" applyNumberFormat="1" applyFont="1" applyFill="1" applyBorder="1" applyAlignment="1">
      <alignment horizontal="center" vertical="center"/>
    </xf>
    <xf numFmtId="1" fontId="3" fillId="0" borderId="46" xfId="0" applyNumberFormat="1" applyFont="1" applyBorder="1" applyAlignment="1">
      <alignment horizontal="left" vertical="center" wrapText="1"/>
    </xf>
    <xf numFmtId="0" fontId="3" fillId="0" borderId="46" xfId="0" applyFont="1" applyBorder="1" applyAlignment="1">
      <alignment vertical="center"/>
    </xf>
    <xf numFmtId="0" fontId="3" fillId="0" borderId="46" xfId="0" applyFont="1" applyBorder="1" applyAlignment="1">
      <alignment horizontal="center" vertical="center" wrapText="1"/>
    </xf>
    <xf numFmtId="169" fontId="3" fillId="0" borderId="46" xfId="0" applyNumberFormat="1" applyFont="1" applyBorder="1" applyAlignment="1">
      <alignment horizontal="center" vertical="center" wrapText="1"/>
    </xf>
    <xf numFmtId="4" fontId="3" fillId="5" borderId="46" xfId="0" applyNumberFormat="1" applyFont="1" applyFill="1" applyBorder="1" applyAlignment="1">
      <alignment horizontal="center" vertical="center"/>
    </xf>
    <xf numFmtId="44" fontId="3" fillId="0" borderId="43" xfId="4" applyFont="1" applyBorder="1" applyAlignment="1">
      <alignment horizontal="center" vertical="center" wrapText="1"/>
    </xf>
    <xf numFmtId="43" fontId="0" fillId="0" borderId="0" xfId="1" applyFont="1"/>
    <xf numFmtId="43" fontId="2" fillId="2" borderId="9" xfId="1" applyFont="1" applyFill="1" applyBorder="1" applyAlignment="1">
      <alignment horizontal="center" vertical="center"/>
    </xf>
    <xf numFmtId="43" fontId="3" fillId="0" borderId="44" xfId="1" applyFont="1" applyBorder="1" applyAlignment="1">
      <alignment vertical="center"/>
    </xf>
    <xf numFmtId="43" fontId="0" fillId="0" borderId="0" xfId="0" applyNumberFormat="1"/>
    <xf numFmtId="44" fontId="3" fillId="0" borderId="45" xfId="4" applyFont="1" applyFill="1" applyBorder="1" applyAlignment="1">
      <alignment horizontal="center" vertical="center" wrapText="1"/>
    </xf>
    <xf numFmtId="172" fontId="3" fillId="0" borderId="44" xfId="0" applyNumberFormat="1" applyFont="1" applyBorder="1" applyAlignment="1">
      <alignment horizontal="center" vertical="center"/>
    </xf>
    <xf numFmtId="44" fontId="12" fillId="8" borderId="11" xfId="4" applyFont="1" applyFill="1" applyBorder="1" applyAlignment="1">
      <alignment horizontal="center" vertical="center" wrapText="1"/>
    </xf>
    <xf numFmtId="44" fontId="2" fillId="2" borderId="9" xfId="4" applyFont="1" applyFill="1" applyBorder="1" applyAlignment="1">
      <alignment horizontal="center" vertical="center" wrapText="1"/>
    </xf>
    <xf numFmtId="44" fontId="3" fillId="5" borderId="44" xfId="4" applyFont="1" applyFill="1" applyBorder="1" applyAlignment="1">
      <alignment horizontal="center" vertical="center"/>
    </xf>
    <xf numFmtId="44" fontId="6" fillId="0" borderId="0" xfId="2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45" xfId="0" applyFont="1" applyBorder="1" applyAlignment="1">
      <alignment horizontal="center" vertical="center"/>
    </xf>
    <xf numFmtId="43" fontId="3" fillId="52" borderId="44" xfId="1" applyFont="1" applyFill="1" applyBorder="1" applyAlignment="1">
      <alignment vertical="center"/>
    </xf>
    <xf numFmtId="43" fontId="3" fillId="6" borderId="44" xfId="1" applyFont="1" applyFill="1" applyBorder="1" applyAlignment="1">
      <alignment vertical="center"/>
    </xf>
    <xf numFmtId="43" fontId="3" fillId="51" borderId="44" xfId="1" applyFont="1" applyFill="1" applyBorder="1" applyAlignment="1">
      <alignment vertical="center"/>
    </xf>
    <xf numFmtId="43" fontId="51" fillId="52" borderId="44" xfId="1" applyFont="1" applyFill="1" applyBorder="1" applyAlignment="1">
      <alignment vertical="center"/>
    </xf>
    <xf numFmtId="43" fontId="51" fillId="0" borderId="44" xfId="1" applyFont="1" applyBorder="1" applyAlignment="1">
      <alignment vertical="center"/>
    </xf>
    <xf numFmtId="43" fontId="2" fillId="2" borderId="9" xfId="1" applyFont="1" applyFill="1" applyBorder="1" applyAlignment="1">
      <alignment horizontal="center" vertical="center" wrapText="1"/>
    </xf>
    <xf numFmtId="2" fontId="52" fillId="0" borderId="11" xfId="0" applyNumberFormat="1" applyFont="1" applyBorder="1" applyAlignment="1">
      <alignment horizontal="center" vertical="center"/>
    </xf>
    <xf numFmtId="2" fontId="52" fillId="0" borderId="11" xfId="1" applyNumberFormat="1" applyFont="1" applyFill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0" fontId="52" fillId="0" borderId="11" xfId="0" applyFont="1" applyBorder="1" applyAlignment="1">
      <alignment vertical="center" wrapText="1"/>
    </xf>
    <xf numFmtId="2" fontId="7" fillId="0" borderId="11" xfId="1" applyNumberFormat="1" applyFont="1" applyFill="1" applyBorder="1" applyAlignment="1">
      <alignment horizontal="center" vertical="center"/>
    </xf>
    <xf numFmtId="4" fontId="52" fillId="0" borderId="11" xfId="1" applyNumberFormat="1" applyFont="1" applyFill="1" applyBorder="1" applyAlignment="1">
      <alignment horizontal="center" vertical="center"/>
    </xf>
    <xf numFmtId="4" fontId="52" fillId="0" borderId="11" xfId="0" applyNumberFormat="1" applyFont="1" applyBorder="1" applyAlignment="1">
      <alignment horizontal="center" vertical="center"/>
    </xf>
    <xf numFmtId="0" fontId="9" fillId="14" borderId="31" xfId="0" applyFont="1" applyFill="1" applyBorder="1" applyAlignment="1">
      <alignment horizontal="left"/>
    </xf>
    <xf numFmtId="168" fontId="9" fillId="14" borderId="31" xfId="0" applyNumberFormat="1" applyFont="1" applyFill="1" applyBorder="1" applyAlignment="1">
      <alignment horizontal="left"/>
    </xf>
    <xf numFmtId="0" fontId="9" fillId="13" borderId="30" xfId="0" applyFont="1" applyFill="1" applyBorder="1" applyAlignment="1">
      <alignment horizontal="left"/>
    </xf>
    <xf numFmtId="168" fontId="9" fillId="13" borderId="30" xfId="0" applyNumberFormat="1" applyFont="1" applyFill="1" applyBorder="1" applyAlignment="1">
      <alignment horizontal="left"/>
    </xf>
    <xf numFmtId="1" fontId="53" fillId="0" borderId="11" xfId="0" applyNumberFormat="1" applyFont="1" applyBorder="1" applyAlignment="1">
      <alignment horizontal="left" vertical="center" wrapText="1"/>
    </xf>
    <xf numFmtId="0" fontId="53" fillId="0" borderId="11" xfId="0" applyFont="1" applyBorder="1" applyAlignment="1">
      <alignment vertical="center" wrapText="1"/>
    </xf>
    <xf numFmtId="0" fontId="53" fillId="0" borderId="11" xfId="0" applyFont="1" applyBorder="1" applyAlignment="1">
      <alignment horizontal="center" vertical="center" wrapText="1"/>
    </xf>
    <xf numFmtId="1" fontId="53" fillId="51" borderId="11" xfId="0" applyNumberFormat="1" applyFont="1" applyFill="1" applyBorder="1" applyAlignment="1">
      <alignment horizontal="left" vertical="center" wrapText="1"/>
    </xf>
    <xf numFmtId="0" fontId="53" fillId="51" borderId="11" xfId="0" applyFont="1" applyFill="1" applyBorder="1" applyAlignment="1">
      <alignment vertical="center" wrapText="1"/>
    </xf>
    <xf numFmtId="0" fontId="53" fillId="51" borderId="11" xfId="0" applyFont="1" applyFill="1" applyBorder="1" applyAlignment="1">
      <alignment horizontal="center" vertical="center" wrapText="1"/>
    </xf>
    <xf numFmtId="0" fontId="53" fillId="51" borderId="11" xfId="0" applyFont="1" applyFill="1" applyBorder="1" applyAlignment="1">
      <alignment horizontal="left" vertical="center"/>
    </xf>
    <xf numFmtId="0" fontId="53" fillId="51" borderId="11" xfId="0" applyFont="1" applyFill="1" applyBorder="1"/>
    <xf numFmtId="4" fontId="53" fillId="0" borderId="11" xfId="0" applyNumberFormat="1" applyFont="1" applyBorder="1" applyAlignment="1">
      <alignment horizontal="center" vertical="center"/>
    </xf>
    <xf numFmtId="4" fontId="53" fillId="51" borderId="11" xfId="0" applyNumberFormat="1" applyFont="1" applyFill="1" applyBorder="1" applyAlignment="1">
      <alignment horizontal="center" vertical="center"/>
    </xf>
    <xf numFmtId="4" fontId="53" fillId="0" borderId="11" xfId="1" applyNumberFormat="1" applyFont="1" applyFill="1" applyBorder="1" applyAlignment="1">
      <alignment horizontal="center" vertical="center"/>
    </xf>
    <xf numFmtId="4" fontId="54" fillId="0" borderId="11" xfId="0" applyNumberFormat="1" applyFont="1" applyBorder="1" applyAlignment="1">
      <alignment horizontal="center" vertical="center"/>
    </xf>
    <xf numFmtId="0" fontId="47" fillId="0" borderId="0" xfId="0" quotePrefix="1" applyFont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/>
    </xf>
    <xf numFmtId="0" fontId="15" fillId="9" borderId="24" xfId="0" applyFont="1" applyFill="1" applyBorder="1" applyAlignment="1">
      <alignment horizontal="center"/>
    </xf>
    <xf numFmtId="0" fontId="15" fillId="9" borderId="25" xfId="0" applyFont="1" applyFill="1" applyBorder="1" applyAlignment="1">
      <alignment horizontal="center"/>
    </xf>
    <xf numFmtId="0" fontId="15" fillId="11" borderId="24" xfId="0" applyFont="1" applyFill="1" applyBorder="1" applyAlignment="1">
      <alignment horizontal="center"/>
    </xf>
    <xf numFmtId="0" fontId="15" fillId="11" borderId="25" xfId="0" applyFont="1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</cellXfs>
  <cellStyles count="60">
    <cellStyle name="20% - Ênfase1" xfId="32" builtinId="30" customBuiltin="1"/>
    <cellStyle name="20% - Ênfase2" xfId="36" builtinId="34" customBuiltin="1"/>
    <cellStyle name="20% - Ênfase3" xfId="40" builtinId="38" customBuiltin="1"/>
    <cellStyle name="20% - Ênfase4" xfId="44" builtinId="42" customBuiltin="1"/>
    <cellStyle name="20% - Ênfase5" xfId="48" builtinId="46" customBuiltin="1"/>
    <cellStyle name="20% - Ênfase6" xfId="52" builtinId="50" customBuiltin="1"/>
    <cellStyle name="40% - Ênfase1" xfId="33" builtinId="31" customBuiltin="1"/>
    <cellStyle name="40% - Ênfase2" xfId="37" builtinId="35" customBuiltin="1"/>
    <cellStyle name="40% - Ênfase3" xfId="41" builtinId="39" customBuiltin="1"/>
    <cellStyle name="40% - Ênfase4" xfId="45" builtinId="43" customBuiltin="1"/>
    <cellStyle name="40% - Ênfase5" xfId="49" builtinId="47" customBuiltin="1"/>
    <cellStyle name="40% - Ênfase6" xfId="53" builtinId="51" customBuiltin="1"/>
    <cellStyle name="60% - Ênfase1" xfId="34" builtinId="32" customBuiltin="1"/>
    <cellStyle name="60% - Ênfase2" xfId="38" builtinId="36" customBuiltin="1"/>
    <cellStyle name="60% - Ênfase3" xfId="42" builtinId="40" customBuiltin="1"/>
    <cellStyle name="60% - Ênfase4" xfId="46" builtinId="44" customBuiltin="1"/>
    <cellStyle name="60% - Ênfase5" xfId="50" builtinId="48" customBuiltin="1"/>
    <cellStyle name="60% - Ênfase6" xfId="54" builtinId="52" customBuiltin="1"/>
    <cellStyle name="Bom" xfId="19" builtinId="26" customBuiltin="1"/>
    <cellStyle name="Cálculo" xfId="24" builtinId="22" customBuiltin="1"/>
    <cellStyle name="Célula de Verificação" xfId="26" builtinId="23" customBuiltin="1"/>
    <cellStyle name="Célula Vinculada" xfId="25" builtinId="24" customBuiltin="1"/>
    <cellStyle name="Ênfase1" xfId="31" builtinId="29" customBuiltin="1"/>
    <cellStyle name="Ênfase2" xfId="35" builtinId="33" customBuiltin="1"/>
    <cellStyle name="Ênfase3" xfId="39" builtinId="37" customBuiltin="1"/>
    <cellStyle name="Ênfase4" xfId="43" builtinId="41" customBuiltin="1"/>
    <cellStyle name="Ênfase5" xfId="47" builtinId="45" customBuiltin="1"/>
    <cellStyle name="Ênfase6" xfId="51" builtinId="49" customBuiltin="1"/>
    <cellStyle name="Entrada" xfId="22" builtinId="20" customBuiltin="1"/>
    <cellStyle name="Moeda" xfId="4" builtinId="4"/>
    <cellStyle name="Moeda 2" xfId="7" xr:uid="{CF4BFC3C-F157-4324-8BD2-2BA6513DA17E}"/>
    <cellStyle name="Moeda 2 2" xfId="9" xr:uid="{36C5C0ED-3BFE-4819-B78D-D69BF0754067}"/>
    <cellStyle name="Moeda 2 3" xfId="12" xr:uid="{651871C6-474B-472F-9D20-7642734C4444}"/>
    <cellStyle name="Moeda 3" xfId="6" xr:uid="{7DFA581B-D822-419B-8CAA-BA10AAC056D8}"/>
    <cellStyle name="Moeda 4" xfId="11" xr:uid="{00000000-0005-0000-0000-000035000000}"/>
    <cellStyle name="Moeda 5" xfId="57" xr:uid="{A81615C7-911E-41C1-A7F6-BD13A098E3F6}"/>
    <cellStyle name="Neutro" xfId="21" builtinId="28" customBuiltin="1"/>
    <cellStyle name="Normal" xfId="0" builtinId="0"/>
    <cellStyle name="Normal 2" xfId="55" xr:uid="{1D9D86D1-DC2C-4184-8A96-6CBC3141C156}"/>
    <cellStyle name="Normal 2 2" xfId="3" xr:uid="{00000000-0005-0000-0000-000002000000}"/>
    <cellStyle name="Nota" xfId="28" builtinId="10" customBuiltin="1"/>
    <cellStyle name="Porcentagem" xfId="2" builtinId="5"/>
    <cellStyle name="Porcentagem 2" xfId="8" xr:uid="{73FDE2F4-C3AE-4905-A13E-7AA2F596C354}"/>
    <cellStyle name="Ruim" xfId="20" builtinId="27" customBuiltin="1"/>
    <cellStyle name="Saída" xfId="23" builtinId="21" customBuiltin="1"/>
    <cellStyle name="Texto de Aviso" xfId="27" builtinId="11" customBuiltin="1"/>
    <cellStyle name="Texto Explicativo" xfId="29" builtinId="53" customBuiltin="1"/>
    <cellStyle name="Título" xfId="14" builtinId="15" customBuiltin="1"/>
    <cellStyle name="Título 1" xfId="15" builtinId="16" customBuiltin="1"/>
    <cellStyle name="Título 2" xfId="16" builtinId="17" customBuiltin="1"/>
    <cellStyle name="Título 3" xfId="17" builtinId="18" customBuiltin="1"/>
    <cellStyle name="Título 4" xfId="18" builtinId="19" customBuiltin="1"/>
    <cellStyle name="Total" xfId="30" builtinId="25" customBuiltin="1"/>
    <cellStyle name="Vírgula" xfId="1" builtinId="3"/>
    <cellStyle name="Vírgula 2" xfId="5" xr:uid="{7E53D916-34AC-4CE4-ACE0-92E3FEA2BD7D}"/>
    <cellStyle name="Vírgula 3" xfId="10" xr:uid="{00000000-0005-0000-0000-000037000000}"/>
    <cellStyle name="Vírgula 4" xfId="13" xr:uid="{A24F006E-651D-4486-BC1A-ADD771E273D8}"/>
    <cellStyle name="Vírgula 5" xfId="56" xr:uid="{4D73CAD0-B6C6-49AA-82BD-654C86875678}"/>
    <cellStyle name="Vírgula 6" xfId="58" xr:uid="{1E4C06C1-3079-4BC9-B721-4629663BCE51}"/>
    <cellStyle name="Vírgula 7" xfId="59" xr:uid="{8A63987A-12AA-424A-9D64-1F5C9080A758}"/>
  </cellStyles>
  <dxfs count="142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sz val="8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sz val="8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sz val="8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sz val="8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auto="1"/>
        </patternFill>
      </fill>
    </dxf>
    <dxf>
      <font>
        <sz val="8"/>
      </font>
      <numFmt numFmtId="171" formatCode="_-* #,##0.0000000_-;\-* #,##0.0000000_-;_-* &quot;-&quot;??_-;_-@_-"/>
      <alignment horizontal="center" vertical="center" textRotation="0" wrapText="1" indent="0" justifyLastLine="0" shrinkToFit="0" readingOrder="0"/>
      <border diagonalUp="0" diagonalDown="0">
        <left/>
        <right/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alignment horizontal="left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_-* #,##0.000_-;\-* #,##0.000_-;_-* &quot;-&quot;?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71" formatCode="_-* #,##0.0000000_-;\-* #,##0.00000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71" formatCode="_-* #,##0.0000000_-;\-* #,##0.0000000_-;_-* &quot;-&quot;??_-;_-@_-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70" formatCode="0.00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9" formatCode="0.0000000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4" tint="0.59999389629810485"/>
        </patternFill>
      </fill>
      <alignment horizontal="general" vertical="bottom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4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3" formatCode="#,##0.00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B8CCE4"/>
        </left>
        <right/>
        <top style="thin">
          <color rgb="FFB8CCE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6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_-* #,##0.000_-;\-* #,##0.000_-;_-* &quot;-&quot;?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colors>
    <mruColors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Valor Estoque Físico (MP)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KPI!$C$3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  <a:sp3d>
              <a:contourClr>
                <a:schemeClr val="bg2">
                  <a:lumMod val="50000"/>
                </a:schemeClr>
              </a:contourClr>
            </a:sp3d>
          </c:spPr>
          <c:invertIfNegative val="0"/>
          <c:dPt>
            <c:idx val="1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  <a:sp3d>
                <a:contourClr>
                  <a:schemeClr val="bg2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227-40CD-8B0B-2E7093A0363E}"/>
              </c:ext>
            </c:extLst>
          </c:dPt>
          <c:dLbls>
            <c:dLbl>
              <c:idx val="0"/>
              <c:layout>
                <c:manualLayout>
                  <c:x val="0"/>
                  <c:y val="0.337962962962962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227-40CD-8B0B-2E7093A0363E}"/>
                </c:ext>
              </c:extLst>
            </c:dLbl>
            <c:dLbl>
              <c:idx val="1"/>
              <c:layout>
                <c:manualLayout>
                  <c:x val="0"/>
                  <c:y val="0.421296296296296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227-40CD-8B0B-2E7093A0363E}"/>
                </c:ext>
              </c:extLst>
            </c:dLbl>
            <c:dLbl>
              <c:idx val="2"/>
              <c:layout>
                <c:manualLayout>
                  <c:x val="-2.5462668816039986E-17"/>
                  <c:y val="0.421296296296296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227-40CD-8B0B-2E7093A0363E}"/>
                </c:ext>
              </c:extLst>
            </c:dLbl>
            <c:dLbl>
              <c:idx val="3"/>
              <c:layout>
                <c:manualLayout>
                  <c:x val="-5.0925337632079971E-17"/>
                  <c:y val="0.370370370370370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227-40CD-8B0B-2E7093A0363E}"/>
                </c:ext>
              </c:extLst>
            </c:dLbl>
            <c:dLbl>
              <c:idx val="4"/>
              <c:layout>
                <c:manualLayout>
                  <c:x val="-5.0925337632079971E-17"/>
                  <c:y val="0.388888888888888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227-40CD-8B0B-2E7093A0363E}"/>
                </c:ext>
              </c:extLst>
            </c:dLbl>
            <c:dLbl>
              <c:idx val="5"/>
              <c:layout>
                <c:manualLayout>
                  <c:x val="0"/>
                  <c:y val="0.370370370370370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227-40CD-8B0B-2E7093A0363E}"/>
                </c:ext>
              </c:extLst>
            </c:dLbl>
            <c:dLbl>
              <c:idx val="6"/>
              <c:layout>
                <c:manualLayout>
                  <c:x val="0"/>
                  <c:y val="0.412037037037037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227-40CD-8B0B-2E7093A0363E}"/>
                </c:ext>
              </c:extLst>
            </c:dLbl>
            <c:dLbl>
              <c:idx val="7"/>
              <c:layout>
                <c:manualLayout>
                  <c:x val="0"/>
                  <c:y val="0.425925925925925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227-40CD-8B0B-2E7093A0363E}"/>
                </c:ext>
              </c:extLst>
            </c:dLbl>
            <c:dLbl>
              <c:idx val="8"/>
              <c:layout>
                <c:manualLayout>
                  <c:x val="2.7777777777777779E-3"/>
                  <c:y val="0.40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227-40CD-8B0B-2E7093A0363E}"/>
                </c:ext>
              </c:extLst>
            </c:dLbl>
            <c:dLbl>
              <c:idx val="9"/>
              <c:layout>
                <c:manualLayout>
                  <c:x val="0"/>
                  <c:y val="0.430555555555555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27-40CD-8B0B-2E7093A0363E}"/>
                </c:ext>
              </c:extLst>
            </c:dLbl>
            <c:dLbl>
              <c:idx val="10"/>
              <c:layout>
                <c:manualLayout>
                  <c:x val="0"/>
                  <c:y val="0.40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27-40CD-8B0B-2E7093A0363E}"/>
                </c:ext>
              </c:extLst>
            </c:dLbl>
            <c:dLbl>
              <c:idx val="11"/>
              <c:layout>
                <c:manualLayout>
                  <c:x val="-1.0185067526415994E-16"/>
                  <c:y val="0.393518518518518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DB-4FF4-8CB3-5974F62084EF}"/>
                </c:ext>
              </c:extLst>
            </c:dLbl>
            <c:dLbl>
              <c:idx val="12"/>
              <c:layout>
                <c:manualLayout>
                  <c:x val="1.0185067526415994E-16"/>
                  <c:y val="0.425925925925925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27-40CD-8B0B-2E7093A036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KPI!$B$4:$B$16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KPI!$C$4:$C$16</c:f>
              <c:numCache>
                <c:formatCode>_("R$"* #,##0.00_);_("R$"* \(#,##0.00\);_("R$"* "-"??_);_(@_)</c:formatCode>
                <c:ptCount val="13"/>
                <c:pt idx="0">
                  <c:v>14484678.86120869</c:v>
                </c:pt>
                <c:pt idx="1">
                  <c:v>13521013.40158907</c:v>
                </c:pt>
                <c:pt idx="2">
                  <c:v>14243063.646198323</c:v>
                </c:pt>
                <c:pt idx="3">
                  <c:v>12258289.334475307</c:v>
                </c:pt>
                <c:pt idx="4">
                  <c:v>9350849.1820745859</c:v>
                </c:pt>
                <c:pt idx="5">
                  <c:v>8710025.7491968665</c:v>
                </c:pt>
                <c:pt idx="9">
                  <c:v>9786201.1600000001</c:v>
                </c:pt>
                <c:pt idx="10">
                  <c:v>11626524.65039243</c:v>
                </c:pt>
                <c:pt idx="11">
                  <c:v>11050985.634239936</c:v>
                </c:pt>
                <c:pt idx="12">
                  <c:v>11670181.291041691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7-40CD-8B0B-2E7093A03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Valor Estoque Sistema (MP)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KPI!$C$3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  <a:sp3d>
              <a:contourClr>
                <a:schemeClr val="bg2">
                  <a:lumMod val="50000"/>
                </a:schemeClr>
              </a:contourClr>
            </a:sp3d>
          </c:spPr>
          <c:invertIfNegative val="0"/>
          <c:dPt>
            <c:idx val="1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  <a:sp3d>
                <a:contourClr>
                  <a:schemeClr val="bg2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CF0-4741-AFC1-E10ED22B8D96}"/>
              </c:ext>
            </c:extLst>
          </c:dPt>
          <c:dLbls>
            <c:dLbl>
              <c:idx val="0"/>
              <c:layout>
                <c:manualLayout>
                  <c:x val="0"/>
                  <c:y val="0.347222222222222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CF0-4741-AFC1-E10ED22B8D96}"/>
                </c:ext>
              </c:extLst>
            </c:dLbl>
            <c:dLbl>
              <c:idx val="1"/>
              <c:layout>
                <c:manualLayout>
                  <c:x val="0"/>
                  <c:y val="0.425925925925925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F0-4741-AFC1-E10ED22B8D96}"/>
                </c:ext>
              </c:extLst>
            </c:dLbl>
            <c:dLbl>
              <c:idx val="2"/>
              <c:layout>
                <c:manualLayout>
                  <c:x val="-2.5462668816039986E-17"/>
                  <c:y val="0.430555555555555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CF0-4741-AFC1-E10ED22B8D96}"/>
                </c:ext>
              </c:extLst>
            </c:dLbl>
            <c:dLbl>
              <c:idx val="3"/>
              <c:layout>
                <c:manualLayout>
                  <c:x val="-5.0925337632079971E-17"/>
                  <c:y val="0.3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F0-4741-AFC1-E10ED22B8D96}"/>
                </c:ext>
              </c:extLst>
            </c:dLbl>
            <c:dLbl>
              <c:idx val="4"/>
              <c:layout>
                <c:manualLayout>
                  <c:x val="-5.0925337632079971E-17"/>
                  <c:y val="0.384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CF0-4741-AFC1-E10ED22B8D96}"/>
                </c:ext>
              </c:extLst>
            </c:dLbl>
            <c:dLbl>
              <c:idx val="5"/>
              <c:layout>
                <c:manualLayout>
                  <c:x val="0"/>
                  <c:y val="0.398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F0-4741-AFC1-E10ED22B8D96}"/>
                </c:ext>
              </c:extLst>
            </c:dLbl>
            <c:dLbl>
              <c:idx val="6"/>
              <c:layout>
                <c:manualLayout>
                  <c:x val="2.7777777777777779E-3"/>
                  <c:y val="0.425925925925925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CF0-4741-AFC1-E10ED22B8D96}"/>
                </c:ext>
              </c:extLst>
            </c:dLbl>
            <c:dLbl>
              <c:idx val="7"/>
              <c:layout>
                <c:manualLayout>
                  <c:x val="0"/>
                  <c:y val="0.40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CF0-4741-AFC1-E10ED22B8D96}"/>
                </c:ext>
              </c:extLst>
            </c:dLbl>
            <c:dLbl>
              <c:idx val="8"/>
              <c:layout>
                <c:manualLayout>
                  <c:x val="0"/>
                  <c:y val="0.407407407407407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CF0-4741-AFC1-E10ED22B8D96}"/>
                </c:ext>
              </c:extLst>
            </c:dLbl>
            <c:dLbl>
              <c:idx val="9"/>
              <c:layout>
                <c:manualLayout>
                  <c:x val="2.777777777777676E-3"/>
                  <c:y val="0.40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F0-4741-AFC1-E10ED22B8D96}"/>
                </c:ext>
              </c:extLst>
            </c:dLbl>
            <c:dLbl>
              <c:idx val="10"/>
              <c:layout>
                <c:manualLayout>
                  <c:x val="0"/>
                  <c:y val="0.416666666666666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CF0-4741-AFC1-E10ED22B8D96}"/>
                </c:ext>
              </c:extLst>
            </c:dLbl>
            <c:dLbl>
              <c:idx val="11"/>
              <c:layout>
                <c:manualLayout>
                  <c:x val="2.7777777777777779E-3"/>
                  <c:y val="0.40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DE-4B1E-9C25-0CD3194C57DB}"/>
                </c:ext>
              </c:extLst>
            </c:dLbl>
            <c:dLbl>
              <c:idx val="12"/>
              <c:layout>
                <c:manualLayout>
                  <c:x val="2.7777777777777779E-3"/>
                  <c:y val="0.416666666666666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CF0-4741-AFC1-E10ED22B8D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KPI!$B$20:$B$32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KPI!$C$20:$C$32</c:f>
              <c:numCache>
                <c:formatCode>_("R$"* #,##0.00_);_("R$"* \(#,##0.00\);_("R$"* "-"??_);_(@_)</c:formatCode>
                <c:ptCount val="13"/>
                <c:pt idx="0">
                  <c:v>14366534.68290389</c:v>
                </c:pt>
                <c:pt idx="1">
                  <c:v>13253660.260594746</c:v>
                </c:pt>
                <c:pt idx="2">
                  <c:v>13961423.08169564</c:v>
                </c:pt>
                <c:pt idx="3">
                  <c:v>12051396.983197037</c:v>
                </c:pt>
                <c:pt idx="4">
                  <c:v>9264855.1814843472</c:v>
                </c:pt>
                <c:pt idx="5">
                  <c:v>8609513.2325646691</c:v>
                </c:pt>
                <c:pt idx="9">
                  <c:v>10609446.65</c:v>
                </c:pt>
                <c:pt idx="10">
                  <c:v>11578858.133580325</c:v>
                </c:pt>
                <c:pt idx="11">
                  <c:v>10995927.9650164</c:v>
                </c:pt>
                <c:pt idx="12">
                  <c:v>11632401.796781894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CF0-4741-AFC1-E10ED22B8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Valor Estoque Físico (PA)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KPI!$C$3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  <a:sp3d>
              <a:contourClr>
                <a:schemeClr val="bg2">
                  <a:lumMod val="50000"/>
                </a:schemeClr>
              </a:contourClr>
            </a:sp3d>
          </c:spPr>
          <c:invertIfNegative val="0"/>
          <c:dPt>
            <c:idx val="1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  <a:sp3d>
                <a:contourClr>
                  <a:schemeClr val="bg2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344-45D1-915E-EECA3C12B619}"/>
              </c:ext>
            </c:extLst>
          </c:dPt>
          <c:dLbls>
            <c:dLbl>
              <c:idx val="0"/>
              <c:layout>
                <c:manualLayout>
                  <c:x val="0"/>
                  <c:y val="0.393518518518518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44-45D1-915E-EECA3C12B619}"/>
                </c:ext>
              </c:extLst>
            </c:dLbl>
            <c:dLbl>
              <c:idx val="1"/>
              <c:layout>
                <c:manualLayout>
                  <c:x val="0"/>
                  <c:y val="0.40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44-45D1-915E-EECA3C12B619}"/>
                </c:ext>
              </c:extLst>
            </c:dLbl>
            <c:dLbl>
              <c:idx val="2"/>
              <c:layout>
                <c:manualLayout>
                  <c:x val="-2.5462668816039986E-17"/>
                  <c:y val="0.342592592592592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44-45D1-915E-EECA3C12B619}"/>
                </c:ext>
              </c:extLst>
            </c:dLbl>
            <c:dLbl>
              <c:idx val="3"/>
              <c:layout>
                <c:manualLayout>
                  <c:x val="-5.0925337632079971E-17"/>
                  <c:y val="0.231481481481481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44-45D1-915E-EECA3C12B619}"/>
                </c:ext>
              </c:extLst>
            </c:dLbl>
            <c:dLbl>
              <c:idx val="4"/>
              <c:layout>
                <c:manualLayout>
                  <c:x val="5.5555555555555046E-3"/>
                  <c:y val="0.319444444444444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44-45D1-915E-EECA3C12B619}"/>
                </c:ext>
              </c:extLst>
            </c:dLbl>
            <c:dLbl>
              <c:idx val="5"/>
              <c:layout>
                <c:manualLayout>
                  <c:x val="0"/>
                  <c:y val="0.430555555555555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44-45D1-915E-EECA3C12B619}"/>
                </c:ext>
              </c:extLst>
            </c:dLbl>
            <c:dLbl>
              <c:idx val="6"/>
              <c:layout>
                <c:manualLayout>
                  <c:x val="2.7777777777777779E-3"/>
                  <c:y val="0.3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344-45D1-915E-EECA3C12B619}"/>
                </c:ext>
              </c:extLst>
            </c:dLbl>
            <c:dLbl>
              <c:idx val="7"/>
              <c:layout>
                <c:manualLayout>
                  <c:x val="0"/>
                  <c:y val="0.384259259259259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44-45D1-915E-EECA3C12B619}"/>
                </c:ext>
              </c:extLst>
            </c:dLbl>
            <c:dLbl>
              <c:idx val="8"/>
              <c:layout>
                <c:manualLayout>
                  <c:x val="0"/>
                  <c:y val="0.254629629629629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344-45D1-915E-EECA3C12B619}"/>
                </c:ext>
              </c:extLst>
            </c:dLbl>
            <c:dLbl>
              <c:idx val="9"/>
              <c:layout>
                <c:manualLayout>
                  <c:x val="2.777777777777676E-3"/>
                  <c:y val="0.379629629629629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344-45D1-915E-EECA3C12B619}"/>
                </c:ext>
              </c:extLst>
            </c:dLbl>
            <c:dLbl>
              <c:idx val="10"/>
              <c:layout>
                <c:manualLayout>
                  <c:x val="5.5555555555555558E-3"/>
                  <c:y val="0.245370370370370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344-45D1-915E-EECA3C12B619}"/>
                </c:ext>
              </c:extLst>
            </c:dLbl>
            <c:dLbl>
              <c:idx val="11"/>
              <c:layout>
                <c:manualLayout>
                  <c:x val="8.3333333333333332E-3"/>
                  <c:y val="0.240740740740740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05-4DAF-A585-9A7398A11E97}"/>
                </c:ext>
              </c:extLst>
            </c:dLbl>
            <c:dLbl>
              <c:idx val="12"/>
              <c:layout>
                <c:manualLayout>
                  <c:x val="1.0185067526415994E-16"/>
                  <c:y val="0.310185185185185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344-45D1-915E-EECA3C12B6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KPI!$B$36:$B$48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KPI!$C$36:$C$48</c:f>
              <c:numCache>
                <c:formatCode>_("R$"* #,##0.00_);_("R$"* \(#,##0.00\);_("R$"* "-"??_);_(@_)</c:formatCode>
                <c:ptCount val="13"/>
                <c:pt idx="0">
                  <c:v>2390297.7542725955</c:v>
                </c:pt>
                <c:pt idx="1">
                  <c:v>3642342.7577676745</c:v>
                </c:pt>
                <c:pt idx="2">
                  <c:v>1858028.2596556209</c:v>
                </c:pt>
                <c:pt idx="3">
                  <c:v>1454970.3948237924</c:v>
                </c:pt>
                <c:pt idx="4">
                  <c:v>1203577.7008128057</c:v>
                </c:pt>
                <c:pt idx="5">
                  <c:v>2240566.9133587945</c:v>
                </c:pt>
                <c:pt idx="9" formatCode="&quot;R$&quot;#,##0.00_);[Red]\(&quot;R$&quot;#,##0.00\)">
                  <c:v>3036154.11</c:v>
                </c:pt>
                <c:pt idx="10" formatCode="&quot;R$&quot;#,##0.00_);[Red]\(&quot;R$&quot;#,##0.00\)">
                  <c:v>1835764.65</c:v>
                </c:pt>
                <c:pt idx="11" formatCode="&quot;R$&quot;#,##0.00_);[Red]\(&quot;R$&quot;#,##0.00\)">
                  <c:v>1838676.67</c:v>
                </c:pt>
                <c:pt idx="12">
                  <c:v>2166708.8011879199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344-45D1-915E-EECA3C12B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Custo Divergência (MP)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KPI!$N$3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85000"/>
                </a:schemeClr>
              </a:solidFill>
            </a:ln>
            <a:effectLst/>
            <a:sp3d>
              <a:contourClr>
                <a:schemeClr val="bg1">
                  <a:lumMod val="8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C03-426E-8AB2-DDB9DE39F567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1C03-426E-8AB2-DDB9DE39F567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1C03-426E-8AB2-DDB9DE39F567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C03-426E-8AB2-DDB9DE39F567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00B050"/>
                </a:solidFill>
              </a:ln>
              <a:effectLst/>
              <a:sp3d>
                <a:contourClr>
                  <a:srgbClr val="00B05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0-1C03-426E-8AB2-DDB9DE39F567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C03-426E-8AB2-DDB9DE39F567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1C03-426E-8AB2-DDB9DE39F567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C03-426E-8AB2-DDB9DE39F567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1C03-426E-8AB2-DDB9DE39F567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C03-426E-8AB2-DDB9DE39F567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00B050"/>
                </a:solidFill>
              </a:ln>
              <a:effectLst/>
              <a:sp3d>
                <a:contourClr>
                  <a:srgbClr val="00B05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C03-426E-8AB2-DDB9DE39F567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00B050"/>
                </a:solidFill>
              </a:ln>
              <a:effectLst/>
              <a:sp3d>
                <a:contourClr>
                  <a:srgbClr val="00B05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8-62D8-46AD-ABAE-D0EA8790219F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1C03-426E-8AB2-DDB9DE39F567}"/>
              </c:ext>
            </c:extLst>
          </c:dPt>
          <c:dLbls>
            <c:dLbl>
              <c:idx val="4"/>
              <c:layout>
                <c:manualLayout>
                  <c:x val="-0.21666666666666676"/>
                  <c:y val="-4.62962962962971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03-426E-8AB2-DDB9DE39F567}"/>
                </c:ext>
              </c:extLst>
            </c:dLbl>
            <c:dLbl>
              <c:idx val="10"/>
              <c:layout>
                <c:manualLayout>
                  <c:x val="-0.1861111111111112"/>
                  <c:y val="-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03-426E-8AB2-DDB9DE39F5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KPI!$M$4:$M$16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KPI!$N$4:$N$16</c:f>
              <c:numCache>
                <c:formatCode>_("R$"* #,##0.00_);_("R$"* \(#,##0.00\);_("R$"* "-"??_);_(@_)</c:formatCode>
                <c:ptCount val="13"/>
                <c:pt idx="0">
                  <c:v>118144.17830481287</c:v>
                </c:pt>
                <c:pt idx="1">
                  <c:v>267353.14099432284</c:v>
                </c:pt>
                <c:pt idx="2">
                  <c:v>281640.56450267584</c:v>
                </c:pt>
                <c:pt idx="3">
                  <c:v>206892.35127827383</c:v>
                </c:pt>
                <c:pt idx="4">
                  <c:v>85994.000590238822</c:v>
                </c:pt>
                <c:pt idx="5">
                  <c:v>100512.51663218962</c:v>
                </c:pt>
                <c:pt idx="9">
                  <c:v>-823245.49000000022</c:v>
                </c:pt>
                <c:pt idx="10">
                  <c:v>47666.516812104732</c:v>
                </c:pt>
                <c:pt idx="11">
                  <c:v>55057.669223535107</c:v>
                </c:pt>
                <c:pt idx="12">
                  <c:v>37779.494259794839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8C-4D05-A32E-A9C8C85E8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06656352"/>
        <c:axId val="733449344"/>
        <c:axId val="0"/>
      </c:bar3DChart>
      <c:catAx>
        <c:axId val="8066563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33449344"/>
        <c:crosses val="autoZero"/>
        <c:auto val="1"/>
        <c:lblAlgn val="ctr"/>
        <c:lblOffset val="100"/>
        <c:noMultiLvlLbl val="0"/>
      </c:catAx>
      <c:valAx>
        <c:axId val="73344934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0665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% Divergência (MP)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KPI!$N$19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E0-42CE-BA1B-6D36BD7BA435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3E0-42CE-BA1B-6D36BD7BA435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E0-42CE-BA1B-6D36BD7BA435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3E0-42CE-BA1B-6D36BD7BA435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3E0-42CE-BA1B-6D36BD7BA435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3E0-42CE-BA1B-6D36BD7BA435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E0-42CE-BA1B-6D36BD7BA435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3E0-42CE-BA1B-6D36BD7BA435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3E0-42CE-BA1B-6D36BD7BA435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3E0-42CE-BA1B-6D36BD7BA435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3E0-42CE-BA1B-6D36BD7BA435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A448-4EF5-871F-57FC4AE1CC37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E0-42CE-BA1B-6D36BD7BA435}"/>
              </c:ext>
            </c:extLst>
          </c:dPt>
          <c:dLbls>
            <c:dLbl>
              <c:idx val="0"/>
              <c:layout>
                <c:manualLayout>
                  <c:x val="2.7779965004374454E-3"/>
                  <c:y val="-1.6975112544026657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E0-42CE-BA1B-6D36BD7BA435}"/>
                </c:ext>
              </c:extLst>
            </c:dLbl>
            <c:dLbl>
              <c:idx val="1"/>
              <c:layout>
                <c:manualLayout>
                  <c:x val="-2.7775590551180084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E0-42CE-BA1B-6D36BD7BA435}"/>
                </c:ext>
              </c:extLst>
            </c:dLbl>
            <c:dLbl>
              <c:idx val="2"/>
              <c:layout>
                <c:manualLayout>
                  <c:x val="2.777777777777777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E0-42CE-BA1B-6D36BD7BA435}"/>
                </c:ext>
              </c:extLst>
            </c:dLbl>
            <c:dLbl>
              <c:idx val="3"/>
              <c:layout>
                <c:manualLayout>
                  <c:x val="0.05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E0-42CE-BA1B-6D36BD7BA435}"/>
                </c:ext>
              </c:extLst>
            </c:dLbl>
            <c:dLbl>
              <c:idx val="12"/>
              <c:layout>
                <c:manualLayout>
                  <c:x val="-2.7775590551180084E-3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E0-42CE-BA1B-6D36BD7BA4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KPI!$M$20:$M$32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KPI!$N$20:$N$32</c:f>
              <c:numCache>
                <c:formatCode>0.00%</c:formatCode>
                <c:ptCount val="13"/>
                <c:pt idx="0">
                  <c:v>8.223568237746566E-3</c:v>
                </c:pt>
                <c:pt idx="1">
                  <c:v>2.0172023104380193E-2</c:v>
                </c:pt>
                <c:pt idx="2">
                  <c:v>2.017276912637405E-2</c:v>
                </c:pt>
                <c:pt idx="3">
                  <c:v>1.7167499466388726E-2</c:v>
                </c:pt>
                <c:pt idx="4">
                  <c:v>9.2817425535259689E-3</c:v>
                </c:pt>
                <c:pt idx="5">
                  <c:v>1.1674587623840398E-2</c:v>
                </c:pt>
                <c:pt idx="9">
                  <c:v>-7.7595516256260183E-2</c:v>
                </c:pt>
                <c:pt idx="10">
                  <c:v>4.1166854505164975E-3</c:v>
                </c:pt>
                <c:pt idx="11">
                  <c:v>5.0070962085875205E-3</c:v>
                </c:pt>
                <c:pt idx="12" formatCode="0.0%">
                  <c:v>2.0244950572333043E-3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0-42CE-BA1B-6D36BD7BA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469440"/>
        <c:axId val="1464353056"/>
      </c:barChart>
      <c:catAx>
        <c:axId val="1372469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353056"/>
        <c:crosses val="autoZero"/>
        <c:auto val="1"/>
        <c:lblAlgn val="ctr"/>
        <c:lblOffset val="100"/>
        <c:noMultiLvlLbl val="0"/>
      </c:catAx>
      <c:valAx>
        <c:axId val="14643530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37246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Acuracidade Qualitativa (MP)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KPI!$N$3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  <a:sp3d>
              <a:contourClr>
                <a:schemeClr val="tx1">
                  <a:lumMod val="65000"/>
                  <a:lumOff val="35000"/>
                </a:schemeClr>
              </a:contourClr>
            </a:sp3d>
          </c:spPr>
          <c:invertIfNegative val="0"/>
          <c:dPt>
            <c:idx val="1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  <a:sp3d>
                <a:contourClr>
                  <a:schemeClr val="tx1">
                    <a:lumMod val="65000"/>
                    <a:lumOff val="3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5BA-4020-9DCC-C03C1E9A907E}"/>
              </c:ext>
            </c:extLst>
          </c:dPt>
          <c:dLbls>
            <c:dLbl>
              <c:idx val="0"/>
              <c:layout>
                <c:manualLayout>
                  <c:x val="0"/>
                  <c:y val="0.388888888888888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BA-4020-9DCC-C03C1E9A907E}"/>
                </c:ext>
              </c:extLst>
            </c:dLbl>
            <c:dLbl>
              <c:idx val="1"/>
              <c:layout>
                <c:manualLayout>
                  <c:x val="0"/>
                  <c:y val="0.416666666666666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BA-4020-9DCC-C03C1E9A907E}"/>
                </c:ext>
              </c:extLst>
            </c:dLbl>
            <c:dLbl>
              <c:idx val="2"/>
              <c:layout>
                <c:manualLayout>
                  <c:x val="5.5555555555555558E-3"/>
                  <c:y val="0.347222222222222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5BA-4020-9DCC-C03C1E9A907E}"/>
                </c:ext>
              </c:extLst>
            </c:dLbl>
            <c:dLbl>
              <c:idx val="3"/>
              <c:layout>
                <c:manualLayout>
                  <c:x val="2.7777777777777267E-3"/>
                  <c:y val="0.268518518518518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BA-4020-9DCC-C03C1E9A907E}"/>
                </c:ext>
              </c:extLst>
            </c:dLbl>
            <c:dLbl>
              <c:idx val="4"/>
              <c:layout>
                <c:manualLayout>
                  <c:x val="2.7777777777777267E-3"/>
                  <c:y val="0.2129629629629629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5BA-4020-9DCC-C03C1E9A907E}"/>
                </c:ext>
              </c:extLst>
            </c:dLbl>
            <c:dLbl>
              <c:idx val="5"/>
              <c:layout>
                <c:manualLayout>
                  <c:x val="5.5555555555555046E-3"/>
                  <c:y val="0.277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5BA-4020-9DCC-C03C1E9A907E}"/>
                </c:ext>
              </c:extLst>
            </c:dLbl>
            <c:dLbl>
              <c:idx val="6"/>
              <c:layout>
                <c:manualLayout>
                  <c:x val="0"/>
                  <c:y val="0.26388888888888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5BA-4020-9DCC-C03C1E9A907E}"/>
                </c:ext>
              </c:extLst>
            </c:dLbl>
            <c:dLbl>
              <c:idx val="7"/>
              <c:layout>
                <c:manualLayout>
                  <c:x val="2.7777777777777779E-3"/>
                  <c:y val="0.287037037037036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5BA-4020-9DCC-C03C1E9A907E}"/>
                </c:ext>
              </c:extLst>
            </c:dLbl>
            <c:dLbl>
              <c:idx val="8"/>
              <c:layout>
                <c:manualLayout>
                  <c:x val="0"/>
                  <c:y val="0.300925925925925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5BA-4020-9DCC-C03C1E9A907E}"/>
                </c:ext>
              </c:extLst>
            </c:dLbl>
            <c:dLbl>
              <c:idx val="9"/>
              <c:layout>
                <c:manualLayout>
                  <c:x val="5.5555555555554534E-3"/>
                  <c:y val="0.277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5BA-4020-9DCC-C03C1E9A907E}"/>
                </c:ext>
              </c:extLst>
            </c:dLbl>
            <c:dLbl>
              <c:idx val="10"/>
              <c:layout>
                <c:manualLayout>
                  <c:x val="2.7777777777777779E-3"/>
                  <c:y val="0.4861111111111112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5BA-4020-9DCC-C03C1E9A907E}"/>
                </c:ext>
              </c:extLst>
            </c:dLbl>
            <c:dLbl>
              <c:idx val="11"/>
              <c:layout>
                <c:manualLayout>
                  <c:x val="5.5555555555554534E-3"/>
                  <c:y val="0.4861111111111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5BA-4020-9DCC-C03C1E9A907E}"/>
                </c:ext>
              </c:extLst>
            </c:dLbl>
            <c:dLbl>
              <c:idx val="12"/>
              <c:layout>
                <c:manualLayout>
                  <c:x val="1.0185067526415994E-16"/>
                  <c:y val="0.333333333333333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BA-4020-9DCC-C03C1E9A90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KPI!$B$36:$B$48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KPI!$N$36:$N$48</c:f>
              <c:numCache>
                <c:formatCode>0.00%</c:formatCode>
                <c:ptCount val="13"/>
                <c:pt idx="0">
                  <c:v>0.64661654135338342</c:v>
                </c:pt>
                <c:pt idx="1">
                  <c:v>0.62737642585551334</c:v>
                </c:pt>
                <c:pt idx="2">
                  <c:v>0.66279069767441856</c:v>
                </c:pt>
                <c:pt idx="3">
                  <c:v>0.70342205323193918</c:v>
                </c:pt>
                <c:pt idx="4">
                  <c:v>0.73705179282868527</c:v>
                </c:pt>
                <c:pt idx="5">
                  <c:v>0.7450199203187251</c:v>
                </c:pt>
                <c:pt idx="9">
                  <c:v>0.33800000000000002</c:v>
                </c:pt>
                <c:pt idx="10">
                  <c:v>0.60661764705882348</c:v>
                </c:pt>
                <c:pt idx="11">
                  <c:v>0.61832061068702293</c:v>
                </c:pt>
                <c:pt idx="12" formatCode="0.0%">
                  <c:v>0.63169063211205689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5BA-4020-9DCC-C03C1E9A9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Valor</a:t>
            </a:r>
            <a:r>
              <a:rPr lang="en-US" b="1" baseline="0">
                <a:solidFill>
                  <a:schemeClr val="tx1"/>
                </a:solidFill>
              </a:rPr>
              <a:t> Estoque Sistema (PA)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KPI!$C$3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  <a:sp3d>
              <a:contourClr>
                <a:schemeClr val="tx1">
                  <a:lumMod val="65000"/>
                  <a:lumOff val="35000"/>
                </a:schemeClr>
              </a:contourClr>
            </a:sp3d>
          </c:spPr>
          <c:invertIfNegative val="0"/>
          <c:dPt>
            <c:idx val="1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  <a:sp3d>
                <a:contourClr>
                  <a:schemeClr val="tx1">
                    <a:lumMod val="65000"/>
                    <a:lumOff val="3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E0C-4113-8D0D-F391962C5A31}"/>
              </c:ext>
            </c:extLst>
          </c:dPt>
          <c:dLbls>
            <c:dLbl>
              <c:idx val="3"/>
              <c:layout>
                <c:manualLayout>
                  <c:x val="2.7777777777777267E-3"/>
                  <c:y val="0.185185185185185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0C-4113-8D0D-F391962C5A31}"/>
                </c:ext>
              </c:extLst>
            </c:dLbl>
            <c:dLbl>
              <c:idx val="4"/>
              <c:layout>
                <c:manualLayout>
                  <c:x val="2.7777777777777267E-3"/>
                  <c:y val="0.314814814814814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0C-4113-8D0D-F391962C5A31}"/>
                </c:ext>
              </c:extLst>
            </c:dLbl>
            <c:dLbl>
              <c:idx val="5"/>
              <c:layout>
                <c:manualLayout>
                  <c:x val="2.7777777777777779E-3"/>
                  <c:y val="0.430555555555555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0C-4113-8D0D-F391962C5A31}"/>
                </c:ext>
              </c:extLst>
            </c:dLbl>
            <c:dLbl>
              <c:idx val="6"/>
              <c:layout>
                <c:manualLayout>
                  <c:x val="2.7777777777777779E-3"/>
                  <c:y val="0.38888888888888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E0C-4113-8D0D-F391962C5A31}"/>
                </c:ext>
              </c:extLst>
            </c:dLbl>
            <c:dLbl>
              <c:idx val="7"/>
              <c:layout>
                <c:manualLayout>
                  <c:x val="5.5555555555555558E-3"/>
                  <c:y val="0.384259259259259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E0C-4113-8D0D-F391962C5A31}"/>
                </c:ext>
              </c:extLst>
            </c:dLbl>
            <c:dLbl>
              <c:idx val="8"/>
              <c:layout>
                <c:manualLayout>
                  <c:x val="2.7777777777777779E-3"/>
                  <c:y val="0.240740740740740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E0C-4113-8D0D-F391962C5A31}"/>
                </c:ext>
              </c:extLst>
            </c:dLbl>
            <c:dLbl>
              <c:idx val="9"/>
              <c:layout>
                <c:manualLayout>
                  <c:x val="8.3333333333332309E-3"/>
                  <c:y val="0.384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E0C-4113-8D0D-F391962C5A31}"/>
                </c:ext>
              </c:extLst>
            </c:dLbl>
            <c:dLbl>
              <c:idx val="10"/>
              <c:layout>
                <c:manualLayout>
                  <c:x val="2.7777777777777779E-3"/>
                  <c:y val="0.240740740740740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E0C-4113-8D0D-F391962C5A31}"/>
                </c:ext>
              </c:extLst>
            </c:dLbl>
            <c:dLbl>
              <c:idx val="11"/>
              <c:layout>
                <c:manualLayout>
                  <c:x val="5.5555555555554534E-3"/>
                  <c:y val="0.240740740740740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E0C-4113-8D0D-F391962C5A31}"/>
                </c:ext>
              </c:extLst>
            </c:dLbl>
            <c:dLbl>
              <c:idx val="12"/>
              <c:layout>
                <c:manualLayout>
                  <c:x val="2.7777777777777779E-3"/>
                  <c:y val="0.324074074074074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0C-4113-8D0D-F391962C5A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KPI!$B$52:$B$64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KPI!$C$52:$C$64</c:f>
              <c:numCache>
                <c:formatCode>_("R$"* #,##0.00_);_("R$"* \(#,##0.00\);_("R$"* "-"??_);_(@_)</c:formatCode>
                <c:ptCount val="13"/>
                <c:pt idx="0">
                  <c:v>2415675.3409071933</c:v>
                </c:pt>
                <c:pt idx="1">
                  <c:v>3657759.0754857543</c:v>
                </c:pt>
                <c:pt idx="2">
                  <c:v>1875975.516140644</c:v>
                </c:pt>
                <c:pt idx="3">
                  <c:v>1472804.5075347854</c:v>
                </c:pt>
                <c:pt idx="4">
                  <c:v>1221473.0601785937</c:v>
                </c:pt>
                <c:pt idx="5">
                  <c:v>2240114.5816193861</c:v>
                </c:pt>
                <c:pt idx="9" formatCode="&quot;R$&quot;#,##0.00_);[Red]\(&quot;R$&quot;#,##0.00\)">
                  <c:v>3089099.72</c:v>
                </c:pt>
                <c:pt idx="10" formatCode="&quot;R$&quot;#,##0.00_);[Red]\(&quot;R$&quot;#,##0.00\)">
                  <c:v>1889315.29</c:v>
                </c:pt>
                <c:pt idx="11" formatCode="&quot;R$&quot;#,##0.00_);[Red]\(&quot;R$&quot;#,##0.00\)">
                  <c:v>1879873.31</c:v>
                </c:pt>
                <c:pt idx="12">
                  <c:v>2193565.600207373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E0C-4113-8D0D-F391962C5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% Divergência (PA)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KPI!$N$19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E21-4F5B-8117-A920F1566C0B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E21-4F5B-8117-A920F1566C0B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E21-4F5B-8117-A920F1566C0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E21-4F5B-8117-A920F1566C0B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E21-4F5B-8117-A920F1566C0B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E21-4F5B-8117-A920F1566C0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E21-4F5B-8117-A920F1566C0B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E21-4F5B-8117-A920F1566C0B}"/>
              </c:ext>
            </c:extLst>
          </c:dPt>
          <c:dLbls>
            <c:dLbl>
              <c:idx val="4"/>
              <c:layout>
                <c:manualLayout>
                  <c:x val="-0.10833333333333334"/>
                  <c:y val="-1.3888888888888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E21-4F5B-8117-A920F1566C0B}"/>
                </c:ext>
              </c:extLst>
            </c:dLbl>
            <c:dLbl>
              <c:idx val="5"/>
              <c:layout>
                <c:manualLayout>
                  <c:x val="-0.1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E21-4F5B-8117-A920F1566C0B}"/>
                </c:ext>
              </c:extLst>
            </c:dLbl>
            <c:dLbl>
              <c:idx val="6"/>
              <c:layout>
                <c:manualLayout>
                  <c:x val="-0.125"/>
                  <c:y val="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E21-4F5B-8117-A920F1566C0B}"/>
                </c:ext>
              </c:extLst>
            </c:dLbl>
            <c:dLbl>
              <c:idx val="7"/>
              <c:layout>
                <c:manualLayout>
                  <c:x val="-9.9999999999999978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E21-4F5B-8117-A920F1566C0B}"/>
                </c:ext>
              </c:extLst>
            </c:dLbl>
            <c:dLbl>
              <c:idx val="9"/>
              <c:layout>
                <c:manualLayout>
                  <c:x val="-0.10833333333333334"/>
                  <c:y val="-4.243778136006664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E21-4F5B-8117-A920F1566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KPI!$M$68:$M$80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KPI!$N$68:$N$80</c:f>
              <c:numCache>
                <c:formatCode>0.0%</c:formatCode>
                <c:ptCount val="13"/>
                <c:pt idx="0">
                  <c:v>7.0466029673553421E-2</c:v>
                </c:pt>
                <c:pt idx="1">
                  <c:v>6.0685420184565582E-2</c:v>
                </c:pt>
                <c:pt idx="2">
                  <c:v>1.2294521365557306E-2</c:v>
                </c:pt>
                <c:pt idx="3">
                  <c:v>0.16666666666666666</c:v>
                </c:pt>
                <c:pt idx="4">
                  <c:v>-1.4650637782524277E-2</c:v>
                </c:pt>
                <c:pt idx="5">
                  <c:v>2.0192348334317685E-4</c:v>
                </c:pt>
                <c:pt idx="9">
                  <c:v>-1.7100000000000001E-2</c:v>
                </c:pt>
                <c:pt idx="10">
                  <c:v>0.75309999999999999</c:v>
                </c:pt>
                <c:pt idx="11">
                  <c:v>0.12570000000000001</c:v>
                </c:pt>
                <c:pt idx="12">
                  <c:v>0.12859599151012907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E21-4F5B-8117-A920F1566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469440"/>
        <c:axId val="1464353056"/>
      </c:barChart>
      <c:catAx>
        <c:axId val="1372469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353056"/>
        <c:crosses val="autoZero"/>
        <c:auto val="1"/>
        <c:lblAlgn val="ctr"/>
        <c:lblOffset val="100"/>
        <c:noMultiLvlLbl val="0"/>
      </c:catAx>
      <c:valAx>
        <c:axId val="14643530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37246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Acuracidade Qualitativa (PA)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KPI!$N$3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KPI!#REF!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KPI!#REF!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A2C-46EF-8D13-B9C355C61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Acuracidade Qualitativa (MP)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KPI!$C$3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  <a:sp3d>
              <a:contourClr>
                <a:schemeClr val="tx1">
                  <a:lumMod val="50000"/>
                  <a:lumOff val="50000"/>
                </a:schemeClr>
              </a:contourClr>
            </a:sp3d>
          </c:spPr>
          <c:invertIfNegative val="0"/>
          <c:dPt>
            <c:idx val="1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  <a:sp3d>
                <a:contourClr>
                  <a:schemeClr val="tx1">
                    <a:lumMod val="50000"/>
                    <a:lumOff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0-4A29-4E92-AE3C-447039F49FA6}"/>
              </c:ext>
            </c:extLst>
          </c:dPt>
          <c:dLbls>
            <c:dLbl>
              <c:idx val="4"/>
              <c:layout>
                <c:manualLayout>
                  <c:x val="-5.0925337632079971E-17"/>
                  <c:y val="0.166666666666666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29-4E92-AE3C-447039F49FA6}"/>
                </c:ext>
              </c:extLst>
            </c:dLbl>
            <c:dLbl>
              <c:idx val="12"/>
              <c:layout>
                <c:manualLayout>
                  <c:x val="2.7777777777777779E-3"/>
                  <c:y val="0.143518518518518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29-4E92-AE3C-447039F49F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KPI!$B$68:$B$80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KPI!$C$68:$C$80</c:f>
              <c:numCache>
                <c:formatCode>0.00%</c:formatCode>
                <c:ptCount val="13"/>
                <c:pt idx="0">
                  <c:v>0.66666666666666663</c:v>
                </c:pt>
                <c:pt idx="1">
                  <c:v>0.87058823529411766</c:v>
                </c:pt>
                <c:pt idx="2">
                  <c:v>0.84810126582278478</c:v>
                </c:pt>
                <c:pt idx="3">
                  <c:v>0.46099290780141844</c:v>
                </c:pt>
                <c:pt idx="4">
                  <c:v>0.94029850746268662</c:v>
                </c:pt>
                <c:pt idx="5">
                  <c:v>0.91954022988505746</c:v>
                </c:pt>
                <c:pt idx="12" formatCode="0.0%">
                  <c:v>0.78436463548878865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B88-430B-B2CC-9BC713F72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Custo Divergência R$</a:t>
            </a:r>
            <a:r>
              <a:rPr lang="en-US" b="1" baseline="0">
                <a:solidFill>
                  <a:schemeClr val="tx1"/>
                </a:solidFill>
              </a:rPr>
              <a:t> - (PA)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KPI!$N$3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  <a:sp3d/>
          </c:spPr>
          <c:invertIfNegative val="0"/>
          <c:dPt>
            <c:idx val="3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rgbClr val="00B050"/>
                </a:solidFill>
              </a:ln>
              <a:effectLst/>
              <a:sp3d contourW="19050">
                <a:contourClr>
                  <a:srgbClr val="00B05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4BF-4E66-8DBF-6DDB4998BCB6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4BF-4E66-8DBF-6DDB4998BCB6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34BF-4E66-8DBF-6DDB4998BCB6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4BF-4E66-8DBF-6DDB4998BCB6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34BF-4E66-8DBF-6DDB4998BCB6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rgbClr val="00B050"/>
                </a:solidFill>
              </a:ln>
              <a:effectLst/>
              <a:sp3d contourW="19050">
                <a:contourClr>
                  <a:srgbClr val="00B05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4BF-4E66-8DBF-6DDB4998BCB6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34BF-4E66-8DBF-6DDB4998BCB6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4BF-4E66-8DBF-6DDB4998BCB6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34BF-4E66-8DBF-6DDB4998BCB6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rgbClr val="00B050"/>
                </a:solidFill>
              </a:ln>
              <a:effectLst/>
              <a:sp3d contourW="19050">
                <a:contourClr>
                  <a:srgbClr val="00B05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4BF-4E66-8DBF-6DDB4998BCB6}"/>
              </c:ext>
            </c:extLst>
          </c:dPt>
          <c:dLbls>
            <c:dLbl>
              <c:idx val="3"/>
              <c:layout>
                <c:manualLayout>
                  <c:x val="-5.0925337632079971E-17"/>
                  <c:y val="0.481481481481481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BF-4E66-8DBF-6DDB4998BCB6}"/>
                </c:ext>
              </c:extLst>
            </c:dLbl>
            <c:dLbl>
              <c:idx val="4"/>
              <c:layout>
                <c:manualLayout>
                  <c:x val="8.3333333333333332E-3"/>
                  <c:y val="0.240740740740740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4BF-4E66-8DBF-6DDB4998BCB6}"/>
                </c:ext>
              </c:extLst>
            </c:dLbl>
            <c:dLbl>
              <c:idx val="5"/>
              <c:layout>
                <c:manualLayout>
                  <c:x val="5.5555555555554534E-3"/>
                  <c:y val="0.226851851851851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4BF-4E66-8DBF-6DDB4998BCB6}"/>
                </c:ext>
              </c:extLst>
            </c:dLbl>
            <c:dLbl>
              <c:idx val="6"/>
              <c:layout>
                <c:manualLayout>
                  <c:x val="0"/>
                  <c:y val="0.236111111111111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4BF-4E66-8DBF-6DDB4998BCB6}"/>
                </c:ext>
              </c:extLst>
            </c:dLbl>
            <c:dLbl>
              <c:idx val="7"/>
              <c:layout>
                <c:manualLayout>
                  <c:x val="2.777777777777676E-3"/>
                  <c:y val="0.26388888888888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4BF-4E66-8DBF-6DDB4998BCB6}"/>
                </c:ext>
              </c:extLst>
            </c:dLbl>
            <c:dLbl>
              <c:idx val="9"/>
              <c:layout>
                <c:manualLayout>
                  <c:x val="5.5555555555554534E-3"/>
                  <c:y val="0.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4BF-4E66-8DBF-6DDB4998BCB6}"/>
                </c:ext>
              </c:extLst>
            </c:dLbl>
            <c:dLbl>
              <c:idx val="10"/>
              <c:layout>
                <c:manualLayout>
                  <c:x val="2.7777777777777779E-3"/>
                  <c:y val="0.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4BF-4E66-8DBF-6DDB4998BCB6}"/>
                </c:ext>
              </c:extLst>
            </c:dLbl>
            <c:dLbl>
              <c:idx val="11"/>
              <c:layout>
                <c:manualLayout>
                  <c:x val="8.3333333333332309E-3"/>
                  <c:y val="0.259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4BF-4E66-8DBF-6DDB4998BC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KPI!$B$52:$B$64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KPI!$N$52:$N$64</c:f>
              <c:numCache>
                <c:formatCode>_("R$"* #,##0.00_);_("R$"* \(#,##0.00\);_("R$"* "-"??_);_(@_)</c:formatCode>
                <c:ptCount val="13"/>
                <c:pt idx="0">
                  <c:v>-12823.706818779538</c:v>
                </c:pt>
                <c:pt idx="1">
                  <c:v>-15416.317718080043</c:v>
                </c:pt>
                <c:pt idx="2">
                  <c:v>-17947.256485023292</c:v>
                </c:pt>
                <c:pt idx="3">
                  <c:v>-17834.112710993177</c:v>
                </c:pt>
                <c:pt idx="4">
                  <c:v>-17895.359365788056</c:v>
                </c:pt>
                <c:pt idx="5">
                  <c:v>452.33173940842971</c:v>
                </c:pt>
                <c:pt idx="9">
                  <c:v>-52945.61</c:v>
                </c:pt>
                <c:pt idx="10">
                  <c:v>-53550.63</c:v>
                </c:pt>
                <c:pt idx="11">
                  <c:v>-41196.639999999999</c:v>
                </c:pt>
                <c:pt idx="12">
                  <c:v>-25461.922373250633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4BF-4E66-8DBF-6DDB4998B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</xdr:row>
      <xdr:rowOff>90487</xdr:rowOff>
    </xdr:from>
    <xdr:to>
      <xdr:col>10</xdr:col>
      <xdr:colOff>457200</xdr:colOff>
      <xdr:row>15</xdr:row>
      <xdr:rowOff>166687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8C91E5F-0DBA-4891-9DA9-58AFB4FF6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95250</xdr:colOff>
      <xdr:row>17</xdr:row>
      <xdr:rowOff>76200</xdr:rowOff>
    </xdr:from>
    <xdr:to>
      <xdr:col>10</xdr:col>
      <xdr:colOff>400050</xdr:colOff>
      <xdr:row>31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F98ECFB-39DF-4277-B6D2-D881C9FC1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161925</xdr:colOff>
      <xdr:row>33</xdr:row>
      <xdr:rowOff>47625</xdr:rowOff>
    </xdr:from>
    <xdr:to>
      <xdr:col>10</xdr:col>
      <xdr:colOff>466725</xdr:colOff>
      <xdr:row>47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3572DDB-7670-4619-8337-D0CB5DBBB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114300</xdr:colOff>
      <xdr:row>1</xdr:row>
      <xdr:rowOff>52387</xdr:rowOff>
    </xdr:from>
    <xdr:to>
      <xdr:col>21</xdr:col>
      <xdr:colOff>419100</xdr:colOff>
      <xdr:row>15</xdr:row>
      <xdr:rowOff>128587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EC3F41D-7E03-4623-BC3A-37CFC3C7F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95250</xdr:colOff>
      <xdr:row>17</xdr:row>
      <xdr:rowOff>90487</xdr:rowOff>
    </xdr:from>
    <xdr:to>
      <xdr:col>21</xdr:col>
      <xdr:colOff>400050</xdr:colOff>
      <xdr:row>31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1ABA34-0321-454B-A258-1BC73114F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161925</xdr:colOff>
      <xdr:row>33</xdr:row>
      <xdr:rowOff>47625</xdr:rowOff>
    </xdr:from>
    <xdr:to>
      <xdr:col>21</xdr:col>
      <xdr:colOff>466725</xdr:colOff>
      <xdr:row>47</xdr:row>
      <xdr:rowOff>123825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64DA83B-5F9C-4026-B4C7-9D90BA5DB0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161925</xdr:colOff>
      <xdr:row>49</xdr:row>
      <xdr:rowOff>47625</xdr:rowOff>
    </xdr:from>
    <xdr:to>
      <xdr:col>10</xdr:col>
      <xdr:colOff>466725</xdr:colOff>
      <xdr:row>63</xdr:row>
      <xdr:rowOff>123825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836F263-857D-46A2-A7A1-AFEB35250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95250</xdr:colOff>
      <xdr:row>65</xdr:row>
      <xdr:rowOff>90487</xdr:rowOff>
    </xdr:from>
    <xdr:to>
      <xdr:col>21</xdr:col>
      <xdr:colOff>400050</xdr:colOff>
      <xdr:row>79</xdr:row>
      <xdr:rowOff>166687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2E08CC1-ACDE-48CB-9D70-ADEBBB93D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161925</xdr:colOff>
      <xdr:row>65</xdr:row>
      <xdr:rowOff>47625</xdr:rowOff>
    </xdr:from>
    <xdr:to>
      <xdr:col>10</xdr:col>
      <xdr:colOff>466725</xdr:colOff>
      <xdr:row>79</xdr:row>
      <xdr:rowOff>123825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C61B03E-1DFE-4D05-B955-0CCFA6FF4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161925</xdr:colOff>
      <xdr:row>65</xdr:row>
      <xdr:rowOff>47625</xdr:rowOff>
    </xdr:from>
    <xdr:to>
      <xdr:col>10</xdr:col>
      <xdr:colOff>466725</xdr:colOff>
      <xdr:row>79</xdr:row>
      <xdr:rowOff>123825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3BDFFEC8-FC63-4EA9-83B4-CCA4105C8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38100</xdr:colOff>
      <xdr:row>49</xdr:row>
      <xdr:rowOff>76200</xdr:rowOff>
    </xdr:from>
    <xdr:to>
      <xdr:col>21</xdr:col>
      <xdr:colOff>342900</xdr:colOff>
      <xdr:row>63</xdr:row>
      <xdr:rowOff>152400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6D4EA710-D214-488E-A31D-BD8A7E0C5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por%20periodo%20cb01%2008-2026.xlsx" TargetMode="External"/><Relationship Id="rId2" Type="http://schemas.openxmlformats.org/officeDocument/2006/relationships/externalLinkPath" Target="file:///C:\Users\kaio.burko.REFRIKO\Desktop\por%20periodo%20cb01%2008-2026.xlsx" TargetMode="External"/><Relationship Id="rId1" Type="http://schemas.openxmlformats.org/officeDocument/2006/relationships/externalLinkPath" Target="/Users/kaio.burko.REFRIKO/Desktop/por%20periodo%20cb01%2008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io.burko.REFRIKO\Downloads\Consumo%20Real%20x%20Standard%20cb01%2008-2026.xlsx" TargetMode="External"/><Relationship Id="rId1" Type="http://schemas.openxmlformats.org/officeDocument/2006/relationships/externalLinkPath" Target="Consumo%20Real%20x%20Standard%20cb01%20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ilha1"/>
      <sheetName val="1-Movimentação dos produtos"/>
      <sheetName val="Planilha3"/>
      <sheetName val="Planilha2"/>
    </sheetNames>
    <sheetDataSet>
      <sheetData sheetId="0">
        <row r="4">
          <cell r="A4">
            <v>2701010001</v>
          </cell>
          <cell r="B4" t="str">
            <v>CONTRA ROTULO ADESIVO CER BAMBOA 330ML</v>
          </cell>
          <cell r="C4">
            <v>0</v>
          </cell>
          <cell r="D4">
            <v>8.5489999999999995</v>
          </cell>
        </row>
        <row r="5">
          <cell r="A5">
            <v>2701010002</v>
          </cell>
          <cell r="B5" t="str">
            <v>GARGALO PAPEL CER MOEMA 1L/ 600ML</v>
          </cell>
          <cell r="C5">
            <v>0</v>
          </cell>
          <cell r="D5">
            <v>1.6275999999999999</v>
          </cell>
        </row>
        <row r="6">
          <cell r="A6">
            <v>2701010003</v>
          </cell>
          <cell r="B6" t="str">
            <v>ROTULO ADESIVO CV BELLA ROMA 600ML</v>
          </cell>
          <cell r="C6">
            <v>84.729749999999996</v>
          </cell>
          <cell r="D6">
            <v>383.35843999999997</v>
          </cell>
        </row>
        <row r="7">
          <cell r="A7">
            <v>2701010004</v>
          </cell>
          <cell r="B7" t="str">
            <v>ROTULO ADESIVO REFRIKO TUBAINA 300ML</v>
          </cell>
          <cell r="C7">
            <v>0</v>
          </cell>
          <cell r="D7">
            <v>2.5224000000000002</v>
          </cell>
        </row>
        <row r="8">
          <cell r="A8">
            <v>2701010008</v>
          </cell>
          <cell r="B8" t="str">
            <v>ROTULO BOPP REFRIKO COLA 2L</v>
          </cell>
          <cell r="C8">
            <v>137.06</v>
          </cell>
          <cell r="D8">
            <v>137.06</v>
          </cell>
        </row>
        <row r="9">
          <cell r="A9">
            <v>2701010028</v>
          </cell>
          <cell r="B9" t="str">
            <v>ROTULO BOPP TERNURA LARANJA 2L</v>
          </cell>
          <cell r="C9">
            <v>0</v>
          </cell>
          <cell r="D9">
            <v>4.3614800000000002</v>
          </cell>
        </row>
        <row r="10">
          <cell r="A10">
            <v>2701010029</v>
          </cell>
          <cell r="B10" t="str">
            <v>ROTULO BOPP TERNURA TUBAINA 2L</v>
          </cell>
          <cell r="C10">
            <v>0</v>
          </cell>
          <cell r="D10">
            <v>43.794229999999999</v>
          </cell>
        </row>
        <row r="11">
          <cell r="A11">
            <v>2701010036</v>
          </cell>
          <cell r="B11" t="str">
            <v>ROTULO SLEEVE FURIOSO MACA VERDE E MELAO 2L</v>
          </cell>
          <cell r="C11">
            <v>0</v>
          </cell>
          <cell r="D11">
            <v>261.27</v>
          </cell>
        </row>
        <row r="12">
          <cell r="A12">
            <v>2701010040</v>
          </cell>
          <cell r="B12" t="str">
            <v>ROTULO SLEEVE FURIOSO TRADICIONAL 2L</v>
          </cell>
          <cell r="C12">
            <v>436.82799999999997</v>
          </cell>
          <cell r="D12">
            <v>2912.0402199999994</v>
          </cell>
        </row>
        <row r="13">
          <cell r="A13">
            <v>2701010046</v>
          </cell>
          <cell r="B13" t="str">
            <v>ROTULO ADESIVO CER BAMBOA LAGER 330ML</v>
          </cell>
          <cell r="C13">
            <v>0</v>
          </cell>
          <cell r="D13">
            <v>9.0898000000000003</v>
          </cell>
        </row>
        <row r="14">
          <cell r="A14">
            <v>2701010048</v>
          </cell>
          <cell r="B14" t="str">
            <v>ROTULO ADESIVO VOD BAMBOA 970ML</v>
          </cell>
          <cell r="C14">
            <v>387.75</v>
          </cell>
          <cell r="D14">
            <v>387.75</v>
          </cell>
        </row>
        <row r="15">
          <cell r="A15">
            <v>2701010052</v>
          </cell>
          <cell r="B15" t="str">
            <v>CONTRA ROTULO ADESIVO CER BAMBOA 330ML</v>
          </cell>
          <cell r="C15">
            <v>13032</v>
          </cell>
          <cell r="D15">
            <v>0</v>
          </cell>
        </row>
        <row r="16">
          <cell r="A16">
            <v>2701010055</v>
          </cell>
          <cell r="B16" t="str">
            <v>ROTULO BOPP TUBAJUJUBA GUARANA 2L</v>
          </cell>
          <cell r="C16">
            <v>194.74</v>
          </cell>
          <cell r="D16">
            <v>342.76124000000004</v>
          </cell>
        </row>
        <row r="17">
          <cell r="A17">
            <v>2701010059</v>
          </cell>
          <cell r="B17" t="str">
            <v>ROTULO PAPEL CER MOEMA PILSEN 600ML</v>
          </cell>
          <cell r="C17">
            <v>0</v>
          </cell>
          <cell r="D17">
            <v>0.68830000000000002</v>
          </cell>
        </row>
        <row r="18">
          <cell r="A18">
            <v>2701010072</v>
          </cell>
          <cell r="B18" t="str">
            <v>ROTULO BOPP TERNURA GUARANA 2L</v>
          </cell>
          <cell r="C18">
            <v>0</v>
          </cell>
          <cell r="D18">
            <v>102.18169999999999</v>
          </cell>
        </row>
        <row r="19">
          <cell r="A19">
            <v>2701010088</v>
          </cell>
          <cell r="B19" t="str">
            <v>ROTULO BOPP TUBAJUJUBA LARANJA 2L</v>
          </cell>
          <cell r="C19">
            <v>0</v>
          </cell>
          <cell r="D19">
            <v>62.853899999999996</v>
          </cell>
        </row>
        <row r="20">
          <cell r="A20">
            <v>2701010089</v>
          </cell>
          <cell r="B20" t="str">
            <v>GARGALO PAPEL CER MOEMA 1L/ 600ML</v>
          </cell>
          <cell r="C20">
            <v>184489</v>
          </cell>
          <cell r="D20">
            <v>218400</v>
          </cell>
        </row>
        <row r="21">
          <cell r="A21">
            <v>2701010099</v>
          </cell>
          <cell r="B21" t="str">
            <v>ROTULO ADESIVO CER BAMBOA LAGER 330ML</v>
          </cell>
          <cell r="C21">
            <v>13031</v>
          </cell>
          <cell r="D21">
            <v>0</v>
          </cell>
        </row>
        <row r="22">
          <cell r="A22">
            <v>2701010103</v>
          </cell>
          <cell r="B22" t="str">
            <v>ROTULO ADESIVO REFRIKO TUBAINA 355ML</v>
          </cell>
          <cell r="C22">
            <v>174226.15</v>
          </cell>
          <cell r="D22">
            <v>174226.15</v>
          </cell>
        </row>
        <row r="23">
          <cell r="A23">
            <v>2701010105</v>
          </cell>
          <cell r="B23" t="str">
            <v>ROTULO BOPP REFRIKO GUARANA S/ ACUCARES 2L</v>
          </cell>
          <cell r="C23">
            <v>0</v>
          </cell>
          <cell r="D23">
            <v>7.0819000000000001</v>
          </cell>
        </row>
        <row r="24">
          <cell r="A24">
            <v>2701010115</v>
          </cell>
          <cell r="B24" t="str">
            <v>ROTULO ADESIVO CV BELLA ROMA 600ML</v>
          </cell>
          <cell r="C24">
            <v>321162</v>
          </cell>
          <cell r="D24">
            <v>193926</v>
          </cell>
        </row>
        <row r="25">
          <cell r="A25">
            <v>2701010116</v>
          </cell>
          <cell r="B25" t="str">
            <v>ROTULO ADESIVO REFRIKO TUBAINA 300ML</v>
          </cell>
          <cell r="C25">
            <v>146424</v>
          </cell>
          <cell r="D25">
            <v>253320</v>
          </cell>
        </row>
        <row r="26">
          <cell r="A26">
            <v>2701010117</v>
          </cell>
          <cell r="B26" t="str">
            <v>ROTULO ADESIVO REFRIKO TUBAINA S/ ACUCAR 300ML</v>
          </cell>
          <cell r="C26">
            <v>158511</v>
          </cell>
          <cell r="D26">
            <v>226599</v>
          </cell>
        </row>
        <row r="27">
          <cell r="A27">
            <v>2701010118</v>
          </cell>
          <cell r="B27" t="str">
            <v>ROTULO ADESIVO REFRIKO TUBAINA 355ML</v>
          </cell>
          <cell r="C27">
            <v>328365</v>
          </cell>
          <cell r="D27">
            <v>176911</v>
          </cell>
        </row>
        <row r="28">
          <cell r="A28">
            <v>2701010119</v>
          </cell>
          <cell r="B28" t="str">
            <v>ROTULO ADESIVO VOD BAMBOA 970ML</v>
          </cell>
          <cell r="C28">
            <v>438046</v>
          </cell>
          <cell r="D28">
            <v>254827</v>
          </cell>
        </row>
        <row r="29">
          <cell r="A29">
            <v>2701010130</v>
          </cell>
          <cell r="B29" t="str">
            <v>ROTULO BOPP REFRIKO COLA  2,5L</v>
          </cell>
          <cell r="C29">
            <v>21070</v>
          </cell>
          <cell r="D29">
            <v>24934</v>
          </cell>
        </row>
        <row r="30">
          <cell r="A30">
            <v>2701010132</v>
          </cell>
          <cell r="B30" t="str">
            <v>ROTULO BOPP REFRIKO COLA 2L</v>
          </cell>
          <cell r="C30">
            <v>216214</v>
          </cell>
          <cell r="D30">
            <v>125335</v>
          </cell>
        </row>
        <row r="31">
          <cell r="A31">
            <v>2701010133</v>
          </cell>
          <cell r="B31" t="str">
            <v>ROTULO BOPP REFRIKO COLA 3L</v>
          </cell>
          <cell r="C31">
            <v>29386</v>
          </cell>
          <cell r="D31">
            <v>42675</v>
          </cell>
        </row>
        <row r="32">
          <cell r="A32">
            <v>2701010136</v>
          </cell>
          <cell r="B32" t="str">
            <v>ROTULO BOPP REFRIKO GUARANA 2,5L</v>
          </cell>
          <cell r="C32">
            <v>35704</v>
          </cell>
          <cell r="D32">
            <v>49678</v>
          </cell>
        </row>
        <row r="33">
          <cell r="A33">
            <v>2701010138</v>
          </cell>
          <cell r="B33" t="str">
            <v>ROTULO BOPP REFRIKO GUARANA 2L</v>
          </cell>
          <cell r="C33">
            <v>56339</v>
          </cell>
          <cell r="D33">
            <v>95186</v>
          </cell>
        </row>
        <row r="34">
          <cell r="A34">
            <v>2701010139</v>
          </cell>
          <cell r="B34" t="str">
            <v>ROTULO BOPP REFRIKO GUARANA 3L</v>
          </cell>
          <cell r="C34">
            <v>39106</v>
          </cell>
          <cell r="D34">
            <v>50538</v>
          </cell>
        </row>
        <row r="35">
          <cell r="A35">
            <v>2701010142</v>
          </cell>
          <cell r="B35" t="str">
            <v>ROTULO BOPP REFRIKO GUARANA S/ ACUCARES 2L</v>
          </cell>
          <cell r="C35">
            <v>44967</v>
          </cell>
          <cell r="D35">
            <v>40766</v>
          </cell>
        </row>
        <row r="36">
          <cell r="A36">
            <v>2701010144</v>
          </cell>
          <cell r="B36" t="str">
            <v>ROTULO BOPP REFRIKO LARANJA 2L</v>
          </cell>
          <cell r="C36">
            <v>78715</v>
          </cell>
          <cell r="D36">
            <v>104711</v>
          </cell>
        </row>
        <row r="37">
          <cell r="A37">
            <v>2701010147</v>
          </cell>
          <cell r="B37" t="str">
            <v>ROTULO BOPP REFRIKO LIMAO 2L</v>
          </cell>
          <cell r="C37">
            <v>15692</v>
          </cell>
          <cell r="D37">
            <v>22943</v>
          </cell>
        </row>
        <row r="38">
          <cell r="A38">
            <v>2701010148</v>
          </cell>
          <cell r="B38" t="str">
            <v>ROTULO BOPP REFRIKO TUBAINA 2,5L</v>
          </cell>
          <cell r="C38">
            <v>27212</v>
          </cell>
          <cell r="D38">
            <v>44816</v>
          </cell>
        </row>
        <row r="39">
          <cell r="A39">
            <v>2701010150</v>
          </cell>
          <cell r="B39" t="str">
            <v>ROTULO BOPP REFRIKO TUBAINA 2L</v>
          </cell>
          <cell r="C39">
            <v>86574</v>
          </cell>
          <cell r="D39">
            <v>107868</v>
          </cell>
        </row>
        <row r="40">
          <cell r="A40">
            <v>2701010151</v>
          </cell>
          <cell r="B40" t="str">
            <v>ROTULO BOPP REFRIKO TUBAINA 3L</v>
          </cell>
          <cell r="C40">
            <v>8924</v>
          </cell>
          <cell r="D40">
            <v>14720</v>
          </cell>
        </row>
        <row r="41">
          <cell r="A41">
            <v>2701010153</v>
          </cell>
          <cell r="B41" t="str">
            <v>ROTULO BOPP REFRIKO TUBAINA S/ ACUCARES 2L</v>
          </cell>
          <cell r="C41">
            <v>3760</v>
          </cell>
          <cell r="D41">
            <v>3760</v>
          </cell>
        </row>
        <row r="42">
          <cell r="A42">
            <v>2701010155</v>
          </cell>
          <cell r="B42" t="str">
            <v>ROTULO BOPP REFRIKO UVA 2L</v>
          </cell>
          <cell r="C42">
            <v>50774</v>
          </cell>
          <cell r="D42">
            <v>71164</v>
          </cell>
        </row>
        <row r="43">
          <cell r="A43">
            <v>2701010159</v>
          </cell>
          <cell r="B43" t="str">
            <v>ROTULO BOPP TERNURA GUARANA 2L</v>
          </cell>
          <cell r="C43">
            <v>145973</v>
          </cell>
          <cell r="D43">
            <v>0</v>
          </cell>
        </row>
        <row r="44">
          <cell r="A44">
            <v>2701010160</v>
          </cell>
          <cell r="B44" t="str">
            <v>ROTULO BOPP TERNURA LARANJA 2L</v>
          </cell>
          <cell r="C44">
            <v>22969</v>
          </cell>
          <cell r="D44">
            <v>21992</v>
          </cell>
        </row>
        <row r="45">
          <cell r="A45">
            <v>2701010161</v>
          </cell>
          <cell r="B45" t="str">
            <v>ROTULO BOPP TERNURA TUBAINA 2L</v>
          </cell>
          <cell r="C45">
            <v>160008</v>
          </cell>
          <cell r="D45">
            <v>106734</v>
          </cell>
        </row>
        <row r="46">
          <cell r="A46">
            <v>2701010163</v>
          </cell>
          <cell r="B46" t="str">
            <v>ROTULO BOPP TUBAJUJUBA GUARANA 2L</v>
          </cell>
          <cell r="C46">
            <v>662426</v>
          </cell>
          <cell r="D46">
            <v>173962</v>
          </cell>
        </row>
        <row r="47">
          <cell r="A47">
            <v>2701010164</v>
          </cell>
          <cell r="B47" t="str">
            <v>ROTULO BOPP TUBAJUJUBA LARANJA 2L</v>
          </cell>
          <cell r="C47">
            <v>146708</v>
          </cell>
          <cell r="D47">
            <v>60703</v>
          </cell>
        </row>
        <row r="48">
          <cell r="A48">
            <v>2701010170</v>
          </cell>
          <cell r="B48" t="str">
            <v>ROTULO PAPEL CER MOEMA PILSEN 600ML</v>
          </cell>
          <cell r="C48">
            <v>177736</v>
          </cell>
          <cell r="D48">
            <v>225000</v>
          </cell>
        </row>
        <row r="49">
          <cell r="A49">
            <v>2701010172</v>
          </cell>
          <cell r="B49" t="str">
            <v>ROTULO PAPEL REFRIKO LARANJA 600ML</v>
          </cell>
          <cell r="C49">
            <v>144000</v>
          </cell>
          <cell r="D49">
            <v>144000</v>
          </cell>
        </row>
        <row r="50">
          <cell r="A50">
            <v>2701010173</v>
          </cell>
          <cell r="B50" t="str">
            <v>ROTULO PAPEL REFRIKO LIMAO 600ML</v>
          </cell>
          <cell r="C50">
            <v>31250</v>
          </cell>
          <cell r="D50">
            <v>48000</v>
          </cell>
        </row>
        <row r="51">
          <cell r="A51">
            <v>2701010174</v>
          </cell>
          <cell r="B51" t="str">
            <v>ROTULO PAPEL REFRIKO TUBAINA 600ML</v>
          </cell>
          <cell r="C51">
            <v>72846</v>
          </cell>
          <cell r="D51">
            <v>78606</v>
          </cell>
        </row>
        <row r="52">
          <cell r="A52">
            <v>2701010184</v>
          </cell>
          <cell r="B52" t="str">
            <v>ROTULO SLEEVE FURIOSO MACA VERDE E MELAO 2L</v>
          </cell>
          <cell r="C52">
            <v>106289</v>
          </cell>
          <cell r="D52">
            <v>114802</v>
          </cell>
        </row>
        <row r="53">
          <cell r="A53">
            <v>2701010187</v>
          </cell>
          <cell r="B53" t="str">
            <v>ROTULO SLEEVE FURIOSO MELANCIA E MORANGO 2L</v>
          </cell>
          <cell r="C53">
            <v>260845</v>
          </cell>
          <cell r="D53">
            <v>296413</v>
          </cell>
        </row>
        <row r="54">
          <cell r="A54">
            <v>2701010191</v>
          </cell>
          <cell r="B54" t="str">
            <v>ROTULO SLEEVE FURIOSO TRADICIONAL 2L</v>
          </cell>
          <cell r="C54">
            <v>675310</v>
          </cell>
          <cell r="D54">
            <v>459557</v>
          </cell>
        </row>
        <row r="55">
          <cell r="A55">
            <v>2701010193</v>
          </cell>
          <cell r="B55" t="str">
            <v>ROTULO SLEEVE FURIOSO TROPICAL 2L</v>
          </cell>
          <cell r="C55">
            <v>51220</v>
          </cell>
          <cell r="D55">
            <v>71164</v>
          </cell>
        </row>
        <row r="56">
          <cell r="A56">
            <v>2701010196</v>
          </cell>
          <cell r="B56" t="str">
            <v>ROTULO SLEEVE FURIOSO UVA VERDE E PESSEGO 2L</v>
          </cell>
          <cell r="C56">
            <v>44068</v>
          </cell>
          <cell r="D56">
            <v>44462</v>
          </cell>
        </row>
        <row r="57">
          <cell r="A57">
            <v>2701010200</v>
          </cell>
          <cell r="B57" t="str">
            <v>ROTULO SLEEVE VOD JAMES COOK 900ML</v>
          </cell>
          <cell r="C57">
            <v>7786</v>
          </cell>
          <cell r="D57">
            <v>7786</v>
          </cell>
        </row>
        <row r="58">
          <cell r="A58">
            <v>2701020023</v>
          </cell>
          <cell r="B58" t="str">
            <v>PREFORMA VERDE 2L A</v>
          </cell>
          <cell r="C58">
            <v>0</v>
          </cell>
          <cell r="D58">
            <v>284.49020000000002</v>
          </cell>
        </row>
        <row r="59">
          <cell r="A59">
            <v>2701020024</v>
          </cell>
          <cell r="B59" t="str">
            <v>PREFORMA CRISTAL 2L A1</v>
          </cell>
          <cell r="C59">
            <v>2397.0239999999999</v>
          </cell>
          <cell r="D59">
            <v>6098.4145399999998</v>
          </cell>
        </row>
        <row r="60">
          <cell r="A60">
            <v>2701020025</v>
          </cell>
          <cell r="B60" t="str">
            <v>PREFORMA VERDE 2L A1</v>
          </cell>
          <cell r="C60">
            <v>8903.232</v>
          </cell>
          <cell r="D60">
            <v>15359.36846</v>
          </cell>
        </row>
        <row r="61">
          <cell r="A61">
            <v>2701020027</v>
          </cell>
          <cell r="B61" t="str">
            <v>PREFORMA CRISTAL 2L C1</v>
          </cell>
          <cell r="C61">
            <v>0</v>
          </cell>
          <cell r="D61">
            <v>2603.5043999999998</v>
          </cell>
        </row>
        <row r="62">
          <cell r="A62">
            <v>2701020028</v>
          </cell>
          <cell r="B62" t="str">
            <v>PREFORMA VERDE 2L C1</v>
          </cell>
          <cell r="C62">
            <v>0</v>
          </cell>
          <cell r="D62">
            <v>1863.23667</v>
          </cell>
        </row>
        <row r="63">
          <cell r="A63">
            <v>2701020029</v>
          </cell>
          <cell r="B63" t="str">
            <v>PREFORMA CRISTAL 2L A2</v>
          </cell>
          <cell r="C63">
            <v>7402.7951999999996</v>
          </cell>
          <cell r="D63">
            <v>8694.9803499999998</v>
          </cell>
        </row>
        <row r="64">
          <cell r="A64">
            <v>2701020031</v>
          </cell>
          <cell r="B64" t="str">
            <v>PREFORMA CRISTAL 2L B2</v>
          </cell>
          <cell r="C64">
            <v>3816.864</v>
          </cell>
          <cell r="D64">
            <v>11288.880209999999</v>
          </cell>
        </row>
        <row r="65">
          <cell r="A65">
            <v>2701020033</v>
          </cell>
          <cell r="B65" t="str">
            <v>PREFORMA CRISTAL 2L C2</v>
          </cell>
          <cell r="C65">
            <v>0</v>
          </cell>
          <cell r="D65">
            <v>2255.61</v>
          </cell>
        </row>
        <row r="66">
          <cell r="A66">
            <v>2701020056</v>
          </cell>
          <cell r="B66" t="str">
            <v>PREFORMA CRISTAL 17,8G</v>
          </cell>
          <cell r="C66">
            <v>3396</v>
          </cell>
          <cell r="D66">
            <v>3396</v>
          </cell>
        </row>
        <row r="67">
          <cell r="A67">
            <v>2701020057</v>
          </cell>
          <cell r="B67" t="str">
            <v>PREFORMA CRISTAL 18,02G</v>
          </cell>
          <cell r="C67">
            <v>41664</v>
          </cell>
          <cell r="D67">
            <v>41664</v>
          </cell>
        </row>
        <row r="68">
          <cell r="A68">
            <v>2701020059</v>
          </cell>
          <cell r="B68" t="str">
            <v>PREFORMA CRISTAL 41G</v>
          </cell>
          <cell r="C68">
            <v>304542</v>
          </cell>
          <cell r="D68">
            <v>218808</v>
          </cell>
        </row>
        <row r="69">
          <cell r="A69">
            <v>2701020064</v>
          </cell>
          <cell r="B69" t="str">
            <v>PREFORMA CRISTAL 250/ 275/ 500ML D</v>
          </cell>
          <cell r="C69">
            <v>1669.5351000000001</v>
          </cell>
          <cell r="D69">
            <v>1669.5351000000001</v>
          </cell>
        </row>
        <row r="70">
          <cell r="A70">
            <v>2701020069</v>
          </cell>
          <cell r="B70" t="str">
            <v>PREFORMA CRISTAL 450/ 500ML D</v>
          </cell>
          <cell r="C70">
            <v>5701.4754999999996</v>
          </cell>
          <cell r="D70">
            <v>5701.4754999999996</v>
          </cell>
        </row>
        <row r="71">
          <cell r="A71">
            <v>2701020075</v>
          </cell>
          <cell r="B71" t="str">
            <v>PREFORMA CRISTAL 46,65G</v>
          </cell>
          <cell r="C71">
            <v>422338</v>
          </cell>
          <cell r="D71">
            <v>422338</v>
          </cell>
        </row>
        <row r="72">
          <cell r="A72">
            <v>2701020077</v>
          </cell>
          <cell r="B72" t="str">
            <v>PREFORMA CRISTAL 45,7G</v>
          </cell>
          <cell r="C72">
            <v>212627</v>
          </cell>
          <cell r="D72">
            <v>212627</v>
          </cell>
        </row>
        <row r="73">
          <cell r="A73">
            <v>2701020078</v>
          </cell>
          <cell r="B73" t="str">
            <v>PREFORMA CRISTAL 42,7G</v>
          </cell>
          <cell r="C73">
            <v>94194</v>
          </cell>
          <cell r="D73">
            <v>33222</v>
          </cell>
        </row>
        <row r="74">
          <cell r="A74">
            <v>2701020079</v>
          </cell>
          <cell r="B74" t="str">
            <v>PREFORMA CRISTAL 46,7G</v>
          </cell>
          <cell r="C74">
            <v>174581</v>
          </cell>
          <cell r="D74">
            <v>174581</v>
          </cell>
        </row>
        <row r="75">
          <cell r="A75">
            <v>2701020081</v>
          </cell>
          <cell r="B75" t="str">
            <v>PREFORMA CRISTAL 54,7G</v>
          </cell>
          <cell r="C75">
            <v>23830</v>
          </cell>
          <cell r="D75">
            <v>35930</v>
          </cell>
        </row>
        <row r="76">
          <cell r="A76">
            <v>2701020082</v>
          </cell>
          <cell r="B76" t="str">
            <v>PREFORMA CRISTAL 50,7G</v>
          </cell>
          <cell r="C76">
            <v>27876</v>
          </cell>
          <cell r="D76">
            <v>31740</v>
          </cell>
        </row>
        <row r="77">
          <cell r="A77">
            <v>2701020090</v>
          </cell>
          <cell r="B77" t="str">
            <v>PREFORMA CRISTAL 20,2G</v>
          </cell>
          <cell r="C77">
            <v>26556</v>
          </cell>
          <cell r="D77">
            <v>26556</v>
          </cell>
        </row>
        <row r="78">
          <cell r="A78">
            <v>2701020101</v>
          </cell>
          <cell r="B78" t="str">
            <v>PREFORMA VERDE 39,7G</v>
          </cell>
          <cell r="C78">
            <v>7166</v>
          </cell>
          <cell r="D78">
            <v>0</v>
          </cell>
        </row>
        <row r="79">
          <cell r="A79">
            <v>2701020102</v>
          </cell>
          <cell r="B79" t="str">
            <v>PREFORMA VERDE 41G</v>
          </cell>
          <cell r="C79">
            <v>606418</v>
          </cell>
          <cell r="D79">
            <v>366140</v>
          </cell>
        </row>
        <row r="80">
          <cell r="A80">
            <v>2701020105</v>
          </cell>
          <cell r="B80" t="str">
            <v>PREFORMA VERDE 42,7G</v>
          </cell>
          <cell r="C80">
            <v>61638</v>
          </cell>
          <cell r="D80">
            <v>18003</v>
          </cell>
        </row>
        <row r="81">
          <cell r="A81">
            <v>2701020109</v>
          </cell>
          <cell r="B81" t="str">
            <v>PREFORMA VERDE 54,7G</v>
          </cell>
          <cell r="C81">
            <v>24406</v>
          </cell>
          <cell r="D81">
            <v>41634</v>
          </cell>
        </row>
        <row r="82">
          <cell r="A82">
            <v>2701020111</v>
          </cell>
          <cell r="B82" t="str">
            <v>PREFORMA VERDE 50,7G</v>
          </cell>
          <cell r="C82">
            <v>70687</v>
          </cell>
          <cell r="D82">
            <v>109873.0000000001</v>
          </cell>
        </row>
        <row r="83">
          <cell r="A83">
            <v>2701020118</v>
          </cell>
          <cell r="B83" t="str">
            <v>PREFORMA VERDE 17,8G</v>
          </cell>
          <cell r="C83">
            <v>20000</v>
          </cell>
          <cell r="D83">
            <v>20000</v>
          </cell>
        </row>
        <row r="84">
          <cell r="A84">
            <v>2701030001</v>
          </cell>
          <cell r="B84" t="str">
            <v>TAMPA PLASTICA LILAS</v>
          </cell>
          <cell r="C84">
            <v>295.55</v>
          </cell>
          <cell r="D84">
            <v>295.55</v>
          </cell>
        </row>
        <row r="85">
          <cell r="A85">
            <v>2701030003</v>
          </cell>
          <cell r="B85" t="str">
            <v>TAMPA PLASTICA AMARELA</v>
          </cell>
          <cell r="C85">
            <v>879.12</v>
          </cell>
          <cell r="D85">
            <v>2160.4215899999999</v>
          </cell>
        </row>
        <row r="86">
          <cell r="A86">
            <v>2701030004</v>
          </cell>
          <cell r="B86" t="str">
            <v>TAMPA PLASTICA LARANJA</v>
          </cell>
          <cell r="C86">
            <v>294.05</v>
          </cell>
          <cell r="D86">
            <v>450.35355000000004</v>
          </cell>
        </row>
        <row r="87">
          <cell r="A87">
            <v>2701030008</v>
          </cell>
          <cell r="B87" t="str">
            <v>TAMPA METALICA ALUMINIO</v>
          </cell>
          <cell r="C87">
            <v>1069.9000000000001</v>
          </cell>
          <cell r="D87">
            <v>1069.9000000000001</v>
          </cell>
        </row>
        <row r="88">
          <cell r="A88">
            <v>2701030009</v>
          </cell>
          <cell r="B88" t="str">
            <v>TAMPA METALICA PRETA</v>
          </cell>
          <cell r="C88">
            <v>127.53</v>
          </cell>
          <cell r="D88">
            <v>779.07105999999999</v>
          </cell>
        </row>
        <row r="89">
          <cell r="A89">
            <v>2701030011</v>
          </cell>
          <cell r="B89" t="str">
            <v>TAMPA METALICA MOEMA</v>
          </cell>
          <cell r="C89">
            <v>0</v>
          </cell>
          <cell r="D89">
            <v>2.6238000000000001</v>
          </cell>
        </row>
        <row r="90">
          <cell r="A90">
            <v>2701030012</v>
          </cell>
          <cell r="B90" t="str">
            <v>TAMPA ABRE FACIL AMARELA</v>
          </cell>
          <cell r="C90">
            <v>0</v>
          </cell>
          <cell r="D90">
            <v>3.0583200000000001</v>
          </cell>
        </row>
        <row r="91">
          <cell r="A91">
            <v>2701030013</v>
          </cell>
          <cell r="B91" t="str">
            <v>TAMPA ABRE FACIL BRANCA</v>
          </cell>
          <cell r="C91">
            <v>0</v>
          </cell>
          <cell r="D91">
            <v>19.359919999999999</v>
          </cell>
        </row>
        <row r="92">
          <cell r="A92">
            <v>2701030024</v>
          </cell>
          <cell r="B92" t="str">
            <v>TAMPA METALICA TWISTOF</v>
          </cell>
          <cell r="C92">
            <v>1069.9000000000001</v>
          </cell>
          <cell r="D92">
            <v>1069.9000000000001</v>
          </cell>
        </row>
        <row r="93">
          <cell r="A93">
            <v>2701030028</v>
          </cell>
          <cell r="B93" t="str">
            <v>TAMPA ABRE FACIL AMARELA</v>
          </cell>
          <cell r="C93">
            <v>238850</v>
          </cell>
          <cell r="D93">
            <v>413834</v>
          </cell>
        </row>
        <row r="94">
          <cell r="A94">
            <v>2701030029</v>
          </cell>
          <cell r="B94" t="str">
            <v>TAMPA ABRE FACIL BRANCA</v>
          </cell>
          <cell r="C94">
            <v>15128</v>
          </cell>
          <cell r="D94">
            <v>0</v>
          </cell>
        </row>
        <row r="95">
          <cell r="A95">
            <v>2701030032</v>
          </cell>
          <cell r="B95" t="str">
            <v>TAMPA METALICA ALUMINIO</v>
          </cell>
          <cell r="C95">
            <v>870734</v>
          </cell>
          <cell r="D95">
            <v>411361</v>
          </cell>
        </row>
        <row r="96">
          <cell r="A96">
            <v>2701030034</v>
          </cell>
          <cell r="B96" t="str">
            <v>TAMPA METALICA MOEMA</v>
          </cell>
          <cell r="C96">
            <v>150486</v>
          </cell>
          <cell r="D96">
            <v>212757</v>
          </cell>
        </row>
        <row r="97">
          <cell r="A97">
            <v>2701030035</v>
          </cell>
          <cell r="B97" t="str">
            <v>TAMPA METALICA PRETA</v>
          </cell>
          <cell r="C97">
            <v>600602</v>
          </cell>
          <cell r="D97">
            <v>282601</v>
          </cell>
        </row>
        <row r="98">
          <cell r="A98">
            <v>2701030036</v>
          </cell>
          <cell r="B98" t="str">
            <v>TAMPA METALICA TWISTOF</v>
          </cell>
          <cell r="C98">
            <v>601264</v>
          </cell>
          <cell r="D98">
            <v>126925</v>
          </cell>
        </row>
        <row r="99">
          <cell r="A99">
            <v>2701030037</v>
          </cell>
          <cell r="B99" t="str">
            <v>TAMPA PLASTICA AMARELA</v>
          </cell>
          <cell r="C99">
            <v>1961676</v>
          </cell>
          <cell r="D99">
            <v>1298258</v>
          </cell>
        </row>
        <row r="100">
          <cell r="A100">
            <v>2701030039</v>
          </cell>
          <cell r="B100" t="str">
            <v>TAMPA PLASTICA AZUL JAMES COOK</v>
          </cell>
          <cell r="C100">
            <v>11150</v>
          </cell>
          <cell r="D100">
            <v>11150</v>
          </cell>
        </row>
        <row r="101">
          <cell r="A101">
            <v>2701030041</v>
          </cell>
          <cell r="B101" t="str">
            <v>TAMPA PLASTICA AZUL VODKA BAMBOA</v>
          </cell>
          <cell r="C101">
            <v>190842</v>
          </cell>
          <cell r="D101">
            <v>322769</v>
          </cell>
        </row>
        <row r="102">
          <cell r="A102">
            <v>2701030043</v>
          </cell>
          <cell r="B102" t="str">
            <v>TAMPA PLASTICA LARANJA</v>
          </cell>
          <cell r="C102">
            <v>386792</v>
          </cell>
          <cell r="D102">
            <v>212054</v>
          </cell>
        </row>
        <row r="103">
          <cell r="A103">
            <v>2701030044</v>
          </cell>
          <cell r="B103" t="str">
            <v>TAMPA PLASTICA LILAS</v>
          </cell>
          <cell r="C103">
            <v>313051</v>
          </cell>
          <cell r="D103">
            <v>198339</v>
          </cell>
        </row>
        <row r="104">
          <cell r="A104">
            <v>2701030047</v>
          </cell>
          <cell r="B104" t="str">
            <v>TAMPA PLASTICA PRETA OMNI 120 COM VEDANTE</v>
          </cell>
          <cell r="C104">
            <v>2268000</v>
          </cell>
          <cell r="D104">
            <v>2268000</v>
          </cell>
        </row>
        <row r="105">
          <cell r="A105">
            <v>2701030049</v>
          </cell>
          <cell r="B105" t="str">
            <v>TAMPA PLASTICA VERDE</v>
          </cell>
          <cell r="C105">
            <v>384310</v>
          </cell>
          <cell r="D105">
            <v>610390</v>
          </cell>
        </row>
        <row r="106">
          <cell r="A106">
            <v>2701030050</v>
          </cell>
          <cell r="B106" t="str">
            <v>TAMPA PLASTICA VERMELHA</v>
          </cell>
          <cell r="C106">
            <v>84600</v>
          </cell>
          <cell r="D106">
            <v>131626</v>
          </cell>
        </row>
        <row r="107">
          <cell r="A107">
            <v>2701040001</v>
          </cell>
          <cell r="B107" t="str">
            <v>FILME TERMOENCOLHIVEL LISO 420X0,05MM</v>
          </cell>
          <cell r="C107">
            <v>1562.6477499999999</v>
          </cell>
          <cell r="D107">
            <v>1875.8717700000025</v>
          </cell>
        </row>
        <row r="108">
          <cell r="A108">
            <v>2701040002</v>
          </cell>
          <cell r="B108" t="str">
            <v>FILME TERMOENCOLHIVEL LISO 420X0,06MM</v>
          </cell>
          <cell r="C108">
            <v>5397.9158000000007</v>
          </cell>
          <cell r="D108">
            <v>7357.844100000073</v>
          </cell>
        </row>
        <row r="109">
          <cell r="A109">
            <v>2701040003</v>
          </cell>
          <cell r="B109" t="str">
            <v>FILME TERMOENCOLHIVEL LISO 560X0,06MM</v>
          </cell>
          <cell r="C109">
            <v>5764.9363000000003</v>
          </cell>
          <cell r="D109">
            <v>8987.3154999999624</v>
          </cell>
        </row>
        <row r="110">
          <cell r="A110">
            <v>2701040004</v>
          </cell>
          <cell r="B110" t="str">
            <v>FILME TERMOENCOLHIVEL LISO 600X0,04MM</v>
          </cell>
          <cell r="C110">
            <v>301</v>
          </cell>
          <cell r="D110">
            <v>301</v>
          </cell>
        </row>
        <row r="111">
          <cell r="A111">
            <v>2701040008</v>
          </cell>
          <cell r="B111" t="str">
            <v>FILME TERMOENCOLHIVEL CER DEL P 269ML 350X0,06MM</v>
          </cell>
          <cell r="C111">
            <v>1917.44</v>
          </cell>
          <cell r="D111">
            <v>0</v>
          </cell>
        </row>
        <row r="112">
          <cell r="A112">
            <v>2701040009</v>
          </cell>
          <cell r="B112" t="str">
            <v>FILME STRETCH 500X0,023MM</v>
          </cell>
          <cell r="C112">
            <v>7989.9378999999999</v>
          </cell>
          <cell r="D112">
            <v>5199.1334500000376</v>
          </cell>
        </row>
        <row r="113">
          <cell r="A113">
            <v>2701040010</v>
          </cell>
          <cell r="B113" t="str">
            <v>FILME TERMOENCOLHIVEL CER MOEMA 473ML 400X0,06MM</v>
          </cell>
          <cell r="C113">
            <v>1333.23334</v>
          </cell>
          <cell r="D113">
            <v>1872.117799999995</v>
          </cell>
        </row>
        <row r="114">
          <cell r="A114">
            <v>2701040011</v>
          </cell>
          <cell r="B114" t="str">
            <v>FILME TERMOENCOLHIVEL CER MOEMA 350ML 380X0,06MM</v>
          </cell>
          <cell r="C114">
            <v>7923.5712000000003</v>
          </cell>
          <cell r="D114">
            <v>3395.5888000000014</v>
          </cell>
        </row>
        <row r="115">
          <cell r="A115">
            <v>2701040015</v>
          </cell>
          <cell r="B115" t="str">
            <v>FILME TERMOENCOLHIVEL LISO 380X0,06MM</v>
          </cell>
          <cell r="C115">
            <v>4132.1388000000006</v>
          </cell>
          <cell r="D115">
            <v>2214.3235999999965</v>
          </cell>
        </row>
        <row r="116">
          <cell r="A116">
            <v>2701040019</v>
          </cell>
          <cell r="B116" t="str">
            <v>FILME TERMOENCOLHIVEL CER BAMBOA SLIM 350ML 360X0,06MM</v>
          </cell>
          <cell r="C116">
            <v>119.69</v>
          </cell>
          <cell r="D116">
            <v>119.69</v>
          </cell>
        </row>
        <row r="117">
          <cell r="A117">
            <v>2701040023</v>
          </cell>
          <cell r="B117" t="str">
            <v>FILME TERMOENCOLHIVEL LISO 500X0,06MM</v>
          </cell>
          <cell r="C117">
            <v>494.12439999999998</v>
          </cell>
          <cell r="D117">
            <v>547.0444</v>
          </cell>
        </row>
        <row r="118">
          <cell r="A118">
            <v>2701040026</v>
          </cell>
          <cell r="B118" t="str">
            <v>FILME TERMOENCOLHIVEL LISO 390X0,05MM</v>
          </cell>
          <cell r="C118">
            <v>4662.5140000000001</v>
          </cell>
          <cell r="D118">
            <v>4662.5140000000001</v>
          </cell>
        </row>
        <row r="119">
          <cell r="A119">
            <v>2701040028</v>
          </cell>
          <cell r="B119" t="str">
            <v>FILME TERMOENCOLHIVEL LISO 480X0,06MM</v>
          </cell>
          <cell r="C119">
            <v>1867.0037499999999</v>
          </cell>
          <cell r="D119">
            <v>2084.086000000008</v>
          </cell>
        </row>
        <row r="120">
          <cell r="A120">
            <v>2701050001</v>
          </cell>
          <cell r="B120" t="str">
            <v>AROMA NATURAL MOUTHFEEL ADM</v>
          </cell>
          <cell r="C120">
            <v>217.68</v>
          </cell>
          <cell r="D120">
            <v>160.19999999999999</v>
          </cell>
        </row>
        <row r="121">
          <cell r="A121">
            <v>2701050007</v>
          </cell>
          <cell r="B121" t="str">
            <v>AROMA NATURAL DE CITRUS RB 25395 SAPORITI</v>
          </cell>
          <cell r="C121">
            <v>36</v>
          </cell>
          <cell r="D121">
            <v>36</v>
          </cell>
        </row>
        <row r="122">
          <cell r="A122">
            <v>2701050008</v>
          </cell>
          <cell r="B122" t="str">
            <v>AROMA ARTIFICIAL FRUTAS TROPICAIS MONARCH</v>
          </cell>
          <cell r="C122">
            <v>0</v>
          </cell>
          <cell r="D122">
            <v>112.72999999999999</v>
          </cell>
        </row>
        <row r="123">
          <cell r="A123">
            <v>2701050010</v>
          </cell>
          <cell r="B123" t="str">
            <v>AROMA IDENTICO AO NATURAL DE LARANJA</v>
          </cell>
          <cell r="C123">
            <v>0</v>
          </cell>
          <cell r="D123">
            <v>7.09</v>
          </cell>
        </row>
        <row r="124">
          <cell r="A124">
            <v>2701050011</v>
          </cell>
          <cell r="B124" t="str">
            <v>AROMA IDENTICO AO NATURAL DE LIMAO 41 SAPORITI</v>
          </cell>
          <cell r="C124">
            <v>0</v>
          </cell>
          <cell r="D124">
            <v>30.31</v>
          </cell>
        </row>
        <row r="125">
          <cell r="A125">
            <v>2701050013</v>
          </cell>
          <cell r="B125" t="str">
            <v>AROMA IDENTICO AO NATURAL MACA VERDE DUAS RODAS</v>
          </cell>
          <cell r="C125">
            <v>306</v>
          </cell>
          <cell r="D125">
            <v>258.01</v>
          </cell>
        </row>
        <row r="126">
          <cell r="A126">
            <v>2701050017</v>
          </cell>
          <cell r="B126" t="str">
            <v>AROMA ARTIFICIAL MELANCIA DUAS RODAS</v>
          </cell>
          <cell r="C126">
            <v>500</v>
          </cell>
          <cell r="D126">
            <v>550.54</v>
          </cell>
        </row>
        <row r="127">
          <cell r="A127">
            <v>2701050018</v>
          </cell>
          <cell r="B127" t="str">
            <v>EMULSAO LARANJA SAPORITI</v>
          </cell>
          <cell r="C127">
            <v>84</v>
          </cell>
          <cell r="D127">
            <v>259.7</v>
          </cell>
        </row>
        <row r="128">
          <cell r="A128">
            <v>2701050019</v>
          </cell>
          <cell r="B128" t="str">
            <v>AROMA IDENTICO AO NATURAL MELAO DUAS RODAS</v>
          </cell>
          <cell r="C128">
            <v>255</v>
          </cell>
          <cell r="D128">
            <v>263.77</v>
          </cell>
        </row>
        <row r="129">
          <cell r="A129">
            <v>2701050020</v>
          </cell>
          <cell r="B129" t="str">
            <v>EMULSAO COLA ADM</v>
          </cell>
          <cell r="C129">
            <v>0</v>
          </cell>
          <cell r="D129">
            <v>36.44</v>
          </cell>
        </row>
        <row r="130">
          <cell r="A130">
            <v>2701050021</v>
          </cell>
          <cell r="B130" t="str">
            <v>AROMA IDENTICO AO NATURAL MORANGO DUAS RODAS</v>
          </cell>
          <cell r="C130">
            <v>250</v>
          </cell>
          <cell r="D130">
            <v>282.23</v>
          </cell>
        </row>
        <row r="131">
          <cell r="A131">
            <v>2701050022</v>
          </cell>
          <cell r="B131" t="str">
            <v>CONCENTRADO TUBAINA 7205 INTERAMERICAS</v>
          </cell>
          <cell r="C131">
            <v>0</v>
          </cell>
          <cell r="D131">
            <v>477.55</v>
          </cell>
        </row>
        <row r="132">
          <cell r="A132">
            <v>2701050023</v>
          </cell>
          <cell r="B132" t="str">
            <v>PREPARADO ACIDO COLA</v>
          </cell>
          <cell r="C132">
            <v>60</v>
          </cell>
          <cell r="D132">
            <v>239.92000000000002</v>
          </cell>
        </row>
        <row r="133">
          <cell r="A133">
            <v>2701050025</v>
          </cell>
          <cell r="B133" t="str">
            <v>CONCENTRADO BEBIDA ENERGETICA AF5080750100 TRADICIONAL ADM</v>
          </cell>
          <cell r="C133">
            <v>8523.32</v>
          </cell>
          <cell r="D133">
            <v>24537.65</v>
          </cell>
        </row>
        <row r="134">
          <cell r="A134">
            <v>2701050026</v>
          </cell>
          <cell r="B134" t="str">
            <v>AROMA IDENTICO AO NATURAL PESSEGO RB 25049 SAPORITI</v>
          </cell>
          <cell r="C134">
            <v>0</v>
          </cell>
          <cell r="D134">
            <v>29.4</v>
          </cell>
        </row>
        <row r="135">
          <cell r="A135">
            <v>2701050027</v>
          </cell>
          <cell r="B135" t="str">
            <v>AROMA IDENTICO AO NATURAL DE UVA SAPORITI</v>
          </cell>
          <cell r="C135">
            <v>0</v>
          </cell>
          <cell r="D135">
            <v>102.34</v>
          </cell>
        </row>
        <row r="136">
          <cell r="A136">
            <v>2701050028</v>
          </cell>
          <cell r="B136" t="str">
            <v>AROMA NATURAL VODKA DUAS RODAS</v>
          </cell>
          <cell r="C136">
            <v>423</v>
          </cell>
          <cell r="D136">
            <v>392.4</v>
          </cell>
        </row>
        <row r="137">
          <cell r="A137">
            <v>2701050033</v>
          </cell>
          <cell r="B137" t="str">
            <v>AROMA IDENTICO AO NATURAL DE UVA VERDE SAPORITI</v>
          </cell>
          <cell r="C137">
            <v>108</v>
          </cell>
          <cell r="D137">
            <v>147.09</v>
          </cell>
        </row>
        <row r="138">
          <cell r="A138">
            <v>2701050035</v>
          </cell>
          <cell r="B138" t="str">
            <v>AROMA ARTIFICIAL GUARANA IFB</v>
          </cell>
          <cell r="C138">
            <v>0</v>
          </cell>
          <cell r="D138">
            <v>77.52</v>
          </cell>
        </row>
        <row r="139">
          <cell r="A139">
            <v>2701050036</v>
          </cell>
          <cell r="B139" t="str">
            <v>AROMA NATURAL DE TANGERINA DOHLER</v>
          </cell>
          <cell r="C139">
            <v>0</v>
          </cell>
          <cell r="D139">
            <v>25.8</v>
          </cell>
        </row>
        <row r="140">
          <cell r="A140">
            <v>2701050039</v>
          </cell>
          <cell r="B140" t="str">
            <v>AROMA IDENTICO AO NATURAL PESSEGO MATRIX</v>
          </cell>
          <cell r="C140">
            <v>200</v>
          </cell>
          <cell r="D140">
            <v>10</v>
          </cell>
        </row>
        <row r="141">
          <cell r="A141">
            <v>2701050040</v>
          </cell>
          <cell r="B141" t="str">
            <v>CONCENTRADO BEBIDA ENERGETICA AF5080750100 TRADICIONAL ADM</v>
          </cell>
          <cell r="C141">
            <v>434</v>
          </cell>
          <cell r="D141">
            <v>378</v>
          </cell>
        </row>
        <row r="142">
          <cell r="A142">
            <v>2701050042</v>
          </cell>
          <cell r="B142" t="str">
            <v>AROMA IDENTICO AO NATURAL CITRUS BRANCO RAI</v>
          </cell>
          <cell r="C142">
            <v>60</v>
          </cell>
          <cell r="D142">
            <v>33.700000000000003</v>
          </cell>
        </row>
        <row r="143">
          <cell r="A143">
            <v>2701050043</v>
          </cell>
          <cell r="B143" t="str">
            <v>AROMA NATURAL TURVO NEUTRO MATRIX</v>
          </cell>
          <cell r="C143">
            <v>80</v>
          </cell>
          <cell r="D143">
            <v>37</v>
          </cell>
        </row>
        <row r="144">
          <cell r="A144">
            <v>2701050044</v>
          </cell>
          <cell r="B144" t="str">
            <v>AROMA NATURAL NOTA MADURA IMCD</v>
          </cell>
          <cell r="C144">
            <v>25</v>
          </cell>
          <cell r="D144">
            <v>10.5</v>
          </cell>
        </row>
        <row r="145">
          <cell r="A145">
            <v>2701060001</v>
          </cell>
          <cell r="B145" t="str">
            <v>CORANTE VERMELHO PONCEAU</v>
          </cell>
          <cell r="C145">
            <v>0</v>
          </cell>
          <cell r="D145">
            <v>4.1723499999999998</v>
          </cell>
        </row>
        <row r="146">
          <cell r="A146">
            <v>2701060003</v>
          </cell>
          <cell r="B146" t="str">
            <v>CORANTE AMARELO TARTRAZINA</v>
          </cell>
          <cell r="C146">
            <v>0</v>
          </cell>
          <cell r="D146">
            <v>0.83678999999999992</v>
          </cell>
        </row>
        <row r="147">
          <cell r="A147">
            <v>2701060006</v>
          </cell>
          <cell r="B147" t="str">
            <v>CORANTE CARAMELO CERVEJA</v>
          </cell>
          <cell r="C147">
            <v>504</v>
          </cell>
          <cell r="D147">
            <v>29</v>
          </cell>
        </row>
        <row r="148">
          <cell r="A148">
            <v>2701060007</v>
          </cell>
          <cell r="B148" t="str">
            <v>CORANTE CARAMELO CLASSE IV DPC</v>
          </cell>
          <cell r="C148">
            <v>0</v>
          </cell>
          <cell r="D148">
            <v>286.64999999999998</v>
          </cell>
        </row>
        <row r="149">
          <cell r="A149">
            <v>2701060008</v>
          </cell>
          <cell r="B149" t="str">
            <v>CORANTE AZUL BRILHANTE</v>
          </cell>
          <cell r="C149">
            <v>0</v>
          </cell>
          <cell r="D149">
            <v>0.3075</v>
          </cell>
        </row>
        <row r="150">
          <cell r="A150">
            <v>2701060009</v>
          </cell>
          <cell r="B150" t="str">
            <v>CORANTE AMARELO SUNSET</v>
          </cell>
          <cell r="C150">
            <v>0</v>
          </cell>
          <cell r="D150">
            <v>4.7986699999999995</v>
          </cell>
        </row>
        <row r="151">
          <cell r="A151">
            <v>2701060010</v>
          </cell>
          <cell r="B151" t="str">
            <v>CORANTE VERMELHO AMARANTO</v>
          </cell>
          <cell r="C151">
            <v>0</v>
          </cell>
          <cell r="D151">
            <v>21.846820000000001</v>
          </cell>
        </row>
        <row r="152">
          <cell r="A152">
            <v>2701070001</v>
          </cell>
          <cell r="B152" t="str">
            <v>SUCRALOSE</v>
          </cell>
          <cell r="C152">
            <v>155.07999999999998</v>
          </cell>
          <cell r="D152">
            <v>213.81204999999997</v>
          </cell>
        </row>
        <row r="153">
          <cell r="A153">
            <v>2701070002</v>
          </cell>
          <cell r="B153" t="str">
            <v>SACARINA</v>
          </cell>
          <cell r="C153">
            <v>0</v>
          </cell>
          <cell r="D153">
            <v>24.21</v>
          </cell>
        </row>
        <row r="154">
          <cell r="A154">
            <v>2701070003</v>
          </cell>
          <cell r="B154" t="str">
            <v>NEOTAME</v>
          </cell>
          <cell r="C154">
            <v>19.52</v>
          </cell>
          <cell r="D154">
            <v>20.149999999999999</v>
          </cell>
        </row>
        <row r="155">
          <cell r="A155">
            <v>2701070004</v>
          </cell>
          <cell r="B155" t="str">
            <v>CICLAMATO SODIO</v>
          </cell>
          <cell r="C155">
            <v>600</v>
          </cell>
          <cell r="D155">
            <v>274.36900000000003</v>
          </cell>
        </row>
        <row r="156">
          <cell r="A156">
            <v>2701070005</v>
          </cell>
          <cell r="B156" t="str">
            <v>ASPARTAME</v>
          </cell>
          <cell r="C156">
            <v>0</v>
          </cell>
          <cell r="D156">
            <v>32.128999999999998</v>
          </cell>
        </row>
        <row r="157">
          <cell r="A157">
            <v>2701070006</v>
          </cell>
          <cell r="B157" t="str">
            <v>ACESULFAME POTASSIO</v>
          </cell>
          <cell r="C157">
            <v>0</v>
          </cell>
          <cell r="D157">
            <v>73.427669999999992</v>
          </cell>
        </row>
        <row r="158">
          <cell r="A158">
            <v>2701080001</v>
          </cell>
          <cell r="B158" t="str">
            <v>ACUCAR CRISTAL</v>
          </cell>
          <cell r="C158">
            <v>229233.28769999999</v>
          </cell>
          <cell r="D158">
            <v>230063.2482</v>
          </cell>
        </row>
        <row r="159">
          <cell r="A159">
            <v>2701090001</v>
          </cell>
          <cell r="B159" t="str">
            <v>ACIDO ASCORBICO</v>
          </cell>
          <cell r="C159">
            <v>50</v>
          </cell>
          <cell r="D159">
            <v>3.05</v>
          </cell>
        </row>
        <row r="160">
          <cell r="A160">
            <v>2701090002</v>
          </cell>
          <cell r="B160" t="str">
            <v>ACIDO CITRICO</v>
          </cell>
          <cell r="C160">
            <v>3772.93</v>
          </cell>
          <cell r="D160">
            <v>8252.7160000000003</v>
          </cell>
        </row>
        <row r="161">
          <cell r="A161">
            <v>2701090003</v>
          </cell>
          <cell r="B161" t="str">
            <v>ACIDO LACTICO</v>
          </cell>
          <cell r="C161">
            <v>1000</v>
          </cell>
          <cell r="D161">
            <v>234.69999999999993</v>
          </cell>
        </row>
        <row r="162">
          <cell r="A162">
            <v>2701090004</v>
          </cell>
          <cell r="B162" t="str">
            <v>ACIDO TARTARICO</v>
          </cell>
          <cell r="C162">
            <v>100</v>
          </cell>
          <cell r="D162">
            <v>59.340000000000011</v>
          </cell>
        </row>
        <row r="163">
          <cell r="A163">
            <v>2701090005</v>
          </cell>
          <cell r="B163" t="str">
            <v>ANTIOXIDANTE INNODOX BEER</v>
          </cell>
          <cell r="C163">
            <v>100</v>
          </cell>
          <cell r="D163">
            <v>15</v>
          </cell>
        </row>
        <row r="164">
          <cell r="A164">
            <v>2701090006</v>
          </cell>
          <cell r="B164" t="str">
            <v>CITRATO SODIO</v>
          </cell>
          <cell r="C164">
            <v>1375</v>
          </cell>
          <cell r="D164">
            <v>2105.0048000000002</v>
          </cell>
        </row>
        <row r="165">
          <cell r="A165">
            <v>2701100001</v>
          </cell>
          <cell r="B165" t="str">
            <v>SORBATO POTASSIO</v>
          </cell>
          <cell r="C165">
            <v>0</v>
          </cell>
          <cell r="D165">
            <v>73.131010000000003</v>
          </cell>
        </row>
        <row r="166">
          <cell r="A166">
            <v>2701100002</v>
          </cell>
          <cell r="B166" t="str">
            <v>BENZOATO SODIO</v>
          </cell>
          <cell r="C166">
            <v>1500</v>
          </cell>
          <cell r="D166">
            <v>648.60246999999981</v>
          </cell>
        </row>
        <row r="167">
          <cell r="A167">
            <v>2701110001</v>
          </cell>
          <cell r="B167" t="str">
            <v>DIOXIDO CARBONO</v>
          </cell>
          <cell r="C167">
            <v>86770</v>
          </cell>
          <cell r="D167">
            <v>134781.09439000182</v>
          </cell>
        </row>
        <row r="168">
          <cell r="A168">
            <v>2701120001</v>
          </cell>
          <cell r="B168" t="str">
            <v>PREMIX CAFEINA/ TAURINA/ VITAMINAS ENERGETICO</v>
          </cell>
          <cell r="C168">
            <v>4660</v>
          </cell>
          <cell r="D168">
            <v>5581.95</v>
          </cell>
        </row>
        <row r="169">
          <cell r="A169">
            <v>2701130001</v>
          </cell>
          <cell r="B169" t="str">
            <v>SUCO CONCENTRADO DE LARANJA</v>
          </cell>
          <cell r="C169">
            <v>0.09</v>
          </cell>
          <cell r="D169">
            <v>55.58</v>
          </cell>
        </row>
        <row r="170">
          <cell r="A170">
            <v>2701130002</v>
          </cell>
          <cell r="B170" t="str">
            <v>SUCO CONCENTRADO DE LIMAO</v>
          </cell>
          <cell r="C170">
            <v>0</v>
          </cell>
          <cell r="D170">
            <v>10.67</v>
          </cell>
        </row>
        <row r="171">
          <cell r="A171">
            <v>2701130003</v>
          </cell>
          <cell r="B171" t="str">
            <v>SUCO CONCENTRADO DE UVA</v>
          </cell>
          <cell r="C171">
            <v>0</v>
          </cell>
          <cell r="D171">
            <v>44.38</v>
          </cell>
        </row>
        <row r="172">
          <cell r="A172">
            <v>2701130006</v>
          </cell>
          <cell r="B172" t="str">
            <v>EXTRATO GUARANA 200% DUAS RODAS</v>
          </cell>
          <cell r="C172">
            <v>265.56</v>
          </cell>
          <cell r="D172">
            <v>214.39214999999999</v>
          </cell>
        </row>
        <row r="173">
          <cell r="A173">
            <v>2701130007</v>
          </cell>
          <cell r="B173" t="str">
            <v>EXTRATO AROMARIZADO GUARANA 28 SAPORITI</v>
          </cell>
          <cell r="C173">
            <v>0</v>
          </cell>
          <cell r="D173">
            <v>227.99600000000001</v>
          </cell>
        </row>
        <row r="174">
          <cell r="A174">
            <v>2701130008</v>
          </cell>
          <cell r="B174" t="str">
            <v>POLPA ACAI DESIDRATADA SOLUVEL</v>
          </cell>
          <cell r="C174">
            <v>100</v>
          </cell>
          <cell r="D174">
            <v>100</v>
          </cell>
        </row>
        <row r="175">
          <cell r="A175">
            <v>2701130009</v>
          </cell>
          <cell r="B175" t="str">
            <v>SUCO CONCENTRADO DE MACA</v>
          </cell>
          <cell r="C175">
            <v>0</v>
          </cell>
          <cell r="D175">
            <v>292.55</v>
          </cell>
        </row>
        <row r="176">
          <cell r="A176">
            <v>2701130012</v>
          </cell>
          <cell r="B176" t="str">
            <v>EXTRATO DE CHA PRETO EM PO</v>
          </cell>
          <cell r="C176">
            <v>105</v>
          </cell>
          <cell r="D176">
            <v>10</v>
          </cell>
        </row>
        <row r="177">
          <cell r="A177">
            <v>2701140001</v>
          </cell>
          <cell r="B177" t="str">
            <v>LATA CER BAMBOA LAGER 269ML</v>
          </cell>
          <cell r="C177">
            <v>47376</v>
          </cell>
          <cell r="D177">
            <v>47376</v>
          </cell>
        </row>
        <row r="178">
          <cell r="A178">
            <v>2701140003</v>
          </cell>
          <cell r="B178" t="str">
            <v>LATA CER BAMBOA PURO MALTE 350ML</v>
          </cell>
          <cell r="C178">
            <v>113604</v>
          </cell>
          <cell r="D178">
            <v>113604</v>
          </cell>
        </row>
        <row r="179">
          <cell r="A179">
            <v>2701140004</v>
          </cell>
          <cell r="B179" t="str">
            <v>LATA CER BAMBOA LAGER 473ML</v>
          </cell>
          <cell r="C179">
            <v>22731</v>
          </cell>
          <cell r="D179">
            <v>22731</v>
          </cell>
        </row>
        <row r="180">
          <cell r="A180">
            <v>2701140005</v>
          </cell>
          <cell r="B180" t="str">
            <v>LATA CV BELLA ROMA 265ML</v>
          </cell>
          <cell r="C180">
            <v>10950</v>
          </cell>
          <cell r="D180">
            <v>10950</v>
          </cell>
        </row>
        <row r="181">
          <cell r="A181">
            <v>2701140006</v>
          </cell>
          <cell r="B181" t="str">
            <v>LATA CV BELLA ROMA 473ML</v>
          </cell>
          <cell r="C181">
            <v>1465200</v>
          </cell>
          <cell r="D181">
            <v>1325684</v>
          </cell>
        </row>
        <row r="182">
          <cell r="A182">
            <v>2701140015</v>
          </cell>
          <cell r="B182" t="str">
            <v>LATA FURIOSO MELANCIA E MORANGO 473ML</v>
          </cell>
          <cell r="C182">
            <v>169166</v>
          </cell>
          <cell r="D182">
            <v>239185</v>
          </cell>
        </row>
        <row r="183">
          <cell r="A183">
            <v>2701140016</v>
          </cell>
          <cell r="B183" t="str">
            <v>LATA FURIOSO MACA VERDE E MELAO 473ML</v>
          </cell>
          <cell r="C183">
            <v>1961</v>
          </cell>
          <cell r="D183">
            <v>1961</v>
          </cell>
        </row>
        <row r="184">
          <cell r="A184">
            <v>2701140017</v>
          </cell>
          <cell r="B184" t="str">
            <v>LATA FURIOSO TROPICAL 473ML</v>
          </cell>
          <cell r="C184">
            <v>83885</v>
          </cell>
          <cell r="D184">
            <v>81552</v>
          </cell>
        </row>
        <row r="185">
          <cell r="A185">
            <v>2701140018</v>
          </cell>
          <cell r="B185" t="str">
            <v>LATA CER MOEMA PILSEN 350ML</v>
          </cell>
          <cell r="C185">
            <v>172109.68119999999</v>
          </cell>
          <cell r="D185">
            <v>837192.36239999998</v>
          </cell>
        </row>
        <row r="186">
          <cell r="A186">
            <v>2701140019</v>
          </cell>
          <cell r="B186" t="str">
            <v>LATA CER MOEMA PILSEN 473ML</v>
          </cell>
          <cell r="C186">
            <v>644174</v>
          </cell>
          <cell r="D186">
            <v>427740</v>
          </cell>
        </row>
        <row r="187">
          <cell r="A187">
            <v>2701140020</v>
          </cell>
          <cell r="B187" t="str">
            <v>LATA REFRIKO COLA 350ML</v>
          </cell>
          <cell r="C187">
            <v>137984</v>
          </cell>
          <cell r="D187">
            <v>211116</v>
          </cell>
        </row>
        <row r="188">
          <cell r="A188">
            <v>2701140021</v>
          </cell>
          <cell r="B188" t="str">
            <v>LATA REFRIKO LARANJA 350ML</v>
          </cell>
          <cell r="C188">
            <v>41897</v>
          </cell>
          <cell r="D188">
            <v>115807</v>
          </cell>
        </row>
        <row r="189">
          <cell r="A189">
            <v>2701140023</v>
          </cell>
          <cell r="B189" t="str">
            <v>LATA REFRIKO TUBAINA 350ML</v>
          </cell>
          <cell r="C189">
            <v>0</v>
          </cell>
          <cell r="D189">
            <v>30731</v>
          </cell>
        </row>
        <row r="190">
          <cell r="A190">
            <v>2701140024</v>
          </cell>
          <cell r="B190" t="str">
            <v>LATA CER MOEMA PILSEN ARGENTINA 473ML</v>
          </cell>
          <cell r="C190">
            <v>240688</v>
          </cell>
          <cell r="D190">
            <v>394744</v>
          </cell>
        </row>
        <row r="191">
          <cell r="A191">
            <v>2701140025</v>
          </cell>
          <cell r="B191" t="str">
            <v>LATA REFRIKO GUARANA 350ML</v>
          </cell>
          <cell r="C191">
            <v>145689</v>
          </cell>
          <cell r="D191">
            <v>292731</v>
          </cell>
        </row>
        <row r="192">
          <cell r="A192">
            <v>2701140026</v>
          </cell>
          <cell r="B192" t="str">
            <v>LATA FURIOSO TRADICIONAL 473ML</v>
          </cell>
          <cell r="C192">
            <v>614066</v>
          </cell>
          <cell r="D192">
            <v>618028</v>
          </cell>
        </row>
        <row r="193">
          <cell r="A193">
            <v>2701140027</v>
          </cell>
          <cell r="B193" t="str">
            <v>LATA FURIOSO TRADICIONAL ZERO 473ML</v>
          </cell>
          <cell r="C193">
            <v>128595</v>
          </cell>
          <cell r="D193">
            <v>119347</v>
          </cell>
        </row>
        <row r="194">
          <cell r="A194">
            <v>2701140028</v>
          </cell>
          <cell r="B194" t="str">
            <v>LATA FURIOSO MELANCIA E MORANGO ZERO 473ML</v>
          </cell>
          <cell r="C194">
            <v>97316</v>
          </cell>
          <cell r="D194">
            <v>89672</v>
          </cell>
        </row>
        <row r="195">
          <cell r="A195">
            <v>2701140029</v>
          </cell>
          <cell r="B195" t="str">
            <v>TAMPA LATA 350/ 269/ 473ML</v>
          </cell>
          <cell r="C195">
            <v>7188380</v>
          </cell>
          <cell r="D195">
            <v>6064304</v>
          </cell>
        </row>
        <row r="196">
          <cell r="A196">
            <v>2701140030</v>
          </cell>
          <cell r="B196" t="str">
            <v>LATA REFRIKO UVA 350ML</v>
          </cell>
          <cell r="C196">
            <v>116998</v>
          </cell>
          <cell r="D196">
            <v>158695</v>
          </cell>
        </row>
        <row r="197">
          <cell r="A197">
            <v>2701140031</v>
          </cell>
          <cell r="B197" t="str">
            <v>LATA FURIOSO TANGERINA E LIMAO ZERO 473ML</v>
          </cell>
          <cell r="C197">
            <v>100534</v>
          </cell>
          <cell r="D197">
            <v>114926</v>
          </cell>
        </row>
        <row r="198">
          <cell r="A198">
            <v>2701140032</v>
          </cell>
          <cell r="B198" t="str">
            <v>LATA FURIOSO MACA VERDE E MELAO 269ML</v>
          </cell>
          <cell r="C198">
            <v>69444</v>
          </cell>
          <cell r="D198">
            <v>69444</v>
          </cell>
        </row>
        <row r="199">
          <cell r="A199">
            <v>2701140033</v>
          </cell>
          <cell r="B199" t="str">
            <v>LATA FURIOSO MELANCIA E MORANGO 269ML</v>
          </cell>
          <cell r="C199">
            <v>77472</v>
          </cell>
          <cell r="D199">
            <v>77472</v>
          </cell>
        </row>
        <row r="200">
          <cell r="A200">
            <v>2701140034</v>
          </cell>
          <cell r="B200" t="str">
            <v>LATA FURIOSO MELANCIA E MORANGO ZERO 269ML</v>
          </cell>
          <cell r="C200">
            <v>82368</v>
          </cell>
          <cell r="D200">
            <v>82368</v>
          </cell>
        </row>
        <row r="201">
          <cell r="A201">
            <v>2701140036</v>
          </cell>
          <cell r="B201" t="str">
            <v>LATA FURIOSO TRADICIONAL ZERO 269ML</v>
          </cell>
          <cell r="C201">
            <v>41184</v>
          </cell>
          <cell r="D201">
            <v>41184</v>
          </cell>
        </row>
        <row r="202">
          <cell r="A202">
            <v>2701140037</v>
          </cell>
          <cell r="B202" t="str">
            <v>LATA FURIOSO TROPICAL 269ML</v>
          </cell>
          <cell r="C202">
            <v>11472</v>
          </cell>
          <cell r="D202">
            <v>11472</v>
          </cell>
        </row>
        <row r="203">
          <cell r="A203">
            <v>2701140039</v>
          </cell>
          <cell r="B203" t="str">
            <v>LATA CER MOEMA PILSEN 269ML</v>
          </cell>
          <cell r="C203">
            <v>213288</v>
          </cell>
          <cell r="D203">
            <v>69144</v>
          </cell>
        </row>
        <row r="204">
          <cell r="A204">
            <v>2701140044</v>
          </cell>
          <cell r="B204" t="str">
            <v>LATA FURIOSO UVA VERDE E PESSEGO 473ML</v>
          </cell>
          <cell r="C204">
            <v>205254</v>
          </cell>
          <cell r="D204">
            <v>198825</v>
          </cell>
        </row>
        <row r="205">
          <cell r="A205">
            <v>2701140045</v>
          </cell>
          <cell r="B205" t="str">
            <v>LATA COQ COWBOYS PESSEGO 350ML</v>
          </cell>
          <cell r="C205">
            <v>297119</v>
          </cell>
          <cell r="D205">
            <v>289728</v>
          </cell>
        </row>
        <row r="206">
          <cell r="A206">
            <v>2701140047</v>
          </cell>
          <cell r="B206" t="str">
            <v>LATA FURIOSO LARANJA ULTRA CITRUS ZERO 473ML</v>
          </cell>
          <cell r="C206">
            <v>331296</v>
          </cell>
          <cell r="D206">
            <v>304266</v>
          </cell>
        </row>
        <row r="207">
          <cell r="A207">
            <v>2701150001</v>
          </cell>
          <cell r="B207" t="str">
            <v>VASILHAME VODKA GINGUALA CRISTAL 970ML</v>
          </cell>
          <cell r="C207">
            <v>221868</v>
          </cell>
          <cell r="D207">
            <v>279294</v>
          </cell>
        </row>
        <row r="208">
          <cell r="A208">
            <v>2701150002</v>
          </cell>
          <cell r="B208" t="str">
            <v>VASILHAME CERVEJA AMBAR 600ML</v>
          </cell>
          <cell r="C208">
            <v>46314</v>
          </cell>
          <cell r="D208">
            <v>19770</v>
          </cell>
        </row>
        <row r="209">
          <cell r="A209">
            <v>2701150003</v>
          </cell>
          <cell r="B209" t="str">
            <v>VASILHAME CERVEJA LONG NECK CRISTAL 330ML</v>
          </cell>
          <cell r="C209">
            <v>39744</v>
          </cell>
          <cell r="D209">
            <v>59464</v>
          </cell>
        </row>
        <row r="210">
          <cell r="A210">
            <v>2701150004</v>
          </cell>
          <cell r="B210" t="str">
            <v>VASILHAME CV BELLA ROMA AMBAR 600ML</v>
          </cell>
          <cell r="C210">
            <v>102619</v>
          </cell>
          <cell r="D210">
            <v>164039</v>
          </cell>
        </row>
        <row r="211">
          <cell r="A211">
            <v>2701150005</v>
          </cell>
          <cell r="B211" t="str">
            <v>VASILHAME SPIDER CRISTAL 900ML</v>
          </cell>
          <cell r="C211">
            <v>30403</v>
          </cell>
          <cell r="D211">
            <v>35462</v>
          </cell>
        </row>
        <row r="212">
          <cell r="A212">
            <v>2701150006</v>
          </cell>
          <cell r="B212" t="str">
            <v>VASILHAME AMBAR 300ML</v>
          </cell>
          <cell r="C212">
            <v>325711</v>
          </cell>
          <cell r="D212">
            <v>394195</v>
          </cell>
        </row>
        <row r="213">
          <cell r="A213">
            <v>2701150007</v>
          </cell>
          <cell r="B213" t="str">
            <v>VASILHAME AMBAR 355ML COROA</v>
          </cell>
          <cell r="C213">
            <v>0</v>
          </cell>
          <cell r="D213">
            <v>6</v>
          </cell>
        </row>
        <row r="214">
          <cell r="A214">
            <v>2701150008</v>
          </cell>
          <cell r="B214" t="str">
            <v>VASILHAME AMBAR 355ML TWISTOFF</v>
          </cell>
          <cell r="C214">
            <v>0</v>
          </cell>
          <cell r="D214">
            <v>6</v>
          </cell>
        </row>
        <row r="215">
          <cell r="A215">
            <v>2701150009</v>
          </cell>
          <cell r="B215" t="str">
            <v>VASILHAME TUBAINA LONG NECK CRISTAL 355ML</v>
          </cell>
          <cell r="C215">
            <v>59031</v>
          </cell>
          <cell r="D215">
            <v>81579</v>
          </cell>
        </row>
        <row r="216">
          <cell r="A216">
            <v>2701160002</v>
          </cell>
          <cell r="B216" t="str">
            <v>CAIXA VODKA JAMES COOK 6X900ML</v>
          </cell>
          <cell r="C216">
            <v>950</v>
          </cell>
          <cell r="D216">
            <v>975</v>
          </cell>
        </row>
        <row r="217">
          <cell r="A217">
            <v>2701160005</v>
          </cell>
          <cell r="B217" t="str">
            <v>CAIXA CER MOEMA 6X600ML</v>
          </cell>
          <cell r="C217">
            <v>8705</v>
          </cell>
          <cell r="D217">
            <v>13762</v>
          </cell>
        </row>
        <row r="218">
          <cell r="A218">
            <v>2701160009</v>
          </cell>
          <cell r="B218" t="str">
            <v>CAIXA REFRIGERANTE REFRIKO TUBAINA S/ ACUCARES 12X300ML</v>
          </cell>
          <cell r="C218">
            <v>10718</v>
          </cell>
          <cell r="D218">
            <v>16417</v>
          </cell>
        </row>
        <row r="219">
          <cell r="A219">
            <v>2701160011</v>
          </cell>
          <cell r="B219" t="str">
            <v>CAIXA CER BAMBOA LAGER 12X330ML</v>
          </cell>
          <cell r="C219">
            <v>0</v>
          </cell>
          <cell r="D219">
            <v>2179</v>
          </cell>
        </row>
        <row r="220">
          <cell r="A220">
            <v>2701160012</v>
          </cell>
          <cell r="B220" t="str">
            <v>CAIXA REFRIGERANTE REFRIKO TUBAINA 12X300ML</v>
          </cell>
          <cell r="C220">
            <v>13588</v>
          </cell>
          <cell r="D220">
            <v>22746</v>
          </cell>
        </row>
        <row r="221">
          <cell r="A221">
            <v>2701160013</v>
          </cell>
          <cell r="B221" t="str">
            <v>CAIXA REFRIGERANTE REFRIKO TUBAINA 12X355ML</v>
          </cell>
          <cell r="C221">
            <v>8272</v>
          </cell>
          <cell r="D221">
            <v>10151</v>
          </cell>
        </row>
        <row r="222">
          <cell r="A222">
            <v>2701170002</v>
          </cell>
          <cell r="B222" t="str">
            <v>ETANOL NEUTRO ALCOOL ETILICO POTAVEL 96°</v>
          </cell>
          <cell r="C222">
            <v>45000</v>
          </cell>
          <cell r="D222">
            <v>52758</v>
          </cell>
        </row>
        <row r="223">
          <cell r="A223">
            <v>2701170003</v>
          </cell>
          <cell r="B223" t="str">
            <v>VINHO DE MESA TINTO SECO GRANEL</v>
          </cell>
          <cell r="C223">
            <v>84000</v>
          </cell>
          <cell r="D223">
            <v>136350</v>
          </cell>
        </row>
        <row r="224">
          <cell r="A224">
            <v>2701170004</v>
          </cell>
          <cell r="B224" t="str">
            <v>SAQUE THIKARA</v>
          </cell>
          <cell r="C224">
            <v>3000</v>
          </cell>
          <cell r="D224">
            <v>1700</v>
          </cell>
        </row>
        <row r="225">
          <cell r="A225">
            <v>2701190001</v>
          </cell>
          <cell r="B225" t="str">
            <v>MALTE PILSEN</v>
          </cell>
          <cell r="C225">
            <v>67020</v>
          </cell>
          <cell r="D225">
            <v>45908</v>
          </cell>
        </row>
        <row r="226">
          <cell r="A226">
            <v>2701190002</v>
          </cell>
          <cell r="B226" t="str">
            <v>MALTE BASE</v>
          </cell>
          <cell r="C226">
            <v>85742</v>
          </cell>
          <cell r="D226">
            <v>6016.68</v>
          </cell>
        </row>
        <row r="227">
          <cell r="A227">
            <v>2701190004</v>
          </cell>
          <cell r="B227" t="str">
            <v>XAROPE HIGH MALTOSE</v>
          </cell>
          <cell r="C227">
            <v>60330</v>
          </cell>
          <cell r="D227">
            <v>15920.519999999995</v>
          </cell>
        </row>
        <row r="228">
          <cell r="A228">
            <v>2701200002</v>
          </cell>
          <cell r="B228" t="str">
            <v>LUPULO LSK KETTLE REDI</v>
          </cell>
          <cell r="C228">
            <v>23.1</v>
          </cell>
          <cell r="D228">
            <v>13.299999999999999</v>
          </cell>
        </row>
        <row r="229">
          <cell r="A229">
            <v>2701200003</v>
          </cell>
          <cell r="B229" t="str">
            <v>LUPULO HALLERTAU NUGGET</v>
          </cell>
          <cell r="C229">
            <v>0</v>
          </cell>
          <cell r="D229">
            <v>52.5</v>
          </cell>
        </row>
        <row r="230">
          <cell r="A230">
            <v>2701210002</v>
          </cell>
          <cell r="B230" t="str">
            <v>SILICA HP 9000 DERACLAR</v>
          </cell>
          <cell r="C230">
            <v>0</v>
          </cell>
          <cell r="D230">
            <v>30</v>
          </cell>
        </row>
        <row r="231">
          <cell r="A231">
            <v>2701210003</v>
          </cell>
          <cell r="B231" t="str">
            <v>ESTABILIZANTE PVPP CLEAR MAX</v>
          </cell>
          <cell r="C231">
            <v>80</v>
          </cell>
          <cell r="D231">
            <v>64.114999999999995</v>
          </cell>
        </row>
        <row r="232">
          <cell r="A232">
            <v>2701210004</v>
          </cell>
          <cell r="B232" t="str">
            <v>ENZIMAS ULTRAFLO</v>
          </cell>
          <cell r="C232">
            <v>150</v>
          </cell>
          <cell r="D232">
            <v>52.300000000000011</v>
          </cell>
        </row>
        <row r="233">
          <cell r="A233">
            <v>2701210005</v>
          </cell>
          <cell r="B233" t="str">
            <v>ALGINATO PROPILENO GLICOL</v>
          </cell>
          <cell r="C233">
            <v>0</v>
          </cell>
          <cell r="D233">
            <v>17.919180000000001</v>
          </cell>
        </row>
        <row r="234">
          <cell r="A234">
            <v>2701210007</v>
          </cell>
          <cell r="B234" t="str">
            <v>ENZIMAS LISOBEER</v>
          </cell>
          <cell r="C234">
            <v>0</v>
          </cell>
          <cell r="D234">
            <v>5.5</v>
          </cell>
        </row>
        <row r="235">
          <cell r="A235">
            <v>2701230002</v>
          </cell>
          <cell r="B235" t="str">
            <v>COMPOSTO REFRISHOW/ TERNURA/ TUBAJUJUBA GUARANA</v>
          </cell>
          <cell r="C235">
            <v>127781</v>
          </cell>
          <cell r="D235">
            <v>127781</v>
          </cell>
        </row>
        <row r="236">
          <cell r="A236">
            <v>2701230014</v>
          </cell>
          <cell r="B236" t="str">
            <v>COMPOSTO FURIOSO TRADICIONAL ZERO</v>
          </cell>
          <cell r="C236">
            <v>35200</v>
          </cell>
          <cell r="D236">
            <v>35200</v>
          </cell>
        </row>
        <row r="237">
          <cell r="A237">
            <v>2701230015</v>
          </cell>
          <cell r="B237" t="str">
            <v>COMPOSTO REFRIKO TUBAINA S/ ACUCARES</v>
          </cell>
          <cell r="C237">
            <v>21500</v>
          </cell>
          <cell r="D237">
            <v>21500</v>
          </cell>
        </row>
        <row r="238">
          <cell r="A238">
            <v>2701230017</v>
          </cell>
          <cell r="B238" t="str">
            <v>COMPOSTO FURIOSO TRADICIONAL</v>
          </cell>
          <cell r="C238">
            <v>495053</v>
          </cell>
          <cell r="D238">
            <v>497771.00000000047</v>
          </cell>
        </row>
        <row r="239">
          <cell r="A239">
            <v>2701230018</v>
          </cell>
          <cell r="B239" t="str">
            <v>COMPOSTO FURIOSO TANGERINA E LIMAO ZERO</v>
          </cell>
          <cell r="C239">
            <v>30000</v>
          </cell>
          <cell r="D239">
            <v>30000</v>
          </cell>
        </row>
        <row r="240">
          <cell r="A240">
            <v>2701230019</v>
          </cell>
          <cell r="B240" t="str">
            <v>COMPOSTO FURIOSO TROPICAL</v>
          </cell>
          <cell r="C240">
            <v>62861</v>
          </cell>
          <cell r="D240">
            <v>62860.999999999993</v>
          </cell>
        </row>
        <row r="241">
          <cell r="A241">
            <v>2701230021</v>
          </cell>
          <cell r="B241" t="str">
            <v>COMPOSTO VODKA BAMBOA</v>
          </cell>
          <cell r="C241">
            <v>123842</v>
          </cell>
          <cell r="D241">
            <v>118842.00000000025</v>
          </cell>
        </row>
        <row r="242">
          <cell r="A242">
            <v>2701230022</v>
          </cell>
          <cell r="B242" t="str">
            <v>COMPOSTO REFRIKO COLA</v>
          </cell>
          <cell r="C242">
            <v>144949</v>
          </cell>
          <cell r="D242">
            <v>144949</v>
          </cell>
        </row>
        <row r="243">
          <cell r="A243">
            <v>2701230024</v>
          </cell>
          <cell r="B243" t="str">
            <v>COMPOSTO REFRIKO GUARANA</v>
          </cell>
          <cell r="C243">
            <v>159729</v>
          </cell>
          <cell r="D243">
            <v>228386</v>
          </cell>
        </row>
        <row r="244">
          <cell r="A244">
            <v>2701230025</v>
          </cell>
          <cell r="B244" t="str">
            <v>COMPOSTO REFRISHOW/ TERNURA/ TUBAJUJUBA LARANJA</v>
          </cell>
          <cell r="C244">
            <v>37756</v>
          </cell>
          <cell r="D244">
            <v>37756</v>
          </cell>
        </row>
        <row r="245">
          <cell r="A245">
            <v>2701230026</v>
          </cell>
          <cell r="B245" t="str">
            <v>COMPOSTO REFRIKO LARANJA</v>
          </cell>
          <cell r="C245">
            <v>131824</v>
          </cell>
          <cell r="D245">
            <v>83929</v>
          </cell>
        </row>
        <row r="246">
          <cell r="A246">
            <v>2701230027</v>
          </cell>
          <cell r="B246" t="str">
            <v>COMPOSTO REFRIKO LIMAO</v>
          </cell>
          <cell r="C246">
            <v>28611</v>
          </cell>
          <cell r="D246">
            <v>28610.999999999989</v>
          </cell>
        </row>
        <row r="247">
          <cell r="A247">
            <v>2701230028</v>
          </cell>
          <cell r="B247" t="str">
            <v>COMPOSTO REFRIKO TUBAINA</v>
          </cell>
          <cell r="C247">
            <v>165576</v>
          </cell>
          <cell r="D247">
            <v>165576.4</v>
          </cell>
        </row>
        <row r="248">
          <cell r="A248">
            <v>2701230029</v>
          </cell>
          <cell r="B248" t="str">
            <v>COMPOSTO REFRIKO UVA</v>
          </cell>
          <cell r="C248">
            <v>103316.2</v>
          </cell>
          <cell r="D248">
            <v>94283.7</v>
          </cell>
        </row>
        <row r="249">
          <cell r="A249">
            <v>2701230031</v>
          </cell>
          <cell r="B249" t="str">
            <v>COMPOSTO FURIOSO MACA VERDE E MELAO</v>
          </cell>
          <cell r="C249">
            <v>73214</v>
          </cell>
          <cell r="D249">
            <v>73214</v>
          </cell>
        </row>
        <row r="250">
          <cell r="A250">
            <v>2701230034</v>
          </cell>
          <cell r="B250" t="str">
            <v>COMPOSTO FURIOSO MELANCIA E MORANGO</v>
          </cell>
          <cell r="C250">
            <v>118730</v>
          </cell>
          <cell r="D250">
            <v>118730.00000000015</v>
          </cell>
        </row>
        <row r="251">
          <cell r="A251">
            <v>2701230036</v>
          </cell>
          <cell r="B251" t="str">
            <v>CERVEJA MATURADA BAMBOA LAGER</v>
          </cell>
          <cell r="C251">
            <v>133350</v>
          </cell>
          <cell r="D251">
            <v>0</v>
          </cell>
        </row>
        <row r="252">
          <cell r="A252">
            <v>2701230037</v>
          </cell>
          <cell r="B252" t="str">
            <v>CERVEJA MATURADA MOEMA</v>
          </cell>
          <cell r="C252">
            <v>155330</v>
          </cell>
          <cell r="D252">
            <v>384967</v>
          </cell>
        </row>
        <row r="253">
          <cell r="A253">
            <v>2701230038</v>
          </cell>
          <cell r="B253" t="str">
            <v>CERVEJA FILTRADA MOEMA</v>
          </cell>
          <cell r="C253">
            <v>492081</v>
          </cell>
          <cell r="D253">
            <v>493839.80000000092</v>
          </cell>
        </row>
        <row r="254">
          <cell r="A254">
            <v>2701230042</v>
          </cell>
          <cell r="B254" t="str">
            <v>COMPOSTO COQUETEL CV BELLA ROMA</v>
          </cell>
          <cell r="C254">
            <v>438760</v>
          </cell>
          <cell r="D254">
            <v>347267.00000000204</v>
          </cell>
        </row>
        <row r="255">
          <cell r="A255">
            <v>2701230043</v>
          </cell>
          <cell r="B255" t="str">
            <v>COMPOSTO FURIOSO MELANCIA E MORANGO ZERO</v>
          </cell>
          <cell r="C255">
            <v>16000</v>
          </cell>
          <cell r="D255">
            <v>16000.000000000002</v>
          </cell>
        </row>
        <row r="256">
          <cell r="A256">
            <v>2701230044</v>
          </cell>
          <cell r="B256" t="str">
            <v>COMPOSTO COQUETEL COWBOYS PESSEGO</v>
          </cell>
          <cell r="C256">
            <v>36840</v>
          </cell>
          <cell r="D256">
            <v>36840</v>
          </cell>
        </row>
        <row r="257">
          <cell r="A257">
            <v>2701230046</v>
          </cell>
          <cell r="B257" t="str">
            <v>COMPOSTO REFRIKO TUBAINA LONG NECK</v>
          </cell>
          <cell r="C257">
            <v>10012</v>
          </cell>
          <cell r="D257">
            <v>10012</v>
          </cell>
        </row>
        <row r="258">
          <cell r="A258">
            <v>2701230047</v>
          </cell>
          <cell r="B258" t="str">
            <v>COMPOSTO FURIOSO UVA VERDE E PESSEGO</v>
          </cell>
          <cell r="C258">
            <v>86909</v>
          </cell>
          <cell r="D258">
            <v>86908.999999999971</v>
          </cell>
        </row>
        <row r="259">
          <cell r="A259">
            <v>2701230048</v>
          </cell>
          <cell r="B259" t="str">
            <v>COMPOSTO REFRIKO GUARANA S/ ACUCARES</v>
          </cell>
          <cell r="C259">
            <v>14152</v>
          </cell>
          <cell r="D259">
            <v>14152</v>
          </cell>
        </row>
        <row r="260">
          <cell r="A260">
            <v>2701230049</v>
          </cell>
          <cell r="B260" t="str">
            <v>COMPOSTO FURIOSO LARANJA ULTRA CITRUS ZERO</v>
          </cell>
          <cell r="C260">
            <v>63000</v>
          </cell>
          <cell r="D260">
            <v>62999.999999999971</v>
          </cell>
        </row>
        <row r="261">
          <cell r="A261">
            <v>2701240002</v>
          </cell>
          <cell r="B261" t="str">
            <v>CANTONEIRA SIMPLES 100X100X1580MM</v>
          </cell>
          <cell r="C261">
            <v>1790.3036</v>
          </cell>
          <cell r="D261">
            <v>2308.9241699999998</v>
          </cell>
        </row>
        <row r="262">
          <cell r="A262">
            <v>2701240004</v>
          </cell>
          <cell r="B262" t="str">
            <v>CHAPA SEM IMPRESSAO 1000X1200MM</v>
          </cell>
          <cell r="C262">
            <v>51411</v>
          </cell>
          <cell r="D262">
            <v>21425.536690000277</v>
          </cell>
        </row>
        <row r="263">
          <cell r="A263">
            <v>2701250001</v>
          </cell>
          <cell r="B263" t="str">
            <v>CLORETO CALCIO</v>
          </cell>
          <cell r="C263">
            <v>0</v>
          </cell>
          <cell r="D263">
            <v>246.72999999999993</v>
          </cell>
        </row>
        <row r="264">
          <cell r="A264">
            <v>2701260001</v>
          </cell>
          <cell r="B264" t="str">
            <v>LACRE CHOPP BAMBOA PILSEN</v>
          </cell>
          <cell r="C264">
            <v>157</v>
          </cell>
          <cell r="D264">
            <v>157</v>
          </cell>
        </row>
        <row r="265">
          <cell r="A265">
            <v>2701260002</v>
          </cell>
          <cell r="B265" t="str">
            <v>LACRE CHOPP DOM FIORELO</v>
          </cell>
          <cell r="C265">
            <v>1</v>
          </cell>
          <cell r="D265">
            <v>1</v>
          </cell>
        </row>
        <row r="266">
          <cell r="A266">
            <v>2701260003</v>
          </cell>
          <cell r="B266" t="str">
            <v>LACRE CHOPP MOEMA PILSEN</v>
          </cell>
          <cell r="C266">
            <v>400</v>
          </cell>
          <cell r="D266">
            <v>781</v>
          </cell>
        </row>
        <row r="267">
          <cell r="A267">
            <v>2701280001</v>
          </cell>
          <cell r="B267" t="str">
            <v>AGUA</v>
          </cell>
          <cell r="C267">
            <v>0</v>
          </cell>
          <cell r="D267">
            <v>2724765.1516899997</v>
          </cell>
        </row>
        <row r="268">
          <cell r="A268">
            <v>2901010009</v>
          </cell>
          <cell r="B268" t="str">
            <v>ROTULO PAPEL FUNADA TUBAINA 605ML</v>
          </cell>
          <cell r="C268">
            <v>314215</v>
          </cell>
          <cell r="D268">
            <v>653323</v>
          </cell>
        </row>
        <row r="269">
          <cell r="A269">
            <v>2901030003</v>
          </cell>
          <cell r="B269" t="str">
            <v>TAMPA METALICA FUNADA</v>
          </cell>
          <cell r="C269">
            <v>1012.8</v>
          </cell>
          <cell r="D269">
            <v>1012.8</v>
          </cell>
        </row>
        <row r="270">
          <cell r="A270">
            <v>2901030005</v>
          </cell>
          <cell r="B270" t="str">
            <v>TAMPA METALICA FUNADA</v>
          </cell>
          <cell r="C270">
            <v>695666</v>
          </cell>
          <cell r="D270">
            <v>408935</v>
          </cell>
        </row>
        <row r="271">
          <cell r="A271">
            <v>2901050016</v>
          </cell>
          <cell r="B271" t="str">
            <v>CONCENTRADO TUBAINA FUNADA</v>
          </cell>
          <cell r="C271">
            <v>369.12</v>
          </cell>
          <cell r="D271">
            <v>234.70000000000002</v>
          </cell>
        </row>
        <row r="272">
          <cell r="A272">
            <v>2901230001</v>
          </cell>
          <cell r="B272" t="str">
            <v>COMPOSTO REFRIGERANTE FUNADA</v>
          </cell>
          <cell r="C272">
            <v>114000</v>
          </cell>
          <cell r="D272">
            <v>113999.99999999964</v>
          </cell>
        </row>
        <row r="273">
          <cell r="A273">
            <v>3002020007</v>
          </cell>
          <cell r="B273" t="str">
            <v>CARVAO ATIVADO</v>
          </cell>
          <cell r="C273">
            <v>0</v>
          </cell>
          <cell r="D273">
            <v>90</v>
          </cell>
        </row>
        <row r="274">
          <cell r="A274">
            <v>3002020008</v>
          </cell>
          <cell r="B274" t="str">
            <v>TERRA DIATOMITA 215/FILTER CEL</v>
          </cell>
          <cell r="C274">
            <v>0</v>
          </cell>
          <cell r="D274">
            <v>22.7</v>
          </cell>
        </row>
        <row r="275">
          <cell r="A275">
            <v>3002020009</v>
          </cell>
          <cell r="B275" t="str">
            <v>TERRA DIATOMITA SPEEDFLOW/ STANDARD</v>
          </cell>
          <cell r="C275">
            <v>0</v>
          </cell>
          <cell r="D275">
            <v>1011.9000000000001</v>
          </cell>
        </row>
        <row r="276">
          <cell r="A276">
            <v>3002020010</v>
          </cell>
          <cell r="B276" t="str">
            <v>TERRA DIATOMITA 2500/535</v>
          </cell>
          <cell r="C276">
            <v>0</v>
          </cell>
          <cell r="D276">
            <v>1930.4499999999998</v>
          </cell>
        </row>
        <row r="277">
          <cell r="A277">
            <v>3002020011</v>
          </cell>
          <cell r="B277" t="str">
            <v>TERRA DIATOMITA 341/HYFLOW</v>
          </cell>
          <cell r="C277">
            <v>0</v>
          </cell>
          <cell r="D277">
            <v>112.5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sheet1"/>
    </sheetNames>
    <sheetDataSet>
      <sheetData sheetId="0">
        <row r="4">
          <cell r="A4">
            <v>2701010040</v>
          </cell>
          <cell r="B4" t="str">
            <v xml:space="preserve">ROTULO SLEEVE FURIOSO TRADICIONAL 2L                                            </v>
          </cell>
          <cell r="C4">
            <v>0</v>
          </cell>
        </row>
        <row r="5">
          <cell r="A5">
            <v>2701010191</v>
          </cell>
          <cell r="B5" t="str">
            <v xml:space="preserve">ROTULO SLEEVE FURIOSO TRADICIONAL 2L                                            </v>
          </cell>
          <cell r="C5">
            <v>180888</v>
          </cell>
        </row>
        <row r="6">
          <cell r="A6">
            <v>2701020022</v>
          </cell>
          <cell r="B6" t="str">
            <v xml:space="preserve">PREFORMA CRISTAL 2L A                                                           </v>
          </cell>
          <cell r="C6">
            <v>0</v>
          </cell>
        </row>
        <row r="7">
          <cell r="A7">
            <v>2701020075</v>
          </cell>
          <cell r="B7" t="str">
            <v xml:space="preserve">PREFORMA CRISTAL 46,65G                                                         </v>
          </cell>
          <cell r="C7">
            <v>73398</v>
          </cell>
        </row>
        <row r="8">
          <cell r="A8">
            <v>2701020077</v>
          </cell>
          <cell r="B8" t="str">
            <v xml:space="preserve">PREFORMA CRISTAL 45,7G                                                          </v>
          </cell>
          <cell r="C8">
            <v>163501</v>
          </cell>
        </row>
        <row r="9">
          <cell r="A9">
            <v>2701030003</v>
          </cell>
          <cell r="B9" t="str">
            <v xml:space="preserve">TAMPA PLASTICA AMARELA                                                          </v>
          </cell>
          <cell r="C9">
            <v>0</v>
          </cell>
        </row>
        <row r="10">
          <cell r="A10">
            <v>2701030037</v>
          </cell>
          <cell r="B10" t="str">
            <v xml:space="preserve">TAMPA PLASTICA AMARELA                                                          </v>
          </cell>
          <cell r="C10">
            <v>398214</v>
          </cell>
        </row>
        <row r="11">
          <cell r="A11">
            <v>2701040002</v>
          </cell>
          <cell r="B11" t="str">
            <v xml:space="preserve">FILME TERMOENCOLHIVEL LISO 420X0,06MM                                           </v>
          </cell>
          <cell r="C11">
            <v>1915.8283000000004</v>
          </cell>
        </row>
        <row r="12">
          <cell r="A12">
            <v>2701040009</v>
          </cell>
          <cell r="B12" t="str">
            <v xml:space="preserve">FILME STRETCH 500X0,023MM                                                       </v>
          </cell>
          <cell r="C12">
            <v>1272.8004699999999</v>
          </cell>
        </row>
        <row r="13">
          <cell r="A13">
            <v>2701110001</v>
          </cell>
          <cell r="B13" t="str">
            <v xml:space="preserve">DIOXIDO CARBONO                                                                 </v>
          </cell>
          <cell r="C13">
            <v>134781.09438999998</v>
          </cell>
        </row>
        <row r="14">
          <cell r="A14">
            <v>2701230017</v>
          </cell>
          <cell r="B14" t="str">
            <v xml:space="preserve">COMPOSTO FURIOSO TRADICIONAL                                                    </v>
          </cell>
          <cell r="C14">
            <v>497771</v>
          </cell>
        </row>
        <row r="15">
          <cell r="A15">
            <v>2701010115</v>
          </cell>
          <cell r="B15" t="str">
            <v xml:space="preserve">ROTULO ADESIVO CV BELLA ROMA 600ML                                              </v>
          </cell>
          <cell r="C15">
            <v>57798</v>
          </cell>
        </row>
        <row r="16">
          <cell r="A16">
            <v>2701030035</v>
          </cell>
          <cell r="B16" t="str">
            <v xml:space="preserve">TAMPA METALICA PRETA                                                            </v>
          </cell>
          <cell r="C16">
            <v>149532</v>
          </cell>
        </row>
        <row r="17">
          <cell r="A17">
            <v>2701040014</v>
          </cell>
          <cell r="B17" t="str">
            <v xml:space="preserve">FILME TERMOENCOLHIVEL LISO 390X0,06MM                                           </v>
          </cell>
          <cell r="C17">
            <v>0</v>
          </cell>
        </row>
        <row r="18">
          <cell r="A18">
            <v>2701040015</v>
          </cell>
          <cell r="B18" t="str">
            <v xml:space="preserve">FILME TERMOENCOLHIVEL LISO 380X0,06MM                                           </v>
          </cell>
          <cell r="C18">
            <v>792.6848</v>
          </cell>
        </row>
        <row r="19">
          <cell r="A19">
            <v>2701150004</v>
          </cell>
          <cell r="B19" t="str">
            <v xml:space="preserve">VASILHAME CV BELLA ROMA AMBAR 600ML                                             </v>
          </cell>
          <cell r="C19">
            <v>59366</v>
          </cell>
        </row>
        <row r="20">
          <cell r="A20">
            <v>2701230042</v>
          </cell>
          <cell r="B20" t="str">
            <v xml:space="preserve">COMPOSTO COQUETEL CV BELLA ROMA                                                 </v>
          </cell>
          <cell r="C20">
            <v>347267</v>
          </cell>
        </row>
        <row r="21">
          <cell r="A21">
            <v>2701050040</v>
          </cell>
          <cell r="B21" t="str">
            <v xml:space="preserve">CONCENTRADO BEBIDA ENERGETICA AF5080750100 TRADICIONAL ADM                      </v>
          </cell>
          <cell r="C21">
            <v>123</v>
          </cell>
        </row>
        <row r="22">
          <cell r="A22">
            <v>2701070001</v>
          </cell>
          <cell r="B22" t="str">
            <v xml:space="preserve">SUCRALOSE                                                                       </v>
          </cell>
          <cell r="C22">
            <v>108.73204999999999</v>
          </cell>
        </row>
        <row r="23">
          <cell r="A23">
            <v>2701070006</v>
          </cell>
          <cell r="B23" t="str">
            <v xml:space="preserve">ACESULFAME POTASSIO                                                             </v>
          </cell>
          <cell r="C23">
            <v>73.427669999999992</v>
          </cell>
        </row>
        <row r="24">
          <cell r="A24">
            <v>2701080001</v>
          </cell>
          <cell r="B24" t="str">
            <v xml:space="preserve">ACUCAR CRISTAL                                                                  </v>
          </cell>
          <cell r="C24">
            <v>165059.43160000001</v>
          </cell>
        </row>
        <row r="25">
          <cell r="A25">
            <v>2701100001</v>
          </cell>
          <cell r="B25" t="str">
            <v xml:space="preserve">SORBATO POTASSIO                                                                </v>
          </cell>
          <cell r="C25">
            <v>73.131009999999975</v>
          </cell>
        </row>
        <row r="26">
          <cell r="A26">
            <v>2701100002</v>
          </cell>
          <cell r="B26" t="str">
            <v xml:space="preserve">BENZOATO SODIO                                                                  </v>
          </cell>
          <cell r="C26">
            <v>648.60246999999981</v>
          </cell>
        </row>
        <row r="27">
          <cell r="A27">
            <v>2701280001</v>
          </cell>
          <cell r="B27" t="str">
            <v xml:space="preserve">AGUA                                                                            </v>
          </cell>
          <cell r="C27">
            <v>2724765.1516899997</v>
          </cell>
        </row>
        <row r="28">
          <cell r="A28">
            <v>2701030014</v>
          </cell>
          <cell r="B28" t="str">
            <v xml:space="preserve">TAMPA LATA 350/ 269/ 473ML                                                      </v>
          </cell>
          <cell r="C28">
            <v>0</v>
          </cell>
        </row>
        <row r="29">
          <cell r="A29">
            <v>2701040011</v>
          </cell>
          <cell r="B29" t="str">
            <v xml:space="preserve">FILME TERMOENCOLHIVEL CER MOEMA 350ML 380X0,06MM                                </v>
          </cell>
          <cell r="C29">
            <v>702.93759999999997</v>
          </cell>
        </row>
        <row r="30">
          <cell r="A30">
            <v>2701140018</v>
          </cell>
          <cell r="B30" t="str">
            <v xml:space="preserve">LATA CER MOEMA PILSEN 350ML                                                     </v>
          </cell>
          <cell r="C30">
            <v>482856</v>
          </cell>
        </row>
        <row r="31">
          <cell r="A31">
            <v>2701140029</v>
          </cell>
          <cell r="B31" t="str">
            <v xml:space="preserve">TAMPA LATA 350/ 269/ 473ML                                                      </v>
          </cell>
          <cell r="C31">
            <v>2470164</v>
          </cell>
        </row>
        <row r="32">
          <cell r="A32">
            <v>2701230038</v>
          </cell>
          <cell r="B32" t="str">
            <v xml:space="preserve">CERVEJA FILTRADA MOEMA                                                          </v>
          </cell>
          <cell r="C32">
            <v>493839.8</v>
          </cell>
        </row>
        <row r="33">
          <cell r="A33">
            <v>2701240001</v>
          </cell>
          <cell r="B33" t="str">
            <v xml:space="preserve">CHAPA SEM IMPRESSAO 0960X1160MM                                                 </v>
          </cell>
          <cell r="C33">
            <v>0</v>
          </cell>
        </row>
        <row r="34">
          <cell r="A34">
            <v>2701240004</v>
          </cell>
          <cell r="B34" t="str">
            <v xml:space="preserve">CHAPA SEM IMPRESSAO 1000X1200MM                                                 </v>
          </cell>
          <cell r="C34">
            <v>10014.536689999999</v>
          </cell>
        </row>
        <row r="35">
          <cell r="A35">
            <v>2701090005</v>
          </cell>
          <cell r="B35" t="str">
            <v xml:space="preserve">ANTIOXIDANTE INNODOX BEER                                                       </v>
          </cell>
          <cell r="C35">
            <v>15</v>
          </cell>
        </row>
        <row r="36">
          <cell r="A36">
            <v>2701200004</v>
          </cell>
          <cell r="B36" t="str">
            <v xml:space="preserve">LUPULO TETRAHOP TETRALONE DRY HOP                                               </v>
          </cell>
          <cell r="C36">
            <v>0</v>
          </cell>
        </row>
        <row r="37">
          <cell r="A37">
            <v>2701210002</v>
          </cell>
          <cell r="B37" t="str">
            <v xml:space="preserve">SILICA HP 9000 DERACLAR                                                         </v>
          </cell>
          <cell r="C37">
            <v>30</v>
          </cell>
        </row>
        <row r="38">
          <cell r="A38">
            <v>2701210005</v>
          </cell>
          <cell r="B38" t="str">
            <v xml:space="preserve">ALGINATO PROPILENO GLICOL                                                       </v>
          </cell>
          <cell r="C38">
            <v>17.919180000000001</v>
          </cell>
        </row>
        <row r="39">
          <cell r="A39">
            <v>2701230037</v>
          </cell>
          <cell r="B39" t="str">
            <v xml:space="preserve">CERVEJA MATURADA MOEMA                                                          </v>
          </cell>
          <cell r="C39">
            <v>384967</v>
          </cell>
        </row>
        <row r="40">
          <cell r="A40">
            <v>2701060006</v>
          </cell>
          <cell r="B40" t="str">
            <v xml:space="preserve">CORANTE CARAMELO CERVEJA                                                        </v>
          </cell>
          <cell r="C40">
            <v>29</v>
          </cell>
        </row>
        <row r="41">
          <cell r="A41">
            <v>2701090003</v>
          </cell>
          <cell r="B41" t="str">
            <v xml:space="preserve">ACIDO LACTICO                                                                   </v>
          </cell>
          <cell r="C41">
            <v>234.6999999999999</v>
          </cell>
        </row>
        <row r="42">
          <cell r="A42">
            <v>2701190001</v>
          </cell>
          <cell r="B42" t="str">
            <v xml:space="preserve">MALTE PILSEN                                                                    </v>
          </cell>
          <cell r="C42">
            <v>45908</v>
          </cell>
        </row>
        <row r="43">
          <cell r="A43">
            <v>2701190002</v>
          </cell>
          <cell r="B43" t="str">
            <v xml:space="preserve">MALTE BASE                                                                      </v>
          </cell>
          <cell r="C43">
            <v>6016.68</v>
          </cell>
        </row>
        <row r="44">
          <cell r="A44">
            <v>2701190004</v>
          </cell>
          <cell r="B44" t="str">
            <v xml:space="preserve">XAROPE HIGH MALTOSE                                                             </v>
          </cell>
          <cell r="C44">
            <v>15920.519999999995</v>
          </cell>
        </row>
        <row r="45">
          <cell r="A45">
            <v>2701200003</v>
          </cell>
          <cell r="B45" t="str">
            <v xml:space="preserve">LUPULO HALLERTAU NUGGET                                                         </v>
          </cell>
          <cell r="C45">
            <v>52.5</v>
          </cell>
        </row>
        <row r="46">
          <cell r="A46">
            <v>2701210003</v>
          </cell>
          <cell r="B46" t="str">
            <v xml:space="preserve">ESTABILIZANTE PVPP CLEAR MAX                                                    </v>
          </cell>
          <cell r="C46">
            <v>64.114999999999995</v>
          </cell>
        </row>
        <row r="47">
          <cell r="A47">
            <v>2701210004</v>
          </cell>
          <cell r="B47" t="str">
            <v xml:space="preserve">ENZIMAS ULTRAFLO                                                                </v>
          </cell>
          <cell r="C47">
            <v>52.300000000000004</v>
          </cell>
        </row>
        <row r="48">
          <cell r="A48">
            <v>2701250001</v>
          </cell>
          <cell r="B48" t="str">
            <v xml:space="preserve">CLORETO CALCIO                                                                  </v>
          </cell>
          <cell r="C48">
            <v>246.72999999999996</v>
          </cell>
        </row>
        <row r="49">
          <cell r="A49">
            <v>2701050013</v>
          </cell>
          <cell r="B49" t="str">
            <v xml:space="preserve">AROMA IDENTICO AO NATURAL MACA VERDE DUAS RODAS                                 </v>
          </cell>
          <cell r="C49">
            <v>54.01</v>
          </cell>
        </row>
        <row r="50">
          <cell r="A50">
            <v>2701050019</v>
          </cell>
          <cell r="B50" t="str">
            <v xml:space="preserve">AROMA IDENTICO AO NATURAL MELAO DUAS RODAS                                      </v>
          </cell>
          <cell r="C50">
            <v>110.77</v>
          </cell>
        </row>
        <row r="51">
          <cell r="A51">
            <v>2701060003</v>
          </cell>
          <cell r="B51" t="str">
            <v xml:space="preserve">CORANTE AMARELO TARTRAZINA                                                      </v>
          </cell>
          <cell r="C51">
            <v>0.83678999999999992</v>
          </cell>
        </row>
        <row r="52">
          <cell r="A52">
            <v>2701060008</v>
          </cell>
          <cell r="B52" t="str">
            <v xml:space="preserve">CORANTE AZUL BRILHANTE                                                          </v>
          </cell>
          <cell r="C52">
            <v>0.3075</v>
          </cell>
        </row>
        <row r="53">
          <cell r="A53">
            <v>2701090002</v>
          </cell>
          <cell r="B53" t="str">
            <v xml:space="preserve">ACIDO CITRICO                                                                   </v>
          </cell>
          <cell r="C53">
            <v>4479.786000000001</v>
          </cell>
        </row>
        <row r="54">
          <cell r="A54">
            <v>2701090006</v>
          </cell>
          <cell r="B54" t="str">
            <v xml:space="preserve">CITRATO SODIO                                                                   </v>
          </cell>
          <cell r="C54">
            <v>605.00479999999993</v>
          </cell>
        </row>
        <row r="55">
          <cell r="A55">
            <v>2701120001</v>
          </cell>
          <cell r="B55" t="str">
            <v xml:space="preserve">PREMIX CAFEINA/ TAURINA/ VITAMINAS ENERGETICO                                   </v>
          </cell>
          <cell r="C55">
            <v>2081.9500000000003</v>
          </cell>
        </row>
        <row r="56">
          <cell r="A56">
            <v>2701130006</v>
          </cell>
          <cell r="B56" t="str">
            <v xml:space="preserve">EXTRATO GUARANA 200% DUAS RODAS                                                 </v>
          </cell>
          <cell r="C56">
            <v>61.482150000000004</v>
          </cell>
        </row>
        <row r="57">
          <cell r="A57">
            <v>2701050008</v>
          </cell>
          <cell r="B57" t="str">
            <v xml:space="preserve">AROMA ARTIFICIAL FRUTAS TROPICAIS MONARCH                                       </v>
          </cell>
          <cell r="C57">
            <v>112.73</v>
          </cell>
        </row>
        <row r="58">
          <cell r="A58">
            <v>2701060009</v>
          </cell>
          <cell r="B58" t="str">
            <v xml:space="preserve">CORANTE AMARELO SUNSET                                                          </v>
          </cell>
          <cell r="C58">
            <v>2.1055700000000002</v>
          </cell>
        </row>
        <row r="59">
          <cell r="A59">
            <v>2701050017</v>
          </cell>
          <cell r="B59" t="str">
            <v xml:space="preserve">AROMA ARTIFICIAL MELANCIA DUAS RODAS                                            </v>
          </cell>
          <cell r="C59">
            <v>150.54000000000002</v>
          </cell>
        </row>
        <row r="60">
          <cell r="A60">
            <v>2701050021</v>
          </cell>
          <cell r="B60" t="str">
            <v xml:space="preserve">AROMA IDENTICO AO NATURAL MORANGO DUAS RODAS                                    </v>
          </cell>
          <cell r="C60">
            <v>82.23</v>
          </cell>
        </row>
        <row r="61">
          <cell r="A61">
            <v>2701060001</v>
          </cell>
          <cell r="B61" t="str">
            <v xml:space="preserve">CORANTE VERMELHO PONCEAU                                                        </v>
          </cell>
          <cell r="C61">
            <v>2.13835</v>
          </cell>
        </row>
        <row r="62">
          <cell r="A62">
            <v>2701010036</v>
          </cell>
          <cell r="B62" t="str">
            <v xml:space="preserve">ROTULO SLEEVE FURIOSO MACA VERDE E MELAO 2L                                     </v>
          </cell>
          <cell r="C62">
            <v>0</v>
          </cell>
        </row>
        <row r="63">
          <cell r="A63">
            <v>2701010184</v>
          </cell>
          <cell r="B63" t="str">
            <v xml:space="preserve">ROTULO SLEEVE FURIOSO MACA VERDE E MELAO 2L                                     </v>
          </cell>
          <cell r="C63">
            <v>35162</v>
          </cell>
        </row>
        <row r="64">
          <cell r="A64">
            <v>2701230031</v>
          </cell>
          <cell r="B64" t="str">
            <v xml:space="preserve">COMPOSTO FURIOSO MACA VERDE E MELAO                                             </v>
          </cell>
          <cell r="C64">
            <v>73214</v>
          </cell>
        </row>
        <row r="65">
          <cell r="A65">
            <v>2701010042</v>
          </cell>
          <cell r="B65" t="str">
            <v xml:space="preserve">ROTULO SLEEVE FURIOSO TROPICAL 2L                                               </v>
          </cell>
          <cell r="C65">
            <v>0</v>
          </cell>
        </row>
        <row r="66">
          <cell r="A66">
            <v>2701010193</v>
          </cell>
          <cell r="B66" t="str">
            <v xml:space="preserve">ROTULO SLEEVE FURIOSO TROPICAL 2L                                               </v>
          </cell>
          <cell r="C66">
            <v>19944</v>
          </cell>
        </row>
        <row r="67">
          <cell r="A67">
            <v>2701230019</v>
          </cell>
          <cell r="B67" t="str">
            <v xml:space="preserve">COMPOSTO FURIOSO TROPICAL                                                       </v>
          </cell>
          <cell r="C67">
            <v>62861</v>
          </cell>
        </row>
        <row r="68">
          <cell r="A68">
            <v>2701010037</v>
          </cell>
          <cell r="B68" t="str">
            <v xml:space="preserve">ROTULO SLEEVE FURIOSO MELANCIA E MORANGO 2L                                     </v>
          </cell>
          <cell r="C68">
            <v>0</v>
          </cell>
        </row>
        <row r="69">
          <cell r="A69">
            <v>2701010187</v>
          </cell>
          <cell r="B69" t="str">
            <v xml:space="preserve">ROTULO SLEEVE FURIOSO MELANCIA E MORANGO 2L                                     </v>
          </cell>
          <cell r="C69">
            <v>35568</v>
          </cell>
        </row>
        <row r="70">
          <cell r="A70">
            <v>2701230034</v>
          </cell>
          <cell r="B70" t="str">
            <v xml:space="preserve">COMPOSTO FURIOSO MELANCIA E MORANGO                                             </v>
          </cell>
          <cell r="C70">
            <v>118730</v>
          </cell>
        </row>
        <row r="71">
          <cell r="A71">
            <v>2701050028</v>
          </cell>
          <cell r="B71" t="str">
            <v xml:space="preserve">AROMA NATURAL VODKA DUAS RODAS                                                  </v>
          </cell>
          <cell r="C71">
            <v>122.4</v>
          </cell>
        </row>
        <row r="72">
          <cell r="A72">
            <v>2701170002</v>
          </cell>
          <cell r="B72" t="str">
            <v xml:space="preserve">ETANOL NEUTRO ALCOOL ETILICO POTAVEL 96°                                        </v>
          </cell>
          <cell r="C72">
            <v>52758</v>
          </cell>
        </row>
        <row r="73">
          <cell r="A73">
            <v>2701010048</v>
          </cell>
          <cell r="B73" t="str">
            <v xml:space="preserve">ROTULO ADESIVO VOD BAMBOA 970ML                                                 </v>
          </cell>
          <cell r="C73">
            <v>0</v>
          </cell>
        </row>
        <row r="74">
          <cell r="A74">
            <v>2701010119</v>
          </cell>
          <cell r="B74" t="str">
            <v xml:space="preserve">ROTULO ADESIVO VOD BAMBOA 970ML                                                 </v>
          </cell>
          <cell r="C74">
            <v>116781</v>
          </cell>
        </row>
        <row r="75">
          <cell r="A75">
            <v>2701030017</v>
          </cell>
          <cell r="B75" t="str">
            <v xml:space="preserve">TAMPA PLASTICA AZUL VODKA BAMBOA                                                </v>
          </cell>
          <cell r="C75">
            <v>0</v>
          </cell>
        </row>
        <row r="76">
          <cell r="A76">
            <v>2701030041</v>
          </cell>
          <cell r="B76" t="str">
            <v xml:space="preserve">TAMPA PLASTICA AZUL VODKA BAMBOA                                                </v>
          </cell>
          <cell r="C76">
            <v>131927</v>
          </cell>
        </row>
        <row r="77">
          <cell r="A77">
            <v>2701150001</v>
          </cell>
          <cell r="B77" t="str">
            <v xml:space="preserve">VASILHAME VODKA GINGUALA CRISTAL 970ML                                          </v>
          </cell>
          <cell r="C77">
            <v>141906</v>
          </cell>
        </row>
        <row r="78">
          <cell r="A78">
            <v>2701230021</v>
          </cell>
          <cell r="B78" t="str">
            <v xml:space="preserve">COMPOSTO VODKA BAMBOA                                                           </v>
          </cell>
          <cell r="C78">
            <v>118842</v>
          </cell>
        </row>
        <row r="79">
          <cell r="A79">
            <v>2801030001</v>
          </cell>
          <cell r="B79" t="str">
            <v xml:space="preserve">TAMPA PLASTICA AZUL OMNI 120 IND                                                </v>
          </cell>
          <cell r="C79">
            <v>0</v>
          </cell>
        </row>
        <row r="80">
          <cell r="A80">
            <v>2701040003</v>
          </cell>
          <cell r="B80" t="str">
            <v xml:space="preserve">FILME TERMOENCOLHIVEL LISO 560X0,06MM                                           </v>
          </cell>
          <cell r="C80">
            <v>3222.3791999999999</v>
          </cell>
        </row>
        <row r="81">
          <cell r="A81">
            <v>2701140030</v>
          </cell>
          <cell r="B81" t="str">
            <v xml:space="preserve">LATA REFRIKO UVA 350ML                                                          </v>
          </cell>
          <cell r="C81">
            <v>41697</v>
          </cell>
        </row>
        <row r="82">
          <cell r="A82">
            <v>2701230029</v>
          </cell>
          <cell r="B82" t="str">
            <v xml:space="preserve">COMPOSTO REFRIKO UVA                                                            </v>
          </cell>
          <cell r="C82">
            <v>73165.5</v>
          </cell>
        </row>
        <row r="83">
          <cell r="A83">
            <v>2701240002</v>
          </cell>
          <cell r="B83" t="str">
            <v xml:space="preserve">CANTONEIRA SIMPLES 100X100X1580MM                                               </v>
          </cell>
          <cell r="C83">
            <v>518.62057000000004</v>
          </cell>
        </row>
        <row r="84">
          <cell r="A84">
            <v>3103000074</v>
          </cell>
          <cell r="B84" t="str">
            <v xml:space="preserve">ETIQUETA ADESIVA BOPP 50X25 BRANCA FOR EXPORT ONLY                              </v>
          </cell>
          <cell r="C84">
            <v>0</v>
          </cell>
        </row>
        <row r="85">
          <cell r="A85">
            <v>2701140025</v>
          </cell>
          <cell r="B85" t="str">
            <v xml:space="preserve">LATA REFRIKO GUARANA 350ML                                                      </v>
          </cell>
          <cell r="C85">
            <v>163380</v>
          </cell>
        </row>
        <row r="86">
          <cell r="A86">
            <v>2701230024</v>
          </cell>
          <cell r="B86" t="str">
            <v xml:space="preserve">COMPOSTO REFRIKO GUARANA                                                        </v>
          </cell>
          <cell r="C86">
            <v>228386</v>
          </cell>
        </row>
        <row r="87">
          <cell r="A87">
            <v>2701260003</v>
          </cell>
          <cell r="B87" t="str">
            <v xml:space="preserve">LACRE CHOPP MOEMA PILSEN                                                        </v>
          </cell>
          <cell r="C87">
            <v>381</v>
          </cell>
        </row>
        <row r="88">
          <cell r="A88">
            <v>3002020009</v>
          </cell>
          <cell r="B88" t="str">
            <v xml:space="preserve">TERRA DIATOMITA SPEEDFLOW/ STANDARD                                             </v>
          </cell>
          <cell r="C88">
            <v>1011.9000000000001</v>
          </cell>
        </row>
        <row r="89">
          <cell r="A89">
            <v>3002020010</v>
          </cell>
          <cell r="B89" t="str">
            <v xml:space="preserve">TERRA DIATOMITA 2500/535                                                        </v>
          </cell>
          <cell r="C89">
            <v>1930.4499999999998</v>
          </cell>
        </row>
        <row r="90">
          <cell r="A90">
            <v>2701050010</v>
          </cell>
          <cell r="B90" t="str">
            <v xml:space="preserve">AROMA IDENTICO AO NATURAL DE LARANJA                                            </v>
          </cell>
          <cell r="C90">
            <v>7.0900000000000007</v>
          </cell>
        </row>
        <row r="91">
          <cell r="A91">
            <v>2701050016</v>
          </cell>
          <cell r="B91" t="str">
            <v xml:space="preserve">EMULSAO NEUTRA PARA SUCO SAPORITI                                               </v>
          </cell>
          <cell r="C91">
            <v>0</v>
          </cell>
        </row>
        <row r="92">
          <cell r="A92">
            <v>2701050018</v>
          </cell>
          <cell r="B92" t="str">
            <v xml:space="preserve">EMULSAO LARANJA SAPORITI                                                        </v>
          </cell>
          <cell r="C92">
            <v>175.70000000000002</v>
          </cell>
        </row>
        <row r="93">
          <cell r="A93">
            <v>2701130001</v>
          </cell>
          <cell r="B93" t="str">
            <v xml:space="preserve">SUCO CONCENTRADO DE LARANJA                                                     </v>
          </cell>
          <cell r="C93">
            <v>55.489999999999995</v>
          </cell>
        </row>
        <row r="94">
          <cell r="A94">
            <v>2701130002</v>
          </cell>
          <cell r="B94" t="str">
            <v xml:space="preserve">SUCO CONCENTRADO DE LIMAO                                                       </v>
          </cell>
          <cell r="C94">
            <v>8.6999999999999993</v>
          </cell>
        </row>
        <row r="95">
          <cell r="A95">
            <v>2701130009</v>
          </cell>
          <cell r="B95" t="str">
            <v xml:space="preserve">SUCO CONCENTRADO DE MACA                                                        </v>
          </cell>
          <cell r="C95">
            <v>292.55</v>
          </cell>
        </row>
        <row r="96">
          <cell r="A96">
            <v>2701140021</v>
          </cell>
          <cell r="B96" t="str">
            <v xml:space="preserve">LATA REFRIKO LARANJA 350ML                                                      </v>
          </cell>
          <cell r="C96">
            <v>73910</v>
          </cell>
        </row>
        <row r="97">
          <cell r="A97">
            <v>2701230026</v>
          </cell>
          <cell r="B97" t="str">
            <v xml:space="preserve">COMPOSTO REFRIKO LARANJA                                                        </v>
          </cell>
          <cell r="C97">
            <v>83929</v>
          </cell>
        </row>
        <row r="98">
          <cell r="A98">
            <v>2701050027</v>
          </cell>
          <cell r="B98" t="str">
            <v xml:space="preserve">AROMA IDENTICO AO NATURAL DE UVA SAPORITI                                       </v>
          </cell>
          <cell r="C98">
            <v>102.34</v>
          </cell>
        </row>
        <row r="99">
          <cell r="A99">
            <v>2701060010</v>
          </cell>
          <cell r="B99" t="str">
            <v xml:space="preserve">CORANTE VERMELHO AMARANTO                                                       </v>
          </cell>
          <cell r="C99">
            <v>3.44523</v>
          </cell>
        </row>
        <row r="100">
          <cell r="A100">
            <v>2701070002</v>
          </cell>
          <cell r="B100" t="str">
            <v xml:space="preserve">SACARINA                                                                        </v>
          </cell>
          <cell r="C100">
            <v>24.21</v>
          </cell>
        </row>
        <row r="101">
          <cell r="A101">
            <v>2701070004</v>
          </cell>
          <cell r="B101" t="str">
            <v xml:space="preserve">CICLAMATO SODIO                                                                 </v>
          </cell>
          <cell r="C101">
            <v>74.368999999999986</v>
          </cell>
        </row>
        <row r="102">
          <cell r="A102">
            <v>2701130003</v>
          </cell>
          <cell r="B102" t="str">
            <v xml:space="preserve">SUCO CONCENTRADO DE UVA                                                         </v>
          </cell>
          <cell r="C102">
            <v>32.590000000000003</v>
          </cell>
        </row>
        <row r="103">
          <cell r="A103">
            <v>2701050020</v>
          </cell>
          <cell r="B103" t="str">
            <v xml:space="preserve">EMULSAO COLA ADM                                                                </v>
          </cell>
          <cell r="C103">
            <v>23.049999999999997</v>
          </cell>
        </row>
        <row r="104">
          <cell r="A104">
            <v>2701050023</v>
          </cell>
          <cell r="B104" t="str">
            <v xml:space="preserve">PREPARADO ACIDO COLA                                                            </v>
          </cell>
          <cell r="C104">
            <v>119.92</v>
          </cell>
        </row>
        <row r="105">
          <cell r="A105">
            <v>2701060007</v>
          </cell>
          <cell r="B105" t="str">
            <v xml:space="preserve">CORANTE CARAMELO CLASSE IV DPC                                                  </v>
          </cell>
          <cell r="C105">
            <v>262.66000000000003</v>
          </cell>
        </row>
        <row r="106">
          <cell r="A106">
            <v>2701070005</v>
          </cell>
          <cell r="B106" t="str">
            <v xml:space="preserve">ASPARTAME                                                                       </v>
          </cell>
          <cell r="C106">
            <v>32.129000000000005</v>
          </cell>
        </row>
        <row r="107">
          <cell r="A107">
            <v>2701050022</v>
          </cell>
          <cell r="B107" t="str">
            <v xml:space="preserve">CONCENTRADO TUBAINA 7205 INTERAMERICAS                                          </v>
          </cell>
          <cell r="C107">
            <v>477.54999999999995</v>
          </cell>
        </row>
        <row r="108">
          <cell r="A108">
            <v>2701010016</v>
          </cell>
          <cell r="B108" t="str">
            <v xml:space="preserve">ROTULO BOPP REFRIKO LARANJA 2L                                                  </v>
          </cell>
          <cell r="C108">
            <v>0</v>
          </cell>
        </row>
        <row r="109">
          <cell r="A109">
            <v>2701010144</v>
          </cell>
          <cell r="B109" t="str">
            <v xml:space="preserve">ROTULO BOPP REFRIKO LARANJA 2L                                                  </v>
          </cell>
          <cell r="C109">
            <v>25996</v>
          </cell>
        </row>
        <row r="110">
          <cell r="A110">
            <v>2701020059</v>
          </cell>
          <cell r="B110" t="str">
            <v xml:space="preserve">PREFORMA CRISTAL 41G                                                            </v>
          </cell>
          <cell r="C110">
            <v>63006</v>
          </cell>
        </row>
        <row r="111">
          <cell r="A111">
            <v>2701030004</v>
          </cell>
          <cell r="B111" t="str">
            <v xml:space="preserve">TAMPA PLASTICA LARANJA                                                          </v>
          </cell>
          <cell r="C111">
            <v>0</v>
          </cell>
        </row>
        <row r="112">
          <cell r="A112">
            <v>2701030043</v>
          </cell>
          <cell r="B112" t="str">
            <v xml:space="preserve">TAMPA PLASTICA LARANJA                                                          </v>
          </cell>
          <cell r="C112">
            <v>45805</v>
          </cell>
        </row>
        <row r="113">
          <cell r="A113">
            <v>2701010008</v>
          </cell>
          <cell r="B113" t="str">
            <v xml:space="preserve">ROTULO BOPP REFRIKO COLA 2L                                                     </v>
          </cell>
          <cell r="C113">
            <v>0</v>
          </cell>
        </row>
        <row r="114">
          <cell r="A114">
            <v>2701010132</v>
          </cell>
          <cell r="B114" t="str">
            <v xml:space="preserve">ROTULO BOPP REFRIKO COLA 2L                                                     </v>
          </cell>
          <cell r="C114">
            <v>35184</v>
          </cell>
        </row>
        <row r="115">
          <cell r="A115">
            <v>2701020029</v>
          </cell>
          <cell r="B115" t="str">
            <v xml:space="preserve">PREFORMA CRISTAL 2L A2                                                          </v>
          </cell>
          <cell r="C115">
            <v>0</v>
          </cell>
        </row>
        <row r="116">
          <cell r="A116">
            <v>2701030006</v>
          </cell>
          <cell r="B116" t="str">
            <v xml:space="preserve">TAMPA PLASTICA VERMELHA                                                         </v>
          </cell>
          <cell r="C116">
            <v>0</v>
          </cell>
        </row>
        <row r="117">
          <cell r="A117">
            <v>2701030050</v>
          </cell>
          <cell r="B117" t="str">
            <v xml:space="preserve">TAMPA PLASTICA VERMELHA                                                         </v>
          </cell>
          <cell r="C117">
            <v>47026</v>
          </cell>
        </row>
        <row r="118">
          <cell r="A118">
            <v>2701230022</v>
          </cell>
          <cell r="B118" t="str">
            <v xml:space="preserve">COMPOSTO REFRIKO COLA                                                           </v>
          </cell>
          <cell r="C118">
            <v>144949</v>
          </cell>
        </row>
        <row r="119">
          <cell r="A119">
            <v>2701140020</v>
          </cell>
          <cell r="B119" t="str">
            <v xml:space="preserve">LATA REFRIKO COLA 350ML                                                         </v>
          </cell>
          <cell r="C119">
            <v>73132</v>
          </cell>
        </row>
        <row r="120">
          <cell r="A120">
            <v>2701140023</v>
          </cell>
          <cell r="B120" t="str">
            <v xml:space="preserve">LATA REFRIKO TUBAINA 350ML                                                      </v>
          </cell>
          <cell r="C120">
            <v>30731</v>
          </cell>
        </row>
        <row r="121">
          <cell r="A121">
            <v>2701230028</v>
          </cell>
          <cell r="B121" t="str">
            <v xml:space="preserve">COMPOSTO REFRIKO TUBAINA                                                        </v>
          </cell>
          <cell r="C121">
            <v>164508.4</v>
          </cell>
        </row>
        <row r="122">
          <cell r="A122">
            <v>2701010002</v>
          </cell>
          <cell r="B122" t="str">
            <v xml:space="preserve">GARGALO PAPEL CER MOEMA 1L/ 600ML                                               </v>
          </cell>
          <cell r="C122">
            <v>0</v>
          </cell>
        </row>
        <row r="123">
          <cell r="A123">
            <v>2701010059</v>
          </cell>
          <cell r="B123" t="str">
            <v xml:space="preserve">ROTULO PAPEL CER MOEMA PILSEN 600ML                                             </v>
          </cell>
          <cell r="C123">
            <v>0</v>
          </cell>
        </row>
        <row r="124">
          <cell r="A124">
            <v>2701010089</v>
          </cell>
          <cell r="B124" t="str">
            <v xml:space="preserve">GARGALO PAPEL CER MOEMA 1L/ 600ML                                               </v>
          </cell>
          <cell r="C124">
            <v>45799</v>
          </cell>
        </row>
        <row r="125">
          <cell r="A125">
            <v>2701010170</v>
          </cell>
          <cell r="B125" t="str">
            <v xml:space="preserve">ROTULO PAPEL CER MOEMA PILSEN 600ML                                             </v>
          </cell>
          <cell r="C125">
            <v>48487</v>
          </cell>
        </row>
        <row r="126">
          <cell r="A126">
            <v>2701030011</v>
          </cell>
          <cell r="B126" t="str">
            <v xml:space="preserve">TAMPA METALICA MOEMA                                                            </v>
          </cell>
          <cell r="C126">
            <v>0</v>
          </cell>
        </row>
        <row r="127">
          <cell r="A127">
            <v>2701030034</v>
          </cell>
          <cell r="B127" t="str">
            <v xml:space="preserve">TAMPA METALICA MOEMA                                                            </v>
          </cell>
          <cell r="C127">
            <v>63495</v>
          </cell>
        </row>
        <row r="128">
          <cell r="A128">
            <v>2701150002</v>
          </cell>
          <cell r="B128" t="str">
            <v xml:space="preserve">VASILHAME CERVEJA AMBAR 600ML                                                   </v>
          </cell>
          <cell r="C128">
            <v>19770</v>
          </cell>
        </row>
        <row r="129">
          <cell r="A129">
            <v>2701160005</v>
          </cell>
          <cell r="B129" t="str">
            <v xml:space="preserve">CAIXA CER MOEMA 6X600ML                                                         </v>
          </cell>
          <cell r="C129">
            <v>5057</v>
          </cell>
        </row>
        <row r="130">
          <cell r="A130">
            <v>2701190003</v>
          </cell>
          <cell r="B130" t="str">
            <v xml:space="preserve">MALTE CARAHELL                                                                  </v>
          </cell>
          <cell r="C130">
            <v>0</v>
          </cell>
        </row>
        <row r="131">
          <cell r="A131">
            <v>2701200002</v>
          </cell>
          <cell r="B131" t="str">
            <v xml:space="preserve">LUPULO LSK KETTLE REDI                                                          </v>
          </cell>
          <cell r="C131">
            <v>13.299999999999997</v>
          </cell>
        </row>
        <row r="132">
          <cell r="A132">
            <v>2701210007</v>
          </cell>
          <cell r="B132" t="str">
            <v xml:space="preserve">ENZIMAS LISOBEER                                                                </v>
          </cell>
          <cell r="C132">
            <v>5.5</v>
          </cell>
        </row>
        <row r="133">
          <cell r="A133">
            <v>3002020008</v>
          </cell>
          <cell r="B133" t="str">
            <v xml:space="preserve">TERRA DIATOMITA 215/FILTER CEL                                                  </v>
          </cell>
          <cell r="C133">
            <v>22.7</v>
          </cell>
        </row>
        <row r="134">
          <cell r="A134">
            <v>2701040010</v>
          </cell>
          <cell r="B134" t="str">
            <v xml:space="preserve">FILME TERMOENCOLHIVEL CER MOEMA 473ML 400X0,06MM                                </v>
          </cell>
          <cell r="C134">
            <v>538.88445999999999</v>
          </cell>
        </row>
        <row r="135">
          <cell r="A135">
            <v>2701140024</v>
          </cell>
          <cell r="B135" t="str">
            <v xml:space="preserve">LATA CER MOEMA PILSEN ARGENTINA 473ML                                           </v>
          </cell>
          <cell r="C135">
            <v>154056</v>
          </cell>
        </row>
        <row r="136">
          <cell r="A136">
            <v>2701050011</v>
          </cell>
          <cell r="B136" t="str">
            <v xml:space="preserve">AROMA IDENTICO AO NATURAL DE LIMAO 41 SAPORITI                                  </v>
          </cell>
          <cell r="C136">
            <v>30.31</v>
          </cell>
        </row>
        <row r="137">
          <cell r="A137">
            <v>2701010054</v>
          </cell>
          <cell r="B137" t="str">
            <v xml:space="preserve">ROTULO BOPP REFRIKO UVA 2L                                                      </v>
          </cell>
          <cell r="C137">
            <v>0</v>
          </cell>
        </row>
        <row r="138">
          <cell r="A138">
            <v>2701010084</v>
          </cell>
          <cell r="B138" t="str">
            <v xml:space="preserve">ROTULO BOPP REFRIKO UVA 2L                                                      </v>
          </cell>
          <cell r="C138">
            <v>0</v>
          </cell>
        </row>
        <row r="139">
          <cell r="A139">
            <v>2701010155</v>
          </cell>
          <cell r="B139" t="str">
            <v xml:space="preserve">ROTULO BOPP REFRIKO UVA 2L                                                      </v>
          </cell>
          <cell r="C139">
            <v>20390</v>
          </cell>
        </row>
        <row r="140">
          <cell r="A140">
            <v>2701030001</v>
          </cell>
          <cell r="B140" t="str">
            <v xml:space="preserve">TAMPA PLASTICA LILAS                                                            </v>
          </cell>
          <cell r="C140">
            <v>0</v>
          </cell>
        </row>
        <row r="141">
          <cell r="A141">
            <v>2701030044</v>
          </cell>
          <cell r="B141" t="str">
            <v xml:space="preserve">TAMPA PLASTICA LILAS                                                            </v>
          </cell>
          <cell r="C141">
            <v>29288</v>
          </cell>
        </row>
        <row r="142">
          <cell r="A142">
            <v>2701010019</v>
          </cell>
          <cell r="B142" t="str">
            <v xml:space="preserve">ROTULO BOPP REFRIKO LIMAO 2L                                                    </v>
          </cell>
          <cell r="C142">
            <v>0</v>
          </cell>
        </row>
        <row r="143">
          <cell r="A143">
            <v>2701010147</v>
          </cell>
          <cell r="B143" t="str">
            <v xml:space="preserve">ROTULO BOPP REFRIKO LIMAO 2L                                                    </v>
          </cell>
          <cell r="C143">
            <v>7251</v>
          </cell>
        </row>
        <row r="144">
          <cell r="A144">
            <v>2701020102</v>
          </cell>
          <cell r="B144" t="str">
            <v xml:space="preserve">PREFORMA VERDE 41G                                                              </v>
          </cell>
          <cell r="C144">
            <v>134340</v>
          </cell>
        </row>
        <row r="145">
          <cell r="A145">
            <v>2701030005</v>
          </cell>
          <cell r="B145" t="str">
            <v xml:space="preserve">TAMPA PLASTICA VERDE                                                            </v>
          </cell>
          <cell r="C145">
            <v>0</v>
          </cell>
        </row>
        <row r="146">
          <cell r="A146">
            <v>2701030049</v>
          </cell>
          <cell r="B146" t="str">
            <v xml:space="preserve">TAMPA PLASTICA VERDE                                                            </v>
          </cell>
          <cell r="C146">
            <v>82080</v>
          </cell>
        </row>
        <row r="147">
          <cell r="A147">
            <v>2701230027</v>
          </cell>
          <cell r="B147" t="str">
            <v xml:space="preserve">COMPOSTO REFRIKO LIMAO                                                          </v>
          </cell>
          <cell r="C147">
            <v>28611</v>
          </cell>
        </row>
        <row r="148">
          <cell r="A148">
            <v>2901050016</v>
          </cell>
          <cell r="B148" t="str">
            <v xml:space="preserve">CONCENTRADO TUBAINA FUNADA                                                      </v>
          </cell>
          <cell r="C148">
            <v>234.70000000000002</v>
          </cell>
        </row>
        <row r="149">
          <cell r="A149">
            <v>2901010001</v>
          </cell>
          <cell r="B149" t="str">
            <v xml:space="preserve">ROTULO PAPEL FUNADA TUBAINA 605ML                                               </v>
          </cell>
          <cell r="C149">
            <v>0</v>
          </cell>
        </row>
        <row r="150">
          <cell r="A150">
            <v>2901010009</v>
          </cell>
          <cell r="B150" t="str">
            <v xml:space="preserve">ROTULO PAPEL FUNADA TUBAINA 605ML                                               </v>
          </cell>
          <cell r="C150">
            <v>339108</v>
          </cell>
        </row>
        <row r="151">
          <cell r="A151">
            <v>2901030001</v>
          </cell>
          <cell r="B151" t="str">
            <v xml:space="preserve">TAMPA FUNADA TUBAINA                                                            </v>
          </cell>
          <cell r="C151">
            <v>0</v>
          </cell>
        </row>
        <row r="152">
          <cell r="A152">
            <v>2901030005</v>
          </cell>
          <cell r="B152" t="str">
            <v xml:space="preserve">TAMPA METALICA FUNADA                                                           </v>
          </cell>
          <cell r="C152">
            <v>193087</v>
          </cell>
        </row>
        <row r="153">
          <cell r="A153">
            <v>2901230001</v>
          </cell>
          <cell r="B153" t="str">
            <v xml:space="preserve">COMPOSTO REFRIGERANTE FUNADA                                                    </v>
          </cell>
          <cell r="C153">
            <v>114000</v>
          </cell>
        </row>
        <row r="154">
          <cell r="A154">
            <v>2701140026</v>
          </cell>
          <cell r="B154" t="str">
            <v xml:space="preserve">LATA FURIOSO TRADICIONAL 473ML                                                  </v>
          </cell>
          <cell r="C154">
            <v>203130</v>
          </cell>
        </row>
        <row r="155">
          <cell r="A155">
            <v>2701140019</v>
          </cell>
          <cell r="B155" t="str">
            <v xml:space="preserve">LATA CER MOEMA PILSEN 473ML                                                     </v>
          </cell>
          <cell r="C155">
            <v>206798</v>
          </cell>
        </row>
        <row r="156">
          <cell r="A156">
            <v>2701010022</v>
          </cell>
          <cell r="B156" t="str">
            <v xml:space="preserve">ROTULO BOPP REFRIKO TUBAINA 2L                                                  </v>
          </cell>
          <cell r="C156">
            <v>0</v>
          </cell>
        </row>
        <row r="157">
          <cell r="A157">
            <v>2701010150</v>
          </cell>
          <cell r="B157" t="str">
            <v xml:space="preserve">ROTULO BOPP REFRIKO TUBAINA 2L                                                  </v>
          </cell>
          <cell r="C157">
            <v>21294</v>
          </cell>
        </row>
        <row r="158">
          <cell r="A158">
            <v>2701050001</v>
          </cell>
          <cell r="B158" t="str">
            <v xml:space="preserve">AROMA NATURAL MOUTHFEEL ADM                                                     </v>
          </cell>
          <cell r="C158">
            <v>34.93</v>
          </cell>
        </row>
        <row r="159">
          <cell r="A159">
            <v>2701130007</v>
          </cell>
          <cell r="B159" t="str">
            <v xml:space="preserve">EXTRATO AROMARIZADO GUARANA 28 SAPORITI                                         </v>
          </cell>
          <cell r="C159">
            <v>193.626</v>
          </cell>
        </row>
        <row r="160">
          <cell r="A160">
            <v>2701010138</v>
          </cell>
          <cell r="B160" t="str">
            <v xml:space="preserve">ROTULO BOPP REFRIKO GUARANA 2L                                                  </v>
          </cell>
          <cell r="C160">
            <v>38847</v>
          </cell>
        </row>
        <row r="161">
          <cell r="A161">
            <v>2701070003</v>
          </cell>
          <cell r="B161" t="str">
            <v xml:space="preserve">NEOTAME                                                                         </v>
          </cell>
          <cell r="C161">
            <v>0.63</v>
          </cell>
        </row>
        <row r="162">
          <cell r="A162">
            <v>2701140027</v>
          </cell>
          <cell r="B162" t="str">
            <v xml:space="preserve">LATA FURIOSO TRADICIONAL ZERO 473ML                                             </v>
          </cell>
          <cell r="C162">
            <v>46768</v>
          </cell>
        </row>
        <row r="163">
          <cell r="A163">
            <v>2701230014</v>
          </cell>
          <cell r="B163" t="str">
            <v xml:space="preserve">COMPOSTO FURIOSO TRADICIONAL ZERO                                               </v>
          </cell>
          <cell r="C163">
            <v>35200</v>
          </cell>
        </row>
        <row r="164">
          <cell r="A164">
            <v>2701010105</v>
          </cell>
          <cell r="B164" t="str">
            <v xml:space="preserve">ROTULO BOPP REFRIKO GUARANA S/ ACUCARES 2L                                      </v>
          </cell>
          <cell r="C164">
            <v>0</v>
          </cell>
        </row>
        <row r="165">
          <cell r="A165">
            <v>2701010142</v>
          </cell>
          <cell r="B165" t="str">
            <v xml:space="preserve">ROTULO BOPP REFRIKO GUARANA S/ ACUCARES 2L                                      </v>
          </cell>
          <cell r="C165">
            <v>6126</v>
          </cell>
        </row>
        <row r="166">
          <cell r="A166">
            <v>2701020025</v>
          </cell>
          <cell r="B166" t="str">
            <v xml:space="preserve">PREFORMA VERDE 2L A1                                                            </v>
          </cell>
          <cell r="C166">
            <v>0</v>
          </cell>
        </row>
        <row r="167">
          <cell r="A167">
            <v>2701040007</v>
          </cell>
          <cell r="B167" t="str">
            <v xml:space="preserve">FILME TERMOENCOLHIVEL LISO 860X0,06MM                                           </v>
          </cell>
          <cell r="C167">
            <v>0</v>
          </cell>
        </row>
        <row r="168">
          <cell r="A168">
            <v>2701230048</v>
          </cell>
          <cell r="B168" t="str">
            <v xml:space="preserve">COMPOSTO REFRIKO GUARANA S/ ACUCARES                                            </v>
          </cell>
          <cell r="C168">
            <v>14152</v>
          </cell>
        </row>
        <row r="169">
          <cell r="A169">
            <v>2701010033</v>
          </cell>
          <cell r="B169" t="str">
            <v xml:space="preserve">ROTULO PAPEL REFRIKO LIMAO 600ML                                                </v>
          </cell>
          <cell r="C169">
            <v>0</v>
          </cell>
        </row>
        <row r="170">
          <cell r="A170">
            <v>2701010086</v>
          </cell>
          <cell r="B170" t="str">
            <v xml:space="preserve">ROTULO PAPEL REFRIKO LIMAO 600ML                                                </v>
          </cell>
          <cell r="C170">
            <v>0</v>
          </cell>
        </row>
        <row r="171">
          <cell r="A171">
            <v>2701010173</v>
          </cell>
          <cell r="B171" t="str">
            <v xml:space="preserve">ROTULO PAPEL REFRIKO LIMAO 600ML                                                </v>
          </cell>
          <cell r="C171">
            <v>16750</v>
          </cell>
        </row>
        <row r="172">
          <cell r="A172">
            <v>2701030008</v>
          </cell>
          <cell r="B172" t="str">
            <v xml:space="preserve">TAMPA METALICA ALUMINIO                                                         </v>
          </cell>
          <cell r="C172">
            <v>0</v>
          </cell>
        </row>
        <row r="173">
          <cell r="A173">
            <v>2701030032</v>
          </cell>
          <cell r="B173" t="str">
            <v xml:space="preserve">TAMPA METALICA ALUMINIO                                                         </v>
          </cell>
          <cell r="C173">
            <v>40627</v>
          </cell>
        </row>
        <row r="174">
          <cell r="A174">
            <v>3101150004</v>
          </cell>
          <cell r="B174" t="str">
            <v xml:space="preserve">VASILHAME CERVEJA AMBAR 600ML - RET                                             </v>
          </cell>
          <cell r="C174">
            <v>0</v>
          </cell>
        </row>
        <row r="175">
          <cell r="A175">
            <v>2701010034</v>
          </cell>
          <cell r="B175" t="str">
            <v xml:space="preserve">ROTULO PAPEL REFRIKO TUBAINA 600ML                                              </v>
          </cell>
          <cell r="C175">
            <v>0</v>
          </cell>
        </row>
        <row r="176">
          <cell r="A176">
            <v>2701010174</v>
          </cell>
          <cell r="B176" t="str">
            <v xml:space="preserve">ROTULO PAPEL REFRIKO TUBAINA 600ML                                              </v>
          </cell>
          <cell r="C176">
            <v>5760</v>
          </cell>
        </row>
        <row r="177">
          <cell r="A177">
            <v>3002020007</v>
          </cell>
          <cell r="B177" t="str">
            <v xml:space="preserve">CARVAO ATIVADO                                                                  </v>
          </cell>
          <cell r="C177">
            <v>90</v>
          </cell>
        </row>
        <row r="178">
          <cell r="A178">
            <v>3002020011</v>
          </cell>
          <cell r="B178" t="str">
            <v xml:space="preserve">TERRA DIATOMITA 341/HYFLOW                                                      </v>
          </cell>
          <cell r="C178">
            <v>112.5</v>
          </cell>
        </row>
        <row r="179">
          <cell r="A179">
            <v>2701140047</v>
          </cell>
          <cell r="B179" t="str">
            <v xml:space="preserve">LATA FURIOSO LARANJA ULTRA CITRUS ZERO 473ML                                    </v>
          </cell>
          <cell r="C179">
            <v>116122</v>
          </cell>
        </row>
        <row r="180">
          <cell r="A180">
            <v>2701230049</v>
          </cell>
          <cell r="B180" t="str">
            <v xml:space="preserve">COMPOSTO FURIOSO LARANJA ULTRA CITRUS ZERO                                      </v>
          </cell>
          <cell r="C180">
            <v>63000</v>
          </cell>
        </row>
        <row r="181">
          <cell r="A181">
            <v>2701010009</v>
          </cell>
          <cell r="B181" t="str">
            <v xml:space="preserve">ROTULO BOPP REFRIKO COLA 3L                                                     </v>
          </cell>
          <cell r="C181">
            <v>0</v>
          </cell>
        </row>
        <row r="182">
          <cell r="A182">
            <v>2701010133</v>
          </cell>
          <cell r="B182" t="str">
            <v xml:space="preserve">ROTULO BOPP REFRIKO COLA 3L                                                     </v>
          </cell>
          <cell r="C182">
            <v>13289</v>
          </cell>
        </row>
        <row r="183">
          <cell r="A183">
            <v>2701020081</v>
          </cell>
          <cell r="B183" t="str">
            <v xml:space="preserve">PREFORMA CRISTAL 54,7G                                                          </v>
          </cell>
          <cell r="C183">
            <v>12100</v>
          </cell>
        </row>
        <row r="184">
          <cell r="A184">
            <v>2701010013</v>
          </cell>
          <cell r="B184" t="str">
            <v xml:space="preserve">ROTULO BOPP REFRIKO GUARANA 3L                                                  </v>
          </cell>
          <cell r="C184">
            <v>0</v>
          </cell>
        </row>
        <row r="185">
          <cell r="A185">
            <v>2701010139</v>
          </cell>
          <cell r="B185" t="str">
            <v xml:space="preserve">ROTULO BOPP REFRIKO GUARANA 3L                                                  </v>
          </cell>
          <cell r="C185">
            <v>11432</v>
          </cell>
        </row>
        <row r="186">
          <cell r="A186">
            <v>2701020109</v>
          </cell>
          <cell r="B186" t="str">
            <v xml:space="preserve">PREFORMA VERDE 54,7G                                                            </v>
          </cell>
          <cell r="C186">
            <v>17228</v>
          </cell>
        </row>
        <row r="187">
          <cell r="A187">
            <v>2701140028</v>
          </cell>
          <cell r="B187" t="str">
            <v xml:space="preserve">LATA FURIOSO MELANCIA E MORANGO ZERO 473ML                                      </v>
          </cell>
          <cell r="C187">
            <v>29700</v>
          </cell>
        </row>
        <row r="188">
          <cell r="A188">
            <v>2701230043</v>
          </cell>
          <cell r="B188" t="str">
            <v xml:space="preserve">COMPOSTO FURIOSO MELANCIA E MORANGO ZERO                                        </v>
          </cell>
          <cell r="C188">
            <v>16000</v>
          </cell>
        </row>
        <row r="189">
          <cell r="A189">
            <v>2701050042</v>
          </cell>
          <cell r="B189" t="str">
            <v xml:space="preserve">AROMA IDENTICO AO NATURAL CITRUS BRANCO RAI                                     </v>
          </cell>
          <cell r="C189">
            <v>33.700000000000003</v>
          </cell>
        </row>
        <row r="190">
          <cell r="A190">
            <v>2701050043</v>
          </cell>
          <cell r="B190" t="str">
            <v xml:space="preserve">AROMA NATURAL TURVO NEUTRO MATRIX                                               </v>
          </cell>
          <cell r="C190">
            <v>37</v>
          </cell>
        </row>
        <row r="191">
          <cell r="A191">
            <v>2701050044</v>
          </cell>
          <cell r="B191" t="str">
            <v xml:space="preserve">AROMA NATURAL NOTA MADURA IMCD                                                  </v>
          </cell>
          <cell r="C191">
            <v>10.5</v>
          </cell>
        </row>
        <row r="192">
          <cell r="A192">
            <v>2701010023</v>
          </cell>
          <cell r="B192" t="str">
            <v xml:space="preserve">ROTULO BOPP REFRIKO TUBAINA 3L                                                  </v>
          </cell>
          <cell r="C192">
            <v>0</v>
          </cell>
        </row>
        <row r="193">
          <cell r="A193">
            <v>2701010151</v>
          </cell>
          <cell r="B193" t="str">
            <v xml:space="preserve">ROTULO BOPP REFRIKO TUBAINA 3L                                                  </v>
          </cell>
          <cell r="C193">
            <v>5796</v>
          </cell>
        </row>
        <row r="194">
          <cell r="A194">
            <v>2701140015</v>
          </cell>
          <cell r="B194" t="str">
            <v xml:space="preserve">LATA FURIOSO MELANCIA E MORANGO 473ML                                           </v>
          </cell>
          <cell r="C194">
            <v>70019</v>
          </cell>
        </row>
        <row r="195">
          <cell r="A195">
            <v>2701060002</v>
          </cell>
          <cell r="B195" t="str">
            <v xml:space="preserve">CORANTE VERMELHO 3167 SAPORITI                                                  </v>
          </cell>
          <cell r="C195">
            <v>0</v>
          </cell>
        </row>
        <row r="196">
          <cell r="A196">
            <v>2701090004</v>
          </cell>
          <cell r="B196" t="str">
            <v xml:space="preserve">ACIDO TARTARICO                                                                 </v>
          </cell>
          <cell r="C196">
            <v>59.340000000000011</v>
          </cell>
        </row>
        <row r="197">
          <cell r="A197">
            <v>2701170003</v>
          </cell>
          <cell r="B197" t="str">
            <v xml:space="preserve">VINHO DE MESA TINTO SECO GRANEL                                                 </v>
          </cell>
          <cell r="C197">
            <v>136350</v>
          </cell>
        </row>
        <row r="198">
          <cell r="A198">
            <v>2701260007</v>
          </cell>
          <cell r="B198" t="str">
            <v xml:space="preserve">LACRE CHOPP DE VINHO BELLA ROMA                                                 </v>
          </cell>
          <cell r="C198">
            <v>0</v>
          </cell>
        </row>
        <row r="199">
          <cell r="A199">
            <v>2701010148</v>
          </cell>
          <cell r="B199" t="str">
            <v xml:space="preserve">ROTULO BOPP REFRIKO TUBAINA 2,5L                                                </v>
          </cell>
          <cell r="C199">
            <v>17604</v>
          </cell>
        </row>
        <row r="200">
          <cell r="A200">
            <v>2701020096</v>
          </cell>
          <cell r="B200" t="str">
            <v xml:space="preserve">PREFORMA VERDE 48G                                                              </v>
          </cell>
          <cell r="C200">
            <v>0</v>
          </cell>
        </row>
        <row r="201">
          <cell r="A201">
            <v>2701020111</v>
          </cell>
          <cell r="B201" t="str">
            <v xml:space="preserve">PREFORMA VERDE 50,7G                                                            </v>
          </cell>
          <cell r="C201">
            <v>39186</v>
          </cell>
        </row>
        <row r="202">
          <cell r="A202">
            <v>2701040028</v>
          </cell>
          <cell r="B202" t="str">
            <v xml:space="preserve">FILME TERMOENCOLHIVEL LISO 480X0,06MM                                           </v>
          </cell>
          <cell r="C202">
            <v>217.08224999999999</v>
          </cell>
        </row>
        <row r="203">
          <cell r="A203">
            <v>2701050039</v>
          </cell>
          <cell r="B203" t="str">
            <v xml:space="preserve">AROMA IDENTICO AO NATURAL PESSEGO MATRIX                                        </v>
          </cell>
          <cell r="C203">
            <v>10</v>
          </cell>
        </row>
        <row r="204">
          <cell r="A204">
            <v>2701090001</v>
          </cell>
          <cell r="B204" t="str">
            <v xml:space="preserve">ACIDO ASCORBICO                                                                 </v>
          </cell>
          <cell r="C204">
            <v>4</v>
          </cell>
        </row>
        <row r="205">
          <cell r="A205">
            <v>2701130012</v>
          </cell>
          <cell r="B205" t="str">
            <v xml:space="preserve">EXTRATO DE CHA PRETO EM PO                                                      </v>
          </cell>
          <cell r="C205">
            <v>10</v>
          </cell>
        </row>
        <row r="206">
          <cell r="A206">
            <v>2701170004</v>
          </cell>
          <cell r="B206" t="str">
            <v xml:space="preserve">SAQUE THIKARA                                                                   </v>
          </cell>
          <cell r="C206">
            <v>1700</v>
          </cell>
        </row>
        <row r="207">
          <cell r="A207">
            <v>2901170003</v>
          </cell>
          <cell r="B207" t="str">
            <v xml:space="preserve">SAQUE THIKARA                                                                   </v>
          </cell>
          <cell r="C207">
            <v>0</v>
          </cell>
        </row>
        <row r="208">
          <cell r="A208">
            <v>2701140045</v>
          </cell>
          <cell r="B208" t="str">
            <v xml:space="preserve">LATA COQ COWBOYS PESSEGO 350ML                                                  </v>
          </cell>
          <cell r="C208">
            <v>90637</v>
          </cell>
        </row>
        <row r="209">
          <cell r="A209">
            <v>2701230044</v>
          </cell>
          <cell r="B209" t="str">
            <v xml:space="preserve">COMPOSTO COQUETEL COWBOYS PESSEGO                                               </v>
          </cell>
          <cell r="C209">
            <v>36840</v>
          </cell>
        </row>
        <row r="210">
          <cell r="A210">
            <v>2701140017</v>
          </cell>
          <cell r="B210" t="str">
            <v xml:space="preserve">LATA FURIOSO TROPICAL 473ML                                                     </v>
          </cell>
          <cell r="C210">
            <v>28787</v>
          </cell>
        </row>
        <row r="211">
          <cell r="A211">
            <v>2701010136</v>
          </cell>
          <cell r="B211" t="str">
            <v xml:space="preserve">ROTULO BOPP REFRIKO GUARANA 2,5L                                                </v>
          </cell>
          <cell r="C211">
            <v>13974</v>
          </cell>
        </row>
        <row r="212">
          <cell r="A212">
            <v>2701010110</v>
          </cell>
          <cell r="B212" t="str">
            <v xml:space="preserve">ROTULO BOPP REFRIKO GUARANA 2,5L                                                </v>
          </cell>
          <cell r="C212">
            <v>0</v>
          </cell>
        </row>
        <row r="213">
          <cell r="A213">
            <v>2701010130</v>
          </cell>
          <cell r="B213" t="str">
            <v xml:space="preserve">ROTULO BOPP REFRIKO COLA  2,5L                                                  </v>
          </cell>
          <cell r="C213">
            <v>3864</v>
          </cell>
        </row>
        <row r="214">
          <cell r="A214">
            <v>2701020037</v>
          </cell>
          <cell r="B214" t="str">
            <v xml:space="preserve">PREFORMA CRISTAL 3L C                                                           </v>
          </cell>
          <cell r="C214">
            <v>0</v>
          </cell>
        </row>
        <row r="215">
          <cell r="A215">
            <v>2701020050</v>
          </cell>
          <cell r="B215" t="str">
            <v xml:space="preserve">PREFORMA CRISTAL 48G                                                            </v>
          </cell>
          <cell r="C215">
            <v>0</v>
          </cell>
        </row>
        <row r="216">
          <cell r="A216">
            <v>2701020082</v>
          </cell>
          <cell r="B216" t="str">
            <v xml:space="preserve">PREFORMA CRISTAL 50,7G                                                          </v>
          </cell>
          <cell r="C216">
            <v>3864</v>
          </cell>
        </row>
        <row r="217">
          <cell r="A217">
            <v>2701140006</v>
          </cell>
          <cell r="B217" t="str">
            <v xml:space="preserve">LATA CV BELLA ROMA 473ML                                                        </v>
          </cell>
          <cell r="C217">
            <v>563796</v>
          </cell>
        </row>
        <row r="218">
          <cell r="A218">
            <v>2701010160</v>
          </cell>
          <cell r="B218" t="str">
            <v xml:space="preserve">ROTULO BOPP TERNURA LARANJA 2L                                                  </v>
          </cell>
          <cell r="C218">
            <v>6442</v>
          </cell>
        </row>
        <row r="219">
          <cell r="A219">
            <v>2701040001</v>
          </cell>
          <cell r="B219" t="str">
            <v xml:space="preserve">FILME TERMOENCOLHIVEL LISO 420X0,05MM                                           </v>
          </cell>
          <cell r="C219">
            <v>307.30502000000001</v>
          </cell>
        </row>
        <row r="220">
          <cell r="A220">
            <v>2701230025</v>
          </cell>
          <cell r="B220" t="str">
            <v xml:space="preserve">COMPOSTO REFRISHOW/ TERNURA/ TUBAJUJUBA LARANJA                                 </v>
          </cell>
          <cell r="C220">
            <v>37756</v>
          </cell>
        </row>
        <row r="221">
          <cell r="A221">
            <v>2701010073</v>
          </cell>
          <cell r="B221" t="str">
            <v xml:space="preserve">ROTULO BOPP TUBAJUJUBA LARANJA 2L                                               </v>
          </cell>
          <cell r="C221">
            <v>0</v>
          </cell>
        </row>
        <row r="222">
          <cell r="A222">
            <v>2701010164</v>
          </cell>
          <cell r="B222" t="str">
            <v xml:space="preserve">ROTULO BOPP TUBAJUJUBA LARANJA 2L                                               </v>
          </cell>
          <cell r="C222">
            <v>12280</v>
          </cell>
        </row>
        <row r="223">
          <cell r="A223">
            <v>2701040006</v>
          </cell>
          <cell r="B223" t="str">
            <v xml:space="preserve">FILME TERMOENCOLHIVEL LISO 860X0,05MM                                           </v>
          </cell>
          <cell r="C223">
            <v>0</v>
          </cell>
        </row>
        <row r="224">
          <cell r="A224">
            <v>2701230045</v>
          </cell>
          <cell r="B224" t="str">
            <v xml:space="preserve">COMPOSTO REFRISHOW/ TERNURA/ TUBAJUJUBA LARANJA                                 </v>
          </cell>
          <cell r="C224">
            <v>0</v>
          </cell>
        </row>
        <row r="225">
          <cell r="A225">
            <v>2701010103</v>
          </cell>
          <cell r="B225" t="str">
            <v xml:space="preserve">ROTULO ADESIVO REFRIKO TUBAINA 355ML                                            </v>
          </cell>
          <cell r="C225">
            <v>0</v>
          </cell>
        </row>
        <row r="226">
          <cell r="A226">
            <v>2701010118</v>
          </cell>
          <cell r="B226" t="str">
            <v xml:space="preserve">ROTULO ADESIVO REFRIKO TUBAINA 355ML                                            </v>
          </cell>
          <cell r="C226">
            <v>22548</v>
          </cell>
        </row>
        <row r="227">
          <cell r="A227">
            <v>2701030036</v>
          </cell>
          <cell r="B227" t="str">
            <v xml:space="preserve">TAMPA METALICA TWISTOF                                                          </v>
          </cell>
          <cell r="C227">
            <v>25661</v>
          </cell>
        </row>
        <row r="228">
          <cell r="A228">
            <v>2701150008</v>
          </cell>
          <cell r="B228" t="str">
            <v xml:space="preserve">VASILHAME AMBAR 355ML TWISTOFF                                                  </v>
          </cell>
          <cell r="C228">
            <v>0</v>
          </cell>
        </row>
        <row r="229">
          <cell r="A229">
            <v>2701150009</v>
          </cell>
          <cell r="B229" t="str">
            <v xml:space="preserve">VASILHAME TUBAINA LONG NECK CRISTAL 355ML                                       </v>
          </cell>
          <cell r="C229">
            <v>22548</v>
          </cell>
        </row>
        <row r="230">
          <cell r="A230">
            <v>2701160013</v>
          </cell>
          <cell r="B230" t="str">
            <v xml:space="preserve">CAIXA REFRIGERANTE REFRIKO TUBAINA 12X355ML                                     </v>
          </cell>
          <cell r="C230">
            <v>1879</v>
          </cell>
        </row>
        <row r="231">
          <cell r="A231">
            <v>2701230046</v>
          </cell>
          <cell r="B231" t="str">
            <v xml:space="preserve">COMPOSTO REFRIKO TUBAINA LONG NECK                                              </v>
          </cell>
          <cell r="C231">
            <v>10012</v>
          </cell>
        </row>
        <row r="232">
          <cell r="A232">
            <v>2701010004</v>
          </cell>
          <cell r="B232" t="str">
            <v xml:space="preserve">ROTULO ADESIVO REFRIKO TUBAINA 300ML                                            </v>
          </cell>
          <cell r="C232">
            <v>0</v>
          </cell>
        </row>
        <row r="233">
          <cell r="A233">
            <v>2701010116</v>
          </cell>
          <cell r="B233" t="str">
            <v xml:space="preserve">ROTULO ADESIVO REFRIKO TUBAINA 300ML                                            </v>
          </cell>
          <cell r="C233">
            <v>109296</v>
          </cell>
        </row>
        <row r="234">
          <cell r="A234">
            <v>2701030012</v>
          </cell>
          <cell r="B234" t="str">
            <v xml:space="preserve">TAMPA ABRE FACIL AMARELA                                                        </v>
          </cell>
          <cell r="C234">
            <v>0</v>
          </cell>
        </row>
        <row r="235">
          <cell r="A235">
            <v>2701030028</v>
          </cell>
          <cell r="B235" t="str">
            <v xml:space="preserve">TAMPA ABRE FACIL AMARELA                                                        </v>
          </cell>
          <cell r="C235">
            <v>177384</v>
          </cell>
        </row>
        <row r="236">
          <cell r="A236">
            <v>2701150006</v>
          </cell>
          <cell r="B236" t="str">
            <v xml:space="preserve">VASILHAME AMBAR 300ML                                                           </v>
          </cell>
          <cell r="C236">
            <v>177384</v>
          </cell>
        </row>
        <row r="237">
          <cell r="A237">
            <v>2701160012</v>
          </cell>
          <cell r="B237" t="str">
            <v xml:space="preserve">CAIXA REFRIGERANTE REFRIKO TUBAINA 12X300ML                                     </v>
          </cell>
          <cell r="C237">
            <v>9108</v>
          </cell>
        </row>
        <row r="238">
          <cell r="A238">
            <v>2701050036</v>
          </cell>
          <cell r="B238" t="str">
            <v xml:space="preserve">AROMA NATURAL DE TANGERINA DOHLER                                               </v>
          </cell>
          <cell r="C238">
            <v>35.11</v>
          </cell>
        </row>
        <row r="239">
          <cell r="A239">
            <v>2701010044</v>
          </cell>
          <cell r="B239" t="str">
            <v xml:space="preserve">ROTULO SLEEVE FURIOSO TANGERINA E LIMAO ZERO 473ML                              </v>
          </cell>
          <cell r="C239">
            <v>0</v>
          </cell>
        </row>
        <row r="240">
          <cell r="A240">
            <v>2701030027</v>
          </cell>
          <cell r="B240" t="str">
            <v xml:space="preserve">TAMPA LATA METALICA ISE-202                                                     </v>
          </cell>
          <cell r="C240">
            <v>0</v>
          </cell>
        </row>
        <row r="241">
          <cell r="A241">
            <v>2701050038</v>
          </cell>
          <cell r="B241" t="str">
            <v xml:space="preserve">CONCENTRADO BEBIDA ENERGETICA TANGERINA                                         </v>
          </cell>
          <cell r="C241">
            <v>0</v>
          </cell>
        </row>
        <row r="242">
          <cell r="A242">
            <v>2701140031</v>
          </cell>
          <cell r="B242" t="str">
            <v xml:space="preserve">LATA FURIOSO TANGERINA E LIMAO ZERO 473ML                                       </v>
          </cell>
          <cell r="C242">
            <v>51736</v>
          </cell>
        </row>
        <row r="243">
          <cell r="A243">
            <v>2701230018</v>
          </cell>
          <cell r="B243" t="str">
            <v xml:space="preserve">COMPOSTO FURIOSO TANGERINA E LIMAO ZERO                                         </v>
          </cell>
          <cell r="C243">
            <v>30000</v>
          </cell>
        </row>
        <row r="244">
          <cell r="A244">
            <v>2701050026</v>
          </cell>
          <cell r="B244" t="str">
            <v xml:space="preserve">AROMA IDENTICO AO NATURAL PESSEGO RB 25049 SAPORITI                             </v>
          </cell>
          <cell r="C244">
            <v>33.590000000000003</v>
          </cell>
        </row>
        <row r="245">
          <cell r="A245">
            <v>2701050033</v>
          </cell>
          <cell r="B245" t="str">
            <v xml:space="preserve">AROMA IDENTICO AO NATURAL DE UVA VERDE SAPORITI                                 </v>
          </cell>
          <cell r="C245">
            <v>45.28</v>
          </cell>
        </row>
        <row r="246">
          <cell r="A246">
            <v>2701140044</v>
          </cell>
          <cell r="B246" t="str">
            <v xml:space="preserve">LATA FURIOSO UVA VERDE E PESSEGO 473ML                                          </v>
          </cell>
          <cell r="C246">
            <v>86931</v>
          </cell>
        </row>
        <row r="247">
          <cell r="A247">
            <v>2701230047</v>
          </cell>
          <cell r="B247" t="str">
            <v xml:space="preserve">COMPOSTO FURIOSO UVA VERDE E PESSEGO                                            </v>
          </cell>
          <cell r="C247">
            <v>86909</v>
          </cell>
        </row>
        <row r="248">
          <cell r="A248">
            <v>2701050035</v>
          </cell>
          <cell r="B248" t="str">
            <v xml:space="preserve">AROMA ARTIFICIAL GUARANA IFB                                                    </v>
          </cell>
          <cell r="C248">
            <v>92.43</v>
          </cell>
        </row>
        <row r="249">
          <cell r="A249">
            <v>2701010161</v>
          </cell>
          <cell r="B249" t="str">
            <v xml:space="preserve">ROTULO BOPP TERNURA TUBAINA 2L                                                  </v>
          </cell>
          <cell r="C249">
            <v>24970</v>
          </cell>
        </row>
        <row r="250">
          <cell r="A250">
            <v>2701230002</v>
          </cell>
          <cell r="B250" t="str">
            <v xml:space="preserve">COMPOSTO REFRISHOW/ TERNURA/ TUBAJUJUBA GUARANA                                 </v>
          </cell>
          <cell r="C250">
            <v>127781</v>
          </cell>
        </row>
        <row r="251">
          <cell r="A251">
            <v>2701010055</v>
          </cell>
          <cell r="B251" t="str">
            <v xml:space="preserve">ROTULO BOPP TUBAJUJUBA GUARANA 2L                                               </v>
          </cell>
          <cell r="C251">
            <v>0</v>
          </cell>
        </row>
        <row r="252">
          <cell r="A252">
            <v>2701010163</v>
          </cell>
          <cell r="B252" t="str">
            <v xml:space="preserve">ROTULO BOPP TUBAJUJUBA GUARANA 2L                                               </v>
          </cell>
          <cell r="C252">
            <v>42617</v>
          </cell>
        </row>
        <row r="253">
          <cell r="A253">
            <v>2701230001</v>
          </cell>
          <cell r="B253" t="str">
            <v xml:space="preserve">COMPOSTO TUBAJUJUBA GUARANA                                                     </v>
          </cell>
          <cell r="C253">
            <v>0</v>
          </cell>
        </row>
        <row r="254">
          <cell r="A254">
            <v>2701020079</v>
          </cell>
          <cell r="B254" t="str">
            <v xml:space="preserve">PREFORMA CRISTAL 46,7G                                                          </v>
          </cell>
          <cell r="C254">
            <v>161287</v>
          </cell>
        </row>
        <row r="255">
          <cell r="A255">
            <v>2701010196</v>
          </cell>
          <cell r="B255" t="str">
            <v xml:space="preserve">ROTULO SLEEVE FURIOSO UVA VERDE E PESSEGO 2L                                    </v>
          </cell>
          <cell r="C255">
            <v>20298</v>
          </cell>
        </row>
        <row r="256">
          <cell r="A256">
            <v>2701010117</v>
          </cell>
          <cell r="B256" t="str">
            <v xml:space="preserve">ROTULO ADESIVO REFRIKO TUBAINA S/ ACUCAR 300ML                                  </v>
          </cell>
          <cell r="C256">
            <v>68088</v>
          </cell>
        </row>
        <row r="257">
          <cell r="A257">
            <v>2701160009</v>
          </cell>
          <cell r="B257" t="str">
            <v xml:space="preserve">CAIXA REFRIGERANTE REFRIKO TUBAINA S/ ACUCARES 12X300ML                         </v>
          </cell>
          <cell r="C257">
            <v>5674</v>
          </cell>
        </row>
        <row r="258">
          <cell r="A258">
            <v>2701230015</v>
          </cell>
          <cell r="B258" t="str">
            <v xml:space="preserve">COMPOSTO REFRIKO TUBAINA S/ ACUCARES                                            </v>
          </cell>
          <cell r="C258">
            <v>21500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io Henrique Burko" refreshedDate="46267.640203703704" createdVersion="6" refreshedVersion="8" minRefreshableVersion="3" recordCount="374" xr:uid="{00000000-000A-0000-FFFF-FFFF02000000}">
  <cacheSource type="worksheet">
    <worksheetSource ref="A4:Z373" sheet="CONCILIÇÃO_COM_CERVEJA"/>
  </cacheSource>
  <cacheFields count="26">
    <cacheField name="CÓD. PRODUTO" numFmtId="1">
      <sharedItems containsSemiMixedTypes="0" containsString="0" containsNumber="1" containsInteger="1" minValue="681432" maxValue="3701010001"/>
    </cacheField>
    <cacheField name="CODIGO NOVO" numFmtId="1">
      <sharedItems containsMixedTypes="1" containsNumber="1" containsInteger="1" minValue="2701010052" maxValue="2901030006"/>
    </cacheField>
    <cacheField name="DESCRIÇÃO" numFmtId="0">
      <sharedItems/>
    </cacheField>
    <cacheField name="Estoque Inicial" numFmtId="43">
      <sharedItems containsSemiMixedTypes="0" containsString="0" containsNumber="1" minValue="0" maxValue="7964504"/>
    </cacheField>
    <cacheField name="Total de entrada" numFmtId="43">
      <sharedItems containsSemiMixedTypes="0" containsString="0" containsNumber="1" minValue="0" maxValue="7188380"/>
    </cacheField>
    <cacheField name="Consumo total mês 8 (RxS)" numFmtId="43">
      <sharedItems containsSemiMixedTypes="0" containsString="0" containsNumber="1" minValue="0" maxValue="2470164"/>
    </cacheField>
    <cacheField name="Total saidas" numFmtId="43">
      <sharedItems containsSemiMixedTypes="0" containsString="0" containsNumber="1" minValue="0" maxValue="6064304"/>
    </cacheField>
    <cacheField name="Teorico Final" numFmtId="43">
      <sharedItems containsSemiMixedTypes="0" containsString="0" containsNumber="1" minValue="-24098.796221975117" maxValue="9088580"/>
    </cacheField>
    <cacheField name="CLASSE" numFmtId="0">
      <sharedItems containsBlank="1" count="33">
        <s v="AÇUCAR"/>
        <s v="ALCOOL"/>
        <s v="AROMA"/>
        <s v="CAIXA"/>
        <s v="CARVAO"/>
        <s v="CERVEJARIA"/>
        <s v="CONCENTRADO"/>
        <s v="CONSERVANTE"/>
        <s v="CORANTE"/>
        <s v="DESTILADO"/>
        <s v="EDUCORANTE"/>
        <s v="ELABORAÇÃO"/>
        <s v="EMULSAO"/>
        <s v="EXTRATO"/>
        <s v="FILME"/>
        <s v="FILME "/>
        <s v="GASES"/>
        <s v="INDUSTRIALIZAÇÃO"/>
        <s v="Insumo Terc."/>
        <s v="LACRE"/>
        <s v="LATA"/>
        <s v="LUPULO"/>
        <s v="MALTE"/>
        <s v="PREFORMA"/>
        <s v="ROTULO"/>
        <s v="RÓTULO"/>
        <s v="SUCO"/>
        <s v="TAMPA"/>
        <s v="TERRA"/>
        <s v="VASILHAME"/>
        <s v="VINHO"/>
        <m u="1"/>
        <s v="XAROPARIA" u="1"/>
      </sharedItems>
    </cacheField>
    <cacheField name="Fator Conv." numFmtId="169">
      <sharedItems containsSemiMixedTypes="0" containsString="0" containsNumber="1" minValue="1.34E-4" maxValue="58.54"/>
    </cacheField>
    <cacheField name="31/ago" numFmtId="4">
      <sharedItems containsSemiMixedTypes="0" containsString="0" containsNumber="1" minValue="0" maxValue="7735104"/>
    </cacheField>
    <cacheField name="?" numFmtId="4">
      <sharedItems/>
    </cacheField>
    <cacheField name="Contagem" numFmtId="4">
      <sharedItems containsMixedTypes="1" containsNumber="1" minValue="0" maxValue="8964189"/>
    </cacheField>
    <cacheField name="CUSTO FISICO" numFmtId="44">
      <sharedItems containsSemiMixedTypes="0" containsString="0" containsNumber="1" minValue="0" maxValue="3090629.5453521577"/>
    </cacheField>
    <cacheField name="SIST COD KG" numFmtId="4">
      <sharedItems containsSemiMixedTypes="0" containsString="0" containsNumber="1" minValue="0" maxValue="9088580"/>
    </cacheField>
    <cacheField name="SIST COD UND" numFmtId="4">
      <sharedItems containsSemiMixedTypes="0" containsString="0" containsNumber="1" containsInteger="1" minValue="0" maxValue="1621002"/>
    </cacheField>
    <cacheField name="SALDO SISTEMA TOTAL" numFmtId="172">
      <sharedItems containsSemiMixedTypes="0" containsString="0" containsNumber="1" minValue="0" maxValue="9088580"/>
    </cacheField>
    <cacheField name="CUSTO SISTEMA" numFmtId="4">
      <sharedItems containsSemiMixedTypes="0" containsString="0" containsNumber="1" minValue="0" maxValue="2987835.6626024847"/>
    </cacheField>
    <cacheField name="DIFERENÇA ANTERIOR" numFmtId="4">
      <sharedItems containsSemiMixedTypes="0" containsString="0" containsNumber="1" minValue="-231094679.06693095" maxValue="99119701.909641355"/>
    </cacheField>
    <cacheField name="Diferença atual" numFmtId="171">
      <sharedItems containsMixedTypes="1" containsNumber="1" minValue="-254745" maxValue="131965"/>
    </cacheField>
    <cacheField name="Diveregencia mês anterior" numFmtId="164">
      <sharedItems containsMixedTypes="1" containsNumber="1" minValue="-98997924.909641355" maxValue="231147783.06693095"/>
    </cacheField>
    <cacheField name="CUSTO MP (UN)" numFmtId="44">
      <sharedItems containsMixedTypes="1" containsNumber="1" minValue="0" maxValue="1390.4349999999999"/>
    </cacheField>
    <cacheField name="CUSTO DIVERGÊNCIA" numFmtId="44">
      <sharedItems containsSemiMixedTypes="0" containsString="0" containsNumber="1" minValue="-119657.52627037038" maxValue="102793.88274967282"/>
    </cacheField>
    <cacheField name="ACURACIDADE" numFmtId="9">
      <sharedItems containsMixedTypes="1" containsNumber="1" minValue="-1" maxValue="8099998.9999999991"/>
    </cacheField>
    <cacheField name="DIFERENÇA VALOR" numFmtId="44">
      <sharedItems containsMixedTypes="1" containsNumber="1" minValue="-6260869.7483854303" maxValue="4217434.7190918839"/>
    </cacheField>
    <cacheField name="OB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n v="2701080001"/>
    <s v="-"/>
    <s v="ACUCAR CRISTAL"/>
    <n v="63047.67"/>
    <n v="229233.28769999999"/>
    <n v="165059.43160000001"/>
    <n v="230063.2482"/>
    <n v="62217.709499999968"/>
    <x v="0"/>
    <n v="1"/>
    <n v="55200"/>
    <s v="ok"/>
    <n v="50000"/>
    <n v="90292.634615384624"/>
    <n v="60807.709499999997"/>
    <n v="0"/>
    <n v="60807.709499999997"/>
    <n v="109809.76591363904"/>
    <n v="-7847.6699999999983"/>
    <n v="-10807.709499999997"/>
    <n v="-2960.039499999999"/>
    <n v="1.8058526923076925"/>
    <n v="-19517.131298254419"/>
    <n v="-0.1777358428539394"/>
    <n v="-5345.395300412114"/>
    <m/>
  </r>
  <r>
    <n v="2701170002"/>
    <s v="-"/>
    <s v="ETANOL NEUTRO ALCOOL ETILICO POTAVEL 96°"/>
    <n v="65761"/>
    <n v="45000"/>
    <n v="52758"/>
    <n v="52758"/>
    <n v="58003"/>
    <x v="1"/>
    <n v="1"/>
    <n v="52674"/>
    <s v="ok"/>
    <n v="45000"/>
    <n v="169254.89327718888"/>
    <n v="44853"/>
    <n v="0"/>
    <n v="44853"/>
    <n v="168701.99395915007"/>
    <n v="-13087"/>
    <n v="147"/>
    <n v="13234"/>
    <n v="3.7612198506041974"/>
    <n v="552.899318038817"/>
    <n v="3.2773727509865561E-3"/>
    <n v="49775.98350289595"/>
    <m/>
  </r>
  <r>
    <n v="2701050004"/>
    <s v="-"/>
    <s v="AROMA ARTIFICIAL ENERGY SYMRISE"/>
    <n v="0"/>
    <n v="0"/>
    <n v="0"/>
    <n v="0"/>
    <n v="0"/>
    <x v="2"/>
    <n v="1"/>
    <n v="0"/>
    <s v="ok"/>
    <n v="0"/>
    <n v="0"/>
    <n v="0"/>
    <n v="0"/>
    <n v="0"/>
    <n v="0"/>
    <n v="0"/>
    <n v="0"/>
    <n v="0"/>
    <n v="103.63169333333333"/>
    <n v="0"/>
    <s v=""/>
    <n v="0"/>
    <m/>
  </r>
  <r>
    <n v="2701050008"/>
    <s v="-"/>
    <s v="AROMA ARTIFICIAL FRUTAS TROPICAIS MONARCH"/>
    <n v="241.65"/>
    <n v="0"/>
    <n v="112.73"/>
    <n v="112.72999999999999"/>
    <n v="128.92000000000002"/>
    <x v="2"/>
    <n v="1"/>
    <n v="240"/>
    <s v="ok"/>
    <n v="142.5"/>
    <n v="17987.775000000001"/>
    <n v="128.91999999999999"/>
    <n v="0"/>
    <n v="128.91999999999999"/>
    <n v="16273.571599999999"/>
    <n v="-1.6500000000000057"/>
    <n v="13.580000000000013"/>
    <n v="15.230000000000018"/>
    <n v="126.23"/>
    <n v="1714.2034000000017"/>
    <n v="0.10533664287930511"/>
    <n v="1922.4829000000022"/>
    <m/>
  </r>
  <r>
    <n v="2701050009"/>
    <s v="-"/>
    <s v="AROMA ARTIFICIAL GUARANA DUAS RODAS"/>
    <n v="0"/>
    <n v="0"/>
    <n v="0"/>
    <n v="0"/>
    <n v="0"/>
    <x v="2"/>
    <n v="1"/>
    <n v="0"/>
    <s v="ok"/>
    <n v="0"/>
    <n v="0"/>
    <n v="0"/>
    <n v="0"/>
    <n v="0"/>
    <n v="0"/>
    <n v="0"/>
    <n v="0"/>
    <n v="0"/>
    <n v="49.614812834224594"/>
    <n v="0"/>
    <s v=""/>
    <n v="0"/>
    <m/>
  </r>
  <r>
    <n v="2701050035"/>
    <s v="-"/>
    <s v="AROMA ARTIFICIAL GUARANA IFB"/>
    <n v="812.43"/>
    <n v="0"/>
    <n v="92.43"/>
    <n v="77.52"/>
    <n v="734.91"/>
    <x v="2"/>
    <n v="1"/>
    <n v="797"/>
    <s v="ok"/>
    <n v="720"/>
    <n v="27129.599999999999"/>
    <n v="734.91"/>
    <n v="0"/>
    <n v="734.91"/>
    <n v="27691.408799999997"/>
    <n v="-15.42999999999995"/>
    <n v="-14.909999999999968"/>
    <n v="0.51999999999998181"/>
    <n v="37.68"/>
    <n v="-561.80879999999877"/>
    <n v="-2.0288198554925051E-2"/>
    <n v="19.593599999999313"/>
    <m/>
  </r>
  <r>
    <n v="2701050017"/>
    <s v="-"/>
    <s v="AROMA ARTIFICIAL MELANCIA DUAS RODAS"/>
    <n v="204.1"/>
    <n v="500"/>
    <n v="150.54000000000002"/>
    <n v="550.54"/>
    <n v="153.56000000000006"/>
    <x v="2"/>
    <n v="1"/>
    <n v="184"/>
    <s v="ok"/>
    <n v="130"/>
    <n v="4078.3990000000008"/>
    <n v="153.56"/>
    <n v="0"/>
    <n v="153.56"/>
    <n v="4817.530388000001"/>
    <n v="-20.099999999999994"/>
    <n v="-23.560000000000002"/>
    <n v="-3.460000000000008"/>
    <n v="31.372300000000006"/>
    <n v="-739.13138800000024"/>
    <n v="-0.15342537119041419"/>
    <n v="-108.54815800000027"/>
    <m/>
  </r>
  <r>
    <n v="2701050006"/>
    <s v="-"/>
    <s v="AROMA IDENTICO AO NATURAL BLUEBERRY KALABROS"/>
    <n v="0"/>
    <n v="0"/>
    <n v="0"/>
    <n v="0"/>
    <n v="0"/>
    <x v="2"/>
    <n v="1"/>
    <n v="0"/>
    <s v="ok"/>
    <n v="0"/>
    <n v="0"/>
    <n v="0"/>
    <n v="0"/>
    <n v="0"/>
    <n v="0"/>
    <n v="0"/>
    <n v="0"/>
    <n v="0"/>
    <n v="45.981937500000001"/>
    <n v="0"/>
    <s v=""/>
    <n v="0"/>
    <m/>
  </r>
  <r>
    <n v="2701050029"/>
    <s v="-"/>
    <s v="AROMA IDENTICO AO NATURAL CLOUDING LEMON"/>
    <n v="0"/>
    <n v="0"/>
    <n v="0"/>
    <n v="0"/>
    <n v="0"/>
    <x v="2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050010"/>
    <s v="-"/>
    <s v="AROMA IDENTICO AO NATURAL DE LARANJA"/>
    <n v="15.31"/>
    <n v="0"/>
    <n v="7.0900000000000007"/>
    <n v="7.09"/>
    <n v="8.2200000000000006"/>
    <x v="2"/>
    <n v="1"/>
    <n v="14.5"/>
    <s v="ok"/>
    <n v="12"/>
    <n v="720.84800000000007"/>
    <n v="8.2200000000000006"/>
    <n v="0"/>
    <n v="8.2200000000000006"/>
    <n v="493.78088000000008"/>
    <n v="-0.8100000000000005"/>
    <n v="3.7799999999999994"/>
    <n v="4.59"/>
    <n v="60.070666666666675"/>
    <n v="227.06711999999999"/>
    <n v="0.45985401459854003"/>
    <n v="275.72436000000005"/>
    <m/>
  </r>
  <r>
    <n v="2701050011"/>
    <s v="-"/>
    <s v="AROMA IDENTICO AO NATURAL DE LIMAO 41 SAPORITI"/>
    <n v="77.91"/>
    <n v="0"/>
    <n v="30.31"/>
    <n v="30.31"/>
    <n v="47.599999999999994"/>
    <x v="2"/>
    <n v="1"/>
    <n v="61.5"/>
    <s v="ok"/>
    <n v="37.6"/>
    <n v="1523.2073333333333"/>
    <n v="54.39"/>
    <n v="0"/>
    <n v="54.39"/>
    <n v="2203.3842249999998"/>
    <n v="-16.409999999999997"/>
    <n v="-16.79"/>
    <n v="-0.38000000000000256"/>
    <n v="40.510833333333331"/>
    <n v="-680.17689166666662"/>
    <n v="-0.30869645155359438"/>
    <n v="-15.394116666666768"/>
    <m/>
  </r>
  <r>
    <n v="2701050027"/>
    <s v="-"/>
    <s v="AROMA IDENTICO AO NATURAL DE UVA SAPORITI"/>
    <n v="123.51"/>
    <n v="0"/>
    <n v="102.34"/>
    <n v="102.34"/>
    <n v="21.17"/>
    <x v="2"/>
    <n v="1"/>
    <n v="113"/>
    <s v="ok"/>
    <n v="72"/>
    <n v="1701.4560000000001"/>
    <n v="21.17"/>
    <n v="0"/>
    <n v="21.17"/>
    <n v="500.27532666666673"/>
    <n v="-10.510000000000005"/>
    <n v="50.83"/>
    <n v="61.34"/>
    <n v="23.631333333333334"/>
    <n v="1201.1806733333333"/>
    <n v="2.4010392064241848"/>
    <n v="1449.5459866666667"/>
    <m/>
  </r>
  <r>
    <n v="2701050033"/>
    <s v="-"/>
    <s v="AROMA IDENTICO AO NATURAL DE UVA VERDE SAPORITI"/>
    <n v="135.28"/>
    <n v="108"/>
    <n v="45.28"/>
    <n v="147.09"/>
    <n v="96.19"/>
    <x v="2"/>
    <n v="1"/>
    <n v="129.5"/>
    <s v="ok"/>
    <n v="90"/>
    <n v="8431.9750000000022"/>
    <n v="96.19"/>
    <n v="0"/>
    <n v="96.19"/>
    <n v="9011.9075027777799"/>
    <n v="-5.7800000000000011"/>
    <n v="-6.1899999999999977"/>
    <n v="-0.40999999999999659"/>
    <n v="93.688611111111129"/>
    <n v="-579.9325027777777"/>
    <n v="-6.4351803721800577E-2"/>
    <n v="-38.412330555555243"/>
    <m/>
  </r>
  <r>
    <n v="2701050013"/>
    <s v="-"/>
    <s v="AROMA IDENTICO AO NATURAL MACA VERDE DUAS RODAS"/>
    <n v="104.392"/>
    <n v="306"/>
    <n v="54.01"/>
    <n v="258.01"/>
    <n v="152.38200000000001"/>
    <x v="2"/>
    <n v="1"/>
    <n v="98"/>
    <s v="ok"/>
    <n v="155"/>
    <n v="6336.1994117647064"/>
    <n v="152.38200000000001"/>
    <n v="0"/>
    <n v="152.38200000000001"/>
    <n v="6229.1789597647066"/>
    <n v="-6.3919999999999959"/>
    <n v="2.617999999999995"/>
    <n v="9.0099999999999909"/>
    <n v="40.878705882352946"/>
    <n v="107.02045199999981"/>
    <n v="1.7180506884015141E-2"/>
    <n v="368.31713999999965"/>
    <m/>
  </r>
  <r>
    <n v="2701050014"/>
    <s v="-"/>
    <s v="AROMA IDENTICO AO NATURAL MANGA HS 25409 SAPORITI"/>
    <n v="0"/>
    <n v="0"/>
    <n v="0"/>
    <n v="0"/>
    <n v="0"/>
    <x v="2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050015"/>
    <s v="-"/>
    <s v="AROMA IDENTICO AO NATURAL MARACUJA DUAS RODAS"/>
    <n v="0.53500000000000003"/>
    <n v="0"/>
    <n v="0"/>
    <n v="0"/>
    <n v="0.53500000000000003"/>
    <x v="2"/>
    <n v="1"/>
    <n v="0"/>
    <s v="ok"/>
    <n v="0"/>
    <n v="0"/>
    <n v="0.53500000000000003"/>
    <n v="0"/>
    <n v="0.53500000000000003"/>
    <n v="25.525599"/>
    <n v="-0.53500000000000003"/>
    <n v="-0.53500000000000003"/>
    <n v="0"/>
    <n v="47.711399999999998"/>
    <n v="-25.525599"/>
    <n v="-1"/>
    <n v="0"/>
    <m/>
  </r>
  <r>
    <n v="2701050019"/>
    <s v="-"/>
    <s v="AROMA IDENTICO AO NATURAL MELAO DUAS RODAS"/>
    <n v="353.7704"/>
    <n v="255"/>
    <n v="110.77"/>
    <n v="263.77"/>
    <n v="345.00040000000001"/>
    <x v="2"/>
    <n v="1"/>
    <n v="325"/>
    <s v="ok"/>
    <n v="325"/>
    <n v="16175.950980392157"/>
    <n v="354.62040000000002"/>
    <n v="0"/>
    <n v="354.62040000000002"/>
    <n v="17650.222175529412"/>
    <n v="-28.770399999999995"/>
    <n v="-29.620400000000018"/>
    <n v="-0.85000000000002274"/>
    <n v="49.772156862745099"/>
    <n v="-1474.2711951372557"/>
    <n v="-8.3527061612924738E-2"/>
    <n v="-42.306333333334464"/>
    <m/>
  </r>
  <r>
    <n v="2701050021"/>
    <s v="-"/>
    <s v="AROMA IDENTICO AO NATURAL MORANGO DUAS RODAS"/>
    <n v="117.23"/>
    <n v="250"/>
    <n v="82.23"/>
    <n v="282.23"/>
    <n v="85"/>
    <x v="2"/>
    <n v="1"/>
    <n v="121"/>
    <s v="ok"/>
    <n v="88.5"/>
    <n v="5667.9294000000009"/>
    <n v="85"/>
    <n v="0"/>
    <n v="85"/>
    <n v="5443.7740000000013"/>
    <n v="3.769999999999996"/>
    <n v="3.5"/>
    <n v="-0.26999999999999602"/>
    <n v="64.04440000000001"/>
    <n v="224.15540000000004"/>
    <n v="4.1176470588235294E-2"/>
    <n v="-17.291987999999748"/>
    <m/>
  </r>
  <r>
    <n v="2701050026"/>
    <s v="-"/>
    <s v="AROMA IDENTICO AO NATURAL PESSEGO RB 25049 SAPORITI"/>
    <n v="44.59"/>
    <n v="0"/>
    <n v="33.590000000000003"/>
    <n v="29.4"/>
    <n v="15.190000000000005"/>
    <x v="2"/>
    <n v="1"/>
    <n v="41"/>
    <s v="ok"/>
    <n v="11"/>
    <n v="538.45550000000003"/>
    <n v="15.19"/>
    <n v="0"/>
    <n v="15.19"/>
    <n v="743.55809500000009"/>
    <n v="-3.5900000000000034"/>
    <n v="-4.1899999999999995"/>
    <n v="-0.59999999999999609"/>
    <n v="48.950500000000005"/>
    <n v="-205.10259500000001"/>
    <n v="-0.27583936800526659"/>
    <n v="-29.370299999999812"/>
    <m/>
  </r>
  <r>
    <n v="2701050005"/>
    <s v="-"/>
    <s v="AROMA NATURAL BAUNILHA KALABROS"/>
    <n v="0"/>
    <n v="0"/>
    <n v="0"/>
    <n v="0"/>
    <n v="0"/>
    <x v="2"/>
    <n v="1"/>
    <n v="0"/>
    <s v="ok"/>
    <n v="0"/>
    <n v="0"/>
    <n v="0"/>
    <n v="0"/>
    <n v="0"/>
    <n v="0"/>
    <n v="0"/>
    <n v="0"/>
    <n v="0"/>
    <n v="45.476671428571429"/>
    <n v="0"/>
    <s v=""/>
    <n v="0"/>
    <m/>
  </r>
  <r>
    <n v="2701050007"/>
    <s v="-"/>
    <s v="AROMA NATURAL DE CITRUS RB 25395 SAPORITI"/>
    <n v="0"/>
    <n v="36"/>
    <n v="0"/>
    <n v="36"/>
    <n v="0"/>
    <x v="2"/>
    <n v="1"/>
    <n v="0"/>
    <s v="ok"/>
    <n v="0"/>
    <n v="0"/>
    <n v="0"/>
    <n v="0"/>
    <n v="0"/>
    <n v="0"/>
    <n v="0"/>
    <n v="0"/>
    <n v="0"/>
    <n v="88.617222222222225"/>
    <n v="0"/>
    <s v=""/>
    <n v="0"/>
    <m/>
  </r>
  <r>
    <n v="2701050036"/>
    <s v="-"/>
    <s v="AROMA NATURAL DE TANGERINA DOHLER"/>
    <n v="119.11"/>
    <n v="0"/>
    <n v="35.11"/>
    <n v="25.8"/>
    <n v="93.31"/>
    <x v="2"/>
    <n v="1"/>
    <n v="110"/>
    <s v="ok"/>
    <n v="84"/>
    <n v="12167.979600000002"/>
    <n v="93.31"/>
    <n v="0"/>
    <n v="93.31"/>
    <n v="13516.597339000002"/>
    <n v="-9.11"/>
    <n v="-9.3100000000000023"/>
    <n v="-0.20000000000000284"/>
    <n v="144.85690000000002"/>
    <n v="-1348.6177390000005"/>
    <n v="-9.9774943735933999E-2"/>
    <n v="-28.971380000000416"/>
    <m/>
  </r>
  <r>
    <n v="2701050012"/>
    <s v="-"/>
    <s v="AROMA NATURAL LIMAO VERDE MAJUFRAN"/>
    <n v="0"/>
    <n v="0"/>
    <n v="0"/>
    <n v="0"/>
    <n v="0"/>
    <x v="2"/>
    <n v="1"/>
    <n v="0"/>
    <s v="ok"/>
    <n v="0"/>
    <n v="0"/>
    <n v="0"/>
    <n v="0"/>
    <n v="0"/>
    <n v="0"/>
    <n v="0"/>
    <n v="0"/>
    <n v="0"/>
    <n v="30.383200000000002"/>
    <n v="0"/>
    <s v=""/>
    <n v="0"/>
    <m/>
  </r>
  <r>
    <n v="2701050001"/>
    <s v="-"/>
    <s v="AROMA NATURAL MOUTHFEEL ADM"/>
    <n v="60.36"/>
    <n v="217.68"/>
    <n v="34.93"/>
    <n v="160.19999999999999"/>
    <n v="117.84000000000003"/>
    <x v="2"/>
    <n v="1"/>
    <n v="70"/>
    <s v="ok"/>
    <n v="117.84"/>
    <n v="16980.328246968023"/>
    <n v="120.84"/>
    <n v="0"/>
    <n v="120.84"/>
    <n v="17412.617662624034"/>
    <n v="9.64"/>
    <n v="-3"/>
    <n v="-12.64"/>
    <n v="144.09647188533626"/>
    <n v="-432.28941565600877"/>
    <n v="-2.4826216484607744E-2"/>
    <n v="-1821.3794046306505"/>
    <m/>
  </r>
  <r>
    <n v="2701050028"/>
    <s v="-"/>
    <s v="AROMA NATURAL VODKA DUAS RODAS"/>
    <n v="302.33000000000004"/>
    <n v="423"/>
    <n v="122.4"/>
    <n v="392.4"/>
    <n v="332.93000000000006"/>
    <x v="2"/>
    <n v="1"/>
    <n v="270.5"/>
    <s v="ok"/>
    <n v="301.5"/>
    <n v="6585.38"/>
    <n v="296.93"/>
    <n v="0"/>
    <n v="296.93"/>
    <n v="6485.5618023217257"/>
    <n v="-31.830000000000041"/>
    <n v="4.5699999999999932"/>
    <n v="36.400000000000034"/>
    <n v="21.842056384742953"/>
    <n v="99.818197678275155"/>
    <n v="1.5390832856228718E-2"/>
    <n v="795.05085240464427"/>
    <m/>
  </r>
  <r>
    <n v="2701050023"/>
    <s v="-"/>
    <s v="PREPARADO ACIDO COLA"/>
    <n v="372.21"/>
    <n v="60"/>
    <n v="119.92"/>
    <n v="239.92000000000002"/>
    <n v="192.28999999999996"/>
    <x v="2"/>
    <n v="1"/>
    <n v="395"/>
    <s v="ok"/>
    <n v="245"/>
    <n v="5336.1"/>
    <n v="192.29"/>
    <n v="0"/>
    <n v="192.29"/>
    <n v="4188.0762000000004"/>
    <n v="22.79000000000002"/>
    <n v="52.710000000000008"/>
    <n v="29.919999999999987"/>
    <n v="21.78"/>
    <n v="1148.0238000000002"/>
    <n v="0.2741172187841282"/>
    <n v="651.65759999999977"/>
    <m/>
  </r>
  <r>
    <n v="2701160011"/>
    <s v="-"/>
    <s v="CAIXA CER BAMBOA LAGER 12X330ML"/>
    <n v="34779"/>
    <n v="0"/>
    <n v="0"/>
    <n v="2179"/>
    <n v="32600"/>
    <x v="3"/>
    <n v="1"/>
    <n v="32600"/>
    <s v="!@##@!"/>
    <n v="32578"/>
    <n v="53251.059584086797"/>
    <n v="32600"/>
    <n v="0"/>
    <n v="32600"/>
    <n v="53287.020149832082"/>
    <n v="-2179"/>
    <n v="-22"/>
    <n v="2157"/>
    <n v="1.6345711702402479"/>
    <n v="-35.96056574528545"/>
    <n v="-6.7484662576687115E-4"/>
    <n v="3525.7700142082149"/>
    <m/>
  </r>
  <r>
    <n v="2701160008"/>
    <s v="-"/>
    <s v="CAIXA CER BAMBOA PILSEN 12X300ML"/>
    <n v="0"/>
    <n v="0"/>
    <n v="0"/>
    <n v="0"/>
    <n v="0"/>
    <x v="3"/>
    <n v="1"/>
    <n v="0"/>
    <e v="#N/A"/>
    <e v="#N/A"/>
    <n v="0"/>
    <n v="0"/>
    <n v="0"/>
    <n v="0"/>
    <n v="0"/>
    <n v="0"/>
    <e v="#N/A"/>
    <e v="#N/A"/>
    <n v="3.7268749689440996"/>
    <n v="0"/>
    <s v=""/>
    <s v="-"/>
    <m/>
  </r>
  <r>
    <n v="2701160007"/>
    <s v="-"/>
    <s v="CAIXA CER BAMBOA PILSEN 6X600ML"/>
    <n v="0"/>
    <n v="0"/>
    <n v="0"/>
    <n v="0"/>
    <n v="0"/>
    <x v="3"/>
    <n v="1"/>
    <n v="0"/>
    <e v="#N/A"/>
    <e v="#N/A"/>
    <n v="0"/>
    <n v="0"/>
    <n v="0"/>
    <n v="0"/>
    <n v="0"/>
    <n v="0"/>
    <e v="#N/A"/>
    <e v="#N/A"/>
    <n v="3.7268749689440996"/>
    <n v="0"/>
    <s v=""/>
    <s v="-"/>
    <m/>
  </r>
  <r>
    <n v="2701160006"/>
    <s v="-"/>
    <s v="CAIXA CER MOEMA 12X300ML"/>
    <n v="4400"/>
    <n v="0"/>
    <n v="0"/>
    <n v="0"/>
    <n v="4400"/>
    <x v="3"/>
    <n v="1"/>
    <n v="4400"/>
    <s v="ok"/>
    <n v="4400"/>
    <n v="8173.3211366290443"/>
    <n v="4400"/>
    <n v="0"/>
    <n v="4400"/>
    <n v="8173.3211366290443"/>
    <n v="0"/>
    <n v="0"/>
    <n v="0"/>
    <n v="1.8575729855975101"/>
    <n v="0"/>
    <n v="0"/>
    <n v="0"/>
    <m/>
  </r>
  <r>
    <n v="2701160005"/>
    <s v="-"/>
    <s v="CAIXA CER MOEMA 6X600ML"/>
    <n v="11537"/>
    <n v="8705"/>
    <n v="5057"/>
    <n v="13762"/>
    <n v="6480"/>
    <x v="3"/>
    <n v="1"/>
    <n v="10537"/>
    <s v="ok"/>
    <n v="4950"/>
    <n v="6726.0580676642812"/>
    <n v="6480"/>
    <n v="0"/>
    <n v="6480"/>
    <n v="8805.0214703968777"/>
    <n v="-1000"/>
    <n v="-1530"/>
    <n v="-530"/>
    <n v="1.3587996096291477"/>
    <n v="-2078.963402732596"/>
    <n v="-0.2361111111111111"/>
    <n v="-720.16379310344826"/>
    <m/>
  </r>
  <r>
    <n v="2701160001"/>
    <s v="-"/>
    <s v="CAIXA GIN JAMES COOK 6X900ML"/>
    <n v="20"/>
    <n v="0"/>
    <n v="0"/>
    <n v="0"/>
    <n v="20"/>
    <x v="3"/>
    <n v="1"/>
    <n v="0"/>
    <s v="ok"/>
    <n v="0"/>
    <n v="0"/>
    <n v="20"/>
    <n v="0"/>
    <n v="20"/>
    <n v="49.963350083752104"/>
    <n v="-20"/>
    <n v="-20"/>
    <n v="0"/>
    <n v="2.498167504187605"/>
    <n v="-49.963350083752104"/>
    <n v="-1"/>
    <n v="0"/>
    <m/>
  </r>
  <r>
    <n v="2701160012"/>
    <s v="-"/>
    <s v="CAIXA REFRIGERANTE REFRIKO TUBAINA 12X300ML"/>
    <n v="28252"/>
    <n v="13588"/>
    <n v="9108"/>
    <n v="22746"/>
    <n v="19094"/>
    <x v="3"/>
    <n v="1"/>
    <n v="25425"/>
    <s v="ok"/>
    <n v="18175"/>
    <n v="28648.694773977517"/>
    <n v="19094"/>
    <n v="0"/>
    <n v="19094"/>
    <n v="30097.286273140398"/>
    <n v="-2827"/>
    <n v="-919"/>
    <n v="1908"/>
    <n v="1.576269313561349"/>
    <n v="-1448.5914991628797"/>
    <n v="-4.8130302712894105E-2"/>
    <n v="3007.521850275054"/>
    <m/>
  </r>
  <r>
    <n v="2701160013"/>
    <s v="-"/>
    <s v="CAIXA REFRIGERANTE REFRIKO TUBAINA 12X355ML"/>
    <n v="18877"/>
    <n v="8272"/>
    <n v="1879"/>
    <n v="10151"/>
    <n v="16998"/>
    <x v="3"/>
    <n v="1"/>
    <n v="18812"/>
    <s v="ok"/>
    <n v="16640"/>
    <n v="30145.913195747344"/>
    <n v="16998"/>
    <n v="0"/>
    <n v="16998"/>
    <n v="30794.485126280852"/>
    <n v="-65"/>
    <n v="-358"/>
    <n v="-293"/>
    <n v="1.8116534372444317"/>
    <n v="-648.57193053350659"/>
    <n v="-2.1061301329568183E-2"/>
    <n v="-530.81445711261847"/>
    <m/>
  </r>
  <r>
    <n v="2701160009"/>
    <s v="-"/>
    <s v="CAIXA REFRIGERANTE REFRIKO TUBAINA S/ ACUCARES 12X300ML"/>
    <n v="24182"/>
    <n v="10718"/>
    <n v="5674"/>
    <n v="16417"/>
    <n v="18483"/>
    <x v="3"/>
    <n v="1"/>
    <n v="23945"/>
    <s v="ok"/>
    <n v="17600"/>
    <n v="27018.554385964915"/>
    <n v="18483"/>
    <n v="0"/>
    <n v="18483"/>
    <n v="28374.087540669858"/>
    <n v="-237"/>
    <n v="-883"/>
    <n v="-646"/>
    <n v="1.5351451355661883"/>
    <n v="-1355.5331547049443"/>
    <n v="-4.7773629821998592E-2"/>
    <n v="-991.70375757575766"/>
    <m/>
  </r>
  <r>
    <n v="2701160002"/>
    <s v="-"/>
    <s v="CAIXA VODKA JAMES COOK 6X900ML"/>
    <n v="3112"/>
    <n v="950"/>
    <n v="0"/>
    <n v="975"/>
    <n v="3087"/>
    <x v="3"/>
    <n v="1"/>
    <n v="3284"/>
    <s v="!@##@!"/>
    <n v="3324"/>
    <n v="8303.8960703415614"/>
    <n v="3087"/>
    <n v="0"/>
    <n v="3087"/>
    <n v="7711.8312783226229"/>
    <n v="172"/>
    <n v="237"/>
    <n v="65"/>
    <n v="2.4981636794048017"/>
    <n v="592.06479201893796"/>
    <n v="7.6773566569484933E-2"/>
    <n v="162.3806391613121"/>
    <m/>
  </r>
  <r>
    <n v="2701240002"/>
    <s v="-"/>
    <s v="CANTONEIRA SIMPLES 100X100X1580MM"/>
    <n v="4126.6766900000002"/>
    <n v="1790.3036"/>
    <n v="518.62057000000004"/>
    <n v="2308.9241699999998"/>
    <n v="3608.0561200000006"/>
    <x v="3"/>
    <n v="1"/>
    <n v="6200"/>
    <s v="ok"/>
    <n v="4960"/>
    <n v="6052.306461538461"/>
    <n v="3608.0561199999997"/>
    <n v="0"/>
    <n v="3608.0561199999997"/>
    <n v="4402.633340457538"/>
    <n v="2073.3233099999998"/>
    <n v="1351.9438800000003"/>
    <n v="-721.3794299999995"/>
    <n v="1.2202230769230769"/>
    <n v="1649.6731210809232"/>
    <n v="0.37470145558600687"/>
    <n v="-880.24382770361478"/>
    <m/>
  </r>
  <r>
    <n v="2701240004"/>
    <s v="-"/>
    <s v="CHAPA SEM IMPRESSAO 1000X1200MM"/>
    <n v="49041.123910000002"/>
    <n v="51411"/>
    <n v="10014.536689999999"/>
    <n v="21425.536690000277"/>
    <n v="79026.587219999725"/>
    <x v="3"/>
    <n v="1"/>
    <n v="40650"/>
    <s v="ok"/>
    <n v="40700"/>
    <n v="35867.817842284421"/>
    <n v="51026.587220000001"/>
    <n v="0"/>
    <n v="51026.587220000001"/>
    <n v="44968.362052098237"/>
    <n v="-8391.1239100000021"/>
    <n v="-10326.587220000001"/>
    <n v="-1935.4633099999992"/>
    <n v="0.88127316565809388"/>
    <n v="-9100.5442098138155"/>
    <n v="-0.20237659978076036"/>
    <n v="-1705.671878218792"/>
    <m/>
  </r>
  <r>
    <n v="2701240005"/>
    <s v="-"/>
    <s v="CHAPA SEM IMPRESSAO CORRUGADA 1000X1200MM"/>
    <n v="7715.0032600000004"/>
    <n v="0"/>
    <n v="0"/>
    <n v="0"/>
    <n v="7715.0032600000004"/>
    <x v="3"/>
    <n v="1"/>
    <n v="7600"/>
    <s v="!@##@!"/>
    <n v="7500"/>
    <n v="25684.382352941178"/>
    <n v="7715.0032600000004"/>
    <n v="0"/>
    <n v="7715.0032600000004"/>
    <n v="26420.679144537022"/>
    <n v="-115.00326000000041"/>
    <n v="-215.00326000000041"/>
    <n v="-100"/>
    <n v="3.4245843137254903"/>
    <n v="-736.29679159584452"/>
    <n v="-2.7868200797105093E-2"/>
    <n v="-342.45843137254906"/>
    <m/>
  </r>
  <r>
    <n v="3002020007"/>
    <s v="-"/>
    <s v="CARVAO ATIVADO"/>
    <n v="860"/>
    <n v="0"/>
    <n v="90"/>
    <n v="90"/>
    <n v="770"/>
    <x v="4"/>
    <n v="1"/>
    <n v="800"/>
    <s v="ok"/>
    <n v="770"/>
    <n v="2869.6937260869568"/>
    <n v="770"/>
    <n v="0"/>
    <n v="770"/>
    <n v="2869.6937260869568"/>
    <n v="-60"/>
    <n v="0"/>
    <n v="60"/>
    <n v="3.7268749689440996"/>
    <n v="0"/>
    <n v="0"/>
    <n v="223.61249813664597"/>
    <m/>
  </r>
  <r>
    <n v="2701090003"/>
    <s v="-"/>
    <s v="ACIDO LACTICO"/>
    <n v="974.40008999999998"/>
    <n v="1000"/>
    <n v="234.6999999999999"/>
    <n v="234.69999999999993"/>
    <n v="1739.7000900000003"/>
    <x v="5"/>
    <n v="1"/>
    <n v="900"/>
    <s v="ok"/>
    <n v="1775"/>
    <n v="17580.096999999998"/>
    <n v="1739.70009"/>
    <n v="0"/>
    <n v="1739.70009"/>
    <n v="17230.476807385196"/>
    <n v="-74.400089999999977"/>
    <n v="35.299909999999954"/>
    <n v="109.69999999999993"/>
    <n v="9.9042799999999982"/>
    <n v="349.62019261479946"/>
    <n v="2.0290801962308317E-2"/>
    <n v="1086.4995159999992"/>
    <m/>
  </r>
  <r>
    <n v="3103110072"/>
    <s v="-"/>
    <s v="ACIDO TANICO"/>
    <n v="13"/>
    <n v="0"/>
    <n v="0"/>
    <n v="0"/>
    <n v="13"/>
    <x v="5"/>
    <n v="1"/>
    <n v="13"/>
    <s v="ok"/>
    <n v="13"/>
    <n v="48.449374596273294"/>
    <n v="0"/>
    <n v="0"/>
    <n v="0"/>
    <n v="0"/>
    <n v="0"/>
    <n v="13"/>
    <n v="13"/>
    <n v="3.7268749689440996"/>
    <n v="48.449374596273294"/>
    <s v=""/>
    <n v="48.449374596273294"/>
    <m/>
  </r>
  <r>
    <n v="2701210005"/>
    <s v="-"/>
    <s v="ALGINATO PROPILENO GLICOL"/>
    <n v="838.1"/>
    <n v="0"/>
    <n v="17.919180000000001"/>
    <n v="17.919180000000001"/>
    <n v="820.18082000000004"/>
    <x v="5"/>
    <n v="1"/>
    <n v="950"/>
    <s v="ok"/>
    <n v="875"/>
    <n v="183757.00000000003"/>
    <n v="820.18082000000004"/>
    <n v="0"/>
    <n v="820.18082000000004"/>
    <n v="172244.53364656004"/>
    <n v="111.89999999999998"/>
    <n v="54.81917999999996"/>
    <n v="-57.080820000000017"/>
    <n v="210.00800000000004"/>
    <n v="11512.466353439993"/>
    <n v="6.6837919960137521E-2"/>
    <n v="-11987.428846560006"/>
    <m/>
  </r>
  <r>
    <n v="2701090005"/>
    <s v="-"/>
    <s v="ANTIOXIDANTE INNODOX BEER"/>
    <n v="65.080060000000003"/>
    <n v="100"/>
    <n v="15"/>
    <n v="15"/>
    <n v="150.08006"/>
    <x v="5"/>
    <n v="1"/>
    <n v="100"/>
    <s v="ok"/>
    <n v="150.07999999999998"/>
    <n v="4109.5806079999993"/>
    <n v="150.08006"/>
    <n v="0"/>
    <n v="150.08006"/>
    <n v="4109.5822509559994"/>
    <n v="34.919939999999997"/>
    <n v="-6.0000000019044819E-5"/>
    <n v="-34.920000000000016"/>
    <n v="27.382599999999996"/>
    <n v="-1.6429560005214964E-3"/>
    <n v="-3.9978662068128716E-7"/>
    <n v="-956.20039200000031"/>
    <m/>
  </r>
  <r>
    <n v="2701210008"/>
    <s v="-"/>
    <s v="BREWERS CLAREX"/>
    <n v="40"/>
    <n v="0"/>
    <n v="0"/>
    <n v="0"/>
    <n v="40"/>
    <x v="5"/>
    <n v="1"/>
    <n v="50"/>
    <s v="ok"/>
    <n v="50"/>
    <n v="15341.275"/>
    <n v="40"/>
    <n v="0"/>
    <n v="40"/>
    <n v="12273.019999999999"/>
    <n v="10"/>
    <n v="10"/>
    <n v="0"/>
    <n v="306.82549999999998"/>
    <n v="3068.2549999999997"/>
    <n v="0.25"/>
    <n v="0"/>
    <m/>
  </r>
  <r>
    <n v="2701250001"/>
    <s v="-"/>
    <s v="CLORETO CALCIO"/>
    <n v="1113.83"/>
    <n v="0"/>
    <n v="246.72999999999996"/>
    <n v="246.72999999999993"/>
    <n v="867.1"/>
    <x v="5"/>
    <n v="1"/>
    <n v="1050"/>
    <s v="ok"/>
    <n v="900"/>
    <n v="4814.8739999999998"/>
    <n v="867.1"/>
    <n v="0"/>
    <n v="867.1"/>
    <n v="4638.8636059999999"/>
    <n v="-63.829999999999927"/>
    <n v="32.899999999999977"/>
    <n v="96.729999999999905"/>
    <n v="5.3498599999999996"/>
    <n v="176.01039399999988"/>
    <n v="3.7942567177949457E-2"/>
    <n v="517.49195779999945"/>
    <m/>
  </r>
  <r>
    <n v="2701060006"/>
    <s v="-"/>
    <s v="CORANTE CARAMELO CERVEJA"/>
    <n v="363.25817000000001"/>
    <n v="504"/>
    <n v="29"/>
    <n v="29"/>
    <n v="838.25817000000006"/>
    <x v="5"/>
    <n v="1"/>
    <n v="560"/>
    <s v="ok"/>
    <n v="1008"/>
    <n v="7339.7999999999993"/>
    <n v="838.25817000000006"/>
    <n v="0"/>
    <n v="838.25817000000006"/>
    <n v="6103.8167819107139"/>
    <n v="196.74182999999999"/>
    <n v="169.74182999999994"/>
    <n v="-27.000000000000057"/>
    <n v="7.2815476190476183"/>
    <n v="1235.9832180892852"/>
    <n v="0.20249349910899159"/>
    <n v="-196.60178571428611"/>
    <m/>
  </r>
  <r>
    <n v="2701210007"/>
    <s v="-"/>
    <s v="ENZIMAS LISOBEER"/>
    <n v="5.5"/>
    <n v="0"/>
    <n v="5.5"/>
    <n v="5.5"/>
    <n v="0"/>
    <x v="5"/>
    <n v="1"/>
    <n v="5.5"/>
    <s v="ok"/>
    <n v="0"/>
    <n v="0"/>
    <n v="0"/>
    <n v="0"/>
    <n v="0"/>
    <n v="0"/>
    <n v="0"/>
    <n v="0"/>
    <n v="0"/>
    <n v="657.80599999999993"/>
    <n v="0"/>
    <s v=""/>
    <n v="0"/>
    <m/>
  </r>
  <r>
    <n v="2701210004"/>
    <s v="-"/>
    <s v="ENZIMAS ULTRAFLO"/>
    <n v="82.3"/>
    <n v="150"/>
    <n v="52.300000000000004"/>
    <n v="52.300000000000011"/>
    <n v="180"/>
    <x v="5"/>
    <n v="1"/>
    <n v="75"/>
    <s v="ok"/>
    <n v="180"/>
    <n v="11384.939999999999"/>
    <n v="180"/>
    <n v="0"/>
    <n v="180"/>
    <n v="11384.939999999999"/>
    <n v="-7.2999999999999972"/>
    <n v="0"/>
    <n v="7.2999999999999972"/>
    <n v="63.249666666666663"/>
    <n v="0"/>
    <n v="0"/>
    <n v="461.72256666666647"/>
    <m/>
  </r>
  <r>
    <n v="2701210003"/>
    <s v="-"/>
    <s v="ESTABILIZANTE PVPP CLEAR MAX"/>
    <n v="98.163200000000003"/>
    <n v="80"/>
    <n v="64.114999999999995"/>
    <n v="64.114999999999995"/>
    <n v="114.04820000000002"/>
    <x v="5"/>
    <n v="1"/>
    <n v="100"/>
    <s v="ok"/>
    <n v="120"/>
    <n v="14756.856"/>
    <n v="114.04819999999999"/>
    <n v="0"/>
    <n v="114.04819999999999"/>
    <n v="14024.940537159999"/>
    <n v="1.8367999999999967"/>
    <n v="5.9518000000000058"/>
    <n v="4.1150000000000091"/>
    <n v="122.9738"/>
    <n v="731.91546284000071"/>
    <n v="5.2186707023872417E-2"/>
    <n v="506.0371870000011"/>
    <m/>
  </r>
  <r>
    <n v="2701220001"/>
    <s v="-"/>
    <s v="FERMENTO CERVEJEIRO FERMENTIS W-34/70"/>
    <n v="10.5"/>
    <n v="0"/>
    <n v="0"/>
    <n v="0"/>
    <n v="10.5"/>
    <x v="5"/>
    <n v="1"/>
    <n v="12"/>
    <s v="ok"/>
    <n v="12"/>
    <n v="10461.504000000001"/>
    <n v="10.5"/>
    <n v="0"/>
    <n v="10.5"/>
    <n v="9153.8160000000007"/>
    <n v="1.5"/>
    <n v="1.5"/>
    <n v="0"/>
    <n v="871.79200000000003"/>
    <n v="1307.6880000000001"/>
    <n v="0.14285714285714285"/>
    <n v="0"/>
    <m/>
  </r>
  <r>
    <n v="2701210009"/>
    <s v="-"/>
    <s v="MATUFAST DIMETILPOLISILOXANO"/>
    <n v="21"/>
    <n v="0"/>
    <n v="0"/>
    <n v="0"/>
    <n v="21"/>
    <x v="5"/>
    <n v="1"/>
    <n v="21"/>
    <s v="ok"/>
    <n v="21"/>
    <n v="16306.970399999995"/>
    <n v="21"/>
    <n v="0"/>
    <n v="21"/>
    <n v="16306.970399999995"/>
    <n v="0"/>
    <n v="0"/>
    <n v="0"/>
    <n v="776.52239999999972"/>
    <n v="0"/>
    <n v="0"/>
    <n v="0"/>
    <m/>
  </r>
  <r>
    <n v="2701210002"/>
    <s v="-"/>
    <s v="SILICA HP 9000 DERACLAR"/>
    <n v="1247.04988"/>
    <n v="0"/>
    <n v="30"/>
    <n v="30"/>
    <n v="1217.04988"/>
    <x v="5"/>
    <n v="1"/>
    <n v="3510"/>
    <s v="ok"/>
    <n v="3480"/>
    <n v="103607.19413333331"/>
    <n v="1217.04988"/>
    <n v="0"/>
    <n v="1217.04988"/>
    <n v="36234.230800893682"/>
    <n v="2262.95012"/>
    <n v="2262.95012"/>
    <n v="0"/>
    <n v="29.772182222222217"/>
    <n v="67372.963332439627"/>
    <n v="1.8593733561684422"/>
    <n v="0"/>
    <m/>
  </r>
  <r>
    <n v="2701210006"/>
    <s v="-"/>
    <s v="TANINO SETABREW"/>
    <n v="12"/>
    <n v="0"/>
    <n v="0"/>
    <n v="0"/>
    <n v="12"/>
    <x v="5"/>
    <n v="1"/>
    <n v="14"/>
    <s v="ok"/>
    <n v="14"/>
    <n v="5341.6533333333336"/>
    <n v="12"/>
    <n v="0"/>
    <n v="12"/>
    <n v="4578.5600000000004"/>
    <n v="2"/>
    <n v="2"/>
    <n v="0"/>
    <n v="381.54666666666668"/>
    <n v="763.09333333333336"/>
    <n v="0.16666666666666666"/>
    <n v="0"/>
    <m/>
  </r>
  <r>
    <n v="2701190004"/>
    <s v="-"/>
    <s v="XAROPE HIGH MALTOSE"/>
    <n v="15106.295"/>
    <n v="60330"/>
    <n v="15920.519999999995"/>
    <n v="15920.519999999995"/>
    <n v="59515.775000000001"/>
    <x v="5"/>
    <n v="1"/>
    <n v="16464"/>
    <s v="ok"/>
    <n v="60445"/>
    <n v="141673.70798731255"/>
    <n v="59515.775000000001"/>
    <n v="0"/>
    <n v="59515.775000000001"/>
    <n v="139495.74866388613"/>
    <n v="1357.7049999999999"/>
    <n v="929.22499999999854"/>
    <n v="-428.48000000000138"/>
    <n v="2.3438449497446032"/>
    <n v="2177.9593234264257"/>
    <n v="1.5613087454544589E-2"/>
    <n v="-1004.2906840665709"/>
    <m/>
  </r>
  <r>
    <n v="2701050024"/>
    <s v="-"/>
    <s v="CONCENTRADO BEBIDA ENERGETICA AF883 ACAI ADM"/>
    <n v="1.0249402118209771E-2"/>
    <n v="0"/>
    <n v="0"/>
    <n v="0"/>
    <n v="1.0249402118209771E-2"/>
    <x v="6"/>
    <n v="58.54"/>
    <n v="0"/>
    <s v="ok"/>
    <n v="0"/>
    <n v="0"/>
    <n v="1.0249402118209771E-2"/>
    <n v="0"/>
    <n v="1.0249402118209771E-2"/>
    <n v="0.32787811645785642"/>
    <n v="-1.7508373963460492E-4"/>
    <n v="-1.0249402118209771E-2"/>
    <n v="-1.0074318378575167E-2"/>
    <n v="31.989974895738193"/>
    <n v="-0.32787811645785642"/>
    <n v="-1"/>
    <n v="-0.32227719202229349"/>
    <m/>
  </r>
  <r>
    <n v="2701050025"/>
    <n v="2701050040"/>
    <s v="CONCENTRADO BEBIDA ENERGETICA TRADICIONAL ADM"/>
    <n v="4.853778024883419"/>
    <n v="434"/>
    <n v="123"/>
    <n v="24537.65"/>
    <n v="-24098.796221975117"/>
    <x v="6"/>
    <n v="57.44"/>
    <n v="226"/>
    <s v="ok"/>
    <n v="120"/>
    <n v="3679.5244540828176"/>
    <n v="0"/>
    <n v="76"/>
    <n v="76"/>
    <n v="2330.3654875857846"/>
    <n v="3.8500386834108045"/>
    <n v="44"/>
    <n v="40.149961316589199"/>
    <n v="30.662703784023481"/>
    <n v="1349.1589664970331"/>
    <n v="0.57894736842105265"/>
    <n v="1231.106370790576"/>
    <m/>
  </r>
  <r>
    <n v="2701050022"/>
    <s v="-"/>
    <s v="CONCENTRADO TUBAINA 7205 INTERAMERICAS"/>
    <n v="2227.09"/>
    <n v="0"/>
    <n v="477.54999999999995"/>
    <n v="477.55"/>
    <n v="1749.5400000000002"/>
    <x v="6"/>
    <n v="1"/>
    <n v="2158"/>
    <s v="ok"/>
    <n v="1725"/>
    <n v="37662.390625"/>
    <n v="1724.84"/>
    <n v="0"/>
    <n v="1724.84"/>
    <n v="37658.897301811594"/>
    <n v="-69.090000000000146"/>
    <n v="0.16000000000008185"/>
    <n v="69.250000000000227"/>
    <n v="21.833269927536232"/>
    <n v="3.4933231884075844"/>
    <n v="9.2762227221123038E-5"/>
    <n v="1511.953942481889"/>
    <m/>
  </r>
  <r>
    <n v="2901050016"/>
    <s v="-"/>
    <s v="CONCENTRADO TUBAINA FUNADA"/>
    <n v="22.674902470741223"/>
    <n v="369.12"/>
    <n v="234.70000000000002"/>
    <n v="234.70000000000002"/>
    <n v="157.09490247074123"/>
    <x v="6"/>
    <n v="15.38"/>
    <n v="0"/>
    <s v="ok"/>
    <n v="28"/>
    <n v="804.44"/>
    <n v="31.414824447334198"/>
    <n v="0"/>
    <n v="31.414824447334198"/>
    <n v="902.54790637191149"/>
    <n v="-1.4743109538843446"/>
    <n v="-3.4148244473341975"/>
    <n v="-1.9405134934498529"/>
    <n v="28.73"/>
    <n v="-98.107906371911497"/>
    <n v="-0.10870105141154061"/>
    <n v="-55.750952666814278"/>
    <m/>
  </r>
  <r>
    <n v="2701130008"/>
    <s v="-"/>
    <s v="POLPA ACAI DESIDRATADA SOLUVEL"/>
    <n v="0"/>
    <n v="100"/>
    <n v="0"/>
    <n v="100"/>
    <n v="0"/>
    <x v="6"/>
    <n v="1"/>
    <n v="0"/>
    <s v="ok"/>
    <n v="0"/>
    <n v="0"/>
    <n v="0"/>
    <n v="0"/>
    <n v="0"/>
    <n v="0"/>
    <n v="0"/>
    <n v="0"/>
    <n v="0"/>
    <n v="44.223199999999999"/>
    <n v="0"/>
    <s v=""/>
    <n v="0"/>
    <m/>
  </r>
  <r>
    <n v="2701090001"/>
    <s v="-"/>
    <s v="ACIDO ASCORBICO"/>
    <n v="0"/>
    <n v="50"/>
    <n v="4"/>
    <n v="3.05"/>
    <n v="46.95"/>
    <x v="7"/>
    <n v="1"/>
    <n v="0"/>
    <s v="ok"/>
    <n v="46"/>
    <n v="683.85440000000006"/>
    <n v="46.95"/>
    <n v="0"/>
    <n v="46.95"/>
    <n v="697.97748000000001"/>
    <n v="0"/>
    <n v="-0.95000000000000284"/>
    <n v="-0.95000000000000284"/>
    <n v="14.866400000000001"/>
    <n v="-14.123080000000042"/>
    <n v="-2.0234291799787068E-2"/>
    <n v="-14.123080000000042"/>
    <m/>
  </r>
  <r>
    <n v="2701090002"/>
    <s v="-"/>
    <s v="ACIDO CITRICO"/>
    <n v="16115.72675"/>
    <n v="3772.93"/>
    <n v="4479.786000000001"/>
    <n v="8252.7160000000003"/>
    <n v="11635.940749999998"/>
    <x v="7"/>
    <n v="1"/>
    <n v="16103.5"/>
    <s v="ok"/>
    <n v="11714.5"/>
    <n v="90263.167860000001"/>
    <n v="11614.840750000001"/>
    <n v="0"/>
    <n v="11614.840750000001"/>
    <n v="89495.268281567158"/>
    <n v="-12.226749999999811"/>
    <n v="99.659249999998792"/>
    <n v="111.8859999999986"/>
    <n v="7.7052514285714286"/>
    <n v="767.89957843284787"/>
    <n v="8.5803371862846062E-3"/>
    <n v="862.10976133713211"/>
    <m/>
  </r>
  <r>
    <n v="2701090007"/>
    <s v="-"/>
    <s v="ACIDO MALICO"/>
    <n v="4.0000000000000003E-5"/>
    <n v="0"/>
    <n v="0"/>
    <n v="0"/>
    <n v="4.0000000000000003E-5"/>
    <x v="7"/>
    <n v="1"/>
    <n v="0"/>
    <s v="!@##@!"/>
    <n v="324"/>
    <n v="2884.6368000000002"/>
    <n v="4.0000000000000003E-5"/>
    <n v="0"/>
    <n v="4.0000000000000003E-5"/>
    <n v="3.5612800000000004E-4"/>
    <n v="-4.0000000000000003E-5"/>
    <n v="323.99995999999999"/>
    <n v="324"/>
    <n v="8.9032"/>
    <n v="2884.6364438719997"/>
    <n v="8099998.9999999991"/>
    <n v="2884.6368000000002"/>
    <m/>
  </r>
  <r>
    <n v="2701090004"/>
    <s v="-"/>
    <s v="ACIDO TARTARICO"/>
    <n v="260.47000000000003"/>
    <n v="100"/>
    <n v="59.340000000000011"/>
    <n v="59.340000000000011"/>
    <n v="301.13"/>
    <x v="7"/>
    <n v="1"/>
    <n v="282.5"/>
    <s v="ok"/>
    <n v="320"/>
    <n v="10382.287999999999"/>
    <n v="301.13"/>
    <n v="0"/>
    <n v="301.13"/>
    <n v="9770.0574544999981"/>
    <n v="22.029999999999973"/>
    <n v="18.870000000000005"/>
    <n v="-3.1599999999999682"/>
    <n v="32.444649999999996"/>
    <n v="612.23054550000006"/>
    <n v="6.2663965729087126E-2"/>
    <n v="-102.52509399999896"/>
    <m/>
  </r>
  <r>
    <n v="2701100002"/>
    <s v="-"/>
    <s v="BENZOATO SODIO"/>
    <n v="2937.607"/>
    <n v="1500"/>
    <n v="648.60246999999981"/>
    <n v="648.60246999999981"/>
    <n v="3789.0045300000002"/>
    <x v="7"/>
    <n v="1"/>
    <n v="1436.5"/>
    <s v="ok"/>
    <n v="2324"/>
    <n v="27581.696799999994"/>
    <n v="3784.20453"/>
    <n v="0"/>
    <n v="3784.20453"/>
    <n v="44911.69620294599"/>
    <n v="-1501.107"/>
    <n v="-1460.20453"/>
    <n v="40.902469999999994"/>
    <n v="11.868199999999998"/>
    <n v="-17329.999402945996"/>
    <n v="-0.38586828973538595"/>
    <n v="485.43869445399986"/>
    <m/>
  </r>
  <r>
    <n v="2701090006"/>
    <s v="-"/>
    <s v="CITRATO SODIO"/>
    <n v="855.00480000000005"/>
    <n v="1375"/>
    <n v="605.00479999999993"/>
    <n v="2105.0048000000002"/>
    <n v="125"/>
    <x v="7"/>
    <n v="1"/>
    <n v="901.5"/>
    <s v="ok"/>
    <n v="0"/>
    <n v="0"/>
    <n v="0"/>
    <n v="0"/>
    <n v="0"/>
    <n v="0"/>
    <n v="46.495199999999954"/>
    <n v="0"/>
    <n v="-46.495199999999954"/>
    <n v="7.0573800000000002"/>
    <n v="0"/>
    <s v=""/>
    <n v="-328.13429457599966"/>
    <m/>
  </r>
  <r>
    <n v="2701120001"/>
    <s v="-"/>
    <s v="PREMIX CAFEINA/ TAURINA/ VITAMINAS ENERGETICO"/>
    <n v="2036.1"/>
    <n v="4660"/>
    <n v="2081.9500000000003"/>
    <n v="5581.95"/>
    <n v="1114.1500000000005"/>
    <x v="7"/>
    <n v="1"/>
    <n v="3705"/>
    <s v="ok"/>
    <n v="2660"/>
    <n v="40521.775000000001"/>
    <n v="1114.1500000000001"/>
    <n v="0"/>
    <n v="1114.1500000000001"/>
    <n v="16972.682562500002"/>
    <n v="1668.9"/>
    <n v="1545.85"/>
    <n v="-123.05000000000018"/>
    <n v="15.233750000000001"/>
    <n v="23549.0924375"/>
    <n v="1.3874702688147913"/>
    <n v="-1874.5129375000029"/>
    <m/>
  </r>
  <r>
    <n v="2701100001"/>
    <s v="-"/>
    <s v="SORBATO POTASSIO"/>
    <n v="401.06889000000001"/>
    <n v="0"/>
    <n v="73.131009999999975"/>
    <n v="73.131010000000003"/>
    <n v="327.93788000000001"/>
    <x v="7"/>
    <n v="1"/>
    <n v="367.5"/>
    <s v="ok"/>
    <n v="332"/>
    <n v="4605.4265333333342"/>
    <n v="334.07787999999999"/>
    <n v="0"/>
    <n v="334.07787999999999"/>
    <n v="4634.2503998546672"/>
    <n v="-33.56889000000001"/>
    <n v="-2.0778799999999933"/>
    <n v="31.491010000000017"/>
    <n v="13.871766666666669"/>
    <n v="-28.823866521333247"/>
    <n v="-6.219747323588121E-3"/>
    <n v="436.83594281766699"/>
    <m/>
  </r>
  <r>
    <n v="2701060009"/>
    <s v="-"/>
    <s v="CORANTE AMARELO SUNSET"/>
    <n v="17.693100000000001"/>
    <n v="0"/>
    <n v="2.1055700000000002"/>
    <n v="4.7986699999999995"/>
    <n v="12.894430000000002"/>
    <x v="8"/>
    <n v="1"/>
    <n v="15"/>
    <s v="ok"/>
    <n v="15"/>
    <n v="621.78"/>
    <n v="12.89443"/>
    <n v="0"/>
    <n v="12.89443"/>
    <n v="534.49991235999994"/>
    <n v="-2.6931000000000012"/>
    <n v="2.1055700000000002"/>
    <n v="4.7986700000000013"/>
    <n v="41.451999999999998"/>
    <n v="87.280087640000005"/>
    <n v="0.16329298774742274"/>
    <n v="198.91446884000004"/>
    <m/>
  </r>
  <r>
    <n v="2701060003"/>
    <s v="-"/>
    <s v="CORANTE AMARELO TARTRAZINA"/>
    <n v="4.7475700000000005"/>
    <n v="0"/>
    <n v="0.83678999999999992"/>
    <n v="0.83678999999999992"/>
    <n v="3.9107800000000008"/>
    <x v="8"/>
    <n v="1"/>
    <n v="5"/>
    <s v="ok"/>
    <n v="5"/>
    <n v="222.61"/>
    <n v="3.9107799999999999"/>
    <n v="0"/>
    <n v="3.9107799999999999"/>
    <n v="174.11574716000001"/>
    <n v="0.25242999999999949"/>
    <n v="1.0892200000000001"/>
    <n v="0.83679000000000059"/>
    <n v="44.522000000000006"/>
    <n v="48.494252840000009"/>
    <n v="0.2785173290238776"/>
    <n v="37.255564380000031"/>
    <m/>
  </r>
  <r>
    <n v="2701060008"/>
    <s v="-"/>
    <s v="CORANTE AZUL BRILHANTE"/>
    <n v="1.85788"/>
    <n v="0"/>
    <n v="0.3075"/>
    <n v="0.3075"/>
    <n v="1.5503800000000001"/>
    <x v="8"/>
    <n v="1"/>
    <n v="5"/>
    <s v="ok"/>
    <n v="5"/>
    <n v="512.2399999999999"/>
    <n v="1.5503800000000001"/>
    <n v="0"/>
    <n v="1.5503800000000001"/>
    <n v="158.83333023999998"/>
    <n v="3.1421200000000002"/>
    <n v="3.4496199999999999"/>
    <n v="0.30749999999999966"/>
    <n v="102.44799999999998"/>
    <n v="353.40666975999994"/>
    <n v="2.2250158025774325"/>
    <n v="31.502759999999959"/>
    <m/>
  </r>
  <r>
    <n v="2701060007"/>
    <s v="-"/>
    <s v="CORANTE CARAMELO CLASSE IV DPC"/>
    <n v="1291.99"/>
    <n v="0"/>
    <n v="262.66000000000003"/>
    <n v="286.64999999999998"/>
    <n v="1005.34"/>
    <x v="8"/>
    <n v="1"/>
    <n v="1268"/>
    <s v="ok"/>
    <n v="1049"/>
    <n v="6639.9706899999992"/>
    <n v="1005.34"/>
    <n v="0"/>
    <n v="1005.34"/>
    <n v="6363.6111853999992"/>
    <n v="-23.990000000000009"/>
    <n v="43.659999999999968"/>
    <n v="67.649999999999977"/>
    <n v="6.3298099999999993"/>
    <n v="276.35950459999975"/>
    <n v="4.3428093978156612E-2"/>
    <n v="428.2116464999998"/>
    <m/>
  </r>
  <r>
    <n v="2701060004"/>
    <s v="-"/>
    <s v="CORANTE MARACUJA 6035 SAPORITI"/>
    <n v="0"/>
    <n v="0"/>
    <n v="0"/>
    <n v="0"/>
    <n v="0"/>
    <x v="8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060002"/>
    <s v="-"/>
    <s v="CORANTE VERMELHO 3167 SAPORITI"/>
    <n v="4"/>
    <n v="0"/>
    <n v="0"/>
    <n v="0"/>
    <n v="4"/>
    <x v="8"/>
    <n v="1"/>
    <n v="0"/>
    <s v="ok"/>
    <n v="0"/>
    <n v="0"/>
    <n v="4"/>
    <n v="0"/>
    <n v="4"/>
    <n v="67.74499999999999"/>
    <n v="-4"/>
    <n v="-4"/>
    <n v="0"/>
    <n v="16.936249999999998"/>
    <n v="-67.74499999999999"/>
    <n v="-1"/>
    <n v="0"/>
    <m/>
  </r>
  <r>
    <n v="2701060010"/>
    <s v="-"/>
    <s v="CORANTE VERMELHO AMARANTO"/>
    <n v="28.401589999999999"/>
    <n v="0"/>
    <n v="3.44523"/>
    <n v="21.846820000000001"/>
    <n v="6.5547699999999978"/>
    <x v="8"/>
    <n v="1"/>
    <n v="25"/>
    <s v="ok"/>
    <n v="5"/>
    <n v="385.42250000000001"/>
    <n v="6.5547700000000004"/>
    <n v="0"/>
    <n v="6.5547700000000004"/>
    <n v="505.2711680650001"/>
    <n v="-3.4015899999999988"/>
    <n v="-1.5547700000000004"/>
    <n v="1.8468199999999984"/>
    <n v="77.084500000000006"/>
    <n v="-119.84866806500004"/>
    <n v="-0.23719672848932918"/>
    <n v="142.3611962899999"/>
    <m/>
  </r>
  <r>
    <n v="2701060001"/>
    <s v="-"/>
    <s v="CORANTE VERMELHO PONCEAU"/>
    <n v="7.0339999999999998"/>
    <n v="0"/>
    <n v="2.13835"/>
    <n v="4.1723499999999998"/>
    <n v="2.86165"/>
    <x v="8"/>
    <n v="1"/>
    <n v="5"/>
    <s v="ok"/>
    <n v="5"/>
    <n v="271.91500000000002"/>
    <n v="2.86165"/>
    <n v="0"/>
    <n v="2.86165"/>
    <n v="155.62511195000002"/>
    <n v="-2.0339999999999998"/>
    <n v="2.13835"/>
    <n v="4.1723499999999998"/>
    <n v="54.383000000000003"/>
    <n v="116.28988805"/>
    <n v="0.74724372302692499"/>
    <n v="226.90491005000001"/>
    <m/>
  </r>
  <r>
    <n v="2701050002"/>
    <s v="-"/>
    <s v="COMPOSTO DESTILADO DE ERVAS AROMATICAS GIN BRUNHOLI"/>
    <n v="86"/>
    <n v="0"/>
    <n v="0"/>
    <n v="0"/>
    <n v="86"/>
    <x v="9"/>
    <n v="1"/>
    <n v="0"/>
    <s v="!@##@!"/>
    <n v="1000"/>
    <n v="17860"/>
    <n v="86"/>
    <n v="0"/>
    <n v="86"/>
    <n v="1535.96"/>
    <n v="-86"/>
    <n v="914"/>
    <n v="1000"/>
    <n v="17.86"/>
    <n v="16324.039999999999"/>
    <n v="10.627906976744185"/>
    <n v="17860"/>
    <m/>
  </r>
  <r>
    <n v="2701070006"/>
    <s v="-"/>
    <s v="ACESULFAME POTASSIO"/>
    <n v="177.73505999999998"/>
    <n v="0"/>
    <n v="73.427669999999992"/>
    <n v="73.427669999999992"/>
    <n v="104.30738999999998"/>
    <x v="10"/>
    <n v="1"/>
    <n v="177.3"/>
    <s v="ok"/>
    <n v="113"/>
    <n v="2720.8874499999997"/>
    <n v="104.30739"/>
    <n v="0"/>
    <n v="104.30739"/>
    <n v="2511.5811362234995"/>
    <n v="-0.43505999999996448"/>
    <n v="8.6926100000000019"/>
    <n v="9.1276699999999664"/>
    <n v="24.078649999999996"/>
    <n v="209.30631377650002"/>
    <n v="8.3336473091695631E-2"/>
    <n v="219.78197124549916"/>
    <m/>
  </r>
  <r>
    <n v="2701070005"/>
    <s v="-"/>
    <s v="ASPARTAME"/>
    <n v="75.760000000000005"/>
    <n v="0"/>
    <n v="32.129000000000005"/>
    <n v="32.128999999999998"/>
    <n v="43.631000000000007"/>
    <x v="10"/>
    <n v="1"/>
    <n v="75"/>
    <s v="ok"/>
    <n v="50"/>
    <n v="2342.0300000000002"/>
    <n v="43.631"/>
    <n v="0"/>
    <n v="43.631"/>
    <n v="2043.7022186000002"/>
    <n v="-0.76000000000000512"/>
    <n v="6.3689999999999998"/>
    <n v="7.1290000000000049"/>
    <n v="46.840600000000002"/>
    <n v="298.32778139999999"/>
    <n v="0.14597419266118125"/>
    <n v="333.92663740000023"/>
    <m/>
  </r>
  <r>
    <n v="2701070004"/>
    <s v="-"/>
    <s v="CICLAMATO SODIO"/>
    <n v="92.984999999999999"/>
    <n v="600"/>
    <n v="74.368999999999986"/>
    <n v="274.36900000000003"/>
    <n v="418.61599999999999"/>
    <x v="10"/>
    <n v="1"/>
    <n v="78"/>
    <s v="ok"/>
    <n v="433"/>
    <n v="5181.9924499999997"/>
    <n v="435.44600000000003"/>
    <n v="0"/>
    <n v="435.44600000000003"/>
    <n v="5211.2653218999994"/>
    <n v="-14.984999999999999"/>
    <n v="-2.4460000000000264"/>
    <n v="12.538999999999973"/>
    <n v="11.967649999999999"/>
    <n v="-29.272871900000315"/>
    <n v="-5.6172292316384268E-3"/>
    <n v="150.06236334999966"/>
    <m/>
  </r>
  <r>
    <n v="2701070003"/>
    <s v="-"/>
    <s v="NEOTAME"/>
    <n v="20.470510000000001"/>
    <n v="19.52"/>
    <n v="0.63"/>
    <n v="20.149999999999999"/>
    <n v="19.840510000000002"/>
    <x v="10"/>
    <n v="1"/>
    <n v="21"/>
    <s v="ok"/>
    <n v="21.5"/>
    <n v="3700.6444999999999"/>
    <n v="19.840509999999998"/>
    <n v="0"/>
    <n v="19.840509999999998"/>
    <n v="3415.0081027299993"/>
    <n v="0.52948999999999913"/>
    <n v="1.6594900000000017"/>
    <n v="1.1300000000000026"/>
    <n v="172.12299999999999"/>
    <n v="285.63639727000026"/>
    <n v="8.3641499134850958E-2"/>
    <n v="194.49899000000042"/>
    <m/>
  </r>
  <r>
    <n v="2701070002"/>
    <s v="-"/>
    <s v="SACARINA"/>
    <n v="130.547"/>
    <n v="0"/>
    <n v="24.21"/>
    <n v="24.21"/>
    <n v="106.33699999999999"/>
    <x v="10"/>
    <n v="1"/>
    <n v="122"/>
    <s v="ok"/>
    <n v="108.5"/>
    <n v="2895.6769333333332"/>
    <n v="106.337"/>
    <n v="0"/>
    <n v="106.337"/>
    <n v="2837.9502125333329"/>
    <n v="-8.546999999999997"/>
    <n v="2.1629999999999967"/>
    <n v="10.709999999999994"/>
    <n v="26.688266666666664"/>
    <n v="57.726720799999903"/>
    <n v="2.034099137647288E-2"/>
    <n v="285.83133599999979"/>
    <m/>
  </r>
  <r>
    <n v="2701070001"/>
    <s v="-"/>
    <s v="SUCRALOSE"/>
    <n v="265.73900000000003"/>
    <n v="155.07999999999998"/>
    <n v="108.73204999999999"/>
    <n v="213.81204999999997"/>
    <n v="207.00695000000005"/>
    <x v="10"/>
    <n v="1"/>
    <n v="205.3"/>
    <s v="ok"/>
    <n v="209.4"/>
    <n v="14841.643800000002"/>
    <n v="209.28694999999999"/>
    <n v="0"/>
    <n v="209.28694999999999"/>
    <n v="14833.631155150002"/>
    <n v="-60.439000000000021"/>
    <n v="0.11305000000001542"/>
    <n v="60.552050000000037"/>
    <n v="70.87700000000001"/>
    <n v="8.0126448500010934"/>
    <n v="5.4016745907958146E-4"/>
    <n v="4291.747647850003"/>
    <m/>
  </r>
  <r>
    <n v="2701230040"/>
    <s v="-"/>
    <s v="CERVEJA FILTRADA BAMBOA LAGER"/>
    <n v="18154.900000000001"/>
    <n v="0"/>
    <n v="0"/>
    <n v="0"/>
    <n v="18154.900000000001"/>
    <x v="11"/>
    <n v="1"/>
    <n v="18154.900000000001"/>
    <s v="!@##@!"/>
    <n v="0"/>
    <n v="0"/>
    <n v="0"/>
    <n v="0"/>
    <n v="0"/>
    <n v="0"/>
    <n v="0"/>
    <n v="0"/>
    <n v="0"/>
    <n v="3.7268749689440996"/>
    <n v="0"/>
    <s v=""/>
    <n v="0"/>
    <m/>
  </r>
  <r>
    <n v="2701230041"/>
    <s v="-"/>
    <s v="CERVEJA FILTRADA BAMBOA PILSEN"/>
    <n v="0"/>
    <n v="0"/>
    <n v="0"/>
    <n v="0"/>
    <n v="0"/>
    <x v="11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230038"/>
    <s v="-"/>
    <s v="CERVEJA FILTRADA MOEMA"/>
    <n v="43296"/>
    <n v="492081"/>
    <n v="493839.8"/>
    <n v="493839.80000000092"/>
    <n v="41537.19999999908"/>
    <x v="11"/>
    <n v="1"/>
    <n v="44295"/>
    <s v="ok"/>
    <n v="78520"/>
    <n v="41362.885519927389"/>
    <n v="8417.2000000000007"/>
    <n v="0"/>
    <n v="8417.2000000000007"/>
    <n v="4434.0254711962916"/>
    <n v="999"/>
    <n v="70102.8"/>
    <n v="69103.8"/>
    <n v="0.52678152725327798"/>
    <n v="36928.860048731098"/>
    <n v="8.3285177968920774"/>
    <n v="36402.605303005075"/>
    <m/>
  </r>
  <r>
    <n v="2701230036"/>
    <s v="-"/>
    <s v="CERVEJA MATURADA BAMBOA LAGER"/>
    <n v="0"/>
    <n v="133350"/>
    <n v="0"/>
    <n v="0"/>
    <n v="133350"/>
    <x v="11"/>
    <n v="1"/>
    <n v="0"/>
    <s v="!@##@!"/>
    <n v="133350"/>
    <n v="496978.77710869571"/>
    <n v="133350"/>
    <n v="0"/>
    <n v="133350"/>
    <n v="496978.77710869571"/>
    <n v="0"/>
    <n v="0"/>
    <n v="0"/>
    <n v="3.7268749689440996"/>
    <n v="0"/>
    <n v="0"/>
    <n v="0"/>
    <m/>
  </r>
  <r>
    <n v="2701230035"/>
    <s v="-"/>
    <s v="CERVEJA MATURADA BAMBOA PILSEN"/>
    <n v="0"/>
    <n v="0"/>
    <n v="0"/>
    <n v="0"/>
    <n v="0"/>
    <x v="11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230037"/>
    <s v="-"/>
    <s v="CERVEJA MATURADA MOEMA"/>
    <n v="1009840"/>
    <n v="155330"/>
    <n v="384967"/>
    <n v="384967"/>
    <n v="780203"/>
    <x v="11"/>
    <n v="1"/>
    <n v="1529684.64"/>
    <s v="ok"/>
    <n v="829281.79"/>
    <n v="3090629.5453521577"/>
    <n v="801700"/>
    <n v="0"/>
    <n v="801700"/>
    <n v="2987835.6626024847"/>
    <n v="519844.6399999999"/>
    <n v="27581.790000000037"/>
    <n v="-492262.84999999986"/>
    <n v="3.7268749689440996"/>
    <n v="102793.88274967282"/>
    <n v="3.4404128726456325E-2"/>
    <n v="-1834602.0938060835"/>
    <m/>
  </r>
  <r>
    <n v="2701230042"/>
    <s v="-"/>
    <s v="COMPOSTO COQUETEL CV BELLA ROMA"/>
    <n v="31425"/>
    <n v="438760"/>
    <n v="347267"/>
    <n v="347267.00000000204"/>
    <n v="122917.99999999796"/>
    <x v="11"/>
    <n v="1"/>
    <n v="44858"/>
    <s v="ok"/>
    <n v="122918"/>
    <n v="458100.01743267087"/>
    <n v="122918"/>
    <n v="0"/>
    <n v="122918"/>
    <n v="458100.01743267087"/>
    <n v="13433"/>
    <n v="0"/>
    <n v="-13433"/>
    <n v="3.7268749689440996"/>
    <n v="0"/>
    <n v="0"/>
    <n v="-50063.111457826089"/>
    <m/>
  </r>
  <r>
    <n v="2701230011"/>
    <s v="-"/>
    <s v="COMPOSTO COQUETEL NOCH LIMAO"/>
    <n v="0"/>
    <n v="0"/>
    <n v="0"/>
    <n v="0"/>
    <n v="0"/>
    <x v="11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230012"/>
    <s v="-"/>
    <s v="COMPOSTO COQUETEL NOCH MARACUJA"/>
    <n v="0"/>
    <n v="0"/>
    <n v="0"/>
    <n v="0"/>
    <n v="0"/>
    <x v="11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230013"/>
    <s v="-"/>
    <s v="COMPOSTO COQUETEL NOCH MELANCIA/ MORANGO"/>
    <n v="0"/>
    <n v="0"/>
    <n v="0"/>
    <n v="0"/>
    <n v="0"/>
    <x v="11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230031"/>
    <s v="-"/>
    <s v="COMPOSTO FURIOSO MACA VERDE E MELAO"/>
    <n v="0"/>
    <n v="73214"/>
    <n v="73214"/>
    <n v="73214"/>
    <n v="0"/>
    <x v="11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230034"/>
    <s v="-"/>
    <s v="COMPOSTO FURIOSO MELANCIA E MORANGO"/>
    <n v="0"/>
    <n v="118730"/>
    <n v="118730"/>
    <n v="118730.00000000015"/>
    <n v="-1.4551915228366852E-10"/>
    <x v="11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230043"/>
    <s v="-"/>
    <s v="COMPOSTO FURIOSO MELANCIA E MORANGO ZERO"/>
    <n v="0"/>
    <n v="16000"/>
    <n v="16000"/>
    <n v="16000.000000000002"/>
    <n v="0"/>
    <x v="11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230017"/>
    <s v="-"/>
    <s v="COMPOSTO FURIOSO TRADICIONAL"/>
    <n v="2718"/>
    <n v="495053"/>
    <n v="497771"/>
    <n v="497771.00000000047"/>
    <n v="-4.6566128730773926E-10"/>
    <x v="11"/>
    <n v="1"/>
    <n v="2718"/>
    <s v="ok"/>
    <n v="0"/>
    <n v="0"/>
    <n v="0"/>
    <n v="0"/>
    <n v="0"/>
    <n v="0"/>
    <n v="0"/>
    <n v="0"/>
    <n v="0"/>
    <n v="3.7268749689440996"/>
    <n v="0"/>
    <s v=""/>
    <n v="0"/>
    <m/>
  </r>
  <r>
    <n v="2701230014"/>
    <s v="-"/>
    <s v="COMPOSTO FURIOSO TRADICIONAL ZERO"/>
    <n v="0"/>
    <n v="35200"/>
    <n v="35200"/>
    <n v="35200"/>
    <n v="0"/>
    <x v="11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230019"/>
    <s v="-"/>
    <s v="COMPOSTO FURIOSO TROPICAL"/>
    <n v="0"/>
    <n v="62861"/>
    <n v="62861"/>
    <n v="62860.999999999993"/>
    <n v="0"/>
    <x v="11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230047"/>
    <s v="-"/>
    <s v="COMPOSTO FURIOSO UVA VERDE E PESSEGO"/>
    <n v="0"/>
    <n v="86909"/>
    <n v="86909"/>
    <n v="86908.999999999971"/>
    <n v="0"/>
    <x v="11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230020"/>
    <s v="-"/>
    <s v="COMPOSTO GIN JAMES COOK"/>
    <n v="3600"/>
    <n v="0"/>
    <n v="0"/>
    <n v="0"/>
    <n v="3600"/>
    <x v="11"/>
    <n v="1"/>
    <n v="3600"/>
    <s v="ok"/>
    <n v="3600"/>
    <n v="13416.749888198759"/>
    <n v="3600"/>
    <n v="0"/>
    <n v="3600"/>
    <n v="13416.749888198759"/>
    <n v="0"/>
    <n v="0"/>
    <n v="0"/>
    <n v="3.7268749689440996"/>
    <n v="0"/>
    <n v="0"/>
    <n v="0"/>
    <m/>
  </r>
  <r>
    <n v="2901230001"/>
    <s v="-"/>
    <s v="COMPOSTO REFRIGERANTE FUNADA"/>
    <n v="0"/>
    <n v="114000"/>
    <n v="114000"/>
    <n v="113999.99999999964"/>
    <n v="3.637978807091713E-10"/>
    <x v="11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230022"/>
    <s v="-"/>
    <s v="COMPOSTO REFRIKO COLA"/>
    <n v="0"/>
    <n v="144949"/>
    <n v="144949"/>
    <n v="144949"/>
    <n v="0"/>
    <x v="11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230024"/>
    <s v="-"/>
    <s v="COMPOSTO REFRIKO GUARANA"/>
    <n v="68657"/>
    <n v="159729"/>
    <n v="228386"/>
    <n v="228386"/>
    <n v="0"/>
    <x v="11"/>
    <n v="1"/>
    <n v="68657"/>
    <s v="ok"/>
    <n v="0"/>
    <n v="0"/>
    <n v="0"/>
    <n v="0"/>
    <n v="0"/>
    <n v="0"/>
    <n v="0"/>
    <n v="0"/>
    <n v="0"/>
    <n v="3.7268749689440996"/>
    <n v="0"/>
    <s v=""/>
    <n v="0"/>
    <m/>
  </r>
  <r>
    <n v="2701230026"/>
    <s v="-"/>
    <s v="COMPOSTO REFRIKO LARANJA"/>
    <n v="0"/>
    <n v="131824"/>
    <n v="83929"/>
    <n v="83929"/>
    <n v="47895"/>
    <x v="11"/>
    <n v="1"/>
    <n v="0"/>
    <s v="ok"/>
    <n v="47895"/>
    <n v="178498.67663757765"/>
    <n v="47895"/>
    <n v="0"/>
    <n v="47895"/>
    <n v="178498.67663757765"/>
    <n v="0"/>
    <n v="0"/>
    <n v="0"/>
    <n v="3.7268749689440996"/>
    <n v="0"/>
    <n v="0"/>
    <n v="0"/>
    <m/>
  </r>
  <r>
    <n v="2701230027"/>
    <s v="-"/>
    <s v="COMPOSTO REFRIKO LIMAO"/>
    <n v="0"/>
    <n v="28611"/>
    <n v="28611"/>
    <n v="28610.999999999989"/>
    <n v="0"/>
    <x v="11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230028"/>
    <s v="-"/>
    <s v="COMPOSTO REFRIKO TUBAINA"/>
    <n v="0.4"/>
    <n v="165576"/>
    <n v="164508.4"/>
    <n v="165576.4"/>
    <n v="0"/>
    <x v="11"/>
    <n v="1"/>
    <n v="0"/>
    <s v="ok"/>
    <n v="0"/>
    <n v="0"/>
    <n v="0"/>
    <n v="0"/>
    <n v="0"/>
    <n v="0"/>
    <n v="-0.4"/>
    <n v="0"/>
    <n v="0.4"/>
    <n v="3.7268749689440996"/>
    <n v="0"/>
    <s v=""/>
    <n v="1.49074998757764"/>
    <m/>
  </r>
  <r>
    <n v="2701230046"/>
    <s v="-"/>
    <s v="COMPOSTO REFRIKO TUBAINA LONG NECK"/>
    <n v="0"/>
    <n v="10012"/>
    <n v="10012"/>
    <n v="10012"/>
    <n v="0"/>
    <x v="11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230029"/>
    <s v="-"/>
    <s v="COMPOSTO REFRIKO UVA"/>
    <n v="17598.5"/>
    <n v="103316.2"/>
    <n v="73165.5"/>
    <n v="94283.7"/>
    <n v="26631"/>
    <x v="11"/>
    <n v="1"/>
    <n v="17598.5"/>
    <s v="ok"/>
    <n v="18110"/>
    <n v="67493.705687577647"/>
    <n v="18110"/>
    <n v="0"/>
    <n v="18110"/>
    <n v="67493.705687577647"/>
    <n v="0"/>
    <n v="0"/>
    <n v="0"/>
    <n v="3.7268749689440996"/>
    <n v="0"/>
    <n v="0"/>
    <n v="0"/>
    <m/>
  </r>
  <r>
    <n v="2701230002"/>
    <s v="-"/>
    <s v="COMPOSTO REFRISHOW/ TERNURA/TUBAJUJUBA"/>
    <n v="0"/>
    <n v="127781"/>
    <n v="127781"/>
    <n v="127781"/>
    <n v="0"/>
    <x v="11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230003"/>
    <s v="-"/>
    <s v="COMPOSTO TERNURA ZERO"/>
    <n v="0"/>
    <n v="0"/>
    <n v="0"/>
    <n v="0"/>
    <n v="0"/>
    <x v="11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230021"/>
    <s v="-"/>
    <s v="COMPOSTO VODKA BAMBOA"/>
    <n v="0"/>
    <n v="123842"/>
    <n v="118842"/>
    <n v="118842.00000000025"/>
    <n v="4999.9999999997526"/>
    <x v="11"/>
    <n v="1"/>
    <n v="0"/>
    <s v="ok"/>
    <n v="5000"/>
    <n v="18634.3748447205"/>
    <n v="5000"/>
    <n v="0"/>
    <n v="5000"/>
    <n v="18634.3748447205"/>
    <n v="0"/>
    <n v="0"/>
    <n v="0"/>
    <n v="3.7268749689440996"/>
    <n v="0"/>
    <n v="0"/>
    <n v="0"/>
    <m/>
  </r>
  <r>
    <n v="2701230033"/>
    <s v="-"/>
    <s v="COMPOSTO VODKA JAMES COOK"/>
    <n v="0"/>
    <n v="0"/>
    <n v="0"/>
    <n v="0"/>
    <n v="0"/>
    <x v="11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050020"/>
    <s v="-"/>
    <s v="EMULSAO COLA ADM"/>
    <n v="104.19"/>
    <n v="0"/>
    <n v="23.049999999999997"/>
    <n v="36.44"/>
    <n v="67.75"/>
    <x v="12"/>
    <n v="1"/>
    <n v="90.8"/>
    <s v="ok"/>
    <n v="74.099999999999994"/>
    <n v="22753.855512747876"/>
    <n v="67.75"/>
    <n v="0"/>
    <n v="67.75"/>
    <n v="20803.96371104816"/>
    <n v="-13.39"/>
    <n v="6.3499999999999943"/>
    <n v="19.739999999999995"/>
    <n v="307.06957507082154"/>
    <n v="1949.891801699715"/>
    <n v="9.3726937269372604E-2"/>
    <n v="6061.5534118980158"/>
    <m/>
  </r>
  <r>
    <n v="2701050018"/>
    <s v="-"/>
    <s v="EMULSAO LARANJA SAPORITI"/>
    <n v="427.45699999999999"/>
    <n v="84"/>
    <n v="175.70000000000002"/>
    <n v="259.7"/>
    <n v="251.75700000000001"/>
    <x v="12"/>
    <n v="1"/>
    <n v="393.5"/>
    <s v="ok"/>
    <n v="296"/>
    <n v="8397.2997619047583"/>
    <n v="251.75700000000001"/>
    <n v="0"/>
    <n v="251.75700000000001"/>
    <n v="7142.1587708035686"/>
    <n v="-33.956999999999994"/>
    <n v="44.242999999999995"/>
    <n v="78.199999999999989"/>
    <n v="28.369255952380939"/>
    <n v="1255.1409911011897"/>
    <n v="0.1757369209197758"/>
    <n v="2218.4758154761889"/>
    <m/>
  </r>
  <r>
    <n v="2701050016"/>
    <s v="-"/>
    <s v="EMULSAO NEUTRA PARA SUCO SAPORITI"/>
    <n v="0"/>
    <n v="0"/>
    <n v="0"/>
    <n v="0"/>
    <n v="0"/>
    <x v="12"/>
    <n v="1"/>
    <n v="0"/>
    <s v="ok"/>
    <n v="0"/>
    <n v="0"/>
    <n v="0"/>
    <n v="0"/>
    <n v="0"/>
    <n v="0"/>
    <n v="0"/>
    <n v="0"/>
    <n v="0"/>
    <n v="43.886699999999998"/>
    <n v="0"/>
    <s v=""/>
    <n v="0"/>
    <m/>
  </r>
  <r>
    <n v="2701130007"/>
    <s v="-"/>
    <s v="EXTRATO AROMARIZADO GUARANA 28 SAPORITI"/>
    <n v="507.99099999999999"/>
    <n v="0"/>
    <n v="193.626"/>
    <n v="227.99600000000001"/>
    <n v="279.995"/>
    <x v="13"/>
    <n v="1"/>
    <n v="456"/>
    <s v="ok"/>
    <n v="281"/>
    <n v="7778.7463714285714"/>
    <n v="279.995"/>
    <n v="0"/>
    <n v="279.995"/>
    <n v="7750.9255881428571"/>
    <n v="-51.990999999999985"/>
    <n v="1.0049999999999955"/>
    <n v="52.995999999999981"/>
    <n v="27.682371428571429"/>
    <n v="27.82078328571416"/>
    <n v="3.589349809818016E-3"/>
    <n v="1467.054956228571"/>
    <m/>
  </r>
  <r>
    <n v="2701130006"/>
    <s v="-"/>
    <s v="EXTRATO GUARANA 200% DUAS RODAS"/>
    <n v="70.849999999999994"/>
    <n v="265.56"/>
    <n v="61.482150000000004"/>
    <n v="214.39214999999999"/>
    <n v="122.01784999999998"/>
    <x v="13"/>
    <n v="1"/>
    <n v="47.5"/>
    <s v="ok"/>
    <n v="137"/>
    <n v="5462.0825490196075"/>
    <n v="122.01785"/>
    <n v="0"/>
    <n v="122.01785"/>
    <n v="4864.7559792254897"/>
    <n v="-23.349999999999994"/>
    <n v="14.982150000000004"/>
    <n v="38.332149999999999"/>
    <n v="39.869215686274508"/>
    <n v="597.32656979411775"/>
    <n v="0.12278654311643751"/>
    <n v="1528.2727560686274"/>
    <m/>
  </r>
  <r>
    <n v="2701130004"/>
    <s v="-"/>
    <s v="EXTRATO NATURAL HORTELA PIMENTA MAJUFRAN"/>
    <n v="0"/>
    <n v="0"/>
    <n v="0"/>
    <n v="0"/>
    <n v="0"/>
    <x v="13"/>
    <n v="1"/>
    <n v="0"/>
    <s v="ok"/>
    <n v="0"/>
    <n v="0"/>
    <n v="0"/>
    <n v="0"/>
    <n v="0"/>
    <n v="0"/>
    <n v="0"/>
    <n v="0"/>
    <n v="0"/>
    <n v="57.390000000000008"/>
    <n v="0"/>
    <s v=""/>
    <n v="0"/>
    <m/>
  </r>
  <r>
    <n v="2701130010"/>
    <s v="-"/>
    <s v="QUININO"/>
    <n v="0"/>
    <n v="0"/>
    <n v="0"/>
    <n v="0"/>
    <n v="0"/>
    <x v="13"/>
    <n v="1"/>
    <n v="0"/>
    <s v="ok"/>
    <n v="0"/>
    <n v="0"/>
    <n v="0"/>
    <n v="0"/>
    <n v="0"/>
    <n v="0"/>
    <n v="0"/>
    <n v="0"/>
    <n v="0"/>
    <n v="1390.4349999999999"/>
    <n v="0"/>
    <s v=""/>
    <n v="0"/>
    <m/>
  </r>
  <r>
    <n v="2701040009"/>
    <s v="-"/>
    <s v="FILME STRETCH 500X0,023MM"/>
    <n v="4073.1124300000001"/>
    <n v="7989.9378999999999"/>
    <n v="1272.8004699999999"/>
    <n v="5199.1334500000376"/>
    <n v="6863.9168799999625"/>
    <x v="14"/>
    <n v="1"/>
    <n v="2427.5"/>
    <s v="ok"/>
    <n v="4068"/>
    <n v="74232.923042089969"/>
    <n v="6863.9168799999998"/>
    <n v="0"/>
    <n v="6863.9168799999998"/>
    <n v="125252.8548476751"/>
    <n v="-1645.6124300000001"/>
    <n v="-2795.9168799999998"/>
    <n v="-1150.3044499999996"/>
    <n v="18.248014513788096"/>
    <n v="-51019.931805585125"/>
    <n v="-0.40733548043781087"/>
    <n v="-20990.772298875025"/>
    <m/>
  </r>
  <r>
    <n v="2701040020"/>
    <s v="-"/>
    <s v="FILME TERMOENCOLHIVEL CER BAMBOA 269ML 350X0,06MM"/>
    <n v="556.13919999999996"/>
    <n v="0"/>
    <n v="0"/>
    <n v="0"/>
    <n v="556.13919999999996"/>
    <x v="14"/>
    <n v="1"/>
    <n v="493.4"/>
    <s v="ok"/>
    <n v="493.4"/>
    <n v="6038.0530561104033"/>
    <n v="556.13919999999996"/>
    <n v="0"/>
    <n v="556.13919999999996"/>
    <n v="6805.8329878046106"/>
    <n v="-62.739199999999983"/>
    <n v="-62.739199999999983"/>
    <n v="0"/>
    <n v="12.23764299981841"/>
    <n v="-767.77993169420699"/>
    <n v="-0.11281204417886742"/>
    <n v="0"/>
    <m/>
  </r>
  <r>
    <n v="2701040018"/>
    <s v="-"/>
    <s v="FILME TERMOENCOLHIVEL CER BAMBOA 350ML 380X0,06MM"/>
    <n v="0"/>
    <n v="0"/>
    <n v="0"/>
    <n v="0"/>
    <n v="0"/>
    <x v="14"/>
    <n v="1"/>
    <n v="0"/>
    <s v="ok"/>
    <n v="0"/>
    <n v="0"/>
    <n v="0"/>
    <n v="0"/>
    <n v="0"/>
    <n v="0"/>
    <n v="0"/>
    <n v="0"/>
    <n v="0"/>
    <n v="13.056287365484257"/>
    <n v="0"/>
    <s v=""/>
    <n v="0"/>
    <m/>
  </r>
  <r>
    <n v="2701040017"/>
    <s v="-"/>
    <s v="FILME TERMOENCOLHIVEL CER BAMBOA 473ML 400X0,06MM"/>
    <n v="536.72421999999995"/>
    <n v="0"/>
    <n v="0"/>
    <n v="0"/>
    <n v="536.72421999999995"/>
    <x v="14"/>
    <n v="1"/>
    <n v="545.85"/>
    <s v="!@##@!"/>
    <n v="536.72"/>
    <n v="6296.4017459600345"/>
    <n v="536.72421999999995"/>
    <n v="0"/>
    <n v="536.72421999999995"/>
    <n v="6296.4512518762804"/>
    <n v="9.1257800000000771"/>
    <n v="-4.2199999999184001E-3"/>
    <n v="-9.1299999999999955"/>
    <n v="11.73125977410947"/>
    <n v="-4.9505916245784695E-2"/>
    <n v="-7.862510843871365E-6"/>
    <n v="-107.10640173761941"/>
    <m/>
  </r>
  <r>
    <n v="2701040019"/>
    <s v="-"/>
    <s v="FILME TERMOENCOLHIVEL CER BAMBOA SLIM 350ML 360X0,06MM"/>
    <n v="119.69"/>
    <n v="119.69"/>
    <n v="0"/>
    <n v="119.69"/>
    <n v="119.69"/>
    <x v="14"/>
    <n v="1"/>
    <n v="200.7"/>
    <s v="!@##@!"/>
    <n v="234.05"/>
    <n v="2745.6995896396393"/>
    <n v="119.69"/>
    <n v="0"/>
    <n v="119.69"/>
    <n v="1404.1135820720719"/>
    <n v="81.009999999999991"/>
    <n v="114.36000000000001"/>
    <n v="33.350000000000023"/>
    <n v="11.731252252252251"/>
    <n v="1341.5860075675675"/>
    <n v="0.95546829309048387"/>
    <n v="391.23726261261282"/>
    <m/>
  </r>
  <r>
    <n v="2701040008"/>
    <s v="-"/>
    <s v="FILME TERMOENCOLHIVEL CER DEL PUERTO 269ML "/>
    <n v="594.66160000000002"/>
    <n v="1917.44"/>
    <n v="0"/>
    <n v="0"/>
    <n v="2512.1016"/>
    <x v="14"/>
    <n v="1"/>
    <n v="2533.34"/>
    <s v="!@##@!"/>
    <n v="2512.1"/>
    <n v="33239.161297531464"/>
    <n v="2512.1016"/>
    <n v="0"/>
    <n v="2512.1016"/>
    <n v="33239.182468129002"/>
    <n v="1938.6784000000002"/>
    <n v="-1.6000000000531145E-3"/>
    <n v="-1938.6800000000003"/>
    <n v="13.231623461459124"/>
    <n v="-2.117059753903739E-2"/>
    <n v="-6.3691691452810444E-7"/>
    <n v="-25651.883772261579"/>
    <m/>
  </r>
  <r>
    <n v="2701040013"/>
    <s v="-"/>
    <s v="FILME TERMOENCOLHIVEL CER DEL PUERTO 350ML "/>
    <n v="79.099999999999994"/>
    <n v="0"/>
    <n v="0"/>
    <n v="0"/>
    <n v="79.099999999999994"/>
    <x v="14"/>
    <n v="1"/>
    <n v="84.5"/>
    <s v="!@##@!"/>
    <n v="79.099999999999994"/>
    <n v="1001.37775"/>
    <n v="79.099999999999994"/>
    <n v="0"/>
    <n v="79.099999999999994"/>
    <n v="1001.37775"/>
    <n v="5.4000000000000057"/>
    <n v="0"/>
    <n v="-5.4000000000000057"/>
    <n v="12.659642857142858"/>
    <n v="0"/>
    <n v="0"/>
    <n v="-68.362071428571511"/>
    <m/>
  </r>
  <r>
    <n v="2901040001"/>
    <s v="-"/>
    <s v="FILME TERMOENCOLHIVEL CER MARQUES 473ML 400X0,06MM"/>
    <n v="0"/>
    <n v="0"/>
    <n v="0"/>
    <n v="0"/>
    <n v="0"/>
    <x v="14"/>
    <n v="1"/>
    <n v="0"/>
    <s v="ok"/>
    <n v="0"/>
    <n v="0"/>
    <n v="0"/>
    <n v="0"/>
    <n v="0"/>
    <n v="0"/>
    <n v="0"/>
    <n v="0"/>
    <n v="0"/>
    <n v="16.080003723701356"/>
    <n v="0"/>
    <s v=""/>
    <n v="0"/>
    <m/>
  </r>
  <r>
    <n v="2701040012"/>
    <s v="-"/>
    <s v="FILME TERMOENCOLHIVEL CER MOEMA 269ML 350X0,06MM"/>
    <n v="1929.0509999999999"/>
    <n v="0"/>
    <n v="0"/>
    <n v="0"/>
    <n v="1929.0509999999999"/>
    <x v="14"/>
    <n v="1"/>
    <n v="1980.05"/>
    <s v="ok"/>
    <n v="1980.05"/>
    <n v="24231.127735214184"/>
    <n v="1929.0509999999999"/>
    <n v="0"/>
    <n v="1929.0509999999999"/>
    <n v="23607.020625106768"/>
    <n v="50.999000000000024"/>
    <n v="50.999000000000024"/>
    <n v="0"/>
    <n v="12.237634269444804"/>
    <n v="624.10711010741591"/>
    <n v="2.6437351837768946E-2"/>
    <n v="0"/>
    <m/>
  </r>
  <r>
    <n v="2701040011"/>
    <s v="-"/>
    <s v="FILME TERMOENCOLHIVEL CER MOEMA 350ML 380X0,06MM"/>
    <n v="7414.5627999999997"/>
    <n v="7923.5712000000003"/>
    <n v="702.93759999999997"/>
    <n v="3395.5888000000014"/>
    <n v="11942.545199999999"/>
    <x v="14"/>
    <n v="1"/>
    <n v="7360.07"/>
    <s v="ok"/>
    <n v="6850.8700000000008"/>
    <n v="160999.69554222398"/>
    <n v="11942.5452"/>
    <n v="0"/>
    <n v="11942.5452"/>
    <n v="280657.22181259433"/>
    <n v="-54.492799999999988"/>
    <n v="-5091.6751999999997"/>
    <n v="-5037.1823999999997"/>
    <n v="23.500620438312794"/>
    <n v="-119657.52627037038"/>
    <n v="-0.4263475762268833"/>
    <n v="-118376.91166094948"/>
    <m/>
  </r>
  <r>
    <n v="2701040010"/>
    <s v="-"/>
    <s v="FILME TERMOENCOLHIVEL CER MOEMA 473ML 400X0,06MM"/>
    <n v="1751.5628999999999"/>
    <n v="1333.23334"/>
    <n v="538.88445999999999"/>
    <n v="1872.117799999995"/>
    <n v="1212.6784400000047"/>
    <x v="14"/>
    <n v="1"/>
    <n v="1511.06"/>
    <s v="ok"/>
    <n v="1212.67"/>
    <n v="28498.500484591677"/>
    <n v="1212.6784399999999"/>
    <n v="0"/>
    <n v="1212.6784399999999"/>
    <n v="28498.698829849731"/>
    <n v="-240.50289999999995"/>
    <n v="-8.4399999998368003E-3"/>
    <n v="240.49446000000012"/>
    <n v="23.500622992728175"/>
    <n v="-0.1983452580547905"/>
    <n v="-6.9598004891031138E-6"/>
    <n v="5651.7696362997494"/>
    <m/>
  </r>
  <r>
    <n v="2901040004"/>
    <s v="-"/>
    <s v="FILME TERMOENCOLHIVEL CER SURVA 269ML 350X0,06MM"/>
    <n v="12.85"/>
    <n v="0"/>
    <n v="0"/>
    <n v="0"/>
    <n v="12.85"/>
    <x v="14"/>
    <n v="1"/>
    <n v="0"/>
    <s v="ok"/>
    <n v="0"/>
    <n v="0"/>
    <n v="12.85"/>
    <n v="0"/>
    <n v="12.85"/>
    <n v="0"/>
    <n v="-12.85"/>
    <n v="-12.85"/>
    <n v="0"/>
    <n v="0"/>
    <n v="0"/>
    <n v="-1"/>
    <n v="0"/>
    <m/>
  </r>
  <r>
    <n v="2701040027"/>
    <s v="-"/>
    <s v="FILME TERMOENCOLHIVEL LISO 330X0,04MM"/>
    <n v="1749.47281"/>
    <n v="0"/>
    <n v="0"/>
    <n v="0"/>
    <n v="1749.47281"/>
    <x v="14"/>
    <n v="1"/>
    <n v="1749.55"/>
    <s v="ok"/>
    <n v="1749.55"/>
    <n v="16759.1283685446"/>
    <n v="1749.47281"/>
    <n v="0"/>
    <n v="1749.47281"/>
    <n v="16758.388957199531"/>
    <n v="7.7189999999973224E-2"/>
    <n v="7.7189999999973224E-2"/>
    <n v="0"/>
    <n v="9.5791079812206572"/>
    <n v="0.73941134507016604"/>
    <n v="4.4121863202877226E-5"/>
    <n v="0"/>
    <m/>
  </r>
  <r>
    <n v="2701040016"/>
    <s v="-"/>
    <s v="FILME TERMOENCOLHIVEL LISO 350X0,06MM"/>
    <n v="1196.0070000000001"/>
    <n v="0"/>
    <n v="0"/>
    <n v="0"/>
    <n v="1196.0070000000001"/>
    <x v="14"/>
    <n v="1"/>
    <n v="1092.5"/>
    <s v="ok"/>
    <n v="1092.5"/>
    <n v="11709.987159696884"/>
    <n v="1196.0070000000001"/>
    <n v="0"/>
    <n v="1196.0070000000001"/>
    <n v="12819.42939396576"/>
    <n v="-103.50700000000006"/>
    <n v="-103.50700000000006"/>
    <n v="0"/>
    <n v="10.718523715969688"/>
    <n v="-1109.4422342688752"/>
    <n v="-8.6543807853967453E-2"/>
    <n v="0"/>
    <m/>
  </r>
  <r>
    <n v="2701040025"/>
    <s v="-"/>
    <s v="FILME TERMOENCOLHIVEL LISO 380X0,05MM"/>
    <n v="0"/>
    <n v="0"/>
    <n v="0"/>
    <n v="0"/>
    <n v="0"/>
    <x v="14"/>
    <n v="1"/>
    <n v="0"/>
    <s v="ok"/>
    <n v="0"/>
    <n v="0"/>
    <n v="0"/>
    <n v="0"/>
    <n v="0"/>
    <n v="0"/>
    <n v="0"/>
    <n v="0"/>
    <n v="0"/>
    <n v="9.5791249999999994"/>
    <n v="0"/>
    <s v=""/>
    <n v="0"/>
    <m/>
  </r>
  <r>
    <n v="2701040015"/>
    <s v="-"/>
    <s v="FILME TERMOENCOLHIVEL LISO 380X0,06MM"/>
    <n v="868.01980000000003"/>
    <n v="4132.1388000000006"/>
    <n v="792.6848"/>
    <n v="2214.3235999999965"/>
    <n v="2785.8350000000041"/>
    <x v="14"/>
    <n v="1"/>
    <n v="1239"/>
    <s v="ok"/>
    <n v="3001"/>
    <n v="50328.56665894168"/>
    <n v="2785.835"/>
    <n v="0"/>
    <n v="2785.835"/>
    <n v="46720.120792506765"/>
    <n v="370.98019999999997"/>
    <n v="215.16499999999996"/>
    <n v="-155.8152"/>
    <n v="16.770598686751644"/>
    <n v="3608.4458664349168"/>
    <n v="7.7235371082637685E-2"/>
    <n v="-2613.1141884959447"/>
    <m/>
  </r>
  <r>
    <n v="2701040014"/>
    <s v="-"/>
    <s v="FILME TERMOENCOLHIVEL LISO 390X0,06MM"/>
    <n v="0"/>
    <n v="0"/>
    <n v="0"/>
    <n v="0"/>
    <n v="0"/>
    <x v="14"/>
    <n v="1"/>
    <n v="0"/>
    <s v="ok"/>
    <n v="0"/>
    <n v="0"/>
    <n v="0"/>
    <n v="0"/>
    <n v="0"/>
    <n v="0"/>
    <n v="0"/>
    <n v="0"/>
    <n v="0"/>
    <n v="10.017993019197206"/>
    <n v="0"/>
    <s v=""/>
    <n v="0"/>
    <m/>
  </r>
  <r>
    <n v="2701040001"/>
    <s v="-"/>
    <s v="FILME TERMOENCOLHIVEL LISO 420X0,05MM"/>
    <n v="3663.0503399999998"/>
    <n v="1562.6477499999999"/>
    <n v="307.30502000000001"/>
    <n v="1875.8717700000025"/>
    <n v="3349.8263199999974"/>
    <x v="14"/>
    <n v="1"/>
    <n v="2894.7999999999997"/>
    <s v="ok"/>
    <n v="2647.4"/>
    <n v="44398.484476283425"/>
    <n v="3349.8263200000001"/>
    <n v="0"/>
    <n v="3349.8263200000001"/>
    <n v="56178.594797448684"/>
    <n v="-768.25034000000005"/>
    <n v="-702.42632000000003"/>
    <n v="65.824020000000019"/>
    <n v="16.77059925824712"/>
    <n v="-11780.110321165255"/>
    <n v="-0.20969036985774236"/>
    <n v="1103.908260986844"/>
    <m/>
  </r>
  <r>
    <n v="2701040002"/>
    <s v="-"/>
    <s v="FILME TERMOENCOLHIVEL LISO 420X0,06MM"/>
    <n v="4081.1106100000002"/>
    <n v="5397.9158000000007"/>
    <n v="1915.8283000000004"/>
    <n v="7357.844100000073"/>
    <n v="2121.1823099999274"/>
    <x v="14"/>
    <n v="1"/>
    <n v="4421.3999999999996"/>
    <s v="ok"/>
    <n v="2357.9"/>
    <n v="44250.933995249601"/>
    <n v="2121.1823100000001"/>
    <n v="0"/>
    <n v="2121.1823100000001"/>
    <n v="39808.43054909075"/>
    <n v="340.28938999999946"/>
    <n v="236.71768999999995"/>
    <n v="-103.57169999999951"/>
    <n v="18.767095294647611"/>
    <n v="4442.5034461588511"/>
    <n v="0.11159705079758087"/>
    <n v="-1943.7399637286446"/>
    <m/>
  </r>
  <r>
    <n v="2701040028"/>
    <s v="-"/>
    <s v="FILME TERMOENCOLHIVEL LISO 480X0,06MM"/>
    <n v="2990.5349999999999"/>
    <n v="1867.0037499999999"/>
    <n v="217.08224999999999"/>
    <n v="2084.086000000008"/>
    <n v="2773.4527499999917"/>
    <x v="14"/>
    <n v="1"/>
    <n v="3262.61"/>
    <s v="ok"/>
    <n v="3067.91"/>
    <n v="31115.40923279446"/>
    <n v="2773.4527499999999"/>
    <n v="0"/>
    <n v="2773.4527499999999"/>
    <n v="28128.959879549657"/>
    <n v="272.07500000000027"/>
    <n v="294.45724999999993"/>
    <n v="22.382249999999658"/>
    <n v="10.142217090069286"/>
    <n v="2986.4493532448037"/>
    <n v="0.10616991762343884"/>
    <n v="227.00563846419979"/>
    <m/>
  </r>
  <r>
    <n v="2701040023"/>
    <s v="-"/>
    <s v="FILME TERMOENCOLHIVEL LISO 500X0,06MM"/>
    <n v="972.98699999999997"/>
    <n v="494.12439999999998"/>
    <n v="0"/>
    <n v="547.0444"/>
    <n v="920.06700000000001"/>
    <x v="14"/>
    <n v="1"/>
    <n v="1193.4000000000001"/>
    <s v="!@##@!"/>
    <n v="1228.24"/>
    <n v="11817.284655864198"/>
    <n v="920.06700000000001"/>
    <n v="0"/>
    <n v="920.06700000000001"/>
    <n v="8852.2549676504623"/>
    <n v="220.41300000000012"/>
    <n v="308.173"/>
    <n v="87.759999999999877"/>
    <n v="9.6213155864197528"/>
    <n v="2965.0296882137345"/>
    <n v="0.33494625934850397"/>
    <n v="844.36665586419633"/>
    <m/>
  </r>
  <r>
    <n v="2701040024"/>
    <s v="-"/>
    <s v="FILME TERMOENCOLHIVEL LISO 560X0,05MM"/>
    <n v="0"/>
    <n v="0"/>
    <n v="0"/>
    <n v="0"/>
    <n v="0"/>
    <x v="14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040003"/>
    <s v="-"/>
    <s v="FILME TERMOENCOLHIVEL LISO 560X0,06MM"/>
    <n v="13763.8498"/>
    <n v="5764.9363000000003"/>
    <n v="3222.3791999999999"/>
    <n v="8987.3154999999624"/>
    <n v="10541.470600000039"/>
    <x v="14"/>
    <n v="1"/>
    <n v="14579.2"/>
    <s v="ok"/>
    <n v="11685.3"/>
    <n v="219299.18310270269"/>
    <n v="10541.470600000001"/>
    <n v="0"/>
    <n v="10541.470600000001"/>
    <n v="197832.82340043964"/>
    <n v="815.35020000000077"/>
    <n v="1143.8293999999987"/>
    <n v="328.47919999999795"/>
    <n v="18.767099099099099"/>
    <n v="21466.359702263038"/>
    <n v="0.10850757388632272"/>
    <n v="6164.6016983927539"/>
    <m/>
  </r>
  <r>
    <n v="2701040004"/>
    <s v="-"/>
    <s v="FILME TERMOENCOLHIVEL LISO 600X0,04MM"/>
    <n v="1.0000000000000001E-5"/>
    <n v="301"/>
    <n v="0"/>
    <n v="301"/>
    <n v="9.9999999747524271E-6"/>
    <x v="14"/>
    <n v="1"/>
    <n v="0"/>
    <s v="ok"/>
    <n v="0"/>
    <n v="0"/>
    <n v="1.0000000000000001E-5"/>
    <n v="0"/>
    <n v="1.0000000000000001E-5"/>
    <n v="1.0142217745742972E-4"/>
    <n v="-1.0000000000000001E-5"/>
    <n v="-1.0000000000000001E-5"/>
    <n v="0"/>
    <n v="10.142217745742972"/>
    <n v="-1.0142217745742972E-4"/>
    <n v="-1"/>
    <n v="0"/>
    <m/>
  </r>
  <r>
    <n v="2701040006"/>
    <s v="-"/>
    <s v="FILME TERMOENCOLHIVEL LISO 860X0,05MM"/>
    <n v="0"/>
    <n v="0"/>
    <n v="0"/>
    <n v="0"/>
    <n v="0"/>
    <x v="14"/>
    <n v="1"/>
    <n v="0"/>
    <s v="ok"/>
    <n v="0"/>
    <n v="0"/>
    <n v="0"/>
    <n v="0"/>
    <n v="0"/>
    <n v="0"/>
    <n v="0"/>
    <n v="0"/>
    <n v="0"/>
    <n v="12.7"/>
    <n v="0"/>
    <s v=""/>
    <n v="0"/>
    <m/>
  </r>
  <r>
    <n v="2701040007"/>
    <s v="-"/>
    <s v="FILME TERMOENCOLHIVEL LISO 860X0,06MM"/>
    <n v="18.25"/>
    <n v="0"/>
    <n v="0"/>
    <n v="0"/>
    <n v="18.25"/>
    <x v="14"/>
    <n v="1"/>
    <n v="0"/>
    <s v="ok"/>
    <n v="0"/>
    <n v="0"/>
    <n v="18.25"/>
    <n v="0"/>
    <n v="18.25"/>
    <n v="68.015468183229814"/>
    <n v="-18.25"/>
    <n v="-18.25"/>
    <n v="0"/>
    <n v="3.7268749689440996"/>
    <n v="-68.015468183229814"/>
    <n v="-1"/>
    <n v="0"/>
    <m/>
  </r>
  <r>
    <n v="2701040026"/>
    <s v="-"/>
    <s v="FILME TERMOENCOLHIVEL LISO 390X0,05MM"/>
    <n v="0"/>
    <n v="4662.5140000000001"/>
    <n v="0"/>
    <n v="4662.5140000000001"/>
    <n v="0"/>
    <x v="15"/>
    <n v="1"/>
    <n v="0"/>
    <s v="!@##@!"/>
    <n v="3186"/>
    <n v="59791.98138376385"/>
    <n v="0"/>
    <n v="0"/>
    <n v="0"/>
    <n v="0"/>
    <n v="0"/>
    <n v="3186"/>
    <n v="3186"/>
    <n v="18.767100246002464"/>
    <n v="59791.98138376385"/>
    <s v=""/>
    <n v="59791.98138376385"/>
    <m/>
  </r>
  <r>
    <n v="2701110001"/>
    <s v="-"/>
    <s v="DIOXIDO CARBONO"/>
    <n v="79133.497789999994"/>
    <n v="86770"/>
    <n v="134781.09438999998"/>
    <n v="134781.09439000182"/>
    <n v="31122.403399998177"/>
    <x v="16"/>
    <n v="1"/>
    <n v="11650"/>
    <s v="ok"/>
    <n v="13180"/>
    <n v="32734.37854199683"/>
    <n v="31122.403399999999"/>
    <n v="0"/>
    <n v="31122.403399999999"/>
    <n v="77296.853871952146"/>
    <n v="-67483.497789999994"/>
    <n v="-17942.403399999999"/>
    <n v="49541.094389999998"/>
    <n v="2.4836402535657687"/>
    <n v="-44562.475329955305"/>
    <n v="-0.57651085519956979"/>
    <n v="123042.25623270527"/>
    <m/>
  </r>
  <r>
    <n v="2701110002"/>
    <s v="-"/>
    <s v="NITROGENIO LIQUIDO"/>
    <n v="0"/>
    <n v="0"/>
    <n v="0"/>
    <n v="0"/>
    <n v="0"/>
    <x v="16"/>
    <n v="1"/>
    <n v="0"/>
    <e v="#N/A"/>
    <e v="#N/A"/>
    <n v="0"/>
    <n v="0"/>
    <n v="0"/>
    <n v="0"/>
    <n v="0"/>
    <n v="0"/>
    <e v="#N/A"/>
    <e v="#N/A"/>
    <n v="3.7268749689440996"/>
    <n v="0"/>
    <s v=""/>
    <s v="-"/>
    <m/>
  </r>
  <r>
    <n v="2701170001"/>
    <s v="-"/>
    <s v="AGUARDENTE DE CANA"/>
    <n v="0"/>
    <n v="0"/>
    <n v="0"/>
    <n v="0"/>
    <n v="0"/>
    <x v="17"/>
    <n v="1"/>
    <n v="0"/>
    <e v="#N/A"/>
    <e v="#N/A"/>
    <n v="0"/>
    <n v="0"/>
    <n v="0"/>
    <n v="0"/>
    <n v="0"/>
    <n v="0"/>
    <e v="#N/A"/>
    <e v="#N/A"/>
    <n v="1.9056955000000002"/>
    <n v="0"/>
    <s v=""/>
    <s v="-"/>
    <m/>
  </r>
  <r>
    <n v="2801010028"/>
    <n v="2801010054"/>
    <s v="CONTRA ROTULO ADESIVO CER BAMBOA 330ML IND"/>
    <n v="0"/>
    <n v="0"/>
    <n v="0"/>
    <n v="0"/>
    <n v="0"/>
    <x v="17"/>
    <n v="6.5600000000000001E-4"/>
    <n v="0"/>
    <e v="#N/A"/>
    <e v="#N/A"/>
    <n v="0"/>
    <n v="0"/>
    <n v="0"/>
    <n v="0"/>
    <n v="0"/>
    <n v="0"/>
    <e v="#N/A"/>
    <e v="#N/A"/>
    <e v="#N/A"/>
    <n v="0"/>
    <s v=""/>
    <s v="-"/>
    <m/>
  </r>
  <r>
    <n v="2801010036"/>
    <n v="2801010058"/>
    <s v="GARGALO PAPEL CER MOEMA 1L/ 600ML IND"/>
    <n v="0"/>
    <n v="0"/>
    <n v="0"/>
    <n v="0"/>
    <n v="0"/>
    <x v="17"/>
    <n v="1.3689999999999999E-4"/>
    <n v="0"/>
    <e v="#N/A"/>
    <e v="#N/A"/>
    <n v="0"/>
    <n v="0"/>
    <n v="0"/>
    <n v="0"/>
    <n v="0"/>
    <n v="0"/>
    <e v="#N/A"/>
    <e v="#N/A"/>
    <e v="#N/A"/>
    <n v="0"/>
    <s v=""/>
    <s v="-"/>
    <m/>
  </r>
  <r>
    <n v="2801140002"/>
    <s v="-"/>
    <s v="LATA CER BAMBOA LAGER 269ML IND"/>
    <n v="4368"/>
    <n v="0"/>
    <n v="0"/>
    <n v="0"/>
    <n v="4368"/>
    <x v="17"/>
    <n v="1"/>
    <n v="4368"/>
    <e v="#N/A"/>
    <e v="#N/A"/>
    <n v="0"/>
    <n v="4368"/>
    <n v="0"/>
    <n v="4368"/>
    <n v="16278.989864347826"/>
    <n v="0"/>
    <e v="#N/A"/>
    <e v="#N/A"/>
    <n v="3.7268749689440996"/>
    <n v="0"/>
    <s v=""/>
    <s v="-"/>
    <m/>
  </r>
  <r>
    <n v="2801140005"/>
    <s v="-"/>
    <s v="LATA CER BAMBOA PILSEN 473ML IND"/>
    <n v="5720"/>
    <n v="0"/>
    <n v="0"/>
    <n v="0"/>
    <n v="5720"/>
    <x v="17"/>
    <n v="1"/>
    <n v="5720"/>
    <e v="#N/A"/>
    <e v="#N/A"/>
    <n v="0"/>
    <n v="5720"/>
    <n v="0"/>
    <n v="5720"/>
    <n v="21317.724822360251"/>
    <n v="0"/>
    <e v="#N/A"/>
    <e v="#N/A"/>
    <n v="3.7268749689440996"/>
    <n v="0"/>
    <s v=""/>
    <s v="-"/>
    <m/>
  </r>
  <r>
    <n v="2801140003"/>
    <s v="-"/>
    <s v="LATA CER BAMBOA PURO MALTE 350ML IND"/>
    <n v="29304"/>
    <n v="0"/>
    <n v="0"/>
    <n v="0"/>
    <n v="29304"/>
    <x v="17"/>
    <n v="1"/>
    <n v="109944"/>
    <e v="#N/A"/>
    <e v="#N/A"/>
    <n v="0"/>
    <n v="29304"/>
    <n v="0"/>
    <n v="29304"/>
    <n v="109212.34408993789"/>
    <n v="80640"/>
    <e v="#N/A"/>
    <e v="#N/A"/>
    <n v="3.7268749689440996"/>
    <n v="0"/>
    <s v=""/>
    <s v="-"/>
    <m/>
  </r>
  <r>
    <n v="2801140006"/>
    <s v="-"/>
    <s v="LATA CER MOEMA PILSEN 269ML IND"/>
    <n v="0"/>
    <n v="0"/>
    <n v="0"/>
    <n v="0"/>
    <n v="0"/>
    <x v="17"/>
    <n v="1"/>
    <n v="0"/>
    <e v="#N/A"/>
    <e v="#N/A"/>
    <n v="0"/>
    <n v="0"/>
    <n v="0"/>
    <n v="0"/>
    <n v="0"/>
    <n v="0"/>
    <e v="#N/A"/>
    <e v="#N/A"/>
    <n v="3.7268749689440996"/>
    <n v="0"/>
    <s v=""/>
    <s v="-"/>
    <m/>
  </r>
  <r>
    <n v="2801140007"/>
    <s v="-"/>
    <s v="LATA CER MOEMA PILSEN 350ML IND"/>
    <n v="5684"/>
    <n v="0"/>
    <n v="0"/>
    <n v="0"/>
    <n v="5684"/>
    <x v="17"/>
    <n v="1"/>
    <n v="5684"/>
    <e v="#N/A"/>
    <e v="#N/A"/>
    <n v="0"/>
    <n v="5684"/>
    <n v="0"/>
    <n v="5684"/>
    <n v="21183.557323478264"/>
    <n v="0"/>
    <e v="#N/A"/>
    <e v="#N/A"/>
    <n v="3.7268749689440996"/>
    <n v="0"/>
    <s v=""/>
    <s v="-"/>
    <m/>
  </r>
  <r>
    <n v="2801140008"/>
    <s v="-"/>
    <s v="LATA CER MOEMA PILSEN 473ML IND"/>
    <n v="0"/>
    <n v="0"/>
    <n v="0"/>
    <n v="0"/>
    <n v="0"/>
    <x v="17"/>
    <n v="1"/>
    <n v="0"/>
    <e v="#N/A"/>
    <e v="#N/A"/>
    <n v="0"/>
    <n v="0"/>
    <n v="0"/>
    <n v="0"/>
    <n v="0"/>
    <n v="0"/>
    <e v="#N/A"/>
    <e v="#N/A"/>
    <n v="3.7268749689440996"/>
    <n v="0"/>
    <s v=""/>
    <s v="-"/>
    <m/>
  </r>
  <r>
    <n v="2801140009"/>
    <s v="-"/>
    <s v="LATA CER MOEMA PILSEN URUGUAI 473ML IND"/>
    <n v="0"/>
    <n v="0"/>
    <n v="0"/>
    <n v="0"/>
    <n v="0"/>
    <x v="17"/>
    <n v="1"/>
    <n v="0"/>
    <e v="#N/A"/>
    <e v="#N/A"/>
    <n v="0"/>
    <n v="0"/>
    <n v="0"/>
    <n v="0"/>
    <n v="0"/>
    <n v="0"/>
    <e v="#N/A"/>
    <e v="#N/A"/>
    <n v="3.7268749689440996"/>
    <n v="0"/>
    <s v=""/>
    <s v="-"/>
    <m/>
  </r>
  <r>
    <n v="2801010027"/>
    <n v="2801010060"/>
    <s v="ROTULO ADESIVO CER BAMBOA LAGER 330ML IND"/>
    <n v="0"/>
    <n v="0"/>
    <n v="0"/>
    <n v="0"/>
    <n v="0"/>
    <x v="17"/>
    <n v="6.9749999999999999E-4"/>
    <n v="0"/>
    <e v="#N/A"/>
    <e v="#N/A"/>
    <n v="0"/>
    <n v="0"/>
    <n v="0"/>
    <n v="0"/>
    <n v="0"/>
    <n v="0"/>
    <e v="#N/A"/>
    <e v="#N/A"/>
    <e v="#N/A"/>
    <n v="0"/>
    <s v=""/>
    <s v="-"/>
    <m/>
  </r>
  <r>
    <n v="2801010034"/>
    <n v="2801010086"/>
    <s v="ROTULO PAPEL CER MOEMA PILSEN 300ML IND"/>
    <n v="0"/>
    <n v="0"/>
    <n v="0"/>
    <n v="0"/>
    <n v="0"/>
    <x v="17"/>
    <n v="2.9589999999999998E-4"/>
    <n v="0"/>
    <e v="#N/A"/>
    <e v="#N/A"/>
    <n v="0"/>
    <n v="0"/>
    <n v="0"/>
    <n v="0"/>
    <n v="0"/>
    <n v="0"/>
    <e v="#N/A"/>
    <e v="#N/A"/>
    <e v="#N/A"/>
    <n v="0"/>
    <s v=""/>
    <s v="-"/>
    <m/>
  </r>
  <r>
    <n v="2801010035"/>
    <n v="2801010087"/>
    <s v="ROTULO PAPEL CER MOEMA PILSEN 600ML IND"/>
    <n v="0"/>
    <n v="0"/>
    <n v="0"/>
    <n v="0"/>
    <n v="0"/>
    <x v="17"/>
    <n v="5.6240000000000001E-4"/>
    <n v="0"/>
    <e v="#N/A"/>
    <e v="#N/A"/>
    <n v="0"/>
    <n v="0"/>
    <n v="0"/>
    <n v="0"/>
    <n v="0"/>
    <n v="0"/>
    <e v="#N/A"/>
    <e v="#N/A"/>
    <e v="#N/A"/>
    <n v="0"/>
    <s v=""/>
    <s v="-"/>
    <m/>
  </r>
  <r>
    <n v="2801030008"/>
    <n v="2801030002"/>
    <s v="TAMPA ABRE FACIL BRANCA IND"/>
    <n v="0"/>
    <n v="0"/>
    <n v="0"/>
    <n v="0"/>
    <n v="0"/>
    <x v="17"/>
    <n v="1.2796999999999999E-3"/>
    <n v="0"/>
    <e v="#N/A"/>
    <e v="#N/A"/>
    <n v="0"/>
    <n v="0"/>
    <n v="0"/>
    <n v="0"/>
    <n v="0"/>
    <n v="0"/>
    <e v="#N/A"/>
    <e v="#N/A"/>
    <e v="#N/A"/>
    <n v="0"/>
    <s v=""/>
    <s v="-"/>
    <m/>
  </r>
  <r>
    <n v="2801030009"/>
    <n v="2801030012"/>
    <s v="TAMPA METALICA MOEMA IND"/>
    <n v="0"/>
    <n v="0"/>
    <n v="0"/>
    <n v="0"/>
    <n v="0"/>
    <x v="17"/>
    <n v="2.1435999999999998E-3"/>
    <n v="0"/>
    <e v="#N/A"/>
    <e v="#N/A"/>
    <n v="0"/>
    <n v="0"/>
    <n v="0"/>
    <n v="0"/>
    <n v="0"/>
    <n v="0"/>
    <e v="#N/A"/>
    <e v="#N/A"/>
    <e v="#N/A"/>
    <n v="0"/>
    <s v=""/>
    <s v="-"/>
    <m/>
  </r>
  <r>
    <n v="2801150002"/>
    <s v="-"/>
    <s v="VASILHAME AMBAR 300ML IND"/>
    <n v="16560"/>
    <n v="0"/>
    <n v="0"/>
    <n v="0"/>
    <n v="16560"/>
    <x v="17"/>
    <n v="1"/>
    <n v="16560"/>
    <e v="#N/A"/>
    <e v="#N/A"/>
    <n v="0"/>
    <n v="16560"/>
    <n v="0"/>
    <n v="16560"/>
    <n v="61717.049485714291"/>
    <n v="0"/>
    <e v="#N/A"/>
    <e v="#N/A"/>
    <n v="3.7268749689440996"/>
    <n v="0"/>
    <s v=""/>
    <s v="-"/>
    <m/>
  </r>
  <r>
    <n v="2801150001"/>
    <s v="-"/>
    <s v="VASILHAME CERVEJA AMBAR 600ML IND"/>
    <n v="0"/>
    <n v="0"/>
    <n v="0"/>
    <n v="0"/>
    <n v="0"/>
    <x v="17"/>
    <n v="1"/>
    <n v="0"/>
    <e v="#N/A"/>
    <e v="#N/A"/>
    <n v="0"/>
    <n v="0"/>
    <n v="0"/>
    <n v="0"/>
    <n v="0"/>
    <n v="0"/>
    <e v="#N/A"/>
    <e v="#N/A"/>
    <n v="3.7268749689440996"/>
    <n v="0"/>
    <s v=""/>
    <s v="-"/>
    <m/>
  </r>
  <r>
    <n v="2801150003"/>
    <s v="-"/>
    <s v="VASILHAME CERVEJA LONG NECK CRISTAL 330ML IND"/>
    <n v="13176"/>
    <n v="0"/>
    <n v="0"/>
    <n v="0"/>
    <n v="13176"/>
    <x v="17"/>
    <n v="1"/>
    <n v="13176"/>
    <e v="#N/A"/>
    <e v="#N/A"/>
    <n v="0"/>
    <n v="13176"/>
    <n v="0"/>
    <n v="13176"/>
    <n v="49105.304590807456"/>
    <n v="0"/>
    <e v="#N/A"/>
    <e v="#N/A"/>
    <n v="3.7268749689440996"/>
    <n v="0"/>
    <s v=""/>
    <s v="-"/>
    <m/>
  </r>
  <r>
    <n v="2901270010"/>
    <s v="-"/>
    <s v="ETIQUETA ADESIVA CHOPP DA QUINTA"/>
    <n v="758"/>
    <n v="0"/>
    <n v="0"/>
    <n v="0"/>
    <n v="758"/>
    <x v="18"/>
    <n v="1"/>
    <n v="750"/>
    <e v="#N/A"/>
    <e v="#N/A"/>
    <n v="0"/>
    <n v="758"/>
    <n v="0"/>
    <n v="758"/>
    <n v="0"/>
    <n v="-8"/>
    <e v="#N/A"/>
    <e v="#N/A"/>
    <n v="0"/>
    <n v="0"/>
    <s v=""/>
    <s v="-"/>
    <m/>
  </r>
  <r>
    <n v="2901010005"/>
    <n v="2901010006"/>
    <s v="GARGALO ADESIVO CV CHOPP DA QUINTA 600ML"/>
    <n v="0"/>
    <n v="0"/>
    <n v="0"/>
    <n v="0"/>
    <n v="0"/>
    <x v="18"/>
    <n v="1.953E-4"/>
    <n v="0"/>
    <e v="#N/A"/>
    <e v="#N/A"/>
    <n v="0"/>
    <n v="0"/>
    <n v="0"/>
    <n v="0"/>
    <n v="0"/>
    <n v="0"/>
    <e v="#N/A"/>
    <e v="#N/A"/>
    <e v="#N/A"/>
    <n v="0"/>
    <s v=""/>
    <s v="-"/>
    <m/>
  </r>
  <r>
    <n v="2901010004"/>
    <s v="-"/>
    <s v="ROTULO ADESIVO CV CHOPP DA QUINTA 600ML"/>
    <n v="13125.001549042692"/>
    <n v="0"/>
    <n v="0"/>
    <n v="0"/>
    <n v="13125.001549042692"/>
    <x v="18"/>
    <n v="1.6138999999999999E-3"/>
    <n v="13197"/>
    <s v="ok"/>
    <n v="13197"/>
    <n v="0"/>
    <n v="13125.001549042692"/>
    <n v="0"/>
    <n v="13125.001549042692"/>
    <n v="0"/>
    <n v="44611.469705252988"/>
    <n v="71.998450957307796"/>
    <n v="-44539.471254295684"/>
    <n v="0"/>
    <n v="0"/>
    <n v="5.4855956159913137E-3"/>
    <n v="0"/>
    <m/>
  </r>
  <r>
    <n v="2901030004"/>
    <n v="2901030006"/>
    <s v="TAMPA METALICA PRETA CHOPP DA QUINTA"/>
    <n v="19999"/>
    <n v="0"/>
    <n v="0"/>
    <n v="0"/>
    <n v="19999"/>
    <x v="18"/>
    <n v="2.1254999999999998E-3"/>
    <n v="20000"/>
    <s v="ok"/>
    <n v="20000"/>
    <n v="0"/>
    <n v="0"/>
    <n v="19999"/>
    <n v="19999"/>
    <n v="0"/>
    <n v="470.47753469771823"/>
    <n v="1"/>
    <n v="-469.47753469771823"/>
    <n v="0"/>
    <n v="0"/>
    <n v="5.0002500125006248E-5"/>
    <n v="0"/>
    <m/>
  </r>
  <r>
    <n v="681432"/>
    <s v="-"/>
    <s v="LACRE BELGAN"/>
    <n v="0"/>
    <n v="0"/>
    <n v="0"/>
    <n v="0"/>
    <n v="0"/>
    <x v="19"/>
    <n v="1"/>
    <n v="3000"/>
    <s v="ok"/>
    <n v="3000"/>
    <n v="11180.6249068323"/>
    <n v="0"/>
    <n v="0"/>
    <n v="0"/>
    <n v="0"/>
    <n v="3000"/>
    <n v="3000"/>
    <n v="0"/>
    <n v="3.7268749689440996"/>
    <n v="11180.6249068323"/>
    <s v=""/>
    <n v="0"/>
    <m/>
  </r>
  <r>
    <n v="2701260001"/>
    <s v="-"/>
    <s v="LACRE CHOPP BAMBOA PILSEN"/>
    <n v="2669"/>
    <n v="157"/>
    <n v="0"/>
    <n v="157"/>
    <n v="2669"/>
    <x v="19"/>
    <n v="1"/>
    <n v="2700"/>
    <s v="!@##@!"/>
    <n v="2686"/>
    <n v="725.97207999999989"/>
    <n v="2669"/>
    <n v="0"/>
    <n v="2669"/>
    <n v="721.37731999999994"/>
    <n v="31"/>
    <n v="17"/>
    <n v="-14"/>
    <n v="0.27027999999999996"/>
    <n v="4.5947599999999991"/>
    <n v="6.369426751592357E-3"/>
    <n v="-3.7839199999999993"/>
    <m/>
  </r>
  <r>
    <n v="2701260007"/>
    <s v="-"/>
    <s v="LACRE CHOPP DE VINHO BELLA ROMA"/>
    <n v="989"/>
    <n v="0"/>
    <n v="0"/>
    <n v="0"/>
    <n v="989"/>
    <x v="19"/>
    <n v="1"/>
    <n v="852"/>
    <s v="!@##@!"/>
    <n v="830"/>
    <n v="366.37029999999999"/>
    <n v="989"/>
    <n v="0"/>
    <n v="989"/>
    <n v="436.55448999999999"/>
    <n v="-137"/>
    <n v="-159"/>
    <n v="-22"/>
    <n v="0.44140999999999997"/>
    <n v="-70.184190000000001"/>
    <n v="-0.16076845298281092"/>
    <n v="-9.7110199999999995"/>
    <m/>
  </r>
  <r>
    <n v="2701260002"/>
    <s v="-"/>
    <s v="LACRE CHOPP DOM FIORELO"/>
    <n v="99"/>
    <n v="1"/>
    <n v="0"/>
    <n v="1"/>
    <n v="99"/>
    <x v="19"/>
    <n v="1"/>
    <n v="80"/>
    <s v="ok"/>
    <n v="80"/>
    <n v="0.72560000000000002"/>
    <n v="99"/>
    <n v="0"/>
    <n v="99"/>
    <n v="0.89793000000000001"/>
    <n v="-19"/>
    <n v="-19"/>
    <n v="0"/>
    <n v="9.0699999999999999E-3"/>
    <n v="-0.17233000000000001"/>
    <n v="-0.19191919191919191"/>
    <n v="0"/>
    <m/>
  </r>
  <r>
    <n v="2901260001"/>
    <s v="-"/>
    <s v="LACRE CHOPP MARQUES PILSEN"/>
    <n v="7053"/>
    <n v="0"/>
    <n v="0"/>
    <n v="0"/>
    <n v="7053"/>
    <x v="19"/>
    <n v="1"/>
    <n v="7185"/>
    <s v="ok"/>
    <n v="7185"/>
    <n v="0"/>
    <n v="7053"/>
    <n v="0"/>
    <n v="7053"/>
    <n v="0"/>
    <n v="132"/>
    <n v="132"/>
    <n v="0"/>
    <n v="0"/>
    <n v="0"/>
    <n v="1.8715440238196511E-2"/>
    <n v="0"/>
    <m/>
  </r>
  <r>
    <n v="2701260003"/>
    <s v="-"/>
    <s v="LACRE CHOPP MOEMA PILSEN"/>
    <n v="676"/>
    <n v="400"/>
    <n v="381"/>
    <n v="781"/>
    <n v="295"/>
    <x v="19"/>
    <n v="1"/>
    <n v="715"/>
    <s v="ok"/>
    <n v="385"/>
    <n v="134.04544999999996"/>
    <n v="295"/>
    <n v="0"/>
    <n v="295"/>
    <n v="102.71014999999998"/>
    <n v="39"/>
    <n v="90"/>
    <n v="51"/>
    <n v="0.34816999999999992"/>
    <n v="31.335299999999993"/>
    <n v="0.30508474576271188"/>
    <n v="17.756669999999996"/>
    <m/>
  </r>
  <r>
    <n v="2701260004"/>
    <s v="-"/>
    <s v="LACRE CHOPP RIO 40 GRAUS PILSEN"/>
    <n v="3521"/>
    <n v="0"/>
    <n v="0"/>
    <n v="0"/>
    <n v="3521"/>
    <x v="19"/>
    <n v="1"/>
    <n v="3520"/>
    <s v="ok"/>
    <n v="3520"/>
    <n v="13118.59989068323"/>
    <n v="3521"/>
    <n v="0"/>
    <n v="3521"/>
    <n v="13122.326765652175"/>
    <n v="-1"/>
    <n v="-1"/>
    <n v="0"/>
    <n v="3.7268749689440996"/>
    <n v="-3.7268749689440996"/>
    <n v="-2.8401022436807724E-4"/>
    <n v="0"/>
    <m/>
  </r>
  <r>
    <n v="684131"/>
    <s v="-"/>
    <s v="LACRE VERMELHO"/>
    <n v="0"/>
    <n v="0"/>
    <n v="0"/>
    <n v="0"/>
    <n v="0"/>
    <x v="19"/>
    <n v="1"/>
    <n v="0"/>
    <s v="ok"/>
    <n v="0"/>
    <n v="0"/>
    <n v="0"/>
    <n v="0"/>
    <n v="0"/>
    <n v="0"/>
    <n v="0"/>
    <n v="0"/>
    <n v="0"/>
    <n v="3.7268749689440996"/>
    <n v="0"/>
    <s v=""/>
    <n v="0"/>
    <m/>
  </r>
  <r>
    <n v="2701140002"/>
    <s v="-"/>
    <s v="LATA CER BAMBOA LAGER 350ML SLIM"/>
    <n v="0"/>
    <n v="0"/>
    <n v="0"/>
    <n v="0"/>
    <n v="0"/>
    <x v="20"/>
    <n v="1"/>
    <n v="0"/>
    <e v="#N/A"/>
    <e v="#N/A"/>
    <n v="0"/>
    <n v="0"/>
    <n v="0"/>
    <n v="0"/>
    <n v="0"/>
    <n v="0"/>
    <e v="#N/A"/>
    <e v="#N/A"/>
    <n v="0.33989999999999998"/>
    <n v="0"/>
    <s v=""/>
    <s v="-"/>
    <m/>
  </r>
  <r>
    <n v="2701140001"/>
    <s v="-"/>
    <s v="LATA CER BAMBOA PILSEN 269ML"/>
    <n v="47376"/>
    <n v="47376"/>
    <n v="0"/>
    <n v="47376"/>
    <n v="47376"/>
    <x v="20"/>
    <n v="1"/>
    <n v="39984"/>
    <s v="!@##@!"/>
    <n v="44352"/>
    <n v="14810.527999999997"/>
    <n v="47376"/>
    <n v="0"/>
    <n v="47376"/>
    <n v="15820.336727272725"/>
    <n v="-7392"/>
    <n v="-3024"/>
    <n v="4368"/>
    <n v="0.33393145743145736"/>
    <n v="-1009.8087272727271"/>
    <n v="-6.3829787234042548E-2"/>
    <n v="1458.6126060606057"/>
    <m/>
  </r>
  <r>
    <n v="2701140004"/>
    <s v="-"/>
    <s v="LATA CER BAMBOA PILSEN 473ML"/>
    <n v="22731"/>
    <n v="22731"/>
    <n v="0"/>
    <n v="22731"/>
    <n v="22731"/>
    <x v="20"/>
    <n v="1"/>
    <n v="19176"/>
    <s v="!@##@!"/>
    <n v="24896"/>
    <n v="10523.923200000005"/>
    <n v="22731"/>
    <n v="0"/>
    <n v="22731"/>
    <n v="9608.7443066838096"/>
    <n v="-3555"/>
    <n v="2165"/>
    <n v="5720"/>
    <n v="0.42271542416452462"/>
    <n v="915.17889331619585"/>
    <n v="9.5244379921692837E-2"/>
    <n v="2417.9322262210808"/>
    <m/>
  </r>
  <r>
    <n v="2701140038"/>
    <s v="-"/>
    <s v="LATA CER BAMBOA PILSEN URUGUAI 269ML"/>
    <n v="0"/>
    <n v="0"/>
    <n v="0"/>
    <n v="0"/>
    <n v="0"/>
    <x v="20"/>
    <n v="1"/>
    <n v="0"/>
    <e v="#N/A"/>
    <e v="#N/A"/>
    <n v="0"/>
    <n v="0"/>
    <n v="0"/>
    <n v="0"/>
    <n v="0"/>
    <n v="0"/>
    <e v="#N/A"/>
    <e v="#N/A"/>
    <n v="3.7268749689440996"/>
    <n v="0"/>
    <s v=""/>
    <s v="-"/>
    <m/>
  </r>
  <r>
    <n v="2701140003"/>
    <s v="-"/>
    <s v="LATA CER BAMBOA PURO MALTE 350ML"/>
    <n v="113604"/>
    <n v="113604"/>
    <n v="0"/>
    <n v="113604"/>
    <n v="113604"/>
    <x v="20"/>
    <n v="1"/>
    <n v="28920"/>
    <s v="!@##@!"/>
    <n v="138864"/>
    <n v="53950.957031249985"/>
    <n v="113604"/>
    <n v="0"/>
    <n v="113604"/>
    <n v="44137.029918323853"/>
    <n v="-84684"/>
    <n v="25260"/>
    <n v="109944"/>
    <n v="0.38851651278409083"/>
    <n v="9813.9271129261342"/>
    <n v="0.22235132565754728"/>
    <n v="42715.059481534081"/>
    <m/>
  </r>
  <r>
    <n v="2701140007"/>
    <s v="-"/>
    <s v="LATA CER CAYMAN PILSEN 269ML"/>
    <n v="0"/>
    <n v="0"/>
    <n v="0"/>
    <n v="0"/>
    <n v="0"/>
    <x v="20"/>
    <n v="1"/>
    <n v="0"/>
    <s v="ok"/>
    <n v="0"/>
    <n v="0"/>
    <n v="0"/>
    <n v="0"/>
    <n v="0"/>
    <n v="0"/>
    <n v="0"/>
    <n v="0"/>
    <n v="0"/>
    <n v="0.31520389999999998"/>
    <n v="0"/>
    <s v=""/>
    <n v="0"/>
    <m/>
  </r>
  <r>
    <n v="2701140008"/>
    <s v="-"/>
    <s v="LATA CER DEL PUERTO 269ML"/>
    <n v="2352"/>
    <n v="0"/>
    <n v="0"/>
    <n v="0"/>
    <n v="2352"/>
    <x v="20"/>
    <n v="1"/>
    <n v="0"/>
    <e v="#N/A"/>
    <e v="#N/A"/>
    <n v="0"/>
    <n v="2352"/>
    <n v="0"/>
    <n v="2352"/>
    <n v="8765.609926956522"/>
    <n v="-2352"/>
    <e v="#N/A"/>
    <e v="#N/A"/>
    <n v="3.7268749689440996"/>
    <n v="0"/>
    <s v=""/>
    <s v="-"/>
    <m/>
  </r>
  <r>
    <n v="2701140014"/>
    <s v="-"/>
    <s v="LATA CER DEL PUERTO 350ML"/>
    <n v="7391"/>
    <n v="0"/>
    <n v="0"/>
    <n v="0"/>
    <n v="7391"/>
    <x v="20"/>
    <n v="1"/>
    <n v="7391"/>
    <e v="#N/A"/>
    <e v="#N/A"/>
    <n v="0"/>
    <n v="7391"/>
    <n v="0"/>
    <n v="7391"/>
    <n v="27545.332895465839"/>
    <n v="0"/>
    <e v="#N/A"/>
    <e v="#N/A"/>
    <n v="3.7268749689440996"/>
    <n v="0"/>
    <s v=""/>
    <s v="-"/>
    <m/>
  </r>
  <r>
    <n v="2701140039"/>
    <s v="-"/>
    <s v="LATA CER MOEMA PILSEN 269ML"/>
    <n v="124584"/>
    <n v="213288"/>
    <n v="0"/>
    <n v="69144"/>
    <n v="268728"/>
    <x v="20"/>
    <n v="1"/>
    <n v="121968"/>
    <s v="!@##@!"/>
    <n v="266112"/>
    <n v="90449.712"/>
    <n v="268728"/>
    <n v="0"/>
    <n v="268728"/>
    <n v="91338.873129870131"/>
    <n v="-2616"/>
    <n v="-2616"/>
    <n v="0"/>
    <n v="0.33989339826839826"/>
    <n v="-889.1611298701298"/>
    <n v="-9.7347503795659554E-3"/>
    <n v="0"/>
    <m/>
  </r>
  <r>
    <n v="2701140018"/>
    <s v="-"/>
    <s v="LATA CER MOEMA PILSEN 350ML"/>
    <n v="2047280.6812"/>
    <n v="172109.68119999999"/>
    <n v="482856"/>
    <n v="837192.36239999998"/>
    <n v="1382198"/>
    <x v="20"/>
    <n v="1"/>
    <n v="1865017"/>
    <s v="ok"/>
    <n v="1478589"/>
    <n v="495261.95791111112"/>
    <n v="1382198"/>
    <n v="0"/>
    <n v="1382198"/>
    <n v="462975.23361855251"/>
    <n v="-182263.68119999999"/>
    <n v="96391"/>
    <n v="278654.68119999999"/>
    <n v="0.33495579766325267"/>
    <n v="32286.724292558589"/>
    <n v="6.9737476106896401E-2"/>
    <n v="93337.001013945381"/>
    <m/>
  </r>
  <r>
    <n v="2701140019"/>
    <s v="-"/>
    <s v="LATA CER MOEMA PILSEN 473ML"/>
    <n v="79196"/>
    <n v="644174"/>
    <n v="206798"/>
    <n v="427740"/>
    <n v="295630"/>
    <x v="20"/>
    <n v="1"/>
    <n v="89470"/>
    <s v="ok"/>
    <n v="18672"/>
    <n v="7980.7462500000011"/>
    <n v="9326"/>
    <n v="0"/>
    <n v="9326"/>
    <n v="3986.0989464170957"/>
    <n v="10274"/>
    <n v="9346"/>
    <n v="-928"/>
    <n v="0.42741785829048851"/>
    <n v="3994.6473035829054"/>
    <n v="1.0021445421402531"/>
    <n v="-396.64377249357335"/>
    <m/>
  </r>
  <r>
    <n v="2701140024"/>
    <s v="-"/>
    <s v="LATA CER MOEMA PILSEN ARGENTINA 473ML"/>
    <n v="192944"/>
    <n v="240688"/>
    <n v="154056"/>
    <n v="394744"/>
    <n v="38888"/>
    <x v="20"/>
    <n v="1"/>
    <n v="147820"/>
    <s v="ok"/>
    <n v="22562"/>
    <n v="9790.3141032608692"/>
    <n v="38888"/>
    <n v="0"/>
    <n v="38888"/>
    <n v="16874.644749916173"/>
    <n v="-45124"/>
    <n v="-16326"/>
    <n v="28798"/>
    <n v="0.43392935481166872"/>
    <n v="-7084.3306466553031"/>
    <n v="-0.41982102448055958"/>
    <n v="12496.297559866436"/>
    <m/>
  </r>
  <r>
    <n v="2701140040"/>
    <s v="-"/>
    <s v="LATA CER MOEMA URUGUAI PILSEN 473ML"/>
    <n v="3501"/>
    <n v="0"/>
    <n v="0"/>
    <n v="0"/>
    <n v="3501"/>
    <x v="20"/>
    <n v="1"/>
    <n v="0"/>
    <s v="ok"/>
    <n v="0"/>
    <n v="0"/>
    <n v="3501"/>
    <n v="0"/>
    <n v="3501"/>
    <n v="1569.2104687499996"/>
    <n v="-3501"/>
    <n v="-3501"/>
    <n v="0"/>
    <n v="0.44821778598971712"/>
    <n v="-1569.2104687499996"/>
    <n v="-1"/>
    <n v="0"/>
    <m/>
  </r>
  <r>
    <n v="2901140013"/>
    <s v="-"/>
    <s v="LATA CER PILSEN 473ML MARQUES"/>
    <n v="0"/>
    <n v="0"/>
    <n v="0"/>
    <n v="0"/>
    <n v="0"/>
    <x v="20"/>
    <n v="1"/>
    <n v="0"/>
    <s v="ok"/>
    <n v="0"/>
    <n v="0"/>
    <n v="0"/>
    <n v="0"/>
    <n v="0"/>
    <n v="0"/>
    <n v="0"/>
    <n v="0"/>
    <n v="0"/>
    <n v="0.44861503856041135"/>
    <n v="0"/>
    <s v=""/>
    <n v="0"/>
    <m/>
  </r>
  <r>
    <n v="2901140016"/>
    <s v="-"/>
    <s v="LATA CER SURVA PILSEN 269ML"/>
    <n v="0"/>
    <n v="0"/>
    <n v="0"/>
    <n v="0"/>
    <n v="0"/>
    <x v="20"/>
    <n v="1"/>
    <n v="0"/>
    <s v="ok"/>
    <n v="0"/>
    <n v="0"/>
    <n v="0"/>
    <n v="0"/>
    <n v="0"/>
    <n v="0"/>
    <n v="0"/>
    <n v="0"/>
    <n v="0"/>
    <n v="0.35386425613844535"/>
    <n v="0"/>
    <s v=""/>
    <n v="0"/>
    <m/>
  </r>
  <r>
    <n v="2701140005"/>
    <s v="-"/>
    <s v="LATA CV BELLA ROMA 265ML"/>
    <n v="15618"/>
    <n v="10950"/>
    <n v="0"/>
    <n v="10950"/>
    <n v="15618"/>
    <x v="20"/>
    <n v="1"/>
    <n v="13200"/>
    <s v="ok"/>
    <n v="13200"/>
    <n v="4562.5997023809532"/>
    <n v="15618"/>
    <n v="0"/>
    <n v="15618"/>
    <n v="5398.3850114989191"/>
    <n v="-2418"/>
    <n v="-2418"/>
    <n v="0"/>
    <n v="0.34565149260461769"/>
    <n v="-835.78530911796554"/>
    <n v="-0.15482135996926624"/>
    <n v="0"/>
    <m/>
  </r>
  <r>
    <n v="2701140006"/>
    <s v="-"/>
    <s v="LATA CV BELLA ROMA 473ML"/>
    <n v="360574"/>
    <n v="1465200"/>
    <n v="563796"/>
    <n v="1325684"/>
    <n v="500090"/>
    <x v="20"/>
    <n v="1"/>
    <n v="352434"/>
    <s v="ok"/>
    <n v="340375"/>
    <n v="150214.61260330581"/>
    <n v="500090"/>
    <n v="0"/>
    <n v="500090"/>
    <n v="220700.18543308764"/>
    <n v="-8140"/>
    <n v="-159715"/>
    <n v="-151575"/>
    <n v="0.44132093309821757"/>
    <n v="-70485.572829781813"/>
    <n v="-0.31937251294766944"/>
    <n v="-66893.220434362331"/>
    <m/>
  </r>
  <r>
    <n v="2701140041"/>
    <s v="-"/>
    <s v="LATA DE ALUMINIO LISA 269ML"/>
    <n v="2012"/>
    <n v="0"/>
    <n v="0"/>
    <n v="0"/>
    <n v="2012"/>
    <x v="20"/>
    <n v="1"/>
    <n v="0"/>
    <s v="ok"/>
    <n v="0"/>
    <n v="0"/>
    <n v="2012"/>
    <n v="0"/>
    <n v="2012"/>
    <n v="667.18634828869062"/>
    <n v="-2012"/>
    <n v="-2012"/>
    <n v="0"/>
    <n v="0.33160355282738102"/>
    <n v="-667.18634828869062"/>
    <n v="-1"/>
    <n v="0"/>
    <m/>
  </r>
  <r>
    <n v="2701140042"/>
    <s v="-"/>
    <s v="LATA DE ALUMINIO LISA 473ML"/>
    <n v="45555"/>
    <n v="0"/>
    <n v="0"/>
    <n v="0"/>
    <n v="45555"/>
    <x v="20"/>
    <n v="1"/>
    <n v="43568"/>
    <s v="ok"/>
    <n v="43568"/>
    <n v="19028.053333333333"/>
    <n v="45555"/>
    <n v="0"/>
    <n v="45555"/>
    <n v="19895.863239074552"/>
    <n v="-1987"/>
    <n v="-1987"/>
    <n v="0"/>
    <n v="0.43674378748928877"/>
    <n v="-867.80990574121677"/>
    <n v="-4.3617605092745031E-2"/>
    <n v="0"/>
    <m/>
  </r>
  <r>
    <n v="2701140032"/>
    <s v="-"/>
    <s v="LATA FURIOSO MACA VERDE E MELAO 269ML"/>
    <n v="93732"/>
    <n v="69444"/>
    <n v="0"/>
    <n v="69444"/>
    <n v="93732"/>
    <x v="20"/>
    <n v="1"/>
    <n v="92400"/>
    <s v="ok"/>
    <n v="92400"/>
    <n v="34028.131944444453"/>
    <n v="93732"/>
    <n v="0"/>
    <n v="93732"/>
    <n v="34518.667352994235"/>
    <n v="-1332"/>
    <n v="-1332"/>
    <n v="0"/>
    <n v="0.36826982623857629"/>
    <n v="-490.5354085497836"/>
    <n v="-1.4210728459864295E-2"/>
    <n v="0"/>
    <m/>
  </r>
  <r>
    <n v="2701140016"/>
    <s v="-"/>
    <s v="LATA FURIOSO MACA VERDE E MELAO 473ML"/>
    <n v="1961"/>
    <n v="1961"/>
    <n v="0"/>
    <n v="1961"/>
    <n v="1961"/>
    <x v="20"/>
    <n v="1"/>
    <n v="62240"/>
    <s v="!@##@!"/>
    <n v="0"/>
    <n v="0"/>
    <n v="1961"/>
    <n v="0"/>
    <n v="1961"/>
    <n v="966.4035621072552"/>
    <n v="60279"/>
    <n v="-1961"/>
    <n v="-62240"/>
    <n v="0.49281160739788638"/>
    <n v="-966.4035621072552"/>
    <n v="-1"/>
    <n v="-30672.594444444447"/>
    <m/>
  </r>
  <r>
    <n v="2701140033"/>
    <s v="-"/>
    <s v="LATA FURIOSO MELANCIA E MORANGO 269ML"/>
    <n v="115632"/>
    <n v="77472"/>
    <n v="0"/>
    <n v="77472"/>
    <n v="115632"/>
    <x v="20"/>
    <n v="1"/>
    <n v="114576"/>
    <s v="ok"/>
    <n v="114576"/>
    <n v="42456.118888888886"/>
    <n v="115632"/>
    <n v="0"/>
    <n v="115632"/>
    <n v="42847.41952380952"/>
    <n v="-1056"/>
    <n v="-1056"/>
    <n v="0"/>
    <n v="0.37054984367484367"/>
    <n v="-391.30063492063493"/>
    <n v="-9.1324200913242004E-3"/>
    <n v="0"/>
    <m/>
  </r>
  <r>
    <n v="2701140015"/>
    <s v="-"/>
    <s v="LATA FURIOSO MELANCIA E MORANGO 473ML"/>
    <n v="70408"/>
    <n v="169166"/>
    <n v="70019"/>
    <n v="239185"/>
    <n v="389"/>
    <x v="20"/>
    <n v="1"/>
    <n v="70409"/>
    <s v="ok"/>
    <n v="389"/>
    <n v="191.76731250000012"/>
    <n v="389"/>
    <n v="0"/>
    <n v="389"/>
    <n v="191.76731250000012"/>
    <n v="1"/>
    <n v="0"/>
    <n v="-1"/>
    <n v="0.49297509640102855"/>
    <n v="0"/>
    <n v="0"/>
    <n v="-0.49297509640102855"/>
    <m/>
  </r>
  <r>
    <n v="2701140034"/>
    <s v="-"/>
    <s v="LATA FURIOSO MELANCIA E MORANGO ZERO 269ML"/>
    <n v="82368"/>
    <n v="82368"/>
    <n v="0"/>
    <n v="82368"/>
    <n v="82368"/>
    <x v="20"/>
    <n v="1"/>
    <n v="82368"/>
    <s v="ok"/>
    <n v="82368"/>
    <n v="30690.697142857138"/>
    <n v="82368"/>
    <n v="0"/>
    <n v="82368"/>
    <n v="30690.697142857138"/>
    <n v="0"/>
    <n v="0"/>
    <n v="0"/>
    <n v="0.37260461760461755"/>
    <n v="0"/>
    <n v="0"/>
    <n v="0"/>
    <m/>
  </r>
  <r>
    <n v="2701140028"/>
    <s v="-"/>
    <s v="LATA FURIOSO MELANCIA E MORANGO ZERO 473ML"/>
    <n v="30134"/>
    <n v="97316"/>
    <n v="29700"/>
    <n v="89672"/>
    <n v="37778"/>
    <x v="20"/>
    <n v="1"/>
    <n v="30342"/>
    <s v="ok"/>
    <n v="38900"/>
    <n v="19438.794642857141"/>
    <n v="37778"/>
    <n v="0"/>
    <n v="37778"/>
    <n v="18878.117841076019"/>
    <n v="208"/>
    <n v="1122"/>
    <n v="914"/>
    <n v="0.49971194454645607"/>
    <n v="560.67680178112369"/>
    <n v="2.9699825295145324E-2"/>
    <n v="456.73671731546085"/>
    <m/>
  </r>
  <r>
    <n v="2701140031"/>
    <s v="-"/>
    <s v="LATA FURIOSO TANGERINA E LIMAO ZERO 473ML"/>
    <n v="19838"/>
    <n v="100534"/>
    <n v="51736"/>
    <n v="114926"/>
    <n v="5446"/>
    <x v="20"/>
    <n v="1"/>
    <n v="19839"/>
    <s v="ok"/>
    <n v="5446"/>
    <n v="2690.5893750000005"/>
    <n v="5446"/>
    <n v="0"/>
    <n v="5446"/>
    <n v="2690.5893750000005"/>
    <n v="1"/>
    <n v="0"/>
    <n v="-1"/>
    <n v="0.49404872842453185"/>
    <n v="0"/>
    <n v="0"/>
    <n v="-0.49404872842453185"/>
    <m/>
  </r>
  <r>
    <n v="2701140035"/>
    <s v="-"/>
    <s v="LATA FURIOSO TRADICIONAL 269ML"/>
    <n v="0"/>
    <n v="0"/>
    <n v="0"/>
    <n v="0"/>
    <n v="0"/>
    <x v="20"/>
    <n v="1"/>
    <n v="0"/>
    <s v="ok"/>
    <n v="0"/>
    <n v="0"/>
    <n v="0"/>
    <n v="0"/>
    <n v="0"/>
    <n v="0"/>
    <n v="0"/>
    <n v="0"/>
    <n v="0"/>
    <n v="0.37260461760461755"/>
    <n v="0"/>
    <s v=""/>
    <n v="0"/>
    <m/>
  </r>
  <r>
    <n v="2701140026"/>
    <s v="-"/>
    <s v="LATA FURIOSO TRADICIONAL 473ML"/>
    <n v="7852"/>
    <n v="614066"/>
    <n v="203130"/>
    <n v="618028"/>
    <n v="3890"/>
    <x v="20"/>
    <n v="1"/>
    <n v="9336"/>
    <s v="ok"/>
    <n v="3890"/>
    <n v="1816.0661184210528"/>
    <n v="3890"/>
    <n v="0"/>
    <n v="3890"/>
    <n v="1816.0661184210528"/>
    <n v="1484"/>
    <n v="0"/>
    <n v="-1484"/>
    <n v="0.46685504329590044"/>
    <n v="0"/>
    <n v="0"/>
    <n v="-692.8128842511162"/>
    <m/>
  </r>
  <r>
    <n v="2701140036"/>
    <s v="-"/>
    <s v="LATA FURIOSO TRADICIONAL ZERO 269ML"/>
    <n v="41184"/>
    <n v="41184"/>
    <n v="0"/>
    <n v="41184"/>
    <n v="41184"/>
    <x v="20"/>
    <n v="1"/>
    <n v="39600"/>
    <s v="ok"/>
    <n v="39600"/>
    <n v="14755.136904761905"/>
    <n v="41184"/>
    <n v="0"/>
    <n v="41184"/>
    <n v="15345.342380952381"/>
    <n v="-1584"/>
    <n v="-1584"/>
    <n v="0"/>
    <n v="0.37260446729196728"/>
    <n v="-590.20547619047613"/>
    <n v="-3.8461538461538464E-2"/>
    <n v="0"/>
    <m/>
  </r>
  <r>
    <n v="2701140027"/>
    <s v="-"/>
    <s v="LATA FURIOSO TRADICIONAL ZERO 473ML"/>
    <n v="9424"/>
    <n v="128595"/>
    <n v="46768"/>
    <n v="119347"/>
    <n v="18672"/>
    <x v="20"/>
    <n v="1"/>
    <n v="7391"/>
    <s v="ok"/>
    <n v="18672"/>
    <n v="9298.1474999999991"/>
    <n v="18672"/>
    <n v="0"/>
    <n v="18672"/>
    <n v="9298.1474999999991"/>
    <n v="-2033"/>
    <n v="0"/>
    <n v="2033"/>
    <n v="0.49797276670951152"/>
    <n v="0"/>
    <n v="0"/>
    <n v="1012.3786347204369"/>
    <m/>
  </r>
  <r>
    <n v="2701140037"/>
    <s v="-"/>
    <s v="LATA FURIOSO TROPICAL 269ML"/>
    <n v="23616"/>
    <n v="11472"/>
    <n v="0"/>
    <n v="11472"/>
    <n v="23616"/>
    <x v="20"/>
    <n v="1"/>
    <n v="21120"/>
    <s v="ok"/>
    <n v="21120"/>
    <n v="7602.5714285714294"/>
    <n v="23616"/>
    <n v="0"/>
    <n v="23616"/>
    <n v="8501.0571428571438"/>
    <n v="-2496"/>
    <n v="-2496"/>
    <n v="0"/>
    <n v="0.35997023809523815"/>
    <n v="-898.48571428571438"/>
    <n v="-0.10569105691056911"/>
    <n v="0"/>
    <m/>
  </r>
  <r>
    <n v="2701140017"/>
    <s v="-"/>
    <s v="LATA FURIOSO TROPICAL 473ML"/>
    <n v="3891"/>
    <n v="83885"/>
    <n v="28787"/>
    <n v="81552"/>
    <n v="6224"/>
    <x v="20"/>
    <n v="1"/>
    <n v="2334"/>
    <s v="ok"/>
    <n v="6224"/>
    <n v="2905.7044444444441"/>
    <n v="6224"/>
    <n v="0"/>
    <n v="6224"/>
    <n v="2905.7044444444441"/>
    <n v="-1557"/>
    <n v="0"/>
    <n v="1557"/>
    <n v="0.4668548271922307"/>
    <n v="0"/>
    <n v="0"/>
    <n v="726.89296593830318"/>
    <m/>
  </r>
  <r>
    <n v="2701140043"/>
    <s v="-"/>
    <s v="LATA FURIOSO UVA VERDE E PESSEGO 269ML"/>
    <n v="0"/>
    <n v="0"/>
    <n v="0"/>
    <n v="0"/>
    <n v="0"/>
    <x v="20"/>
    <n v="1"/>
    <n v="0"/>
    <s v="ok"/>
    <n v="0"/>
    <n v="0"/>
    <n v="0"/>
    <n v="0"/>
    <n v="0"/>
    <n v="0"/>
    <n v="0"/>
    <n v="0"/>
    <n v="0"/>
    <n v="0.36719546657046653"/>
    <n v="0"/>
    <s v=""/>
    <n v="0"/>
    <m/>
  </r>
  <r>
    <n v="2701140044"/>
    <s v="-"/>
    <s v="LATA FURIOSO UVA VERDE E PESSEGO 473ML"/>
    <n v="2518"/>
    <n v="205254"/>
    <n v="86931"/>
    <n v="198825"/>
    <n v="8947"/>
    <x v="20"/>
    <n v="1"/>
    <n v="0"/>
    <s v="ok"/>
    <n v="8947"/>
    <n v="4420.2534027777783"/>
    <n v="8947"/>
    <n v="0"/>
    <n v="8947"/>
    <n v="4420.2534027777783"/>
    <n v="-2518"/>
    <n v="0"/>
    <n v="2518"/>
    <n v="0.49404866466723801"/>
    <n v="0"/>
    <n v="0"/>
    <n v="1244.0145376321054"/>
    <m/>
  </r>
  <r>
    <n v="2701140020"/>
    <s v="-"/>
    <s v="LATA REFRIKO COLA 350ML"/>
    <n v="111254"/>
    <n v="137984"/>
    <n v="73132"/>
    <n v="211116"/>
    <n v="38122"/>
    <x v="20"/>
    <n v="1"/>
    <n v="111254"/>
    <s v="ok"/>
    <n v="38122"/>
    <n v="12478.126111111111"/>
    <n v="38122"/>
    <n v="0"/>
    <n v="38122"/>
    <n v="12478.126111111111"/>
    <n v="0"/>
    <n v="0"/>
    <n v="0"/>
    <n v="0.32732086750724282"/>
    <n v="0"/>
    <n v="0"/>
    <n v="0"/>
    <m/>
  </r>
  <r>
    <n v="2701140025"/>
    <s v="-"/>
    <s v="LATA REFRIKO GUARANA 350ML"/>
    <n v="192555"/>
    <n v="145689"/>
    <n v="163380"/>
    <n v="292731"/>
    <n v="45513"/>
    <x v="20"/>
    <n v="1"/>
    <n v="192555"/>
    <s v="ok"/>
    <n v="45513"/>
    <n v="15354.861785714287"/>
    <n v="45513"/>
    <n v="0"/>
    <n v="45513"/>
    <n v="15354.861785714287"/>
    <n v="0"/>
    <n v="0"/>
    <n v="0"/>
    <n v="0.337373097482352"/>
    <n v="0"/>
    <n v="0"/>
    <n v="0"/>
    <m/>
  </r>
  <r>
    <n v="2701140021"/>
    <s v="-"/>
    <s v="LATA REFRIKO LARANJA 350ML"/>
    <n v="73910"/>
    <n v="41897"/>
    <n v="73910"/>
    <n v="115807"/>
    <n v="0"/>
    <x v="20"/>
    <n v="1"/>
    <n v="73521"/>
    <s v="ok"/>
    <n v="0"/>
    <n v="0"/>
    <n v="0"/>
    <n v="0"/>
    <n v="0"/>
    <n v="0"/>
    <n v="-389"/>
    <n v="0"/>
    <n v="389"/>
    <n v="0.31682825315216062"/>
    <n v="0"/>
    <s v=""/>
    <n v="123.24619047619048"/>
    <m/>
  </r>
  <r>
    <n v="2701140023"/>
    <s v="-"/>
    <s v="LATA REFRIKO TUBAINA 350ML"/>
    <n v="30731"/>
    <n v="0"/>
    <n v="30731"/>
    <n v="30731"/>
    <n v="0"/>
    <x v="20"/>
    <n v="1"/>
    <n v="36566"/>
    <s v="ok"/>
    <n v="0"/>
    <n v="0"/>
    <n v="0"/>
    <n v="0"/>
    <n v="0"/>
    <n v="0"/>
    <n v="5835"/>
    <n v="0"/>
    <n v="-5835"/>
    <n v="0.33819867792875513"/>
    <n v="0"/>
    <s v=""/>
    <n v="-1973.3892857142862"/>
    <m/>
  </r>
  <r>
    <n v="2701140030"/>
    <s v="-"/>
    <s v="LATA REFRIKO UVA 350ML"/>
    <n v="85654"/>
    <n v="116998"/>
    <n v="41697"/>
    <n v="158695"/>
    <n v="43957"/>
    <x v="20"/>
    <n v="1"/>
    <n v="79356"/>
    <s v="ok"/>
    <n v="43957"/>
    <n v="14829.909246031746"/>
    <n v="43957"/>
    <n v="0"/>
    <n v="43957"/>
    <n v="14829.909246031746"/>
    <n v="-6298"/>
    <n v="0"/>
    <n v="6298"/>
    <n v="0.337373097482352"/>
    <n v="0"/>
    <n v="0"/>
    <n v="2124.7757679438528"/>
    <m/>
  </r>
  <r>
    <n v="2701200005"/>
    <s v="-"/>
    <s v="LUPULO DRY HOP"/>
    <n v="89"/>
    <n v="0"/>
    <n v="0"/>
    <n v="0"/>
    <n v="89"/>
    <x v="21"/>
    <n v="1"/>
    <n v="89"/>
    <s v="ok"/>
    <n v="89"/>
    <n v="331.69187223602489"/>
    <n v="89"/>
    <n v="0"/>
    <n v="89"/>
    <n v="331.69187223602489"/>
    <n v="0"/>
    <n v="0"/>
    <n v="0"/>
    <n v="3.7268749689440996"/>
    <n v="0"/>
    <n v="0"/>
    <n v="0"/>
    <m/>
  </r>
  <r>
    <n v="2701200003"/>
    <s v="-"/>
    <s v="LUPULO HALLERTAU NUGGET"/>
    <n v="3455.49656"/>
    <n v="0"/>
    <n v="52.5"/>
    <n v="52.5"/>
    <n v="3402.99656"/>
    <x v="21"/>
    <n v="1"/>
    <n v="3630"/>
    <s v="ok"/>
    <n v="3580"/>
    <n v="172245.97200000001"/>
    <n v="3402.99656"/>
    <n v="0"/>
    <n v="3402.99656"/>
    <n v="163729.73468990403"/>
    <n v="174.50343999999996"/>
    <n v="177.00343999999996"/>
    <n v="2.5"/>
    <n v="48.113400000000006"/>
    <n v="8516.2373100959994"/>
    <n v="5.201399322014006E-2"/>
    <n v="120.28350000000002"/>
    <m/>
  </r>
  <r>
    <n v="2701200002"/>
    <s v="-"/>
    <s v="LUPULO LSK KETTLE REDI"/>
    <n v="20.3"/>
    <n v="23.1"/>
    <n v="13.299999999999997"/>
    <n v="13.299999999999999"/>
    <n v="30.100000000000009"/>
    <x v="21"/>
    <n v="1"/>
    <n v="14.7"/>
    <s v="ok"/>
    <n v="40.6"/>
    <n v="36364.496901408456"/>
    <n v="30.1"/>
    <n v="0"/>
    <n v="30.1"/>
    <n v="26959.88563380282"/>
    <n v="-5.6000000000000014"/>
    <n v="10.5"/>
    <n v="16.100000000000001"/>
    <n v="895.677263581489"/>
    <n v="9404.6112676056346"/>
    <n v="0.34883720930232559"/>
    <n v="14420.403943661975"/>
    <m/>
  </r>
  <r>
    <n v="2701200004"/>
    <s v="-"/>
    <s v="LUPULO TETRAHOP TETRALONE DRY HOP"/>
    <n v="51.66"/>
    <n v="0"/>
    <n v="0"/>
    <n v="0"/>
    <n v="51.66"/>
    <x v="21"/>
    <n v="1"/>
    <n v="51.66"/>
    <s v="ok"/>
    <n v="51.66"/>
    <n v="10447.976699999999"/>
    <n v="51.66"/>
    <n v="0"/>
    <n v="51.66"/>
    <n v="10447.976699999999"/>
    <n v="0"/>
    <n v="0"/>
    <n v="0"/>
    <n v="202.245"/>
    <n v="0"/>
    <n v="0"/>
    <n v="0"/>
    <m/>
  </r>
  <r>
    <n v="2701200001"/>
    <s v="-"/>
    <s v="LUPULO TRADITION T-90"/>
    <n v="0"/>
    <n v="0"/>
    <n v="0"/>
    <n v="0"/>
    <n v="0"/>
    <x v="21"/>
    <n v="1"/>
    <n v="0"/>
    <e v="#N/A"/>
    <e v="#N/A"/>
    <n v="0"/>
    <n v="0"/>
    <n v="0"/>
    <n v="0"/>
    <n v="0"/>
    <n v="0"/>
    <e v="#N/A"/>
    <e v="#N/A"/>
    <n v="101.06376666666699"/>
    <n v="0"/>
    <s v=""/>
    <s v="-"/>
    <m/>
  </r>
  <r>
    <n v="2701190002"/>
    <s v="-"/>
    <s v="MALTE BASE"/>
    <n v="126446.31080000001"/>
    <n v="85742"/>
    <n v="6016.68"/>
    <n v="6016.68"/>
    <n v="206171.63080000001"/>
    <x v="22"/>
    <n v="1"/>
    <n v="126446.31080000001"/>
    <e v="#N/A"/>
    <e v="#N/A"/>
    <n v="0"/>
    <n v="206171.63080000001"/>
    <n v="0"/>
    <n v="206171.63080000001"/>
    <n v="651301.04484828701"/>
    <n v="0"/>
    <e v="#N/A"/>
    <e v="#N/A"/>
    <n v="3.1590235878770909"/>
    <n v="0"/>
    <s v=""/>
    <s v="-"/>
    <m/>
  </r>
  <r>
    <n v="2701190003"/>
    <s v="-"/>
    <s v="MALTE CARAHELL"/>
    <n v="0"/>
    <n v="0"/>
    <n v="0"/>
    <n v="0"/>
    <n v="0"/>
    <x v="22"/>
    <n v="1"/>
    <n v="0"/>
    <e v="#N/A"/>
    <e v="#N/A"/>
    <n v="0"/>
    <n v="0"/>
    <n v="0"/>
    <n v="0"/>
    <n v="0"/>
    <n v="0"/>
    <e v="#N/A"/>
    <e v="#N/A"/>
    <n v="9.1296966666666659"/>
    <n v="0"/>
    <s v=""/>
    <s v="-"/>
    <m/>
  </r>
  <r>
    <n v="2701190001"/>
    <s v="-"/>
    <s v="MALTE PILSEN"/>
    <n v="50097"/>
    <n v="67020"/>
    <n v="45908"/>
    <n v="45908"/>
    <n v="71209"/>
    <x v="22"/>
    <n v="1"/>
    <n v="70000"/>
    <s v="ok"/>
    <n v="70000"/>
    <n v="207123.24257425743"/>
    <n v="71209"/>
    <n v="0"/>
    <n v="71209"/>
    <n v="210700.55686386136"/>
    <n v="19903"/>
    <n v="-1209"/>
    <n v="-21112"/>
    <n v="2.9589034653465345"/>
    <n v="-3577.3142896039603"/>
    <n v="-1.6978190959007992E-2"/>
    <n v="-62468.369960396034"/>
    <m/>
  </r>
  <r>
    <n v="2701020001"/>
    <n v="2701020051"/>
    <s v="PREFORMA 12,0G CRISTAL 200ML A"/>
    <n v="0"/>
    <n v="0"/>
    <n v="0"/>
    <n v="0"/>
    <n v="0"/>
    <x v="23"/>
    <n v="1.2E-2"/>
    <n v="0"/>
    <s v="ok"/>
    <n v="0"/>
    <n v="0"/>
    <n v="0"/>
    <n v="0"/>
    <n v="0"/>
    <n v="0"/>
    <n v="0"/>
    <n v="0"/>
    <n v="0"/>
    <n v="0.15519216635160679"/>
    <n v="0"/>
    <s v=""/>
    <n v="0"/>
    <m/>
  </r>
  <r>
    <n v="2701020008"/>
    <n v="2701020086"/>
    <s v="PREFORMA 15,2G CRISTAL 450/ 500ML B"/>
    <n v="0"/>
    <n v="0"/>
    <n v="0"/>
    <n v="0"/>
    <n v="0"/>
    <x v="23"/>
    <n v="1.52E-2"/>
    <n v="0"/>
    <s v="ok"/>
    <n v="0"/>
    <n v="0"/>
    <n v="0"/>
    <n v="0"/>
    <n v="0"/>
    <n v="0"/>
    <n v="0"/>
    <n v="0"/>
    <n v="0"/>
    <n v="0.16690088473354603"/>
    <n v="0"/>
    <s v=""/>
    <n v="0"/>
    <m/>
  </r>
  <r>
    <n v="2701020006"/>
    <n v="2701020087"/>
    <s v="PREFORMA 15,6G CRISTAL 450/ 500ML C"/>
    <n v="117064"/>
    <n v="0"/>
    <n v="0"/>
    <n v="0"/>
    <n v="117064"/>
    <x v="23"/>
    <n v="1.5650000000000001E-2"/>
    <n v="117066"/>
    <s v="!@##@!"/>
    <n v="0"/>
    <n v="0"/>
    <n v="0"/>
    <n v="117064"/>
    <n v="117064"/>
    <n v="18732.882909263088"/>
    <n v="127.79552715654951"/>
    <n v="-117064"/>
    <n v="-117191.79552715654"/>
    <n v="0.16002257661845731"/>
    <n v="-18732.882909263088"/>
    <n v="-1"/>
    <n v="-18753.333078798991"/>
    <m/>
  </r>
  <r>
    <n v="2701020067"/>
    <n v="2701020056"/>
    <s v="PREFORMA 17,8G CRISTAL 250/ 275/ 500ML B"/>
    <n v="39155"/>
    <n v="3396"/>
    <n v="0"/>
    <n v="3396"/>
    <n v="39155"/>
    <x v="23"/>
    <n v="1.78E-2"/>
    <n v="39456"/>
    <s v="ok"/>
    <n v="39456"/>
    <n v="8602.4041331479148"/>
    <n v="0"/>
    <n v="39155"/>
    <n v="39155"/>
    <n v="8536.778533896153"/>
    <n v="16910.112359550563"/>
    <n v="301"/>
    <n v="-16609.112359550563"/>
    <n v="0.21802524668359477"/>
    <n v="65.625599251762026"/>
    <n v="7.687396245690206E-3"/>
    <n v="-3621.2058193865541"/>
    <m/>
  </r>
  <r>
    <n v="2701020074"/>
    <n v="2701020118"/>
    <s v="PREFORMA 17,8G VERDE 500ML D"/>
    <n v="39456"/>
    <n v="20000"/>
    <n v="0"/>
    <n v="20000"/>
    <n v="39456"/>
    <x v="23"/>
    <n v="1.78E-2"/>
    <n v="39456"/>
    <s v="ok"/>
    <n v="39456"/>
    <n v="8546.089734740488"/>
    <n v="0"/>
    <n v="39456"/>
    <n v="39456"/>
    <n v="8546.089734740488"/>
    <n v="0"/>
    <n v="0"/>
    <n v="0"/>
    <n v="0.21659797583993534"/>
    <n v="0"/>
    <n v="0"/>
    <n v="0"/>
    <m/>
  </r>
  <r>
    <n v="2701020064"/>
    <n v="2701020057"/>
    <s v="PREFORMA 18,02G CRISTAL 250/ 275/ 500ML D"/>
    <n v="0"/>
    <n v="41664"/>
    <n v="0"/>
    <n v="1669.5351000000001"/>
    <n v="39994.464899999999"/>
    <x v="23"/>
    <n v="1.8020000000000001E-2"/>
    <n v="0"/>
    <s v="ok"/>
    <n v="0"/>
    <n v="0"/>
    <n v="0"/>
    <n v="0"/>
    <n v="0"/>
    <n v="0"/>
    <n v="0"/>
    <n v="0"/>
    <n v="0"/>
    <e v="#N/A"/>
    <n v="0"/>
    <s v=""/>
    <s v="-"/>
    <m/>
  </r>
  <r>
    <n v="2701020068"/>
    <n v="2701020117"/>
    <s v="PREFORMA 19,5G VERDE 500ML C"/>
    <n v="98640"/>
    <n v="0"/>
    <n v="0"/>
    <n v="0"/>
    <n v="98640"/>
    <x v="23"/>
    <n v="1.95E-2"/>
    <n v="98640"/>
    <s v="ok"/>
    <n v="98640"/>
    <n v="17017.750000000007"/>
    <n v="0"/>
    <n v="98640"/>
    <n v="98640"/>
    <n v="17017.750000000007"/>
    <n v="0"/>
    <n v="0"/>
    <n v="0"/>
    <n v="0.1725238240064883"/>
    <n v="0"/>
    <n v="0"/>
    <n v="0"/>
    <m/>
  </r>
  <r>
    <n v="2701020011"/>
    <n v="2701020090"/>
    <s v="PREFORMA 20,2G CRISTAL 500ML A"/>
    <n v="0"/>
    <n v="26556"/>
    <n v="0"/>
    <n v="26556"/>
    <n v="0"/>
    <x v="23"/>
    <n v="2.0199999999999999E-2"/>
    <n v="0"/>
    <e v="#N/A"/>
    <e v="#N/A"/>
    <n v="0"/>
    <n v="0"/>
    <n v="0"/>
    <n v="0"/>
    <n v="0"/>
    <n v="0"/>
    <e v="#N/A"/>
    <e v="#N/A"/>
    <n v="0.18414111836490865"/>
    <n v="0"/>
    <s v=""/>
    <s v="-"/>
    <m/>
  </r>
  <r>
    <n v="2701020012"/>
    <n v="2701020115"/>
    <s v="PREFORMA 20,2G VERDE 500ML A"/>
    <n v="0"/>
    <n v="0"/>
    <n v="0"/>
    <n v="0"/>
    <n v="0"/>
    <x v="23"/>
    <n v="2.0199999999999999E-2"/>
    <n v="0"/>
    <e v="#N/A"/>
    <e v="#N/A"/>
    <n v="0"/>
    <n v="0"/>
    <n v="0"/>
    <n v="0"/>
    <n v="0"/>
    <n v="0"/>
    <e v="#N/A"/>
    <e v="#N/A"/>
    <n v="0.17916359447004607"/>
    <n v="0"/>
    <s v=""/>
    <s v="-"/>
    <m/>
  </r>
  <r>
    <n v="2701020013"/>
    <n v="2701020091"/>
    <s v="PREFORMA 20,6G CRISTAL 500ML B"/>
    <n v="0"/>
    <n v="0"/>
    <n v="0"/>
    <n v="0"/>
    <n v="0"/>
    <x v="23"/>
    <n v="2.06E-2"/>
    <n v="0"/>
    <e v="#N/A"/>
    <e v="#N/A"/>
    <n v="0"/>
    <n v="0"/>
    <n v="0"/>
    <n v="0"/>
    <n v="0"/>
    <n v="0"/>
    <e v="#N/A"/>
    <e v="#N/A"/>
    <e v="#N/A"/>
    <n v="0"/>
    <s v=""/>
    <s v="-"/>
    <m/>
  </r>
  <r>
    <n v="2701020014"/>
    <n v="2701020116"/>
    <s v="PREFORMA 20,6G VERDE 500ML B"/>
    <n v="0"/>
    <n v="0"/>
    <n v="0"/>
    <n v="0"/>
    <n v="0"/>
    <x v="23"/>
    <n v="2.06E-2"/>
    <n v="0"/>
    <e v="#N/A"/>
    <e v="#N/A"/>
    <n v="0"/>
    <n v="0"/>
    <n v="0"/>
    <n v="0"/>
    <n v="0"/>
    <n v="0"/>
    <e v="#N/A"/>
    <e v="#N/A"/>
    <e v="#N/A"/>
    <n v="0"/>
    <s v=""/>
    <s v="-"/>
    <m/>
  </r>
  <r>
    <n v="2701020020"/>
    <n v="2701020048"/>
    <s v="PREFORMA 30,0G CRISTAL 1L/ 1,5L E"/>
    <n v="3566"/>
    <n v="0"/>
    <n v="0"/>
    <n v="0"/>
    <n v="3566"/>
    <x v="23"/>
    <n v="0.03"/>
    <n v="3066"/>
    <s v="ok"/>
    <n v="3066"/>
    <n v="0"/>
    <n v="0"/>
    <n v="3566"/>
    <n v="3566"/>
    <n v="0"/>
    <n v="-16666.666666666668"/>
    <n v="-500"/>
    <n v="16166.666666666668"/>
    <e v="#N/A"/>
    <n v="0"/>
    <n v="-0.14021312394840157"/>
    <s v="-"/>
    <m/>
  </r>
  <r>
    <n v="2701020019"/>
    <n v="2701020046"/>
    <s v="PREFORMA 31,7G CRISTAL 1/ 1,5L A"/>
    <n v="19008"/>
    <n v="0"/>
    <n v="0"/>
    <n v="0"/>
    <n v="19008"/>
    <x v="23"/>
    <n v="3.1699999999999999E-2"/>
    <n v="14102"/>
    <s v="ok"/>
    <n v="14102"/>
    <n v="4037.0616007834769"/>
    <n v="0"/>
    <n v="19008"/>
    <n v="19008"/>
    <n v="5441.5307692307706"/>
    <n v="-154763.40694006308"/>
    <n v="-4906"/>
    <n v="149857.40694006308"/>
    <n v="0.28627581908831917"/>
    <n v="-1404.4691684472939"/>
    <n v="-0.25810185185185186"/>
    <n v="42900.551918218123"/>
    <m/>
  </r>
  <r>
    <n v="2701020022"/>
    <n v="2701020058"/>
    <s v="PREFORMA 39,7G CRISTAL 2L A"/>
    <n v="0"/>
    <n v="0"/>
    <n v="0"/>
    <n v="0"/>
    <n v="0"/>
    <x v="23"/>
    <n v="3.9699999999999999E-2"/>
    <n v="0"/>
    <e v="#N/A"/>
    <e v="#N/A"/>
    <n v="0"/>
    <n v="0"/>
    <n v="0"/>
    <n v="0"/>
    <n v="0"/>
    <n v="0"/>
    <e v="#N/A"/>
    <e v="#N/A"/>
    <n v="0.32606252920628875"/>
    <n v="0"/>
    <s v=""/>
    <s v="-"/>
    <m/>
  </r>
  <r>
    <n v="2701020023"/>
    <n v="2701020101"/>
    <s v="PREFORMA 39,7G VERDE 2L A"/>
    <n v="7166.0000000000009"/>
    <n v="7166"/>
    <n v="0"/>
    <n v="284.49020000000002"/>
    <n v="14047.5098"/>
    <x v="23"/>
    <n v="3.9699999999999999E-2"/>
    <n v="7166"/>
    <s v="ok"/>
    <n v="7166"/>
    <n v="2546.6533288194437"/>
    <n v="0"/>
    <n v="7166"/>
    <n v="7166"/>
    <n v="2546.6533288194437"/>
    <n v="0"/>
    <n v="0"/>
    <n v="0"/>
    <n v="0.35538003472222213"/>
    <n v="0"/>
    <n v="0"/>
    <n v="0"/>
    <m/>
  </r>
  <r>
    <n v="2701020024"/>
    <n v="2701020059"/>
    <s v="PREFORMA 41,0G CRISTAL 2L A1"/>
    <n v="90277.818048780493"/>
    <n v="304542"/>
    <n v="63006"/>
    <n v="6098.4145399999998"/>
    <n v="388721.40350878047"/>
    <x v="23"/>
    <n v="4.1000000000000002E-2"/>
    <n v="108576"/>
    <s v="ok"/>
    <n v="109624"/>
    <n v="39173.99416753745"/>
    <n v="0"/>
    <n v="85734"/>
    <n v="85734"/>
    <n v="30636.933663793108"/>
    <n v="446297.12076145137"/>
    <n v="23890"/>
    <n v="-422407.12076145137"/>
    <n v="0.3573487025426681"/>
    <n v="8537.0605037443402"/>
    <n v="0.27865257657405462"/>
    <n v="-150946.63654888875"/>
    <m/>
  </r>
  <r>
    <n v="2701020025"/>
    <n v="2701020102"/>
    <s v="PREFORMA 41,0G VERDE 2L A1"/>
    <n v="157466.74292682926"/>
    <n v="606418"/>
    <n v="0"/>
    <n v="15359.36846"/>
    <n v="748525.37446682923"/>
    <x v="23"/>
    <n v="4.1000000000000002E-2"/>
    <n v="155336"/>
    <s v="!@##@!"/>
    <n v="233674"/>
    <n v="83503.115024994026"/>
    <n v="0"/>
    <n v="240278"/>
    <n v="240278"/>
    <n v="85863.046260925534"/>
    <n v="-51969.339678762481"/>
    <n v="-6604"/>
    <n v="45365.339678762481"/>
    <n v="0.35734876376915714"/>
    <n v="-2359.9312359315136"/>
    <n v="-2.7484830071833461E-2"/>
    <n v="16211.248052173665"/>
    <m/>
  </r>
  <r>
    <n v="2701020042"/>
    <n v="2701020108"/>
    <s v="PREFORMA 42,65G VERDE 2L E1"/>
    <n v="0"/>
    <n v="0"/>
    <n v="0"/>
    <n v="0"/>
    <n v="0"/>
    <x v="23"/>
    <n v="4.265E-2"/>
    <n v="0"/>
    <s v="ok"/>
    <n v="0"/>
    <n v="0"/>
    <n v="0"/>
    <n v="0"/>
    <n v="0"/>
    <n v="0"/>
    <n v="0"/>
    <n v="0"/>
    <n v="0"/>
    <n v="0.38394530453618747"/>
    <n v="0"/>
    <s v=""/>
    <n v="0"/>
    <m/>
  </r>
  <r>
    <n v="2701020027"/>
    <n v="2701020078"/>
    <s v="PREFORMA 42,7G CRISTAL 2L C1"/>
    <n v="60971.999999999993"/>
    <n v="94194"/>
    <n v="0"/>
    <n v="2603.5043999999998"/>
    <n v="152562.49559999999"/>
    <x v="23"/>
    <n v="4.2700000000000002E-2"/>
    <n v="8544"/>
    <s v="!@##@!"/>
    <n v="0"/>
    <n v="0"/>
    <n v="0"/>
    <n v="60972"/>
    <n v="60972"/>
    <n v="29260.993735955053"/>
    <n v="-1227822.0140515221"/>
    <n v="-60972"/>
    <n v="1166850.0140515221"/>
    <n v="0.47990870786516848"/>
    <n v="-29260.993735955053"/>
    <n v="-1"/>
    <n v="559981.48251591972"/>
    <m/>
  </r>
  <r>
    <n v="2701020028"/>
    <n v="2701020105"/>
    <s v="PREFORMA 42,7G VERDE 2L C1"/>
    <n v="43635.51920374707"/>
    <n v="61638"/>
    <n v="0"/>
    <n v="1863.23667"/>
    <n v="103410.28253374707"/>
    <x v="23"/>
    <n v="4.2700000000000002E-2"/>
    <n v="0"/>
    <s v="ok"/>
    <n v="0"/>
    <n v="0"/>
    <n v="0"/>
    <n v="43635"/>
    <n v="43635"/>
    <n v="16548.037112413571"/>
    <n v="-1021909.1148418518"/>
    <n v="-43635"/>
    <n v="978274.11484185176"/>
    <n v="0.37923770167098819"/>
    <n v="-16548.037112413571"/>
    <n v="-1"/>
    <n v="370998.42691684421"/>
    <m/>
  </r>
  <r>
    <n v="2701020031"/>
    <n v="2701020077"/>
    <s v="PREFORMA 45,7G CRISTAL 2L B2"/>
    <n v="163501.44879649891"/>
    <n v="212627"/>
    <n v="163501"/>
    <n v="11288.880209999999"/>
    <n v="364839.56858649896"/>
    <x v="23"/>
    <n v="4.5699999999999998E-2"/>
    <n v="161982"/>
    <s v="ok"/>
    <n v="0"/>
    <n v="0"/>
    <n v="0"/>
    <n v="0"/>
    <n v="0"/>
    <n v="0"/>
    <n v="-33248.332527328435"/>
    <n v="0"/>
    <n v="33248.332527328435"/>
    <n v="0.51812303695441864"/>
    <n v="0"/>
    <s v=""/>
    <n v="17226.727022729789"/>
    <m/>
  </r>
  <r>
    <n v="2701020029"/>
    <n v="2701020075"/>
    <s v="PREFORMA 46,65G CRISTAL 2L A2"/>
    <n v="27699.574490889605"/>
    <n v="422338"/>
    <n v="0"/>
    <n v="8694.9803499999998"/>
    <n v="441342.59414088959"/>
    <x v="23"/>
    <n v="4.6649999999999997E-2"/>
    <n v="0"/>
    <s v="ok"/>
    <n v="0"/>
    <n v="0"/>
    <n v="0"/>
    <n v="0"/>
    <n v="0"/>
    <n v="0"/>
    <n v="-593774.37279506121"/>
    <n v="0"/>
    <n v="593774.37279506121"/>
    <n v="0.41777282613227673"/>
    <n v="0"/>
    <s v=""/>
    <n v="248062.79780751278"/>
    <m/>
  </r>
  <r>
    <n v="2701020033"/>
    <n v="2701020079"/>
    <s v="PREFORMA 46,7G CRISTAL 2L C2"/>
    <n v="48300.000000000007"/>
    <n v="174581"/>
    <n v="161287"/>
    <n v="2255.61"/>
    <n v="220625.39"/>
    <x v="23"/>
    <n v="4.6699999999999998E-2"/>
    <n v="0"/>
    <s v="ok"/>
    <n v="29232"/>
    <n v="12768.052500000002"/>
    <n v="0"/>
    <n v="0"/>
    <n v="0"/>
    <n v="0"/>
    <n v="-1034261.2419700216"/>
    <n v="29232"/>
    <n v="1063493.2419700217"/>
    <n v="0.43678340517241387"/>
    <n v="12768.052500000002"/>
    <s v=""/>
    <n v="464516.19960551598"/>
    <m/>
  </r>
  <r>
    <n v="2701020072"/>
    <n v="2701020050"/>
    <s v="PREFORMA 48,0G 2,5L CRISTAL A"/>
    <n v="95704"/>
    <n v="0"/>
    <n v="0"/>
    <n v="0"/>
    <n v="95704"/>
    <x v="23"/>
    <n v="4.8000000000000001E-2"/>
    <n v="95704"/>
    <s v="!@##@!"/>
    <n v="98872"/>
    <n v="44238.537802579376"/>
    <n v="0"/>
    <n v="95704"/>
    <n v="95704"/>
    <n v="42821.071909722232"/>
    <n v="0"/>
    <n v="3168"/>
    <n v="3168"/>
    <n v="0.44743241567460329"/>
    <n v="1417.4658928571432"/>
    <n v="3.3102064699490091E-2"/>
    <n v="1417.4658928571432"/>
    <m/>
  </r>
  <r>
    <n v="2701020073"/>
    <n v="2701020096"/>
    <s v="PREFORMA 48,0G 2,5L VERDE A"/>
    <n v="0"/>
    <n v="0"/>
    <n v="0"/>
    <n v="0"/>
    <n v="0"/>
    <x v="23"/>
    <n v="4.8000000000000001E-2"/>
    <n v="0"/>
    <s v="ok"/>
    <n v="0"/>
    <n v="0"/>
    <n v="0"/>
    <n v="0"/>
    <n v="0"/>
    <n v="0"/>
    <n v="0"/>
    <n v="0"/>
    <n v="0"/>
    <n v="0.44743232266865085"/>
    <n v="0"/>
    <s v=""/>
    <n v="0"/>
    <m/>
  </r>
  <r>
    <n v="2701020045"/>
    <n v="2701020111"/>
    <s v="PREFORMA 50,7G VERDE 3L C"/>
    <n v="136025"/>
    <n v="70687"/>
    <n v="39186"/>
    <n v="109873.0000000001"/>
    <n v="96838.999999999898"/>
    <x v="23"/>
    <n v="5.0700000000000002E-2"/>
    <n v="131373"/>
    <s v="ok"/>
    <n v="96839"/>
    <n v="53907.826558177156"/>
    <n v="0"/>
    <n v="96839"/>
    <n v="96839"/>
    <n v="53907.826558177156"/>
    <n v="-91755.42406311637"/>
    <n v="0"/>
    <n v="91755.42406311637"/>
    <n v="0.55667475457385096"/>
    <n v="0"/>
    <n v="0"/>
    <n v="51077.928171154927"/>
    <m/>
  </r>
  <r>
    <n v="2701020037"/>
    <n v="2701020082"/>
    <s v="PREFORMA 50,7KG CRISTAL"/>
    <n v="107208"/>
    <n v="27876"/>
    <n v="0"/>
    <n v="31740"/>
    <n v="103344"/>
    <x v="23"/>
    <n v="5.0700000000000002E-2"/>
    <n v="92908"/>
    <s v="!@##@!"/>
    <n v="88732"/>
    <n v="49860.007113850756"/>
    <n v="0"/>
    <n v="103344"/>
    <n v="103344"/>
    <n v="58070.736320310512"/>
    <n v="-282051.28205128206"/>
    <n v="-14612"/>
    <n v="267439.28205128206"/>
    <n v="0.56191686329453583"/>
    <n v="-8210.7292064597568"/>
    <n v="-0.14139185632450843"/>
    <n v="150278.64249199908"/>
    <m/>
  </r>
  <r>
    <n v="2701020060"/>
    <n v="2701020084"/>
    <s v="PREFORMA 54,4G CRISTAL 3L F"/>
    <n v="0"/>
    <n v="0"/>
    <n v="0"/>
    <n v="0"/>
    <n v="0"/>
    <x v="23"/>
    <n v="5.4399999999999997E-2"/>
    <n v="0"/>
    <s v="ok"/>
    <n v="0"/>
    <n v="0"/>
    <n v="0"/>
    <n v="0"/>
    <n v="0"/>
    <n v="0"/>
    <n v="0"/>
    <n v="0"/>
    <n v="0"/>
    <e v="#N/A"/>
    <n v="0"/>
    <s v=""/>
    <s v="-"/>
    <m/>
  </r>
  <r>
    <n v="2701020061"/>
    <n v="2701020114"/>
    <s v="PREFORMA 54,4G VERDE 3L F"/>
    <n v="0"/>
    <n v="0"/>
    <n v="0"/>
    <n v="0"/>
    <n v="0"/>
    <x v="23"/>
    <n v="5.4399999999999997E-2"/>
    <n v="0"/>
    <s v="ok"/>
    <n v="0"/>
    <n v="0"/>
    <n v="0"/>
    <n v="0"/>
    <n v="0"/>
    <n v="0"/>
    <n v="0"/>
    <n v="0"/>
    <n v="0"/>
    <e v="#N/A"/>
    <n v="0"/>
    <s v=""/>
    <s v="-"/>
    <m/>
  </r>
  <r>
    <n v="2701020036"/>
    <n v="2701020081"/>
    <s v="PREFORMA 54,7G CRISTAL 3L A"/>
    <n v="51967"/>
    <n v="23830"/>
    <n v="12100"/>
    <n v="35930"/>
    <n v="39867"/>
    <x v="23"/>
    <n v="5.4699999999999999E-2"/>
    <n v="49069"/>
    <s v="ok"/>
    <n v="34394"/>
    <n v="21360.243832504213"/>
    <n v="0"/>
    <n v="39867"/>
    <n v="39867"/>
    <n v="24759.226634600382"/>
    <n v="-52979.890310786104"/>
    <n v="-5473"/>
    <n v="47506.890310786104"/>
    <n v="0.62104564262674344"/>
    <n v="-3398.9828020961668"/>
    <n v="-0.13728146085735068"/>
    <n v="29503.947222260369"/>
    <m/>
  </r>
  <r>
    <n v="2701020035"/>
    <n v="2701020109"/>
    <s v="PREFORMA 54,7G VERDE 3L A"/>
    <n v="127302"/>
    <n v="24406"/>
    <n v="17228"/>
    <n v="41634"/>
    <n v="110074"/>
    <x v="23"/>
    <n v="5.4699999999999999E-2"/>
    <n v="129681"/>
    <s v="ok"/>
    <n v="109417"/>
    <n v="67953.037761415224"/>
    <n v="0"/>
    <n v="110074"/>
    <n v="110074"/>
    <n v="68361.065269108265"/>
    <n v="43491.773308957956"/>
    <n v="-657"/>
    <n v="-44148.773308957956"/>
    <n v="0.62104643484481592"/>
    <n v="-408.02750769304407"/>
    <n v="-5.9687119574104693E-3"/>
    <n v="-27418.438266300305"/>
    <m/>
  </r>
  <r>
    <n v="2701020062"/>
    <n v="2701020083"/>
    <s v="PREFORMA 56,65G CRISTAL 3L E"/>
    <n v="6736"/>
    <n v="0"/>
    <n v="0"/>
    <n v="0"/>
    <n v="6736"/>
    <x v="23"/>
    <n v="5.6649999999999999E-2"/>
    <n v="0"/>
    <s v="ok"/>
    <n v="0"/>
    <n v="0"/>
    <n v="0"/>
    <n v="6736"/>
    <n v="6736"/>
    <n v="4358.3209012199914"/>
    <n v="-118905.56045895851"/>
    <n v="-6736"/>
    <n v="112169.56045895851"/>
    <n v="0.64701913616686335"/>
    <n v="-4358.3209012199914"/>
    <n v="-1"/>
    <n v="72575.852112372086"/>
    <m/>
  </r>
  <r>
    <n v="2701020063"/>
    <n v="2701020113"/>
    <s v="PREFORMA 56,65G VERDE 3L E"/>
    <n v="7899"/>
    <n v="0"/>
    <n v="0"/>
    <n v="0"/>
    <n v="7899"/>
    <x v="23"/>
    <n v="5.6649999999999999E-2"/>
    <n v="0"/>
    <s v="ok"/>
    <n v="0"/>
    <n v="0"/>
    <n v="0"/>
    <n v="7899"/>
    <n v="7899"/>
    <n v="5110.8022136953941"/>
    <n v="-139435.1279788173"/>
    <n v="-7899"/>
    <n v="131536.1279788173"/>
    <n v="0.64701889020070824"/>
    <n v="-5110.8022136953941"/>
    <n v="-1"/>
    <n v="85106.3595461527"/>
    <m/>
  </r>
  <r>
    <n v="2701010001"/>
    <n v="2701010052"/>
    <s v="CONTRA ROTULO ADESIVO CER BAMBOA 330ML"/>
    <n v="269698.01219512196"/>
    <n v="13032"/>
    <n v="0"/>
    <n v="8.5489999999999995"/>
    <n v="282721.46319512196"/>
    <x v="24"/>
    <n v="6.5600000000000001E-4"/>
    <n v="255989"/>
    <s v="ok"/>
    <n v="255989"/>
    <n v="13034.913801979999"/>
    <n v="0"/>
    <n v="269698"/>
    <n v="269698"/>
    <n v="13732.973614359998"/>
    <n v="-20897884.443783481"/>
    <n v="-13709"/>
    <n v="20884175.443783481"/>
    <n v="5.0919819999999998E-2"/>
    <n v="-698.05981237999993"/>
    <n v="-5.0830929409932592E-2"/>
    <n v="1063418.454445875"/>
    <m/>
  </r>
  <r>
    <n v="2701010043"/>
    <n v="2701010068"/>
    <s v="CONTRA ROTULO PAPEL CER BAMBOA 300ML"/>
    <n v="0"/>
    <n v="0"/>
    <n v="0"/>
    <n v="0"/>
    <n v="0"/>
    <x v="24"/>
    <n v="2.656E-4"/>
    <n v="0"/>
    <e v="#N/A"/>
    <e v="#N/A"/>
    <n v="0"/>
    <n v="0"/>
    <n v="0"/>
    <n v="0"/>
    <n v="0"/>
    <n v="0"/>
    <e v="#N/A"/>
    <e v="#N/A"/>
    <n v="2.1774993965725319E-2"/>
    <n v="0"/>
    <s v=""/>
    <s v="-"/>
    <m/>
  </r>
  <r>
    <n v="2701010092"/>
    <n v="2701010082"/>
    <s v="CONTRA ROTULO PAPEL CER BAMBOA 600ML"/>
    <n v="0"/>
    <n v="0"/>
    <n v="0"/>
    <n v="0"/>
    <n v="0"/>
    <x v="24"/>
    <n v="2.656E-4"/>
    <n v="0"/>
    <e v="#N/A"/>
    <e v="#N/A"/>
    <n v="0"/>
    <n v="0"/>
    <n v="0"/>
    <n v="0"/>
    <n v="0"/>
    <n v="0"/>
    <e v="#N/A"/>
    <e v="#N/A"/>
    <e v="#N/A"/>
    <n v="0"/>
    <s v=""/>
    <s v="-"/>
    <m/>
  </r>
  <r>
    <n v="2701010091"/>
    <n v="2701010083"/>
    <s v="GARGALO PAPEL BAMBOA 600ML"/>
    <n v="0"/>
    <n v="0"/>
    <n v="0"/>
    <n v="0"/>
    <n v="0"/>
    <x v="24"/>
    <n v="1.953E-4"/>
    <n v="0"/>
    <e v="#N/A"/>
    <e v="#N/A"/>
    <n v="0"/>
    <n v="0"/>
    <n v="0"/>
    <n v="0"/>
    <n v="0"/>
    <n v="0"/>
    <e v="#N/A"/>
    <e v="#N/A"/>
    <e v="#N/A"/>
    <n v="0"/>
    <s v=""/>
    <s v="-"/>
    <m/>
  </r>
  <r>
    <n v="2701010094"/>
    <n v="2701010087"/>
    <s v="GARGALO PAPEL CAYMAN 600ML"/>
    <n v="106975"/>
    <n v="0"/>
    <n v="0"/>
    <n v="0"/>
    <n v="106975"/>
    <x v="24"/>
    <n v="1.405E-4"/>
    <n v="107000"/>
    <s v="ok"/>
    <n v="107000"/>
    <n v="0"/>
    <n v="0"/>
    <n v="106975"/>
    <n v="106975"/>
    <n v="0"/>
    <n v="177935.94306049822"/>
    <n v="25"/>
    <n v="-177910.94306049822"/>
    <e v="#N/A"/>
    <n v="0"/>
    <n v="2.3369946249123628E-4"/>
    <s v="-"/>
    <m/>
  </r>
  <r>
    <n v="2701010002"/>
    <n v="2701010089"/>
    <s v="GARGALO PAPEL CER MOEMA 1L/ 600ML"/>
    <n v="795999.97005113226"/>
    <n v="184489"/>
    <n v="0"/>
    <n v="1.6275999999999999"/>
    <n v="980487.34245113225"/>
    <x v="24"/>
    <n v="1.3689999999999999E-4"/>
    <n v="796000"/>
    <s v="!@##@!"/>
    <n v="702000"/>
    <n v="10432.655999999999"/>
    <n v="0"/>
    <n v="750200"/>
    <n v="750200"/>
    <n v="11148.972266666666"/>
    <n v="218.76455617999187"/>
    <n v="-48200"/>
    <n v="-48418.764556179995"/>
    <n v="1.4861333333333332E-2"/>
    <n v="-716.31626666666659"/>
    <n v="-6.4249533457744604E-2"/>
    <n v="-719.56739965757629"/>
    <m/>
  </r>
  <r>
    <n v="2901010003"/>
    <n v="2901010007"/>
    <s v="GARGALO PAPEL CER SURVA 600ML"/>
    <n v="57014"/>
    <n v="0"/>
    <n v="0"/>
    <n v="0"/>
    <n v="57014"/>
    <x v="24"/>
    <n v="1.4469999999999999E-4"/>
    <n v="57000"/>
    <s v="ok"/>
    <n v="57000"/>
    <n v="0"/>
    <n v="0"/>
    <n v="57014"/>
    <n v="57014"/>
    <n v="0"/>
    <n v="-96751.900483759513"/>
    <n v="-14"/>
    <n v="96737.900483759513"/>
    <e v="#N/A"/>
    <n v="0"/>
    <n v="-2.4555372364682359E-4"/>
    <s v="-"/>
    <m/>
  </r>
  <r>
    <n v="2701010046"/>
    <n v="2701010099"/>
    <s v="ROTULO ADESIVO CER BAMBOA LAGER 330ML"/>
    <n v="272414.9713261649"/>
    <n v="13031"/>
    <n v="0"/>
    <n v="9.0898000000000003"/>
    <n v="285436.88152616489"/>
    <x v="24"/>
    <n v="6.9749999999999999E-4"/>
    <n v="259465"/>
    <s v="ok"/>
    <n v="259465"/>
    <n v="13186.0113"/>
    <n v="0"/>
    <n v="272414"/>
    <n v="272414"/>
    <n v="13844.079479999999"/>
    <n v="-18566267.134286597"/>
    <n v="-12949"/>
    <n v="18553318.134286597"/>
    <n v="5.0819999999999997E-2"/>
    <n v="-658.06817999999998"/>
    <n v="-4.7534267695492891E-2"/>
    <n v="942879.62758444482"/>
    <m/>
  </r>
  <r>
    <n v="2701010113"/>
    <n v="2701010114"/>
    <s v="ROTULO ADESIVO CER MOEMA 355ML"/>
    <n v="540800"/>
    <n v="0"/>
    <n v="0"/>
    <n v="0"/>
    <n v="540800"/>
    <x v="24"/>
    <n v="6.1320000000000005E-4"/>
    <n v="540800"/>
    <s v="ok"/>
    <n v="540800"/>
    <n v="19233.61"/>
    <n v="0"/>
    <n v="540800"/>
    <n v="540800"/>
    <n v="19233.61"/>
    <n v="0"/>
    <n v="0"/>
    <n v="0"/>
    <n v="3.556510724852071E-2"/>
    <n v="0"/>
    <n v="0"/>
    <n v="0"/>
    <m/>
  </r>
  <r>
    <n v="2701010003"/>
    <n v="2701010115"/>
    <s v="ROTULO ADESIVO CV BELLA ROMA 600ML"/>
    <n v="185035.43590061343"/>
    <n v="321162"/>
    <n v="57798"/>
    <n v="383.35843999999997"/>
    <n v="505814.07746061345"/>
    <x v="24"/>
    <n v="1.6138999999999999E-3"/>
    <n v="270500"/>
    <s v="ok"/>
    <n v="249042"/>
    <n v="29511.949836122036"/>
    <n v="0"/>
    <n v="127236"/>
    <n v="127236"/>
    <n v="15077.707572814319"/>
    <n v="52955303.364140637"/>
    <n v="121806"/>
    <n v="-52833497.364140637"/>
    <n v="0.11850189861999999"/>
    <n v="14434.242263307719"/>
    <n v="0.95732339903800812"/>
    <n v="-6260869.7483854303"/>
    <m/>
  </r>
  <r>
    <n v="2701010004"/>
    <n v="2701010116"/>
    <s v="ROTULO ADESIVO REFRIKO TUBAINA 300ML"/>
    <n v="273941"/>
    <n v="146424"/>
    <n v="0"/>
    <n v="2.5224000000000002"/>
    <n v="420362.47759999998"/>
    <x v="24"/>
    <n v="1.0510000000000001E-3"/>
    <n v="271466"/>
    <s v="!@##@!"/>
    <n v="225706"/>
    <n v="8915.0458824860834"/>
    <n v="0"/>
    <n v="164645"/>
    <n v="164645"/>
    <n v="6503.22866614942"/>
    <n v="-2354900.0951474784"/>
    <n v="61061"/>
    <n v="2415961.0951474784"/>
    <n v="3.9498488664395641E-2"/>
    <n v="2411.8172163366621"/>
    <n v="0.37086458744571654"/>
    <n v="95426.811930303549"/>
    <m/>
  </r>
  <r>
    <n v="2701010103"/>
    <n v="2701010118"/>
    <s v="ROTULO ADESIVO REFRIKO TUBAINA 355ML"/>
    <n v="125637"/>
    <n v="328365"/>
    <n v="0"/>
    <n v="174226.15"/>
    <n v="279775.84999999998"/>
    <x v="24"/>
    <n v="1.2882E-3"/>
    <n v="253323"/>
    <s v="!@##@!"/>
    <n v="398868"/>
    <n v="20345.72532583198"/>
    <n v="0"/>
    <n v="277091"/>
    <n v="277091"/>
    <n v="14134.042781722546"/>
    <n v="99119701.909641355"/>
    <n v="121777"/>
    <n v="-98997924.909641355"/>
    <n v="5.1008667844580108E-2"/>
    <n v="6211.6825441094315"/>
    <n v="0.43948377969692265"/>
    <n v="-5049752.2690185793"/>
    <m/>
  </r>
  <r>
    <n v="2701010048"/>
    <n v="2701010119"/>
    <s v="ROTULO ADESIVO VOD BAMBOA 970ML"/>
    <n v="74989"/>
    <n v="438046"/>
    <n v="0"/>
    <n v="387.75"/>
    <n v="512647.25"/>
    <x v="24"/>
    <n v="1.2925E-3"/>
    <n v="74102"/>
    <s v="!@##@!"/>
    <n v="3463"/>
    <n v="225.04674886666666"/>
    <n v="0"/>
    <n v="258208"/>
    <n v="258208"/>
    <n v="16779.922301866667"/>
    <n v="-686266.92456479685"/>
    <n v="-254745"/>
    <n v="431521.92456479685"/>
    <n v="6.4986066666666661E-2"/>
    <n v="-16554.875552999998"/>
    <n v="-0.98658833188747053"/>
    <n v="28042.91255789619"/>
    <m/>
  </r>
  <r>
    <n v="2701010095"/>
    <n v="2701010128"/>
    <s v="ROTULO BOPP ALCOOL 70 500ML"/>
    <n v="0"/>
    <n v="0"/>
    <n v="0"/>
    <n v="0"/>
    <n v="0"/>
    <x v="24"/>
    <n v="2.329E-4"/>
    <n v="0"/>
    <e v="#N/A"/>
    <e v="#N/A"/>
    <n v="0"/>
    <n v="0"/>
    <n v="0"/>
    <n v="0"/>
    <n v="0"/>
    <n v="0"/>
    <e v="#N/A"/>
    <e v="#N/A"/>
    <e v="#N/A"/>
    <n v="0"/>
    <s v=""/>
    <s v="-"/>
    <m/>
  </r>
  <r>
    <n v="2701010112"/>
    <n v="2701010130"/>
    <s v="ROTULO BOPP REFRIKO COLA  2,5L"/>
    <n v="87845"/>
    <n v="21070"/>
    <n v="3864"/>
    <n v="24934"/>
    <n v="83981"/>
    <x v="24"/>
    <n v="7.0669999999999999E-4"/>
    <n v="105856"/>
    <s v="ok"/>
    <n v="100063"/>
    <n v="3378.0251609851821"/>
    <n v="0"/>
    <n v="83981"/>
    <n v="83981"/>
    <n v="2835.1131891378091"/>
    <n v="25486061.978208575"/>
    <n v="16082"/>
    <n v="-25469979.978208575"/>
    <n v="3.3758983450278147E-2"/>
    <n v="542.91197184737314"/>
    <n v="0.19149569545492434"/>
    <n v="-859840.6325632591"/>
    <m/>
  </r>
  <r>
    <n v="2701010008"/>
    <n v="2701010132"/>
    <s v="ROTULO BOPP REFRIKO COLA 2L"/>
    <n v="4975"/>
    <n v="216214"/>
    <n v="0"/>
    <n v="137.06"/>
    <n v="221051.94"/>
    <x v="24"/>
    <n v="7.0669999999999999E-4"/>
    <n v="3396"/>
    <s v="!@##@!"/>
    <n v="111436"/>
    <n v="3338.7533947361853"/>
    <n v="0"/>
    <n v="95854"/>
    <n v="95854"/>
    <n v="2871.8983802275952"/>
    <n v="-2234328.5694071036"/>
    <n v="15582"/>
    <n v="2249910.5694071036"/>
    <n v="2.9961174079616869E-2"/>
    <n v="466.85501450859005"/>
    <n v="0.16255972625033907"/>
    <n v="67409.962233576138"/>
    <m/>
  </r>
  <r>
    <n v="2701010009"/>
    <n v="2701010133"/>
    <s v="ROTULO BOPP REFRIKO COLA 3L"/>
    <n v="69754"/>
    <n v="29386"/>
    <n v="0"/>
    <n v="42675"/>
    <n v="56465"/>
    <x v="24"/>
    <n v="8.2109999999999995E-4"/>
    <n v="69488"/>
    <s v="!@##@!"/>
    <n v="56465"/>
    <n v="2168.3003495163853"/>
    <n v="0"/>
    <n v="56465"/>
    <n v="56465"/>
    <n v="2168.3003495163853"/>
    <n v="-323955.66922421142"/>
    <n v="0"/>
    <n v="323955.66922421142"/>
    <n v="3.840078543374454E-2"/>
    <n v="0"/>
    <n v="0"/>
    <n v="12440.152143924062"/>
    <m/>
  </r>
  <r>
    <n v="2701010010"/>
    <n v="2701010134"/>
    <s v="ROTULO BOPP REFRIKO COLA 500ML"/>
    <n v="0"/>
    <n v="0"/>
    <n v="0"/>
    <n v="0"/>
    <n v="0"/>
    <x v="24"/>
    <n v="2.3120000000000001E-4"/>
    <n v="0"/>
    <e v="#N/A"/>
    <e v="#N/A"/>
    <n v="0"/>
    <n v="0"/>
    <n v="0"/>
    <n v="0"/>
    <n v="0"/>
    <n v="0"/>
    <e v="#N/A"/>
    <e v="#N/A"/>
    <n v="1.1494943006871801E-2"/>
    <n v="0"/>
    <s v=""/>
    <s v="-"/>
    <m/>
  </r>
  <r>
    <n v="2701010110"/>
    <n v="2701010136"/>
    <s v="ROTULO BOPP REFRIKO GUARANA 2,5L"/>
    <n v="110015"/>
    <n v="35704"/>
    <n v="0"/>
    <n v="49678"/>
    <n v="96041"/>
    <x v="24"/>
    <n v="7.0669999999999999E-4"/>
    <n v="122976"/>
    <s v="!@##@!"/>
    <n v="116787"/>
    <n v="3942.6130344667049"/>
    <n v="0"/>
    <n v="96041"/>
    <n v="96041"/>
    <n v="3242.2486958584159"/>
    <n v="18340172.63336635"/>
    <n v="20746"/>
    <n v="-18319426.63336635"/>
    <n v="3.3759006006376609E-2"/>
    <n v="700.36433860828913"/>
    <n v="0.21601191157942962"/>
    <n v="-618445.63374919025"/>
    <m/>
  </r>
  <r>
    <n v="2701010012"/>
    <n v="2701010138"/>
    <s v="ROTULO BOPP REFRIKO GUARANA 2L"/>
    <n v="132743"/>
    <n v="56339"/>
    <n v="38847"/>
    <n v="95186"/>
    <n v="93896"/>
    <x v="24"/>
    <n v="6.8570000000000002E-4"/>
    <n v="132443"/>
    <s v="ok"/>
    <n v="93896"/>
    <n v="3903.4102771788589"/>
    <n v="0"/>
    <n v="93896"/>
    <n v="93896"/>
    <n v="3903.4102771788589"/>
    <n v="-437509.1147732244"/>
    <n v="0"/>
    <n v="437509.1147732244"/>
    <n v="4.1571635396383859E-2"/>
    <n v="0"/>
    <n v="0"/>
    <n v="18187.969401947143"/>
    <m/>
  </r>
  <r>
    <n v="2701010013"/>
    <n v="2701010139"/>
    <s v="ROTULO BOPP REFRIKO GUARANA 3L"/>
    <n v="52755"/>
    <n v="39106"/>
    <n v="0"/>
    <n v="50538"/>
    <n v="41323"/>
    <x v="24"/>
    <n v="8.7149999999999999E-4"/>
    <n v="51129"/>
    <s v="!@##@!"/>
    <n v="38843"/>
    <n v="1458.8246203032854"/>
    <n v="0"/>
    <n v="41323"/>
    <n v="41323"/>
    <n v="1551.9658570345407"/>
    <n v="-1865748.7091222031"/>
    <n v="-2480"/>
    <n v="1863268.7091222031"/>
    <n v="3.7556950294860988E-2"/>
    <n v="-93.141236731255248"/>
    <n v="-6.0015003750937733E-2"/>
    <n v="69978.690294472384"/>
    <m/>
  </r>
  <r>
    <n v="2701010014"/>
    <n v="2701010140"/>
    <s v="ROTULO BOPP REFRIKO GUARANA 500ML"/>
    <n v="1775"/>
    <n v="0"/>
    <n v="0"/>
    <n v="0"/>
    <n v="1775"/>
    <x v="24"/>
    <n v="2.3279999999999999E-4"/>
    <n v="0"/>
    <e v="#N/A"/>
    <e v="#N/A"/>
    <n v="0"/>
    <n v="0"/>
    <n v="1775"/>
    <n v="1775"/>
    <n v="19.175101263029887"/>
    <n v="-7624570.4467353951"/>
    <e v="#N/A"/>
    <e v="#N/A"/>
    <n v="1.0802873951002753E-2"/>
    <n v="0"/>
    <s v=""/>
    <s v="-"/>
    <m/>
  </r>
  <r>
    <n v="2701010105"/>
    <n v="2701010142"/>
    <s v="ROTULO BOPP REFRIKO GUARANA S/ ACUCARES 2L"/>
    <n v="11080.985999708328"/>
    <n v="44967"/>
    <n v="0"/>
    <n v="7.0819000000000001"/>
    <n v="56040.904099708328"/>
    <x v="24"/>
    <n v="6.8570000000000002E-4"/>
    <n v="11048"/>
    <s v="!@##@!"/>
    <n v="4957"/>
    <n v="140.53238636573772"/>
    <n v="0"/>
    <n v="4954"/>
    <n v="4954"/>
    <n v="140.44733549644235"/>
    <n v="-48105.585107667568"/>
    <n v="3"/>
    <n v="48108.585107667568"/>
    <n v="2.8350289765127643E-2"/>
    <n v="8.5050869295382928E-2"/>
    <n v="6.0557125555106984E-4"/>
    <n v="1363.8923279926801"/>
    <m/>
  </r>
  <r>
    <n v="2701010015"/>
    <n v="2701010143"/>
    <s v="ROTULO BOPP REFRIKO LARANJA 200ML"/>
    <n v="0"/>
    <n v="0"/>
    <n v="0"/>
    <n v="0"/>
    <n v="0"/>
    <x v="24"/>
    <n v="1.3439999999999999E-4"/>
    <n v="0"/>
    <e v="#N/A"/>
    <e v="#N/A"/>
    <n v="0"/>
    <n v="0"/>
    <n v="0"/>
    <n v="0"/>
    <n v="0"/>
    <n v="0"/>
    <e v="#N/A"/>
    <e v="#N/A"/>
    <n v="6.3883068599033819E-3"/>
    <n v="0"/>
    <s v=""/>
    <s v="-"/>
    <m/>
  </r>
  <r>
    <n v="2701010016"/>
    <s v="-"/>
    <s v="ROTULO BOPP REFRIKO LARANJA 2L"/>
    <n v="0"/>
    <n v="0"/>
    <n v="0"/>
    <n v="0"/>
    <n v="0"/>
    <x v="24"/>
    <n v="6.8599999999999998E-4"/>
    <n v="0"/>
    <e v="#N/A"/>
    <e v="#N/A"/>
    <n v="0"/>
    <n v="0"/>
    <n v="0"/>
    <n v="0"/>
    <n v="0"/>
    <n v="0"/>
    <e v="#N/A"/>
    <e v="#N/A"/>
    <n v="3.7268749689440996"/>
    <n v="0"/>
    <s v=""/>
    <s v="-"/>
    <m/>
  </r>
  <r>
    <n v="2701010079"/>
    <n v="2701010144"/>
    <s v="ROTULO BOPP REFRIKO LARANJA 2L"/>
    <n v="87752"/>
    <n v="78715"/>
    <n v="25996"/>
    <n v="104711"/>
    <n v="61756"/>
    <x v="24"/>
    <n v="6.8000000000000005E-4"/>
    <n v="87477"/>
    <s v="ok"/>
    <n v="61756"/>
    <n v="1850.2787730414748"/>
    <n v="0"/>
    <n v="61756"/>
    <n v="61756"/>
    <n v="1850.2787730414748"/>
    <n v="-404411.76470588235"/>
    <n v="0"/>
    <n v="404411.76470588235"/>
    <n v="2.9961117511520738E-2"/>
    <n v="0"/>
    <n v="0"/>
    <n v="12116.628405394416"/>
    <m/>
  </r>
  <r>
    <n v="2701010017"/>
    <s v="-"/>
    <s v="ROTULO BOPP REFRIKO LARANJA 500ML"/>
    <n v="0"/>
    <n v="0"/>
    <n v="0"/>
    <n v="0"/>
    <n v="0"/>
    <x v="24"/>
    <n v="2.3059999999999999E-4"/>
    <n v="0"/>
    <e v="#N/A"/>
    <e v="#N/A"/>
    <n v="0"/>
    <n v="0"/>
    <n v="0"/>
    <n v="0"/>
    <n v="0"/>
    <n v="0"/>
    <e v="#N/A"/>
    <e v="#N/A"/>
    <n v="3.7268749689440996"/>
    <n v="0"/>
    <s v=""/>
    <s v="-"/>
    <m/>
  </r>
  <r>
    <n v="2701010081"/>
    <n v="2701010145"/>
    <s v="ROTULO BOPP REFRIKO LARANJA 500ML"/>
    <n v="317"/>
    <n v="0"/>
    <n v="0"/>
    <n v="0"/>
    <n v="317"/>
    <x v="24"/>
    <n v="2.3059999999999999E-4"/>
    <n v="0"/>
    <e v="#N/A"/>
    <e v="#N/A"/>
    <n v="0"/>
    <n v="0"/>
    <n v="317"/>
    <n v="317"/>
    <n v="3.4245110029830363"/>
    <n v="-1374674.7614917606"/>
    <e v="#N/A"/>
    <e v="#N/A"/>
    <n v="1.080287382644491E-2"/>
    <n v="0"/>
    <s v=""/>
    <s v="-"/>
    <m/>
  </r>
  <r>
    <n v="2701010018"/>
    <n v="2701010146"/>
    <s v="ROTULO BOPP REFRIKO LIMAO 200ML"/>
    <n v="0"/>
    <n v="0"/>
    <n v="0"/>
    <n v="0"/>
    <n v="0"/>
    <x v="24"/>
    <n v="1.3449999999999999E-4"/>
    <n v="0"/>
    <e v="#N/A"/>
    <e v="#N/A"/>
    <n v="0"/>
    <n v="0"/>
    <n v="0"/>
    <n v="0"/>
    <n v="0"/>
    <n v="0"/>
    <e v="#N/A"/>
    <e v="#N/A"/>
    <n v="6.6249664664664648E-3"/>
    <n v="0"/>
    <s v=""/>
    <s v="-"/>
    <m/>
  </r>
  <r>
    <n v="2701010019"/>
    <s v="-"/>
    <s v="ROTULO BOPP REFRIKO LIMAO 2L"/>
    <n v="0"/>
    <n v="0"/>
    <n v="0"/>
    <n v="0"/>
    <n v="0"/>
    <x v="24"/>
    <n v="6.8090000000000002E-4"/>
    <n v="0"/>
    <e v="#N/A"/>
    <e v="#N/A"/>
    <n v="0"/>
    <n v="0"/>
    <n v="0"/>
    <n v="0"/>
    <n v="0"/>
    <n v="0"/>
    <e v="#N/A"/>
    <e v="#N/A"/>
    <n v="3.7268749689440996"/>
    <n v="0"/>
    <s v=""/>
    <s v="-"/>
    <m/>
  </r>
  <r>
    <n v="2701010085"/>
    <n v="2701010147"/>
    <s v="ROTULO BOPP REFRIKO LIMAO 2L"/>
    <n v="63095"/>
    <n v="15692"/>
    <n v="7251"/>
    <n v="22943"/>
    <n v="55844"/>
    <x v="24"/>
    <n v="6.8090000000000002E-4"/>
    <n v="62866"/>
    <s v="ok"/>
    <n v="55804"/>
    <n v="1671.9523246222225"/>
    <n v="0"/>
    <n v="55844"/>
    <n v="55844"/>
    <n v="1673.1507708444447"/>
    <n v="-336319.57703040092"/>
    <n v="-40"/>
    <n v="336279.57703040092"/>
    <n v="2.996115555555556E-2"/>
    <n v="-1.1984462222222223"/>
    <n v="-7.1628106869135451E-4"/>
    <n v="10075.32471756427"/>
    <m/>
  </r>
  <r>
    <n v="2701010111"/>
    <n v="2701010148"/>
    <s v="ROTULO BOPP REFRIKO TUBAINA 2,5L"/>
    <n v="108520"/>
    <n v="27212"/>
    <n v="17604"/>
    <n v="44816"/>
    <n v="90916"/>
    <x v="24"/>
    <n v="7.0669999999999999E-4"/>
    <n v="109860"/>
    <s v="ok"/>
    <n v="95111"/>
    <n v="3122.5590539643295"/>
    <n v="0"/>
    <n v="90916"/>
    <n v="90916"/>
    <n v="2984.8343404045904"/>
    <n v="1896136.9746710062"/>
    <n v="4195"/>
    <n v="-1891941.9746710062"/>
    <n v="3.2830682612571938E-2"/>
    <n v="137.72471355973929"/>
    <n v="4.6141493246513267E-2"/>
    <n v="-62113.746491826423"/>
    <m/>
  </r>
  <r>
    <n v="2701010022"/>
    <n v="2701010150"/>
    <s v="ROTULO BOPP REFRIKO TUBAINA 2L"/>
    <n v="62255"/>
    <n v="86574"/>
    <n v="0"/>
    <n v="107868"/>
    <n v="40961"/>
    <x v="24"/>
    <n v="7.1659999999999996E-4"/>
    <n v="62071"/>
    <s v="!@##@!"/>
    <n v="40607"/>
    <n v="1216.6312339754813"/>
    <n v="0"/>
    <n v="40961"/>
    <n v="40961"/>
    <n v="1227.2374707530646"/>
    <n v="-256768.07144850685"/>
    <n v="-354"/>
    <n v="256414.07144850685"/>
    <n v="2.9961120840630465E-2"/>
    <n v="-10.606236777583185"/>
    <n v="-8.642367129708747E-3"/>
    <n v="7682.4529799067677"/>
    <m/>
  </r>
  <r>
    <n v="2701010023"/>
    <n v="2701010151"/>
    <s v="ROTULO BOPP REFRIKO TUBAINA 3L"/>
    <n v="97778"/>
    <n v="8924"/>
    <n v="0"/>
    <n v="14720"/>
    <n v="91982"/>
    <x v="24"/>
    <n v="8.5700000000000001E-4"/>
    <n v="97882"/>
    <s v="!@##@!"/>
    <n v="85961"/>
    <n v="2822.1575538817515"/>
    <n v="0"/>
    <n v="91982"/>
    <n v="91982"/>
    <n v="3019.8310410668942"/>
    <n v="121353.55892648775"/>
    <n v="-6021"/>
    <n v="-127374.55892648775"/>
    <n v="3.283067383908693E-2"/>
    <n v="-197.67348718514239"/>
    <n v="-6.5458459263769003E-2"/>
    <n v="-4181.7925995130781"/>
    <m/>
  </r>
  <r>
    <n v="2701010024"/>
    <n v="2701010152"/>
    <s v="ROTULO BOPP REFRIKO TUBAINA 500ML"/>
    <n v="20"/>
    <n v="0"/>
    <n v="0"/>
    <n v="0"/>
    <n v="20"/>
    <x v="24"/>
    <n v="2.2379999999999999E-4"/>
    <n v="0"/>
    <e v="#N/A"/>
    <e v="#N/A"/>
    <n v="0"/>
    <n v="0"/>
    <n v="20"/>
    <n v="20"/>
    <n v="0.2160578002499319"/>
    <n v="-89365.504915102778"/>
    <e v="#N/A"/>
    <e v="#N/A"/>
    <n v="1.0802890012496595E-2"/>
    <n v="0"/>
    <s v=""/>
    <s v="-"/>
    <m/>
  </r>
  <r>
    <n v="2701010025"/>
    <n v="2701010154"/>
    <s v="ROTULO BOPP REFRIKO UVA 200ML"/>
    <n v="0"/>
    <n v="0"/>
    <n v="0"/>
    <n v="0"/>
    <n v="0"/>
    <x v="24"/>
    <n v="1.34E-4"/>
    <n v="0"/>
    <e v="#N/A"/>
    <e v="#N/A"/>
    <n v="0"/>
    <n v="0"/>
    <n v="0"/>
    <n v="0"/>
    <n v="0"/>
    <n v="0"/>
    <e v="#N/A"/>
    <e v="#N/A"/>
    <n v="6.6259035054655113E-3"/>
    <n v="0"/>
    <s v=""/>
    <s v="-"/>
    <m/>
  </r>
  <r>
    <n v="2701010054"/>
    <s v="-"/>
    <s v="ROTULO BOPP REFRIKO UVA 2L"/>
    <n v="0"/>
    <n v="0"/>
    <n v="0"/>
    <n v="0"/>
    <n v="0"/>
    <x v="24"/>
    <n v="6.8039999999999995E-4"/>
    <n v="0"/>
    <e v="#N/A"/>
    <e v="#N/A"/>
    <n v="0"/>
    <n v="0"/>
    <n v="0"/>
    <n v="0"/>
    <n v="0"/>
    <n v="0"/>
    <e v="#N/A"/>
    <e v="#N/A"/>
    <n v="3.7268749689440996"/>
    <n v="0"/>
    <s v=""/>
    <s v="-"/>
    <m/>
  </r>
  <r>
    <n v="2701010084"/>
    <n v="2701010155"/>
    <s v="ROTULO BOPP REFRIKO UVA 2L"/>
    <n v="117962"/>
    <n v="50774"/>
    <n v="0"/>
    <n v="71164"/>
    <n v="97572"/>
    <x v="24"/>
    <n v="6.8039999999999995E-4"/>
    <n v="117118"/>
    <s v="!@##@!"/>
    <n v="106752"/>
    <n v="4437.8574948814603"/>
    <n v="0"/>
    <n v="97572"/>
    <n v="97572"/>
    <n v="4056.2296864749501"/>
    <n v="-1240446.7960023517"/>
    <n v="9180"/>
    <n v="1249626.7960023517"/>
    <n v="4.1571656689162365E-2"/>
    <n v="381.6278084065105"/>
    <n v="9.4084368466363297E-2"/>
    <n v="51949.056152987694"/>
    <m/>
  </r>
  <r>
    <n v="2701010090"/>
    <n v="2701010158"/>
    <s v="ROTULO BOPP REFRISHOW LARANJA 2L"/>
    <n v="0"/>
    <n v="0"/>
    <n v="0"/>
    <n v="0"/>
    <n v="0"/>
    <x v="24"/>
    <n v="6.6E-4"/>
    <n v="0"/>
    <s v="ok"/>
    <n v="0"/>
    <n v="0"/>
    <n v="0"/>
    <n v="0"/>
    <n v="0"/>
    <n v="0"/>
    <n v="0"/>
    <n v="0"/>
    <n v="0"/>
    <e v="#N/A"/>
    <n v="0"/>
    <s v=""/>
    <s v="-"/>
    <m/>
  </r>
  <r>
    <n v="2701010072"/>
    <n v="2701010159"/>
    <s v="ROTULO BOPP TERNURA GUARANA 2L"/>
    <n v="145973.85714285716"/>
    <n v="145973"/>
    <n v="0"/>
    <n v="102.18169999999999"/>
    <n v="291844.67544285714"/>
    <x v="24"/>
    <n v="6.9999999999999999E-4"/>
    <n v="145971"/>
    <s v="ok"/>
    <n v="145971"/>
    <n v="4968.1878860552979"/>
    <n v="0"/>
    <n v="145973"/>
    <n v="145973"/>
    <n v="4968.2559569445302"/>
    <n v="-4081.6326530849828"/>
    <n v="-2"/>
    <n v="4079.6326530849828"/>
    <n v="3.403544461609017E-2"/>
    <n v="-6.807088923218034E-2"/>
    <n v="-1.3701163913874483E-5"/>
    <n v="138.85211121806694"/>
    <m/>
  </r>
  <r>
    <n v="2701010028"/>
    <n v="2701010160"/>
    <s v="ROTULO BOPP TERNURA LARANJA 2L"/>
    <n v="7420.0068050357268"/>
    <n v="22969"/>
    <n v="6442"/>
    <n v="4.3614800000000002"/>
    <n v="30384.645325035726"/>
    <x v="24"/>
    <n v="5.8779999999999998E-4"/>
    <n v="8165"/>
    <s v="ok"/>
    <n v="977"/>
    <n v="25.591547478463685"/>
    <n v="0"/>
    <n v="977"/>
    <n v="977"/>
    <n v="25.591547478463685"/>
    <n v="1267426.3269211862"/>
    <n v="0"/>
    <n v="-1267426.3269211862"/>
    <n v="2.6194009701600497E-2"/>
    <n v="0"/>
    <n v="0"/>
    <n v="-33198.977503437432"/>
    <m/>
  </r>
  <r>
    <n v="2701010029"/>
    <n v="2701010161"/>
    <s v="ROTULO BOPP TERNURA TUBAINA 2L"/>
    <n v="78245.899589065564"/>
    <n v="160008"/>
    <n v="24970"/>
    <n v="43.794229999999999"/>
    <n v="238210.10535906558"/>
    <x v="24"/>
    <n v="5.597E-4"/>
    <n v="77931"/>
    <s v="ok"/>
    <n v="53274"/>
    <n v="1371.3355484445603"/>
    <n v="0"/>
    <n v="53274"/>
    <n v="53274"/>
    <n v="1371.3355484445603"/>
    <n v="-562622.09945607325"/>
    <n v="0"/>
    <n v="562622.09945607325"/>
    <n v="2.5741178594521911E-2"/>
    <n v="0"/>
    <n v="0"/>
    <n v="14482.55594332365"/>
    <m/>
  </r>
  <r>
    <n v="2701010055"/>
    <n v="2701010163"/>
    <s v="ROTULO BOPP TUBAJUJUBA GUARANA 2L"/>
    <n v="229348.06321660988"/>
    <n v="662426"/>
    <n v="0"/>
    <n v="342.76124000000004"/>
    <n v="891431.30197660986"/>
    <x v="24"/>
    <n v="6.4539999999999997E-4"/>
    <n v="222566"/>
    <s v="!@##@!"/>
    <n v="488464"/>
    <n v="12573.657163505002"/>
    <n v="0"/>
    <n v="488464"/>
    <n v="488464"/>
    <n v="12573.657163505002"/>
    <n v="-10508309.911078217"/>
    <n v="0"/>
    <n v="10508309.911078217"/>
    <n v="2.574121565459277E-2"/>
    <n v="0"/>
    <n v="0"/>
    <n v="270496.67158635892"/>
    <m/>
  </r>
  <r>
    <n v="2701010073"/>
    <s v="-"/>
    <s v="ROTULO BOPP TUBAJUJUBA LARANJA 2L"/>
    <n v="0"/>
    <n v="0"/>
    <n v="0"/>
    <n v="0"/>
    <n v="0"/>
    <x v="24"/>
    <n v="6.3949999999999999E-4"/>
    <n v="0"/>
    <e v="#N/A"/>
    <e v="#N/A"/>
    <n v="0"/>
    <n v="0"/>
    <n v="0"/>
    <n v="0"/>
    <n v="0"/>
    <n v="0"/>
    <e v="#N/A"/>
    <e v="#N/A"/>
    <n v="2.5825606046640241E-2"/>
    <n v="0"/>
    <s v=""/>
    <s v="-"/>
    <m/>
  </r>
  <r>
    <n v="2701010088"/>
    <n v="2701010164"/>
    <s v="ROTULO BOPP TUBAJUJUBA LARANJA 2L"/>
    <n v="98286.00469116497"/>
    <n v="146708"/>
    <n v="12280"/>
    <n v="62.853899999999996"/>
    <n v="244931.15079116498"/>
    <x v="24"/>
    <n v="6.3949999999999999E-4"/>
    <n v="98262"/>
    <s v="ok"/>
    <n v="86005"/>
    <n v="2213.8826050507632"/>
    <n v="0"/>
    <n v="86005"/>
    <n v="86005"/>
    <n v="2213.8826050507632"/>
    <n v="-37536.655457341207"/>
    <n v="0"/>
    <n v="37536.655457341207"/>
    <n v="2.5741324400334435E-2"/>
    <n v="0"/>
    <n v="0"/>
    <n v="966.24322503100393"/>
    <m/>
  </r>
  <r>
    <n v="2701010060"/>
    <n v="2701010165"/>
    <s v="ROTULO PAPEL CER BAMBOA 600ML"/>
    <n v="0"/>
    <n v="0"/>
    <n v="0"/>
    <n v="0"/>
    <n v="0"/>
    <x v="24"/>
    <n v="6.4749999999999996E-4"/>
    <n v="0"/>
    <e v="#N/A"/>
    <e v="#N/A"/>
    <n v="0"/>
    <n v="0"/>
    <n v="0"/>
    <n v="0"/>
    <n v="0"/>
    <n v="0"/>
    <e v="#N/A"/>
    <e v="#N/A"/>
    <e v="#N/A"/>
    <n v="0"/>
    <s v=""/>
    <s v="-"/>
    <m/>
  </r>
  <r>
    <n v="2701010056"/>
    <n v="2701010166"/>
    <s v="ROTULO PAPEL CER BAMBOA LAGER 300ML"/>
    <n v="0"/>
    <n v="0"/>
    <n v="0"/>
    <n v="0"/>
    <n v="0"/>
    <x v="24"/>
    <n v="3.4840000000000001E-4"/>
    <n v="0"/>
    <e v="#N/A"/>
    <e v="#N/A"/>
    <n v="0"/>
    <n v="0"/>
    <n v="0"/>
    <n v="0"/>
    <n v="0"/>
    <n v="0"/>
    <e v="#N/A"/>
    <e v="#N/A"/>
    <e v="#N/A"/>
    <n v="0"/>
    <s v=""/>
    <s v="-"/>
    <m/>
  </r>
  <r>
    <n v="2701010093"/>
    <n v="2701010167"/>
    <s v="ROTULO PAPEL CER CAYMAN 600ML"/>
    <n v="107009"/>
    <n v="0"/>
    <n v="0"/>
    <n v="0"/>
    <n v="107009"/>
    <x v="24"/>
    <n v="5.5500000000000005E-4"/>
    <n v="107000"/>
    <s v="ok"/>
    <n v="107000"/>
    <n v="0"/>
    <n v="0"/>
    <n v="107009"/>
    <n v="107009"/>
    <n v="0"/>
    <n v="-16216.216216216215"/>
    <n v="-9"/>
    <n v="16207.216216216215"/>
    <e v="#N/A"/>
    <n v="0"/>
    <n v="-8.4105075274042366E-5"/>
    <s v="-"/>
    <m/>
  </r>
  <r>
    <n v="2701010057"/>
    <n v="2701010168"/>
    <s v="ROTULO PAPEL CER MOEMA PILSEN 1L"/>
    <n v="41112"/>
    <n v="0"/>
    <n v="0"/>
    <n v="0"/>
    <n v="41112"/>
    <x v="24"/>
    <n v="7.2820000000000003E-4"/>
    <n v="41112"/>
    <s v="!@##@!"/>
    <n v="43112"/>
    <n v="1769.31648"/>
    <n v="0"/>
    <n v="41112"/>
    <n v="41112"/>
    <n v="1687.23648"/>
    <n v="0"/>
    <n v="2000"/>
    <n v="2000"/>
    <n v="4.104E-2"/>
    <n v="82.08"/>
    <n v="4.864759680871765E-2"/>
    <n v="82.08"/>
    <m/>
  </r>
  <r>
    <n v="2701010058"/>
    <n v="2701010169"/>
    <s v="ROTULO PAPEL CER MOEMA PILSEN 300ML"/>
    <n v="212918"/>
    <n v="0"/>
    <n v="0"/>
    <n v="0"/>
    <n v="212918"/>
    <x v="24"/>
    <n v="2.9589999999999998E-4"/>
    <n v="227380"/>
    <s v="ok"/>
    <n v="227380"/>
    <n v="8405.3600863636366"/>
    <n v="0"/>
    <n v="212918"/>
    <n v="212918"/>
    <n v="7870.7558222727266"/>
    <n v="48874619.803987838"/>
    <n v="14462"/>
    <n v="-48860157.803987838"/>
    <n v="3.6966136363636361E-2"/>
    <n v="534.60426409090906"/>
    <n v="6.7922862322584279E-2"/>
    <n v="-1806171.2561310057"/>
    <m/>
  </r>
  <r>
    <n v="2701010059"/>
    <n v="2701010170"/>
    <s v="ROTULO PAPEL CER MOEMA PILSEN 600ML"/>
    <n v="318287.86201991467"/>
    <n v="177736"/>
    <n v="0"/>
    <n v="0.68830000000000002"/>
    <n v="496023.17371991469"/>
    <x v="24"/>
    <n v="5.6240000000000001E-4"/>
    <n v="308300"/>
    <s v="!@##@!"/>
    <n v="269800"/>
    <n v="12227.247362880229"/>
    <n v="0"/>
    <n v="269800"/>
    <n v="269800"/>
    <n v="12227.247362880229"/>
    <n v="-17759356.365424372"/>
    <n v="0"/>
    <n v="17759356.365424372"/>
    <n v="4.5319671471016419E-2"/>
    <n v="0"/>
    <n v="0"/>
    <n v="804848.1960177368"/>
    <m/>
  </r>
  <r>
    <n v="2901010002"/>
    <n v="2901010008"/>
    <s v="ROTULO PAPEL CER SURVA PILSEN 600ML"/>
    <n v="56003"/>
    <n v="0"/>
    <n v="0"/>
    <n v="0"/>
    <n v="56003"/>
    <x v="24"/>
    <n v="5.5800000000000001E-4"/>
    <n v="56000"/>
    <s v="ok"/>
    <n v="56000"/>
    <n v="0"/>
    <n v="0"/>
    <n v="56003"/>
    <n v="56003"/>
    <n v="0"/>
    <n v="-5376.3440860215051"/>
    <n v="-3"/>
    <n v="5373.3440860215051"/>
    <e v="#N/A"/>
    <n v="0"/>
    <n v="-5.3568558827205687E-5"/>
    <s v="-"/>
    <m/>
  </r>
  <r>
    <n v="2901010001"/>
    <n v="2901010009"/>
    <s v="ROTULO PAPEL FUNADA TUBAINA 605ML"/>
    <n v="1960110"/>
    <n v="314215"/>
    <n v="0"/>
    <n v="653323"/>
    <n v="1621002"/>
    <x v="24"/>
    <n v="6.5589999999999995E-4"/>
    <n v="1808535"/>
    <s v="!@##@!"/>
    <n v="1674106"/>
    <n v="21725.292088499998"/>
    <n v="0"/>
    <n v="1621002"/>
    <n v="1621002"/>
    <n v="21036.148204499998"/>
    <n v="-231094679.06693095"/>
    <n v="53104"/>
    <n v="231147783.06693095"/>
    <n v="1.2977249999999999E-2"/>
    <n v="689.14388399999996"/>
    <n v="3.275998425665113E-2"/>
    <n v="2999662.5678053293"/>
    <m/>
  </r>
  <r>
    <n v="2701010031"/>
    <n v="2701010171"/>
    <s v="ROTULO PAPEL REFRIKO GUARANA 600ML"/>
    <n v="131128"/>
    <n v="0"/>
    <n v="0"/>
    <n v="0"/>
    <n v="131128"/>
    <x v="24"/>
    <n v="6.6370000000000003E-4"/>
    <n v="129000"/>
    <s v="ok"/>
    <n v="129000"/>
    <n v="2808.9207567741923"/>
    <n v="0"/>
    <n v="131128"/>
    <n v="131128"/>
    <n v="2855.2570619712114"/>
    <n v="-3206267.8921199334"/>
    <n v="-2128"/>
    <n v="3204139.8921199334"/>
    <n v="2.1774579509877458E-2"/>
    <n v="-46.336305197019229"/>
    <n v="-1.6228418034287109E-2"/>
    <n v="69768.798841735668"/>
    <m/>
  </r>
  <r>
    <n v="2701010080"/>
    <n v="2701010172"/>
    <s v="ROTULO PAPEL REFRIKO LARANJA 600ML"/>
    <n v="212141"/>
    <n v="144000"/>
    <n v="0"/>
    <n v="144000"/>
    <n v="212141"/>
    <x v="24"/>
    <n v="6.5410000000000002E-4"/>
    <n v="203000"/>
    <e v="#N/A"/>
    <e v="#N/A"/>
    <n v="0"/>
    <n v="0"/>
    <n v="212141"/>
    <n v="212141"/>
    <n v="5011.5063395996376"/>
    <n v="-13974927.381134383"/>
    <e v="#N/A"/>
    <e v="#N/A"/>
    <n v="2.3623469011646206E-2"/>
    <n v="0"/>
    <s v=""/>
    <s v="-"/>
    <m/>
  </r>
  <r>
    <n v="2701010032"/>
    <s v="-"/>
    <s v="ROTULO PAPEL REFRIKO LARANJA 600ML"/>
    <n v="0"/>
    <n v="0"/>
    <n v="0"/>
    <n v="0"/>
    <n v="0"/>
    <x v="24"/>
    <n v="6.5410000000000002E-4"/>
    <n v="0"/>
    <e v="#N/A"/>
    <e v="#N/A"/>
    <n v="0"/>
    <n v="0"/>
    <n v="0"/>
    <n v="0"/>
    <n v="0"/>
    <n v="0"/>
    <e v="#N/A"/>
    <e v="#N/A"/>
    <n v="3.7268749689440996"/>
    <n v="0"/>
    <s v=""/>
    <s v="-"/>
    <m/>
  </r>
  <r>
    <n v="2701010033"/>
    <s v="-"/>
    <s v="ROTULO PAPEL REFRIKO LIMAO 600ML"/>
    <n v="0"/>
    <n v="0"/>
    <n v="0"/>
    <n v="0"/>
    <n v="0"/>
    <x v="24"/>
    <n v="6.5519999999999999E-4"/>
    <n v="0"/>
    <e v="#N/A"/>
    <e v="#N/A"/>
    <n v="0"/>
    <n v="0"/>
    <n v="0"/>
    <n v="0"/>
    <n v="0"/>
    <n v="0"/>
    <e v="#N/A"/>
    <e v="#N/A"/>
    <n v="3.7268749689440996"/>
    <n v="0"/>
    <s v=""/>
    <s v="-"/>
    <m/>
  </r>
  <r>
    <n v="2701010086"/>
    <n v="2701010173"/>
    <s v="ROTULO PAPEL REFRIKO LIMAO 600ML"/>
    <n v="179999"/>
    <n v="31250"/>
    <n v="0"/>
    <n v="48000"/>
    <n v="163249"/>
    <x v="24"/>
    <n v="6.5519999999999999E-4"/>
    <n v="180000"/>
    <s v="!@##@!"/>
    <n v="163250"/>
    <n v="5707.0938013439863"/>
    <n v="0"/>
    <n v="163249"/>
    <n v="163249"/>
    <n v="5707.058842117026"/>
    <n v="1526.2515262515262"/>
    <n v="1"/>
    <n v="-1525.2515262515262"/>
    <n v="3.4959226960759489E-2"/>
    <n v="3.4959226960759489E-2"/>
    <n v="6.125611795478073E-6"/>
    <n v="-53.321614278471912"/>
    <m/>
  </r>
  <r>
    <n v="2701010034"/>
    <n v="2701010174"/>
    <s v="ROTULO PAPEL REFRIKO TUBAINA 600ML"/>
    <n v="196252"/>
    <n v="72846"/>
    <n v="0"/>
    <n v="78606"/>
    <n v="190492"/>
    <x v="24"/>
    <n v="6.5430000000000002E-4"/>
    <n v="198600"/>
    <s v="!@##@!"/>
    <n v="201000"/>
    <n v="4748.1938505200596"/>
    <n v="0"/>
    <n v="190492"/>
    <n v="190492"/>
    <n v="4499.964890414265"/>
    <n v="3588567.9351979215"/>
    <n v="10508"/>
    <n v="-3578059.9351979215"/>
    <n v="2.362285497771174E-2"/>
    <n v="248.22896010579495"/>
    <n v="5.5162421519013925E-2"/>
    <n v="-84523.990950741165"/>
    <m/>
  </r>
  <r>
    <n v="2701010064"/>
    <n v="2701010177"/>
    <s v="ROTULO SLEEVE COQ NOCH LIMAO 275ML"/>
    <n v="0"/>
    <n v="0"/>
    <n v="0"/>
    <n v="0"/>
    <n v="0"/>
    <x v="24"/>
    <n v="1.7859E-3"/>
    <n v="0"/>
    <s v="ok"/>
    <n v="0"/>
    <n v="0"/>
    <n v="0"/>
    <n v="0"/>
    <n v="0"/>
    <n v="0"/>
    <n v="0"/>
    <n v="0"/>
    <n v="0"/>
    <e v="#N/A"/>
    <n v="0"/>
    <s v=""/>
    <s v="-"/>
    <m/>
  </r>
  <r>
    <n v="2701010066"/>
    <n v="2701010178"/>
    <s v="ROTULO SLEEVE COQ NOCH MARACUJA 275ML"/>
    <n v="0"/>
    <n v="0"/>
    <n v="0"/>
    <n v="0"/>
    <n v="0"/>
    <x v="24"/>
    <n v="1.7914999999999999E-3"/>
    <n v="781"/>
    <s v="ok"/>
    <n v="781"/>
    <n v="79.366493870683328"/>
    <n v="0"/>
    <n v="0"/>
    <n v="0"/>
    <n v="0"/>
    <n v="435947.53000279097"/>
    <n v="781"/>
    <n v="-435166.53000279097"/>
    <n v="0.10162163107641911"/>
    <n v="79.366493870683328"/>
    <s v=""/>
    <n v="-44222.332568749094"/>
    <m/>
  </r>
  <r>
    <n v="2701010065"/>
    <n v="2701010179"/>
    <s v="ROTULO SLEEVE COQ NOCH MELANCIA E MORANGO 275ML"/>
    <n v="0"/>
    <n v="0"/>
    <n v="0"/>
    <n v="0"/>
    <n v="0"/>
    <x v="24"/>
    <n v="1.7776000000000001E-3"/>
    <n v="0"/>
    <s v="ok"/>
    <n v="0"/>
    <n v="0"/>
    <n v="0"/>
    <n v="0"/>
    <n v="0"/>
    <n v="0"/>
    <n v="0"/>
    <n v="0"/>
    <n v="0"/>
    <n v="0.10162246537093475"/>
    <n v="0"/>
    <s v=""/>
    <n v="0"/>
    <m/>
  </r>
  <r>
    <n v="2701010096"/>
    <n v="2701010181"/>
    <s v="ROTULO SLEEVE FURIOSO ACAI 2L"/>
    <n v="0"/>
    <n v="0"/>
    <n v="0"/>
    <n v="0"/>
    <n v="0"/>
    <x v="24"/>
    <n v="6.4200000000000004E-3"/>
    <n v="0"/>
    <e v="#N/A"/>
    <e v="#N/A"/>
    <n v="0"/>
    <n v="0"/>
    <n v="0"/>
    <n v="0"/>
    <n v="0"/>
    <n v="0"/>
    <e v="#N/A"/>
    <e v="#N/A"/>
    <e v="#N/A"/>
    <n v="0"/>
    <s v=""/>
    <s v="-"/>
    <m/>
  </r>
  <r>
    <n v="2701010036"/>
    <n v="2701010184"/>
    <s v="ROTULO SLEEVE FURIOSO MACA VERDE E MELAO 2L"/>
    <n v="126358.40722531661"/>
    <n v="106289"/>
    <n v="0"/>
    <n v="261.27"/>
    <n v="232386.13722531663"/>
    <x v="24"/>
    <n v="6.4273999999999998E-3"/>
    <n v="125720"/>
    <s v="!@##@!"/>
    <n v="77161"/>
    <n v="14008.324619723009"/>
    <n v="0"/>
    <n v="77196"/>
    <n v="77196"/>
    <n v="14014.678754087394"/>
    <n v="-99325.889989203832"/>
    <n v="-35"/>
    <n v="99290.889989203832"/>
    <n v="0.18154669612528362"/>
    <n v="-6.3541343643849268"/>
    <n v="-4.5339136742836414E-4"/>
    <n v="18025.933032878955"/>
    <m/>
  </r>
  <r>
    <n v="2701010037"/>
    <n v="2701010187"/>
    <s v="ROTULO SLEEVE FURIOSO MELANCIA E MORANGO 2L"/>
    <n v="145513"/>
    <n v="260845"/>
    <n v="0"/>
    <n v="296413"/>
    <n v="109945"/>
    <x v="24"/>
    <n v="6.4999999999999997E-3"/>
    <n v="141028"/>
    <s v="!@##@!"/>
    <n v="104750"/>
    <n v="18819.265285714282"/>
    <n v="0"/>
    <n v="109945"/>
    <n v="109945"/>
    <n v="19752.593048571427"/>
    <n v="-690000"/>
    <n v="-5195"/>
    <n v="684805"/>
    <n v="0.17965885714285712"/>
    <n v="-933.32776285714272"/>
    <n v="-4.7250898176360905E-2"/>
    <n v="123031.28366571428"/>
    <m/>
  </r>
  <r>
    <n v="2701010044"/>
    <n v="2701010188"/>
    <s v="ROTULO SLEEVE FURIOSO TANGERINA E LIMAO ZERO 473ML"/>
    <n v="49459"/>
    <n v="0"/>
    <n v="0"/>
    <n v="0"/>
    <n v="49459"/>
    <x v="24"/>
    <n v="2.0920999999999999E-3"/>
    <n v="42726"/>
    <s v="ok"/>
    <n v="42726"/>
    <n v="6490.7391689302331"/>
    <n v="0"/>
    <n v="49459"/>
    <n v="49459"/>
    <n v="7513.5858389767445"/>
    <n v="-3218297.4045217726"/>
    <n v="-6733"/>
    <n v="3211564.4045217726"/>
    <n v="0.15191544186046513"/>
    <n v="-1022.8466700465117"/>
    <n v="-0.13613295861218383"/>
    <n v="487886.22557626665"/>
    <m/>
  </r>
  <r>
    <n v="2701010038"/>
    <n v="2701010189"/>
    <s v="ROTULO SLEEVE FURIOSO TRADICIONAL 1L"/>
    <n v="38750"/>
    <n v="0"/>
    <n v="0"/>
    <n v="0"/>
    <n v="38750"/>
    <x v="24"/>
    <n v="3.8654000000000002E-3"/>
    <n v="38750"/>
    <s v="ok"/>
    <n v="38750"/>
    <n v="6841.5140000000001"/>
    <n v="0"/>
    <n v="38750"/>
    <n v="38750"/>
    <n v="6841.5140000000001"/>
    <n v="0"/>
    <n v="0"/>
    <n v="0"/>
    <n v="0.1765552"/>
    <n v="0"/>
    <n v="0"/>
    <n v="0"/>
    <m/>
  </r>
  <r>
    <n v="2701010040"/>
    <n v="2701010191"/>
    <s v="ROTULO SLEEVE FURIOSO TRADICIONAL 2L"/>
    <n v="396643.19915390044"/>
    <n v="675310"/>
    <n v="0"/>
    <n v="2912.0402199999994"/>
    <n v="1069041.1589339003"/>
    <x v="24"/>
    <n v="6.2404000000000001E-3"/>
    <n v="391101"/>
    <s v="!@##@!"/>
    <n v="203601"/>
    <n v="37150.675687248477"/>
    <n v="0"/>
    <n v="215753"/>
    <n v="215753"/>
    <n v="39368.027325754396"/>
    <n v="-888116.01081668446"/>
    <n v="-12152"/>
    <n v="875964.01081668446"/>
    <n v="0.18246804135170494"/>
    <n v="-2217.3516385059183"/>
    <n v="-5.632366641483548E-2"/>
    <n v="159835.43734830408"/>
    <m/>
  </r>
  <r>
    <n v="2701010042"/>
    <n v="2701010193"/>
    <s v="ROTULO SLEEVE FURIOSO TROPICAL 2L"/>
    <n v="122592"/>
    <n v="51220"/>
    <n v="0"/>
    <n v="71164"/>
    <n v="102648"/>
    <x v="24"/>
    <n v="6.6582999999999998E-3"/>
    <n v="120281"/>
    <s v="!@##@!"/>
    <n v="100245"/>
    <n v="18009.901586124404"/>
    <n v="0"/>
    <n v="102648"/>
    <n v="102648"/>
    <n v="18441.621806698564"/>
    <n v="-347085.5924184852"/>
    <n v="-2403"/>
    <n v="344682.5924184852"/>
    <n v="0.17965885167464116"/>
    <n v="-431.72022057416268"/>
    <n v="-2.3410100537760114E-2"/>
    <n v="61925.278746143427"/>
    <m/>
  </r>
  <r>
    <n v="2701010104"/>
    <n v="2701010195"/>
    <s v="ROTULO SLEEVE FURIOSO UVA VERDE E PESSEGO 269ML"/>
    <n v="46490"/>
    <n v="0"/>
    <n v="0"/>
    <n v="0"/>
    <n v="46490"/>
    <x v="24"/>
    <n v="1.3500000000000001E-3"/>
    <n v="46490"/>
    <s v="!@##@!"/>
    <n v="24406"/>
    <n v="2431.6861077880012"/>
    <n v="0"/>
    <n v="46490"/>
    <n v="46490"/>
    <n v="4632.0202880875268"/>
    <n v="0"/>
    <n v="-22084"/>
    <n v="-22084"/>
    <n v="9.9634766360239338E-2"/>
    <n v="-2200.3341802995255"/>
    <n v="-0.47502688750268873"/>
    <n v="-2200.3341802995255"/>
    <m/>
  </r>
  <r>
    <n v="2701010107"/>
    <n v="2701010197"/>
    <s v="ROTULO SLEEVE FURIOSO UVA VERDE E PESSEGO 473ML"/>
    <n v="46610"/>
    <n v="0"/>
    <n v="0"/>
    <n v="0"/>
    <n v="46610"/>
    <x v="24"/>
    <n v="2.0920999999999999E-3"/>
    <n v="46300"/>
    <s v="!@##@!"/>
    <n v="65170"/>
    <n v="7097.0130000000008"/>
    <n v="0"/>
    <n v="46610"/>
    <n v="46610"/>
    <n v="5075.8290000000006"/>
    <n v="-148176.47339993308"/>
    <n v="18560"/>
    <n v="166736.47339993308"/>
    <n v="0.10890000000000001"/>
    <n v="2021.1840000000002"/>
    <n v="0.3981978116284059"/>
    <n v="18157.601953252713"/>
    <m/>
  </r>
  <r>
    <n v="2701010063"/>
    <n v="2701010198"/>
    <s v="ROTULO SLEEVE GIN JAMES COOK 900ML"/>
    <n v="22380"/>
    <n v="0"/>
    <n v="0"/>
    <n v="0"/>
    <n v="22380"/>
    <x v="24"/>
    <n v="3.4957999999999999E-3"/>
    <n v="22250"/>
    <s v="!@##@!"/>
    <n v="22200"/>
    <n v="8942.0235298576954"/>
    <n v="0"/>
    <n v="22380"/>
    <n v="22380"/>
    <n v="9014.526423343028"/>
    <n v="-37187.482121402827"/>
    <n v="-180"/>
    <n v="37007.482121402827"/>
    <n v="0.40279385269629259"/>
    <n v="-72.502893485332663"/>
    <n v="-8.0428954423592495E-3"/>
    <n v="14906.386302269011"/>
    <m/>
  </r>
  <r>
    <n v="2701010102"/>
    <n v="2701010199"/>
    <s v="ROTULO SLEEVE REFRIKO TUBAINA 250ML"/>
    <n v="152734"/>
    <n v="0"/>
    <n v="0"/>
    <n v="0"/>
    <n v="152734"/>
    <x v="24"/>
    <n v="1.2777000000000001E-3"/>
    <n v="152735"/>
    <s v="ok"/>
    <n v="152735"/>
    <n v="8755.5340663286461"/>
    <n v="0"/>
    <n v="152734"/>
    <n v="152734"/>
    <n v="8755.476741327393"/>
    <n v="782.65633560303661"/>
    <n v="1"/>
    <n v="-781.65633560303661"/>
    <n v="5.7325001252683708E-2"/>
    <n v="5.7325001252683708E-2"/>
    <n v="6.5473306532926525E-6"/>
    <n v="-44.808450417612228"/>
    <m/>
  </r>
  <r>
    <n v="2701010006"/>
    <n v="2701010200"/>
    <s v="ROTULO SLEEVE VOD JAMES COOK 900ML"/>
    <n v="32298"/>
    <n v="7786"/>
    <n v="0"/>
    <n v="7786"/>
    <n v="32298"/>
    <x v="24"/>
    <n v="3.5244999999999999E-3"/>
    <n v="34260"/>
    <s v="ok"/>
    <n v="34260"/>
    <n v="13309.141868890498"/>
    <n v="0"/>
    <n v="32298"/>
    <n v="32298"/>
    <n v="12546.954584980307"/>
    <n v="556674.70563200454"/>
    <n v="1962"/>
    <n v="-554712.70563200454"/>
    <n v="0.38847466050468471"/>
    <n v="762.18728391019135"/>
    <n v="6.0746795467211595E-2"/>
    <n v="-215491.82999802806"/>
    <m/>
  </r>
  <r>
    <n v="2701010027"/>
    <n v="2701010117"/>
    <s v="ROTULO ADESIVO REFRIKO TUBAINA S/ ACUCAR 300ML"/>
    <n v="288506"/>
    <n v="158511"/>
    <n v="68088"/>
    <n v="226599"/>
    <n v="220418"/>
    <x v="25"/>
    <n v="1.0510000000000001E-3"/>
    <n v="289460"/>
    <s v="ok"/>
    <n v="220700"/>
    <n v="338806.53141945775"/>
    <n v="0"/>
    <n v="220418"/>
    <n v="220418"/>
    <n v="338373.62049122807"/>
    <n v="907706.9457659371"/>
    <n v="282"/>
    <n v="-907424.9457659371"/>
    <n v="1.5351451355661883"/>
    <n v="432.9109282296651"/>
    <n v="1.2793873458610459E-3"/>
    <n v="-1393028.9913839905"/>
    <m/>
  </r>
  <r>
    <n v="2701010108"/>
    <n v="2701010196"/>
    <s v="ROTULO SLEEVE FURIOSO UVA VERDE E PESSEGO 2L"/>
    <n v="2327"/>
    <n v="44068"/>
    <n v="20298"/>
    <n v="44462"/>
    <n v="1933"/>
    <x v="25"/>
    <n v="6.4622000000000004E-3"/>
    <n v="2327"/>
    <s v="ok"/>
    <n v="1462"/>
    <n v="259.95620104761906"/>
    <n v="0"/>
    <n v="1933"/>
    <n v="1933"/>
    <n v="343.7040606190476"/>
    <n v="0"/>
    <n v="-471"/>
    <n v="-471"/>
    <n v="0.17780861904761905"/>
    <n v="-83.747859571428577"/>
    <n v="-0.24366270046559751"/>
    <n v="-83.747859571428577"/>
    <m/>
  </r>
  <r>
    <n v="2701130001"/>
    <s v="-"/>
    <s v="SUCO CONCENTRADO DE LARANJA"/>
    <n v="102.26"/>
    <n v="0.09"/>
    <n v="55.489999999999995"/>
    <n v="55.58"/>
    <n v="46.77000000000001"/>
    <x v="26"/>
    <n v="1"/>
    <n v="100"/>
    <s v="ok"/>
    <n v="66"/>
    <n v="811.69440000000031"/>
    <n v="46.77"/>
    <n v="0"/>
    <n v="46.77"/>
    <n v="575.19616800000028"/>
    <n v="-2.2600000000000051"/>
    <n v="19.229999999999997"/>
    <n v="21.490000000000002"/>
    <n v="12.298400000000004"/>
    <n v="236.49823200000006"/>
    <n v="0.41116100064143674"/>
    <n v="264.29261600000012"/>
    <m/>
  </r>
  <r>
    <n v="2701130002"/>
    <s v="-"/>
    <s v="SUCO CONCENTRADO DE LIMAO"/>
    <n v="19.970000000000002"/>
    <n v="0"/>
    <n v="8.6999999999999993"/>
    <n v="10.67"/>
    <n v="9.3000000000000025"/>
    <x v="26"/>
    <n v="1"/>
    <n v="18"/>
    <s v="ok"/>
    <n v="10"/>
    <n v="150.29999999999998"/>
    <n v="9.2999999999999989"/>
    <n v="0"/>
    <n v="9.2999999999999989"/>
    <n v="139.77899999999997"/>
    <n v="-1.9700000000000024"/>
    <n v="0.70000000000000107"/>
    <n v="2.6700000000000035"/>
    <n v="15.03"/>
    <n v="10.521000000000015"/>
    <n v="7.5268817204301203E-2"/>
    <n v="40.130100000000049"/>
    <m/>
  </r>
  <r>
    <n v="2701130009"/>
    <s v="-"/>
    <s v="SUCO CONCENTRADO DE MACA"/>
    <n v="349.03"/>
    <n v="0"/>
    <n v="292.55"/>
    <n v="292.55"/>
    <n v="56.479999999999961"/>
    <x v="26"/>
    <n v="1"/>
    <n v="358.5"/>
    <s v="ok"/>
    <n v="180"/>
    <n v="2213.712"/>
    <n v="56.48"/>
    <n v="0"/>
    <n v="56.48"/>
    <n v="694.61363200000005"/>
    <n v="9.4700000000000273"/>
    <n v="123.52000000000001"/>
    <n v="114.04999999999998"/>
    <n v="12.298400000000001"/>
    <n v="1519.0983680000002"/>
    <n v="2.1869688385269126"/>
    <n v="1402.6325199999999"/>
    <m/>
  </r>
  <r>
    <n v="2701130003"/>
    <s v="-"/>
    <s v="SUCO CONCENTRADO DE UVA"/>
    <n v="50.79"/>
    <n v="0"/>
    <n v="32.590000000000003"/>
    <n v="44.38"/>
    <n v="6.4099999999999966"/>
    <x v="26"/>
    <n v="1"/>
    <n v="39"/>
    <s v="ok"/>
    <n v="25"/>
    <n v="296.03999999999996"/>
    <n v="6.41"/>
    <n v="0"/>
    <n v="6.41"/>
    <n v="75.904655999999989"/>
    <n v="-11.79"/>
    <n v="18.59"/>
    <n v="30.38"/>
    <n v="11.841599999999998"/>
    <n v="220.13534399999995"/>
    <n v="2.9001560062402496"/>
    <n v="359.74780799999991"/>
    <m/>
  </r>
  <r>
    <n v="2701030012"/>
    <n v="2701030028"/>
    <s v="TAMPA ABRE FACIL AMARELA"/>
    <n v="843532"/>
    <n v="238850"/>
    <n v="0"/>
    <n v="3.0583200000000001"/>
    <n v="1082378.9416799999"/>
    <x v="27"/>
    <n v="1.2742999999999999E-3"/>
    <n v="824675"/>
    <s v="!@##@!"/>
    <n v="642352"/>
    <n v="74962.478399999993"/>
    <n v="0"/>
    <n v="666148"/>
    <n v="666148"/>
    <n v="77739.471600000004"/>
    <n v="-14797928.274346702"/>
    <n v="-23796"/>
    <n v="14774132.274346702"/>
    <n v="0.1167"/>
    <n v="-2776.9931999999999"/>
    <n v="-3.5721791553828881E-2"/>
    <n v="1724141.23641626"/>
    <m/>
  </r>
  <r>
    <n v="2701030013"/>
    <n v="2701030029"/>
    <s v="TAMPA ABRE FACIL BRANCA"/>
    <n v="547161.48323825898"/>
    <n v="15128"/>
    <n v="0"/>
    <n v="19.359919999999999"/>
    <n v="562270.12331825902"/>
    <x v="27"/>
    <n v="1.2796999999999999E-3"/>
    <n v="500855"/>
    <s v="ok"/>
    <n v="500855"/>
    <n v="58449.7785"/>
    <n v="0"/>
    <n v="547161"/>
    <n v="547161"/>
    <n v="63853.688699999999"/>
    <n v="-36185420.987933882"/>
    <n v="-46306"/>
    <n v="36139114.987933882"/>
    <n v="0.1167"/>
    <n v="-5403.9102000000003"/>
    <n v="-8.462956972445039E-2"/>
    <n v="4217434.7190918839"/>
    <m/>
  </r>
  <r>
    <n v="2701030015"/>
    <n v="2701030030"/>
    <s v="TAMPA BRANCA VODKA FRIKOV"/>
    <n v="0"/>
    <n v="0"/>
    <n v="0"/>
    <n v="0"/>
    <n v="0"/>
    <x v="27"/>
    <n v="1.052E-2"/>
    <n v="0"/>
    <e v="#N/A"/>
    <e v="#N/A"/>
    <n v="0"/>
    <n v="0"/>
    <n v="0"/>
    <n v="0"/>
    <n v="0"/>
    <n v="0"/>
    <e v="#N/A"/>
    <e v="#N/A"/>
    <n v="0.27425079999999996"/>
    <n v="0"/>
    <s v=""/>
    <s v="-"/>
    <m/>
  </r>
  <r>
    <n v="2701030007"/>
    <n v="2701030031"/>
    <s v="TAMPA CACHACA MEROLINHA"/>
    <n v="0"/>
    <n v="0"/>
    <n v="0"/>
    <n v="0"/>
    <n v="0"/>
    <x v="27"/>
    <n v="1.1645900000000001E-2"/>
    <n v="0"/>
    <e v="#N/A"/>
    <e v="#N/A"/>
    <n v="0"/>
    <n v="0"/>
    <n v="0"/>
    <n v="0"/>
    <n v="0"/>
    <n v="0"/>
    <e v="#N/A"/>
    <e v="#N/A"/>
    <e v="#N/A"/>
    <n v="0"/>
    <s v=""/>
    <s v="-"/>
    <m/>
  </r>
  <r>
    <n v="2701140029"/>
    <s v="-"/>
    <s v="TAMPA LATA 350/ 269/ 473ML"/>
    <n v="7964504"/>
    <n v="7188380"/>
    <n v="2470164"/>
    <n v="6064304"/>
    <n v="9088580"/>
    <x v="27"/>
    <n v="1"/>
    <n v="7735104"/>
    <s v="ok"/>
    <n v="8964189"/>
    <n v="1783358.8654716797"/>
    <n v="9088580"/>
    <n v="0"/>
    <n v="9088580"/>
    <n v="1808105.5316380097"/>
    <n v="-229400"/>
    <n v="-124391"/>
    <n v="105009"/>
    <n v="0.19894257756855413"/>
    <n v="-24746.666166330018"/>
    <n v="-1.3686516485523591E-2"/>
    <n v="20890.761127896301"/>
    <m/>
  </r>
  <r>
    <n v="2801140001"/>
    <s v="-"/>
    <s v="TAMPA LATA 350/ 269/ 473ML IND"/>
    <n v="117936"/>
    <n v="0"/>
    <n v="0"/>
    <n v="0"/>
    <n v="117936"/>
    <x v="27"/>
    <n v="1"/>
    <n v="117936"/>
    <s v="ok"/>
    <n v="117936"/>
    <n v="439532.72633739136"/>
    <n v="117936"/>
    <n v="0"/>
    <n v="117936"/>
    <n v="439532.72633739136"/>
    <n v="0"/>
    <n v="0"/>
    <n v="0"/>
    <n v="3.7268749689440996"/>
    <n v="0"/>
    <n v="0"/>
    <n v="0"/>
    <m/>
  </r>
  <r>
    <n v="2701030008"/>
    <n v="2701030032"/>
    <s v="TAMPA METALICA ALUMINIO"/>
    <n v="211488"/>
    <n v="870734"/>
    <n v="0"/>
    <n v="1069.9000000000001"/>
    <n v="1081152.1000000001"/>
    <x v="27"/>
    <n v="2.1397999999999999E-3"/>
    <n v="222230"/>
    <s v="!@##@!"/>
    <n v="670861"/>
    <n v="26519.6049327"/>
    <n v="0"/>
    <n v="670861"/>
    <n v="670861"/>
    <n v="26519.6049327"/>
    <n v="5020095.3360127117"/>
    <n v="0"/>
    <n v="-5020095.3360127117"/>
    <n v="3.9530700000000002E-2"/>
    <n v="0"/>
    <n v="0"/>
    <n v="-198447.88269931771"/>
    <m/>
  </r>
  <r>
    <n v="2701030010"/>
    <n v="2701030033"/>
    <s v="TAMPA METALICA BAMBOA"/>
    <n v="0"/>
    <n v="0"/>
    <n v="0"/>
    <n v="0"/>
    <n v="0"/>
    <x v="27"/>
    <n v="2.0045000000000002E-3"/>
    <n v="0"/>
    <e v="#N/A"/>
    <e v="#N/A"/>
    <n v="0"/>
    <n v="0"/>
    <n v="0"/>
    <n v="0"/>
    <n v="0"/>
    <n v="0"/>
    <e v="#N/A"/>
    <e v="#N/A"/>
    <e v="#N/A"/>
    <n v="0"/>
    <s v=""/>
    <s v="-"/>
    <m/>
  </r>
  <r>
    <n v="2901030003"/>
    <n v="2901030005"/>
    <s v="TAMPA METALICA FUNADA"/>
    <n v="144162"/>
    <n v="695666"/>
    <n v="193087"/>
    <n v="1012.8"/>
    <n v="838815.2"/>
    <x v="27"/>
    <n v="2.1107999999999999E-3"/>
    <n v="127179"/>
    <s v="ok"/>
    <n v="470000"/>
    <n v="18724.447499999998"/>
    <n v="0"/>
    <n v="430893"/>
    <n v="430893"/>
    <n v="17166.453950250001"/>
    <n v="-8045764.6389994314"/>
    <n v="39107"/>
    <n v="8084871.6389994314"/>
    <n v="3.983925E-2"/>
    <n v="1557.9935497500001"/>
    <n v="9.0758030415903718E-2"/>
    <n v="322095.2224440081"/>
    <m/>
  </r>
  <r>
    <n v="2701030011"/>
    <n v="2701030034"/>
    <s v="TAMPA METALICA MOEMA"/>
    <n v="476436.01567456615"/>
    <n v="150486"/>
    <n v="0"/>
    <n v="2.6238000000000001"/>
    <n v="626919.39187456621"/>
    <x v="27"/>
    <n v="2.1435999999999998E-3"/>
    <n v="462660"/>
    <s v="!@##@!"/>
    <n v="412941"/>
    <n v="16866.497350948259"/>
    <n v="0"/>
    <n v="412941"/>
    <n v="412941"/>
    <n v="16866.497350948259"/>
    <n v="-6426579.4339271095"/>
    <n v="0"/>
    <n v="6426579.4339271095"/>
    <n v="4.0844811609765698E-2"/>
    <n v="0"/>
    <n v="0"/>
    <n v="262492.42627394747"/>
    <m/>
  </r>
  <r>
    <n v="2701030009"/>
    <n v="2701030035"/>
    <s v="TAMPA METALICA PRETA"/>
    <n v="306535.43166313815"/>
    <n v="600602"/>
    <n v="149532"/>
    <n v="779.07105999999999"/>
    <n v="906358.36060313811"/>
    <x v="27"/>
    <n v="2.1254999999999998E-3"/>
    <n v="194000"/>
    <s v="ok"/>
    <n v="315677"/>
    <n v="12352.882957799997"/>
    <n v="0"/>
    <n v="318001"/>
    <n v="318001"/>
    <n v="12443.824331399997"/>
    <n v="-52945392.455016777"/>
    <n v="-2324"/>
    <n v="52943068.455016777"/>
    <n v="3.913139999999999E-2"/>
    <n v="-90.941373599999977"/>
    <n v="-7.3081531190153492E-3"/>
    <n v="2071736.3889406431"/>
    <m/>
  </r>
  <r>
    <n v="2701030024"/>
    <n v="2701030036"/>
    <s v="TAMPA METALICA TWISTOF"/>
    <n v="246075"/>
    <n v="601264"/>
    <n v="25661"/>
    <n v="1069.9000000000001"/>
    <n v="846269.1"/>
    <x v="27"/>
    <n v="2.1397999999999999E-3"/>
    <n v="242204"/>
    <s v="ok"/>
    <n v="723527"/>
    <n v="28601.535356418171"/>
    <n v="0"/>
    <n v="720414"/>
    <n v="720414"/>
    <n v="28478.476259018171"/>
    <n v="-1809047.5745396768"/>
    <n v="3113"/>
    <n v="1812160.5745396768"/>
    <n v="3.9530709090909076E-2"/>
    <n v="123.05909739999996"/>
    <n v="4.3211264633946592E-3"/>
    <n v="71635.992498142616"/>
    <m/>
  </r>
  <r>
    <n v="2701030003"/>
    <n v="2701030037"/>
    <s v="TAMPA PLASTICA AMARELA"/>
    <n v="629632.23095823103"/>
    <n v="1961676"/>
    <n v="0"/>
    <n v="2160.4215899999999"/>
    <n v="2589147.8093682309"/>
    <x v="27"/>
    <n v="2.0349999999999999E-3"/>
    <n v="570000"/>
    <s v="!@##@!"/>
    <n v="600000"/>
    <n v="35568.013888888891"/>
    <n v="0"/>
    <n v="663418"/>
    <n v="663418"/>
    <n v="39327.434396898148"/>
    <n v="-29303307.596182324"/>
    <n v="-63418"/>
    <n v="29239889.596182324"/>
    <n v="5.9280023148148148E-2"/>
    <n v="-3759.4205080092593"/>
    <n v="-9.5592823830526155E-2"/>
    <n v="1733341.3321109843"/>
    <m/>
  </r>
  <r>
    <n v="2701030016"/>
    <n v="2701030039"/>
    <s v="TAMPA PLASTICA AZUL JAMES COOK"/>
    <n v="26542"/>
    <n v="11150"/>
    <n v="0"/>
    <n v="11150"/>
    <n v="26542"/>
    <x v="27"/>
    <n v="1.37988E-2"/>
    <n v="28600"/>
    <s v="ok"/>
    <n v="28600"/>
    <n v="10620.584254508425"/>
    <n v="0"/>
    <n v="26542"/>
    <n v="26542"/>
    <n v="9856.3478071035879"/>
    <n v="149143.40377424125"/>
    <n v="2058"/>
    <n v="-147085.40377424125"/>
    <n v="0.37134909980798692"/>
    <n v="764.23644740483712"/>
    <n v="7.7537487755255818E-2"/>
    <n v="-54620.032286458765"/>
    <m/>
  </r>
  <r>
    <n v="2701030017"/>
    <n v="2701030041"/>
    <s v="TAMPA PLASTICA AZUL VODKA BAMBOA"/>
    <n v="364322"/>
    <n v="190842"/>
    <n v="0"/>
    <n v="322769"/>
    <n v="232395"/>
    <x v="27"/>
    <n v="1.1622800000000001E-2"/>
    <n v="358527"/>
    <s v="!@##@!"/>
    <n v="236935"/>
    <n v="80690.649027201871"/>
    <n v="0"/>
    <n v="232395"/>
    <n v="232395"/>
    <n v="79144.50537352683"/>
    <n v="-498588.98028013902"/>
    <n v="4540"/>
    <n v="503128.98028013902"/>
    <n v="0.34056027613987749"/>
    <n v="1546.1436536750439"/>
    <n v="1.9535704296564038E-2"/>
    <n v="171345.74445817914"/>
    <m/>
  </r>
  <r>
    <n v="2701030004"/>
    <n v="2701030043"/>
    <s v="TAMPA PLASTICA LARANJA"/>
    <n v="76544.343780607247"/>
    <n v="386792"/>
    <n v="0"/>
    <n v="450.35355000000004"/>
    <n v="462885.99023060722"/>
    <x v="27"/>
    <n v="2.042E-3"/>
    <n v="75000"/>
    <s v="!@##@!"/>
    <n v="174738"/>
    <n v="7885.1978649999983"/>
    <n v="0"/>
    <n v="174738"/>
    <n v="174738"/>
    <n v="7885.1978649999983"/>
    <n v="-756289.80441099266"/>
    <n v="0"/>
    <n v="756289.80441099266"/>
    <n v="4.5125833333333323E-2"/>
    <n v="0"/>
    <n v="0"/>
    <n v="34128.207665549715"/>
    <m/>
  </r>
  <r>
    <n v="2701030001"/>
    <n v="2701030044"/>
    <s v="TAMPA PLASTICA LILAS"/>
    <n v="34161"/>
    <n v="313051"/>
    <n v="0"/>
    <n v="295.55"/>
    <n v="346916.45"/>
    <x v="27"/>
    <n v="2.0523999999999998E-3"/>
    <n v="35958"/>
    <s v="!@##@!"/>
    <n v="164353"/>
    <n v="6006.1347282407405"/>
    <n v="0"/>
    <n v="148873"/>
    <n v="148873"/>
    <n v="5440.4318472883597"/>
    <n v="875560.31962580397"/>
    <n v="15480"/>
    <n v="-860080.31962580397"/>
    <n v="3.6544113756613754E-2"/>
    <n v="565.70288095238095"/>
    <n v="0.1039812457598087"/>
    <n v="-31430.873040230097"/>
    <m/>
  </r>
  <r>
    <n v="2701030005"/>
    <n v="2701030049"/>
    <s v="TAMPA PLASTICA VERDE"/>
    <n v="460970"/>
    <n v="384310"/>
    <n v="0"/>
    <n v="610390"/>
    <n v="234890"/>
    <x v="27"/>
    <n v="2.0295999999999999E-3"/>
    <n v="423300"/>
    <s v="!@##@!"/>
    <n v="234890"/>
    <n v="10599.574368055555"/>
    <n v="0"/>
    <n v="234890"/>
    <n v="234890"/>
    <n v="10599.574368055555"/>
    <n v="-18560307.449743792"/>
    <n v="0"/>
    <n v="18560307.449743792"/>
    <n v="4.5125694444444441E-2"/>
    <n v="0"/>
    <n v="0"/>
    <n v="837546.76277208421"/>
    <m/>
  </r>
  <r>
    <n v="2701030006"/>
    <n v="2701030050"/>
    <s v="TAMPA PLASTICA VERMELHA"/>
    <n v="233304"/>
    <n v="84600"/>
    <n v="0"/>
    <n v="131626"/>
    <n v="186278"/>
    <x v="27"/>
    <n v="2.0460000000000001E-3"/>
    <n v="233000"/>
    <s v="!@##@!"/>
    <n v="201886"/>
    <n v="9110.2459486111093"/>
    <n v="0"/>
    <n v="186278"/>
    <n v="186278"/>
    <n v="8405.9241097222202"/>
    <n v="-148582.60019550342"/>
    <n v="15608"/>
    <n v="164190.60019550342"/>
    <n v="4.5125694444444434E-2"/>
    <n v="704.32183888888869"/>
    <n v="8.378874585297244E-2"/>
    <n v="7409.2148550722259"/>
    <m/>
  </r>
  <r>
    <n v="3002020008"/>
    <s v="-"/>
    <s v="TERRA DIATOMITA 215/FILTER CEL"/>
    <n v="1484.7"/>
    <n v="0"/>
    <n v="22.7"/>
    <n v="22.7"/>
    <n v="1462"/>
    <x v="28"/>
    <n v="1"/>
    <n v="1462"/>
    <s v="ok"/>
    <n v="1462"/>
    <n v="5448.6912045962736"/>
    <n v="1462"/>
    <n v="0"/>
    <n v="1462"/>
    <n v="5448.6912045962736"/>
    <n v="-22.700000000000045"/>
    <n v="0"/>
    <n v="22.700000000000045"/>
    <n v="3.7268749689440996"/>
    <n v="0"/>
    <n v="0"/>
    <n v="84.600061795031237"/>
    <m/>
  </r>
  <r>
    <n v="3002020010"/>
    <s v="-"/>
    <s v="TERRA DIATOMITA 2500/535"/>
    <n v="7206.0499999999993"/>
    <n v="0"/>
    <n v="1930.4499999999998"/>
    <n v="1930.4499999999998"/>
    <n v="5275.5999999999995"/>
    <x v="28"/>
    <n v="1"/>
    <n v="5675"/>
    <s v="ok"/>
    <n v="5275.6"/>
    <n v="19661.501586161492"/>
    <n v="5275.6"/>
    <n v="0"/>
    <n v="5275.6"/>
    <n v="19661.501586161492"/>
    <n v="-1531.0499999999993"/>
    <n v="0"/>
    <n v="1531.0499999999993"/>
    <n v="3.7268749689440996"/>
    <n v="0"/>
    <n v="0"/>
    <n v="5706.0319212018612"/>
    <m/>
  </r>
  <r>
    <n v="3002020011"/>
    <s v="-"/>
    <s v="TERRA DIATOMITA 341/HYFLOW"/>
    <n v="644.6"/>
    <n v="0"/>
    <n v="112.5"/>
    <n v="112.5"/>
    <n v="532.1"/>
    <x v="28"/>
    <n v="1"/>
    <n v="544.79999999999995"/>
    <s v="ok"/>
    <n v="532.1"/>
    <n v="1983.0701709751554"/>
    <n v="532.1"/>
    <n v="0"/>
    <n v="532.1"/>
    <n v="1983.0701709751554"/>
    <n v="-99.800000000000068"/>
    <n v="0"/>
    <n v="99.800000000000068"/>
    <n v="3.7268749689440996"/>
    <n v="0"/>
    <n v="0"/>
    <n v="371.94212190062137"/>
    <m/>
  </r>
  <r>
    <n v="3002020009"/>
    <s v="-"/>
    <s v="TERRA DIATOMITA SPEEDFLOW/ STANDARD"/>
    <n v="2678.2"/>
    <n v="0"/>
    <n v="1011.9000000000001"/>
    <n v="1011.9000000000001"/>
    <n v="1666.2999999999997"/>
    <x v="28"/>
    <n v="1"/>
    <n v="2165.6999999999998"/>
    <s v="ok"/>
    <n v="1666.3"/>
    <n v="6210.091760751553"/>
    <n v="1666.3"/>
    <n v="0"/>
    <n v="1666.3"/>
    <n v="6210.091760751553"/>
    <n v="-512.5"/>
    <n v="0"/>
    <n v="512.5"/>
    <n v="3.7268749689440996"/>
    <n v="0"/>
    <n v="0"/>
    <n v="1910.0234215838511"/>
    <m/>
  </r>
  <r>
    <n v="2701150006"/>
    <s v="-"/>
    <s v="VASILHAME AMBAR 300ML"/>
    <n v="96129"/>
    <n v="325711"/>
    <n v="177384"/>
    <n v="394195"/>
    <n v="27645"/>
    <x v="29"/>
    <n v="1"/>
    <n v="228990"/>
    <s v="ok"/>
    <n v="159610"/>
    <n v="109708.05284632038"/>
    <n v="27645"/>
    <n v="0"/>
    <n v="27645"/>
    <n v="19001.811421192451"/>
    <n v="132861"/>
    <n v="131965"/>
    <n v="-896"/>
    <n v="0.68735074773711158"/>
    <n v="90706.241425127926"/>
    <n v="4.7735576053535898"/>
    <n v="-615.86626997245196"/>
    <m/>
  </r>
  <r>
    <n v="2701150007"/>
    <s v="-"/>
    <s v="VASILHAME AMBAR 355ML COROA"/>
    <n v="290400"/>
    <n v="0"/>
    <n v="0"/>
    <n v="6"/>
    <n v="290394"/>
    <x v="29"/>
    <n v="1"/>
    <n v="290400"/>
    <s v="ok"/>
    <n v="290400"/>
    <n v="0"/>
    <n v="290394"/>
    <n v="0"/>
    <n v="290394"/>
    <n v="0"/>
    <n v="0"/>
    <n v="6"/>
    <n v="6"/>
    <n v="0"/>
    <n v="0"/>
    <n v="2.0661583917023079E-5"/>
    <n v="0"/>
    <m/>
  </r>
  <r>
    <n v="2701150008"/>
    <s v="-"/>
    <s v="VASILHAME AMBAR 355ML TWISTOFF"/>
    <n v="77880"/>
    <n v="0"/>
    <n v="0"/>
    <n v="6"/>
    <n v="77874"/>
    <x v="29"/>
    <n v="1"/>
    <n v="77880"/>
    <s v="ok"/>
    <n v="77880"/>
    <n v="0"/>
    <n v="77874"/>
    <n v="0"/>
    <n v="77874"/>
    <n v="0"/>
    <n v="0"/>
    <n v="6"/>
    <n v="6"/>
    <n v="0"/>
    <n v="0"/>
    <n v="7.7047538331150324E-5"/>
    <n v="0"/>
    <m/>
  </r>
  <r>
    <n v="3701010001"/>
    <s v="-"/>
    <s v="VASILHAME CERVEJA AMBAR 1L RET"/>
    <n v="0"/>
    <n v="0"/>
    <n v="0"/>
    <n v="0"/>
    <n v="0"/>
    <x v="29"/>
    <n v="1"/>
    <n v="21768"/>
    <s v="!@##@!"/>
    <n v="11400"/>
    <n v="42486.374645962736"/>
    <n v="0"/>
    <n v="0"/>
    <n v="0"/>
    <n v="0"/>
    <n v="21768"/>
    <n v="11400"/>
    <n v="-10368"/>
    <n v="3.7268749689440996"/>
    <n v="42486.374645962736"/>
    <s v=""/>
    <n v="-38640.239678012425"/>
    <m/>
  </r>
  <r>
    <n v="2701150002"/>
    <s v="-"/>
    <s v="VASILHAME CERVEJA AMBAR 600ML"/>
    <n v="486"/>
    <n v="46314"/>
    <n v="19770"/>
    <n v="19770"/>
    <n v="27030"/>
    <x v="29"/>
    <n v="1"/>
    <n v="46800"/>
    <s v="ok"/>
    <n v="22464"/>
    <n v="10001.005181347149"/>
    <n v="27030"/>
    <n v="0"/>
    <n v="27030"/>
    <n v="12033.794963132721"/>
    <n v="46314"/>
    <n v="-4566"/>
    <n v="-50880"/>
    <n v="0.44520144147734819"/>
    <n v="-2032.7897817855719"/>
    <n v="-0.16892341842397338"/>
    <n v="-22651.849342367477"/>
    <m/>
  </r>
  <r>
    <n v="3101150004"/>
    <s v="-"/>
    <s v="VASILHAME CERVEJA AMBAR 600ML - RET"/>
    <n v="0"/>
    <n v="0"/>
    <n v="0"/>
    <n v="0"/>
    <n v="0"/>
    <x v="29"/>
    <n v="1"/>
    <n v="34944"/>
    <s v="!@##@!"/>
    <n v="13800"/>
    <n v="51430.874571428576"/>
    <n v="0"/>
    <n v="0"/>
    <n v="0"/>
    <n v="0"/>
    <n v="34944"/>
    <n v="13800"/>
    <n v="-21144"/>
    <n v="3.7268749689440996"/>
    <n v="51430.874571428576"/>
    <s v=""/>
    <n v="-78801.044343354049"/>
    <m/>
  </r>
  <r>
    <n v="2701150003"/>
    <s v="-"/>
    <s v="VASILHAME CERVEJA LONG NECK CRISTAL 330ML"/>
    <n v="125689"/>
    <n v="39744"/>
    <n v="0"/>
    <n v="59464"/>
    <n v="105969"/>
    <x v="29"/>
    <n v="1"/>
    <n v="90206"/>
    <s v="!@##@!"/>
    <n v="92470"/>
    <n v="68561.769156891489"/>
    <n v="105969"/>
    <n v="0"/>
    <n v="105969"/>
    <n v="78570.586306765821"/>
    <n v="-35483"/>
    <n v="-13499"/>
    <n v="21984"/>
    <n v="0.74144878508588186"/>
    <n v="-10008.81714987432"/>
    <n v="-0.12738631109097945"/>
    <n v="16300.010091328028"/>
    <m/>
  </r>
  <r>
    <n v="2701150004"/>
    <s v="-"/>
    <s v="VASILHAME CV BELLA ROMA AMBAR 600ML"/>
    <n v="72420"/>
    <n v="102619"/>
    <n v="59366"/>
    <n v="164039"/>
    <n v="11000"/>
    <x v="29"/>
    <n v="1"/>
    <n v="52650"/>
    <s v="ok"/>
    <n v="0"/>
    <n v="0"/>
    <n v="11000"/>
    <n v="0"/>
    <n v="11000"/>
    <n v="11066.859076360308"/>
    <n v="-19770"/>
    <n v="-11000"/>
    <n v="8770"/>
    <n v="1.0060780978509372"/>
    <n v="-11066.859076360308"/>
    <n v="-1"/>
    <n v="8823.3049181527185"/>
    <m/>
  </r>
  <r>
    <n v="2701150005"/>
    <s v="-"/>
    <s v="VASILHAME SPIDER CRISTAL 900ML"/>
    <n v="30403"/>
    <n v="30403"/>
    <n v="0"/>
    <n v="35462"/>
    <n v="25344"/>
    <x v="29"/>
    <n v="1"/>
    <n v="25344"/>
    <s v="ok"/>
    <n v="25344"/>
    <n v="55176.107142857145"/>
    <n v="25344"/>
    <n v="0"/>
    <n v="25344"/>
    <n v="55176.107142857145"/>
    <n v="-5059"/>
    <n v="0"/>
    <n v="5059"/>
    <n v="2.1770875608766236"/>
    <n v="0"/>
    <n v="0"/>
    <n v="11013.885970474839"/>
    <m/>
  </r>
  <r>
    <n v="2701150009"/>
    <s v="-"/>
    <s v="VASILHAME TUBAINA LONG NECK CRISTAL 355ML"/>
    <n v="44904"/>
    <n v="59031"/>
    <n v="22548"/>
    <n v="81579"/>
    <n v="22356"/>
    <x v="29"/>
    <n v="1"/>
    <n v="30800"/>
    <s v="ok"/>
    <n v="8580"/>
    <n v="4412.7627142857136"/>
    <n v="22356"/>
    <n v="0"/>
    <n v="22356"/>
    <n v="11497.86984155844"/>
    <n v="-14104"/>
    <n v="-13776"/>
    <n v="328"/>
    <n v="0.51430800865800863"/>
    <n v="-7085.1071272727268"/>
    <n v="-0.61621041331186255"/>
    <n v="168.69302683982684"/>
    <m/>
  </r>
  <r>
    <n v="2701150001"/>
    <s v="-"/>
    <s v="VASILHAME VODKA GINGUALA CRISTAL 970ML"/>
    <n v="99666"/>
    <n v="221868"/>
    <n v="141906"/>
    <n v="279294"/>
    <n v="42240"/>
    <x v="29"/>
    <n v="1"/>
    <n v="42240"/>
    <s v="ok"/>
    <n v="42240"/>
    <n v="62531.239285714269"/>
    <n v="42240"/>
    <n v="0"/>
    <n v="42240"/>
    <n v="62531.239285714269"/>
    <n v="-57426"/>
    <n v="0"/>
    <n v="57426"/>
    <n v="1.4803797179383114"/>
    <n v="0"/>
    <n v="0"/>
    <n v="85012.28568232547"/>
    <m/>
  </r>
  <r>
    <n v="2701170003"/>
    <s v="-"/>
    <s v="VINHO DE MESA TINTO SECO GRANEL"/>
    <n v="143400"/>
    <n v="84000"/>
    <n v="136350"/>
    <n v="136350"/>
    <n v="91050"/>
    <x v="30"/>
    <n v="1"/>
    <n v="143400"/>
    <s v="ok"/>
    <n v="91050"/>
    <n v="322744.48351239669"/>
    <n v="91050"/>
    <n v="0"/>
    <n v="91050"/>
    <n v="322744.48351239669"/>
    <n v="0"/>
    <n v="0"/>
    <n v="0"/>
    <n v="3.5446950413223139"/>
    <n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E4B21-9098-4FB0-BCF6-16A2887D8B8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B35" firstHeaderRow="1" firstDataRow="1" firstDataCol="1"/>
  <pivotFields count="26">
    <pivotField numFmtId="1" showAll="0"/>
    <pivotField showAll="0"/>
    <pivotField showAll="0"/>
    <pivotField showAll="0"/>
    <pivotField showAll="0"/>
    <pivotField numFmtId="43" showAll="0"/>
    <pivotField showAll="0"/>
    <pivotField showAll="0"/>
    <pivotField axis="axisRow" showAll="0" sortType="ascending">
      <items count="34">
        <item x="0"/>
        <item x="1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6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m="1" x="32"/>
        <item m="1" x="31"/>
        <item x="9"/>
        <item x="15"/>
        <item x="17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9" showAll="0"/>
    <pivotField numFmtId="4" showAll="0"/>
    <pivotField showAll="0"/>
    <pivotField showAll="0"/>
    <pivotField numFmtId="44" showAll="0"/>
    <pivotField numFmtId="4" showAll="0"/>
    <pivotField numFmtId="4" showAll="0"/>
    <pivotField numFmtId="172" showAll="0"/>
    <pivotField numFmtId="4" showAll="0"/>
    <pivotField showAll="0"/>
    <pivotField numFmtId="164" showAll="0"/>
    <pivotField showAll="0"/>
    <pivotField showAll="0"/>
    <pivotField numFmtId="44" showAll="0"/>
    <pivotField showAll="0"/>
    <pivotField dataField="1" showAll="0"/>
    <pivotField showAll="0"/>
  </pivotFields>
  <rowFields count="1">
    <field x="8"/>
  </rowFields>
  <rowItems count="32">
    <i>
      <x v="21"/>
    </i>
    <i>
      <x v="10"/>
    </i>
    <i>
      <x v="32"/>
    </i>
    <i>
      <x v="13"/>
    </i>
    <i>
      <x v="19"/>
    </i>
    <i>
      <x v="25"/>
    </i>
    <i>
      <x v="5"/>
    </i>
    <i>
      <x/>
    </i>
    <i>
      <x v="15"/>
    </i>
    <i>
      <x v="26"/>
    </i>
    <i>
      <x v="31"/>
    </i>
    <i>
      <x v="16"/>
    </i>
    <i>
      <x v="4"/>
    </i>
    <i>
      <x v="8"/>
    </i>
    <i>
      <x v="3"/>
    </i>
    <i>
      <x v="22"/>
    </i>
    <i>
      <x v="7"/>
    </i>
    <i>
      <x v="6"/>
    </i>
    <i>
      <x v="12"/>
    </i>
    <i>
      <x v="2"/>
    </i>
    <i>
      <x v="9"/>
    </i>
    <i>
      <x v="24"/>
    </i>
    <i>
      <x v="11"/>
    </i>
    <i>
      <x v="18"/>
    </i>
    <i>
      <x v="29"/>
    </i>
    <i>
      <x v="1"/>
    </i>
    <i>
      <x v="17"/>
    </i>
    <i>
      <x v="30"/>
    </i>
    <i>
      <x v="14"/>
    </i>
    <i>
      <x v="20"/>
    </i>
    <i>
      <x v="23"/>
    </i>
    <i t="grand">
      <x/>
    </i>
  </rowItems>
  <colItems count="1">
    <i/>
  </colItems>
  <dataFields count="1">
    <dataField name="Soma de DIFERENÇA VALOR" fld="24" baseField="2" baseItem="2" numFmtId="44"/>
  </dataFields>
  <formats count="1">
    <format dxfId="1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5DA468B-14F8-4C2A-B6AD-41B5F7F76ACA}" name="BASE_CONCILI12" displayName="BASE_CONCILI12" ref="A4:X370" totalsRowShown="0" headerRowDxfId="140" dataDxfId="138" headerRowBorderDxfId="139" tableBorderDxfId="137" totalsRowBorderDxfId="136">
  <autoFilter ref="A4:X370" xr:uid="{4063F4C1-7C5A-445A-A005-30E36F44DA3D}"/>
  <tableColumns count="24">
    <tableColumn id="1" xr3:uid="{465D6AEB-300D-4990-A128-3D1FA5B23C53}" name="CÓD. _x000a_SAIB" dataDxfId="135"/>
    <tableColumn id="24" xr3:uid="{B6E5580E-4B53-4234-A411-695E83FFEFA4}" name="CÓD. PRODUTO" dataDxfId="134"/>
    <tableColumn id="2" xr3:uid="{7F20A791-1241-4FBE-B48D-78F3F2A1F843}" name="DESCRIÇÃO" dataDxfId="133"/>
    <tableColumn id="3" xr3:uid="{0B810FC7-6D47-4C1D-AD43-58A4A0D026ED}" name="CLASSE" dataDxfId="132"/>
    <tableColumn id="4" xr3:uid="{9CD6E73A-B352-4885-9344-80EBA3669DAF}" name="30/mai" dataDxfId="131">
      <calculatedColumnFormula>VLOOKUP(BASE_CONCILI12[[#This Row],[CÓD. 
SAIB]],CONT_ANTE!A:D,4,0)</calculatedColumnFormula>
    </tableColumn>
    <tableColumn id="5" xr3:uid="{E5F5A160-8B0E-4A8B-B903-83E088F33954}" name="CONSUMO REAL" dataDxfId="130">
      <calculatedColumnFormula>SUMIF(#REF!,BASE_CONCILI12[[#This Row],[CÓD. 
SAIB]],#REF!)</calculatedColumnFormula>
    </tableColumn>
    <tableColumn id="6" xr3:uid="{C6067750-5C60-4271-B77E-7E479679F01B}" name="CONSUMO TEORICO" dataDxfId="129">
      <calculatedColumnFormula>SUMIF(#REF!,BASE_CONCILI12[[#This Row],[CÓD. 
SAIB]],#REF!)</calculatedColumnFormula>
    </tableColumn>
    <tableColumn id="15" xr3:uid="{535536C7-DD8E-4F6A-A8CA-CCB167BC082C}" name="DIFERENÇA CONSUMO" dataDxfId="128">
      <calculatedColumnFormula>BASE_CONCILI12[[#This Row],[CONSUMO REAL]]-BASE_CONCILI12[[#This Row],[CONSUMO TEORICO]]</calculatedColumnFormula>
    </tableColumn>
    <tableColumn id="7" xr3:uid="{D0C464A3-B897-4C69-9BD0-AAD34945DDDD}" name="RECEBIMENTO" dataDxfId="127">
      <calculatedColumnFormula>SUMIF(#REF!,BASE_CONCILI12[[#This Row],[CÓD. 
SAIB]],#REF!)</calculatedColumnFormula>
    </tableColumn>
    <tableColumn id="12" xr3:uid="{5C6333C6-8825-4729-9E07-7AB7206BC8D4}" name="TRANSFERÊNCIA" dataDxfId="126">
      <calculatedColumnFormula>SUMIF(#REF!,BASE_CONCILI12[[#This Row],[CÓD. 
SAIB]],#REF!)</calculatedColumnFormula>
    </tableColumn>
    <tableColumn id="8" xr3:uid="{DF3766E1-A30D-40D4-9A21-3F7C6D42DF5A}" name="QTDE. FINAL" dataDxfId="125">
      <calculatedColumnFormula>BASE_CONCILI12[[#This Row],[30/mai]]+BASE_CONCILI12[[#This Row],[RECEBIMENTO]]-BASE_CONCILI12[[#This Row],[TRANSFERÊNCIA]]-BASE_CONCILI12[[#This Row],[CONSUMO REAL]]</calculatedColumnFormula>
    </tableColumn>
    <tableColumn id="9" xr3:uid="{9D2BB893-780A-4B26-8E6A-055313043137}" name="30/jun" dataDxfId="124">
      <calculatedColumnFormula>IFERROR(VLOOKUP(BASE_CONCILI12[[#This Row],[CÓD. 
SAIB]],BASE_CONTAG[[LAVRE]:[CONTAGEM FINAL]],7,0),0)</calculatedColumnFormula>
    </tableColumn>
    <tableColumn id="18" xr3:uid="{3231C264-4C1C-46DB-B589-334246BAFF25}" name="CUSTO FÍSICO" dataDxfId="123">
      <calculatedColumnFormula>IFERROR(SUM(BASE_CONCILI12[[#This Row],[30/jun]]*BASE_CONCILI12[[#This Row],[CUSTO MP (UN)]]),0)</calculatedColumnFormula>
    </tableColumn>
    <tableColumn id="16" xr3:uid="{C5B32862-9EFD-4931-BB0A-56DE6923ED0B}" name="01/fev" dataDxfId="122">
      <calculatedColumnFormula>IFERROR(VLOOKUP(BASE_CONCILI12[[#This Row],[CÓD. 
SAIB]],BASE_CONTAG[],5,0),"")</calculatedColumnFormula>
    </tableColumn>
    <tableColumn id="13" xr3:uid="{81F29D06-CC15-4E10-91B0-2B80967A5CA6}" name="SISTEMA" dataDxfId="121">
      <calculatedColumnFormula>SUMIF(SISTEMA!#REF!,BASE_CONCILI12[[#This Row],[CÓD. 
SAIB]],SISTEMA!#REF!)</calculatedColumnFormula>
    </tableColumn>
    <tableColumn id="19" xr3:uid="{265FBA76-DD4F-4A80-8604-C6D1651F760E}" name="CUSTO SISTEMA" dataDxfId="120">
      <calculatedColumnFormula>IFERROR(SUM(BASE_CONCILI12[[#This Row],[SISTEMA]]*BASE_CONCILI12[[#This Row],[CUSTO MP (UN)]]),0)</calculatedColumnFormula>
    </tableColumn>
    <tableColumn id="21" xr3:uid="{1C3BCDFB-FC24-4C6E-8462-BB3A38A0F05E}" name="DIFERENÇA ANTERIOR" dataDxfId="119">
      <calculatedColumnFormula>IFERROR(VLOOKUP(BASE_CONCILI12[[#This Row],[CÓD. 
SAIB]],BASE_DIFERENÇA[],4,0),"0")</calculatedColumnFormula>
    </tableColumn>
    <tableColumn id="20" xr3:uid="{B86683E7-F979-47A8-9CD8-00746629BD25}" name="DIFERENÇA ATUAL" dataDxfId="118" dataCellStyle="Vírgula">
      <calculatedColumnFormula>BASE_CONCILI12[[#This Row],[30/jun]]-BASE_CONCILI12[[#This Row],[SISTEMA]]</calculatedColumnFormula>
    </tableColumn>
    <tableColumn id="22" xr3:uid="{985B6708-ECA6-4890-9FA8-E381069F7C5B}" name="DIFERENÇA MÊS" dataDxfId="117">
      <calculatedColumnFormula>IFERROR(BASE_CONCILI12[[#This Row],[DIFERENÇA ANTERIOR]]-BASE_CONCILI12[[#This Row],[DIFERENÇA ATUAL]],"-")</calculatedColumnFormula>
    </tableColumn>
    <tableColumn id="10" xr3:uid="{6160502C-85E3-4B56-8549-1590CF81D757}" name="CUSTO MP (UN)" dataDxfId="116" dataCellStyle="Moeda">
      <calculatedColumnFormula>VLOOKUP(BASE_CONCILI12[[#This Row],[CÓD. 
SAIB]],CUSTO!#REF!,3,0)</calculatedColumnFormula>
    </tableColumn>
    <tableColumn id="17" xr3:uid="{11CEBEA9-3C8E-47F6-B26F-D806ECD123F5}" name="CUSTO DIVERGÊNCIA" dataDxfId="115" dataCellStyle="Moeda">
      <calculatedColumnFormula>IFERROR(SUM(BASE_CONCILI12[[#This Row],[DIFERENÇA ATUAL]]*BASE_CONCILI12[[#This Row],[CUSTO MP (UN)]]),0)</calculatedColumnFormula>
    </tableColumn>
    <tableColumn id="11" xr3:uid="{39DA834B-49C0-40B3-9E69-CCEF651EAFD2}" name="ACURACIDADE" dataDxfId="114" dataCellStyle="Porcentagem">
      <calculatedColumnFormula>IFERROR(BASE_CONCILI12[[#This Row],[30/jun]]/BASE_CONCILI12[[#This Row],[SISTEMA]],"")</calculatedColumnFormula>
    </tableColumn>
    <tableColumn id="23" xr3:uid="{2F41AE39-4EBB-477B-81C3-79C32A732FC1}" name="DIFERENÇA VALOR" dataDxfId="113" dataCellStyle="Moeda">
      <calculatedColumnFormula>IFERROR(BASE_CONCILI12[[#This Row],[DIFERENÇA MÊS]]*BASE_CONCILI12[[#This Row],[CUSTO MP (UN)]],"-")</calculatedColumnFormula>
    </tableColumn>
    <tableColumn id="14" xr3:uid="{73166462-1221-4C4A-873B-5177C0705593}" name="OBSERVAÇÃO" dataDxfId="1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BASE_CONTAG" displayName="BASE_CONTAG" ref="A7:H341" totalsRowShown="0" headerRowDxfId="111" dataDxfId="109" headerRowBorderDxfId="110" tableBorderDxfId="108" totalsRowBorderDxfId="107" headerRowCellStyle="Vírgula" dataCellStyle="Vírgula">
  <autoFilter ref="A7:H341" xr:uid="{00000000-000C-0000-FFFF-FFFF01000000}"/>
  <sortState xmlns:xlrd2="http://schemas.microsoft.com/office/spreadsheetml/2017/richdata2" ref="A8:H341">
    <sortCondition ref="D7:D341"/>
  </sortState>
  <tableColumns count="8">
    <tableColumn id="1" xr3:uid="{00000000-0010-0000-0100-000001000000}" name="LAVRE" dataDxfId="106" totalsRowDxfId="105"/>
    <tableColumn id="5" xr3:uid="{35A4C779-8622-4D8B-9207-916D6FCC641A}" name="CÓD. PRODUTO" dataDxfId="104"/>
    <tableColumn id="2" xr3:uid="{00000000-0010-0000-0100-000002000000}" name="DESC. COMPONENTE" dataDxfId="103"/>
    <tableColumn id="10" xr3:uid="{00000000-0010-0000-0100-00000A000000}" name="CLASSE" dataDxfId="102"/>
    <tableColumn id="3" xr3:uid="{00000000-0010-0000-0100-000003000000}" name="31/08/2026" dataDxfId="101" dataCellStyle="Vírgula"/>
    <tableColumn id="8" xr3:uid="{00000000-0010-0000-0100-000008000000}" name="SEGREGADO" dataDxfId="100" dataCellStyle="Vírgula"/>
    <tableColumn id="6" xr3:uid="{00000000-0010-0000-0100-000006000000}" name="CONTAGEM FINAL" dataDxfId="99" dataCellStyle="Vírgula">
      <calculatedColumnFormula>E8+F8</calculatedColumnFormula>
    </tableColumn>
    <tableColumn id="9" xr3:uid="{00000000-0010-0000-0100-000009000000}" name="obs" dataDxfId="98" totalsRowDxfId="97" dataCellStyle="Vírgul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0726DA-2EC2-40DA-BC4B-248768D153E1}" name="BASE_CONCILI3" displayName="BASE_CONCILI3" ref="A4:T13" totalsRowShown="0" headerRowDxfId="96" dataDxfId="94" headerRowBorderDxfId="95" tableBorderDxfId="93" totalsRowBorderDxfId="92">
  <autoFilter ref="A4:T13" xr:uid="{3DA52A67-5E08-4DD1-9D9F-A9AEB71C45A6}"/>
  <sortState xmlns:xlrd2="http://schemas.microsoft.com/office/spreadsheetml/2017/richdata2" ref="A5:T13">
    <sortCondition ref="D4:D13"/>
  </sortState>
  <tableColumns count="20">
    <tableColumn id="1" xr3:uid="{A655771E-831D-4009-A299-62FFD70C7E4E}" name="CÓD. _x000a_SAIB" dataDxfId="91"/>
    <tableColumn id="24" xr3:uid="{BA736ABB-CA17-417D-A9A5-31A0BB618E2D}" name="CÓD. PRODUTO" dataDxfId="90"/>
    <tableColumn id="2" xr3:uid="{610B2831-865B-482B-8D94-ACC65E165298}" name="DESCRIÇÃO" dataDxfId="89"/>
    <tableColumn id="3" xr3:uid="{628E5CAE-FB88-44A3-B30E-FFD54D1AA28C}" name="CLASSE" dataDxfId="88"/>
    <tableColumn id="25" xr3:uid="{64EA87BE-0334-4C31-AB92-8CC802B8838E}" name="Fator Conv." dataDxfId="87">
      <calculatedColumnFormula>IFERROR(VLOOKUP(BASE_CONCILI3[[#This Row],[CÓD. PRODUTO]],'BASE PRODUTOS'!A:D,5,0),"")</calculatedColumnFormula>
    </tableColumn>
    <tableColumn id="4" xr3:uid="{864FA186-D06F-4A47-BAD0-9AA9CA3D8BCF}" name="31/ago2" dataDxfId="86"/>
    <tableColumn id="9" xr3:uid="{6BAD883B-19F2-43BC-83CE-8B704D9E4AFF}" name="30/set" dataDxfId="85"/>
    <tableColumn id="18" xr3:uid="{77264643-4A39-4460-AA88-191DA1E552B8}" name="CUSTO FÍSICO" dataDxfId="84">
      <calculatedColumnFormula>IFERROR(BASE_CONCILI3[[#This Row],[FÍSICO KG]]*BASE_CONCILI3[[#This Row],[CUSTO MP (UN)]],"0")</calculatedColumnFormula>
    </tableColumn>
    <tableColumn id="16" xr3:uid="{EAD78CE4-B087-4AE0-96F9-04806C9D6AC0}" name="FÍSICO KG" dataDxfId="83">
      <calculatedColumnFormula>IFERROR(IF(BASE_CONCILI3[[#This Row],[Fator Conv.]]=0,BASE_CONCILI3[[#This Row],[30/set]],BASE_CONCILI3[[#This Row],[30/set]]*BASE_CONCILI3[[#This Row],[Fator Conv.]]),"0")</calculatedColumnFormula>
    </tableColumn>
    <tableColumn id="13" xr3:uid="{74C9E132-5B25-466D-B641-9E05273665C9}" name="SISTEMA" dataDxfId="82">
      <calculatedColumnFormula>SUMIF(SISTEMA!#REF!,BASE_CONCILI3[[#This Row],[CÓD. PRODUTO]],SISTEMA!#REF!)</calculatedColumnFormula>
    </tableColumn>
    <tableColumn id="19" xr3:uid="{D838DC70-5DB2-4504-9736-96B1948E186D}" name="CUSTO SISTEMA" dataDxfId="81">
      <calculatedColumnFormula>IFERROR(SUM(BASE_CONCILI3[[#This Row],[SISTEMA]]*BASE_CONCILI3[[#This Row],[CUSTO MP (UN)]]),0)</calculatedColumnFormula>
    </tableColumn>
    <tableColumn id="21" xr3:uid="{CF726768-BC83-45D9-B9E6-3B99D2087F08}" name="DIFERENÇA ANTERIOR" dataDxfId="80">
      <calculatedColumnFormula>IFERROR(VLOOKUP(BASE_CONCILI3[[#This Row],[CÓD. PRODUTO]],DIF_ANTE!A:D,4,0),"0")</calculatedColumnFormula>
    </tableColumn>
    <tableColumn id="26" xr3:uid="{9A31A391-D781-403D-AD93-935677FD4F8C}" name="DIFERENÇA UND" dataDxfId="79">
      <calculatedColumnFormula>IF(BASE_CONCILI3[[#This Row],[Fator Conv.]]=0,BASE_CONCILI3[[#This Row],[FÍSICO KG]]-BASE_CONCILI3[[#This Row],[SISTEMA]],BASE_CONCILI3[[#This Row],[30/set]]-BASE_CONCILI3[[#This Row],[SISTEMA]]/BASE_CONCILI3[[#This Row],[Fator Conv.]])</calculatedColumnFormula>
    </tableColumn>
    <tableColumn id="20" xr3:uid="{3443A5E9-F936-47BF-81C0-BE23622EA65D}" name="DIFERENÇA KG" dataDxfId="78" dataCellStyle="Vírgula">
      <calculatedColumnFormula>BASE_CONCILI3[[#This Row],[FÍSICO KG]]-BASE_CONCILI3[[#This Row],[SISTEMA]]</calculatedColumnFormula>
    </tableColumn>
    <tableColumn id="22" xr3:uid="{1227FFCF-99AE-43E7-97F8-85F9DB4F09E6}" name="DIFERENÇA MÊS" dataDxfId="77">
      <calculatedColumnFormula>IFERROR(BASE_CONCILI3[[#This Row],[DIFERENÇA ANTERIOR]]-BASE_CONCILI3[[#This Row],[DIFERENÇA KG]],"-")</calculatedColumnFormula>
    </tableColumn>
    <tableColumn id="10" xr3:uid="{32760942-F565-419C-B628-2DF76031B05A}" name="CUSTO MP (UN)" dataDxfId="76" dataCellStyle="Moeda">
      <calculatedColumnFormula>IFERROR(VLOOKUP(BASE_CONCILI3[[#This Row],[CÓD. PRODUTO]],CUSTO!#REF!,4,0),(VLOOKUP(BASE_CONCILI3[[#This Row],[CÓD. 
SAIB]],CUSTO!#REF!,8,0)))</calculatedColumnFormula>
    </tableColumn>
    <tableColumn id="17" xr3:uid="{42D41B06-1A03-4433-8163-941D4AB52D40}" name="CUSTO DIVERGÊNCIA" dataDxfId="75" dataCellStyle="Moeda">
      <calculatedColumnFormula>IFERROR(SUM(BASE_CONCILI3[[#This Row],[DIFERENÇA KG]]*BASE_CONCILI3[[#This Row],[CUSTO MP (UN)]]),0)</calculatedColumnFormula>
    </tableColumn>
    <tableColumn id="11" xr3:uid="{42EC2174-F0B1-4CDC-A302-9DAF8888EC7D}" name="ACURACIDADE" dataDxfId="74" dataCellStyle="Porcentagem">
      <calculatedColumnFormula>IFERROR(BASE_CONCILI3[[#This Row],[FÍSICO KG]]/BASE_CONCILI3[[#This Row],[SISTEMA]],"")</calculatedColumnFormula>
    </tableColumn>
    <tableColumn id="23" xr3:uid="{90C85BB8-273A-460C-AEC4-EC2C3EC849AD}" name="DIFERENÇA VALOR" dataDxfId="73" dataCellStyle="Moeda">
      <calculatedColumnFormula>IFERROR(BASE_CONCILI3[[#This Row],[DIFERENÇA KG]]*BASE_CONCILI3[[#This Row],[CUSTO MP (UN)]],"-")</calculatedColumnFormula>
    </tableColumn>
    <tableColumn id="14" xr3:uid="{98288161-852D-43C2-87D7-8CFB06A98E73}" name="OBSERVAÇÃO" dataDxfId="7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D712E2-F89E-4C73-90BA-DD508BE808C1}" name="BASE_DIFERENÇA" displayName="BASE_DIFERENÇA" ref="A1:D444" totalsRowShown="0">
  <autoFilter ref="A1:D444" xr:uid="{9A90F3AB-0767-4761-A9D9-A05137889FC3}"/>
  <tableColumns count="4">
    <tableColumn id="1" xr3:uid="{EE309CA6-5EDD-4FC2-A544-8ABF20379E4A}" name="CÓD. PRODUTO" dataDxfId="71"/>
    <tableColumn id="2" xr3:uid="{F10F83C0-1211-445F-9930-2C08EACA01F8}" name="CODIGO NOVO" dataDxfId="70"/>
    <tableColumn id="3" xr3:uid="{50CB9D49-3380-40B1-8841-B9ADCC01A1F1}" name="DESCRIÇÃO" dataDxfId="69"/>
    <tableColumn id="4" xr3:uid="{90F9CFE0-02AA-48B9-9973-7ADC94BBB9D3}" name="DIFERENÇA KG" dataDxfId="68" dataCellStyle="Vírgul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BASE_CONT_ANTE" displayName="BASE_CONT_ANTE" ref="A1:D375" totalsRowShown="0" dataDxfId="67">
  <autoFilter ref="A1:D375" xr:uid="{00000000-0009-0000-0100-000006000000}"/>
  <tableColumns count="4">
    <tableColumn id="1" xr3:uid="{00000000-0010-0000-0600-000001000000}" name="CÓD. PRODUTO" dataDxfId="66"/>
    <tableColumn id="2" xr3:uid="{00000000-0010-0000-0600-000002000000}" name="CODIGO NOVO" dataDxfId="65"/>
    <tableColumn id="3" xr3:uid="{00000000-0010-0000-0600-000003000000}" name="DESCRIÇÃO" dataDxfId="64"/>
    <tableColumn id="4" xr3:uid="{00000000-0010-0000-0600-000004000000}" name="Contagem" dataDxfId="6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94D8-7664-4E25-A69A-359C3810F4AD}">
  <sheetPr codeName="Planilha2"/>
  <dimension ref="A3:B35"/>
  <sheetViews>
    <sheetView workbookViewId="0">
      <selection activeCell="R13" sqref="R13"/>
    </sheetView>
  </sheetViews>
  <sheetFormatPr defaultRowHeight="15" x14ac:dyDescent="0.25"/>
  <cols>
    <col min="1" max="1" width="18.42578125" bestFit="1" customWidth="1"/>
    <col min="2" max="2" width="25.85546875" bestFit="1" customWidth="1"/>
  </cols>
  <sheetData>
    <row r="3" spans="1:2" x14ac:dyDescent="0.25">
      <c r="A3" s="9" t="s">
        <v>279</v>
      </c>
      <c r="B3" t="s">
        <v>383</v>
      </c>
    </row>
    <row r="4" spans="1:2" x14ac:dyDescent="0.25">
      <c r="A4" s="10" t="s">
        <v>109</v>
      </c>
      <c r="B4" s="45">
        <v>-7616644.1942725675</v>
      </c>
    </row>
    <row r="5" spans="1:2" x14ac:dyDescent="0.25">
      <c r="A5" s="10" t="s">
        <v>299</v>
      </c>
      <c r="B5" s="45">
        <v>-1848261.109210917</v>
      </c>
    </row>
    <row r="6" spans="1:2" x14ac:dyDescent="0.25">
      <c r="A6" s="10" t="s">
        <v>12075</v>
      </c>
      <c r="B6" s="45">
        <v>-1393112.7392435619</v>
      </c>
    </row>
    <row r="7" spans="1:2" x14ac:dyDescent="0.25">
      <c r="A7" s="10" t="s">
        <v>113</v>
      </c>
      <c r="B7" s="45">
        <v>-155369.0012048565</v>
      </c>
    </row>
    <row r="8" spans="1:2" x14ac:dyDescent="0.25">
      <c r="A8" s="10" t="s">
        <v>235</v>
      </c>
      <c r="B8" s="45">
        <v>-62468.369960396034</v>
      </c>
    </row>
    <row r="9" spans="1:2" x14ac:dyDescent="0.25">
      <c r="A9" s="10" t="s">
        <v>232</v>
      </c>
      <c r="B9" s="45">
        <v>-19390.819944585528</v>
      </c>
    </row>
    <row r="10" spans="1:2" x14ac:dyDescent="0.25">
      <c r="A10" s="10" t="s">
        <v>110</v>
      </c>
      <c r="B10" s="45">
        <v>-11524.321106277923</v>
      </c>
    </row>
    <row r="11" spans="1:2" x14ac:dyDescent="0.25">
      <c r="A11" s="10" t="s">
        <v>222</v>
      </c>
      <c r="B11" s="45">
        <v>-5345.395300412114</v>
      </c>
    </row>
    <row r="12" spans="1:2" x14ac:dyDescent="0.25">
      <c r="A12" s="10" t="s">
        <v>278</v>
      </c>
      <c r="B12" s="45">
        <v>0</v>
      </c>
    </row>
    <row r="13" spans="1:2" x14ac:dyDescent="0.25">
      <c r="A13" s="10" t="s">
        <v>237</v>
      </c>
      <c r="B13" s="45">
        <v>0</v>
      </c>
    </row>
    <row r="14" spans="1:2" x14ac:dyDescent="0.25">
      <c r="A14" s="10" t="s">
        <v>3124</v>
      </c>
      <c r="B14" s="45">
        <v>0</v>
      </c>
    </row>
    <row r="15" spans="1:2" x14ac:dyDescent="0.25">
      <c r="A15" s="10" t="s">
        <v>233</v>
      </c>
      <c r="B15" s="45">
        <v>4.2617299999999965</v>
      </c>
    </row>
    <row r="16" spans="1:2" x14ac:dyDescent="0.25">
      <c r="A16" s="10" t="s">
        <v>225</v>
      </c>
      <c r="B16" s="45">
        <v>223.61249813664597</v>
      </c>
    </row>
    <row r="17" spans="1:2" x14ac:dyDescent="0.25">
      <c r="A17" s="10" t="s">
        <v>228</v>
      </c>
      <c r="B17" s="45">
        <v>1065.1505460599997</v>
      </c>
    </row>
    <row r="18" spans="1:2" x14ac:dyDescent="0.25">
      <c r="A18" s="10" t="s">
        <v>224</v>
      </c>
      <c r="B18" s="45">
        <v>1524.6163585578008</v>
      </c>
    </row>
    <row r="19" spans="1:2" x14ac:dyDescent="0.25">
      <c r="A19" s="10" t="s">
        <v>236</v>
      </c>
      <c r="B19" s="45">
        <v>2066.8030440000002</v>
      </c>
    </row>
    <row r="20" spans="1:2" x14ac:dyDescent="0.25">
      <c r="A20" s="10" t="s">
        <v>221</v>
      </c>
      <c r="B20" s="45">
        <v>2349.7257925327967</v>
      </c>
    </row>
    <row r="21" spans="1:2" x14ac:dyDescent="0.25">
      <c r="A21" s="10" t="s">
        <v>227</v>
      </c>
      <c r="B21" s="45">
        <v>2686.9870834136286</v>
      </c>
    </row>
    <row r="22" spans="1:2" x14ac:dyDescent="0.25">
      <c r="A22" s="10" t="s">
        <v>231</v>
      </c>
      <c r="B22" s="45">
        <v>2995.3277122971986</v>
      </c>
    </row>
    <row r="23" spans="1:2" x14ac:dyDescent="0.25">
      <c r="A23" s="10" t="s">
        <v>219</v>
      </c>
      <c r="B23" s="45">
        <v>3380.698427885105</v>
      </c>
    </row>
    <row r="24" spans="1:2" x14ac:dyDescent="0.25">
      <c r="A24" s="10" t="s">
        <v>220</v>
      </c>
      <c r="B24" s="45">
        <v>5475.8489458455024</v>
      </c>
    </row>
    <row r="25" spans="1:2" x14ac:dyDescent="0.25">
      <c r="A25" s="10" t="s">
        <v>226</v>
      </c>
      <c r="B25" s="45">
        <v>8072.5975264813651</v>
      </c>
    </row>
    <row r="26" spans="1:2" x14ac:dyDescent="0.25">
      <c r="A26" s="10" t="s">
        <v>230</v>
      </c>
      <c r="B26" s="45">
        <v>8280.0292273742052</v>
      </c>
    </row>
    <row r="27" spans="1:2" x14ac:dyDescent="0.25">
      <c r="A27" s="10" t="s">
        <v>234</v>
      </c>
      <c r="B27" s="45">
        <v>14540.687443661975</v>
      </c>
    </row>
    <row r="28" spans="1:2" x14ac:dyDescent="0.25">
      <c r="A28" s="10" t="s">
        <v>469</v>
      </c>
      <c r="B28" s="45">
        <v>17860</v>
      </c>
    </row>
    <row r="29" spans="1:2" x14ac:dyDescent="0.25">
      <c r="A29" s="10" t="s">
        <v>223</v>
      </c>
      <c r="B29" s="45">
        <v>49775.98350289595</v>
      </c>
    </row>
    <row r="30" spans="1:2" x14ac:dyDescent="0.25">
      <c r="A30" s="10" t="s">
        <v>111</v>
      </c>
      <c r="B30" s="45">
        <v>57483.299856563368</v>
      </c>
    </row>
    <row r="31" spans="1:2" x14ac:dyDescent="0.25">
      <c r="A31" s="10" t="s">
        <v>13367</v>
      </c>
      <c r="B31" s="45">
        <v>59791.98138376385</v>
      </c>
    </row>
    <row r="32" spans="1:2" x14ac:dyDescent="0.25">
      <c r="A32" s="10" t="s">
        <v>229</v>
      </c>
      <c r="B32" s="45">
        <v>123042.25623270527</v>
      </c>
    </row>
    <row r="33" spans="1:2" x14ac:dyDescent="0.25">
      <c r="A33" s="10" t="s">
        <v>108</v>
      </c>
      <c r="B33" s="45">
        <v>1909118.0155623357</v>
      </c>
    </row>
    <row r="34" spans="1:2" x14ac:dyDescent="0.25">
      <c r="A34" s="10" t="s">
        <v>112</v>
      </c>
      <c r="B34" s="45">
        <v>11189699.220628643</v>
      </c>
    </row>
    <row r="35" spans="1:2" x14ac:dyDescent="0.25">
      <c r="A35" s="10" t="s">
        <v>280</v>
      </c>
      <c r="B35" s="45">
        <v>2347321.1532595782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4718-747E-46D0-B29D-830631A36212}">
  <sheetPr codeName="Planilha3">
    <pageSetUpPr fitToPage="1"/>
  </sheetPr>
  <dimension ref="A1:W81"/>
  <sheetViews>
    <sheetView workbookViewId="0">
      <selection activeCell="C73" sqref="C73"/>
    </sheetView>
  </sheetViews>
  <sheetFormatPr defaultRowHeight="15" x14ac:dyDescent="0.25"/>
  <cols>
    <col min="2" max="2" width="12.28515625" bestFit="1" customWidth="1"/>
    <col min="3" max="3" width="22" customWidth="1"/>
    <col min="13" max="13" width="12.28515625" bestFit="1" customWidth="1"/>
    <col min="14" max="14" width="22.5703125" customWidth="1"/>
  </cols>
  <sheetData>
    <row r="1" spans="1:23" ht="15.75" thickBot="1" x14ac:dyDescent="0.3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</row>
    <row r="2" spans="1:23" x14ac:dyDescent="0.25">
      <c r="A2" s="69"/>
      <c r="B2" s="336" t="s">
        <v>447</v>
      </c>
      <c r="C2" s="337"/>
      <c r="D2" s="328"/>
      <c r="E2" s="328"/>
      <c r="F2" s="328"/>
      <c r="G2" s="328"/>
      <c r="H2" s="328"/>
      <c r="I2" s="328"/>
      <c r="J2" s="328"/>
      <c r="K2" s="329"/>
      <c r="L2" s="69"/>
      <c r="M2" s="336" t="s">
        <v>454</v>
      </c>
      <c r="N2" s="337"/>
      <c r="O2" s="327"/>
      <c r="P2" s="328"/>
      <c r="Q2" s="328"/>
      <c r="R2" s="328"/>
      <c r="S2" s="328"/>
      <c r="T2" s="328"/>
      <c r="U2" s="328"/>
      <c r="V2" s="329"/>
      <c r="W2" s="69"/>
    </row>
    <row r="3" spans="1:23" x14ac:dyDescent="0.25">
      <c r="A3" s="69"/>
      <c r="B3" s="59" t="s">
        <v>438</v>
      </c>
      <c r="C3" s="60" t="s">
        <v>439</v>
      </c>
      <c r="D3" s="331"/>
      <c r="E3" s="331"/>
      <c r="F3" s="331"/>
      <c r="G3" s="331"/>
      <c r="H3" s="331"/>
      <c r="I3" s="331"/>
      <c r="J3" s="331"/>
      <c r="K3" s="332"/>
      <c r="L3" s="69"/>
      <c r="M3" s="59" t="s">
        <v>438</v>
      </c>
      <c r="N3" s="60" t="s">
        <v>439</v>
      </c>
      <c r="O3" s="330"/>
      <c r="P3" s="331"/>
      <c r="Q3" s="331"/>
      <c r="R3" s="331"/>
      <c r="S3" s="331"/>
      <c r="T3" s="331"/>
      <c r="U3" s="331"/>
      <c r="V3" s="332"/>
      <c r="W3" s="69"/>
    </row>
    <row r="4" spans="1:23" x14ac:dyDescent="0.25">
      <c r="A4" s="69"/>
      <c r="B4" s="61" t="s">
        <v>426</v>
      </c>
      <c r="C4" s="62">
        <v>14484678.86120869</v>
      </c>
      <c r="D4" s="331"/>
      <c r="E4" s="331"/>
      <c r="F4" s="331"/>
      <c r="G4" s="331"/>
      <c r="H4" s="331"/>
      <c r="I4" s="331"/>
      <c r="J4" s="331"/>
      <c r="K4" s="332"/>
      <c r="L4" s="69"/>
      <c r="M4" s="61" t="s">
        <v>426</v>
      </c>
      <c r="N4" s="62">
        <v>118144.17830481287</v>
      </c>
      <c r="O4" s="330"/>
      <c r="P4" s="331"/>
      <c r="Q4" s="331"/>
      <c r="R4" s="331"/>
      <c r="S4" s="331"/>
      <c r="T4" s="331"/>
      <c r="U4" s="331"/>
      <c r="V4" s="332"/>
      <c r="W4" s="69"/>
    </row>
    <row r="5" spans="1:23" x14ac:dyDescent="0.25">
      <c r="A5" s="69"/>
      <c r="B5" s="61" t="s">
        <v>427</v>
      </c>
      <c r="C5" s="62">
        <v>13521013.40158907</v>
      </c>
      <c r="D5" s="331"/>
      <c r="E5" s="331"/>
      <c r="F5" s="331"/>
      <c r="G5" s="331"/>
      <c r="H5" s="331"/>
      <c r="I5" s="331"/>
      <c r="J5" s="331"/>
      <c r="K5" s="332"/>
      <c r="L5" s="69"/>
      <c r="M5" s="61" t="s">
        <v>427</v>
      </c>
      <c r="N5" s="62">
        <v>267353.14099432284</v>
      </c>
      <c r="O5" s="330"/>
      <c r="P5" s="331"/>
      <c r="Q5" s="331"/>
      <c r="R5" s="331"/>
      <c r="S5" s="331"/>
      <c r="T5" s="331"/>
      <c r="U5" s="331"/>
      <c r="V5" s="332"/>
      <c r="W5" s="69"/>
    </row>
    <row r="6" spans="1:23" x14ac:dyDescent="0.25">
      <c r="A6" s="69"/>
      <c r="B6" s="61" t="s">
        <v>428</v>
      </c>
      <c r="C6" s="62">
        <v>14243063.646198323</v>
      </c>
      <c r="D6" s="331"/>
      <c r="E6" s="331"/>
      <c r="F6" s="331"/>
      <c r="G6" s="331"/>
      <c r="H6" s="331"/>
      <c r="I6" s="331"/>
      <c r="J6" s="331"/>
      <c r="K6" s="332"/>
      <c r="L6" s="69"/>
      <c r="M6" s="61" t="s">
        <v>428</v>
      </c>
      <c r="N6" s="62">
        <v>281640.56450267584</v>
      </c>
      <c r="O6" s="330"/>
      <c r="P6" s="331"/>
      <c r="Q6" s="331"/>
      <c r="R6" s="331"/>
      <c r="S6" s="331"/>
      <c r="T6" s="331"/>
      <c r="U6" s="331"/>
      <c r="V6" s="332"/>
      <c r="W6" s="69"/>
    </row>
    <row r="7" spans="1:23" x14ac:dyDescent="0.25">
      <c r="A7" s="69"/>
      <c r="B7" s="61" t="s">
        <v>429</v>
      </c>
      <c r="C7" s="62">
        <v>12258289.334475307</v>
      </c>
      <c r="D7" s="331"/>
      <c r="E7" s="331"/>
      <c r="F7" s="331"/>
      <c r="G7" s="331"/>
      <c r="H7" s="331"/>
      <c r="I7" s="331"/>
      <c r="J7" s="331"/>
      <c r="K7" s="332"/>
      <c r="L7" s="69"/>
      <c r="M7" s="61" t="s">
        <v>429</v>
      </c>
      <c r="N7" s="62">
        <v>206892.35127827383</v>
      </c>
      <c r="O7" s="330"/>
      <c r="P7" s="331"/>
      <c r="Q7" s="331"/>
      <c r="R7" s="331"/>
      <c r="S7" s="331"/>
      <c r="T7" s="331"/>
      <c r="U7" s="331"/>
      <c r="V7" s="332"/>
      <c r="W7" s="69"/>
    </row>
    <row r="8" spans="1:23" x14ac:dyDescent="0.25">
      <c r="A8" s="69"/>
      <c r="B8" s="61" t="s">
        <v>430</v>
      </c>
      <c r="C8" s="62">
        <v>9350849.1820745859</v>
      </c>
      <c r="D8" s="331"/>
      <c r="E8" s="331"/>
      <c r="F8" s="331"/>
      <c r="G8" s="331"/>
      <c r="H8" s="331"/>
      <c r="I8" s="331"/>
      <c r="J8" s="331"/>
      <c r="K8" s="332"/>
      <c r="L8" s="69"/>
      <c r="M8" s="61" t="s">
        <v>430</v>
      </c>
      <c r="N8" s="62">
        <v>85994.000590238822</v>
      </c>
      <c r="O8" s="330"/>
      <c r="P8" s="331"/>
      <c r="Q8" s="331"/>
      <c r="R8" s="331"/>
      <c r="S8" s="331"/>
      <c r="T8" s="331"/>
      <c r="U8" s="331"/>
      <c r="V8" s="332"/>
      <c r="W8" s="69"/>
    </row>
    <row r="9" spans="1:23" x14ac:dyDescent="0.25">
      <c r="A9" s="69"/>
      <c r="B9" s="61" t="s">
        <v>431</v>
      </c>
      <c r="C9" s="62">
        <v>8710025.7491968665</v>
      </c>
      <c r="D9" s="331"/>
      <c r="E9" s="331"/>
      <c r="F9" s="331"/>
      <c r="G9" s="331"/>
      <c r="H9" s="331"/>
      <c r="I9" s="331"/>
      <c r="J9" s="331"/>
      <c r="K9" s="332"/>
      <c r="L9" s="69"/>
      <c r="M9" s="61" t="s">
        <v>431</v>
      </c>
      <c r="N9" s="62">
        <v>100512.51663218962</v>
      </c>
      <c r="O9" s="330"/>
      <c r="P9" s="331"/>
      <c r="Q9" s="331"/>
      <c r="R9" s="331"/>
      <c r="S9" s="331"/>
      <c r="T9" s="331"/>
      <c r="U9" s="331"/>
      <c r="V9" s="332"/>
      <c r="W9" s="69"/>
    </row>
    <row r="10" spans="1:23" x14ac:dyDescent="0.25">
      <c r="A10" s="69"/>
      <c r="B10" s="61" t="s">
        <v>432</v>
      </c>
      <c r="C10" s="62"/>
      <c r="D10" s="331"/>
      <c r="E10" s="331"/>
      <c r="F10" s="331"/>
      <c r="G10" s="331"/>
      <c r="H10" s="331"/>
      <c r="I10" s="331"/>
      <c r="J10" s="331"/>
      <c r="K10" s="332"/>
      <c r="L10" s="69"/>
      <c r="M10" s="61" t="s">
        <v>432</v>
      </c>
      <c r="N10" s="62"/>
      <c r="O10" s="330"/>
      <c r="P10" s="331"/>
      <c r="Q10" s="331"/>
      <c r="R10" s="331"/>
      <c r="S10" s="331"/>
      <c r="T10" s="331"/>
      <c r="U10" s="331"/>
      <c r="V10" s="332"/>
      <c r="W10" s="69"/>
    </row>
    <row r="11" spans="1:23" x14ac:dyDescent="0.25">
      <c r="A11" s="69"/>
      <c r="B11" s="61" t="s">
        <v>433</v>
      </c>
      <c r="C11" s="62"/>
      <c r="D11" s="331"/>
      <c r="E11" s="331"/>
      <c r="F11" s="331"/>
      <c r="G11" s="331"/>
      <c r="H11" s="331"/>
      <c r="I11" s="331"/>
      <c r="J11" s="331"/>
      <c r="K11" s="332"/>
      <c r="L11" s="69"/>
      <c r="M11" s="61" t="s">
        <v>433</v>
      </c>
      <c r="N11" s="62"/>
      <c r="O11" s="330"/>
      <c r="P11" s="331"/>
      <c r="Q11" s="331"/>
      <c r="R11" s="331"/>
      <c r="S11" s="331"/>
      <c r="T11" s="331"/>
      <c r="U11" s="331"/>
      <c r="V11" s="332"/>
      <c r="W11" s="69"/>
    </row>
    <row r="12" spans="1:23" x14ac:dyDescent="0.25">
      <c r="A12" s="69"/>
      <c r="B12" s="61" t="s">
        <v>434</v>
      </c>
      <c r="C12" s="62"/>
      <c r="D12" s="331"/>
      <c r="E12" s="331"/>
      <c r="F12" s="331"/>
      <c r="G12" s="331"/>
      <c r="H12" s="331"/>
      <c r="I12" s="331"/>
      <c r="J12" s="331"/>
      <c r="K12" s="332"/>
      <c r="L12" s="69"/>
      <c r="M12" s="61" t="s">
        <v>434</v>
      </c>
      <c r="N12" s="62"/>
      <c r="O12" s="330"/>
      <c r="P12" s="331"/>
      <c r="Q12" s="331"/>
      <c r="R12" s="331"/>
      <c r="S12" s="331"/>
      <c r="T12" s="331"/>
      <c r="U12" s="331"/>
      <c r="V12" s="332"/>
      <c r="W12" s="69"/>
    </row>
    <row r="13" spans="1:23" x14ac:dyDescent="0.25">
      <c r="A13" s="69"/>
      <c r="B13" s="61" t="s">
        <v>435</v>
      </c>
      <c r="C13" s="62">
        <v>9786201.1600000001</v>
      </c>
      <c r="D13" s="331"/>
      <c r="E13" s="331"/>
      <c r="F13" s="331"/>
      <c r="G13" s="331"/>
      <c r="H13" s="331"/>
      <c r="I13" s="331"/>
      <c r="J13" s="331"/>
      <c r="K13" s="332"/>
      <c r="L13" s="69"/>
      <c r="M13" s="61" t="s">
        <v>435</v>
      </c>
      <c r="N13" s="62">
        <f>C13-C29</f>
        <v>-823245.49000000022</v>
      </c>
      <c r="O13" s="330"/>
      <c r="P13" s="331"/>
      <c r="Q13" s="331"/>
      <c r="R13" s="331"/>
      <c r="S13" s="331"/>
      <c r="T13" s="331"/>
      <c r="U13" s="331"/>
      <c r="V13" s="332"/>
      <c r="W13" s="69"/>
    </row>
    <row r="14" spans="1:23" x14ac:dyDescent="0.25">
      <c r="A14" s="69"/>
      <c r="B14" s="61" t="s">
        <v>436</v>
      </c>
      <c r="C14" s="63">
        <v>11626524.65039243</v>
      </c>
      <c r="D14" s="331"/>
      <c r="E14" s="331"/>
      <c r="F14" s="331"/>
      <c r="G14" s="331"/>
      <c r="H14" s="331"/>
      <c r="I14" s="331"/>
      <c r="J14" s="331"/>
      <c r="K14" s="332"/>
      <c r="L14" s="69"/>
      <c r="M14" s="61" t="s">
        <v>436</v>
      </c>
      <c r="N14" s="62">
        <f>C14-C30</f>
        <v>47666.516812104732</v>
      </c>
      <c r="O14" s="330"/>
      <c r="P14" s="331"/>
      <c r="Q14" s="331"/>
      <c r="R14" s="331"/>
      <c r="S14" s="331"/>
      <c r="T14" s="331"/>
      <c r="U14" s="331"/>
      <c r="V14" s="332"/>
      <c r="W14" s="69"/>
    </row>
    <row r="15" spans="1:23" x14ac:dyDescent="0.25">
      <c r="A15" s="69"/>
      <c r="B15" s="61" t="s">
        <v>437</v>
      </c>
      <c r="C15" s="63">
        <v>11050985.634239936</v>
      </c>
      <c r="D15" s="331"/>
      <c r="E15" s="331"/>
      <c r="F15" s="331"/>
      <c r="G15" s="331"/>
      <c r="H15" s="331"/>
      <c r="I15" s="331"/>
      <c r="J15" s="331"/>
      <c r="K15" s="332"/>
      <c r="L15" s="69"/>
      <c r="M15" s="61" t="s">
        <v>437</v>
      </c>
      <c r="N15" s="62">
        <v>55057.669223535107</v>
      </c>
      <c r="O15" s="330"/>
      <c r="P15" s="331"/>
      <c r="Q15" s="331"/>
      <c r="R15" s="331"/>
      <c r="S15" s="331"/>
      <c r="T15" s="331"/>
      <c r="U15" s="331"/>
      <c r="V15" s="332"/>
      <c r="W15" s="69"/>
    </row>
    <row r="16" spans="1:23" ht="15.75" thickBot="1" x14ac:dyDescent="0.3">
      <c r="A16" s="69"/>
      <c r="B16" s="65" t="s">
        <v>440</v>
      </c>
      <c r="C16" s="66">
        <f>AVERAGE(C4:C15)</f>
        <v>11670181.291041691</v>
      </c>
      <c r="D16" s="334"/>
      <c r="E16" s="334"/>
      <c r="F16" s="334"/>
      <c r="G16" s="334"/>
      <c r="H16" s="334"/>
      <c r="I16" s="334"/>
      <c r="J16" s="334"/>
      <c r="K16" s="335"/>
      <c r="L16" s="69"/>
      <c r="M16" s="65" t="s">
        <v>440</v>
      </c>
      <c r="N16" s="66">
        <f>AVERAGE(N4:N15)</f>
        <v>37779.494259794839</v>
      </c>
      <c r="O16" s="333"/>
      <c r="P16" s="334"/>
      <c r="Q16" s="334"/>
      <c r="R16" s="334"/>
      <c r="S16" s="334"/>
      <c r="T16" s="334"/>
      <c r="U16" s="334"/>
      <c r="V16" s="335"/>
      <c r="W16" s="69"/>
    </row>
    <row r="17" spans="1:23" ht="15.75" thickBot="1" x14ac:dyDescent="0.3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</row>
    <row r="18" spans="1:23" x14ac:dyDescent="0.25">
      <c r="A18" s="69"/>
      <c r="B18" s="336" t="s">
        <v>448</v>
      </c>
      <c r="C18" s="337"/>
      <c r="D18" s="328"/>
      <c r="E18" s="328"/>
      <c r="F18" s="328"/>
      <c r="G18" s="328"/>
      <c r="H18" s="328"/>
      <c r="I18" s="328"/>
      <c r="J18" s="328"/>
      <c r="K18" s="329"/>
      <c r="L18" s="69"/>
      <c r="M18" s="336" t="s">
        <v>453</v>
      </c>
      <c r="N18" s="337"/>
      <c r="O18" s="327"/>
      <c r="P18" s="328"/>
      <c r="Q18" s="328"/>
      <c r="R18" s="328"/>
      <c r="S18" s="328"/>
      <c r="T18" s="328"/>
      <c r="U18" s="328"/>
      <c r="V18" s="329"/>
      <c r="W18" s="69"/>
    </row>
    <row r="19" spans="1:23" x14ac:dyDescent="0.25">
      <c r="A19" s="69"/>
      <c r="B19" s="59" t="s">
        <v>438</v>
      </c>
      <c r="C19" s="60" t="s">
        <v>439</v>
      </c>
      <c r="D19" s="331"/>
      <c r="E19" s="331"/>
      <c r="F19" s="331"/>
      <c r="G19" s="331"/>
      <c r="H19" s="331"/>
      <c r="I19" s="331"/>
      <c r="J19" s="331"/>
      <c r="K19" s="332"/>
      <c r="L19" s="69"/>
      <c r="M19" s="59" t="s">
        <v>438</v>
      </c>
      <c r="N19" s="60" t="s">
        <v>439</v>
      </c>
      <c r="O19" s="330"/>
      <c r="P19" s="331"/>
      <c r="Q19" s="331"/>
      <c r="R19" s="331"/>
      <c r="S19" s="331"/>
      <c r="T19" s="331"/>
      <c r="U19" s="331"/>
      <c r="V19" s="332"/>
      <c r="W19" s="69"/>
    </row>
    <row r="20" spans="1:23" x14ac:dyDescent="0.25">
      <c r="A20" s="69"/>
      <c r="B20" s="61" t="s">
        <v>426</v>
      </c>
      <c r="C20" s="63">
        <v>14366534.68290389</v>
      </c>
      <c r="D20" s="331"/>
      <c r="E20" s="331"/>
      <c r="F20" s="331"/>
      <c r="G20" s="331"/>
      <c r="H20" s="331"/>
      <c r="I20" s="331"/>
      <c r="J20" s="331"/>
      <c r="K20" s="332"/>
      <c r="L20" s="69"/>
      <c r="M20" s="61" t="s">
        <v>426</v>
      </c>
      <c r="N20" s="67">
        <v>8.223568237746566E-3</v>
      </c>
      <c r="O20" s="330"/>
      <c r="P20" s="331"/>
      <c r="Q20" s="331"/>
      <c r="R20" s="331"/>
      <c r="S20" s="331"/>
      <c r="T20" s="331"/>
      <c r="U20" s="331"/>
      <c r="V20" s="332"/>
      <c r="W20" s="69"/>
    </row>
    <row r="21" spans="1:23" x14ac:dyDescent="0.25">
      <c r="A21" s="69"/>
      <c r="B21" s="61" t="s">
        <v>427</v>
      </c>
      <c r="C21" s="63">
        <v>13253660.260594746</v>
      </c>
      <c r="D21" s="331"/>
      <c r="E21" s="331"/>
      <c r="F21" s="331"/>
      <c r="G21" s="331"/>
      <c r="H21" s="331"/>
      <c r="I21" s="331"/>
      <c r="J21" s="331"/>
      <c r="K21" s="332"/>
      <c r="L21" s="69"/>
      <c r="M21" s="61" t="s">
        <v>427</v>
      </c>
      <c r="N21" s="67">
        <v>2.0172023104380193E-2</v>
      </c>
      <c r="O21" s="330"/>
      <c r="P21" s="331"/>
      <c r="Q21" s="331"/>
      <c r="R21" s="331"/>
      <c r="S21" s="331"/>
      <c r="T21" s="331"/>
      <c r="U21" s="331"/>
      <c r="V21" s="332"/>
      <c r="W21" s="69"/>
    </row>
    <row r="22" spans="1:23" x14ac:dyDescent="0.25">
      <c r="A22" s="69"/>
      <c r="B22" s="61" t="s">
        <v>428</v>
      </c>
      <c r="C22" s="63">
        <v>13961423.08169564</v>
      </c>
      <c r="D22" s="331"/>
      <c r="E22" s="331"/>
      <c r="F22" s="331"/>
      <c r="G22" s="331"/>
      <c r="H22" s="331"/>
      <c r="I22" s="331"/>
      <c r="J22" s="331"/>
      <c r="K22" s="332"/>
      <c r="L22" s="69"/>
      <c r="M22" s="61" t="s">
        <v>428</v>
      </c>
      <c r="N22" s="67">
        <v>2.017276912637405E-2</v>
      </c>
      <c r="O22" s="330"/>
      <c r="P22" s="331"/>
      <c r="Q22" s="331"/>
      <c r="R22" s="331"/>
      <c r="S22" s="331"/>
      <c r="T22" s="331"/>
      <c r="U22" s="331"/>
      <c r="V22" s="332"/>
      <c r="W22" s="69"/>
    </row>
    <row r="23" spans="1:23" x14ac:dyDescent="0.25">
      <c r="A23" s="69"/>
      <c r="B23" s="61" t="s">
        <v>429</v>
      </c>
      <c r="C23" s="63">
        <v>12051396.983197037</v>
      </c>
      <c r="D23" s="331"/>
      <c r="E23" s="331"/>
      <c r="F23" s="331"/>
      <c r="G23" s="331"/>
      <c r="H23" s="331"/>
      <c r="I23" s="331"/>
      <c r="J23" s="331"/>
      <c r="K23" s="332"/>
      <c r="L23" s="69"/>
      <c r="M23" s="61" t="s">
        <v>429</v>
      </c>
      <c r="N23" s="67">
        <v>1.7167499466388726E-2</v>
      </c>
      <c r="O23" s="330"/>
      <c r="P23" s="331"/>
      <c r="Q23" s="331"/>
      <c r="R23" s="331"/>
      <c r="S23" s="331"/>
      <c r="T23" s="331"/>
      <c r="U23" s="331"/>
      <c r="V23" s="332"/>
      <c r="W23" s="69"/>
    </row>
    <row r="24" spans="1:23" x14ac:dyDescent="0.25">
      <c r="A24" s="69"/>
      <c r="B24" s="61" t="s">
        <v>430</v>
      </c>
      <c r="C24" s="63">
        <v>9264855.1814843472</v>
      </c>
      <c r="D24" s="331"/>
      <c r="E24" s="331"/>
      <c r="F24" s="331"/>
      <c r="G24" s="331"/>
      <c r="H24" s="331"/>
      <c r="I24" s="331"/>
      <c r="J24" s="331"/>
      <c r="K24" s="332"/>
      <c r="L24" s="69"/>
      <c r="M24" s="61" t="s">
        <v>430</v>
      </c>
      <c r="N24" s="67">
        <v>9.2817425535259689E-3</v>
      </c>
      <c r="O24" s="330"/>
      <c r="P24" s="331"/>
      <c r="Q24" s="331"/>
      <c r="R24" s="331"/>
      <c r="S24" s="331"/>
      <c r="T24" s="331"/>
      <c r="U24" s="331"/>
      <c r="V24" s="332"/>
      <c r="W24" s="69"/>
    </row>
    <row r="25" spans="1:23" x14ac:dyDescent="0.25">
      <c r="A25" s="69"/>
      <c r="B25" s="61" t="s">
        <v>431</v>
      </c>
      <c r="C25" s="63">
        <v>8609513.2325646691</v>
      </c>
      <c r="D25" s="331"/>
      <c r="E25" s="331"/>
      <c r="F25" s="331"/>
      <c r="G25" s="331"/>
      <c r="H25" s="331"/>
      <c r="I25" s="331"/>
      <c r="J25" s="331"/>
      <c r="K25" s="332"/>
      <c r="L25" s="69"/>
      <c r="M25" s="61" t="s">
        <v>431</v>
      </c>
      <c r="N25" s="67">
        <v>1.1674587623840398E-2</v>
      </c>
      <c r="O25" s="330"/>
      <c r="P25" s="331"/>
      <c r="Q25" s="331"/>
      <c r="R25" s="331"/>
      <c r="S25" s="331"/>
      <c r="T25" s="331"/>
      <c r="U25" s="331"/>
      <c r="V25" s="332"/>
      <c r="W25" s="69"/>
    </row>
    <row r="26" spans="1:23" x14ac:dyDescent="0.25">
      <c r="A26" s="69"/>
      <c r="B26" s="61" t="s">
        <v>432</v>
      </c>
      <c r="C26" s="63"/>
      <c r="D26" s="331"/>
      <c r="E26" s="331"/>
      <c r="F26" s="331"/>
      <c r="G26" s="331"/>
      <c r="H26" s="331"/>
      <c r="I26" s="331"/>
      <c r="J26" s="331"/>
      <c r="K26" s="332"/>
      <c r="L26" s="69"/>
      <c r="M26" s="61" t="s">
        <v>432</v>
      </c>
      <c r="N26" s="67"/>
      <c r="O26" s="330"/>
      <c r="P26" s="331"/>
      <c r="Q26" s="331"/>
      <c r="R26" s="331"/>
      <c r="S26" s="331"/>
      <c r="T26" s="331"/>
      <c r="U26" s="331"/>
      <c r="V26" s="332"/>
      <c r="W26" s="69"/>
    </row>
    <row r="27" spans="1:23" x14ac:dyDescent="0.25">
      <c r="A27" s="69"/>
      <c r="B27" s="61" t="s">
        <v>433</v>
      </c>
      <c r="C27" s="63"/>
      <c r="D27" s="331"/>
      <c r="E27" s="331"/>
      <c r="F27" s="331"/>
      <c r="G27" s="331"/>
      <c r="H27" s="331"/>
      <c r="I27" s="331"/>
      <c r="J27" s="331"/>
      <c r="K27" s="332"/>
      <c r="L27" s="69"/>
      <c r="M27" s="61" t="s">
        <v>433</v>
      </c>
      <c r="N27" s="67"/>
      <c r="O27" s="330"/>
      <c r="P27" s="331"/>
      <c r="Q27" s="331"/>
      <c r="R27" s="331"/>
      <c r="S27" s="331"/>
      <c r="T27" s="331"/>
      <c r="U27" s="331"/>
      <c r="V27" s="332"/>
      <c r="W27" s="69"/>
    </row>
    <row r="28" spans="1:23" x14ac:dyDescent="0.25">
      <c r="A28" s="69"/>
      <c r="B28" s="61" t="s">
        <v>434</v>
      </c>
      <c r="C28" s="63"/>
      <c r="D28" s="331"/>
      <c r="E28" s="331"/>
      <c r="F28" s="331"/>
      <c r="G28" s="331"/>
      <c r="H28" s="331"/>
      <c r="I28" s="331"/>
      <c r="J28" s="331"/>
      <c r="K28" s="332"/>
      <c r="L28" s="69"/>
      <c r="M28" s="61" t="s">
        <v>434</v>
      </c>
      <c r="N28" s="67"/>
      <c r="O28" s="330"/>
      <c r="P28" s="331"/>
      <c r="Q28" s="331"/>
      <c r="R28" s="331"/>
      <c r="S28" s="331"/>
      <c r="T28" s="331"/>
      <c r="U28" s="331"/>
      <c r="V28" s="332"/>
      <c r="W28" s="69"/>
    </row>
    <row r="29" spans="1:23" x14ac:dyDescent="0.25">
      <c r="A29" s="69"/>
      <c r="B29" s="61" t="s">
        <v>435</v>
      </c>
      <c r="C29" s="63">
        <v>10609446.65</v>
      </c>
      <c r="D29" s="331"/>
      <c r="E29" s="331"/>
      <c r="F29" s="331"/>
      <c r="G29" s="331"/>
      <c r="H29" s="331"/>
      <c r="I29" s="331"/>
      <c r="J29" s="331"/>
      <c r="K29" s="332"/>
      <c r="L29" s="69"/>
      <c r="M29" s="61" t="s">
        <v>435</v>
      </c>
      <c r="N29" s="67">
        <f>IFERROR(N13/C29,"")</f>
        <v>-7.7595516256260183E-2</v>
      </c>
      <c r="O29" s="330"/>
      <c r="P29" s="331"/>
      <c r="Q29" s="331"/>
      <c r="R29" s="331"/>
      <c r="S29" s="331"/>
      <c r="T29" s="331"/>
      <c r="U29" s="331"/>
      <c r="V29" s="332"/>
      <c r="W29" s="69"/>
    </row>
    <row r="30" spans="1:23" x14ac:dyDescent="0.25">
      <c r="A30" s="69"/>
      <c r="B30" s="61" t="s">
        <v>436</v>
      </c>
      <c r="C30" s="63">
        <v>11578858.133580325</v>
      </c>
      <c r="D30" s="331"/>
      <c r="E30" s="331"/>
      <c r="F30" s="331"/>
      <c r="G30" s="331"/>
      <c r="H30" s="331"/>
      <c r="I30" s="331"/>
      <c r="J30" s="331"/>
      <c r="K30" s="332"/>
      <c r="L30" s="69"/>
      <c r="M30" s="61" t="s">
        <v>436</v>
      </c>
      <c r="N30" s="67">
        <f>IFERROR(N14/C30,"")</f>
        <v>4.1166854505164975E-3</v>
      </c>
      <c r="O30" s="330"/>
      <c r="P30" s="331"/>
      <c r="Q30" s="331"/>
      <c r="R30" s="331"/>
      <c r="S30" s="331"/>
      <c r="T30" s="331"/>
      <c r="U30" s="331"/>
      <c r="V30" s="332"/>
      <c r="W30" s="69"/>
    </row>
    <row r="31" spans="1:23" x14ac:dyDescent="0.25">
      <c r="A31" s="69"/>
      <c r="B31" s="61" t="s">
        <v>437</v>
      </c>
      <c r="C31" s="63">
        <v>10995927.9650164</v>
      </c>
      <c r="D31" s="331"/>
      <c r="E31" s="331"/>
      <c r="F31" s="331"/>
      <c r="G31" s="331"/>
      <c r="H31" s="331"/>
      <c r="I31" s="331"/>
      <c r="J31" s="331"/>
      <c r="K31" s="332"/>
      <c r="L31" s="69"/>
      <c r="M31" s="61" t="s">
        <v>437</v>
      </c>
      <c r="N31" s="67">
        <v>5.0070962085875205E-3</v>
      </c>
      <c r="O31" s="330"/>
      <c r="P31" s="331"/>
      <c r="Q31" s="331"/>
      <c r="R31" s="331"/>
      <c r="S31" s="331"/>
      <c r="T31" s="331"/>
      <c r="U31" s="331"/>
      <c r="V31" s="332"/>
      <c r="W31" s="69"/>
    </row>
    <row r="32" spans="1:23" ht="15.75" thickBot="1" x14ac:dyDescent="0.3">
      <c r="A32" s="69"/>
      <c r="B32" s="65" t="s">
        <v>440</v>
      </c>
      <c r="C32" s="66">
        <f>AVERAGE(C20:C31)</f>
        <v>11632401.796781894</v>
      </c>
      <c r="D32" s="334"/>
      <c r="E32" s="334"/>
      <c r="F32" s="334"/>
      <c r="G32" s="334"/>
      <c r="H32" s="334"/>
      <c r="I32" s="334"/>
      <c r="J32" s="334"/>
      <c r="K32" s="335"/>
      <c r="L32" s="69"/>
      <c r="M32" s="65" t="s">
        <v>440</v>
      </c>
      <c r="N32" s="68">
        <f>AVERAGE(N20:N31)</f>
        <v>2.0244950572333043E-3</v>
      </c>
      <c r="O32" s="333"/>
      <c r="P32" s="334"/>
      <c r="Q32" s="334"/>
      <c r="R32" s="334"/>
      <c r="S32" s="334"/>
      <c r="T32" s="334"/>
      <c r="U32" s="334"/>
      <c r="V32" s="335"/>
      <c r="W32" s="69"/>
    </row>
    <row r="33" spans="1:23" ht="15.75" thickBot="1" x14ac:dyDescent="0.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</row>
    <row r="34" spans="1:23" x14ac:dyDescent="0.25">
      <c r="A34" s="69"/>
      <c r="B34" s="338" t="s">
        <v>446</v>
      </c>
      <c r="C34" s="339"/>
      <c r="D34" s="327"/>
      <c r="E34" s="328"/>
      <c r="F34" s="328"/>
      <c r="G34" s="328"/>
      <c r="H34" s="328"/>
      <c r="I34" s="328"/>
      <c r="J34" s="328"/>
      <c r="K34" s="329"/>
      <c r="L34" s="69"/>
      <c r="M34" s="336" t="s">
        <v>452</v>
      </c>
      <c r="N34" s="337"/>
      <c r="O34" s="327"/>
      <c r="P34" s="328"/>
      <c r="Q34" s="328"/>
      <c r="R34" s="328"/>
      <c r="S34" s="328"/>
      <c r="T34" s="328"/>
      <c r="U34" s="328"/>
      <c r="V34" s="329"/>
      <c r="W34" s="69"/>
    </row>
    <row r="35" spans="1:23" x14ac:dyDescent="0.25">
      <c r="A35" s="69"/>
      <c r="B35" s="59" t="s">
        <v>438</v>
      </c>
      <c r="C35" s="60" t="s">
        <v>439</v>
      </c>
      <c r="D35" s="330"/>
      <c r="E35" s="331"/>
      <c r="F35" s="331"/>
      <c r="G35" s="331"/>
      <c r="H35" s="331"/>
      <c r="I35" s="331"/>
      <c r="J35" s="331"/>
      <c r="K35" s="332"/>
      <c r="L35" s="69"/>
      <c r="M35" s="59" t="s">
        <v>438</v>
      </c>
      <c r="N35" s="60" t="s">
        <v>441</v>
      </c>
      <c r="O35" s="330"/>
      <c r="P35" s="331"/>
      <c r="Q35" s="331"/>
      <c r="R35" s="331"/>
      <c r="S35" s="331"/>
      <c r="T35" s="331"/>
      <c r="U35" s="331"/>
      <c r="V35" s="332"/>
      <c r="W35" s="69"/>
    </row>
    <row r="36" spans="1:23" x14ac:dyDescent="0.25">
      <c r="A36" s="69"/>
      <c r="B36" s="61" t="s">
        <v>426</v>
      </c>
      <c r="C36" s="63">
        <v>2390297.7542725955</v>
      </c>
      <c r="D36" s="330"/>
      <c r="E36" s="331"/>
      <c r="F36" s="331"/>
      <c r="G36" s="331"/>
      <c r="H36" s="331"/>
      <c r="I36" s="331"/>
      <c r="J36" s="331"/>
      <c r="K36" s="332"/>
      <c r="L36" s="69"/>
      <c r="M36" s="61" t="s">
        <v>426</v>
      </c>
      <c r="N36" s="64">
        <v>0.64661654135338342</v>
      </c>
      <c r="O36" s="330"/>
      <c r="P36" s="331"/>
      <c r="Q36" s="331"/>
      <c r="R36" s="331"/>
      <c r="S36" s="331"/>
      <c r="T36" s="331"/>
      <c r="U36" s="331"/>
      <c r="V36" s="332"/>
      <c r="W36" s="69"/>
    </row>
    <row r="37" spans="1:23" x14ac:dyDescent="0.25">
      <c r="A37" s="69"/>
      <c r="B37" s="61" t="s">
        <v>427</v>
      </c>
      <c r="C37" s="63">
        <v>3642342.7577676745</v>
      </c>
      <c r="D37" s="330"/>
      <c r="E37" s="331"/>
      <c r="F37" s="331"/>
      <c r="G37" s="331"/>
      <c r="H37" s="331"/>
      <c r="I37" s="331"/>
      <c r="J37" s="331"/>
      <c r="K37" s="332"/>
      <c r="L37" s="69"/>
      <c r="M37" s="61" t="s">
        <v>427</v>
      </c>
      <c r="N37" s="64">
        <v>0.62737642585551334</v>
      </c>
      <c r="O37" s="330"/>
      <c r="P37" s="331"/>
      <c r="Q37" s="331"/>
      <c r="R37" s="331"/>
      <c r="S37" s="331"/>
      <c r="T37" s="331"/>
      <c r="U37" s="331"/>
      <c r="V37" s="332"/>
      <c r="W37" s="69"/>
    </row>
    <row r="38" spans="1:23" x14ac:dyDescent="0.25">
      <c r="A38" s="69"/>
      <c r="B38" s="61" t="s">
        <v>428</v>
      </c>
      <c r="C38" s="63">
        <v>1858028.2596556209</v>
      </c>
      <c r="D38" s="330"/>
      <c r="E38" s="331"/>
      <c r="F38" s="331"/>
      <c r="G38" s="331"/>
      <c r="H38" s="331"/>
      <c r="I38" s="331"/>
      <c r="J38" s="331"/>
      <c r="K38" s="332"/>
      <c r="L38" s="69"/>
      <c r="M38" s="61" t="s">
        <v>428</v>
      </c>
      <c r="N38" s="64">
        <v>0.66279069767441856</v>
      </c>
      <c r="O38" s="330"/>
      <c r="P38" s="331"/>
      <c r="Q38" s="331"/>
      <c r="R38" s="331"/>
      <c r="S38" s="331"/>
      <c r="T38" s="331"/>
      <c r="U38" s="331"/>
      <c r="V38" s="332"/>
      <c r="W38" s="69"/>
    </row>
    <row r="39" spans="1:23" x14ac:dyDescent="0.25">
      <c r="A39" s="69"/>
      <c r="B39" s="61" t="s">
        <v>429</v>
      </c>
      <c r="C39" s="63">
        <v>1454970.3948237924</v>
      </c>
      <c r="D39" s="330"/>
      <c r="E39" s="331"/>
      <c r="F39" s="331"/>
      <c r="G39" s="331"/>
      <c r="H39" s="331"/>
      <c r="I39" s="331"/>
      <c r="J39" s="331"/>
      <c r="K39" s="332"/>
      <c r="L39" s="69"/>
      <c r="M39" s="61" t="s">
        <v>429</v>
      </c>
      <c r="N39" s="64">
        <v>0.70342205323193918</v>
      </c>
      <c r="O39" s="330"/>
      <c r="P39" s="331"/>
      <c r="Q39" s="331"/>
      <c r="R39" s="331"/>
      <c r="S39" s="331"/>
      <c r="T39" s="331"/>
      <c r="U39" s="331"/>
      <c r="V39" s="332"/>
      <c r="W39" s="69"/>
    </row>
    <row r="40" spans="1:23" x14ac:dyDescent="0.25">
      <c r="A40" s="69"/>
      <c r="B40" s="61" t="s">
        <v>430</v>
      </c>
      <c r="C40" s="63">
        <v>1203577.7008128057</v>
      </c>
      <c r="D40" s="330"/>
      <c r="E40" s="331"/>
      <c r="F40" s="331"/>
      <c r="G40" s="331"/>
      <c r="H40" s="331"/>
      <c r="I40" s="331"/>
      <c r="J40" s="331"/>
      <c r="K40" s="332"/>
      <c r="L40" s="69"/>
      <c r="M40" s="61" t="s">
        <v>430</v>
      </c>
      <c r="N40" s="64">
        <v>0.73705179282868527</v>
      </c>
      <c r="O40" s="330"/>
      <c r="P40" s="331"/>
      <c r="Q40" s="331"/>
      <c r="R40" s="331"/>
      <c r="S40" s="331"/>
      <c r="T40" s="331"/>
      <c r="U40" s="331"/>
      <c r="V40" s="332"/>
      <c r="W40" s="69"/>
    </row>
    <row r="41" spans="1:23" x14ac:dyDescent="0.25">
      <c r="A41" s="69"/>
      <c r="B41" s="61" t="s">
        <v>431</v>
      </c>
      <c r="C41" s="63">
        <v>2240566.9133587945</v>
      </c>
      <c r="D41" s="330"/>
      <c r="E41" s="331"/>
      <c r="F41" s="331"/>
      <c r="G41" s="331"/>
      <c r="H41" s="331"/>
      <c r="I41" s="331"/>
      <c r="J41" s="331"/>
      <c r="K41" s="332"/>
      <c r="L41" s="69"/>
      <c r="M41" s="61" t="s">
        <v>431</v>
      </c>
      <c r="N41" s="64">
        <v>0.7450199203187251</v>
      </c>
      <c r="O41" s="330"/>
      <c r="P41" s="331"/>
      <c r="Q41" s="331"/>
      <c r="R41" s="331"/>
      <c r="S41" s="331"/>
      <c r="T41" s="331"/>
      <c r="U41" s="331"/>
      <c r="V41" s="332"/>
      <c r="W41" s="69"/>
    </row>
    <row r="42" spans="1:23" x14ac:dyDescent="0.25">
      <c r="A42" s="69"/>
      <c r="B42" s="61" t="s">
        <v>432</v>
      </c>
      <c r="C42" s="63"/>
      <c r="D42" s="330"/>
      <c r="E42" s="331"/>
      <c r="F42" s="331"/>
      <c r="G42" s="331"/>
      <c r="H42" s="331"/>
      <c r="I42" s="331"/>
      <c r="J42" s="331"/>
      <c r="K42" s="332"/>
      <c r="L42" s="69"/>
      <c r="M42" s="61" t="s">
        <v>432</v>
      </c>
      <c r="N42" s="64"/>
      <c r="O42" s="330"/>
      <c r="P42" s="331"/>
      <c r="Q42" s="331"/>
      <c r="R42" s="331"/>
      <c r="S42" s="331"/>
      <c r="T42" s="331"/>
      <c r="U42" s="331"/>
      <c r="V42" s="332"/>
      <c r="W42" s="69"/>
    </row>
    <row r="43" spans="1:23" x14ac:dyDescent="0.25">
      <c r="A43" s="69"/>
      <c r="B43" s="61" t="s">
        <v>433</v>
      </c>
      <c r="C43" s="63"/>
      <c r="D43" s="330"/>
      <c r="E43" s="331"/>
      <c r="F43" s="331"/>
      <c r="G43" s="331"/>
      <c r="H43" s="331"/>
      <c r="I43" s="331"/>
      <c r="J43" s="331"/>
      <c r="K43" s="332"/>
      <c r="L43" s="69"/>
      <c r="M43" s="61" t="s">
        <v>433</v>
      </c>
      <c r="N43" s="64"/>
      <c r="O43" s="330"/>
      <c r="P43" s="331"/>
      <c r="Q43" s="331"/>
      <c r="R43" s="331"/>
      <c r="S43" s="331"/>
      <c r="T43" s="331"/>
      <c r="U43" s="331"/>
      <c r="V43" s="332"/>
      <c r="W43" s="69"/>
    </row>
    <row r="44" spans="1:23" x14ac:dyDescent="0.25">
      <c r="A44" s="69"/>
      <c r="B44" s="61" t="s">
        <v>434</v>
      </c>
      <c r="C44" s="70"/>
      <c r="D44" s="330"/>
      <c r="E44" s="331"/>
      <c r="F44" s="331"/>
      <c r="G44" s="331"/>
      <c r="H44" s="331"/>
      <c r="I44" s="331"/>
      <c r="J44" s="331"/>
      <c r="K44" s="332"/>
      <c r="L44" s="69"/>
      <c r="M44" s="61" t="s">
        <v>434</v>
      </c>
      <c r="N44" s="64"/>
      <c r="O44" s="330"/>
      <c r="P44" s="331"/>
      <c r="Q44" s="331"/>
      <c r="R44" s="331"/>
      <c r="S44" s="331"/>
      <c r="T44" s="331"/>
      <c r="U44" s="331"/>
      <c r="V44" s="332"/>
      <c r="W44" s="69"/>
    </row>
    <row r="45" spans="1:23" x14ac:dyDescent="0.25">
      <c r="A45" s="69"/>
      <c r="B45" s="61" t="s">
        <v>435</v>
      </c>
      <c r="C45" s="70">
        <v>3036154.11</v>
      </c>
      <c r="D45" s="330"/>
      <c r="E45" s="331"/>
      <c r="F45" s="331"/>
      <c r="G45" s="331"/>
      <c r="H45" s="331"/>
      <c r="I45" s="331"/>
      <c r="J45" s="331"/>
      <c r="K45" s="332"/>
      <c r="L45" s="69"/>
      <c r="M45" s="61" t="s">
        <v>435</v>
      </c>
      <c r="N45" s="64">
        <v>0.33800000000000002</v>
      </c>
      <c r="O45" s="330"/>
      <c r="P45" s="331"/>
      <c r="Q45" s="331"/>
      <c r="R45" s="331"/>
      <c r="S45" s="331"/>
      <c r="T45" s="331"/>
      <c r="U45" s="331"/>
      <c r="V45" s="332"/>
      <c r="W45" s="69"/>
    </row>
    <row r="46" spans="1:23" x14ac:dyDescent="0.25">
      <c r="A46" s="69"/>
      <c r="B46" s="61" t="s">
        <v>436</v>
      </c>
      <c r="C46" s="70">
        <v>1835764.65</v>
      </c>
      <c r="D46" s="330"/>
      <c r="E46" s="331"/>
      <c r="F46" s="331"/>
      <c r="G46" s="331"/>
      <c r="H46" s="331"/>
      <c r="I46" s="331"/>
      <c r="J46" s="331"/>
      <c r="K46" s="332"/>
      <c r="L46" s="69"/>
      <c r="M46" s="61" t="s">
        <v>436</v>
      </c>
      <c r="N46" s="64">
        <v>0.60661764705882348</v>
      </c>
      <c r="O46" s="330"/>
      <c r="P46" s="331"/>
      <c r="Q46" s="331"/>
      <c r="R46" s="331"/>
      <c r="S46" s="331"/>
      <c r="T46" s="331"/>
      <c r="U46" s="331"/>
      <c r="V46" s="332"/>
      <c r="W46" s="69"/>
    </row>
    <row r="47" spans="1:23" x14ac:dyDescent="0.25">
      <c r="A47" s="69"/>
      <c r="B47" s="61" t="s">
        <v>437</v>
      </c>
      <c r="C47" s="70">
        <v>1838676.67</v>
      </c>
      <c r="D47" s="330"/>
      <c r="E47" s="331"/>
      <c r="F47" s="331"/>
      <c r="G47" s="331"/>
      <c r="H47" s="331"/>
      <c r="I47" s="331"/>
      <c r="J47" s="331"/>
      <c r="K47" s="332"/>
      <c r="L47" s="69"/>
      <c r="M47" s="61" t="s">
        <v>437</v>
      </c>
      <c r="N47" s="64">
        <v>0.61832061068702293</v>
      </c>
      <c r="O47" s="330"/>
      <c r="P47" s="331"/>
      <c r="Q47" s="331"/>
      <c r="R47" s="331"/>
      <c r="S47" s="331"/>
      <c r="T47" s="331"/>
      <c r="U47" s="331"/>
      <c r="V47" s="332"/>
      <c r="W47" s="69"/>
    </row>
    <row r="48" spans="1:23" ht="15.75" thickBot="1" x14ac:dyDescent="0.3">
      <c r="A48" s="69"/>
      <c r="B48" s="65" t="s">
        <v>440</v>
      </c>
      <c r="C48" s="66">
        <f>AVERAGE(C36:C47)</f>
        <v>2166708.8011879199</v>
      </c>
      <c r="D48" s="333"/>
      <c r="E48" s="334"/>
      <c r="F48" s="334"/>
      <c r="G48" s="334"/>
      <c r="H48" s="334"/>
      <c r="I48" s="334"/>
      <c r="J48" s="334"/>
      <c r="K48" s="335"/>
      <c r="L48" s="69"/>
      <c r="M48" s="65" t="s">
        <v>440</v>
      </c>
      <c r="N48" s="68">
        <f>AVERAGE(N36:N47)</f>
        <v>0.63169063211205689</v>
      </c>
      <c r="O48" s="333"/>
      <c r="P48" s="334"/>
      <c r="Q48" s="334"/>
      <c r="R48" s="334"/>
      <c r="S48" s="334"/>
      <c r="T48" s="334"/>
      <c r="U48" s="334"/>
      <c r="V48" s="335"/>
      <c r="W48" s="69"/>
    </row>
    <row r="49" spans="1:23" ht="15.75" thickBot="1" x14ac:dyDescent="0.3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</row>
    <row r="50" spans="1:23" x14ac:dyDescent="0.25">
      <c r="A50" s="69"/>
      <c r="B50" s="338" t="s">
        <v>449</v>
      </c>
      <c r="C50" s="339"/>
      <c r="D50" s="327"/>
      <c r="E50" s="328"/>
      <c r="F50" s="328"/>
      <c r="G50" s="328"/>
      <c r="H50" s="328"/>
      <c r="I50" s="328"/>
      <c r="J50" s="328"/>
      <c r="K50" s="329"/>
      <c r="L50" s="69"/>
      <c r="M50" s="338" t="s">
        <v>450</v>
      </c>
      <c r="N50" s="339"/>
      <c r="O50" s="327"/>
      <c r="P50" s="328"/>
      <c r="Q50" s="328"/>
      <c r="R50" s="328"/>
      <c r="S50" s="328"/>
      <c r="T50" s="328"/>
      <c r="U50" s="328"/>
      <c r="V50" s="329"/>
      <c r="W50" s="69"/>
    </row>
    <row r="51" spans="1:23" x14ac:dyDescent="0.25">
      <c r="A51" s="69"/>
      <c r="B51" s="59" t="s">
        <v>438</v>
      </c>
      <c r="C51" s="60" t="s">
        <v>439</v>
      </c>
      <c r="D51" s="330"/>
      <c r="E51" s="331"/>
      <c r="F51" s="331"/>
      <c r="G51" s="331"/>
      <c r="H51" s="331"/>
      <c r="I51" s="331"/>
      <c r="J51" s="331"/>
      <c r="K51" s="332"/>
      <c r="L51" s="69"/>
      <c r="M51" s="59" t="s">
        <v>438</v>
      </c>
      <c r="N51" s="60" t="s">
        <v>439</v>
      </c>
      <c r="O51" s="330"/>
      <c r="P51" s="331"/>
      <c r="Q51" s="331"/>
      <c r="R51" s="331"/>
      <c r="S51" s="331"/>
      <c r="T51" s="331"/>
      <c r="U51" s="331"/>
      <c r="V51" s="332"/>
      <c r="W51" s="69"/>
    </row>
    <row r="52" spans="1:23" x14ac:dyDescent="0.25">
      <c r="A52" s="69"/>
      <c r="B52" s="61" t="s">
        <v>426</v>
      </c>
      <c r="C52" s="63">
        <v>2415675.3409071933</v>
      </c>
      <c r="D52" s="330"/>
      <c r="E52" s="331"/>
      <c r="F52" s="331"/>
      <c r="G52" s="331"/>
      <c r="H52" s="331"/>
      <c r="I52" s="331"/>
      <c r="J52" s="331"/>
      <c r="K52" s="332"/>
      <c r="L52" s="69"/>
      <c r="M52" s="61" t="s">
        <v>426</v>
      </c>
      <c r="N52" s="62">
        <v>-12823.706818779538</v>
      </c>
      <c r="O52" s="330"/>
      <c r="P52" s="331"/>
      <c r="Q52" s="331"/>
      <c r="R52" s="331"/>
      <c r="S52" s="331"/>
      <c r="T52" s="331"/>
      <c r="U52" s="331"/>
      <c r="V52" s="332"/>
      <c r="W52" s="69"/>
    </row>
    <row r="53" spans="1:23" x14ac:dyDescent="0.25">
      <c r="A53" s="69"/>
      <c r="B53" s="61" t="s">
        <v>427</v>
      </c>
      <c r="C53" s="63">
        <v>3657759.0754857543</v>
      </c>
      <c r="D53" s="330"/>
      <c r="E53" s="331"/>
      <c r="F53" s="331"/>
      <c r="G53" s="331"/>
      <c r="H53" s="331"/>
      <c r="I53" s="331"/>
      <c r="J53" s="331"/>
      <c r="K53" s="332"/>
      <c r="L53" s="69"/>
      <c r="M53" s="61" t="s">
        <v>427</v>
      </c>
      <c r="N53" s="62">
        <v>-15416.317718080043</v>
      </c>
      <c r="O53" s="330"/>
      <c r="P53" s="331"/>
      <c r="Q53" s="331"/>
      <c r="R53" s="331"/>
      <c r="S53" s="331"/>
      <c r="T53" s="331"/>
      <c r="U53" s="331"/>
      <c r="V53" s="332"/>
      <c r="W53" s="69"/>
    </row>
    <row r="54" spans="1:23" x14ac:dyDescent="0.25">
      <c r="A54" s="69"/>
      <c r="B54" s="61" t="s">
        <v>428</v>
      </c>
      <c r="C54" s="63">
        <v>1875975.516140644</v>
      </c>
      <c r="D54" s="330"/>
      <c r="E54" s="331"/>
      <c r="F54" s="331"/>
      <c r="G54" s="331"/>
      <c r="H54" s="331"/>
      <c r="I54" s="331"/>
      <c r="J54" s="331"/>
      <c r="K54" s="332"/>
      <c r="L54" s="69"/>
      <c r="M54" s="61" t="s">
        <v>428</v>
      </c>
      <c r="N54" s="62">
        <v>-17947.256485023292</v>
      </c>
      <c r="O54" s="330"/>
      <c r="P54" s="331"/>
      <c r="Q54" s="331"/>
      <c r="R54" s="331"/>
      <c r="S54" s="331"/>
      <c r="T54" s="331"/>
      <c r="U54" s="331"/>
      <c r="V54" s="332"/>
      <c r="W54" s="69"/>
    </row>
    <row r="55" spans="1:23" x14ac:dyDescent="0.25">
      <c r="A55" s="69"/>
      <c r="B55" s="61" t="s">
        <v>429</v>
      </c>
      <c r="C55" s="63">
        <v>1472804.5075347854</v>
      </c>
      <c r="D55" s="330"/>
      <c r="E55" s="331"/>
      <c r="F55" s="331"/>
      <c r="G55" s="331"/>
      <c r="H55" s="331"/>
      <c r="I55" s="331"/>
      <c r="J55" s="331"/>
      <c r="K55" s="332"/>
      <c r="L55" s="69"/>
      <c r="M55" s="61" t="s">
        <v>429</v>
      </c>
      <c r="N55" s="62">
        <v>-17834.112710993177</v>
      </c>
      <c r="O55" s="330"/>
      <c r="P55" s="331"/>
      <c r="Q55" s="331"/>
      <c r="R55" s="331"/>
      <c r="S55" s="331"/>
      <c r="T55" s="331"/>
      <c r="U55" s="331"/>
      <c r="V55" s="332"/>
      <c r="W55" s="69"/>
    </row>
    <row r="56" spans="1:23" x14ac:dyDescent="0.25">
      <c r="A56" s="69"/>
      <c r="B56" s="61" t="s">
        <v>430</v>
      </c>
      <c r="C56" s="63">
        <v>1221473.0601785937</v>
      </c>
      <c r="D56" s="330"/>
      <c r="E56" s="331"/>
      <c r="F56" s="331"/>
      <c r="G56" s="331"/>
      <c r="H56" s="331"/>
      <c r="I56" s="331"/>
      <c r="J56" s="331"/>
      <c r="K56" s="332"/>
      <c r="L56" s="69"/>
      <c r="M56" s="61" t="s">
        <v>430</v>
      </c>
      <c r="N56" s="62">
        <v>-17895.359365788056</v>
      </c>
      <c r="O56" s="330"/>
      <c r="P56" s="331"/>
      <c r="Q56" s="331"/>
      <c r="R56" s="331"/>
      <c r="S56" s="331"/>
      <c r="T56" s="331"/>
      <c r="U56" s="331"/>
      <c r="V56" s="332"/>
      <c r="W56" s="69"/>
    </row>
    <row r="57" spans="1:23" x14ac:dyDescent="0.25">
      <c r="A57" s="69"/>
      <c r="B57" s="61" t="s">
        <v>431</v>
      </c>
      <c r="C57" s="63">
        <v>2240114.5816193861</v>
      </c>
      <c r="D57" s="330"/>
      <c r="E57" s="331"/>
      <c r="F57" s="331"/>
      <c r="G57" s="331"/>
      <c r="H57" s="331"/>
      <c r="I57" s="331"/>
      <c r="J57" s="331"/>
      <c r="K57" s="332"/>
      <c r="L57" s="69"/>
      <c r="M57" s="61" t="s">
        <v>431</v>
      </c>
      <c r="N57" s="62">
        <v>452.33173940842971</v>
      </c>
      <c r="O57" s="330"/>
      <c r="P57" s="331"/>
      <c r="Q57" s="331"/>
      <c r="R57" s="331"/>
      <c r="S57" s="331"/>
      <c r="T57" s="331"/>
      <c r="U57" s="331"/>
      <c r="V57" s="332"/>
      <c r="W57" s="69"/>
    </row>
    <row r="58" spans="1:23" x14ac:dyDescent="0.25">
      <c r="A58" s="69"/>
      <c r="B58" s="61" t="s">
        <v>432</v>
      </c>
      <c r="C58" s="63"/>
      <c r="D58" s="330"/>
      <c r="E58" s="331"/>
      <c r="F58" s="331"/>
      <c r="G58" s="331"/>
      <c r="H58" s="331"/>
      <c r="I58" s="331"/>
      <c r="J58" s="331"/>
      <c r="K58" s="332"/>
      <c r="L58" s="69"/>
      <c r="M58" s="61" t="s">
        <v>432</v>
      </c>
      <c r="N58" s="62"/>
      <c r="O58" s="330"/>
      <c r="P58" s="331"/>
      <c r="Q58" s="331"/>
      <c r="R58" s="331"/>
      <c r="S58" s="331"/>
      <c r="T58" s="331"/>
      <c r="U58" s="331"/>
      <c r="V58" s="332"/>
      <c r="W58" s="69"/>
    </row>
    <row r="59" spans="1:23" x14ac:dyDescent="0.25">
      <c r="A59" s="69"/>
      <c r="B59" s="61" t="s">
        <v>433</v>
      </c>
      <c r="C59" s="63"/>
      <c r="D59" s="330"/>
      <c r="E59" s="331"/>
      <c r="F59" s="331"/>
      <c r="G59" s="331"/>
      <c r="H59" s="331"/>
      <c r="I59" s="331"/>
      <c r="J59" s="331"/>
      <c r="K59" s="332"/>
      <c r="L59" s="69"/>
      <c r="M59" s="61" t="s">
        <v>433</v>
      </c>
      <c r="N59" s="62"/>
      <c r="O59" s="330"/>
      <c r="P59" s="331"/>
      <c r="Q59" s="331"/>
      <c r="R59" s="331"/>
      <c r="S59" s="331"/>
      <c r="T59" s="331"/>
      <c r="U59" s="331"/>
      <c r="V59" s="332"/>
      <c r="W59" s="69"/>
    </row>
    <row r="60" spans="1:23" x14ac:dyDescent="0.25">
      <c r="A60" s="69"/>
      <c r="B60" s="61" t="s">
        <v>434</v>
      </c>
      <c r="C60" s="70"/>
      <c r="D60" s="330"/>
      <c r="E60" s="331"/>
      <c r="F60" s="331"/>
      <c r="G60" s="331"/>
      <c r="H60" s="331"/>
      <c r="I60" s="331"/>
      <c r="J60" s="331"/>
      <c r="K60" s="332"/>
      <c r="L60" s="69"/>
      <c r="M60" s="61" t="s">
        <v>434</v>
      </c>
      <c r="N60" s="62"/>
      <c r="O60" s="330"/>
      <c r="P60" s="331"/>
      <c r="Q60" s="331"/>
      <c r="R60" s="331"/>
      <c r="S60" s="331"/>
      <c r="T60" s="331"/>
      <c r="U60" s="331"/>
      <c r="V60" s="332"/>
      <c r="W60" s="69"/>
    </row>
    <row r="61" spans="1:23" x14ac:dyDescent="0.25">
      <c r="A61" s="69"/>
      <c r="B61" s="61" t="s">
        <v>435</v>
      </c>
      <c r="C61" s="70">
        <v>3089099.72</v>
      </c>
      <c r="D61" s="330"/>
      <c r="E61" s="331"/>
      <c r="F61" s="331"/>
      <c r="G61" s="331"/>
      <c r="H61" s="331"/>
      <c r="I61" s="331"/>
      <c r="J61" s="331"/>
      <c r="K61" s="332"/>
      <c r="L61" s="69"/>
      <c r="M61" s="61" t="s">
        <v>435</v>
      </c>
      <c r="N61" s="62">
        <v>-52945.61</v>
      </c>
      <c r="O61" s="330"/>
      <c r="P61" s="331"/>
      <c r="Q61" s="331"/>
      <c r="R61" s="331"/>
      <c r="S61" s="331"/>
      <c r="T61" s="331"/>
      <c r="U61" s="331"/>
      <c r="V61" s="332"/>
      <c r="W61" s="69"/>
    </row>
    <row r="62" spans="1:23" x14ac:dyDescent="0.25">
      <c r="A62" s="69"/>
      <c r="B62" s="61" t="s">
        <v>436</v>
      </c>
      <c r="C62" s="70">
        <v>1889315.29</v>
      </c>
      <c r="D62" s="330"/>
      <c r="E62" s="331"/>
      <c r="F62" s="331"/>
      <c r="G62" s="331"/>
      <c r="H62" s="331"/>
      <c r="I62" s="331"/>
      <c r="J62" s="331"/>
      <c r="K62" s="332"/>
      <c r="L62" s="69"/>
      <c r="M62" s="61" t="s">
        <v>436</v>
      </c>
      <c r="N62" s="62">
        <v>-53550.63</v>
      </c>
      <c r="O62" s="330"/>
      <c r="P62" s="331"/>
      <c r="Q62" s="331"/>
      <c r="R62" s="331"/>
      <c r="S62" s="331"/>
      <c r="T62" s="331"/>
      <c r="U62" s="331"/>
      <c r="V62" s="332"/>
      <c r="W62" s="69"/>
    </row>
    <row r="63" spans="1:23" x14ac:dyDescent="0.25">
      <c r="A63" s="69"/>
      <c r="B63" s="61" t="s">
        <v>437</v>
      </c>
      <c r="C63" s="70">
        <v>1879873.31</v>
      </c>
      <c r="D63" s="330"/>
      <c r="E63" s="331"/>
      <c r="F63" s="331"/>
      <c r="G63" s="331"/>
      <c r="H63" s="331"/>
      <c r="I63" s="331"/>
      <c r="J63" s="331"/>
      <c r="K63" s="332"/>
      <c r="L63" s="69"/>
      <c r="M63" s="61" t="s">
        <v>437</v>
      </c>
      <c r="N63" s="62">
        <v>-41196.639999999999</v>
      </c>
      <c r="O63" s="330"/>
      <c r="P63" s="331"/>
      <c r="Q63" s="331"/>
      <c r="R63" s="331"/>
      <c r="S63" s="331"/>
      <c r="T63" s="331"/>
      <c r="U63" s="331"/>
      <c r="V63" s="332"/>
      <c r="W63" s="69"/>
    </row>
    <row r="64" spans="1:23" ht="15.75" thickBot="1" x14ac:dyDescent="0.3">
      <c r="A64" s="69"/>
      <c r="B64" s="65" t="s">
        <v>440</v>
      </c>
      <c r="C64" s="66">
        <f>AVERAGE(C52:C63)</f>
        <v>2193565.600207373</v>
      </c>
      <c r="D64" s="333"/>
      <c r="E64" s="334"/>
      <c r="F64" s="334"/>
      <c r="G64" s="334"/>
      <c r="H64" s="334"/>
      <c r="I64" s="334"/>
      <c r="J64" s="334"/>
      <c r="K64" s="335"/>
      <c r="L64" s="69"/>
      <c r="M64" s="65" t="s">
        <v>440</v>
      </c>
      <c r="N64" s="66">
        <f>AVERAGE(N52:N63)</f>
        <v>-25461.922373250633</v>
      </c>
      <c r="O64" s="333"/>
      <c r="P64" s="334"/>
      <c r="Q64" s="334"/>
      <c r="R64" s="334"/>
      <c r="S64" s="334"/>
      <c r="T64" s="334"/>
      <c r="U64" s="334"/>
      <c r="V64" s="335"/>
      <c r="W64" s="69"/>
    </row>
    <row r="65" spans="1:23" ht="15.75" thickBot="1" x14ac:dyDescent="0.3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</row>
    <row r="66" spans="1:23" x14ac:dyDescent="0.25">
      <c r="A66" s="69"/>
      <c r="B66" s="338" t="s">
        <v>455</v>
      </c>
      <c r="C66" s="339"/>
      <c r="D66" s="327"/>
      <c r="E66" s="328"/>
      <c r="F66" s="328"/>
      <c r="G66" s="328"/>
      <c r="H66" s="328"/>
      <c r="I66" s="328"/>
      <c r="J66" s="328"/>
      <c r="K66" s="329"/>
      <c r="L66" s="69"/>
      <c r="M66" s="338" t="s">
        <v>451</v>
      </c>
      <c r="N66" s="339"/>
      <c r="O66" s="327"/>
      <c r="P66" s="328"/>
      <c r="Q66" s="328"/>
      <c r="R66" s="328"/>
      <c r="S66" s="328"/>
      <c r="T66" s="328"/>
      <c r="U66" s="328"/>
      <c r="V66" s="329"/>
      <c r="W66" s="69"/>
    </row>
    <row r="67" spans="1:23" x14ac:dyDescent="0.25">
      <c r="A67" s="69"/>
      <c r="B67" s="59" t="s">
        <v>438</v>
      </c>
      <c r="C67" s="60" t="s">
        <v>441</v>
      </c>
      <c r="D67" s="330"/>
      <c r="E67" s="331"/>
      <c r="F67" s="331"/>
      <c r="G67" s="331"/>
      <c r="H67" s="331"/>
      <c r="I67" s="331"/>
      <c r="J67" s="331"/>
      <c r="K67" s="332"/>
      <c r="L67" s="69"/>
      <c r="M67" s="59" t="s">
        <v>438</v>
      </c>
      <c r="N67" s="60" t="s">
        <v>439</v>
      </c>
      <c r="O67" s="330"/>
      <c r="P67" s="331"/>
      <c r="Q67" s="331"/>
      <c r="R67" s="331"/>
      <c r="S67" s="331"/>
      <c r="T67" s="331"/>
      <c r="U67" s="331"/>
      <c r="V67" s="332"/>
      <c r="W67" s="69"/>
    </row>
    <row r="68" spans="1:23" x14ac:dyDescent="0.25">
      <c r="A68" s="69"/>
      <c r="B68" s="61" t="s">
        <v>426</v>
      </c>
      <c r="C68" s="64">
        <v>0.66666666666666663</v>
      </c>
      <c r="D68" s="330"/>
      <c r="E68" s="331"/>
      <c r="F68" s="331"/>
      <c r="G68" s="331"/>
      <c r="H68" s="331"/>
      <c r="I68" s="331"/>
      <c r="J68" s="331"/>
      <c r="K68" s="332"/>
      <c r="L68" s="69"/>
      <c r="M68" s="61" t="s">
        <v>426</v>
      </c>
      <c r="N68" s="127">
        <v>7.0466029673553421E-2</v>
      </c>
      <c r="O68" s="330"/>
      <c r="P68" s="331"/>
      <c r="Q68" s="331"/>
      <c r="R68" s="331"/>
      <c r="S68" s="331"/>
      <c r="T68" s="331"/>
      <c r="U68" s="331"/>
      <c r="V68" s="332"/>
      <c r="W68" s="69"/>
    </row>
    <row r="69" spans="1:23" x14ac:dyDescent="0.25">
      <c r="A69" s="69"/>
      <c r="B69" s="61" t="s">
        <v>427</v>
      </c>
      <c r="C69" s="64">
        <v>0.87058823529411766</v>
      </c>
      <c r="D69" s="330"/>
      <c r="E69" s="331"/>
      <c r="F69" s="331"/>
      <c r="G69" s="331"/>
      <c r="H69" s="331"/>
      <c r="I69" s="331"/>
      <c r="J69" s="331"/>
      <c r="K69" s="332"/>
      <c r="L69" s="69"/>
      <c r="M69" s="61" t="s">
        <v>427</v>
      </c>
      <c r="N69" s="127">
        <v>6.0685420184565582E-2</v>
      </c>
      <c r="O69" s="330"/>
      <c r="P69" s="331"/>
      <c r="Q69" s="331"/>
      <c r="R69" s="331"/>
      <c r="S69" s="331"/>
      <c r="T69" s="331"/>
      <c r="U69" s="331"/>
      <c r="V69" s="332"/>
      <c r="W69" s="69"/>
    </row>
    <row r="70" spans="1:23" x14ac:dyDescent="0.25">
      <c r="A70" s="69"/>
      <c r="B70" s="61" t="s">
        <v>428</v>
      </c>
      <c r="C70" s="64">
        <v>0.84810126582278478</v>
      </c>
      <c r="D70" s="330"/>
      <c r="E70" s="331"/>
      <c r="F70" s="331"/>
      <c r="G70" s="331"/>
      <c r="H70" s="331"/>
      <c r="I70" s="331"/>
      <c r="J70" s="331"/>
      <c r="K70" s="332"/>
      <c r="L70" s="69"/>
      <c r="M70" s="61" t="s">
        <v>428</v>
      </c>
      <c r="N70" s="127">
        <v>1.2294521365557306E-2</v>
      </c>
      <c r="O70" s="330"/>
      <c r="P70" s="331"/>
      <c r="Q70" s="331"/>
      <c r="R70" s="331"/>
      <c r="S70" s="331"/>
      <c r="T70" s="331"/>
      <c r="U70" s="331"/>
      <c r="V70" s="332"/>
      <c r="W70" s="69"/>
    </row>
    <row r="71" spans="1:23" x14ac:dyDescent="0.25">
      <c r="A71" s="69"/>
      <c r="B71" s="61" t="s">
        <v>429</v>
      </c>
      <c r="C71" s="64">
        <v>0.46099290780141844</v>
      </c>
      <c r="D71" s="330"/>
      <c r="E71" s="331"/>
      <c r="F71" s="331"/>
      <c r="G71" s="331"/>
      <c r="H71" s="331"/>
      <c r="I71" s="331"/>
      <c r="J71" s="331"/>
      <c r="K71" s="332"/>
      <c r="L71" s="69"/>
      <c r="M71" s="61" t="s">
        <v>429</v>
      </c>
      <c r="N71" s="127">
        <v>0.16666666666666666</v>
      </c>
      <c r="O71" s="330"/>
      <c r="P71" s="331"/>
      <c r="Q71" s="331"/>
      <c r="R71" s="331"/>
      <c r="S71" s="331"/>
      <c r="T71" s="331"/>
      <c r="U71" s="331"/>
      <c r="V71" s="332"/>
      <c r="W71" s="69"/>
    </row>
    <row r="72" spans="1:23" x14ac:dyDescent="0.25">
      <c r="A72" s="69"/>
      <c r="B72" s="61" t="s">
        <v>430</v>
      </c>
      <c r="C72" s="64">
        <v>0.94029850746268662</v>
      </c>
      <c r="D72" s="330"/>
      <c r="E72" s="331"/>
      <c r="F72" s="331"/>
      <c r="G72" s="331"/>
      <c r="H72" s="331"/>
      <c r="I72" s="331"/>
      <c r="J72" s="331"/>
      <c r="K72" s="332"/>
      <c r="L72" s="69"/>
      <c r="M72" s="61" t="s">
        <v>430</v>
      </c>
      <c r="N72" s="127">
        <v>-1.4650637782524277E-2</v>
      </c>
      <c r="O72" s="330"/>
      <c r="P72" s="331"/>
      <c r="Q72" s="331"/>
      <c r="R72" s="331"/>
      <c r="S72" s="331"/>
      <c r="T72" s="331"/>
      <c r="U72" s="331"/>
      <c r="V72" s="332"/>
      <c r="W72" s="69"/>
    </row>
    <row r="73" spans="1:23" x14ac:dyDescent="0.25">
      <c r="A73" s="69"/>
      <c r="B73" s="61" t="s">
        <v>431</v>
      </c>
      <c r="C73" s="64">
        <v>0.91954022988505746</v>
      </c>
      <c r="D73" s="330"/>
      <c r="E73" s="331"/>
      <c r="F73" s="331"/>
      <c r="G73" s="331"/>
      <c r="H73" s="331"/>
      <c r="I73" s="331"/>
      <c r="J73" s="331"/>
      <c r="K73" s="332"/>
      <c r="L73" s="69"/>
      <c r="M73" s="61" t="s">
        <v>431</v>
      </c>
      <c r="N73" s="127">
        <v>2.0192348334317685E-4</v>
      </c>
      <c r="O73" s="330"/>
      <c r="P73" s="331"/>
      <c r="Q73" s="331"/>
      <c r="R73" s="331"/>
      <c r="S73" s="331"/>
      <c r="T73" s="331"/>
      <c r="U73" s="331"/>
      <c r="V73" s="332"/>
      <c r="W73" s="69"/>
    </row>
    <row r="74" spans="1:23" x14ac:dyDescent="0.25">
      <c r="A74" s="69"/>
      <c r="B74" s="61" t="s">
        <v>432</v>
      </c>
      <c r="C74" s="64"/>
      <c r="D74" s="330"/>
      <c r="E74" s="331"/>
      <c r="F74" s="331"/>
      <c r="G74" s="331"/>
      <c r="H74" s="331"/>
      <c r="I74" s="331"/>
      <c r="J74" s="331"/>
      <c r="K74" s="332"/>
      <c r="L74" s="69"/>
      <c r="M74" s="61" t="s">
        <v>432</v>
      </c>
      <c r="N74" s="127"/>
      <c r="O74" s="330"/>
      <c r="P74" s="331"/>
      <c r="Q74" s="331"/>
      <c r="R74" s="331"/>
      <c r="S74" s="331"/>
      <c r="T74" s="331"/>
      <c r="U74" s="331"/>
      <c r="V74" s="332"/>
      <c r="W74" s="69"/>
    </row>
    <row r="75" spans="1:23" x14ac:dyDescent="0.25">
      <c r="A75" s="69"/>
      <c r="B75" s="61" t="s">
        <v>433</v>
      </c>
      <c r="C75" s="64"/>
      <c r="D75" s="330"/>
      <c r="E75" s="331"/>
      <c r="F75" s="331"/>
      <c r="G75" s="331"/>
      <c r="H75" s="331"/>
      <c r="I75" s="331"/>
      <c r="J75" s="331"/>
      <c r="K75" s="332"/>
      <c r="L75" s="69"/>
      <c r="M75" s="61" t="s">
        <v>433</v>
      </c>
      <c r="N75" s="127"/>
      <c r="O75" s="330"/>
      <c r="P75" s="331"/>
      <c r="Q75" s="331"/>
      <c r="R75" s="331"/>
      <c r="S75" s="331"/>
      <c r="T75" s="331"/>
      <c r="U75" s="331"/>
      <c r="V75" s="332"/>
      <c r="W75" s="69"/>
    </row>
    <row r="76" spans="1:23" x14ac:dyDescent="0.25">
      <c r="A76" s="69"/>
      <c r="B76" s="61" t="s">
        <v>434</v>
      </c>
      <c r="C76" s="64"/>
      <c r="D76" s="330"/>
      <c r="E76" s="331"/>
      <c r="F76" s="331"/>
      <c r="G76" s="331"/>
      <c r="H76" s="331"/>
      <c r="I76" s="331"/>
      <c r="J76" s="331"/>
      <c r="K76" s="332"/>
      <c r="L76" s="69"/>
      <c r="M76" s="61" t="s">
        <v>434</v>
      </c>
      <c r="N76" s="127"/>
      <c r="O76" s="330"/>
      <c r="P76" s="331"/>
      <c r="Q76" s="331"/>
      <c r="R76" s="331"/>
      <c r="S76" s="331"/>
      <c r="T76" s="331"/>
      <c r="U76" s="331"/>
      <c r="V76" s="332"/>
      <c r="W76" s="69"/>
    </row>
    <row r="77" spans="1:23" x14ac:dyDescent="0.25">
      <c r="A77" s="69"/>
      <c r="B77" s="61" t="s">
        <v>435</v>
      </c>
      <c r="C77" s="64"/>
      <c r="D77" s="330"/>
      <c r="E77" s="331"/>
      <c r="F77" s="331"/>
      <c r="G77" s="331"/>
      <c r="H77" s="331"/>
      <c r="I77" s="331"/>
      <c r="J77" s="331"/>
      <c r="K77" s="332"/>
      <c r="L77" s="69"/>
      <c r="M77" s="61" t="s">
        <v>435</v>
      </c>
      <c r="N77" s="127">
        <v>-1.7100000000000001E-2</v>
      </c>
      <c r="O77" s="330"/>
      <c r="P77" s="331"/>
      <c r="Q77" s="331"/>
      <c r="R77" s="331"/>
      <c r="S77" s="331"/>
      <c r="T77" s="331"/>
      <c r="U77" s="331"/>
      <c r="V77" s="332"/>
      <c r="W77" s="69"/>
    </row>
    <row r="78" spans="1:23" x14ac:dyDescent="0.25">
      <c r="A78" s="69"/>
      <c r="B78" s="61" t="s">
        <v>436</v>
      </c>
      <c r="C78" s="64"/>
      <c r="D78" s="330"/>
      <c r="E78" s="331"/>
      <c r="F78" s="331"/>
      <c r="G78" s="331"/>
      <c r="H78" s="331"/>
      <c r="I78" s="331"/>
      <c r="J78" s="331"/>
      <c r="K78" s="332"/>
      <c r="L78" s="69"/>
      <c r="M78" s="61" t="s">
        <v>436</v>
      </c>
      <c r="N78" s="127">
        <v>0.75309999999999999</v>
      </c>
      <c r="O78" s="330"/>
      <c r="P78" s="331"/>
      <c r="Q78" s="331"/>
      <c r="R78" s="331"/>
      <c r="S78" s="331"/>
      <c r="T78" s="331"/>
      <c r="U78" s="331"/>
      <c r="V78" s="332"/>
      <c r="W78" s="69"/>
    </row>
    <row r="79" spans="1:23" x14ac:dyDescent="0.25">
      <c r="A79" s="69"/>
      <c r="B79" s="61" t="s">
        <v>437</v>
      </c>
      <c r="C79" s="64"/>
      <c r="D79" s="330"/>
      <c r="E79" s="331"/>
      <c r="F79" s="331"/>
      <c r="G79" s="331"/>
      <c r="H79" s="331"/>
      <c r="I79" s="331"/>
      <c r="J79" s="331"/>
      <c r="K79" s="332"/>
      <c r="L79" s="69"/>
      <c r="M79" s="61" t="s">
        <v>437</v>
      </c>
      <c r="N79" s="127">
        <v>0.12570000000000001</v>
      </c>
      <c r="O79" s="330"/>
      <c r="P79" s="331"/>
      <c r="Q79" s="331"/>
      <c r="R79" s="331"/>
      <c r="S79" s="331"/>
      <c r="T79" s="331"/>
      <c r="U79" s="331"/>
      <c r="V79" s="332"/>
      <c r="W79" s="69"/>
    </row>
    <row r="80" spans="1:23" ht="15.75" thickBot="1" x14ac:dyDescent="0.3">
      <c r="A80" s="69"/>
      <c r="B80" s="65" t="s">
        <v>440</v>
      </c>
      <c r="C80" s="68">
        <f>AVERAGE(C68:C79)</f>
        <v>0.78436463548878865</v>
      </c>
      <c r="D80" s="333"/>
      <c r="E80" s="334"/>
      <c r="F80" s="334"/>
      <c r="G80" s="334"/>
      <c r="H80" s="334"/>
      <c r="I80" s="334"/>
      <c r="J80" s="334"/>
      <c r="K80" s="335"/>
      <c r="L80" s="69"/>
      <c r="M80" s="65" t="s">
        <v>440</v>
      </c>
      <c r="N80" s="68">
        <f>AVERAGE(N68:N79)</f>
        <v>0.12859599151012907</v>
      </c>
      <c r="O80" s="333"/>
      <c r="P80" s="334"/>
      <c r="Q80" s="334"/>
      <c r="R80" s="334"/>
      <c r="S80" s="334"/>
      <c r="T80" s="334"/>
      <c r="U80" s="334"/>
      <c r="V80" s="335"/>
      <c r="W80" s="69"/>
    </row>
    <row r="81" spans="1:23" x14ac:dyDescent="0.25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</row>
  </sheetData>
  <mergeCells count="20">
    <mergeCell ref="B50:C50"/>
    <mergeCell ref="D50:K64"/>
    <mergeCell ref="M50:N50"/>
    <mergeCell ref="O50:V64"/>
    <mergeCell ref="M66:N66"/>
    <mergeCell ref="O66:V80"/>
    <mergeCell ref="B66:C66"/>
    <mergeCell ref="D66:K80"/>
    <mergeCell ref="O2:V16"/>
    <mergeCell ref="O18:V32"/>
    <mergeCell ref="B2:C2"/>
    <mergeCell ref="B18:C18"/>
    <mergeCell ref="B34:C34"/>
    <mergeCell ref="D2:K16"/>
    <mergeCell ref="D18:K32"/>
    <mergeCell ref="D34:K48"/>
    <mergeCell ref="M2:N2"/>
    <mergeCell ref="M18:N18"/>
    <mergeCell ref="M34:N34"/>
    <mergeCell ref="O34:V48"/>
  </mergeCells>
  <pageMargins left="0.511811024" right="0.511811024" top="0.78740157499999996" bottom="0.78740157499999996" header="0.31496062000000002" footer="0.3149606200000000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E13200"/>
  <sheetViews>
    <sheetView topLeftCell="A13181" zoomScale="90" zoomScaleNormal="90" workbookViewId="0">
      <selection activeCell="E13200" sqref="E13200"/>
    </sheetView>
  </sheetViews>
  <sheetFormatPr defaultRowHeight="15" x14ac:dyDescent="0.25"/>
  <cols>
    <col min="1" max="1" width="15.5703125" style="11" customWidth="1"/>
    <col min="2" max="2" width="67.7109375" customWidth="1"/>
    <col min="3" max="3" width="9.5703125" hidden="1" customWidth="1"/>
    <col min="5" max="5" width="18.28515625" bestFit="1" customWidth="1"/>
  </cols>
  <sheetData>
    <row r="1" spans="1:5" ht="18.75" x14ac:dyDescent="0.3">
      <c r="A1" s="131" t="s">
        <v>920</v>
      </c>
      <c r="B1" s="131"/>
      <c r="C1" s="131"/>
      <c r="D1" s="131"/>
      <c r="E1" s="131"/>
    </row>
    <row r="2" spans="1:5" ht="15.75" x14ac:dyDescent="0.25">
      <c r="A2" s="128" t="s">
        <v>921</v>
      </c>
      <c r="B2" s="128" t="s">
        <v>541</v>
      </c>
      <c r="C2" s="129" t="s">
        <v>540</v>
      </c>
      <c r="D2" s="130" t="s">
        <v>239</v>
      </c>
      <c r="E2" s="130" t="s">
        <v>3108</v>
      </c>
    </row>
    <row r="3" spans="1:5" x14ac:dyDescent="0.25">
      <c r="A3" s="188">
        <v>2000010001</v>
      </c>
      <c r="B3" s="188" t="s">
        <v>922</v>
      </c>
      <c r="C3" s="188" t="s">
        <v>542</v>
      </c>
      <c r="D3" s="188" t="s">
        <v>486</v>
      </c>
      <c r="E3" s="189">
        <v>12</v>
      </c>
    </row>
    <row r="4" spans="1:5" x14ac:dyDescent="0.25">
      <c r="A4" s="190">
        <v>2000010002</v>
      </c>
      <c r="B4" s="190" t="s">
        <v>923</v>
      </c>
      <c r="C4" s="190" t="s">
        <v>542</v>
      </c>
      <c r="D4" s="190" t="s">
        <v>486</v>
      </c>
      <c r="E4" s="191">
        <v>12</v>
      </c>
    </row>
    <row r="5" spans="1:5" x14ac:dyDescent="0.25">
      <c r="A5" s="188">
        <v>2000010003</v>
      </c>
      <c r="B5" s="188" t="s">
        <v>543</v>
      </c>
      <c r="C5" s="188" t="s">
        <v>542</v>
      </c>
      <c r="D5" s="188" t="s">
        <v>486</v>
      </c>
      <c r="E5" s="189">
        <v>12</v>
      </c>
    </row>
    <row r="6" spans="1:5" x14ac:dyDescent="0.25">
      <c r="A6" s="190">
        <v>2000010004</v>
      </c>
      <c r="B6" s="190" t="s">
        <v>545</v>
      </c>
      <c r="C6" s="190" t="s">
        <v>542</v>
      </c>
      <c r="D6" s="190" t="s">
        <v>486</v>
      </c>
      <c r="E6" s="191">
        <v>4</v>
      </c>
    </row>
    <row r="7" spans="1:5" x14ac:dyDescent="0.25">
      <c r="A7" s="188">
        <v>2000010005</v>
      </c>
      <c r="B7" s="188" t="s">
        <v>924</v>
      </c>
      <c r="C7" s="188" t="s">
        <v>542</v>
      </c>
      <c r="D7" s="188" t="s">
        <v>486</v>
      </c>
      <c r="E7" s="189">
        <v>6</v>
      </c>
    </row>
    <row r="8" spans="1:5" x14ac:dyDescent="0.25">
      <c r="A8" s="190">
        <v>2000010006</v>
      </c>
      <c r="B8" s="190" t="s">
        <v>546</v>
      </c>
      <c r="C8" s="190" t="s">
        <v>542</v>
      </c>
      <c r="D8" s="190" t="s">
        <v>486</v>
      </c>
      <c r="E8" s="191">
        <v>6</v>
      </c>
    </row>
    <row r="9" spans="1:5" x14ac:dyDescent="0.25">
      <c r="A9" s="188">
        <v>2000010007</v>
      </c>
      <c r="B9" s="188" t="s">
        <v>925</v>
      </c>
      <c r="C9" s="188" t="s">
        <v>542</v>
      </c>
      <c r="D9" s="188" t="s">
        <v>486</v>
      </c>
      <c r="E9" s="189">
        <v>6</v>
      </c>
    </row>
    <row r="10" spans="1:5" x14ac:dyDescent="0.25">
      <c r="A10" s="190">
        <v>2000010008</v>
      </c>
      <c r="B10" s="190" t="s">
        <v>926</v>
      </c>
      <c r="C10" s="190" t="s">
        <v>542</v>
      </c>
      <c r="D10" s="190" t="s">
        <v>486</v>
      </c>
      <c r="E10" s="191">
        <v>12</v>
      </c>
    </row>
    <row r="11" spans="1:5" x14ac:dyDescent="0.25">
      <c r="A11" s="188">
        <v>2000010009</v>
      </c>
      <c r="B11" s="188" t="s">
        <v>547</v>
      </c>
      <c r="C11" s="188" t="s">
        <v>542</v>
      </c>
      <c r="D11" s="188" t="s">
        <v>486</v>
      </c>
      <c r="E11" s="189">
        <v>12</v>
      </c>
    </row>
    <row r="12" spans="1:5" x14ac:dyDescent="0.25">
      <c r="A12" s="190">
        <v>2000010010</v>
      </c>
      <c r="B12" s="190" t="s">
        <v>548</v>
      </c>
      <c r="C12" s="190" t="s">
        <v>542</v>
      </c>
      <c r="D12" s="190" t="s">
        <v>489</v>
      </c>
      <c r="E12" s="191">
        <v>24</v>
      </c>
    </row>
    <row r="13" spans="1:5" x14ac:dyDescent="0.25">
      <c r="A13" s="188">
        <v>2000010011</v>
      </c>
      <c r="B13" s="188" t="s">
        <v>549</v>
      </c>
      <c r="C13" s="188" t="s">
        <v>542</v>
      </c>
      <c r="D13" s="188" t="s">
        <v>486</v>
      </c>
      <c r="E13" s="189">
        <v>4</v>
      </c>
    </row>
    <row r="14" spans="1:5" x14ac:dyDescent="0.25">
      <c r="A14" s="190">
        <v>2000010012</v>
      </c>
      <c r="B14" s="190" t="s">
        <v>927</v>
      </c>
      <c r="C14" s="190" t="s">
        <v>542</v>
      </c>
      <c r="D14" s="190" t="s">
        <v>486</v>
      </c>
      <c r="E14" s="191">
        <v>6</v>
      </c>
    </row>
    <row r="15" spans="1:5" x14ac:dyDescent="0.25">
      <c r="A15" s="188">
        <v>2000010013</v>
      </c>
      <c r="B15" s="188" t="s">
        <v>550</v>
      </c>
      <c r="C15" s="188" t="s">
        <v>542</v>
      </c>
      <c r="D15" s="188" t="s">
        <v>486</v>
      </c>
      <c r="E15" s="189">
        <v>6</v>
      </c>
    </row>
    <row r="16" spans="1:5" x14ac:dyDescent="0.25">
      <c r="A16" s="190">
        <v>2000010014</v>
      </c>
      <c r="B16" s="190" t="s">
        <v>928</v>
      </c>
      <c r="C16" s="190" t="s">
        <v>542</v>
      </c>
      <c r="D16" s="190" t="s">
        <v>486</v>
      </c>
      <c r="E16" s="191">
        <v>12</v>
      </c>
    </row>
    <row r="17" spans="1:5" x14ac:dyDescent="0.25">
      <c r="A17" s="188">
        <v>2000010015</v>
      </c>
      <c r="B17" s="188" t="s">
        <v>551</v>
      </c>
      <c r="C17" s="188" t="s">
        <v>542</v>
      </c>
      <c r="D17" s="188" t="s">
        <v>486</v>
      </c>
      <c r="E17" s="189">
        <v>12</v>
      </c>
    </row>
    <row r="18" spans="1:5" x14ac:dyDescent="0.25">
      <c r="A18" s="190">
        <v>2000010016</v>
      </c>
      <c r="B18" s="190" t="s">
        <v>552</v>
      </c>
      <c r="C18" s="190" t="s">
        <v>542</v>
      </c>
      <c r="D18" s="190" t="s">
        <v>489</v>
      </c>
      <c r="E18" s="191">
        <v>24</v>
      </c>
    </row>
    <row r="19" spans="1:5" x14ac:dyDescent="0.25">
      <c r="A19" s="188">
        <v>2000010017</v>
      </c>
      <c r="B19" s="188" t="s">
        <v>929</v>
      </c>
      <c r="C19" s="188" t="s">
        <v>542</v>
      </c>
      <c r="D19" s="188" t="s">
        <v>486</v>
      </c>
      <c r="E19" s="189">
        <v>6</v>
      </c>
    </row>
    <row r="20" spans="1:5" x14ac:dyDescent="0.25">
      <c r="A20" s="190">
        <v>2000010018</v>
      </c>
      <c r="B20" s="190" t="s">
        <v>553</v>
      </c>
      <c r="C20" s="190" t="s">
        <v>542</v>
      </c>
      <c r="D20" s="190" t="s">
        <v>486</v>
      </c>
      <c r="E20" s="191">
        <v>6</v>
      </c>
    </row>
    <row r="21" spans="1:5" x14ac:dyDescent="0.25">
      <c r="A21" s="188">
        <v>2000010019</v>
      </c>
      <c r="B21" s="188" t="s">
        <v>554</v>
      </c>
      <c r="C21" s="188" t="s">
        <v>542</v>
      </c>
      <c r="D21" s="188" t="s">
        <v>486</v>
      </c>
      <c r="E21" s="189">
        <v>12</v>
      </c>
    </row>
    <row r="22" spans="1:5" x14ac:dyDescent="0.25">
      <c r="A22" s="190">
        <v>2000010020</v>
      </c>
      <c r="B22" s="190" t="s">
        <v>555</v>
      </c>
      <c r="C22" s="190" t="s">
        <v>542</v>
      </c>
      <c r="D22" s="190" t="s">
        <v>489</v>
      </c>
      <c r="E22" s="191">
        <v>24</v>
      </c>
    </row>
    <row r="23" spans="1:5" x14ac:dyDescent="0.25">
      <c r="A23" s="188">
        <v>2000010021</v>
      </c>
      <c r="B23" s="188" t="s">
        <v>556</v>
      </c>
      <c r="C23" s="188" t="s">
        <v>542</v>
      </c>
      <c r="D23" s="188" t="s">
        <v>486</v>
      </c>
      <c r="E23" s="189">
        <v>6</v>
      </c>
    </row>
    <row r="24" spans="1:5" x14ac:dyDescent="0.25">
      <c r="A24" s="190">
        <v>2000010022</v>
      </c>
      <c r="B24" s="190" t="s">
        <v>930</v>
      </c>
      <c r="C24" s="190" t="s">
        <v>542</v>
      </c>
      <c r="D24" s="190" t="s">
        <v>486</v>
      </c>
      <c r="E24" s="191">
        <v>6</v>
      </c>
    </row>
    <row r="25" spans="1:5" x14ac:dyDescent="0.25">
      <c r="A25" s="188">
        <v>2000010023</v>
      </c>
      <c r="B25" s="188" t="s">
        <v>931</v>
      </c>
      <c r="C25" s="188" t="s">
        <v>542</v>
      </c>
      <c r="D25" s="188" t="s">
        <v>486</v>
      </c>
      <c r="E25" s="189">
        <v>6</v>
      </c>
    </row>
    <row r="26" spans="1:5" x14ac:dyDescent="0.25">
      <c r="A26" s="190">
        <v>2000010024</v>
      </c>
      <c r="B26" s="190" t="s">
        <v>932</v>
      </c>
      <c r="C26" s="190" t="s">
        <v>542</v>
      </c>
      <c r="D26" s="190" t="s">
        <v>486</v>
      </c>
      <c r="E26" s="191">
        <v>12</v>
      </c>
    </row>
    <row r="27" spans="1:5" x14ac:dyDescent="0.25">
      <c r="A27" s="188">
        <v>2000010025</v>
      </c>
      <c r="B27" s="188" t="s">
        <v>557</v>
      </c>
      <c r="C27" s="188" t="s">
        <v>542</v>
      </c>
      <c r="D27" s="188" t="s">
        <v>489</v>
      </c>
      <c r="E27" s="189">
        <v>12</v>
      </c>
    </row>
    <row r="28" spans="1:5" x14ac:dyDescent="0.25">
      <c r="A28" s="190">
        <v>2000010026</v>
      </c>
      <c r="B28" s="190" t="s">
        <v>558</v>
      </c>
      <c r="C28" s="190" t="s">
        <v>542</v>
      </c>
      <c r="D28" s="190" t="s">
        <v>486</v>
      </c>
      <c r="E28" s="191">
        <v>12</v>
      </c>
    </row>
    <row r="29" spans="1:5" x14ac:dyDescent="0.25">
      <c r="A29" s="188">
        <v>2000010027</v>
      </c>
      <c r="B29" s="188" t="s">
        <v>559</v>
      </c>
      <c r="C29" s="188" t="s">
        <v>542</v>
      </c>
      <c r="D29" s="188" t="s">
        <v>489</v>
      </c>
      <c r="E29" s="189">
        <v>24</v>
      </c>
    </row>
    <row r="30" spans="1:5" x14ac:dyDescent="0.25">
      <c r="A30" s="190">
        <v>2000010028</v>
      </c>
      <c r="B30" s="190" t="s">
        <v>560</v>
      </c>
      <c r="C30" s="190" t="s">
        <v>542</v>
      </c>
      <c r="D30" s="190" t="s">
        <v>486</v>
      </c>
      <c r="E30" s="191">
        <v>4</v>
      </c>
    </row>
    <row r="31" spans="1:5" x14ac:dyDescent="0.25">
      <c r="A31" s="188">
        <v>2000010029</v>
      </c>
      <c r="B31" s="188" t="s">
        <v>561</v>
      </c>
      <c r="C31" s="188" t="s">
        <v>542</v>
      </c>
      <c r="D31" s="188" t="s">
        <v>486</v>
      </c>
      <c r="E31" s="189">
        <v>6</v>
      </c>
    </row>
    <row r="32" spans="1:5" x14ac:dyDescent="0.25">
      <c r="A32" s="190">
        <v>2000010030</v>
      </c>
      <c r="B32" s="190" t="s">
        <v>562</v>
      </c>
      <c r="C32" s="190" t="s">
        <v>542</v>
      </c>
      <c r="D32" s="190" t="s">
        <v>486</v>
      </c>
      <c r="E32" s="191">
        <v>6</v>
      </c>
    </row>
    <row r="33" spans="1:5" x14ac:dyDescent="0.25">
      <c r="A33" s="188">
        <v>2000010031</v>
      </c>
      <c r="B33" s="188" t="s">
        <v>933</v>
      </c>
      <c r="C33" s="188" t="s">
        <v>542</v>
      </c>
      <c r="D33" s="188" t="s">
        <v>486</v>
      </c>
      <c r="E33" s="189">
        <v>12</v>
      </c>
    </row>
    <row r="34" spans="1:5" x14ac:dyDescent="0.25">
      <c r="A34" s="190">
        <v>2000010032</v>
      </c>
      <c r="B34" s="190" t="s">
        <v>934</v>
      </c>
      <c r="C34" s="190" t="s">
        <v>542</v>
      </c>
      <c r="D34" s="190" t="s">
        <v>486</v>
      </c>
      <c r="E34" s="191">
        <v>6</v>
      </c>
    </row>
    <row r="35" spans="1:5" x14ac:dyDescent="0.25">
      <c r="A35" s="188">
        <v>2000010033</v>
      </c>
      <c r="B35" s="188" t="s">
        <v>935</v>
      </c>
      <c r="C35" s="188" t="s">
        <v>542</v>
      </c>
      <c r="D35" s="188" t="s">
        <v>486</v>
      </c>
      <c r="E35" s="189">
        <v>6</v>
      </c>
    </row>
    <row r="36" spans="1:5" x14ac:dyDescent="0.25">
      <c r="A36" s="190">
        <v>2000010034</v>
      </c>
      <c r="B36" s="190" t="s">
        <v>936</v>
      </c>
      <c r="C36" s="190" t="s">
        <v>542</v>
      </c>
      <c r="D36" s="190" t="s">
        <v>486</v>
      </c>
      <c r="E36" s="191">
        <v>6</v>
      </c>
    </row>
    <row r="37" spans="1:5" x14ac:dyDescent="0.25">
      <c r="A37" s="188">
        <v>2000010035</v>
      </c>
      <c r="B37" s="188" t="s">
        <v>937</v>
      </c>
      <c r="C37" s="188" t="s">
        <v>542</v>
      </c>
      <c r="D37" s="188" t="s">
        <v>486</v>
      </c>
      <c r="E37" s="189">
        <v>6</v>
      </c>
    </row>
    <row r="38" spans="1:5" x14ac:dyDescent="0.25">
      <c r="A38" s="190">
        <v>2000010036</v>
      </c>
      <c r="B38" s="190" t="s">
        <v>938</v>
      </c>
      <c r="C38" s="190" t="s">
        <v>542</v>
      </c>
      <c r="D38" s="190" t="s">
        <v>486</v>
      </c>
      <c r="E38" s="191">
        <v>6</v>
      </c>
    </row>
    <row r="39" spans="1:5" x14ac:dyDescent="0.25">
      <c r="A39" s="188">
        <v>2000010037</v>
      </c>
      <c r="B39" s="188" t="s">
        <v>939</v>
      </c>
      <c r="C39" s="188" t="s">
        <v>542</v>
      </c>
      <c r="D39" s="188" t="s">
        <v>479</v>
      </c>
      <c r="E39" s="189">
        <v>0</v>
      </c>
    </row>
    <row r="40" spans="1:5" x14ac:dyDescent="0.25">
      <c r="A40" s="190">
        <v>2000010038</v>
      </c>
      <c r="B40" s="190" t="s">
        <v>940</v>
      </c>
      <c r="C40" s="190" t="s">
        <v>542</v>
      </c>
      <c r="D40" s="190" t="s">
        <v>479</v>
      </c>
      <c r="E40" s="191">
        <v>0</v>
      </c>
    </row>
    <row r="41" spans="1:5" x14ac:dyDescent="0.25">
      <c r="A41" s="188">
        <v>2000010039</v>
      </c>
      <c r="B41" s="188" t="s">
        <v>941</v>
      </c>
      <c r="C41" s="188" t="s">
        <v>542</v>
      </c>
      <c r="D41" s="188" t="s">
        <v>479</v>
      </c>
      <c r="E41" s="189">
        <v>0</v>
      </c>
    </row>
    <row r="42" spans="1:5" x14ac:dyDescent="0.25">
      <c r="A42" s="190">
        <v>2000010040</v>
      </c>
      <c r="B42" s="190" t="s">
        <v>942</v>
      </c>
      <c r="C42" s="190" t="s">
        <v>542</v>
      </c>
      <c r="D42" s="190" t="s">
        <v>479</v>
      </c>
      <c r="E42" s="191">
        <v>0</v>
      </c>
    </row>
    <row r="43" spans="1:5" x14ac:dyDescent="0.25">
      <c r="A43" s="188">
        <v>2000010041</v>
      </c>
      <c r="B43" s="188" t="s">
        <v>943</v>
      </c>
      <c r="C43" s="188" t="s">
        <v>542</v>
      </c>
      <c r="D43" s="188" t="s">
        <v>479</v>
      </c>
      <c r="E43" s="189">
        <v>0</v>
      </c>
    </row>
    <row r="44" spans="1:5" x14ac:dyDescent="0.25">
      <c r="A44" s="190">
        <v>2000010042</v>
      </c>
      <c r="B44" s="190" t="s">
        <v>944</v>
      </c>
      <c r="C44" s="190" t="s">
        <v>542</v>
      </c>
      <c r="D44" s="190" t="s">
        <v>479</v>
      </c>
      <c r="E44" s="191">
        <v>0</v>
      </c>
    </row>
    <row r="45" spans="1:5" x14ac:dyDescent="0.25">
      <c r="A45" s="188">
        <v>2000010043</v>
      </c>
      <c r="B45" s="188" t="s">
        <v>945</v>
      </c>
      <c r="C45" s="188" t="s">
        <v>542</v>
      </c>
      <c r="D45" s="188" t="s">
        <v>479</v>
      </c>
      <c r="E45" s="189">
        <v>0</v>
      </c>
    </row>
    <row r="46" spans="1:5" x14ac:dyDescent="0.25">
      <c r="A46" s="190">
        <v>2000010044</v>
      </c>
      <c r="B46" s="190" t="s">
        <v>946</v>
      </c>
      <c r="C46" s="190" t="s">
        <v>542</v>
      </c>
      <c r="D46" s="190" t="s">
        <v>479</v>
      </c>
      <c r="E46" s="191">
        <v>0</v>
      </c>
    </row>
    <row r="47" spans="1:5" x14ac:dyDescent="0.25">
      <c r="A47" s="188">
        <v>2000010045</v>
      </c>
      <c r="B47" s="188" t="s">
        <v>947</v>
      </c>
      <c r="C47" s="188" t="s">
        <v>542</v>
      </c>
      <c r="D47" s="188" t="s">
        <v>479</v>
      </c>
      <c r="E47" s="189">
        <v>0</v>
      </c>
    </row>
    <row r="48" spans="1:5" x14ac:dyDescent="0.25">
      <c r="A48" s="190">
        <v>2000010046</v>
      </c>
      <c r="B48" s="190" t="s">
        <v>948</v>
      </c>
      <c r="C48" s="190" t="s">
        <v>542</v>
      </c>
      <c r="D48" s="190" t="s">
        <v>479</v>
      </c>
      <c r="E48" s="191">
        <v>0</v>
      </c>
    </row>
    <row r="49" spans="1:5" x14ac:dyDescent="0.25">
      <c r="A49" s="188">
        <v>2000010047</v>
      </c>
      <c r="B49" s="188" t="s">
        <v>949</v>
      </c>
      <c r="C49" s="188" t="s">
        <v>542</v>
      </c>
      <c r="D49" s="188" t="s">
        <v>479</v>
      </c>
      <c r="E49" s="189">
        <v>0</v>
      </c>
    </row>
    <row r="50" spans="1:5" x14ac:dyDescent="0.25">
      <c r="A50" s="190">
        <v>2000010048</v>
      </c>
      <c r="B50" s="190" t="s">
        <v>950</v>
      </c>
      <c r="C50" s="190" t="s">
        <v>542</v>
      </c>
      <c r="D50" s="190" t="s">
        <v>479</v>
      </c>
      <c r="E50" s="191">
        <v>0</v>
      </c>
    </row>
    <row r="51" spans="1:5" x14ac:dyDescent="0.25">
      <c r="A51" s="188">
        <v>2000010049</v>
      </c>
      <c r="B51" s="188" t="s">
        <v>951</v>
      </c>
      <c r="C51" s="188" t="s">
        <v>542</v>
      </c>
      <c r="D51" s="188" t="s">
        <v>479</v>
      </c>
      <c r="E51" s="189">
        <v>0</v>
      </c>
    </row>
    <row r="52" spans="1:5" x14ac:dyDescent="0.25">
      <c r="A52" s="190">
        <v>2000010050</v>
      </c>
      <c r="B52" s="190" t="s">
        <v>952</v>
      </c>
      <c r="C52" s="190" t="s">
        <v>542</v>
      </c>
      <c r="D52" s="190" t="s">
        <v>479</v>
      </c>
      <c r="E52" s="191">
        <v>0</v>
      </c>
    </row>
    <row r="53" spans="1:5" x14ac:dyDescent="0.25">
      <c r="A53" s="188">
        <v>2000010051</v>
      </c>
      <c r="B53" s="188" t="s">
        <v>953</v>
      </c>
      <c r="C53" s="188" t="s">
        <v>542</v>
      </c>
      <c r="D53" s="188" t="s">
        <v>479</v>
      </c>
      <c r="E53" s="189">
        <v>0</v>
      </c>
    </row>
    <row r="54" spans="1:5" x14ac:dyDescent="0.25">
      <c r="A54" s="190">
        <v>2000010052</v>
      </c>
      <c r="B54" s="190" t="s">
        <v>954</v>
      </c>
      <c r="C54" s="190" t="s">
        <v>542</v>
      </c>
      <c r="D54" s="190" t="s">
        <v>479</v>
      </c>
      <c r="E54" s="191">
        <v>0</v>
      </c>
    </row>
    <row r="55" spans="1:5" x14ac:dyDescent="0.25">
      <c r="A55" s="188">
        <v>2000010053</v>
      </c>
      <c r="B55" s="188" t="s">
        <v>955</v>
      </c>
      <c r="C55" s="188" t="s">
        <v>542</v>
      </c>
      <c r="D55" s="188" t="s">
        <v>479</v>
      </c>
      <c r="E55" s="189">
        <v>0</v>
      </c>
    </row>
    <row r="56" spans="1:5" x14ac:dyDescent="0.25">
      <c r="A56" s="190">
        <v>2000010054</v>
      </c>
      <c r="B56" s="190" t="s">
        <v>956</v>
      </c>
      <c r="C56" s="190" t="s">
        <v>542</v>
      </c>
      <c r="D56" s="190" t="s">
        <v>479</v>
      </c>
      <c r="E56" s="191">
        <v>0</v>
      </c>
    </row>
    <row r="57" spans="1:5" x14ac:dyDescent="0.25">
      <c r="A57" s="188">
        <v>2000010055</v>
      </c>
      <c r="B57" s="188" t="s">
        <v>957</v>
      </c>
      <c r="C57" s="188" t="s">
        <v>542</v>
      </c>
      <c r="D57" s="188" t="s">
        <v>479</v>
      </c>
      <c r="E57" s="189">
        <v>0</v>
      </c>
    </row>
    <row r="58" spans="1:5" x14ac:dyDescent="0.25">
      <c r="A58" s="190">
        <v>2000010056</v>
      </c>
      <c r="B58" s="190" t="s">
        <v>958</v>
      </c>
      <c r="C58" s="190" t="s">
        <v>542</v>
      </c>
      <c r="D58" s="190" t="s">
        <v>479</v>
      </c>
      <c r="E58" s="191">
        <v>0</v>
      </c>
    </row>
    <row r="59" spans="1:5" x14ac:dyDescent="0.25">
      <c r="A59" s="188">
        <v>2000010057</v>
      </c>
      <c r="B59" s="188" t="s">
        <v>959</v>
      </c>
      <c r="C59" s="188" t="s">
        <v>542</v>
      </c>
      <c r="D59" s="188" t="s">
        <v>479</v>
      </c>
      <c r="E59" s="189">
        <v>0</v>
      </c>
    </row>
    <row r="60" spans="1:5" x14ac:dyDescent="0.25">
      <c r="A60" s="190">
        <v>2000010058</v>
      </c>
      <c r="B60" s="190" t="s">
        <v>960</v>
      </c>
      <c r="C60" s="190" t="s">
        <v>542</v>
      </c>
      <c r="D60" s="190" t="s">
        <v>479</v>
      </c>
      <c r="E60" s="191">
        <v>0</v>
      </c>
    </row>
    <row r="61" spans="1:5" x14ac:dyDescent="0.25">
      <c r="A61" s="188">
        <v>2000010059</v>
      </c>
      <c r="B61" s="188" t="s">
        <v>961</v>
      </c>
      <c r="C61" s="188" t="s">
        <v>542</v>
      </c>
      <c r="D61" s="188" t="s">
        <v>479</v>
      </c>
      <c r="E61" s="189">
        <v>0</v>
      </c>
    </row>
    <row r="62" spans="1:5" x14ac:dyDescent="0.25">
      <c r="A62" s="190">
        <v>2000010060</v>
      </c>
      <c r="B62" s="190" t="s">
        <v>962</v>
      </c>
      <c r="C62" s="190" t="s">
        <v>542</v>
      </c>
      <c r="D62" s="190" t="s">
        <v>479</v>
      </c>
      <c r="E62" s="191">
        <v>0</v>
      </c>
    </row>
    <row r="63" spans="1:5" x14ac:dyDescent="0.25">
      <c r="A63" s="188">
        <v>2000010061</v>
      </c>
      <c r="B63" s="188" t="s">
        <v>963</v>
      </c>
      <c r="C63" s="188" t="s">
        <v>542</v>
      </c>
      <c r="D63" s="188" t="s">
        <v>479</v>
      </c>
      <c r="E63" s="189">
        <v>0</v>
      </c>
    </row>
    <row r="64" spans="1:5" x14ac:dyDescent="0.25">
      <c r="A64" s="190">
        <v>2000010062</v>
      </c>
      <c r="B64" s="190" t="s">
        <v>964</v>
      </c>
      <c r="C64" s="190" t="s">
        <v>542</v>
      </c>
      <c r="D64" s="190" t="s">
        <v>479</v>
      </c>
      <c r="E64" s="191">
        <v>0</v>
      </c>
    </row>
    <row r="65" spans="1:5" x14ac:dyDescent="0.25">
      <c r="A65" s="188">
        <v>2000010063</v>
      </c>
      <c r="B65" s="188" t="s">
        <v>965</v>
      </c>
      <c r="C65" s="188" t="s">
        <v>542</v>
      </c>
      <c r="D65" s="188" t="s">
        <v>479</v>
      </c>
      <c r="E65" s="189">
        <v>0</v>
      </c>
    </row>
    <row r="66" spans="1:5" x14ac:dyDescent="0.25">
      <c r="A66" s="190">
        <v>2000010064</v>
      </c>
      <c r="B66" s="190" t="s">
        <v>966</v>
      </c>
      <c r="C66" s="190" t="s">
        <v>542</v>
      </c>
      <c r="D66" s="190" t="s">
        <v>479</v>
      </c>
      <c r="E66" s="191">
        <v>0</v>
      </c>
    </row>
    <row r="67" spans="1:5" x14ac:dyDescent="0.25">
      <c r="A67" s="188">
        <v>2000010065</v>
      </c>
      <c r="B67" s="188" t="s">
        <v>967</v>
      </c>
      <c r="C67" s="188" t="s">
        <v>542</v>
      </c>
      <c r="D67" s="188" t="s">
        <v>479</v>
      </c>
      <c r="E67" s="189">
        <v>0</v>
      </c>
    </row>
    <row r="68" spans="1:5" x14ac:dyDescent="0.25">
      <c r="A68" s="190">
        <v>2000010066</v>
      </c>
      <c r="B68" s="190" t="s">
        <v>968</v>
      </c>
      <c r="C68" s="190" t="s">
        <v>542</v>
      </c>
      <c r="D68" s="190" t="s">
        <v>479</v>
      </c>
      <c r="E68" s="191">
        <v>0</v>
      </c>
    </row>
    <row r="69" spans="1:5" x14ac:dyDescent="0.25">
      <c r="A69" s="188">
        <v>2000010067</v>
      </c>
      <c r="B69" s="188" t="s">
        <v>969</v>
      </c>
      <c r="C69" s="188" t="s">
        <v>542</v>
      </c>
      <c r="D69" s="188" t="s">
        <v>479</v>
      </c>
      <c r="E69" s="189">
        <v>0</v>
      </c>
    </row>
    <row r="70" spans="1:5" x14ac:dyDescent="0.25">
      <c r="A70" s="190">
        <v>2000010068</v>
      </c>
      <c r="B70" s="190" t="s">
        <v>970</v>
      </c>
      <c r="C70" s="190" t="s">
        <v>542</v>
      </c>
      <c r="D70" s="190" t="s">
        <v>479</v>
      </c>
      <c r="E70" s="191">
        <v>0</v>
      </c>
    </row>
    <row r="71" spans="1:5" x14ac:dyDescent="0.25">
      <c r="A71" s="188">
        <v>2000010069</v>
      </c>
      <c r="B71" s="188" t="s">
        <v>971</v>
      </c>
      <c r="C71" s="188" t="s">
        <v>542</v>
      </c>
      <c r="D71" s="188" t="s">
        <v>479</v>
      </c>
      <c r="E71" s="189">
        <v>0</v>
      </c>
    </row>
    <row r="72" spans="1:5" x14ac:dyDescent="0.25">
      <c r="A72" s="190">
        <v>2000010070</v>
      </c>
      <c r="B72" s="190" t="s">
        <v>972</v>
      </c>
      <c r="C72" s="190" t="s">
        <v>542</v>
      </c>
      <c r="D72" s="190" t="s">
        <v>479</v>
      </c>
      <c r="E72" s="191">
        <v>0</v>
      </c>
    </row>
    <row r="73" spans="1:5" x14ac:dyDescent="0.25">
      <c r="A73" s="188">
        <v>2000010071</v>
      </c>
      <c r="B73" s="188" t="s">
        <v>973</v>
      </c>
      <c r="C73" s="188" t="s">
        <v>542</v>
      </c>
      <c r="D73" s="188" t="s">
        <v>479</v>
      </c>
      <c r="E73" s="189">
        <v>0</v>
      </c>
    </row>
    <row r="74" spans="1:5" x14ac:dyDescent="0.25">
      <c r="A74" s="190">
        <v>2000010072</v>
      </c>
      <c r="B74" s="190" t="s">
        <v>974</v>
      </c>
      <c r="C74" s="190" t="s">
        <v>542</v>
      </c>
      <c r="D74" s="190" t="s">
        <v>479</v>
      </c>
      <c r="E74" s="191">
        <v>0</v>
      </c>
    </row>
    <row r="75" spans="1:5" x14ac:dyDescent="0.25">
      <c r="A75" s="188">
        <v>2000010073</v>
      </c>
      <c r="B75" s="188" t="s">
        <v>975</v>
      </c>
      <c r="C75" s="188" t="s">
        <v>542</v>
      </c>
      <c r="D75" s="188" t="s">
        <v>479</v>
      </c>
      <c r="E75" s="189">
        <v>0</v>
      </c>
    </row>
    <row r="76" spans="1:5" x14ac:dyDescent="0.25">
      <c r="A76" s="190">
        <v>2000010074</v>
      </c>
      <c r="B76" s="190" t="s">
        <v>976</v>
      </c>
      <c r="C76" s="190" t="s">
        <v>542</v>
      </c>
      <c r="D76" s="190" t="s">
        <v>486</v>
      </c>
      <c r="E76" s="191">
        <v>6</v>
      </c>
    </row>
    <row r="77" spans="1:5" x14ac:dyDescent="0.25">
      <c r="A77" s="188">
        <v>2000010075</v>
      </c>
      <c r="B77" s="188" t="s">
        <v>977</v>
      </c>
      <c r="C77" s="188" t="s">
        <v>542</v>
      </c>
      <c r="D77" s="188" t="s">
        <v>479</v>
      </c>
      <c r="E77" s="189">
        <v>0</v>
      </c>
    </row>
    <row r="78" spans="1:5" x14ac:dyDescent="0.25">
      <c r="A78" s="190">
        <v>2000010076</v>
      </c>
      <c r="B78" s="190" t="s">
        <v>978</v>
      </c>
      <c r="C78" s="190" t="s">
        <v>542</v>
      </c>
      <c r="D78" s="190" t="s">
        <v>486</v>
      </c>
      <c r="E78" s="191">
        <v>6</v>
      </c>
    </row>
    <row r="79" spans="1:5" x14ac:dyDescent="0.25">
      <c r="A79" s="188">
        <v>2000010077</v>
      </c>
      <c r="B79" s="188" t="s">
        <v>979</v>
      </c>
      <c r="C79" s="188" t="s">
        <v>542</v>
      </c>
      <c r="D79" s="188" t="s">
        <v>486</v>
      </c>
      <c r="E79" s="189">
        <v>12</v>
      </c>
    </row>
    <row r="80" spans="1:5" x14ac:dyDescent="0.25">
      <c r="A80" s="190">
        <v>2000010078</v>
      </c>
      <c r="B80" s="190" t="s">
        <v>3206</v>
      </c>
      <c r="C80" s="190" t="s">
        <v>542</v>
      </c>
      <c r="D80" s="190" t="s">
        <v>479</v>
      </c>
      <c r="E80" s="191">
        <v>0</v>
      </c>
    </row>
    <row r="81" spans="1:5" x14ac:dyDescent="0.25">
      <c r="A81" s="188">
        <v>2000010079</v>
      </c>
      <c r="B81" s="188" t="s">
        <v>3207</v>
      </c>
      <c r="C81" s="188" t="s">
        <v>542</v>
      </c>
      <c r="D81" s="188" t="s">
        <v>479</v>
      </c>
      <c r="E81" s="189">
        <v>0</v>
      </c>
    </row>
    <row r="82" spans="1:5" x14ac:dyDescent="0.25">
      <c r="A82" s="190">
        <v>2000010080</v>
      </c>
      <c r="B82" s="190" t="s">
        <v>3208</v>
      </c>
      <c r="C82" s="190" t="s">
        <v>542</v>
      </c>
      <c r="D82" s="190" t="s">
        <v>486</v>
      </c>
      <c r="E82" s="191">
        <v>6</v>
      </c>
    </row>
    <row r="83" spans="1:5" x14ac:dyDescent="0.25">
      <c r="A83" s="188">
        <v>2000010081</v>
      </c>
      <c r="B83" s="188" t="s">
        <v>3209</v>
      </c>
      <c r="C83" s="188" t="s">
        <v>542</v>
      </c>
      <c r="D83" s="188" t="s">
        <v>486</v>
      </c>
      <c r="E83" s="189">
        <v>12</v>
      </c>
    </row>
    <row r="84" spans="1:5" x14ac:dyDescent="0.25">
      <c r="A84" s="190">
        <v>2000010082</v>
      </c>
      <c r="B84" s="190" t="s">
        <v>4713</v>
      </c>
      <c r="C84" s="190" t="s">
        <v>542</v>
      </c>
      <c r="D84" s="190" t="s">
        <v>479</v>
      </c>
      <c r="E84" s="191">
        <v>0</v>
      </c>
    </row>
    <row r="85" spans="1:5" x14ac:dyDescent="0.25">
      <c r="A85" s="188">
        <v>2000010083</v>
      </c>
      <c r="B85" s="188" t="s">
        <v>4259</v>
      </c>
      <c r="C85" s="188" t="s">
        <v>542</v>
      </c>
      <c r="D85" s="188" t="s">
        <v>489</v>
      </c>
      <c r="E85" s="189">
        <v>12</v>
      </c>
    </row>
    <row r="86" spans="1:5" x14ac:dyDescent="0.25">
      <c r="A86" s="190">
        <v>2000010084</v>
      </c>
      <c r="B86" s="190" t="s">
        <v>6600</v>
      </c>
      <c r="C86" s="190" t="s">
        <v>542</v>
      </c>
      <c r="D86" s="190" t="s">
        <v>486</v>
      </c>
      <c r="E86" s="191">
        <v>6</v>
      </c>
    </row>
    <row r="87" spans="1:5" x14ac:dyDescent="0.25">
      <c r="A87" s="188">
        <v>2000010085</v>
      </c>
      <c r="B87" s="188" t="s">
        <v>6601</v>
      </c>
      <c r="C87" s="188" t="s">
        <v>542</v>
      </c>
      <c r="D87" s="188" t="s">
        <v>479</v>
      </c>
      <c r="E87" s="189">
        <v>0</v>
      </c>
    </row>
    <row r="88" spans="1:5" x14ac:dyDescent="0.25">
      <c r="A88" s="190">
        <v>2000010086</v>
      </c>
      <c r="B88" s="190" t="s">
        <v>6602</v>
      </c>
      <c r="C88" s="190" t="s">
        <v>542</v>
      </c>
      <c r="D88" s="190" t="s">
        <v>479</v>
      </c>
      <c r="E88" s="191">
        <v>0</v>
      </c>
    </row>
    <row r="89" spans="1:5" x14ac:dyDescent="0.25">
      <c r="A89" s="188">
        <v>2000010087</v>
      </c>
      <c r="B89" s="188" t="s">
        <v>7324</v>
      </c>
      <c r="C89" s="188" t="s">
        <v>542</v>
      </c>
      <c r="D89" s="188" t="s">
        <v>486</v>
      </c>
      <c r="E89" s="189">
        <v>6</v>
      </c>
    </row>
    <row r="90" spans="1:5" x14ac:dyDescent="0.25">
      <c r="A90" s="190">
        <v>2000010088</v>
      </c>
      <c r="B90" s="190" t="s">
        <v>7325</v>
      </c>
      <c r="C90" s="190" t="s">
        <v>542</v>
      </c>
      <c r="D90" s="190" t="s">
        <v>486</v>
      </c>
      <c r="E90" s="191">
        <v>6</v>
      </c>
    </row>
    <row r="91" spans="1:5" x14ac:dyDescent="0.25">
      <c r="A91" s="188">
        <v>2000010089</v>
      </c>
      <c r="B91" s="188" t="s">
        <v>7326</v>
      </c>
      <c r="C91" s="188" t="s">
        <v>542</v>
      </c>
      <c r="D91" s="188" t="s">
        <v>486</v>
      </c>
      <c r="E91" s="189">
        <v>6</v>
      </c>
    </row>
    <row r="92" spans="1:5" x14ac:dyDescent="0.25">
      <c r="A92" s="190">
        <v>2000010090</v>
      </c>
      <c r="B92" s="190" t="s">
        <v>7536</v>
      </c>
      <c r="C92" s="190" t="s">
        <v>542</v>
      </c>
      <c r="D92" s="190" t="s">
        <v>479</v>
      </c>
      <c r="E92" s="191">
        <v>0</v>
      </c>
    </row>
    <row r="93" spans="1:5" x14ac:dyDescent="0.25">
      <c r="A93" s="188">
        <v>2000010091</v>
      </c>
      <c r="B93" s="188" t="s">
        <v>7537</v>
      </c>
      <c r="C93" s="188" t="s">
        <v>542</v>
      </c>
      <c r="D93" s="188" t="s">
        <v>479</v>
      </c>
      <c r="E93" s="189">
        <v>0</v>
      </c>
    </row>
    <row r="94" spans="1:5" x14ac:dyDescent="0.25">
      <c r="A94" s="190">
        <v>2000010092</v>
      </c>
      <c r="B94" s="190" t="s">
        <v>7538</v>
      </c>
      <c r="C94" s="190" t="s">
        <v>542</v>
      </c>
      <c r="D94" s="190" t="s">
        <v>479</v>
      </c>
      <c r="E94" s="191">
        <v>0</v>
      </c>
    </row>
    <row r="95" spans="1:5" x14ac:dyDescent="0.25">
      <c r="A95" s="188">
        <v>2000010093</v>
      </c>
      <c r="B95" s="188" t="s">
        <v>12150</v>
      </c>
      <c r="C95" s="188" t="s">
        <v>542</v>
      </c>
      <c r="D95" s="188" t="s">
        <v>479</v>
      </c>
      <c r="E95" s="189">
        <v>0</v>
      </c>
    </row>
    <row r="96" spans="1:5" x14ac:dyDescent="0.25">
      <c r="A96" s="190">
        <v>2000010094</v>
      </c>
      <c r="B96" s="190" t="s">
        <v>12151</v>
      </c>
      <c r="C96" s="190" t="s">
        <v>542</v>
      </c>
      <c r="D96" s="190" t="s">
        <v>486</v>
      </c>
      <c r="E96" s="191">
        <v>12</v>
      </c>
    </row>
    <row r="97" spans="1:5" x14ac:dyDescent="0.25">
      <c r="A97" s="188">
        <v>2000020001</v>
      </c>
      <c r="B97" s="188" t="s">
        <v>980</v>
      </c>
      <c r="C97" s="188" t="s">
        <v>542</v>
      </c>
      <c r="D97" s="188" t="s">
        <v>486</v>
      </c>
      <c r="E97" s="189">
        <v>12</v>
      </c>
    </row>
    <row r="98" spans="1:5" x14ac:dyDescent="0.25">
      <c r="A98" s="190">
        <v>2000020002</v>
      </c>
      <c r="B98" s="190" t="s">
        <v>9120</v>
      </c>
      <c r="C98" s="190" t="s">
        <v>542</v>
      </c>
      <c r="D98" s="190" t="s">
        <v>486</v>
      </c>
      <c r="E98" s="191">
        <v>12</v>
      </c>
    </row>
    <row r="99" spans="1:5" x14ac:dyDescent="0.25">
      <c r="A99" s="188">
        <v>2000020003</v>
      </c>
      <c r="B99" s="188" t="s">
        <v>9121</v>
      </c>
      <c r="C99" s="188" t="s">
        <v>542</v>
      </c>
      <c r="D99" s="188" t="s">
        <v>479</v>
      </c>
      <c r="E99" s="189">
        <v>0</v>
      </c>
    </row>
    <row r="100" spans="1:5" x14ac:dyDescent="0.25">
      <c r="A100" s="190">
        <v>2000020005</v>
      </c>
      <c r="B100" s="190" t="s">
        <v>981</v>
      </c>
      <c r="C100" s="190" t="s">
        <v>542</v>
      </c>
      <c r="D100" s="190" t="s">
        <v>486</v>
      </c>
      <c r="E100" s="191">
        <v>12</v>
      </c>
    </row>
    <row r="101" spans="1:5" x14ac:dyDescent="0.25">
      <c r="A101" s="188">
        <v>2000020009</v>
      </c>
      <c r="B101" s="188" t="s">
        <v>563</v>
      </c>
      <c r="C101" s="188" t="s">
        <v>542</v>
      </c>
      <c r="D101" s="188" t="s">
        <v>486</v>
      </c>
      <c r="E101" s="189">
        <v>12</v>
      </c>
    </row>
    <row r="102" spans="1:5" x14ac:dyDescent="0.25">
      <c r="A102" s="190">
        <v>2000020010</v>
      </c>
      <c r="B102" s="190" t="s">
        <v>564</v>
      </c>
      <c r="C102" s="190" t="s">
        <v>542</v>
      </c>
      <c r="D102" s="190" t="s">
        <v>486</v>
      </c>
      <c r="E102" s="191">
        <v>6</v>
      </c>
    </row>
    <row r="103" spans="1:5" x14ac:dyDescent="0.25">
      <c r="A103" s="188">
        <v>2000020011</v>
      </c>
      <c r="B103" s="188" t="s">
        <v>565</v>
      </c>
      <c r="C103" s="188" t="s">
        <v>542</v>
      </c>
      <c r="D103" s="188" t="s">
        <v>486</v>
      </c>
      <c r="E103" s="189">
        <v>6</v>
      </c>
    </row>
    <row r="104" spans="1:5" x14ac:dyDescent="0.25">
      <c r="A104" s="190">
        <v>2000020012</v>
      </c>
      <c r="B104" s="190" t="s">
        <v>566</v>
      </c>
      <c r="C104" s="190" t="s">
        <v>542</v>
      </c>
      <c r="D104" s="190" t="s">
        <v>486</v>
      </c>
      <c r="E104" s="191">
        <v>6</v>
      </c>
    </row>
    <row r="105" spans="1:5" x14ac:dyDescent="0.25">
      <c r="A105" s="188">
        <v>2000020013</v>
      </c>
      <c r="B105" s="188" t="s">
        <v>982</v>
      </c>
      <c r="C105" s="188" t="s">
        <v>542</v>
      </c>
      <c r="D105" s="188" t="s">
        <v>486</v>
      </c>
      <c r="E105" s="189">
        <v>6</v>
      </c>
    </row>
    <row r="106" spans="1:5" x14ac:dyDescent="0.25">
      <c r="A106" s="190">
        <v>2000020014</v>
      </c>
      <c r="B106" s="190" t="s">
        <v>567</v>
      </c>
      <c r="C106" s="190" t="s">
        <v>542</v>
      </c>
      <c r="D106" s="190" t="s">
        <v>486</v>
      </c>
      <c r="E106" s="191">
        <v>12</v>
      </c>
    </row>
    <row r="107" spans="1:5" x14ac:dyDescent="0.25">
      <c r="A107" s="188">
        <v>2000020016</v>
      </c>
      <c r="B107" s="188" t="s">
        <v>568</v>
      </c>
      <c r="C107" s="188" t="s">
        <v>542</v>
      </c>
      <c r="D107" s="188" t="s">
        <v>486</v>
      </c>
      <c r="E107" s="189">
        <v>6</v>
      </c>
    </row>
    <row r="108" spans="1:5" x14ac:dyDescent="0.25">
      <c r="A108" s="190">
        <v>2000020017</v>
      </c>
      <c r="B108" s="190" t="s">
        <v>569</v>
      </c>
      <c r="C108" s="190" t="s">
        <v>542</v>
      </c>
      <c r="D108" s="190" t="s">
        <v>486</v>
      </c>
      <c r="E108" s="191">
        <v>6</v>
      </c>
    </row>
    <row r="109" spans="1:5" x14ac:dyDescent="0.25">
      <c r="A109" s="188">
        <v>2000020018</v>
      </c>
      <c r="B109" s="188" t="s">
        <v>570</v>
      </c>
      <c r="C109" s="188" t="s">
        <v>542</v>
      </c>
      <c r="D109" s="188" t="s">
        <v>486</v>
      </c>
      <c r="E109" s="189">
        <v>12</v>
      </c>
    </row>
    <row r="110" spans="1:5" x14ac:dyDescent="0.25">
      <c r="A110" s="190">
        <v>2000020019</v>
      </c>
      <c r="B110" s="190" t="s">
        <v>571</v>
      </c>
      <c r="C110" s="190" t="s">
        <v>542</v>
      </c>
      <c r="D110" s="190" t="s">
        <v>486</v>
      </c>
      <c r="E110" s="191">
        <v>6</v>
      </c>
    </row>
    <row r="111" spans="1:5" x14ac:dyDescent="0.25">
      <c r="A111" s="188">
        <v>2000020020</v>
      </c>
      <c r="B111" s="188" t="s">
        <v>983</v>
      </c>
      <c r="C111" s="188" t="s">
        <v>542</v>
      </c>
      <c r="D111" s="188" t="s">
        <v>486</v>
      </c>
      <c r="E111" s="189">
        <v>6</v>
      </c>
    </row>
    <row r="112" spans="1:5" x14ac:dyDescent="0.25">
      <c r="A112" s="190">
        <v>2000020022</v>
      </c>
      <c r="B112" s="190" t="s">
        <v>984</v>
      </c>
      <c r="C112" s="190" t="s">
        <v>542</v>
      </c>
      <c r="D112" s="190" t="s">
        <v>486</v>
      </c>
      <c r="E112" s="191">
        <v>4</v>
      </c>
    </row>
    <row r="113" spans="1:5" x14ac:dyDescent="0.25">
      <c r="A113" s="188">
        <v>2000020023</v>
      </c>
      <c r="B113" s="188" t="s">
        <v>985</v>
      </c>
      <c r="C113" s="188" t="s">
        <v>542</v>
      </c>
      <c r="D113" s="188" t="s">
        <v>486</v>
      </c>
      <c r="E113" s="189">
        <v>6</v>
      </c>
    </row>
    <row r="114" spans="1:5" x14ac:dyDescent="0.25">
      <c r="A114" s="190">
        <v>2000020024</v>
      </c>
      <c r="B114" s="190" t="s">
        <v>986</v>
      </c>
      <c r="C114" s="190" t="s">
        <v>542</v>
      </c>
      <c r="D114" s="190" t="s">
        <v>479</v>
      </c>
      <c r="E114" s="191">
        <v>0</v>
      </c>
    </row>
    <row r="115" spans="1:5" x14ac:dyDescent="0.25">
      <c r="A115" s="188">
        <v>2000020028</v>
      </c>
      <c r="B115" s="188" t="s">
        <v>987</v>
      </c>
      <c r="C115" s="188" t="s">
        <v>542</v>
      </c>
      <c r="D115" s="188" t="s">
        <v>479</v>
      </c>
      <c r="E115" s="189">
        <v>0</v>
      </c>
    </row>
    <row r="116" spans="1:5" x14ac:dyDescent="0.25">
      <c r="A116" s="190">
        <v>2000020032</v>
      </c>
      <c r="B116" s="190" t="s">
        <v>988</v>
      </c>
      <c r="C116" s="190" t="s">
        <v>542</v>
      </c>
      <c r="D116" s="190" t="s">
        <v>479</v>
      </c>
      <c r="E116" s="191">
        <v>0</v>
      </c>
    </row>
    <row r="117" spans="1:5" x14ac:dyDescent="0.25">
      <c r="A117" s="188">
        <v>2000020033</v>
      </c>
      <c r="B117" s="188" t="s">
        <v>989</v>
      </c>
      <c r="C117" s="188" t="s">
        <v>542</v>
      </c>
      <c r="D117" s="188" t="s">
        <v>479</v>
      </c>
      <c r="E117" s="189">
        <v>0</v>
      </c>
    </row>
    <row r="118" spans="1:5" x14ac:dyDescent="0.25">
      <c r="A118" s="190">
        <v>2000020034</v>
      </c>
      <c r="B118" s="190" t="s">
        <v>990</v>
      </c>
      <c r="C118" s="190" t="s">
        <v>542</v>
      </c>
      <c r="D118" s="190" t="s">
        <v>479</v>
      </c>
      <c r="E118" s="191">
        <v>0</v>
      </c>
    </row>
    <row r="119" spans="1:5" x14ac:dyDescent="0.25">
      <c r="A119" s="188">
        <v>2000020035</v>
      </c>
      <c r="B119" s="188" t="s">
        <v>991</v>
      </c>
      <c r="C119" s="188" t="s">
        <v>542</v>
      </c>
      <c r="D119" s="188" t="s">
        <v>479</v>
      </c>
      <c r="E119" s="189">
        <v>0</v>
      </c>
    </row>
    <row r="120" spans="1:5" x14ac:dyDescent="0.25">
      <c r="A120" s="190">
        <v>2000020036</v>
      </c>
      <c r="B120" s="190" t="s">
        <v>992</v>
      </c>
      <c r="C120" s="190" t="s">
        <v>542</v>
      </c>
      <c r="D120" s="190" t="s">
        <v>479</v>
      </c>
      <c r="E120" s="191">
        <v>0</v>
      </c>
    </row>
    <row r="121" spans="1:5" x14ac:dyDescent="0.25">
      <c r="A121" s="188">
        <v>2000020037</v>
      </c>
      <c r="B121" s="188" t="s">
        <v>993</v>
      </c>
      <c r="C121" s="188" t="s">
        <v>542</v>
      </c>
      <c r="D121" s="188" t="s">
        <v>479</v>
      </c>
      <c r="E121" s="189">
        <v>0</v>
      </c>
    </row>
    <row r="122" spans="1:5" x14ac:dyDescent="0.25">
      <c r="A122" s="190">
        <v>2000020038</v>
      </c>
      <c r="B122" s="190" t="s">
        <v>994</v>
      </c>
      <c r="C122" s="190" t="s">
        <v>542</v>
      </c>
      <c r="D122" s="190" t="s">
        <v>479</v>
      </c>
      <c r="E122" s="191">
        <v>0</v>
      </c>
    </row>
    <row r="123" spans="1:5" x14ac:dyDescent="0.25">
      <c r="A123" s="188">
        <v>2000020039</v>
      </c>
      <c r="B123" s="188" t="s">
        <v>995</v>
      </c>
      <c r="C123" s="188" t="s">
        <v>542</v>
      </c>
      <c r="D123" s="188" t="s">
        <v>479</v>
      </c>
      <c r="E123" s="189">
        <v>0</v>
      </c>
    </row>
    <row r="124" spans="1:5" x14ac:dyDescent="0.25">
      <c r="A124" s="190">
        <v>2000020040</v>
      </c>
      <c r="B124" s="190" t="s">
        <v>996</v>
      </c>
      <c r="C124" s="190" t="s">
        <v>542</v>
      </c>
      <c r="D124" s="190" t="s">
        <v>479</v>
      </c>
      <c r="E124" s="191">
        <v>0</v>
      </c>
    </row>
    <row r="125" spans="1:5" x14ac:dyDescent="0.25">
      <c r="A125" s="188">
        <v>2000020041</v>
      </c>
      <c r="B125" s="188" t="s">
        <v>997</v>
      </c>
      <c r="C125" s="188" t="s">
        <v>542</v>
      </c>
      <c r="D125" s="188" t="s">
        <v>479</v>
      </c>
      <c r="E125" s="189">
        <v>0</v>
      </c>
    </row>
    <row r="126" spans="1:5" x14ac:dyDescent="0.25">
      <c r="A126" s="190">
        <v>2000020042</v>
      </c>
      <c r="B126" s="190" t="s">
        <v>998</v>
      </c>
      <c r="C126" s="190" t="s">
        <v>542</v>
      </c>
      <c r="D126" s="190" t="s">
        <v>479</v>
      </c>
      <c r="E126" s="191">
        <v>0</v>
      </c>
    </row>
    <row r="127" spans="1:5" x14ac:dyDescent="0.25">
      <c r="A127" s="188">
        <v>2000020043</v>
      </c>
      <c r="B127" s="188" t="s">
        <v>999</v>
      </c>
      <c r="C127" s="188" t="s">
        <v>542</v>
      </c>
      <c r="D127" s="188" t="s">
        <v>479</v>
      </c>
      <c r="E127" s="189">
        <v>0</v>
      </c>
    </row>
    <row r="128" spans="1:5" x14ac:dyDescent="0.25">
      <c r="A128" s="190">
        <v>2000020045</v>
      </c>
      <c r="B128" s="190" t="s">
        <v>1000</v>
      </c>
      <c r="C128" s="190" t="s">
        <v>542</v>
      </c>
      <c r="D128" s="190" t="s">
        <v>479</v>
      </c>
      <c r="E128" s="191">
        <v>0</v>
      </c>
    </row>
    <row r="129" spans="1:5" x14ac:dyDescent="0.25">
      <c r="A129" s="188">
        <v>2000020046</v>
      </c>
      <c r="B129" s="188" t="s">
        <v>1001</v>
      </c>
      <c r="C129" s="188" t="s">
        <v>542</v>
      </c>
      <c r="D129" s="188" t="s">
        <v>479</v>
      </c>
      <c r="E129" s="189">
        <v>0</v>
      </c>
    </row>
    <row r="130" spans="1:5" x14ac:dyDescent="0.25">
      <c r="A130" s="190">
        <v>2000020047</v>
      </c>
      <c r="B130" s="190" t="s">
        <v>1002</v>
      </c>
      <c r="C130" s="190" t="s">
        <v>542</v>
      </c>
      <c r="D130" s="190" t="s">
        <v>486</v>
      </c>
      <c r="E130" s="191">
        <v>12</v>
      </c>
    </row>
    <row r="131" spans="1:5" x14ac:dyDescent="0.25">
      <c r="A131" s="188">
        <v>2000020048</v>
      </c>
      <c r="B131" s="188" t="s">
        <v>1003</v>
      </c>
      <c r="C131" s="188" t="s">
        <v>542</v>
      </c>
      <c r="D131" s="188" t="s">
        <v>479</v>
      </c>
      <c r="E131" s="189">
        <v>0</v>
      </c>
    </row>
    <row r="132" spans="1:5" x14ac:dyDescent="0.25">
      <c r="A132" s="190">
        <v>2000020049</v>
      </c>
      <c r="B132" s="190" t="s">
        <v>1004</v>
      </c>
      <c r="C132" s="190" t="s">
        <v>542</v>
      </c>
      <c r="D132" s="190" t="s">
        <v>479</v>
      </c>
      <c r="E132" s="191">
        <v>0</v>
      </c>
    </row>
    <row r="133" spans="1:5" x14ac:dyDescent="0.25">
      <c r="A133" s="188">
        <v>2000020050</v>
      </c>
      <c r="B133" s="188" t="s">
        <v>572</v>
      </c>
      <c r="C133" s="188" t="s">
        <v>542</v>
      </c>
      <c r="D133" s="188" t="s">
        <v>486</v>
      </c>
      <c r="E133" s="189">
        <v>6</v>
      </c>
    </row>
    <row r="134" spans="1:5" x14ac:dyDescent="0.25">
      <c r="A134" s="190">
        <v>2000020051</v>
      </c>
      <c r="B134" s="190" t="s">
        <v>573</v>
      </c>
      <c r="C134" s="190" t="s">
        <v>542</v>
      </c>
      <c r="D134" s="190" t="s">
        <v>486</v>
      </c>
      <c r="E134" s="191">
        <v>6</v>
      </c>
    </row>
    <row r="135" spans="1:5" x14ac:dyDescent="0.25">
      <c r="A135" s="188">
        <v>2000020052</v>
      </c>
      <c r="B135" s="188" t="s">
        <v>574</v>
      </c>
      <c r="C135" s="188" t="s">
        <v>542</v>
      </c>
      <c r="D135" s="188" t="s">
        <v>486</v>
      </c>
      <c r="E135" s="189">
        <v>6</v>
      </c>
    </row>
    <row r="136" spans="1:5" x14ac:dyDescent="0.25">
      <c r="A136" s="190">
        <v>2000020053</v>
      </c>
      <c r="B136" s="190" t="s">
        <v>575</v>
      </c>
      <c r="C136" s="190" t="s">
        <v>542</v>
      </c>
      <c r="D136" s="190" t="s">
        <v>486</v>
      </c>
      <c r="E136" s="191">
        <v>6</v>
      </c>
    </row>
    <row r="137" spans="1:5" x14ac:dyDescent="0.25">
      <c r="A137" s="188">
        <v>2000020054</v>
      </c>
      <c r="B137" s="188" t="s">
        <v>576</v>
      </c>
      <c r="C137" s="188" t="s">
        <v>542</v>
      </c>
      <c r="D137" s="188" t="s">
        <v>486</v>
      </c>
      <c r="E137" s="189">
        <v>6</v>
      </c>
    </row>
    <row r="138" spans="1:5" x14ac:dyDescent="0.25">
      <c r="A138" s="190">
        <v>2000020055</v>
      </c>
      <c r="B138" s="190" t="s">
        <v>577</v>
      </c>
      <c r="C138" s="190" t="s">
        <v>542</v>
      </c>
      <c r="D138" s="190" t="s">
        <v>486</v>
      </c>
      <c r="E138" s="191">
        <v>6</v>
      </c>
    </row>
    <row r="139" spans="1:5" x14ac:dyDescent="0.25">
      <c r="A139" s="188">
        <v>2000020056</v>
      </c>
      <c r="B139" s="188" t="s">
        <v>578</v>
      </c>
      <c r="C139" s="188" t="s">
        <v>542</v>
      </c>
      <c r="D139" s="188" t="s">
        <v>486</v>
      </c>
      <c r="E139" s="189">
        <v>6</v>
      </c>
    </row>
    <row r="140" spans="1:5" x14ac:dyDescent="0.25">
      <c r="A140" s="190">
        <v>2000020057</v>
      </c>
      <c r="B140" s="190" t="s">
        <v>579</v>
      </c>
      <c r="C140" s="190" t="s">
        <v>542</v>
      </c>
      <c r="D140" s="190" t="s">
        <v>486</v>
      </c>
      <c r="E140" s="191">
        <v>6</v>
      </c>
    </row>
    <row r="141" spans="1:5" x14ac:dyDescent="0.25">
      <c r="A141" s="188">
        <v>2000020058</v>
      </c>
      <c r="B141" s="188" t="s">
        <v>1005</v>
      </c>
      <c r="C141" s="188" t="s">
        <v>542</v>
      </c>
      <c r="D141" s="188" t="s">
        <v>479</v>
      </c>
      <c r="E141" s="189">
        <v>0</v>
      </c>
    </row>
    <row r="142" spans="1:5" x14ac:dyDescent="0.25">
      <c r="A142" s="190">
        <v>2000020059</v>
      </c>
      <c r="B142" s="190" t="s">
        <v>1006</v>
      </c>
      <c r="C142" s="190" t="s">
        <v>542</v>
      </c>
      <c r="D142" s="190" t="s">
        <v>479</v>
      </c>
      <c r="E142" s="191">
        <v>0</v>
      </c>
    </row>
    <row r="143" spans="1:5" x14ac:dyDescent="0.25">
      <c r="A143" s="188">
        <v>2000020060</v>
      </c>
      <c r="B143" s="188" t="s">
        <v>1007</v>
      </c>
      <c r="C143" s="188" t="s">
        <v>542</v>
      </c>
      <c r="D143" s="188" t="s">
        <v>479</v>
      </c>
      <c r="E143" s="189">
        <v>0</v>
      </c>
    </row>
    <row r="144" spans="1:5" x14ac:dyDescent="0.25">
      <c r="A144" s="190">
        <v>2000020061</v>
      </c>
      <c r="B144" s="190" t="s">
        <v>1008</v>
      </c>
      <c r="C144" s="190" t="s">
        <v>542</v>
      </c>
      <c r="D144" s="190" t="s">
        <v>479</v>
      </c>
      <c r="E144" s="191">
        <v>0</v>
      </c>
    </row>
    <row r="145" spans="1:5" x14ac:dyDescent="0.25">
      <c r="A145" s="188">
        <v>2000020062</v>
      </c>
      <c r="B145" s="188" t="s">
        <v>1009</v>
      </c>
      <c r="C145" s="188" t="s">
        <v>542</v>
      </c>
      <c r="D145" s="188" t="s">
        <v>479</v>
      </c>
      <c r="E145" s="189">
        <v>0</v>
      </c>
    </row>
    <row r="146" spans="1:5" x14ac:dyDescent="0.25">
      <c r="A146" s="190">
        <v>2000020063</v>
      </c>
      <c r="B146" s="190" t="s">
        <v>1010</v>
      </c>
      <c r="C146" s="190" t="s">
        <v>542</v>
      </c>
      <c r="D146" s="190" t="s">
        <v>479</v>
      </c>
      <c r="E146" s="191">
        <v>0</v>
      </c>
    </row>
    <row r="147" spans="1:5" x14ac:dyDescent="0.25">
      <c r="A147" s="188">
        <v>2000020064</v>
      </c>
      <c r="B147" s="188" t="s">
        <v>1011</v>
      </c>
      <c r="C147" s="188" t="s">
        <v>542</v>
      </c>
      <c r="D147" s="188" t="s">
        <v>486</v>
      </c>
      <c r="E147" s="189">
        <v>6</v>
      </c>
    </row>
    <row r="148" spans="1:5" x14ac:dyDescent="0.25">
      <c r="A148" s="190">
        <v>2000020065</v>
      </c>
      <c r="B148" s="190" t="s">
        <v>4714</v>
      </c>
      <c r="C148" s="190" t="s">
        <v>542</v>
      </c>
      <c r="D148" s="190" t="s">
        <v>479</v>
      </c>
      <c r="E148" s="191">
        <v>0</v>
      </c>
    </row>
    <row r="149" spans="1:5" x14ac:dyDescent="0.25">
      <c r="A149" s="188">
        <v>2000020066</v>
      </c>
      <c r="B149" s="188" t="s">
        <v>4260</v>
      </c>
      <c r="C149" s="188" t="s">
        <v>542</v>
      </c>
      <c r="D149" s="188" t="s">
        <v>486</v>
      </c>
      <c r="E149" s="189">
        <v>6</v>
      </c>
    </row>
    <row r="150" spans="1:5" x14ac:dyDescent="0.25">
      <c r="A150" s="190">
        <v>2000020067</v>
      </c>
      <c r="B150" s="190" t="s">
        <v>6603</v>
      </c>
      <c r="C150" s="190" t="s">
        <v>542</v>
      </c>
      <c r="D150" s="190" t="s">
        <v>479</v>
      </c>
      <c r="E150" s="191">
        <v>0</v>
      </c>
    </row>
    <row r="151" spans="1:5" x14ac:dyDescent="0.25">
      <c r="A151" s="188">
        <v>2000020068</v>
      </c>
      <c r="B151" s="188" t="s">
        <v>6604</v>
      </c>
      <c r="C151" s="188" t="s">
        <v>542</v>
      </c>
      <c r="D151" s="188" t="s">
        <v>479</v>
      </c>
      <c r="E151" s="189">
        <v>0</v>
      </c>
    </row>
    <row r="152" spans="1:5" x14ac:dyDescent="0.25">
      <c r="A152" s="190">
        <v>2000020069</v>
      </c>
      <c r="B152" s="190" t="s">
        <v>5427</v>
      </c>
      <c r="C152" s="190" t="s">
        <v>542</v>
      </c>
      <c r="D152" s="190" t="s">
        <v>486</v>
      </c>
      <c r="E152" s="191">
        <v>6</v>
      </c>
    </row>
    <row r="153" spans="1:5" x14ac:dyDescent="0.25">
      <c r="A153" s="188">
        <v>2000020070</v>
      </c>
      <c r="B153" s="188" t="s">
        <v>6605</v>
      </c>
      <c r="C153" s="188" t="s">
        <v>542</v>
      </c>
      <c r="D153" s="188" t="s">
        <v>486</v>
      </c>
      <c r="E153" s="189">
        <v>6</v>
      </c>
    </row>
    <row r="154" spans="1:5" x14ac:dyDescent="0.25">
      <c r="A154" s="190">
        <v>2000030001</v>
      </c>
      <c r="B154" s="190" t="s">
        <v>580</v>
      </c>
      <c r="C154" s="190" t="s">
        <v>542</v>
      </c>
      <c r="D154" s="190" t="s">
        <v>486</v>
      </c>
      <c r="E154" s="191">
        <v>6</v>
      </c>
    </row>
    <row r="155" spans="1:5" x14ac:dyDescent="0.25">
      <c r="A155" s="188">
        <v>2000030002</v>
      </c>
      <c r="B155" s="188" t="s">
        <v>581</v>
      </c>
      <c r="C155" s="188" t="s">
        <v>542</v>
      </c>
      <c r="D155" s="188" t="s">
        <v>486</v>
      </c>
      <c r="E155" s="189">
        <v>6</v>
      </c>
    </row>
    <row r="156" spans="1:5" x14ac:dyDescent="0.25">
      <c r="A156" s="190">
        <v>2000030003</v>
      </c>
      <c r="B156" s="190" t="s">
        <v>1012</v>
      </c>
      <c r="C156" s="190" t="s">
        <v>542</v>
      </c>
      <c r="D156" s="190" t="s">
        <v>486</v>
      </c>
      <c r="E156" s="191">
        <v>6</v>
      </c>
    </row>
    <row r="157" spans="1:5" x14ac:dyDescent="0.25">
      <c r="A157" s="188">
        <v>2000030004</v>
      </c>
      <c r="B157" s="188" t="s">
        <v>582</v>
      </c>
      <c r="C157" s="188" t="s">
        <v>542</v>
      </c>
      <c r="D157" s="188" t="s">
        <v>486</v>
      </c>
      <c r="E157" s="189">
        <v>6</v>
      </c>
    </row>
    <row r="158" spans="1:5" x14ac:dyDescent="0.25">
      <c r="A158" s="190">
        <v>2000030005</v>
      </c>
      <c r="B158" s="190" t="s">
        <v>1013</v>
      </c>
      <c r="C158" s="190" t="s">
        <v>542</v>
      </c>
      <c r="D158" s="190" t="s">
        <v>486</v>
      </c>
      <c r="E158" s="191">
        <v>6</v>
      </c>
    </row>
    <row r="159" spans="1:5" x14ac:dyDescent="0.25">
      <c r="A159" s="188">
        <v>2000030006</v>
      </c>
      <c r="B159" s="188" t="s">
        <v>1014</v>
      </c>
      <c r="C159" s="188" t="s">
        <v>542</v>
      </c>
      <c r="D159" s="188" t="s">
        <v>486</v>
      </c>
      <c r="E159" s="189">
        <v>6</v>
      </c>
    </row>
    <row r="160" spans="1:5" x14ac:dyDescent="0.25">
      <c r="A160" s="190">
        <v>2000030007</v>
      </c>
      <c r="B160" s="190" t="s">
        <v>583</v>
      </c>
      <c r="C160" s="190" t="s">
        <v>542</v>
      </c>
      <c r="D160" s="190" t="s">
        <v>486</v>
      </c>
      <c r="E160" s="191">
        <v>6</v>
      </c>
    </row>
    <row r="161" spans="1:5" x14ac:dyDescent="0.25">
      <c r="A161" s="188">
        <v>2000030008</v>
      </c>
      <c r="B161" s="188" t="s">
        <v>1015</v>
      </c>
      <c r="C161" s="188" t="s">
        <v>542</v>
      </c>
      <c r="D161" s="188" t="s">
        <v>486</v>
      </c>
      <c r="E161" s="189">
        <v>6</v>
      </c>
    </row>
    <row r="162" spans="1:5" x14ac:dyDescent="0.25">
      <c r="A162" s="190">
        <v>2000030009</v>
      </c>
      <c r="B162" s="190" t="s">
        <v>584</v>
      </c>
      <c r="C162" s="190" t="s">
        <v>542</v>
      </c>
      <c r="D162" s="190" t="s">
        <v>486</v>
      </c>
      <c r="E162" s="191">
        <v>12</v>
      </c>
    </row>
    <row r="163" spans="1:5" x14ac:dyDescent="0.25">
      <c r="A163" s="188">
        <v>2000030010</v>
      </c>
      <c r="B163" s="188" t="s">
        <v>585</v>
      </c>
      <c r="C163" s="188" t="s">
        <v>542</v>
      </c>
      <c r="D163" s="188" t="s">
        <v>486</v>
      </c>
      <c r="E163" s="189">
        <v>12</v>
      </c>
    </row>
    <row r="164" spans="1:5" x14ac:dyDescent="0.25">
      <c r="A164" s="190">
        <v>2000030011</v>
      </c>
      <c r="B164" s="190" t="s">
        <v>586</v>
      </c>
      <c r="C164" s="190" t="s">
        <v>542</v>
      </c>
      <c r="D164" s="190" t="s">
        <v>486</v>
      </c>
      <c r="E164" s="191">
        <v>12</v>
      </c>
    </row>
    <row r="165" spans="1:5" x14ac:dyDescent="0.25">
      <c r="A165" s="188">
        <v>2000030012</v>
      </c>
      <c r="B165" s="188" t="s">
        <v>1016</v>
      </c>
      <c r="C165" s="188" t="s">
        <v>542</v>
      </c>
      <c r="D165" s="188" t="s">
        <v>479</v>
      </c>
      <c r="E165" s="189">
        <v>6</v>
      </c>
    </row>
    <row r="166" spans="1:5" x14ac:dyDescent="0.25">
      <c r="A166" s="190">
        <v>2000030013</v>
      </c>
      <c r="B166" s="190" t="s">
        <v>1017</v>
      </c>
      <c r="C166" s="190" t="s">
        <v>542</v>
      </c>
      <c r="D166" s="190" t="s">
        <v>479</v>
      </c>
      <c r="E166" s="191">
        <v>0</v>
      </c>
    </row>
    <row r="167" spans="1:5" x14ac:dyDescent="0.25">
      <c r="A167" s="188">
        <v>2000030014</v>
      </c>
      <c r="B167" s="188" t="s">
        <v>1018</v>
      </c>
      <c r="C167" s="188" t="s">
        <v>542</v>
      </c>
      <c r="D167" s="188" t="s">
        <v>479</v>
      </c>
      <c r="E167" s="189">
        <v>0</v>
      </c>
    </row>
    <row r="168" spans="1:5" x14ac:dyDescent="0.25">
      <c r="A168" s="190">
        <v>2000030015</v>
      </c>
      <c r="B168" s="190" t="s">
        <v>1019</v>
      </c>
      <c r="C168" s="190" t="s">
        <v>542</v>
      </c>
      <c r="D168" s="190" t="s">
        <v>479</v>
      </c>
      <c r="E168" s="191">
        <v>0</v>
      </c>
    </row>
    <row r="169" spans="1:5" x14ac:dyDescent="0.25">
      <c r="A169" s="188">
        <v>2000030016</v>
      </c>
      <c r="B169" s="188" t="s">
        <v>1020</v>
      </c>
      <c r="C169" s="188" t="s">
        <v>542</v>
      </c>
      <c r="D169" s="188" t="s">
        <v>479</v>
      </c>
      <c r="E169" s="189">
        <v>0</v>
      </c>
    </row>
    <row r="170" spans="1:5" x14ac:dyDescent="0.25">
      <c r="A170" s="190">
        <v>2000030017</v>
      </c>
      <c r="B170" s="190" t="s">
        <v>1021</v>
      </c>
      <c r="C170" s="190" t="s">
        <v>542</v>
      </c>
      <c r="D170" s="190" t="s">
        <v>479</v>
      </c>
      <c r="E170" s="191">
        <v>0</v>
      </c>
    </row>
    <row r="171" spans="1:5" x14ac:dyDescent="0.25">
      <c r="A171" s="188">
        <v>2000030018</v>
      </c>
      <c r="B171" s="188" t="s">
        <v>1022</v>
      </c>
      <c r="C171" s="188" t="s">
        <v>542</v>
      </c>
      <c r="D171" s="188" t="s">
        <v>479</v>
      </c>
      <c r="E171" s="189">
        <v>0</v>
      </c>
    </row>
    <row r="172" spans="1:5" x14ac:dyDescent="0.25">
      <c r="A172" s="190">
        <v>2000030019</v>
      </c>
      <c r="B172" s="190" t="s">
        <v>1023</v>
      </c>
      <c r="C172" s="190" t="s">
        <v>542</v>
      </c>
      <c r="D172" s="190" t="s">
        <v>479</v>
      </c>
      <c r="E172" s="191">
        <v>0</v>
      </c>
    </row>
    <row r="173" spans="1:5" x14ac:dyDescent="0.25">
      <c r="A173" s="188">
        <v>2000030020</v>
      </c>
      <c r="B173" s="188" t="s">
        <v>1024</v>
      </c>
      <c r="C173" s="188" t="s">
        <v>542</v>
      </c>
      <c r="D173" s="188" t="s">
        <v>479</v>
      </c>
      <c r="E173" s="189">
        <v>0</v>
      </c>
    </row>
    <row r="174" spans="1:5" x14ac:dyDescent="0.25">
      <c r="A174" s="190">
        <v>2000030021</v>
      </c>
      <c r="B174" s="190" t="s">
        <v>1025</v>
      </c>
      <c r="C174" s="190" t="s">
        <v>542</v>
      </c>
      <c r="D174" s="190" t="s">
        <v>479</v>
      </c>
      <c r="E174" s="191">
        <v>0</v>
      </c>
    </row>
    <row r="175" spans="1:5" x14ac:dyDescent="0.25">
      <c r="A175" s="188">
        <v>2000030022</v>
      </c>
      <c r="B175" s="188" t="s">
        <v>1026</v>
      </c>
      <c r="C175" s="188" t="s">
        <v>542</v>
      </c>
      <c r="D175" s="188" t="s">
        <v>479</v>
      </c>
      <c r="E175" s="189">
        <v>0</v>
      </c>
    </row>
    <row r="176" spans="1:5" x14ac:dyDescent="0.25">
      <c r="A176" s="190">
        <v>2000030023</v>
      </c>
      <c r="B176" s="190" t="s">
        <v>1027</v>
      </c>
      <c r="C176" s="190" t="s">
        <v>542</v>
      </c>
      <c r="D176" s="190" t="s">
        <v>479</v>
      </c>
      <c r="E176" s="191">
        <v>0</v>
      </c>
    </row>
    <row r="177" spans="1:5" x14ac:dyDescent="0.25">
      <c r="A177" s="188">
        <v>2000030024</v>
      </c>
      <c r="B177" s="188" t="s">
        <v>4715</v>
      </c>
      <c r="C177" s="188" t="s">
        <v>542</v>
      </c>
      <c r="D177" s="188" t="s">
        <v>486</v>
      </c>
      <c r="E177" s="189">
        <v>12</v>
      </c>
    </row>
    <row r="178" spans="1:5" x14ac:dyDescent="0.25">
      <c r="A178" s="190">
        <v>2000030025</v>
      </c>
      <c r="B178" s="190" t="s">
        <v>9011</v>
      </c>
      <c r="C178" s="190" t="s">
        <v>542</v>
      </c>
      <c r="D178" s="190" t="s">
        <v>486</v>
      </c>
      <c r="E178" s="191">
        <v>6</v>
      </c>
    </row>
    <row r="179" spans="1:5" x14ac:dyDescent="0.25">
      <c r="A179" s="188">
        <v>2000030026</v>
      </c>
      <c r="B179" s="188" t="s">
        <v>3897</v>
      </c>
      <c r="C179" s="188" t="s">
        <v>542</v>
      </c>
      <c r="D179" s="188" t="s">
        <v>486</v>
      </c>
      <c r="E179" s="189">
        <v>12</v>
      </c>
    </row>
    <row r="180" spans="1:5" x14ac:dyDescent="0.25">
      <c r="A180" s="190">
        <v>2000030027</v>
      </c>
      <c r="B180" s="190" t="s">
        <v>9012</v>
      </c>
      <c r="C180" s="190" t="s">
        <v>542</v>
      </c>
      <c r="D180" s="190" t="s">
        <v>486</v>
      </c>
      <c r="E180" s="191">
        <v>6</v>
      </c>
    </row>
    <row r="181" spans="1:5" x14ac:dyDescent="0.25">
      <c r="A181" s="188">
        <v>2000030028</v>
      </c>
      <c r="B181" s="188" t="s">
        <v>3898</v>
      </c>
      <c r="C181" s="188" t="s">
        <v>542</v>
      </c>
      <c r="D181" s="188" t="s">
        <v>486</v>
      </c>
      <c r="E181" s="189">
        <v>12</v>
      </c>
    </row>
    <row r="182" spans="1:5" x14ac:dyDescent="0.25">
      <c r="A182" s="190">
        <v>2000030029</v>
      </c>
      <c r="B182" s="190" t="s">
        <v>4716</v>
      </c>
      <c r="C182" s="190" t="s">
        <v>542</v>
      </c>
      <c r="D182" s="190" t="s">
        <v>479</v>
      </c>
      <c r="E182" s="191">
        <v>0</v>
      </c>
    </row>
    <row r="183" spans="1:5" x14ac:dyDescent="0.25">
      <c r="A183" s="188">
        <v>2000030030</v>
      </c>
      <c r="B183" s="188" t="s">
        <v>4717</v>
      </c>
      <c r="C183" s="188" t="s">
        <v>542</v>
      </c>
      <c r="D183" s="188" t="s">
        <v>479</v>
      </c>
      <c r="E183" s="189">
        <v>0</v>
      </c>
    </row>
    <row r="184" spans="1:5" x14ac:dyDescent="0.25">
      <c r="A184" s="190">
        <v>2000030031</v>
      </c>
      <c r="B184" s="190" t="s">
        <v>4718</v>
      </c>
      <c r="C184" s="190" t="s">
        <v>542</v>
      </c>
      <c r="D184" s="190" t="s">
        <v>479</v>
      </c>
      <c r="E184" s="191">
        <v>0</v>
      </c>
    </row>
    <row r="185" spans="1:5" x14ac:dyDescent="0.25">
      <c r="A185" s="188">
        <v>2000030032</v>
      </c>
      <c r="B185" s="188" t="s">
        <v>8756</v>
      </c>
      <c r="C185" s="188" t="s">
        <v>542</v>
      </c>
      <c r="D185" s="188" t="s">
        <v>486</v>
      </c>
      <c r="E185" s="189">
        <v>6</v>
      </c>
    </row>
    <row r="186" spans="1:5" x14ac:dyDescent="0.25">
      <c r="A186" s="190">
        <v>2000040001</v>
      </c>
      <c r="B186" s="190" t="s">
        <v>587</v>
      </c>
      <c r="C186" s="190" t="s">
        <v>542</v>
      </c>
      <c r="D186" s="190" t="s">
        <v>486</v>
      </c>
      <c r="E186" s="191">
        <v>12</v>
      </c>
    </row>
    <row r="187" spans="1:5" x14ac:dyDescent="0.25">
      <c r="A187" s="188">
        <v>2000040002</v>
      </c>
      <c r="B187" s="188" t="s">
        <v>1028</v>
      </c>
      <c r="C187" s="188" t="s">
        <v>542</v>
      </c>
      <c r="D187" s="188" t="s">
        <v>489</v>
      </c>
      <c r="E187" s="189">
        <v>12</v>
      </c>
    </row>
    <row r="188" spans="1:5" x14ac:dyDescent="0.25">
      <c r="A188" s="190">
        <v>2000040003</v>
      </c>
      <c r="B188" s="190" t="s">
        <v>588</v>
      </c>
      <c r="C188" s="190" t="s">
        <v>542</v>
      </c>
      <c r="D188" s="190" t="s">
        <v>489</v>
      </c>
      <c r="E188" s="191">
        <v>12</v>
      </c>
    </row>
    <row r="189" spans="1:5" x14ac:dyDescent="0.25">
      <c r="A189" s="188">
        <v>2000040004</v>
      </c>
      <c r="B189" s="188" t="s">
        <v>589</v>
      </c>
      <c r="C189" s="188" t="s">
        <v>542</v>
      </c>
      <c r="D189" s="188" t="s">
        <v>486</v>
      </c>
      <c r="E189" s="189">
        <v>12</v>
      </c>
    </row>
    <row r="190" spans="1:5" x14ac:dyDescent="0.25">
      <c r="A190" s="190">
        <v>2000040005</v>
      </c>
      <c r="B190" s="190" t="s">
        <v>590</v>
      </c>
      <c r="C190" s="190" t="s">
        <v>542</v>
      </c>
      <c r="D190" s="190" t="s">
        <v>486</v>
      </c>
      <c r="E190" s="191">
        <v>12</v>
      </c>
    </row>
    <row r="191" spans="1:5" x14ac:dyDescent="0.25">
      <c r="A191" s="188">
        <v>2000040006</v>
      </c>
      <c r="B191" s="188" t="s">
        <v>1029</v>
      </c>
      <c r="C191" s="188" t="s">
        <v>542</v>
      </c>
      <c r="D191" s="188" t="s">
        <v>489</v>
      </c>
      <c r="E191" s="189">
        <v>23</v>
      </c>
    </row>
    <row r="192" spans="1:5" x14ac:dyDescent="0.25">
      <c r="A192" s="190">
        <v>2000040007</v>
      </c>
      <c r="B192" s="190" t="s">
        <v>1030</v>
      </c>
      <c r="C192" s="190" t="s">
        <v>542</v>
      </c>
      <c r="D192" s="190" t="s">
        <v>489</v>
      </c>
      <c r="E192" s="191">
        <v>24</v>
      </c>
    </row>
    <row r="193" spans="1:5" x14ac:dyDescent="0.25">
      <c r="A193" s="188">
        <v>2000040008</v>
      </c>
      <c r="B193" s="188" t="s">
        <v>591</v>
      </c>
      <c r="C193" s="188" t="s">
        <v>542</v>
      </c>
      <c r="D193" s="188" t="s">
        <v>489</v>
      </c>
      <c r="E193" s="189">
        <v>6</v>
      </c>
    </row>
    <row r="194" spans="1:5" x14ac:dyDescent="0.25">
      <c r="A194" s="190">
        <v>2000040009</v>
      </c>
      <c r="B194" s="190" t="s">
        <v>1031</v>
      </c>
      <c r="C194" s="190" t="s">
        <v>542</v>
      </c>
      <c r="D194" s="190" t="s">
        <v>486</v>
      </c>
      <c r="E194" s="191">
        <v>0</v>
      </c>
    </row>
    <row r="195" spans="1:5" x14ac:dyDescent="0.25">
      <c r="A195" s="188">
        <v>2000040010</v>
      </c>
      <c r="B195" s="188" t="s">
        <v>592</v>
      </c>
      <c r="C195" s="188" t="s">
        <v>542</v>
      </c>
      <c r="D195" s="188" t="s">
        <v>486</v>
      </c>
      <c r="E195" s="189">
        <v>12</v>
      </c>
    </row>
    <row r="196" spans="1:5" x14ac:dyDescent="0.25">
      <c r="A196" s="190">
        <v>2000040011</v>
      </c>
      <c r="B196" s="190" t="s">
        <v>1032</v>
      </c>
      <c r="C196" s="190" t="s">
        <v>542</v>
      </c>
      <c r="D196" s="190" t="s">
        <v>486</v>
      </c>
      <c r="E196" s="191">
        <v>12</v>
      </c>
    </row>
    <row r="197" spans="1:5" x14ac:dyDescent="0.25">
      <c r="A197" s="188">
        <v>2000040012</v>
      </c>
      <c r="B197" s="188" t="s">
        <v>1033</v>
      </c>
      <c r="C197" s="188" t="s">
        <v>542</v>
      </c>
      <c r="D197" s="188" t="s">
        <v>486</v>
      </c>
      <c r="E197" s="189">
        <v>12</v>
      </c>
    </row>
    <row r="198" spans="1:5" x14ac:dyDescent="0.25">
      <c r="A198" s="190">
        <v>2000040013</v>
      </c>
      <c r="B198" s="190" t="s">
        <v>1034</v>
      </c>
      <c r="C198" s="190" t="s">
        <v>542</v>
      </c>
      <c r="D198" s="190" t="s">
        <v>489</v>
      </c>
      <c r="E198" s="191">
        <v>12</v>
      </c>
    </row>
    <row r="199" spans="1:5" x14ac:dyDescent="0.25">
      <c r="A199" s="188">
        <v>2000040014</v>
      </c>
      <c r="B199" s="188" t="s">
        <v>593</v>
      </c>
      <c r="C199" s="188" t="s">
        <v>542</v>
      </c>
      <c r="D199" s="188" t="s">
        <v>486</v>
      </c>
      <c r="E199" s="189">
        <v>12</v>
      </c>
    </row>
    <row r="200" spans="1:5" x14ac:dyDescent="0.25">
      <c r="A200" s="190">
        <v>2000040015</v>
      </c>
      <c r="B200" s="190" t="s">
        <v>594</v>
      </c>
      <c r="C200" s="190" t="s">
        <v>542</v>
      </c>
      <c r="D200" s="190" t="s">
        <v>486</v>
      </c>
      <c r="E200" s="191">
        <v>12</v>
      </c>
    </row>
    <row r="201" spans="1:5" x14ac:dyDescent="0.25">
      <c r="A201" s="188">
        <v>2000040016</v>
      </c>
      <c r="B201" s="188" t="s">
        <v>595</v>
      </c>
      <c r="C201" s="188" t="s">
        <v>542</v>
      </c>
      <c r="D201" s="188" t="s">
        <v>489</v>
      </c>
      <c r="E201" s="189">
        <v>23</v>
      </c>
    </row>
    <row r="202" spans="1:5" x14ac:dyDescent="0.25">
      <c r="A202" s="190">
        <v>2000040017</v>
      </c>
      <c r="B202" s="190" t="s">
        <v>596</v>
      </c>
      <c r="C202" s="190" t="s">
        <v>542</v>
      </c>
      <c r="D202" s="190" t="s">
        <v>489</v>
      </c>
      <c r="E202" s="191">
        <v>24</v>
      </c>
    </row>
    <row r="203" spans="1:5" x14ac:dyDescent="0.25">
      <c r="A203" s="188">
        <v>2000040018</v>
      </c>
      <c r="B203" s="188" t="s">
        <v>597</v>
      </c>
      <c r="C203" s="188" t="s">
        <v>542</v>
      </c>
      <c r="D203" s="188" t="s">
        <v>489</v>
      </c>
      <c r="E203" s="189">
        <v>6</v>
      </c>
    </row>
    <row r="204" spans="1:5" x14ac:dyDescent="0.25">
      <c r="A204" s="190">
        <v>2000040019</v>
      </c>
      <c r="B204" s="190" t="s">
        <v>1035</v>
      </c>
      <c r="C204" s="190" t="s">
        <v>542</v>
      </c>
      <c r="D204" s="190" t="s">
        <v>479</v>
      </c>
      <c r="E204" s="191">
        <v>0</v>
      </c>
    </row>
    <row r="205" spans="1:5" x14ac:dyDescent="0.25">
      <c r="A205" s="188">
        <v>2000040020</v>
      </c>
      <c r="B205" s="188" t="s">
        <v>1036</v>
      </c>
      <c r="C205" s="188" t="s">
        <v>542</v>
      </c>
      <c r="D205" s="188" t="s">
        <v>479</v>
      </c>
      <c r="E205" s="189">
        <v>0</v>
      </c>
    </row>
    <row r="206" spans="1:5" x14ac:dyDescent="0.25">
      <c r="A206" s="190">
        <v>2000040021</v>
      </c>
      <c r="B206" s="190" t="s">
        <v>1037</v>
      </c>
      <c r="C206" s="190" t="s">
        <v>542</v>
      </c>
      <c r="D206" s="190" t="s">
        <v>479</v>
      </c>
      <c r="E206" s="191">
        <v>0</v>
      </c>
    </row>
    <row r="207" spans="1:5" x14ac:dyDescent="0.25">
      <c r="A207" s="188">
        <v>2000040022</v>
      </c>
      <c r="B207" s="188" t="s">
        <v>1038</v>
      </c>
      <c r="C207" s="188" t="s">
        <v>542</v>
      </c>
      <c r="D207" s="188" t="s">
        <v>479</v>
      </c>
      <c r="E207" s="189">
        <v>0</v>
      </c>
    </row>
    <row r="208" spans="1:5" x14ac:dyDescent="0.25">
      <c r="A208" s="190">
        <v>2000040023</v>
      </c>
      <c r="B208" s="190" t="s">
        <v>1039</v>
      </c>
      <c r="C208" s="190" t="s">
        <v>542</v>
      </c>
      <c r="D208" s="190" t="s">
        <v>479</v>
      </c>
      <c r="E208" s="191">
        <v>0</v>
      </c>
    </row>
    <row r="209" spans="1:5" x14ac:dyDescent="0.25">
      <c r="A209" s="188">
        <v>2000040024</v>
      </c>
      <c r="B209" s="188" t="s">
        <v>1040</v>
      </c>
      <c r="C209" s="188" t="s">
        <v>542</v>
      </c>
      <c r="D209" s="188" t="s">
        <v>479</v>
      </c>
      <c r="E209" s="189">
        <v>0</v>
      </c>
    </row>
    <row r="210" spans="1:5" x14ac:dyDescent="0.25">
      <c r="A210" s="190">
        <v>2000040025</v>
      </c>
      <c r="B210" s="190" t="s">
        <v>1041</v>
      </c>
      <c r="C210" s="190" t="s">
        <v>542</v>
      </c>
      <c r="D210" s="190" t="s">
        <v>479</v>
      </c>
      <c r="E210" s="191">
        <v>0</v>
      </c>
    </row>
    <row r="211" spans="1:5" x14ac:dyDescent="0.25">
      <c r="A211" s="188">
        <v>2000040026</v>
      </c>
      <c r="B211" s="188" t="s">
        <v>1042</v>
      </c>
      <c r="C211" s="188" t="s">
        <v>542</v>
      </c>
      <c r="D211" s="188" t="s">
        <v>479</v>
      </c>
      <c r="E211" s="189">
        <v>0</v>
      </c>
    </row>
    <row r="212" spans="1:5" x14ac:dyDescent="0.25">
      <c r="A212" s="190">
        <v>2000040027</v>
      </c>
      <c r="B212" s="190" t="s">
        <v>1043</v>
      </c>
      <c r="C212" s="190" t="s">
        <v>542</v>
      </c>
      <c r="D212" s="190" t="s">
        <v>479</v>
      </c>
      <c r="E212" s="191">
        <v>0</v>
      </c>
    </row>
    <row r="213" spans="1:5" x14ac:dyDescent="0.25">
      <c r="A213" s="188">
        <v>2000040028</v>
      </c>
      <c r="B213" s="188" t="s">
        <v>1044</v>
      </c>
      <c r="C213" s="188" t="s">
        <v>542</v>
      </c>
      <c r="D213" s="188" t="s">
        <v>479</v>
      </c>
      <c r="E213" s="189">
        <v>0</v>
      </c>
    </row>
    <row r="214" spans="1:5" x14ac:dyDescent="0.25">
      <c r="A214" s="190">
        <v>2000040029</v>
      </c>
      <c r="B214" s="190" t="s">
        <v>7539</v>
      </c>
      <c r="C214" s="190" t="s">
        <v>542</v>
      </c>
      <c r="D214" s="190" t="s">
        <v>479</v>
      </c>
      <c r="E214" s="191">
        <v>0</v>
      </c>
    </row>
    <row r="215" spans="1:5" x14ac:dyDescent="0.25">
      <c r="A215" s="188">
        <v>2000040030</v>
      </c>
      <c r="B215" s="188" t="s">
        <v>1046</v>
      </c>
      <c r="C215" s="188" t="s">
        <v>542</v>
      </c>
      <c r="D215" s="188" t="s">
        <v>479</v>
      </c>
      <c r="E215" s="189">
        <v>0</v>
      </c>
    </row>
    <row r="216" spans="1:5" x14ac:dyDescent="0.25">
      <c r="A216" s="190">
        <v>2000040031</v>
      </c>
      <c r="B216" s="190" t="s">
        <v>1047</v>
      </c>
      <c r="C216" s="190" t="s">
        <v>542</v>
      </c>
      <c r="D216" s="190" t="s">
        <v>479</v>
      </c>
      <c r="E216" s="191">
        <v>0</v>
      </c>
    </row>
    <row r="217" spans="1:5" x14ac:dyDescent="0.25">
      <c r="A217" s="188">
        <v>2000040032</v>
      </c>
      <c r="B217" s="188" t="s">
        <v>1048</v>
      </c>
      <c r="C217" s="188" t="s">
        <v>542</v>
      </c>
      <c r="D217" s="188" t="s">
        <v>479</v>
      </c>
      <c r="E217" s="189">
        <v>0</v>
      </c>
    </row>
    <row r="218" spans="1:5" x14ac:dyDescent="0.25">
      <c r="A218" s="190">
        <v>2000040033</v>
      </c>
      <c r="B218" s="190" t="s">
        <v>1049</v>
      </c>
      <c r="C218" s="190" t="s">
        <v>542</v>
      </c>
      <c r="D218" s="190" t="s">
        <v>479</v>
      </c>
      <c r="E218" s="191">
        <v>0</v>
      </c>
    </row>
    <row r="219" spans="1:5" x14ac:dyDescent="0.25">
      <c r="A219" s="188">
        <v>2000040034</v>
      </c>
      <c r="B219" s="188" t="s">
        <v>7540</v>
      </c>
      <c r="C219" s="188" t="s">
        <v>542</v>
      </c>
      <c r="D219" s="188" t="s">
        <v>479</v>
      </c>
      <c r="E219" s="189">
        <v>0</v>
      </c>
    </row>
    <row r="220" spans="1:5" x14ac:dyDescent="0.25">
      <c r="A220" s="190">
        <v>2000040035</v>
      </c>
      <c r="B220" s="190" t="s">
        <v>9122</v>
      </c>
      <c r="C220" s="190" t="s">
        <v>542</v>
      </c>
      <c r="D220" s="190" t="s">
        <v>486</v>
      </c>
      <c r="E220" s="191">
        <v>6</v>
      </c>
    </row>
    <row r="221" spans="1:5" x14ac:dyDescent="0.25">
      <c r="A221" s="188">
        <v>2000040036</v>
      </c>
      <c r="B221" s="188" t="s">
        <v>9123</v>
      </c>
      <c r="C221" s="188" t="s">
        <v>542</v>
      </c>
      <c r="D221" s="188" t="s">
        <v>479</v>
      </c>
      <c r="E221" s="189">
        <v>0</v>
      </c>
    </row>
    <row r="222" spans="1:5" x14ac:dyDescent="0.25">
      <c r="A222" s="190">
        <v>2000040037</v>
      </c>
      <c r="B222" s="190" t="s">
        <v>9013</v>
      </c>
      <c r="C222" s="190" t="s">
        <v>542</v>
      </c>
      <c r="D222" s="190" t="s">
        <v>486</v>
      </c>
      <c r="E222" s="191">
        <v>12</v>
      </c>
    </row>
    <row r="223" spans="1:5" x14ac:dyDescent="0.25">
      <c r="A223" s="188">
        <v>2000040038</v>
      </c>
      <c r="B223" s="188" t="s">
        <v>9124</v>
      </c>
      <c r="C223" s="188" t="s">
        <v>542</v>
      </c>
      <c r="D223" s="188" t="s">
        <v>486</v>
      </c>
      <c r="E223" s="189">
        <v>12</v>
      </c>
    </row>
    <row r="224" spans="1:5" x14ac:dyDescent="0.25">
      <c r="A224" s="190">
        <v>2000050001</v>
      </c>
      <c r="B224" s="190" t="s">
        <v>1035</v>
      </c>
      <c r="C224" s="190" t="s">
        <v>542</v>
      </c>
      <c r="D224" s="190" t="s">
        <v>479</v>
      </c>
      <c r="E224" s="191">
        <v>0</v>
      </c>
    </row>
    <row r="225" spans="1:5" x14ac:dyDescent="0.25">
      <c r="A225" s="188">
        <v>2000050002</v>
      </c>
      <c r="B225" s="188" t="s">
        <v>1036</v>
      </c>
      <c r="C225" s="188" t="s">
        <v>542</v>
      </c>
      <c r="D225" s="188" t="s">
        <v>479</v>
      </c>
      <c r="E225" s="189">
        <v>0</v>
      </c>
    </row>
    <row r="226" spans="1:5" x14ac:dyDescent="0.25">
      <c r="A226" s="190">
        <v>2000050003</v>
      </c>
      <c r="B226" s="190" t="s">
        <v>1037</v>
      </c>
      <c r="C226" s="190" t="s">
        <v>542</v>
      </c>
      <c r="D226" s="190" t="s">
        <v>479</v>
      </c>
      <c r="E226" s="191">
        <v>0</v>
      </c>
    </row>
    <row r="227" spans="1:5" x14ac:dyDescent="0.25">
      <c r="A227" s="188">
        <v>2000050004</v>
      </c>
      <c r="B227" s="188" t="s">
        <v>1038</v>
      </c>
      <c r="C227" s="188" t="s">
        <v>542</v>
      </c>
      <c r="D227" s="188" t="s">
        <v>479</v>
      </c>
      <c r="E227" s="189">
        <v>0</v>
      </c>
    </row>
    <row r="228" spans="1:5" x14ac:dyDescent="0.25">
      <c r="A228" s="190">
        <v>2000050005</v>
      </c>
      <c r="B228" s="190" t="s">
        <v>1039</v>
      </c>
      <c r="C228" s="190" t="s">
        <v>542</v>
      </c>
      <c r="D228" s="190" t="s">
        <v>479</v>
      </c>
      <c r="E228" s="191">
        <v>0</v>
      </c>
    </row>
    <row r="229" spans="1:5" x14ac:dyDescent="0.25">
      <c r="A229" s="188">
        <v>2000050006</v>
      </c>
      <c r="B229" s="188" t="s">
        <v>1040</v>
      </c>
      <c r="C229" s="188" t="s">
        <v>542</v>
      </c>
      <c r="D229" s="188" t="s">
        <v>479</v>
      </c>
      <c r="E229" s="189">
        <v>0</v>
      </c>
    </row>
    <row r="230" spans="1:5" x14ac:dyDescent="0.25">
      <c r="A230" s="190">
        <v>2000050007</v>
      </c>
      <c r="B230" s="190" t="s">
        <v>1041</v>
      </c>
      <c r="C230" s="190" t="s">
        <v>542</v>
      </c>
      <c r="D230" s="190" t="s">
        <v>479</v>
      </c>
      <c r="E230" s="191">
        <v>0</v>
      </c>
    </row>
    <row r="231" spans="1:5" x14ac:dyDescent="0.25">
      <c r="A231" s="188">
        <v>2000050008</v>
      </c>
      <c r="B231" s="188" t="s">
        <v>1042</v>
      </c>
      <c r="C231" s="188" t="s">
        <v>542</v>
      </c>
      <c r="D231" s="188" t="s">
        <v>479</v>
      </c>
      <c r="E231" s="189">
        <v>0</v>
      </c>
    </row>
    <row r="232" spans="1:5" x14ac:dyDescent="0.25">
      <c r="A232" s="190">
        <v>2000050009</v>
      </c>
      <c r="B232" s="190" t="s">
        <v>1043</v>
      </c>
      <c r="C232" s="190" t="s">
        <v>542</v>
      </c>
      <c r="D232" s="190" t="s">
        <v>479</v>
      </c>
      <c r="E232" s="191">
        <v>0</v>
      </c>
    </row>
    <row r="233" spans="1:5" x14ac:dyDescent="0.25">
      <c r="A233" s="188">
        <v>2000050010</v>
      </c>
      <c r="B233" s="188" t="s">
        <v>1044</v>
      </c>
      <c r="C233" s="188" t="s">
        <v>542</v>
      </c>
      <c r="D233" s="188" t="s">
        <v>479</v>
      </c>
      <c r="E233" s="189">
        <v>0</v>
      </c>
    </row>
    <row r="234" spans="1:5" x14ac:dyDescent="0.25">
      <c r="A234" s="190">
        <v>2000050011</v>
      </c>
      <c r="B234" s="190" t="s">
        <v>1045</v>
      </c>
      <c r="C234" s="190" t="s">
        <v>542</v>
      </c>
      <c r="D234" s="190" t="s">
        <v>479</v>
      </c>
      <c r="E234" s="191">
        <v>0</v>
      </c>
    </row>
    <row r="235" spans="1:5" x14ac:dyDescent="0.25">
      <c r="A235" s="188">
        <v>2000050012</v>
      </c>
      <c r="B235" s="188" t="s">
        <v>1046</v>
      </c>
      <c r="C235" s="188" t="s">
        <v>542</v>
      </c>
      <c r="D235" s="188" t="s">
        <v>479</v>
      </c>
      <c r="E235" s="189">
        <v>0</v>
      </c>
    </row>
    <row r="236" spans="1:5" x14ac:dyDescent="0.25">
      <c r="A236" s="190">
        <v>2000050013</v>
      </c>
      <c r="B236" s="190" t="s">
        <v>1047</v>
      </c>
      <c r="C236" s="190" t="s">
        <v>542</v>
      </c>
      <c r="D236" s="190" t="s">
        <v>479</v>
      </c>
      <c r="E236" s="191">
        <v>0</v>
      </c>
    </row>
    <row r="237" spans="1:5" x14ac:dyDescent="0.25">
      <c r="A237" s="188">
        <v>2000050014</v>
      </c>
      <c r="B237" s="188" t="s">
        <v>1048</v>
      </c>
      <c r="C237" s="188" t="s">
        <v>542</v>
      </c>
      <c r="D237" s="188" t="s">
        <v>479</v>
      </c>
      <c r="E237" s="189">
        <v>0</v>
      </c>
    </row>
    <row r="238" spans="1:5" x14ac:dyDescent="0.25">
      <c r="A238" s="190">
        <v>2000050015</v>
      </c>
      <c r="B238" s="190" t="s">
        <v>1049</v>
      </c>
      <c r="C238" s="190" t="s">
        <v>542</v>
      </c>
      <c r="D238" s="190" t="s">
        <v>479</v>
      </c>
      <c r="E238" s="191">
        <v>0</v>
      </c>
    </row>
    <row r="239" spans="1:5" x14ac:dyDescent="0.25">
      <c r="A239" s="188">
        <v>2000050016</v>
      </c>
      <c r="B239" s="188" t="s">
        <v>1050</v>
      </c>
      <c r="C239" s="188" t="s">
        <v>542</v>
      </c>
      <c r="D239" s="188" t="s">
        <v>479</v>
      </c>
      <c r="E239" s="189">
        <v>0</v>
      </c>
    </row>
    <row r="240" spans="1:5" x14ac:dyDescent="0.25">
      <c r="A240" s="190">
        <v>2000050017</v>
      </c>
      <c r="B240" s="190" t="s">
        <v>1051</v>
      </c>
      <c r="C240" s="190" t="s">
        <v>542</v>
      </c>
      <c r="D240" s="190" t="s">
        <v>479</v>
      </c>
      <c r="E240" s="191">
        <v>0</v>
      </c>
    </row>
    <row r="241" spans="1:5" x14ac:dyDescent="0.25">
      <c r="A241" s="188">
        <v>2000050018</v>
      </c>
      <c r="B241" s="188" t="s">
        <v>1052</v>
      </c>
      <c r="C241" s="188" t="s">
        <v>542</v>
      </c>
      <c r="D241" s="188" t="s">
        <v>486</v>
      </c>
      <c r="E241" s="189">
        <v>12</v>
      </c>
    </row>
    <row r="242" spans="1:5" x14ac:dyDescent="0.25">
      <c r="A242" s="190">
        <v>2000050019</v>
      </c>
      <c r="B242" s="190" t="s">
        <v>1053</v>
      </c>
      <c r="C242" s="190" t="s">
        <v>542</v>
      </c>
      <c r="D242" s="190" t="s">
        <v>486</v>
      </c>
      <c r="E242" s="191">
        <v>12</v>
      </c>
    </row>
    <row r="243" spans="1:5" x14ac:dyDescent="0.25">
      <c r="A243" s="188">
        <v>2000060001</v>
      </c>
      <c r="B243" s="188" t="s">
        <v>1054</v>
      </c>
      <c r="C243" s="188" t="s">
        <v>542</v>
      </c>
      <c r="D243" s="188" t="s">
        <v>486</v>
      </c>
      <c r="E243" s="189">
        <v>12</v>
      </c>
    </row>
    <row r="244" spans="1:5" x14ac:dyDescent="0.25">
      <c r="A244" s="190">
        <v>2000060002</v>
      </c>
      <c r="B244" s="190" t="s">
        <v>1055</v>
      </c>
      <c r="C244" s="190" t="s">
        <v>542</v>
      </c>
      <c r="D244" s="190" t="s">
        <v>479</v>
      </c>
      <c r="E244" s="191">
        <v>0</v>
      </c>
    </row>
    <row r="245" spans="1:5" x14ac:dyDescent="0.25">
      <c r="A245" s="188">
        <v>2000110001</v>
      </c>
      <c r="B245" s="188" t="s">
        <v>1056</v>
      </c>
      <c r="C245" s="188" t="s">
        <v>542</v>
      </c>
      <c r="D245" s="188" t="s">
        <v>486</v>
      </c>
      <c r="E245" s="189">
        <v>6</v>
      </c>
    </row>
    <row r="246" spans="1:5" x14ac:dyDescent="0.25">
      <c r="A246" s="190">
        <v>2000110002</v>
      </c>
      <c r="B246" s="190" t="s">
        <v>1057</v>
      </c>
      <c r="C246" s="190" t="s">
        <v>542</v>
      </c>
      <c r="D246" s="190" t="s">
        <v>486</v>
      </c>
      <c r="E246" s="191">
        <v>12</v>
      </c>
    </row>
    <row r="247" spans="1:5" x14ac:dyDescent="0.25">
      <c r="A247" s="188">
        <v>2000110003</v>
      </c>
      <c r="B247" s="188" t="s">
        <v>1058</v>
      </c>
      <c r="C247" s="188" t="s">
        <v>542</v>
      </c>
      <c r="D247" s="188" t="s">
        <v>489</v>
      </c>
      <c r="E247" s="189">
        <v>24</v>
      </c>
    </row>
    <row r="248" spans="1:5" x14ac:dyDescent="0.25">
      <c r="A248" s="190">
        <v>2000110004</v>
      </c>
      <c r="B248" s="190" t="s">
        <v>1059</v>
      </c>
      <c r="C248" s="190" t="s">
        <v>542</v>
      </c>
      <c r="D248" s="190" t="s">
        <v>479</v>
      </c>
      <c r="E248" s="191">
        <v>0</v>
      </c>
    </row>
    <row r="249" spans="1:5" x14ac:dyDescent="0.25">
      <c r="A249" s="188">
        <v>2000110005</v>
      </c>
      <c r="B249" s="188" t="s">
        <v>1060</v>
      </c>
      <c r="C249" s="188" t="s">
        <v>542</v>
      </c>
      <c r="D249" s="188" t="s">
        <v>479</v>
      </c>
      <c r="E249" s="189">
        <v>0</v>
      </c>
    </row>
    <row r="250" spans="1:5" x14ac:dyDescent="0.25">
      <c r="A250" s="190">
        <v>2000110006</v>
      </c>
      <c r="B250" s="190" t="s">
        <v>1061</v>
      </c>
      <c r="C250" s="190" t="s">
        <v>542</v>
      </c>
      <c r="D250" s="190" t="s">
        <v>479</v>
      </c>
      <c r="E250" s="191">
        <v>0</v>
      </c>
    </row>
    <row r="251" spans="1:5" x14ac:dyDescent="0.25">
      <c r="A251" s="188">
        <v>2000120001</v>
      </c>
      <c r="B251" s="188" t="s">
        <v>598</v>
      </c>
      <c r="C251" s="188" t="s">
        <v>542</v>
      </c>
      <c r="D251" s="188" t="s">
        <v>486</v>
      </c>
      <c r="E251" s="189">
        <v>6</v>
      </c>
    </row>
    <row r="252" spans="1:5" x14ac:dyDescent="0.25">
      <c r="A252" s="190">
        <v>2000120002</v>
      </c>
      <c r="B252" s="190" t="s">
        <v>1062</v>
      </c>
      <c r="C252" s="190" t="s">
        <v>542</v>
      </c>
      <c r="D252" s="190" t="s">
        <v>486</v>
      </c>
      <c r="E252" s="191">
        <v>6</v>
      </c>
    </row>
    <row r="253" spans="1:5" x14ac:dyDescent="0.25">
      <c r="A253" s="188">
        <v>2000120003</v>
      </c>
      <c r="B253" s="188" t="s">
        <v>599</v>
      </c>
      <c r="C253" s="188" t="s">
        <v>542</v>
      </c>
      <c r="D253" s="188" t="s">
        <v>489</v>
      </c>
      <c r="E253" s="189">
        <v>6</v>
      </c>
    </row>
    <row r="254" spans="1:5" x14ac:dyDescent="0.25">
      <c r="A254" s="190">
        <v>2000120004</v>
      </c>
      <c r="B254" s="190" t="s">
        <v>1063</v>
      </c>
      <c r="C254" s="190" t="s">
        <v>542</v>
      </c>
      <c r="D254" s="190" t="s">
        <v>479</v>
      </c>
      <c r="E254" s="191">
        <v>0</v>
      </c>
    </row>
    <row r="255" spans="1:5" x14ac:dyDescent="0.25">
      <c r="A255" s="188">
        <v>2000120005</v>
      </c>
      <c r="B255" s="188" t="s">
        <v>1064</v>
      </c>
      <c r="C255" s="188" t="s">
        <v>542</v>
      </c>
      <c r="D255" s="188" t="s">
        <v>479</v>
      </c>
      <c r="E255" s="189">
        <v>0</v>
      </c>
    </row>
    <row r="256" spans="1:5" x14ac:dyDescent="0.25">
      <c r="A256" s="190">
        <v>2000120006</v>
      </c>
      <c r="B256" s="190" t="s">
        <v>1065</v>
      </c>
      <c r="C256" s="190" t="s">
        <v>542</v>
      </c>
      <c r="D256" s="190" t="s">
        <v>479</v>
      </c>
      <c r="E256" s="191">
        <v>0</v>
      </c>
    </row>
    <row r="257" spans="1:5" x14ac:dyDescent="0.25">
      <c r="A257" s="188">
        <v>2000120007</v>
      </c>
      <c r="B257" s="188" t="s">
        <v>9014</v>
      </c>
      <c r="C257" s="188" t="s">
        <v>542</v>
      </c>
      <c r="D257" s="188" t="s">
        <v>489</v>
      </c>
      <c r="E257" s="189">
        <v>6</v>
      </c>
    </row>
    <row r="258" spans="1:5" x14ac:dyDescent="0.25">
      <c r="A258" s="190">
        <v>2000130001</v>
      </c>
      <c r="B258" s="190" t="s">
        <v>600</v>
      </c>
      <c r="C258" s="190" t="s">
        <v>542</v>
      </c>
      <c r="D258" s="190" t="s">
        <v>489</v>
      </c>
      <c r="E258" s="191">
        <v>6</v>
      </c>
    </row>
    <row r="259" spans="1:5" x14ac:dyDescent="0.25">
      <c r="A259" s="188">
        <v>2000130002</v>
      </c>
      <c r="B259" s="188" t="s">
        <v>1066</v>
      </c>
      <c r="C259" s="188" t="s">
        <v>542</v>
      </c>
      <c r="D259" s="188" t="s">
        <v>479</v>
      </c>
      <c r="E259" s="189">
        <v>0</v>
      </c>
    </row>
    <row r="260" spans="1:5" x14ac:dyDescent="0.25">
      <c r="A260" s="190">
        <v>2000130003</v>
      </c>
      <c r="B260" s="190" t="s">
        <v>9015</v>
      </c>
      <c r="C260" s="190" t="s">
        <v>542</v>
      </c>
      <c r="D260" s="190" t="s">
        <v>489</v>
      </c>
      <c r="E260" s="191">
        <v>6</v>
      </c>
    </row>
    <row r="261" spans="1:5" x14ac:dyDescent="0.25">
      <c r="A261" s="188">
        <v>2000170001</v>
      </c>
      <c r="B261" s="188" t="s">
        <v>1067</v>
      </c>
      <c r="C261" s="188" t="s">
        <v>542</v>
      </c>
      <c r="D261" s="188" t="s">
        <v>602</v>
      </c>
      <c r="E261" s="189">
        <v>0</v>
      </c>
    </row>
    <row r="262" spans="1:5" x14ac:dyDescent="0.25">
      <c r="A262" s="190">
        <v>2000170002</v>
      </c>
      <c r="B262" s="190" t="s">
        <v>1068</v>
      </c>
      <c r="C262" s="190" t="s">
        <v>542</v>
      </c>
      <c r="D262" s="190" t="s">
        <v>602</v>
      </c>
      <c r="E262" s="191">
        <v>0</v>
      </c>
    </row>
    <row r="263" spans="1:5" x14ac:dyDescent="0.25">
      <c r="A263" s="188">
        <v>2000170003</v>
      </c>
      <c r="B263" s="188" t="s">
        <v>1069</v>
      </c>
      <c r="C263" s="188" t="s">
        <v>542</v>
      </c>
      <c r="D263" s="188" t="s">
        <v>602</v>
      </c>
      <c r="E263" s="189">
        <v>0</v>
      </c>
    </row>
    <row r="264" spans="1:5" x14ac:dyDescent="0.25">
      <c r="A264" s="190">
        <v>2000170004</v>
      </c>
      <c r="B264" s="190" t="s">
        <v>601</v>
      </c>
      <c r="C264" s="190" t="s">
        <v>542</v>
      </c>
      <c r="D264" s="190" t="s">
        <v>602</v>
      </c>
      <c r="E264" s="191">
        <v>0</v>
      </c>
    </row>
    <row r="265" spans="1:5" x14ac:dyDescent="0.25">
      <c r="A265" s="188">
        <v>2000170005</v>
      </c>
      <c r="B265" s="188" t="s">
        <v>7327</v>
      </c>
      <c r="C265" s="188" t="s">
        <v>542</v>
      </c>
      <c r="D265" s="188" t="s">
        <v>602</v>
      </c>
      <c r="E265" s="189">
        <v>0</v>
      </c>
    </row>
    <row r="266" spans="1:5" x14ac:dyDescent="0.25">
      <c r="A266" s="190">
        <v>2000170006</v>
      </c>
      <c r="B266" s="190" t="s">
        <v>9016</v>
      </c>
      <c r="C266" s="190" t="s">
        <v>542</v>
      </c>
      <c r="D266" s="190" t="s">
        <v>602</v>
      </c>
      <c r="E266" s="191">
        <v>0</v>
      </c>
    </row>
    <row r="267" spans="1:5" x14ac:dyDescent="0.25">
      <c r="A267" s="188">
        <v>2000170007</v>
      </c>
      <c r="B267" s="188" t="s">
        <v>9017</v>
      </c>
      <c r="C267" s="188" t="s">
        <v>542</v>
      </c>
      <c r="D267" s="188" t="s">
        <v>602</v>
      </c>
      <c r="E267" s="189">
        <v>0</v>
      </c>
    </row>
    <row r="268" spans="1:5" x14ac:dyDescent="0.25">
      <c r="A268" s="190">
        <v>2000170008</v>
      </c>
      <c r="B268" s="190" t="s">
        <v>11737</v>
      </c>
      <c r="C268" s="190" t="s">
        <v>542</v>
      </c>
      <c r="D268" s="190" t="s">
        <v>602</v>
      </c>
      <c r="E268" s="191">
        <v>0</v>
      </c>
    </row>
    <row r="269" spans="1:5" x14ac:dyDescent="0.25">
      <c r="A269" s="188">
        <v>2000170009</v>
      </c>
      <c r="B269" s="188" t="s">
        <v>11738</v>
      </c>
      <c r="C269" s="188" t="s">
        <v>542</v>
      </c>
      <c r="D269" s="188" t="s">
        <v>602</v>
      </c>
      <c r="E269" s="189">
        <v>0</v>
      </c>
    </row>
    <row r="270" spans="1:5" x14ac:dyDescent="0.25">
      <c r="A270" s="190">
        <v>2100010001</v>
      </c>
      <c r="B270" s="190" t="s">
        <v>603</v>
      </c>
      <c r="C270" s="190" t="s">
        <v>542</v>
      </c>
      <c r="D270" s="190" t="s">
        <v>486</v>
      </c>
      <c r="E270" s="191">
        <v>12</v>
      </c>
    </row>
    <row r="271" spans="1:5" x14ac:dyDescent="0.25">
      <c r="A271" s="188">
        <v>2100010002</v>
      </c>
      <c r="B271" s="188" t="s">
        <v>1070</v>
      </c>
      <c r="C271" s="188" t="s">
        <v>542</v>
      </c>
      <c r="D271" s="188" t="s">
        <v>486</v>
      </c>
      <c r="E271" s="189">
        <v>6</v>
      </c>
    </row>
    <row r="272" spans="1:5" x14ac:dyDescent="0.25">
      <c r="A272" s="190">
        <v>2100010003</v>
      </c>
      <c r="B272" s="190" t="s">
        <v>1071</v>
      </c>
      <c r="C272" s="190" t="s">
        <v>542</v>
      </c>
      <c r="D272" s="190" t="s">
        <v>486</v>
      </c>
      <c r="E272" s="191">
        <v>6</v>
      </c>
    </row>
    <row r="273" spans="1:5" x14ac:dyDescent="0.25">
      <c r="A273" s="188">
        <v>2100010004</v>
      </c>
      <c r="B273" s="188" t="s">
        <v>5416</v>
      </c>
      <c r="C273" s="188" t="s">
        <v>542</v>
      </c>
      <c r="D273" s="188" t="s">
        <v>486</v>
      </c>
      <c r="E273" s="189">
        <v>12</v>
      </c>
    </row>
    <row r="274" spans="1:5" x14ac:dyDescent="0.25">
      <c r="A274" s="190">
        <v>2100010005</v>
      </c>
      <c r="B274" s="190" t="s">
        <v>5417</v>
      </c>
      <c r="C274" s="190" t="s">
        <v>542</v>
      </c>
      <c r="D274" s="190" t="s">
        <v>486</v>
      </c>
      <c r="E274" s="191">
        <v>12</v>
      </c>
    </row>
    <row r="275" spans="1:5" x14ac:dyDescent="0.25">
      <c r="A275" s="188">
        <v>2100010006</v>
      </c>
      <c r="B275" s="188" t="s">
        <v>5418</v>
      </c>
      <c r="C275" s="188" t="s">
        <v>542</v>
      </c>
      <c r="D275" s="188" t="s">
        <v>486</v>
      </c>
      <c r="E275" s="189">
        <v>12</v>
      </c>
    </row>
    <row r="276" spans="1:5" x14ac:dyDescent="0.25">
      <c r="A276" s="190">
        <v>2100010007</v>
      </c>
      <c r="B276" s="190" t="s">
        <v>5419</v>
      </c>
      <c r="C276" s="190" t="s">
        <v>542</v>
      </c>
      <c r="D276" s="190" t="s">
        <v>486</v>
      </c>
      <c r="E276" s="191">
        <v>12</v>
      </c>
    </row>
    <row r="277" spans="1:5" x14ac:dyDescent="0.25">
      <c r="A277" s="188">
        <v>2100010008</v>
      </c>
      <c r="B277" s="188" t="s">
        <v>5420</v>
      </c>
      <c r="C277" s="188" t="s">
        <v>542</v>
      </c>
      <c r="D277" s="188" t="s">
        <v>486</v>
      </c>
      <c r="E277" s="189">
        <v>12</v>
      </c>
    </row>
    <row r="278" spans="1:5" x14ac:dyDescent="0.25">
      <c r="A278" s="190">
        <v>2100010009</v>
      </c>
      <c r="B278" s="190" t="s">
        <v>5421</v>
      </c>
      <c r="C278" s="190" t="s">
        <v>542</v>
      </c>
      <c r="D278" s="190" t="s">
        <v>486</v>
      </c>
      <c r="E278" s="191">
        <v>12</v>
      </c>
    </row>
    <row r="279" spans="1:5" x14ac:dyDescent="0.25">
      <c r="A279" s="188">
        <v>2100010010</v>
      </c>
      <c r="B279" s="188" t="s">
        <v>5422</v>
      </c>
      <c r="C279" s="188" t="s">
        <v>542</v>
      </c>
      <c r="D279" s="188" t="s">
        <v>486</v>
      </c>
      <c r="E279" s="189">
        <v>12</v>
      </c>
    </row>
    <row r="280" spans="1:5" x14ac:dyDescent="0.25">
      <c r="A280" s="190">
        <v>2100020001</v>
      </c>
      <c r="B280" s="190" t="s">
        <v>604</v>
      </c>
      <c r="C280" s="190" t="s">
        <v>542</v>
      </c>
      <c r="D280" s="190" t="s">
        <v>486</v>
      </c>
      <c r="E280" s="191">
        <v>12</v>
      </c>
    </row>
    <row r="281" spans="1:5" x14ac:dyDescent="0.25">
      <c r="A281" s="188">
        <v>2100020002</v>
      </c>
      <c r="B281" s="188" t="s">
        <v>9125</v>
      </c>
      <c r="C281" s="188" t="s">
        <v>542</v>
      </c>
      <c r="D281" s="188" t="s">
        <v>486</v>
      </c>
      <c r="E281" s="189">
        <v>12</v>
      </c>
    </row>
    <row r="282" spans="1:5" x14ac:dyDescent="0.25">
      <c r="A282" s="190">
        <v>2100020003</v>
      </c>
      <c r="B282" s="190" t="s">
        <v>605</v>
      </c>
      <c r="C282" s="190" t="s">
        <v>542</v>
      </c>
      <c r="D282" s="190" t="s">
        <v>486</v>
      </c>
      <c r="E282" s="191">
        <v>12</v>
      </c>
    </row>
    <row r="283" spans="1:5" x14ac:dyDescent="0.25">
      <c r="A283" s="188">
        <v>2100020006</v>
      </c>
      <c r="B283" s="188" t="s">
        <v>606</v>
      </c>
      <c r="C283" s="188" t="s">
        <v>542</v>
      </c>
      <c r="D283" s="188" t="s">
        <v>486</v>
      </c>
      <c r="E283" s="189">
        <v>12</v>
      </c>
    </row>
    <row r="284" spans="1:5" x14ac:dyDescent="0.25">
      <c r="A284" s="190">
        <v>2100020007</v>
      </c>
      <c r="B284" s="190" t="s">
        <v>1072</v>
      </c>
      <c r="C284" s="190" t="s">
        <v>542</v>
      </c>
      <c r="D284" s="190" t="s">
        <v>486</v>
      </c>
      <c r="E284" s="191">
        <v>6</v>
      </c>
    </row>
    <row r="285" spans="1:5" x14ac:dyDescent="0.25">
      <c r="A285" s="188">
        <v>2100020008</v>
      </c>
      <c r="B285" s="188" t="s">
        <v>1073</v>
      </c>
      <c r="C285" s="188" t="s">
        <v>542</v>
      </c>
      <c r="D285" s="188" t="s">
        <v>486</v>
      </c>
      <c r="E285" s="189">
        <v>6</v>
      </c>
    </row>
    <row r="286" spans="1:5" x14ac:dyDescent="0.25">
      <c r="A286" s="190">
        <v>2100020009</v>
      </c>
      <c r="B286" s="190" t="s">
        <v>607</v>
      </c>
      <c r="C286" s="190" t="s">
        <v>542</v>
      </c>
      <c r="D286" s="190" t="s">
        <v>486</v>
      </c>
      <c r="E286" s="191">
        <v>12</v>
      </c>
    </row>
    <row r="287" spans="1:5" x14ac:dyDescent="0.25">
      <c r="A287" s="188">
        <v>2100020010</v>
      </c>
      <c r="B287" s="188" t="s">
        <v>608</v>
      </c>
      <c r="C287" s="188" t="s">
        <v>542</v>
      </c>
      <c r="D287" s="188" t="s">
        <v>486</v>
      </c>
      <c r="E287" s="189">
        <v>6</v>
      </c>
    </row>
    <row r="288" spans="1:5" x14ac:dyDescent="0.25">
      <c r="A288" s="190">
        <v>2100020011</v>
      </c>
      <c r="B288" s="190" t="s">
        <v>609</v>
      </c>
      <c r="C288" s="190" t="s">
        <v>542</v>
      </c>
      <c r="D288" s="190" t="s">
        <v>486</v>
      </c>
      <c r="E288" s="191">
        <v>12</v>
      </c>
    </row>
    <row r="289" spans="1:5" x14ac:dyDescent="0.25">
      <c r="A289" s="188">
        <v>2100020012</v>
      </c>
      <c r="B289" s="188" t="s">
        <v>1074</v>
      </c>
      <c r="C289" s="188" t="s">
        <v>542</v>
      </c>
      <c r="D289" s="188" t="s">
        <v>486</v>
      </c>
      <c r="E289" s="189">
        <v>6</v>
      </c>
    </row>
    <row r="290" spans="1:5" x14ac:dyDescent="0.25">
      <c r="A290" s="190">
        <v>2100020014</v>
      </c>
      <c r="B290" s="190" t="s">
        <v>1075</v>
      </c>
      <c r="C290" s="190" t="s">
        <v>542</v>
      </c>
      <c r="D290" s="190" t="s">
        <v>486</v>
      </c>
      <c r="E290" s="191">
        <v>6</v>
      </c>
    </row>
    <row r="291" spans="1:5" x14ac:dyDescent="0.25">
      <c r="A291" s="188">
        <v>2100020015</v>
      </c>
      <c r="B291" s="188" t="s">
        <v>610</v>
      </c>
      <c r="C291" s="188" t="s">
        <v>542</v>
      </c>
      <c r="D291" s="188" t="s">
        <v>486</v>
      </c>
      <c r="E291" s="189">
        <v>12</v>
      </c>
    </row>
    <row r="292" spans="1:5" x14ac:dyDescent="0.25">
      <c r="A292" s="190">
        <v>2100020016</v>
      </c>
      <c r="B292" s="190" t="s">
        <v>6606</v>
      </c>
      <c r="C292" s="190" t="s">
        <v>542</v>
      </c>
      <c r="D292" s="190" t="s">
        <v>486</v>
      </c>
      <c r="E292" s="191">
        <v>6</v>
      </c>
    </row>
    <row r="293" spans="1:5" x14ac:dyDescent="0.25">
      <c r="A293" s="188">
        <v>2100020017</v>
      </c>
      <c r="B293" s="188" t="s">
        <v>5429</v>
      </c>
      <c r="C293" s="188" t="s">
        <v>542</v>
      </c>
      <c r="D293" s="188" t="s">
        <v>486</v>
      </c>
      <c r="E293" s="189">
        <v>6</v>
      </c>
    </row>
    <row r="294" spans="1:5" x14ac:dyDescent="0.25">
      <c r="A294" s="190">
        <v>2100030001</v>
      </c>
      <c r="B294" s="190" t="s">
        <v>611</v>
      </c>
      <c r="C294" s="190" t="s">
        <v>542</v>
      </c>
      <c r="D294" s="190" t="s">
        <v>486</v>
      </c>
      <c r="E294" s="191">
        <v>12</v>
      </c>
    </row>
    <row r="295" spans="1:5" x14ac:dyDescent="0.25">
      <c r="A295" s="188">
        <v>2100030002</v>
      </c>
      <c r="B295" s="188" t="s">
        <v>612</v>
      </c>
      <c r="C295" s="188" t="s">
        <v>542</v>
      </c>
      <c r="D295" s="188" t="s">
        <v>486</v>
      </c>
      <c r="E295" s="189">
        <v>12</v>
      </c>
    </row>
    <row r="296" spans="1:5" x14ac:dyDescent="0.25">
      <c r="A296" s="190">
        <v>2100030003</v>
      </c>
      <c r="B296" s="190" t="s">
        <v>613</v>
      </c>
      <c r="C296" s="190" t="s">
        <v>542</v>
      </c>
      <c r="D296" s="190" t="s">
        <v>486</v>
      </c>
      <c r="E296" s="191">
        <v>12</v>
      </c>
    </row>
    <row r="297" spans="1:5" x14ac:dyDescent="0.25">
      <c r="A297" s="188">
        <v>2100030004</v>
      </c>
      <c r="B297" s="188" t="s">
        <v>4261</v>
      </c>
      <c r="C297" s="188" t="s">
        <v>542</v>
      </c>
      <c r="D297" s="188" t="s">
        <v>486</v>
      </c>
      <c r="E297" s="189">
        <v>12</v>
      </c>
    </row>
    <row r="298" spans="1:5" x14ac:dyDescent="0.25">
      <c r="A298" s="190">
        <v>2100030005</v>
      </c>
      <c r="B298" s="190" t="s">
        <v>4262</v>
      </c>
      <c r="C298" s="190" t="s">
        <v>542</v>
      </c>
      <c r="D298" s="190" t="s">
        <v>486</v>
      </c>
      <c r="E298" s="191">
        <v>12</v>
      </c>
    </row>
    <row r="299" spans="1:5" x14ac:dyDescent="0.25">
      <c r="A299" s="188">
        <v>2100030006</v>
      </c>
      <c r="B299" s="188" t="s">
        <v>4719</v>
      </c>
      <c r="C299" s="188" t="s">
        <v>542</v>
      </c>
      <c r="D299" s="188" t="s">
        <v>486</v>
      </c>
      <c r="E299" s="189">
        <v>12</v>
      </c>
    </row>
    <row r="300" spans="1:5" x14ac:dyDescent="0.25">
      <c r="A300" s="190">
        <v>2100040001</v>
      </c>
      <c r="B300" s="190" t="s">
        <v>3210</v>
      </c>
      <c r="C300" s="190" t="s">
        <v>1087</v>
      </c>
      <c r="D300" s="190" t="s">
        <v>486</v>
      </c>
      <c r="E300" s="191">
        <v>12</v>
      </c>
    </row>
    <row r="301" spans="1:5" x14ac:dyDescent="0.25">
      <c r="A301" s="188">
        <v>2100040002</v>
      </c>
      <c r="B301" s="188" t="s">
        <v>3211</v>
      </c>
      <c r="C301" s="188" t="s">
        <v>1087</v>
      </c>
      <c r="D301" s="188" t="s">
        <v>489</v>
      </c>
      <c r="E301" s="189">
        <v>12</v>
      </c>
    </row>
    <row r="302" spans="1:5" x14ac:dyDescent="0.25">
      <c r="A302" s="190">
        <v>2100040003</v>
      </c>
      <c r="B302" s="190" t="s">
        <v>3212</v>
      </c>
      <c r="C302" s="190" t="s">
        <v>1087</v>
      </c>
      <c r="D302" s="190" t="s">
        <v>489</v>
      </c>
      <c r="E302" s="191">
        <v>12</v>
      </c>
    </row>
    <row r="303" spans="1:5" x14ac:dyDescent="0.25">
      <c r="A303" s="188">
        <v>2100040004</v>
      </c>
      <c r="B303" s="188" t="s">
        <v>3213</v>
      </c>
      <c r="C303" s="188" t="s">
        <v>1087</v>
      </c>
      <c r="D303" s="188" t="s">
        <v>486</v>
      </c>
      <c r="E303" s="189">
        <v>12</v>
      </c>
    </row>
    <row r="304" spans="1:5" x14ac:dyDescent="0.25">
      <c r="A304" s="190">
        <v>2100040005</v>
      </c>
      <c r="B304" s="190" t="s">
        <v>3214</v>
      </c>
      <c r="C304" s="190" t="s">
        <v>1087</v>
      </c>
      <c r="D304" s="190" t="s">
        <v>486</v>
      </c>
      <c r="E304" s="191">
        <v>12</v>
      </c>
    </row>
    <row r="305" spans="1:5" x14ac:dyDescent="0.25">
      <c r="A305" s="188">
        <v>2100040006</v>
      </c>
      <c r="B305" s="188" t="s">
        <v>3215</v>
      </c>
      <c r="C305" s="188" t="s">
        <v>1087</v>
      </c>
      <c r="D305" s="188" t="s">
        <v>489</v>
      </c>
      <c r="E305" s="189">
        <v>23</v>
      </c>
    </row>
    <row r="306" spans="1:5" x14ac:dyDescent="0.25">
      <c r="A306" s="190">
        <v>2100040007</v>
      </c>
      <c r="B306" s="190" t="s">
        <v>3216</v>
      </c>
      <c r="C306" s="190" t="s">
        <v>1087</v>
      </c>
      <c r="D306" s="190" t="s">
        <v>489</v>
      </c>
      <c r="E306" s="191">
        <v>24</v>
      </c>
    </row>
    <row r="307" spans="1:5" x14ac:dyDescent="0.25">
      <c r="A307" s="188">
        <v>2100040008</v>
      </c>
      <c r="B307" s="188" t="s">
        <v>3217</v>
      </c>
      <c r="C307" s="188" t="s">
        <v>1087</v>
      </c>
      <c r="D307" s="188" t="s">
        <v>489</v>
      </c>
      <c r="E307" s="189">
        <v>6</v>
      </c>
    </row>
    <row r="308" spans="1:5" x14ac:dyDescent="0.25">
      <c r="A308" s="190">
        <v>2100040010</v>
      </c>
      <c r="B308" s="190" t="s">
        <v>3218</v>
      </c>
      <c r="C308" s="190" t="s">
        <v>1087</v>
      </c>
      <c r="D308" s="190" t="s">
        <v>486</v>
      </c>
      <c r="E308" s="191">
        <v>12</v>
      </c>
    </row>
    <row r="309" spans="1:5" x14ac:dyDescent="0.25">
      <c r="A309" s="188">
        <v>2100040011</v>
      </c>
      <c r="B309" s="188" t="s">
        <v>3219</v>
      </c>
      <c r="C309" s="188" t="s">
        <v>1087</v>
      </c>
      <c r="D309" s="188" t="s">
        <v>486</v>
      </c>
      <c r="E309" s="189">
        <v>12</v>
      </c>
    </row>
    <row r="310" spans="1:5" x14ac:dyDescent="0.25">
      <c r="A310" s="190">
        <v>2100040012</v>
      </c>
      <c r="B310" s="190" t="s">
        <v>3220</v>
      </c>
      <c r="C310" s="190" t="s">
        <v>1087</v>
      </c>
      <c r="D310" s="190" t="s">
        <v>489</v>
      </c>
      <c r="E310" s="191">
        <v>12</v>
      </c>
    </row>
    <row r="311" spans="1:5" x14ac:dyDescent="0.25">
      <c r="A311" s="188">
        <v>2100040013</v>
      </c>
      <c r="B311" s="188" t="s">
        <v>3221</v>
      </c>
      <c r="C311" s="188" t="s">
        <v>1087</v>
      </c>
      <c r="D311" s="188" t="s">
        <v>486</v>
      </c>
      <c r="E311" s="189">
        <v>12</v>
      </c>
    </row>
    <row r="312" spans="1:5" x14ac:dyDescent="0.25">
      <c r="A312" s="190">
        <v>2100040014</v>
      </c>
      <c r="B312" s="190" t="s">
        <v>3222</v>
      </c>
      <c r="C312" s="190" t="s">
        <v>1087</v>
      </c>
      <c r="D312" s="190" t="s">
        <v>486</v>
      </c>
      <c r="E312" s="191">
        <v>12</v>
      </c>
    </row>
    <row r="313" spans="1:5" x14ac:dyDescent="0.25">
      <c r="A313" s="188">
        <v>2100040015</v>
      </c>
      <c r="B313" s="188" t="s">
        <v>3223</v>
      </c>
      <c r="C313" s="188" t="s">
        <v>1087</v>
      </c>
      <c r="D313" s="188" t="s">
        <v>486</v>
      </c>
      <c r="E313" s="189">
        <v>23</v>
      </c>
    </row>
    <row r="314" spans="1:5" x14ac:dyDescent="0.25">
      <c r="A314" s="190">
        <v>2100040016</v>
      </c>
      <c r="B314" s="190" t="s">
        <v>3224</v>
      </c>
      <c r="C314" s="190" t="s">
        <v>1087</v>
      </c>
      <c r="D314" s="190" t="s">
        <v>489</v>
      </c>
      <c r="E314" s="191">
        <v>24</v>
      </c>
    </row>
    <row r="315" spans="1:5" x14ac:dyDescent="0.25">
      <c r="A315" s="188">
        <v>2100040017</v>
      </c>
      <c r="B315" s="188" t="s">
        <v>3225</v>
      </c>
      <c r="C315" s="188" t="s">
        <v>1087</v>
      </c>
      <c r="D315" s="188" t="s">
        <v>489</v>
      </c>
      <c r="E315" s="189">
        <v>6</v>
      </c>
    </row>
    <row r="316" spans="1:5" x14ac:dyDescent="0.25">
      <c r="A316" s="190">
        <v>2100040018</v>
      </c>
      <c r="B316" s="190" t="s">
        <v>9126</v>
      </c>
      <c r="C316" s="190" t="s">
        <v>1087</v>
      </c>
      <c r="D316" s="190" t="s">
        <v>486</v>
      </c>
      <c r="E316" s="191">
        <v>6</v>
      </c>
    </row>
    <row r="317" spans="1:5" x14ac:dyDescent="0.25">
      <c r="A317" s="188">
        <v>2100050001</v>
      </c>
      <c r="B317" s="188" t="s">
        <v>1076</v>
      </c>
      <c r="C317" s="188" t="s">
        <v>542</v>
      </c>
      <c r="D317" s="188" t="s">
        <v>486</v>
      </c>
      <c r="E317" s="189">
        <v>12</v>
      </c>
    </row>
    <row r="318" spans="1:5" x14ac:dyDescent="0.25">
      <c r="A318" s="190">
        <v>2100050002</v>
      </c>
      <c r="B318" s="190" t="s">
        <v>1077</v>
      </c>
      <c r="C318" s="190" t="s">
        <v>542</v>
      </c>
      <c r="D318" s="190" t="s">
        <v>486</v>
      </c>
      <c r="E318" s="191">
        <v>12</v>
      </c>
    </row>
    <row r="319" spans="1:5" x14ac:dyDescent="0.25">
      <c r="A319" s="188">
        <v>2100050003</v>
      </c>
      <c r="B319" s="188" t="s">
        <v>1078</v>
      </c>
      <c r="C319" s="188" t="s">
        <v>542</v>
      </c>
      <c r="D319" s="188" t="s">
        <v>486</v>
      </c>
      <c r="E319" s="189">
        <v>2</v>
      </c>
    </row>
    <row r="320" spans="1:5" x14ac:dyDescent="0.25">
      <c r="A320" s="190">
        <v>2100050004</v>
      </c>
      <c r="B320" s="190" t="s">
        <v>1079</v>
      </c>
      <c r="C320" s="190" t="s">
        <v>542</v>
      </c>
      <c r="D320" s="190" t="s">
        <v>486</v>
      </c>
      <c r="E320" s="191">
        <v>6</v>
      </c>
    </row>
    <row r="321" spans="1:5" x14ac:dyDescent="0.25">
      <c r="A321" s="188">
        <v>2100050005</v>
      </c>
      <c r="B321" s="188" t="s">
        <v>1080</v>
      </c>
      <c r="C321" s="188" t="s">
        <v>542</v>
      </c>
      <c r="D321" s="188" t="s">
        <v>486</v>
      </c>
      <c r="E321" s="189">
        <v>12</v>
      </c>
    </row>
    <row r="322" spans="1:5" x14ac:dyDescent="0.25">
      <c r="A322" s="190">
        <v>2100050006</v>
      </c>
      <c r="B322" s="190" t="s">
        <v>1081</v>
      </c>
      <c r="C322" s="190" t="s">
        <v>542</v>
      </c>
      <c r="D322" s="190" t="s">
        <v>486</v>
      </c>
      <c r="E322" s="191">
        <v>12</v>
      </c>
    </row>
    <row r="323" spans="1:5" x14ac:dyDescent="0.25">
      <c r="A323" s="188">
        <v>2100050007</v>
      </c>
      <c r="B323" s="188" t="s">
        <v>1082</v>
      </c>
      <c r="C323" s="188" t="s">
        <v>542</v>
      </c>
      <c r="D323" s="188" t="s">
        <v>486</v>
      </c>
      <c r="E323" s="189">
        <v>6</v>
      </c>
    </row>
    <row r="324" spans="1:5" x14ac:dyDescent="0.25">
      <c r="A324" s="190">
        <v>2100050008</v>
      </c>
      <c r="B324" s="190" t="s">
        <v>1083</v>
      </c>
      <c r="C324" s="190" t="s">
        <v>542</v>
      </c>
      <c r="D324" s="190" t="s">
        <v>486</v>
      </c>
      <c r="E324" s="191">
        <v>12</v>
      </c>
    </row>
    <row r="325" spans="1:5" x14ac:dyDescent="0.25">
      <c r="A325" s="188">
        <v>2100050009</v>
      </c>
      <c r="B325" s="188" t="s">
        <v>1084</v>
      </c>
      <c r="C325" s="188" t="s">
        <v>542</v>
      </c>
      <c r="D325" s="188" t="s">
        <v>486</v>
      </c>
      <c r="E325" s="189">
        <v>12</v>
      </c>
    </row>
    <row r="326" spans="1:5" x14ac:dyDescent="0.25">
      <c r="A326" s="190">
        <v>2100050010</v>
      </c>
      <c r="B326" s="190" t="s">
        <v>3226</v>
      </c>
      <c r="C326" s="190" t="s">
        <v>542</v>
      </c>
      <c r="D326" s="190" t="s">
        <v>486</v>
      </c>
      <c r="E326" s="191">
        <v>12</v>
      </c>
    </row>
    <row r="327" spans="1:5" x14ac:dyDescent="0.25">
      <c r="A327" s="188">
        <v>2100050011</v>
      </c>
      <c r="B327" s="188" t="s">
        <v>1085</v>
      </c>
      <c r="C327" s="188" t="s">
        <v>542</v>
      </c>
      <c r="D327" s="188" t="s">
        <v>486</v>
      </c>
      <c r="E327" s="189">
        <v>12</v>
      </c>
    </row>
    <row r="328" spans="1:5" x14ac:dyDescent="0.25">
      <c r="A328" s="190">
        <v>2100050012</v>
      </c>
      <c r="B328" s="190" t="s">
        <v>6368</v>
      </c>
      <c r="C328" s="190" t="s">
        <v>542</v>
      </c>
      <c r="D328" s="190" t="s">
        <v>489</v>
      </c>
      <c r="E328" s="191">
        <v>48</v>
      </c>
    </row>
    <row r="329" spans="1:5" x14ac:dyDescent="0.25">
      <c r="A329" s="188">
        <v>2100050013</v>
      </c>
      <c r="B329" s="188" t="s">
        <v>6607</v>
      </c>
      <c r="C329" s="188" t="s">
        <v>542</v>
      </c>
      <c r="D329" s="188" t="s">
        <v>479</v>
      </c>
      <c r="E329" s="189">
        <v>0</v>
      </c>
    </row>
    <row r="330" spans="1:5" x14ac:dyDescent="0.25">
      <c r="A330" s="190">
        <v>2100050014</v>
      </c>
      <c r="B330" s="190" t="s">
        <v>9127</v>
      </c>
      <c r="C330" s="190" t="s">
        <v>542</v>
      </c>
      <c r="D330" s="190" t="s">
        <v>479</v>
      </c>
      <c r="E330" s="191">
        <v>0</v>
      </c>
    </row>
    <row r="331" spans="1:5" x14ac:dyDescent="0.25">
      <c r="A331" s="188">
        <v>2100050015</v>
      </c>
      <c r="B331" s="188" t="s">
        <v>9128</v>
      </c>
      <c r="C331" s="188" t="s">
        <v>542</v>
      </c>
      <c r="D331" s="188" t="s">
        <v>479</v>
      </c>
      <c r="E331" s="189">
        <v>0</v>
      </c>
    </row>
    <row r="332" spans="1:5" x14ac:dyDescent="0.25">
      <c r="A332" s="190">
        <v>2100050016</v>
      </c>
      <c r="B332" s="190" t="s">
        <v>9129</v>
      </c>
      <c r="C332" s="190" t="s">
        <v>542</v>
      </c>
      <c r="D332" s="190" t="s">
        <v>479</v>
      </c>
      <c r="E332" s="191">
        <v>0</v>
      </c>
    </row>
    <row r="333" spans="1:5" x14ac:dyDescent="0.25">
      <c r="A333" s="188">
        <v>2100050017</v>
      </c>
      <c r="B333" s="188" t="s">
        <v>9130</v>
      </c>
      <c r="C333" s="188" t="s">
        <v>542</v>
      </c>
      <c r="D333" s="188" t="s">
        <v>479</v>
      </c>
      <c r="E333" s="189">
        <v>0</v>
      </c>
    </row>
    <row r="334" spans="1:5" x14ac:dyDescent="0.25">
      <c r="A334" s="190">
        <v>2100050018</v>
      </c>
      <c r="B334" s="190" t="s">
        <v>9131</v>
      </c>
      <c r="C334" s="190" t="s">
        <v>542</v>
      </c>
      <c r="D334" s="190" t="s">
        <v>479</v>
      </c>
      <c r="E334" s="191">
        <v>0</v>
      </c>
    </row>
    <row r="335" spans="1:5" x14ac:dyDescent="0.25">
      <c r="A335" s="188">
        <v>2100050019</v>
      </c>
      <c r="B335" s="188" t="s">
        <v>9132</v>
      </c>
      <c r="C335" s="188" t="s">
        <v>542</v>
      </c>
      <c r="D335" s="188" t="s">
        <v>479</v>
      </c>
      <c r="E335" s="189">
        <v>0</v>
      </c>
    </row>
    <row r="336" spans="1:5" x14ac:dyDescent="0.25">
      <c r="A336" s="190">
        <v>2100050020</v>
      </c>
      <c r="B336" s="190" t="s">
        <v>9133</v>
      </c>
      <c r="C336" s="190" t="s">
        <v>542</v>
      </c>
      <c r="D336" s="190" t="s">
        <v>479</v>
      </c>
      <c r="E336" s="191">
        <v>0</v>
      </c>
    </row>
    <row r="337" spans="1:5" x14ac:dyDescent="0.25">
      <c r="A337" s="188">
        <v>2100050021</v>
      </c>
      <c r="B337" s="188" t="s">
        <v>9134</v>
      </c>
      <c r="C337" s="188" t="s">
        <v>542</v>
      </c>
      <c r="D337" s="188" t="s">
        <v>479</v>
      </c>
      <c r="E337" s="189">
        <v>0</v>
      </c>
    </row>
    <row r="338" spans="1:5" x14ac:dyDescent="0.25">
      <c r="A338" s="190">
        <v>2100050022</v>
      </c>
      <c r="B338" s="190" t="s">
        <v>9135</v>
      </c>
      <c r="C338" s="190" t="s">
        <v>542</v>
      </c>
      <c r="D338" s="190" t="s">
        <v>479</v>
      </c>
      <c r="E338" s="191">
        <v>0</v>
      </c>
    </row>
    <row r="339" spans="1:5" x14ac:dyDescent="0.25">
      <c r="A339" s="188">
        <v>2100110001</v>
      </c>
      <c r="B339" s="188" t="s">
        <v>614</v>
      </c>
      <c r="C339" s="188" t="s">
        <v>542</v>
      </c>
      <c r="D339" s="188" t="s">
        <v>486</v>
      </c>
      <c r="E339" s="189">
        <v>12</v>
      </c>
    </row>
    <row r="340" spans="1:5" x14ac:dyDescent="0.25">
      <c r="A340" s="190">
        <v>2200010001</v>
      </c>
      <c r="B340" s="190" t="s">
        <v>1086</v>
      </c>
      <c r="C340" s="190" t="s">
        <v>1087</v>
      </c>
      <c r="D340" s="190" t="s">
        <v>486</v>
      </c>
      <c r="E340" s="191">
        <v>12</v>
      </c>
    </row>
    <row r="341" spans="1:5" x14ac:dyDescent="0.25">
      <c r="A341" s="188">
        <v>2200010002</v>
      </c>
      <c r="B341" s="188" t="s">
        <v>1088</v>
      </c>
      <c r="C341" s="188" t="s">
        <v>1087</v>
      </c>
      <c r="D341" s="188" t="s">
        <v>486</v>
      </c>
      <c r="E341" s="189">
        <v>6</v>
      </c>
    </row>
    <row r="342" spans="1:5" x14ac:dyDescent="0.25">
      <c r="A342" s="190">
        <v>2200010003</v>
      </c>
      <c r="B342" s="190" t="s">
        <v>1089</v>
      </c>
      <c r="C342" s="190" t="s">
        <v>1087</v>
      </c>
      <c r="D342" s="190" t="s">
        <v>486</v>
      </c>
      <c r="E342" s="191">
        <v>6</v>
      </c>
    </row>
    <row r="343" spans="1:5" x14ac:dyDescent="0.25">
      <c r="A343" s="188">
        <v>2200010004</v>
      </c>
      <c r="B343" s="188" t="s">
        <v>6608</v>
      </c>
      <c r="C343" s="188" t="s">
        <v>1087</v>
      </c>
      <c r="D343" s="188" t="s">
        <v>486</v>
      </c>
      <c r="E343" s="189">
        <v>12</v>
      </c>
    </row>
    <row r="344" spans="1:5" x14ac:dyDescent="0.25">
      <c r="A344" s="190">
        <v>2200010005</v>
      </c>
      <c r="B344" s="190" t="s">
        <v>6609</v>
      </c>
      <c r="C344" s="190" t="s">
        <v>1087</v>
      </c>
      <c r="D344" s="190" t="s">
        <v>486</v>
      </c>
      <c r="E344" s="191">
        <v>12</v>
      </c>
    </row>
    <row r="345" spans="1:5" x14ac:dyDescent="0.25">
      <c r="A345" s="188">
        <v>2200010006</v>
      </c>
      <c r="B345" s="188" t="s">
        <v>6610</v>
      </c>
      <c r="C345" s="188" t="s">
        <v>1087</v>
      </c>
      <c r="D345" s="188" t="s">
        <v>486</v>
      </c>
      <c r="E345" s="189">
        <v>12</v>
      </c>
    </row>
    <row r="346" spans="1:5" x14ac:dyDescent="0.25">
      <c r="A346" s="190">
        <v>2200010007</v>
      </c>
      <c r="B346" s="190" t="s">
        <v>6611</v>
      </c>
      <c r="C346" s="190" t="s">
        <v>1087</v>
      </c>
      <c r="D346" s="190" t="s">
        <v>486</v>
      </c>
      <c r="E346" s="191">
        <v>12</v>
      </c>
    </row>
    <row r="347" spans="1:5" x14ac:dyDescent="0.25">
      <c r="A347" s="188">
        <v>2200010008</v>
      </c>
      <c r="B347" s="188" t="s">
        <v>6612</v>
      </c>
      <c r="C347" s="188" t="s">
        <v>1087</v>
      </c>
      <c r="D347" s="188" t="s">
        <v>486</v>
      </c>
      <c r="E347" s="189">
        <v>12</v>
      </c>
    </row>
    <row r="348" spans="1:5" x14ac:dyDescent="0.25">
      <c r="A348" s="190">
        <v>2200010009</v>
      </c>
      <c r="B348" s="190" t="s">
        <v>6613</v>
      </c>
      <c r="C348" s="190" t="s">
        <v>1087</v>
      </c>
      <c r="D348" s="190" t="s">
        <v>486</v>
      </c>
      <c r="E348" s="191">
        <v>12</v>
      </c>
    </row>
    <row r="349" spans="1:5" x14ac:dyDescent="0.25">
      <c r="A349" s="188">
        <v>2200010010</v>
      </c>
      <c r="B349" s="188" t="s">
        <v>6614</v>
      </c>
      <c r="C349" s="188" t="s">
        <v>1087</v>
      </c>
      <c r="D349" s="188" t="s">
        <v>486</v>
      </c>
      <c r="E349" s="189">
        <v>12</v>
      </c>
    </row>
    <row r="350" spans="1:5" x14ac:dyDescent="0.25">
      <c r="A350" s="190">
        <v>2200020001</v>
      </c>
      <c r="B350" s="190" t="s">
        <v>1090</v>
      </c>
      <c r="C350" s="190" t="s">
        <v>1087</v>
      </c>
      <c r="D350" s="190" t="s">
        <v>486</v>
      </c>
      <c r="E350" s="191">
        <v>12</v>
      </c>
    </row>
    <row r="351" spans="1:5" x14ac:dyDescent="0.25">
      <c r="A351" s="188">
        <v>2200020002</v>
      </c>
      <c r="B351" s="188" t="s">
        <v>9136</v>
      </c>
      <c r="C351" s="188" t="s">
        <v>1087</v>
      </c>
      <c r="D351" s="188" t="s">
        <v>486</v>
      </c>
      <c r="E351" s="189">
        <v>12</v>
      </c>
    </row>
    <row r="352" spans="1:5" x14ac:dyDescent="0.25">
      <c r="A352" s="190">
        <v>2200020003</v>
      </c>
      <c r="B352" s="190" t="s">
        <v>1091</v>
      </c>
      <c r="C352" s="190" t="s">
        <v>1087</v>
      </c>
      <c r="D352" s="190" t="s">
        <v>486</v>
      </c>
      <c r="E352" s="191">
        <v>12</v>
      </c>
    </row>
    <row r="353" spans="1:5" x14ac:dyDescent="0.25">
      <c r="A353" s="188">
        <v>2200020006</v>
      </c>
      <c r="B353" s="188" t="s">
        <v>1092</v>
      </c>
      <c r="C353" s="188" t="s">
        <v>1087</v>
      </c>
      <c r="D353" s="188" t="s">
        <v>486</v>
      </c>
      <c r="E353" s="189">
        <v>12</v>
      </c>
    </row>
    <row r="354" spans="1:5" x14ac:dyDescent="0.25">
      <c r="A354" s="190">
        <v>2200020007</v>
      </c>
      <c r="B354" s="190" t="s">
        <v>1093</v>
      </c>
      <c r="C354" s="190" t="s">
        <v>1087</v>
      </c>
      <c r="D354" s="190" t="s">
        <v>486</v>
      </c>
      <c r="E354" s="191">
        <v>6</v>
      </c>
    </row>
    <row r="355" spans="1:5" x14ac:dyDescent="0.25">
      <c r="A355" s="188">
        <v>2200020008</v>
      </c>
      <c r="B355" s="188" t="s">
        <v>1094</v>
      </c>
      <c r="C355" s="188" t="s">
        <v>1087</v>
      </c>
      <c r="D355" s="188" t="s">
        <v>486</v>
      </c>
      <c r="E355" s="189">
        <v>6</v>
      </c>
    </row>
    <row r="356" spans="1:5" x14ac:dyDescent="0.25">
      <c r="A356" s="190">
        <v>2200020009</v>
      </c>
      <c r="B356" s="190" t="s">
        <v>1095</v>
      </c>
      <c r="C356" s="190" t="s">
        <v>1087</v>
      </c>
      <c r="D356" s="190" t="s">
        <v>486</v>
      </c>
      <c r="E356" s="191">
        <v>12</v>
      </c>
    </row>
    <row r="357" spans="1:5" x14ac:dyDescent="0.25">
      <c r="A357" s="188">
        <v>2200020010</v>
      </c>
      <c r="B357" s="188" t="s">
        <v>1096</v>
      </c>
      <c r="C357" s="188" t="s">
        <v>1087</v>
      </c>
      <c r="D357" s="188" t="s">
        <v>486</v>
      </c>
      <c r="E357" s="189">
        <v>6</v>
      </c>
    </row>
    <row r="358" spans="1:5" x14ac:dyDescent="0.25">
      <c r="A358" s="190">
        <v>2200020011</v>
      </c>
      <c r="B358" s="190" t="s">
        <v>1097</v>
      </c>
      <c r="C358" s="190" t="s">
        <v>1087</v>
      </c>
      <c r="D358" s="190" t="s">
        <v>486</v>
      </c>
      <c r="E358" s="191">
        <v>12</v>
      </c>
    </row>
    <row r="359" spans="1:5" x14ac:dyDescent="0.25">
      <c r="A359" s="188">
        <v>2200020012</v>
      </c>
      <c r="B359" s="188" t="s">
        <v>1098</v>
      </c>
      <c r="C359" s="188" t="s">
        <v>1087</v>
      </c>
      <c r="D359" s="188" t="s">
        <v>486</v>
      </c>
      <c r="E359" s="189">
        <v>6</v>
      </c>
    </row>
    <row r="360" spans="1:5" x14ac:dyDescent="0.25">
      <c r="A360" s="190">
        <v>2200020014</v>
      </c>
      <c r="B360" s="190" t="s">
        <v>1099</v>
      </c>
      <c r="C360" s="190" t="s">
        <v>1087</v>
      </c>
      <c r="D360" s="190" t="s">
        <v>486</v>
      </c>
      <c r="E360" s="191">
        <v>6</v>
      </c>
    </row>
    <row r="361" spans="1:5" x14ac:dyDescent="0.25">
      <c r="A361" s="188">
        <v>2200020015</v>
      </c>
      <c r="B361" s="188" t="s">
        <v>1100</v>
      </c>
      <c r="C361" s="188" t="s">
        <v>1087</v>
      </c>
      <c r="D361" s="188" t="s">
        <v>486</v>
      </c>
      <c r="E361" s="189">
        <v>12</v>
      </c>
    </row>
    <row r="362" spans="1:5" x14ac:dyDescent="0.25">
      <c r="A362" s="190">
        <v>2200020016</v>
      </c>
      <c r="B362" s="190" t="s">
        <v>6615</v>
      </c>
      <c r="C362" s="190" t="s">
        <v>1087</v>
      </c>
      <c r="D362" s="190" t="s">
        <v>486</v>
      </c>
      <c r="E362" s="191">
        <v>6</v>
      </c>
    </row>
    <row r="363" spans="1:5" x14ac:dyDescent="0.25">
      <c r="A363" s="188">
        <v>2200020017</v>
      </c>
      <c r="B363" s="188" t="s">
        <v>6616</v>
      </c>
      <c r="C363" s="188" t="s">
        <v>1087</v>
      </c>
      <c r="D363" s="188" t="s">
        <v>486</v>
      </c>
      <c r="E363" s="189">
        <v>6</v>
      </c>
    </row>
    <row r="364" spans="1:5" x14ac:dyDescent="0.25">
      <c r="A364" s="190">
        <v>2200030001</v>
      </c>
      <c r="B364" s="190" t="s">
        <v>1101</v>
      </c>
      <c r="C364" s="190" t="s">
        <v>1087</v>
      </c>
      <c r="D364" s="190" t="s">
        <v>486</v>
      </c>
      <c r="E364" s="191">
        <v>12</v>
      </c>
    </row>
    <row r="365" spans="1:5" x14ac:dyDescent="0.25">
      <c r="A365" s="188">
        <v>2200030002</v>
      </c>
      <c r="B365" s="188" t="s">
        <v>1102</v>
      </c>
      <c r="C365" s="188" t="s">
        <v>1087</v>
      </c>
      <c r="D365" s="188" t="s">
        <v>486</v>
      </c>
      <c r="E365" s="189">
        <v>12</v>
      </c>
    </row>
    <row r="366" spans="1:5" x14ac:dyDescent="0.25">
      <c r="A366" s="190">
        <v>2200030003</v>
      </c>
      <c r="B366" s="190" t="s">
        <v>1103</v>
      </c>
      <c r="C366" s="190" t="s">
        <v>1087</v>
      </c>
      <c r="D366" s="190" t="s">
        <v>486</v>
      </c>
      <c r="E366" s="191">
        <v>12</v>
      </c>
    </row>
    <row r="367" spans="1:5" x14ac:dyDescent="0.25">
      <c r="A367" s="188">
        <v>2200030004</v>
      </c>
      <c r="B367" s="188" t="s">
        <v>4720</v>
      </c>
      <c r="C367" s="188" t="s">
        <v>1087</v>
      </c>
      <c r="D367" s="188" t="s">
        <v>486</v>
      </c>
      <c r="E367" s="189">
        <v>12</v>
      </c>
    </row>
    <row r="368" spans="1:5" x14ac:dyDescent="0.25">
      <c r="A368" s="190">
        <v>2200030005</v>
      </c>
      <c r="B368" s="190" t="s">
        <v>4721</v>
      </c>
      <c r="C368" s="190" t="s">
        <v>1087</v>
      </c>
      <c r="D368" s="190" t="s">
        <v>486</v>
      </c>
      <c r="E368" s="191">
        <v>12</v>
      </c>
    </row>
    <row r="369" spans="1:5" x14ac:dyDescent="0.25">
      <c r="A369" s="188">
        <v>2200030006</v>
      </c>
      <c r="B369" s="188" t="s">
        <v>4722</v>
      </c>
      <c r="C369" s="188" t="s">
        <v>1087</v>
      </c>
      <c r="D369" s="188" t="s">
        <v>486</v>
      </c>
      <c r="E369" s="189">
        <v>12</v>
      </c>
    </row>
    <row r="370" spans="1:5" x14ac:dyDescent="0.25">
      <c r="A370" s="190">
        <v>2200040001</v>
      </c>
      <c r="B370" s="190" t="s">
        <v>3227</v>
      </c>
      <c r="C370" s="190" t="s">
        <v>542</v>
      </c>
      <c r="D370" s="190" t="s">
        <v>486</v>
      </c>
      <c r="E370" s="191">
        <v>12</v>
      </c>
    </row>
    <row r="371" spans="1:5" x14ac:dyDescent="0.25">
      <c r="A371" s="188">
        <v>2200040002</v>
      </c>
      <c r="B371" s="188" t="s">
        <v>3228</v>
      </c>
      <c r="C371" s="188" t="s">
        <v>542</v>
      </c>
      <c r="D371" s="188" t="s">
        <v>489</v>
      </c>
      <c r="E371" s="189">
        <v>12</v>
      </c>
    </row>
    <row r="372" spans="1:5" x14ac:dyDescent="0.25">
      <c r="A372" s="190">
        <v>2200040003</v>
      </c>
      <c r="B372" s="190" t="s">
        <v>3229</v>
      </c>
      <c r="C372" s="190" t="s">
        <v>542</v>
      </c>
      <c r="D372" s="190" t="s">
        <v>489</v>
      </c>
      <c r="E372" s="191">
        <v>12</v>
      </c>
    </row>
    <row r="373" spans="1:5" x14ac:dyDescent="0.25">
      <c r="A373" s="188">
        <v>2200040004</v>
      </c>
      <c r="B373" s="188" t="s">
        <v>3230</v>
      </c>
      <c r="C373" s="188" t="s">
        <v>542</v>
      </c>
      <c r="D373" s="188" t="s">
        <v>486</v>
      </c>
      <c r="E373" s="189">
        <v>12</v>
      </c>
    </row>
    <row r="374" spans="1:5" x14ac:dyDescent="0.25">
      <c r="A374" s="190">
        <v>2200040005</v>
      </c>
      <c r="B374" s="190" t="s">
        <v>3231</v>
      </c>
      <c r="C374" s="190" t="s">
        <v>542</v>
      </c>
      <c r="D374" s="190" t="s">
        <v>486</v>
      </c>
      <c r="E374" s="191">
        <v>12</v>
      </c>
    </row>
    <row r="375" spans="1:5" x14ac:dyDescent="0.25">
      <c r="A375" s="188">
        <v>2200040006</v>
      </c>
      <c r="B375" s="188" t="s">
        <v>3232</v>
      </c>
      <c r="C375" s="188" t="s">
        <v>542</v>
      </c>
      <c r="D375" s="188" t="s">
        <v>489</v>
      </c>
      <c r="E375" s="189">
        <v>23</v>
      </c>
    </row>
    <row r="376" spans="1:5" x14ac:dyDescent="0.25">
      <c r="A376" s="190">
        <v>2200040007</v>
      </c>
      <c r="B376" s="190" t="s">
        <v>3233</v>
      </c>
      <c r="C376" s="190" t="s">
        <v>542</v>
      </c>
      <c r="D376" s="190" t="s">
        <v>489</v>
      </c>
      <c r="E376" s="191">
        <v>24</v>
      </c>
    </row>
    <row r="377" spans="1:5" x14ac:dyDescent="0.25">
      <c r="A377" s="188">
        <v>2200040008</v>
      </c>
      <c r="B377" s="188" t="s">
        <v>3234</v>
      </c>
      <c r="C377" s="188" t="s">
        <v>542</v>
      </c>
      <c r="D377" s="188" t="s">
        <v>489</v>
      </c>
      <c r="E377" s="189">
        <v>6</v>
      </c>
    </row>
    <row r="378" spans="1:5" x14ac:dyDescent="0.25">
      <c r="A378" s="190">
        <v>2200040010</v>
      </c>
      <c r="B378" s="190" t="s">
        <v>3235</v>
      </c>
      <c r="C378" s="190" t="s">
        <v>542</v>
      </c>
      <c r="D378" s="190" t="s">
        <v>486</v>
      </c>
      <c r="E378" s="191">
        <v>12</v>
      </c>
    </row>
    <row r="379" spans="1:5" x14ac:dyDescent="0.25">
      <c r="A379" s="188">
        <v>2200040011</v>
      </c>
      <c r="B379" s="188" t="s">
        <v>3236</v>
      </c>
      <c r="C379" s="188" t="s">
        <v>542</v>
      </c>
      <c r="D379" s="188" t="s">
        <v>486</v>
      </c>
      <c r="E379" s="189">
        <v>12</v>
      </c>
    </row>
    <row r="380" spans="1:5" x14ac:dyDescent="0.25">
      <c r="A380" s="190">
        <v>2200040012</v>
      </c>
      <c r="B380" s="190" t="s">
        <v>3237</v>
      </c>
      <c r="C380" s="190" t="s">
        <v>542</v>
      </c>
      <c r="D380" s="190" t="s">
        <v>489</v>
      </c>
      <c r="E380" s="191">
        <v>12</v>
      </c>
    </row>
    <row r="381" spans="1:5" x14ac:dyDescent="0.25">
      <c r="A381" s="188">
        <v>2200040013</v>
      </c>
      <c r="B381" s="188" t="s">
        <v>3238</v>
      </c>
      <c r="C381" s="188" t="s">
        <v>542</v>
      </c>
      <c r="D381" s="188" t="s">
        <v>486</v>
      </c>
      <c r="E381" s="189">
        <v>12</v>
      </c>
    </row>
    <row r="382" spans="1:5" x14ac:dyDescent="0.25">
      <c r="A382" s="190">
        <v>2200040014</v>
      </c>
      <c r="B382" s="190" t="s">
        <v>3239</v>
      </c>
      <c r="C382" s="190" t="s">
        <v>542</v>
      </c>
      <c r="D382" s="190" t="s">
        <v>486</v>
      </c>
      <c r="E382" s="191">
        <v>12</v>
      </c>
    </row>
    <row r="383" spans="1:5" x14ac:dyDescent="0.25">
      <c r="A383" s="188">
        <v>2200040015</v>
      </c>
      <c r="B383" s="188" t="s">
        <v>3240</v>
      </c>
      <c r="C383" s="188" t="s">
        <v>542</v>
      </c>
      <c r="D383" s="188" t="s">
        <v>486</v>
      </c>
      <c r="E383" s="189">
        <v>23</v>
      </c>
    </row>
    <row r="384" spans="1:5" x14ac:dyDescent="0.25">
      <c r="A384" s="190">
        <v>2200040016</v>
      </c>
      <c r="B384" s="190" t="s">
        <v>3241</v>
      </c>
      <c r="C384" s="190" t="s">
        <v>542</v>
      </c>
      <c r="D384" s="190" t="s">
        <v>489</v>
      </c>
      <c r="E384" s="191">
        <v>24</v>
      </c>
    </row>
    <row r="385" spans="1:5" x14ac:dyDescent="0.25">
      <c r="A385" s="188">
        <v>2200040017</v>
      </c>
      <c r="B385" s="188" t="s">
        <v>3242</v>
      </c>
      <c r="C385" s="188" t="s">
        <v>542</v>
      </c>
      <c r="D385" s="188" t="s">
        <v>489</v>
      </c>
      <c r="E385" s="189">
        <v>6</v>
      </c>
    </row>
    <row r="386" spans="1:5" x14ac:dyDescent="0.25">
      <c r="A386" s="190">
        <v>2200040018</v>
      </c>
      <c r="B386" s="190" t="s">
        <v>6617</v>
      </c>
      <c r="C386" s="190" t="s">
        <v>542</v>
      </c>
      <c r="D386" s="190" t="s">
        <v>479</v>
      </c>
      <c r="E386" s="191">
        <v>0</v>
      </c>
    </row>
    <row r="387" spans="1:5" x14ac:dyDescent="0.25">
      <c r="A387" s="188">
        <v>2200040019</v>
      </c>
      <c r="B387" s="188" t="s">
        <v>7541</v>
      </c>
      <c r="C387" s="188" t="s">
        <v>542</v>
      </c>
      <c r="D387" s="188" t="s">
        <v>479</v>
      </c>
      <c r="E387" s="189">
        <v>0</v>
      </c>
    </row>
    <row r="388" spans="1:5" x14ac:dyDescent="0.25">
      <c r="A388" s="190">
        <v>2200040020</v>
      </c>
      <c r="B388" s="190" t="s">
        <v>7542</v>
      </c>
      <c r="C388" s="190" t="s">
        <v>542</v>
      </c>
      <c r="D388" s="190" t="s">
        <v>479</v>
      </c>
      <c r="E388" s="191">
        <v>0</v>
      </c>
    </row>
    <row r="389" spans="1:5" x14ac:dyDescent="0.25">
      <c r="A389" s="188">
        <v>2200040021</v>
      </c>
      <c r="B389" s="188" t="s">
        <v>7543</v>
      </c>
      <c r="C389" s="188" t="s">
        <v>542</v>
      </c>
      <c r="D389" s="188" t="s">
        <v>479</v>
      </c>
      <c r="E389" s="189">
        <v>0</v>
      </c>
    </row>
    <row r="390" spans="1:5" x14ac:dyDescent="0.25">
      <c r="A390" s="190">
        <v>2200040022</v>
      </c>
      <c r="B390" s="190" t="s">
        <v>7544</v>
      </c>
      <c r="C390" s="190" t="s">
        <v>542</v>
      </c>
      <c r="D390" s="190" t="s">
        <v>479</v>
      </c>
      <c r="E390" s="191">
        <v>0</v>
      </c>
    </row>
    <row r="391" spans="1:5" x14ac:dyDescent="0.25">
      <c r="A391" s="188">
        <v>2200040023</v>
      </c>
      <c r="B391" s="188" t="s">
        <v>7545</v>
      </c>
      <c r="C391" s="188" t="s">
        <v>542</v>
      </c>
      <c r="D391" s="188" t="s">
        <v>479</v>
      </c>
      <c r="E391" s="189">
        <v>0</v>
      </c>
    </row>
    <row r="392" spans="1:5" x14ac:dyDescent="0.25">
      <c r="A392" s="190">
        <v>2200040024</v>
      </c>
      <c r="B392" s="190" t="s">
        <v>7546</v>
      </c>
      <c r="C392" s="190" t="s">
        <v>542</v>
      </c>
      <c r="D392" s="190" t="s">
        <v>479</v>
      </c>
      <c r="E392" s="191">
        <v>0</v>
      </c>
    </row>
    <row r="393" spans="1:5" x14ac:dyDescent="0.25">
      <c r="A393" s="188">
        <v>2200040025</v>
      </c>
      <c r="B393" s="188" t="s">
        <v>7157</v>
      </c>
      <c r="C393" s="188" t="s">
        <v>542</v>
      </c>
      <c r="D393" s="188" t="s">
        <v>479</v>
      </c>
      <c r="E393" s="189">
        <v>0</v>
      </c>
    </row>
    <row r="394" spans="1:5" x14ac:dyDescent="0.25">
      <c r="A394" s="190">
        <v>2200040026</v>
      </c>
      <c r="B394" s="190" t="s">
        <v>7547</v>
      </c>
      <c r="C394" s="190" t="s">
        <v>542</v>
      </c>
      <c r="D394" s="190" t="s">
        <v>479</v>
      </c>
      <c r="E394" s="191">
        <v>0</v>
      </c>
    </row>
    <row r="395" spans="1:5" x14ac:dyDescent="0.25">
      <c r="A395" s="188">
        <v>2200040027</v>
      </c>
      <c r="B395" s="188" t="s">
        <v>7548</v>
      </c>
      <c r="C395" s="188" t="s">
        <v>542</v>
      </c>
      <c r="D395" s="188" t="s">
        <v>479</v>
      </c>
      <c r="E395" s="189">
        <v>0</v>
      </c>
    </row>
    <row r="396" spans="1:5" x14ac:dyDescent="0.25">
      <c r="A396" s="190">
        <v>2200040028</v>
      </c>
      <c r="B396" s="190" t="s">
        <v>7549</v>
      </c>
      <c r="C396" s="190" t="s">
        <v>542</v>
      </c>
      <c r="D396" s="190" t="s">
        <v>479</v>
      </c>
      <c r="E396" s="191">
        <v>0</v>
      </c>
    </row>
    <row r="397" spans="1:5" x14ac:dyDescent="0.25">
      <c r="A397" s="188">
        <v>2200040029</v>
      </c>
      <c r="B397" s="188" t="s">
        <v>7550</v>
      </c>
      <c r="C397" s="188" t="s">
        <v>542</v>
      </c>
      <c r="D397" s="188" t="s">
        <v>479</v>
      </c>
      <c r="E397" s="189">
        <v>0</v>
      </c>
    </row>
    <row r="398" spans="1:5" x14ac:dyDescent="0.25">
      <c r="A398" s="190">
        <v>2200040030</v>
      </c>
      <c r="B398" s="190" t="s">
        <v>7551</v>
      </c>
      <c r="C398" s="190" t="s">
        <v>542</v>
      </c>
      <c r="D398" s="190" t="s">
        <v>479</v>
      </c>
      <c r="E398" s="191">
        <v>0</v>
      </c>
    </row>
    <row r="399" spans="1:5" x14ac:dyDescent="0.25">
      <c r="A399" s="188">
        <v>2200040031</v>
      </c>
      <c r="B399" s="188" t="s">
        <v>7552</v>
      </c>
      <c r="C399" s="188" t="s">
        <v>542</v>
      </c>
      <c r="D399" s="188" t="s">
        <v>479</v>
      </c>
      <c r="E399" s="189">
        <v>0</v>
      </c>
    </row>
    <row r="400" spans="1:5" x14ac:dyDescent="0.25">
      <c r="A400" s="190">
        <v>2200040032</v>
      </c>
      <c r="B400" s="190" t="s">
        <v>9137</v>
      </c>
      <c r="C400" s="190" t="s">
        <v>542</v>
      </c>
      <c r="D400" s="190" t="s">
        <v>486</v>
      </c>
      <c r="E400" s="191">
        <v>6</v>
      </c>
    </row>
    <row r="401" spans="1:5" x14ac:dyDescent="0.25">
      <c r="A401" s="188">
        <v>2200040033</v>
      </c>
      <c r="B401" s="188" t="s">
        <v>9138</v>
      </c>
      <c r="C401" s="188" t="s">
        <v>542</v>
      </c>
      <c r="D401" s="188" t="s">
        <v>479</v>
      </c>
      <c r="E401" s="189">
        <v>0</v>
      </c>
    </row>
    <row r="402" spans="1:5" x14ac:dyDescent="0.25">
      <c r="A402" s="190">
        <v>2200110001</v>
      </c>
      <c r="B402" s="190" t="s">
        <v>1104</v>
      </c>
      <c r="C402" s="190" t="s">
        <v>1087</v>
      </c>
      <c r="D402" s="190" t="s">
        <v>486</v>
      </c>
      <c r="E402" s="191">
        <v>12</v>
      </c>
    </row>
    <row r="403" spans="1:5" x14ac:dyDescent="0.25">
      <c r="A403" s="188">
        <v>2300050001</v>
      </c>
      <c r="B403" s="188" t="s">
        <v>1105</v>
      </c>
      <c r="C403" s="188" t="s">
        <v>1087</v>
      </c>
      <c r="D403" s="188" t="s">
        <v>486</v>
      </c>
      <c r="E403" s="189">
        <v>12</v>
      </c>
    </row>
    <row r="404" spans="1:5" x14ac:dyDescent="0.25">
      <c r="A404" s="190">
        <v>2300050002</v>
      </c>
      <c r="B404" s="190" t="s">
        <v>1106</v>
      </c>
      <c r="C404" s="190" t="s">
        <v>1087</v>
      </c>
      <c r="D404" s="190" t="s">
        <v>486</v>
      </c>
      <c r="E404" s="191">
        <v>12</v>
      </c>
    </row>
    <row r="405" spans="1:5" x14ac:dyDescent="0.25">
      <c r="A405" s="188">
        <v>2300050003</v>
      </c>
      <c r="B405" s="188" t="s">
        <v>1107</v>
      </c>
      <c r="C405" s="188" t="s">
        <v>1087</v>
      </c>
      <c r="D405" s="188" t="s">
        <v>486</v>
      </c>
      <c r="E405" s="189">
        <v>2</v>
      </c>
    </row>
    <row r="406" spans="1:5" x14ac:dyDescent="0.25">
      <c r="A406" s="190">
        <v>2300050004</v>
      </c>
      <c r="B406" s="190" t="s">
        <v>1108</v>
      </c>
      <c r="C406" s="190" t="s">
        <v>1087</v>
      </c>
      <c r="D406" s="190" t="s">
        <v>486</v>
      </c>
      <c r="E406" s="191">
        <v>6</v>
      </c>
    </row>
    <row r="407" spans="1:5" x14ac:dyDescent="0.25">
      <c r="A407" s="188">
        <v>2300050005</v>
      </c>
      <c r="B407" s="188" t="s">
        <v>1109</v>
      </c>
      <c r="C407" s="188" t="s">
        <v>1087</v>
      </c>
      <c r="D407" s="188" t="s">
        <v>486</v>
      </c>
      <c r="E407" s="189">
        <v>12</v>
      </c>
    </row>
    <row r="408" spans="1:5" x14ac:dyDescent="0.25">
      <c r="A408" s="190">
        <v>2300050006</v>
      </c>
      <c r="B408" s="190" t="s">
        <v>1110</v>
      </c>
      <c r="C408" s="190" t="s">
        <v>1087</v>
      </c>
      <c r="D408" s="190" t="s">
        <v>486</v>
      </c>
      <c r="E408" s="191">
        <v>12</v>
      </c>
    </row>
    <row r="409" spans="1:5" x14ac:dyDescent="0.25">
      <c r="A409" s="188">
        <v>2300050007</v>
      </c>
      <c r="B409" s="188" t="s">
        <v>1111</v>
      </c>
      <c r="C409" s="188" t="s">
        <v>1087</v>
      </c>
      <c r="D409" s="188" t="s">
        <v>486</v>
      </c>
      <c r="E409" s="189">
        <v>6</v>
      </c>
    </row>
    <row r="410" spans="1:5" x14ac:dyDescent="0.25">
      <c r="A410" s="190">
        <v>2300050008</v>
      </c>
      <c r="B410" s="190" t="s">
        <v>1112</v>
      </c>
      <c r="C410" s="190" t="s">
        <v>1087</v>
      </c>
      <c r="D410" s="190" t="s">
        <v>486</v>
      </c>
      <c r="E410" s="191">
        <v>12</v>
      </c>
    </row>
    <row r="411" spans="1:5" x14ac:dyDescent="0.25">
      <c r="A411" s="188">
        <v>2300050009</v>
      </c>
      <c r="B411" s="188" t="s">
        <v>1113</v>
      </c>
      <c r="C411" s="188" t="s">
        <v>1087</v>
      </c>
      <c r="D411" s="188" t="s">
        <v>486</v>
      </c>
      <c r="E411" s="189">
        <v>12</v>
      </c>
    </row>
    <row r="412" spans="1:5" x14ac:dyDescent="0.25">
      <c r="A412" s="190">
        <v>2300050010</v>
      </c>
      <c r="B412" s="190" t="s">
        <v>3243</v>
      </c>
      <c r="C412" s="190" t="s">
        <v>1087</v>
      </c>
      <c r="D412" s="190" t="s">
        <v>486</v>
      </c>
      <c r="E412" s="191">
        <v>12</v>
      </c>
    </row>
    <row r="413" spans="1:5" x14ac:dyDescent="0.25">
      <c r="A413" s="188">
        <v>2300050011</v>
      </c>
      <c r="B413" s="188" t="s">
        <v>1114</v>
      </c>
      <c r="C413" s="188" t="s">
        <v>1087</v>
      </c>
      <c r="D413" s="188" t="s">
        <v>486</v>
      </c>
      <c r="E413" s="189">
        <v>12</v>
      </c>
    </row>
    <row r="414" spans="1:5" x14ac:dyDescent="0.25">
      <c r="A414" s="190">
        <v>2300050012</v>
      </c>
      <c r="B414" s="190" t="s">
        <v>6580</v>
      </c>
      <c r="C414" s="190" t="s">
        <v>1087</v>
      </c>
      <c r="D414" s="190" t="s">
        <v>489</v>
      </c>
      <c r="E414" s="191">
        <v>48</v>
      </c>
    </row>
    <row r="415" spans="1:5" x14ac:dyDescent="0.25">
      <c r="A415" s="188">
        <v>2300050013</v>
      </c>
      <c r="B415" s="188" t="s">
        <v>6618</v>
      </c>
      <c r="C415" s="188" t="s">
        <v>1087</v>
      </c>
      <c r="D415" s="188" t="s">
        <v>486</v>
      </c>
      <c r="E415" s="189">
        <v>0</v>
      </c>
    </row>
    <row r="416" spans="1:5" x14ac:dyDescent="0.25">
      <c r="A416" s="190">
        <v>2300050014</v>
      </c>
      <c r="B416" s="190" t="s">
        <v>6619</v>
      </c>
      <c r="C416" s="190" t="s">
        <v>1087</v>
      </c>
      <c r="D416" s="190" t="s">
        <v>486</v>
      </c>
      <c r="E416" s="191">
        <v>0</v>
      </c>
    </row>
    <row r="417" spans="1:5" x14ac:dyDescent="0.25">
      <c r="A417" s="188">
        <v>2300050015</v>
      </c>
      <c r="B417" s="188" t="s">
        <v>6620</v>
      </c>
      <c r="C417" s="188" t="s">
        <v>1087</v>
      </c>
      <c r="D417" s="188" t="s">
        <v>479</v>
      </c>
      <c r="E417" s="189">
        <v>0</v>
      </c>
    </row>
    <row r="418" spans="1:5" x14ac:dyDescent="0.25">
      <c r="A418" s="190">
        <v>2400010001</v>
      </c>
      <c r="B418" s="190" t="s">
        <v>1115</v>
      </c>
      <c r="C418" s="190" t="s">
        <v>1087</v>
      </c>
      <c r="D418" s="190" t="s">
        <v>486</v>
      </c>
      <c r="E418" s="191">
        <v>6</v>
      </c>
    </row>
    <row r="419" spans="1:5" x14ac:dyDescent="0.25">
      <c r="A419" s="188">
        <v>2400010002</v>
      </c>
      <c r="B419" s="188" t="s">
        <v>1116</v>
      </c>
      <c r="C419" s="188" t="s">
        <v>1087</v>
      </c>
      <c r="D419" s="188" t="s">
        <v>486</v>
      </c>
      <c r="E419" s="189">
        <v>6</v>
      </c>
    </row>
    <row r="420" spans="1:5" x14ac:dyDescent="0.25">
      <c r="A420" s="190">
        <v>2400010003</v>
      </c>
      <c r="B420" s="190" t="s">
        <v>1117</v>
      </c>
      <c r="C420" s="190" t="s">
        <v>1087</v>
      </c>
      <c r="D420" s="190" t="s">
        <v>486</v>
      </c>
      <c r="E420" s="191">
        <v>6</v>
      </c>
    </row>
    <row r="421" spans="1:5" x14ac:dyDescent="0.25">
      <c r="A421" s="188">
        <v>2400010004</v>
      </c>
      <c r="B421" s="188" t="s">
        <v>1118</v>
      </c>
      <c r="C421" s="188" t="s">
        <v>1087</v>
      </c>
      <c r="D421" s="188" t="s">
        <v>486</v>
      </c>
      <c r="E421" s="189">
        <v>6</v>
      </c>
    </row>
    <row r="422" spans="1:5" x14ac:dyDescent="0.25">
      <c r="A422" s="190">
        <v>2400010005</v>
      </c>
      <c r="B422" s="190" t="s">
        <v>1119</v>
      </c>
      <c r="C422" s="190" t="s">
        <v>1087</v>
      </c>
      <c r="D422" s="190" t="s">
        <v>486</v>
      </c>
      <c r="E422" s="191">
        <v>6</v>
      </c>
    </row>
    <row r="423" spans="1:5" x14ac:dyDescent="0.25">
      <c r="A423" s="188">
        <v>2400010006</v>
      </c>
      <c r="B423" s="188" t="s">
        <v>1120</v>
      </c>
      <c r="C423" s="188" t="s">
        <v>1087</v>
      </c>
      <c r="D423" s="188" t="s">
        <v>486</v>
      </c>
      <c r="E423" s="189">
        <v>6</v>
      </c>
    </row>
    <row r="424" spans="1:5" x14ac:dyDescent="0.25">
      <c r="A424" s="190">
        <v>2400010007</v>
      </c>
      <c r="B424" s="190" t="s">
        <v>1121</v>
      </c>
      <c r="C424" s="190" t="s">
        <v>1087</v>
      </c>
      <c r="D424" s="190" t="s">
        <v>486</v>
      </c>
      <c r="E424" s="191">
        <v>6</v>
      </c>
    </row>
    <row r="425" spans="1:5" x14ac:dyDescent="0.25">
      <c r="A425" s="188">
        <v>2400010008</v>
      </c>
      <c r="B425" s="188" t="s">
        <v>1122</v>
      </c>
      <c r="C425" s="188" t="s">
        <v>1087</v>
      </c>
      <c r="D425" s="188" t="s">
        <v>486</v>
      </c>
      <c r="E425" s="189">
        <v>6</v>
      </c>
    </row>
    <row r="426" spans="1:5" x14ac:dyDescent="0.25">
      <c r="A426" s="190">
        <v>2400010009</v>
      </c>
      <c r="B426" s="190" t="s">
        <v>615</v>
      </c>
      <c r="C426" s="190" t="s">
        <v>542</v>
      </c>
      <c r="D426" s="190" t="s">
        <v>489</v>
      </c>
      <c r="E426" s="191">
        <v>24</v>
      </c>
    </row>
    <row r="427" spans="1:5" x14ac:dyDescent="0.25">
      <c r="A427" s="188">
        <v>2400030001</v>
      </c>
      <c r="B427" s="188" t="s">
        <v>1123</v>
      </c>
      <c r="C427" s="188" t="s">
        <v>542</v>
      </c>
      <c r="D427" s="188" t="s">
        <v>486</v>
      </c>
      <c r="E427" s="189">
        <v>12</v>
      </c>
    </row>
    <row r="428" spans="1:5" x14ac:dyDescent="0.25">
      <c r="A428" s="190">
        <v>2400030002</v>
      </c>
      <c r="B428" s="190" t="s">
        <v>1124</v>
      </c>
      <c r="C428" s="190" t="s">
        <v>542</v>
      </c>
      <c r="D428" s="190" t="s">
        <v>486</v>
      </c>
      <c r="E428" s="191">
        <v>12</v>
      </c>
    </row>
    <row r="429" spans="1:5" x14ac:dyDescent="0.25">
      <c r="A429" s="188">
        <v>2400030003</v>
      </c>
      <c r="B429" s="188" t="s">
        <v>1125</v>
      </c>
      <c r="C429" s="188" t="s">
        <v>542</v>
      </c>
      <c r="D429" s="188" t="s">
        <v>486</v>
      </c>
      <c r="E429" s="189">
        <v>12</v>
      </c>
    </row>
    <row r="430" spans="1:5" x14ac:dyDescent="0.25">
      <c r="A430" s="190">
        <v>2400030004</v>
      </c>
      <c r="B430" s="190" t="s">
        <v>1126</v>
      </c>
      <c r="C430" s="190" t="s">
        <v>542</v>
      </c>
      <c r="D430" s="190" t="s">
        <v>486</v>
      </c>
      <c r="E430" s="191">
        <v>12</v>
      </c>
    </row>
    <row r="431" spans="1:5" x14ac:dyDescent="0.25">
      <c r="A431" s="188">
        <v>2400030005</v>
      </c>
      <c r="B431" s="188" t="s">
        <v>1127</v>
      </c>
      <c r="C431" s="188" t="s">
        <v>542</v>
      </c>
      <c r="D431" s="188" t="s">
        <v>486</v>
      </c>
      <c r="E431" s="189">
        <v>12</v>
      </c>
    </row>
    <row r="432" spans="1:5" x14ac:dyDescent="0.25">
      <c r="A432" s="190">
        <v>2400030006</v>
      </c>
      <c r="B432" s="190" t="s">
        <v>6369</v>
      </c>
      <c r="C432" s="190" t="s">
        <v>1087</v>
      </c>
      <c r="D432" s="190" t="s">
        <v>486</v>
      </c>
      <c r="E432" s="191">
        <v>6</v>
      </c>
    </row>
    <row r="433" spans="1:5" x14ac:dyDescent="0.25">
      <c r="A433" s="188">
        <v>2400040001</v>
      </c>
      <c r="B433" s="188" t="s">
        <v>1128</v>
      </c>
      <c r="C433" s="188" t="s">
        <v>542</v>
      </c>
      <c r="D433" s="188" t="s">
        <v>486</v>
      </c>
      <c r="E433" s="189">
        <v>12</v>
      </c>
    </row>
    <row r="434" spans="1:5" x14ac:dyDescent="0.25">
      <c r="A434" s="190">
        <v>2400040002</v>
      </c>
      <c r="B434" s="190" t="s">
        <v>1129</v>
      </c>
      <c r="C434" s="190" t="s">
        <v>542</v>
      </c>
      <c r="D434" s="190" t="s">
        <v>489</v>
      </c>
      <c r="E434" s="191">
        <v>24</v>
      </c>
    </row>
    <row r="435" spans="1:5" x14ac:dyDescent="0.25">
      <c r="A435" s="188">
        <v>2400040003</v>
      </c>
      <c r="B435" s="188" t="s">
        <v>616</v>
      </c>
      <c r="C435" s="188" t="s">
        <v>542</v>
      </c>
      <c r="D435" s="188" t="s">
        <v>486</v>
      </c>
      <c r="E435" s="189">
        <v>12</v>
      </c>
    </row>
    <row r="436" spans="1:5" x14ac:dyDescent="0.25">
      <c r="A436" s="190">
        <v>2400040004</v>
      </c>
      <c r="B436" s="190" t="s">
        <v>9139</v>
      </c>
      <c r="C436" s="190" t="s">
        <v>542</v>
      </c>
      <c r="D436" s="190" t="s">
        <v>486</v>
      </c>
      <c r="E436" s="191">
        <v>12</v>
      </c>
    </row>
    <row r="437" spans="1:5" x14ac:dyDescent="0.25">
      <c r="A437" s="188">
        <v>2400040005</v>
      </c>
      <c r="B437" s="188" t="s">
        <v>9140</v>
      </c>
      <c r="C437" s="188" t="s">
        <v>542</v>
      </c>
      <c r="D437" s="188" t="s">
        <v>486</v>
      </c>
      <c r="E437" s="189">
        <v>12</v>
      </c>
    </row>
    <row r="438" spans="1:5" x14ac:dyDescent="0.25">
      <c r="A438" s="190">
        <v>2400170001</v>
      </c>
      <c r="B438" s="190" t="s">
        <v>1130</v>
      </c>
      <c r="C438" s="190" t="s">
        <v>542</v>
      </c>
      <c r="D438" s="190" t="s">
        <v>602</v>
      </c>
      <c r="E438" s="191">
        <v>0</v>
      </c>
    </row>
    <row r="439" spans="1:5" x14ac:dyDescent="0.25">
      <c r="A439" s="188">
        <v>2400170002</v>
      </c>
      <c r="B439" s="188" t="s">
        <v>1131</v>
      </c>
      <c r="C439" s="188" t="s">
        <v>542</v>
      </c>
      <c r="D439" s="188" t="s">
        <v>602</v>
      </c>
      <c r="E439" s="189">
        <v>0</v>
      </c>
    </row>
    <row r="440" spans="1:5" x14ac:dyDescent="0.25">
      <c r="A440" s="190">
        <v>2400170003</v>
      </c>
      <c r="B440" s="190" t="s">
        <v>3244</v>
      </c>
      <c r="C440" s="190" t="s">
        <v>542</v>
      </c>
      <c r="D440" s="190" t="s">
        <v>602</v>
      </c>
      <c r="E440" s="191">
        <v>0</v>
      </c>
    </row>
    <row r="441" spans="1:5" x14ac:dyDescent="0.25">
      <c r="A441" s="188">
        <v>2400170004</v>
      </c>
      <c r="B441" s="188" t="s">
        <v>3245</v>
      </c>
      <c r="C441" s="188" t="s">
        <v>542</v>
      </c>
      <c r="D441" s="188" t="s">
        <v>602</v>
      </c>
      <c r="E441" s="189">
        <v>0</v>
      </c>
    </row>
    <row r="442" spans="1:5" x14ac:dyDescent="0.25">
      <c r="A442" s="190">
        <v>2400170005</v>
      </c>
      <c r="B442" s="190" t="s">
        <v>12152</v>
      </c>
      <c r="C442" s="190" t="s">
        <v>542</v>
      </c>
      <c r="D442" s="190" t="s">
        <v>602</v>
      </c>
      <c r="E442" s="191">
        <v>0</v>
      </c>
    </row>
    <row r="443" spans="1:5" x14ac:dyDescent="0.25">
      <c r="A443" s="188">
        <v>2400170006</v>
      </c>
      <c r="B443" s="188" t="s">
        <v>12153</v>
      </c>
      <c r="C443" s="188" t="s">
        <v>542</v>
      </c>
      <c r="D443" s="188" t="s">
        <v>602</v>
      </c>
      <c r="E443" s="189">
        <v>0</v>
      </c>
    </row>
    <row r="444" spans="1:5" x14ac:dyDescent="0.25">
      <c r="A444" s="190">
        <v>2500010001</v>
      </c>
      <c r="B444" s="190" t="s">
        <v>1132</v>
      </c>
      <c r="C444" s="190" t="s">
        <v>542</v>
      </c>
      <c r="D444" s="190" t="s">
        <v>486</v>
      </c>
      <c r="E444" s="191">
        <v>6</v>
      </c>
    </row>
    <row r="445" spans="1:5" x14ac:dyDescent="0.25">
      <c r="A445" s="188">
        <v>2500010002</v>
      </c>
      <c r="B445" s="188" t="s">
        <v>1133</v>
      </c>
      <c r="C445" s="188" t="s">
        <v>542</v>
      </c>
      <c r="D445" s="188" t="s">
        <v>486</v>
      </c>
      <c r="E445" s="189">
        <v>6</v>
      </c>
    </row>
    <row r="446" spans="1:5" x14ac:dyDescent="0.25">
      <c r="A446" s="190">
        <v>2500010003</v>
      </c>
      <c r="B446" s="190" t="s">
        <v>1134</v>
      </c>
      <c r="C446" s="190" t="s">
        <v>542</v>
      </c>
      <c r="D446" s="190" t="s">
        <v>486</v>
      </c>
      <c r="E446" s="191">
        <v>6</v>
      </c>
    </row>
    <row r="447" spans="1:5" x14ac:dyDescent="0.25">
      <c r="A447" s="188">
        <v>2500010004</v>
      </c>
      <c r="B447" s="188" t="s">
        <v>1135</v>
      </c>
      <c r="C447" s="188" t="s">
        <v>542</v>
      </c>
      <c r="D447" s="188" t="s">
        <v>486</v>
      </c>
      <c r="E447" s="189">
        <v>6</v>
      </c>
    </row>
    <row r="448" spans="1:5" x14ac:dyDescent="0.25">
      <c r="A448" s="190">
        <v>2500010005</v>
      </c>
      <c r="B448" s="190" t="s">
        <v>1136</v>
      </c>
      <c r="C448" s="190" t="s">
        <v>542</v>
      </c>
      <c r="D448" s="190" t="s">
        <v>486</v>
      </c>
      <c r="E448" s="191">
        <v>6</v>
      </c>
    </row>
    <row r="449" spans="1:5" x14ac:dyDescent="0.25">
      <c r="A449" s="188">
        <v>2500010006</v>
      </c>
      <c r="B449" s="188" t="s">
        <v>1137</v>
      </c>
      <c r="C449" s="188" t="s">
        <v>542</v>
      </c>
      <c r="D449" s="188" t="s">
        <v>486</v>
      </c>
      <c r="E449" s="189">
        <v>12</v>
      </c>
    </row>
    <row r="450" spans="1:5" x14ac:dyDescent="0.25">
      <c r="A450" s="190">
        <v>2500010007</v>
      </c>
      <c r="B450" s="190" t="s">
        <v>1138</v>
      </c>
      <c r="C450" s="190" t="s">
        <v>542</v>
      </c>
      <c r="D450" s="190" t="s">
        <v>486</v>
      </c>
      <c r="E450" s="191">
        <v>6</v>
      </c>
    </row>
    <row r="451" spans="1:5" x14ac:dyDescent="0.25">
      <c r="A451" s="188">
        <v>2500010008</v>
      </c>
      <c r="B451" s="188" t="s">
        <v>617</v>
      </c>
      <c r="C451" s="188" t="s">
        <v>542</v>
      </c>
      <c r="D451" s="188" t="s">
        <v>486</v>
      </c>
      <c r="E451" s="189">
        <v>6</v>
      </c>
    </row>
    <row r="452" spans="1:5" x14ac:dyDescent="0.25">
      <c r="A452" s="190">
        <v>2500010009</v>
      </c>
      <c r="B452" s="190" t="s">
        <v>1139</v>
      </c>
      <c r="C452" s="190" t="s">
        <v>542</v>
      </c>
      <c r="D452" s="190" t="s">
        <v>486</v>
      </c>
      <c r="E452" s="191">
        <v>12</v>
      </c>
    </row>
    <row r="453" spans="1:5" x14ac:dyDescent="0.25">
      <c r="A453" s="188">
        <v>2500010010</v>
      </c>
      <c r="B453" s="188" t="s">
        <v>618</v>
      </c>
      <c r="C453" s="188" t="s">
        <v>542</v>
      </c>
      <c r="D453" s="188" t="s">
        <v>486</v>
      </c>
      <c r="E453" s="189">
        <v>6</v>
      </c>
    </row>
    <row r="454" spans="1:5" x14ac:dyDescent="0.25">
      <c r="A454" s="190">
        <v>2500010011</v>
      </c>
      <c r="B454" s="190" t="s">
        <v>1140</v>
      </c>
      <c r="C454" s="190" t="s">
        <v>542</v>
      </c>
      <c r="D454" s="190" t="s">
        <v>486</v>
      </c>
      <c r="E454" s="191">
        <v>6</v>
      </c>
    </row>
    <row r="455" spans="1:5" x14ac:dyDescent="0.25">
      <c r="A455" s="188">
        <v>2500010012</v>
      </c>
      <c r="B455" s="188" t="s">
        <v>619</v>
      </c>
      <c r="C455" s="188" t="s">
        <v>542</v>
      </c>
      <c r="D455" s="188" t="s">
        <v>486</v>
      </c>
      <c r="E455" s="189">
        <v>6</v>
      </c>
    </row>
    <row r="456" spans="1:5" x14ac:dyDescent="0.25">
      <c r="A456" s="190">
        <v>2500010013</v>
      </c>
      <c r="B456" s="190" t="s">
        <v>1141</v>
      </c>
      <c r="C456" s="190" t="s">
        <v>542</v>
      </c>
      <c r="D456" s="190" t="s">
        <v>486</v>
      </c>
      <c r="E456" s="191">
        <v>6</v>
      </c>
    </row>
    <row r="457" spans="1:5" x14ac:dyDescent="0.25">
      <c r="A457" s="188">
        <v>2500020001</v>
      </c>
      <c r="B457" s="188" t="s">
        <v>1142</v>
      </c>
      <c r="C457" s="188" t="s">
        <v>542</v>
      </c>
      <c r="D457" s="188" t="s">
        <v>486</v>
      </c>
      <c r="E457" s="189">
        <v>12</v>
      </c>
    </row>
    <row r="458" spans="1:5" x14ac:dyDescent="0.25">
      <c r="A458" s="190">
        <v>2500020002</v>
      </c>
      <c r="B458" s="190" t="s">
        <v>620</v>
      </c>
      <c r="C458" s="190" t="s">
        <v>542</v>
      </c>
      <c r="D458" s="190" t="s">
        <v>486</v>
      </c>
      <c r="E458" s="191">
        <v>6</v>
      </c>
    </row>
    <row r="459" spans="1:5" x14ac:dyDescent="0.25">
      <c r="A459" s="188">
        <v>2500020003</v>
      </c>
      <c r="B459" s="188" t="s">
        <v>1143</v>
      </c>
      <c r="C459" s="188" t="s">
        <v>542</v>
      </c>
      <c r="D459" s="188" t="s">
        <v>486</v>
      </c>
      <c r="E459" s="189">
        <v>6</v>
      </c>
    </row>
    <row r="460" spans="1:5" x14ac:dyDescent="0.25">
      <c r="A460" s="190">
        <v>2500020004</v>
      </c>
      <c r="B460" s="190" t="s">
        <v>1144</v>
      </c>
      <c r="C460" s="190" t="s">
        <v>542</v>
      </c>
      <c r="D460" s="190" t="s">
        <v>486</v>
      </c>
      <c r="E460" s="191">
        <v>6</v>
      </c>
    </row>
    <row r="461" spans="1:5" x14ac:dyDescent="0.25">
      <c r="A461" s="188">
        <v>2500020005</v>
      </c>
      <c r="B461" s="188" t="s">
        <v>1145</v>
      </c>
      <c r="C461" s="188" t="s">
        <v>542</v>
      </c>
      <c r="D461" s="188" t="s">
        <v>486</v>
      </c>
      <c r="E461" s="189">
        <v>6</v>
      </c>
    </row>
    <row r="462" spans="1:5" x14ac:dyDescent="0.25">
      <c r="A462" s="190">
        <v>2500020006</v>
      </c>
      <c r="B462" s="190" t="s">
        <v>9141</v>
      </c>
      <c r="C462" s="190" t="s">
        <v>542</v>
      </c>
      <c r="D462" s="190" t="s">
        <v>486</v>
      </c>
      <c r="E462" s="191">
        <v>12</v>
      </c>
    </row>
    <row r="463" spans="1:5" x14ac:dyDescent="0.25">
      <c r="A463" s="188">
        <v>2500020007</v>
      </c>
      <c r="B463" s="188" t="s">
        <v>1146</v>
      </c>
      <c r="C463" s="188" t="s">
        <v>542</v>
      </c>
      <c r="D463" s="188" t="s">
        <v>486</v>
      </c>
      <c r="E463" s="189">
        <v>6</v>
      </c>
    </row>
    <row r="464" spans="1:5" x14ac:dyDescent="0.25">
      <c r="A464" s="190">
        <v>2500020008</v>
      </c>
      <c r="B464" s="190" t="s">
        <v>1147</v>
      </c>
      <c r="C464" s="190" t="s">
        <v>542</v>
      </c>
      <c r="D464" s="190" t="s">
        <v>486</v>
      </c>
      <c r="E464" s="191">
        <v>6</v>
      </c>
    </row>
    <row r="465" spans="1:5" x14ac:dyDescent="0.25">
      <c r="A465" s="188">
        <v>2500020009</v>
      </c>
      <c r="B465" s="188" t="s">
        <v>1148</v>
      </c>
      <c r="C465" s="188" t="s">
        <v>542</v>
      </c>
      <c r="D465" s="188" t="s">
        <v>486</v>
      </c>
      <c r="E465" s="189">
        <v>6</v>
      </c>
    </row>
    <row r="466" spans="1:5" x14ac:dyDescent="0.25">
      <c r="A466" s="190">
        <v>2500020010</v>
      </c>
      <c r="B466" s="190" t="s">
        <v>1149</v>
      </c>
      <c r="C466" s="190" t="s">
        <v>542</v>
      </c>
      <c r="D466" s="190" t="s">
        <v>486</v>
      </c>
      <c r="E466" s="191">
        <v>6</v>
      </c>
    </row>
    <row r="467" spans="1:5" x14ac:dyDescent="0.25">
      <c r="A467" s="188">
        <v>2500020014</v>
      </c>
      <c r="B467" s="188" t="s">
        <v>621</v>
      </c>
      <c r="C467" s="188" t="s">
        <v>542</v>
      </c>
      <c r="D467" s="188" t="s">
        <v>486</v>
      </c>
      <c r="E467" s="189">
        <v>6</v>
      </c>
    </row>
    <row r="468" spans="1:5" x14ac:dyDescent="0.25">
      <c r="A468" s="190">
        <v>2500020015</v>
      </c>
      <c r="B468" s="190" t="s">
        <v>622</v>
      </c>
      <c r="C468" s="190" t="s">
        <v>542</v>
      </c>
      <c r="D468" s="190" t="s">
        <v>486</v>
      </c>
      <c r="E468" s="191">
        <v>6</v>
      </c>
    </row>
    <row r="469" spans="1:5" x14ac:dyDescent="0.25">
      <c r="A469" s="188">
        <v>2500020016</v>
      </c>
      <c r="B469" s="188" t="s">
        <v>623</v>
      </c>
      <c r="C469" s="188" t="s">
        <v>542</v>
      </c>
      <c r="D469" s="188" t="s">
        <v>486</v>
      </c>
      <c r="E469" s="189">
        <v>6</v>
      </c>
    </row>
    <row r="470" spans="1:5" x14ac:dyDescent="0.25">
      <c r="A470" s="190">
        <v>2500030001</v>
      </c>
      <c r="B470" s="190" t="s">
        <v>1150</v>
      </c>
      <c r="C470" s="190" t="s">
        <v>542</v>
      </c>
      <c r="D470" s="190" t="s">
        <v>486</v>
      </c>
      <c r="E470" s="191">
        <v>6</v>
      </c>
    </row>
    <row r="471" spans="1:5" x14ac:dyDescent="0.25">
      <c r="A471" s="188">
        <v>2500030002</v>
      </c>
      <c r="B471" s="188" t="s">
        <v>1151</v>
      </c>
      <c r="C471" s="188" t="s">
        <v>542</v>
      </c>
      <c r="D471" s="188" t="s">
        <v>486</v>
      </c>
      <c r="E471" s="189">
        <v>6</v>
      </c>
    </row>
    <row r="472" spans="1:5" x14ac:dyDescent="0.25">
      <c r="A472" s="190">
        <v>2500040001</v>
      </c>
      <c r="B472" s="190" t="s">
        <v>1152</v>
      </c>
      <c r="C472" s="190" t="s">
        <v>542</v>
      </c>
      <c r="D472" s="190" t="s">
        <v>486</v>
      </c>
      <c r="E472" s="191">
        <v>12</v>
      </c>
    </row>
    <row r="473" spans="1:5" x14ac:dyDescent="0.25">
      <c r="A473" s="188">
        <v>2500040002</v>
      </c>
      <c r="B473" s="188" t="s">
        <v>624</v>
      </c>
      <c r="C473" s="188" t="s">
        <v>542</v>
      </c>
      <c r="D473" s="188" t="s">
        <v>486</v>
      </c>
      <c r="E473" s="189">
        <v>12</v>
      </c>
    </row>
    <row r="474" spans="1:5" x14ac:dyDescent="0.25">
      <c r="A474" s="190">
        <v>2500040003</v>
      </c>
      <c r="B474" s="190" t="s">
        <v>1153</v>
      </c>
      <c r="C474" s="190" t="s">
        <v>542</v>
      </c>
      <c r="D474" s="190" t="s">
        <v>486</v>
      </c>
      <c r="E474" s="191">
        <v>12</v>
      </c>
    </row>
    <row r="475" spans="1:5" x14ac:dyDescent="0.25">
      <c r="A475" s="188">
        <v>2500040004</v>
      </c>
      <c r="B475" s="188" t="s">
        <v>625</v>
      </c>
      <c r="C475" s="188" t="s">
        <v>542</v>
      </c>
      <c r="D475" s="188" t="s">
        <v>489</v>
      </c>
      <c r="E475" s="189">
        <v>6</v>
      </c>
    </row>
    <row r="476" spans="1:5" x14ac:dyDescent="0.25">
      <c r="A476" s="190">
        <v>2500040005</v>
      </c>
      <c r="B476" s="190" t="s">
        <v>1154</v>
      </c>
      <c r="C476" s="190" t="s">
        <v>542</v>
      </c>
      <c r="D476" s="190" t="s">
        <v>486</v>
      </c>
      <c r="E476" s="191">
        <v>12</v>
      </c>
    </row>
    <row r="477" spans="1:5" x14ac:dyDescent="0.25">
      <c r="A477" s="188">
        <v>2500040006</v>
      </c>
      <c r="B477" s="188" t="s">
        <v>1155</v>
      </c>
      <c r="C477" s="188" t="s">
        <v>542</v>
      </c>
      <c r="D477" s="188" t="s">
        <v>489</v>
      </c>
      <c r="E477" s="189">
        <v>24</v>
      </c>
    </row>
    <row r="478" spans="1:5" x14ac:dyDescent="0.25">
      <c r="A478" s="190">
        <v>2500040007</v>
      </c>
      <c r="B478" s="190" t="s">
        <v>1156</v>
      </c>
      <c r="C478" s="190" t="s">
        <v>542</v>
      </c>
      <c r="D478" s="190" t="s">
        <v>486</v>
      </c>
      <c r="E478" s="191">
        <v>12</v>
      </c>
    </row>
    <row r="479" spans="1:5" x14ac:dyDescent="0.25">
      <c r="A479" s="188">
        <v>2500040008</v>
      </c>
      <c r="B479" s="188" t="s">
        <v>1157</v>
      </c>
      <c r="C479" s="188" t="s">
        <v>542</v>
      </c>
      <c r="D479" s="188" t="s">
        <v>486</v>
      </c>
      <c r="E479" s="189">
        <v>12</v>
      </c>
    </row>
    <row r="480" spans="1:5" x14ac:dyDescent="0.25">
      <c r="A480" s="190">
        <v>2500040009</v>
      </c>
      <c r="B480" s="190" t="s">
        <v>1158</v>
      </c>
      <c r="C480" s="190" t="s">
        <v>542</v>
      </c>
      <c r="D480" s="190" t="s">
        <v>489</v>
      </c>
      <c r="E480" s="191">
        <v>12</v>
      </c>
    </row>
    <row r="481" spans="1:5" x14ac:dyDescent="0.25">
      <c r="A481" s="188">
        <v>2500040010</v>
      </c>
      <c r="B481" s="188" t="s">
        <v>4263</v>
      </c>
      <c r="C481" s="188" t="s">
        <v>542</v>
      </c>
      <c r="D481" s="188" t="s">
        <v>486</v>
      </c>
      <c r="E481" s="189">
        <v>12</v>
      </c>
    </row>
    <row r="482" spans="1:5" x14ac:dyDescent="0.25">
      <c r="A482" s="190">
        <v>2500040011</v>
      </c>
      <c r="B482" s="190" t="s">
        <v>4723</v>
      </c>
      <c r="C482" s="190" t="s">
        <v>542</v>
      </c>
      <c r="D482" s="190" t="s">
        <v>479</v>
      </c>
      <c r="E482" s="191">
        <v>0</v>
      </c>
    </row>
    <row r="483" spans="1:5" x14ac:dyDescent="0.25">
      <c r="A483" s="188">
        <v>2500040012</v>
      </c>
      <c r="B483" s="188" t="s">
        <v>9005</v>
      </c>
      <c r="C483" s="188" t="s">
        <v>542</v>
      </c>
      <c r="D483" s="188" t="s">
        <v>486</v>
      </c>
      <c r="E483" s="189">
        <v>12</v>
      </c>
    </row>
    <row r="484" spans="1:5" x14ac:dyDescent="0.25">
      <c r="A484" s="190">
        <v>2500040013</v>
      </c>
      <c r="B484" s="190" t="s">
        <v>12154</v>
      </c>
      <c r="C484" s="190" t="s">
        <v>542</v>
      </c>
      <c r="D484" s="190" t="s">
        <v>486</v>
      </c>
      <c r="E484" s="191">
        <v>12</v>
      </c>
    </row>
    <row r="485" spans="1:5" x14ac:dyDescent="0.25">
      <c r="A485" s="188">
        <v>2500040014</v>
      </c>
      <c r="B485" s="188" t="s">
        <v>12155</v>
      </c>
      <c r="C485" s="188" t="s">
        <v>542</v>
      </c>
      <c r="D485" s="188" t="s">
        <v>486</v>
      </c>
      <c r="E485" s="189">
        <v>12</v>
      </c>
    </row>
    <row r="486" spans="1:5" x14ac:dyDescent="0.25">
      <c r="A486" s="190">
        <v>2500040015</v>
      </c>
      <c r="B486" s="190" t="s">
        <v>11739</v>
      </c>
      <c r="C486" s="190" t="s">
        <v>542</v>
      </c>
      <c r="D486" s="190" t="s">
        <v>486</v>
      </c>
      <c r="E486" s="191">
        <v>12</v>
      </c>
    </row>
    <row r="487" spans="1:5" x14ac:dyDescent="0.25">
      <c r="A487" s="188">
        <v>2500110001</v>
      </c>
      <c r="B487" s="188" t="s">
        <v>1159</v>
      </c>
      <c r="C487" s="188" t="s">
        <v>542</v>
      </c>
      <c r="D487" s="188" t="s">
        <v>486</v>
      </c>
      <c r="E487" s="189">
        <v>12</v>
      </c>
    </row>
    <row r="488" spans="1:5" x14ac:dyDescent="0.25">
      <c r="A488" s="190">
        <v>2500120001</v>
      </c>
      <c r="B488" s="190" t="s">
        <v>626</v>
      </c>
      <c r="C488" s="190" t="s">
        <v>542</v>
      </c>
      <c r="D488" s="190" t="s">
        <v>486</v>
      </c>
      <c r="E488" s="191">
        <v>6</v>
      </c>
    </row>
    <row r="489" spans="1:5" x14ac:dyDescent="0.25">
      <c r="A489" s="188">
        <v>2500120002</v>
      </c>
      <c r="B489" s="188" t="s">
        <v>627</v>
      </c>
      <c r="C489" s="188" t="s">
        <v>542</v>
      </c>
      <c r="D489" s="188" t="s">
        <v>489</v>
      </c>
      <c r="E489" s="189">
        <v>6</v>
      </c>
    </row>
    <row r="490" spans="1:5" x14ac:dyDescent="0.25">
      <c r="A490" s="190">
        <v>2500130001</v>
      </c>
      <c r="B490" s="190" t="s">
        <v>5423</v>
      </c>
      <c r="C490" s="190" t="s">
        <v>542</v>
      </c>
      <c r="D490" s="190" t="s">
        <v>489</v>
      </c>
      <c r="E490" s="191">
        <v>6</v>
      </c>
    </row>
    <row r="491" spans="1:5" x14ac:dyDescent="0.25">
      <c r="A491" s="188">
        <v>2600010001</v>
      </c>
      <c r="B491" s="188" t="s">
        <v>12156</v>
      </c>
      <c r="C491" s="188" t="s">
        <v>628</v>
      </c>
      <c r="D491" s="188" t="s">
        <v>479</v>
      </c>
      <c r="E491" s="189">
        <v>0</v>
      </c>
    </row>
    <row r="492" spans="1:5" x14ac:dyDescent="0.25">
      <c r="A492" s="190">
        <v>2600010002</v>
      </c>
      <c r="B492" s="190" t="s">
        <v>12157</v>
      </c>
      <c r="C492" s="190" t="s">
        <v>628</v>
      </c>
      <c r="D492" s="190" t="s">
        <v>486</v>
      </c>
      <c r="E492" s="191">
        <v>12</v>
      </c>
    </row>
    <row r="493" spans="1:5" x14ac:dyDescent="0.25">
      <c r="A493" s="188">
        <v>2600010003</v>
      </c>
      <c r="B493" s="188" t="s">
        <v>1160</v>
      </c>
      <c r="C493" s="188" t="s">
        <v>628</v>
      </c>
      <c r="D493" s="188" t="s">
        <v>486</v>
      </c>
      <c r="E493" s="189">
        <v>12</v>
      </c>
    </row>
    <row r="494" spans="1:5" x14ac:dyDescent="0.25">
      <c r="A494" s="190">
        <v>2600010004</v>
      </c>
      <c r="B494" s="190" t="s">
        <v>629</v>
      </c>
      <c r="C494" s="190" t="s">
        <v>628</v>
      </c>
      <c r="D494" s="190" t="s">
        <v>486</v>
      </c>
      <c r="E494" s="191">
        <v>12</v>
      </c>
    </row>
    <row r="495" spans="1:5" x14ac:dyDescent="0.25">
      <c r="A495" s="188">
        <v>2600010005</v>
      </c>
      <c r="B495" s="188" t="s">
        <v>1161</v>
      </c>
      <c r="C495" s="188" t="s">
        <v>628</v>
      </c>
      <c r="D495" s="188" t="s">
        <v>486</v>
      </c>
      <c r="E495" s="189">
        <v>12</v>
      </c>
    </row>
    <row r="496" spans="1:5" x14ac:dyDescent="0.25">
      <c r="A496" s="190">
        <v>2600010006</v>
      </c>
      <c r="B496" s="190" t="s">
        <v>1162</v>
      </c>
      <c r="C496" s="190" t="s">
        <v>628</v>
      </c>
      <c r="D496" s="190" t="s">
        <v>486</v>
      </c>
      <c r="E496" s="191">
        <v>4</v>
      </c>
    </row>
    <row r="497" spans="1:5" x14ac:dyDescent="0.25">
      <c r="A497" s="188">
        <v>2600010007</v>
      </c>
      <c r="B497" s="188" t="s">
        <v>1163</v>
      </c>
      <c r="C497" s="188" t="s">
        <v>628</v>
      </c>
      <c r="D497" s="188" t="s">
        <v>486</v>
      </c>
      <c r="E497" s="189">
        <v>6</v>
      </c>
    </row>
    <row r="498" spans="1:5" x14ac:dyDescent="0.25">
      <c r="A498" s="190">
        <v>2600010008</v>
      </c>
      <c r="B498" s="190" t="s">
        <v>1164</v>
      </c>
      <c r="C498" s="190" t="s">
        <v>628</v>
      </c>
      <c r="D498" s="190" t="s">
        <v>486</v>
      </c>
      <c r="E498" s="191">
        <v>6</v>
      </c>
    </row>
    <row r="499" spans="1:5" x14ac:dyDescent="0.25">
      <c r="A499" s="188">
        <v>2600010009</v>
      </c>
      <c r="B499" s="188" t="s">
        <v>1165</v>
      </c>
      <c r="C499" s="188" t="s">
        <v>628</v>
      </c>
      <c r="D499" s="188" t="s">
        <v>486</v>
      </c>
      <c r="E499" s="189">
        <v>6</v>
      </c>
    </row>
    <row r="500" spans="1:5" x14ac:dyDescent="0.25">
      <c r="A500" s="190">
        <v>2600010010</v>
      </c>
      <c r="B500" s="190" t="s">
        <v>630</v>
      </c>
      <c r="C500" s="190" t="s">
        <v>628</v>
      </c>
      <c r="D500" s="190" t="s">
        <v>486</v>
      </c>
      <c r="E500" s="191">
        <v>12</v>
      </c>
    </row>
    <row r="501" spans="1:5" x14ac:dyDescent="0.25">
      <c r="A501" s="188">
        <v>2600010011</v>
      </c>
      <c r="B501" s="188" t="s">
        <v>1166</v>
      </c>
      <c r="C501" s="188" t="s">
        <v>628</v>
      </c>
      <c r="D501" s="188" t="s">
        <v>486</v>
      </c>
      <c r="E501" s="189">
        <v>12</v>
      </c>
    </row>
    <row r="502" spans="1:5" x14ac:dyDescent="0.25">
      <c r="A502" s="190">
        <v>2600010012</v>
      </c>
      <c r="B502" s="190" t="s">
        <v>1167</v>
      </c>
      <c r="C502" s="190" t="s">
        <v>628</v>
      </c>
      <c r="D502" s="190" t="s">
        <v>489</v>
      </c>
      <c r="E502" s="191">
        <v>24</v>
      </c>
    </row>
    <row r="503" spans="1:5" x14ac:dyDescent="0.25">
      <c r="A503" s="188">
        <v>2600010013</v>
      </c>
      <c r="B503" s="188" t="s">
        <v>1168</v>
      </c>
      <c r="C503" s="188" t="s">
        <v>628</v>
      </c>
      <c r="D503" s="188" t="s">
        <v>486</v>
      </c>
      <c r="E503" s="189">
        <v>4</v>
      </c>
    </row>
    <row r="504" spans="1:5" x14ac:dyDescent="0.25">
      <c r="A504" s="190">
        <v>2600010014</v>
      </c>
      <c r="B504" s="190" t="s">
        <v>1169</v>
      </c>
      <c r="C504" s="190" t="s">
        <v>628</v>
      </c>
      <c r="D504" s="190" t="s">
        <v>486</v>
      </c>
      <c r="E504" s="191">
        <v>6</v>
      </c>
    </row>
    <row r="505" spans="1:5" x14ac:dyDescent="0.25">
      <c r="A505" s="188">
        <v>2600010015</v>
      </c>
      <c r="B505" s="188" t="s">
        <v>1170</v>
      </c>
      <c r="C505" s="188" t="s">
        <v>628</v>
      </c>
      <c r="D505" s="188" t="s">
        <v>486</v>
      </c>
      <c r="E505" s="189">
        <v>6</v>
      </c>
    </row>
    <row r="506" spans="1:5" x14ac:dyDescent="0.25">
      <c r="A506" s="190">
        <v>2600010016</v>
      </c>
      <c r="B506" s="190" t="s">
        <v>631</v>
      </c>
      <c r="C506" s="190" t="s">
        <v>628</v>
      </c>
      <c r="D506" s="190" t="s">
        <v>486</v>
      </c>
      <c r="E506" s="191">
        <v>12</v>
      </c>
    </row>
    <row r="507" spans="1:5" x14ac:dyDescent="0.25">
      <c r="A507" s="188">
        <v>2600010017</v>
      </c>
      <c r="B507" s="188" t="s">
        <v>1171</v>
      </c>
      <c r="C507" s="188" t="s">
        <v>628</v>
      </c>
      <c r="D507" s="188" t="s">
        <v>486</v>
      </c>
      <c r="E507" s="189">
        <v>12</v>
      </c>
    </row>
    <row r="508" spans="1:5" x14ac:dyDescent="0.25">
      <c r="A508" s="190">
        <v>2600010018</v>
      </c>
      <c r="B508" s="190" t="s">
        <v>1172</v>
      </c>
      <c r="C508" s="190" t="s">
        <v>628</v>
      </c>
      <c r="D508" s="190" t="s">
        <v>489</v>
      </c>
      <c r="E508" s="191">
        <v>24</v>
      </c>
    </row>
    <row r="509" spans="1:5" x14ac:dyDescent="0.25">
      <c r="A509" s="188">
        <v>2600010019</v>
      </c>
      <c r="B509" s="188" t="s">
        <v>1173</v>
      </c>
      <c r="C509" s="188" t="s">
        <v>628</v>
      </c>
      <c r="D509" s="188" t="s">
        <v>486</v>
      </c>
      <c r="E509" s="189">
        <v>6</v>
      </c>
    </row>
    <row r="510" spans="1:5" x14ac:dyDescent="0.25">
      <c r="A510" s="190">
        <v>2600010020</v>
      </c>
      <c r="B510" s="190" t="s">
        <v>1174</v>
      </c>
      <c r="C510" s="190" t="s">
        <v>628</v>
      </c>
      <c r="D510" s="190" t="s">
        <v>486</v>
      </c>
      <c r="E510" s="191">
        <v>6</v>
      </c>
    </row>
    <row r="511" spans="1:5" x14ac:dyDescent="0.25">
      <c r="A511" s="188">
        <v>2600010021</v>
      </c>
      <c r="B511" s="188" t="s">
        <v>632</v>
      </c>
      <c r="C511" s="188" t="s">
        <v>628</v>
      </c>
      <c r="D511" s="188" t="s">
        <v>486</v>
      </c>
      <c r="E511" s="189">
        <v>12</v>
      </c>
    </row>
    <row r="512" spans="1:5" x14ac:dyDescent="0.25">
      <c r="A512" s="190">
        <v>2600010022</v>
      </c>
      <c r="B512" s="190" t="s">
        <v>1175</v>
      </c>
      <c r="C512" s="190" t="s">
        <v>628</v>
      </c>
      <c r="D512" s="190" t="s">
        <v>489</v>
      </c>
      <c r="E512" s="191">
        <v>24</v>
      </c>
    </row>
    <row r="513" spans="1:5" x14ac:dyDescent="0.25">
      <c r="A513" s="188">
        <v>2600010023</v>
      </c>
      <c r="B513" s="188" t="s">
        <v>1176</v>
      </c>
      <c r="C513" s="188" t="s">
        <v>628</v>
      </c>
      <c r="D513" s="188" t="s">
        <v>486</v>
      </c>
      <c r="E513" s="189">
        <v>6</v>
      </c>
    </row>
    <row r="514" spans="1:5" x14ac:dyDescent="0.25">
      <c r="A514" s="190">
        <v>2600010024</v>
      </c>
      <c r="B514" s="190" t="s">
        <v>1177</v>
      </c>
      <c r="C514" s="190" t="s">
        <v>628</v>
      </c>
      <c r="D514" s="190" t="s">
        <v>486</v>
      </c>
      <c r="E514" s="191">
        <v>6</v>
      </c>
    </row>
    <row r="515" spans="1:5" x14ac:dyDescent="0.25">
      <c r="A515" s="188">
        <v>2600010025</v>
      </c>
      <c r="B515" s="188" t="s">
        <v>1178</v>
      </c>
      <c r="C515" s="188" t="s">
        <v>628</v>
      </c>
      <c r="D515" s="188" t="s">
        <v>486</v>
      </c>
      <c r="E515" s="189">
        <v>6</v>
      </c>
    </row>
    <row r="516" spans="1:5" x14ac:dyDescent="0.25">
      <c r="A516" s="190">
        <v>2600010026</v>
      </c>
      <c r="B516" s="190" t="s">
        <v>633</v>
      </c>
      <c r="C516" s="190" t="s">
        <v>628</v>
      </c>
      <c r="D516" s="190" t="s">
        <v>486</v>
      </c>
      <c r="E516" s="191">
        <v>12</v>
      </c>
    </row>
    <row r="517" spans="1:5" x14ac:dyDescent="0.25">
      <c r="A517" s="188">
        <v>2600010027</v>
      </c>
      <c r="B517" s="188" t="s">
        <v>1179</v>
      </c>
      <c r="C517" s="188" t="s">
        <v>628</v>
      </c>
      <c r="D517" s="188" t="s">
        <v>489</v>
      </c>
      <c r="E517" s="189">
        <v>12</v>
      </c>
    </row>
    <row r="518" spans="1:5" x14ac:dyDescent="0.25">
      <c r="A518" s="190">
        <v>2600010028</v>
      </c>
      <c r="B518" s="190" t="s">
        <v>1180</v>
      </c>
      <c r="C518" s="190" t="s">
        <v>628</v>
      </c>
      <c r="D518" s="190" t="s">
        <v>486</v>
      </c>
      <c r="E518" s="191">
        <v>12</v>
      </c>
    </row>
    <row r="519" spans="1:5" x14ac:dyDescent="0.25">
      <c r="A519" s="188">
        <v>2600010029</v>
      </c>
      <c r="B519" s="188" t="s">
        <v>1181</v>
      </c>
      <c r="C519" s="188" t="s">
        <v>628</v>
      </c>
      <c r="D519" s="188" t="s">
        <v>489</v>
      </c>
      <c r="E519" s="189">
        <v>24</v>
      </c>
    </row>
    <row r="520" spans="1:5" x14ac:dyDescent="0.25">
      <c r="A520" s="190">
        <v>2600010030</v>
      </c>
      <c r="B520" s="190" t="s">
        <v>1182</v>
      </c>
      <c r="C520" s="190" t="s">
        <v>628</v>
      </c>
      <c r="D520" s="190" t="s">
        <v>486</v>
      </c>
      <c r="E520" s="191">
        <v>4</v>
      </c>
    </row>
    <row r="521" spans="1:5" x14ac:dyDescent="0.25">
      <c r="A521" s="188">
        <v>2600010031</v>
      </c>
      <c r="B521" s="188" t="s">
        <v>1183</v>
      </c>
      <c r="C521" s="188" t="s">
        <v>628</v>
      </c>
      <c r="D521" s="188" t="s">
        <v>486</v>
      </c>
      <c r="E521" s="189">
        <v>6</v>
      </c>
    </row>
    <row r="522" spans="1:5" x14ac:dyDescent="0.25">
      <c r="A522" s="190">
        <v>2600010032</v>
      </c>
      <c r="B522" s="190" t="s">
        <v>1184</v>
      </c>
      <c r="C522" s="190" t="s">
        <v>628</v>
      </c>
      <c r="D522" s="190" t="s">
        <v>486</v>
      </c>
      <c r="E522" s="191">
        <v>6</v>
      </c>
    </row>
    <row r="523" spans="1:5" x14ac:dyDescent="0.25">
      <c r="A523" s="188">
        <v>2600010033</v>
      </c>
      <c r="B523" s="188" t="s">
        <v>1185</v>
      </c>
      <c r="C523" s="188" t="s">
        <v>628</v>
      </c>
      <c r="D523" s="188" t="s">
        <v>486</v>
      </c>
      <c r="E523" s="189">
        <v>12</v>
      </c>
    </row>
    <row r="524" spans="1:5" x14ac:dyDescent="0.25">
      <c r="A524" s="190">
        <v>2600010034</v>
      </c>
      <c r="B524" s="190" t="s">
        <v>1186</v>
      </c>
      <c r="C524" s="190" t="s">
        <v>628</v>
      </c>
      <c r="D524" s="190" t="s">
        <v>486</v>
      </c>
      <c r="E524" s="191">
        <v>6</v>
      </c>
    </row>
    <row r="525" spans="1:5" x14ac:dyDescent="0.25">
      <c r="A525" s="188">
        <v>2600010035</v>
      </c>
      <c r="B525" s="188" t="s">
        <v>1187</v>
      </c>
      <c r="C525" s="188" t="s">
        <v>628</v>
      </c>
      <c r="D525" s="188" t="s">
        <v>486</v>
      </c>
      <c r="E525" s="189">
        <v>6</v>
      </c>
    </row>
    <row r="526" spans="1:5" x14ac:dyDescent="0.25">
      <c r="A526" s="190">
        <v>2600010036</v>
      </c>
      <c r="B526" s="190" t="s">
        <v>1188</v>
      </c>
      <c r="C526" s="190" t="s">
        <v>628</v>
      </c>
      <c r="D526" s="190" t="s">
        <v>486</v>
      </c>
      <c r="E526" s="191">
        <v>6</v>
      </c>
    </row>
    <row r="527" spans="1:5" x14ac:dyDescent="0.25">
      <c r="A527" s="188">
        <v>2600010037</v>
      </c>
      <c r="B527" s="188" t="s">
        <v>1189</v>
      </c>
      <c r="C527" s="188" t="s">
        <v>628</v>
      </c>
      <c r="D527" s="188" t="s">
        <v>486</v>
      </c>
      <c r="E527" s="189">
        <v>6</v>
      </c>
    </row>
    <row r="528" spans="1:5" x14ac:dyDescent="0.25">
      <c r="A528" s="190">
        <v>2600010038</v>
      </c>
      <c r="B528" s="190" t="s">
        <v>1190</v>
      </c>
      <c r="C528" s="190" t="s">
        <v>628</v>
      </c>
      <c r="D528" s="190" t="s">
        <v>486</v>
      </c>
      <c r="E528" s="191">
        <v>6</v>
      </c>
    </row>
    <row r="529" spans="1:5" x14ac:dyDescent="0.25">
      <c r="A529" s="188">
        <v>2600010040</v>
      </c>
      <c r="B529" s="188" t="s">
        <v>1191</v>
      </c>
      <c r="C529" s="188" t="s">
        <v>628</v>
      </c>
      <c r="D529" s="188" t="s">
        <v>479</v>
      </c>
      <c r="E529" s="189">
        <v>0</v>
      </c>
    </row>
    <row r="530" spans="1:5" x14ac:dyDescent="0.25">
      <c r="A530" s="190">
        <v>2600010041</v>
      </c>
      <c r="B530" s="190" t="s">
        <v>1192</v>
      </c>
      <c r="C530" s="190" t="s">
        <v>628</v>
      </c>
      <c r="D530" s="190" t="s">
        <v>479</v>
      </c>
      <c r="E530" s="191">
        <v>0</v>
      </c>
    </row>
    <row r="531" spans="1:5" x14ac:dyDescent="0.25">
      <c r="A531" s="188">
        <v>2600010042</v>
      </c>
      <c r="B531" s="188" t="s">
        <v>1193</v>
      </c>
      <c r="C531" s="188" t="s">
        <v>628</v>
      </c>
      <c r="D531" s="188" t="s">
        <v>479</v>
      </c>
      <c r="E531" s="189">
        <v>0</v>
      </c>
    </row>
    <row r="532" spans="1:5" x14ac:dyDescent="0.25">
      <c r="A532" s="190">
        <v>2600010043</v>
      </c>
      <c r="B532" s="190" t="s">
        <v>1194</v>
      </c>
      <c r="C532" s="190" t="s">
        <v>628</v>
      </c>
      <c r="D532" s="190" t="s">
        <v>479</v>
      </c>
      <c r="E532" s="191">
        <v>0</v>
      </c>
    </row>
    <row r="533" spans="1:5" x14ac:dyDescent="0.25">
      <c r="A533" s="188">
        <v>2600010044</v>
      </c>
      <c r="B533" s="188" t="s">
        <v>1195</v>
      </c>
      <c r="C533" s="188" t="s">
        <v>628</v>
      </c>
      <c r="D533" s="188" t="s">
        <v>479</v>
      </c>
      <c r="E533" s="189">
        <v>0</v>
      </c>
    </row>
    <row r="534" spans="1:5" x14ac:dyDescent="0.25">
      <c r="A534" s="190">
        <v>2600010045</v>
      </c>
      <c r="B534" s="190" t="s">
        <v>1196</v>
      </c>
      <c r="C534" s="190" t="s">
        <v>628</v>
      </c>
      <c r="D534" s="190" t="s">
        <v>479</v>
      </c>
      <c r="E534" s="191">
        <v>0</v>
      </c>
    </row>
    <row r="535" spans="1:5" x14ac:dyDescent="0.25">
      <c r="A535" s="188">
        <v>2600010046</v>
      </c>
      <c r="B535" s="188" t="s">
        <v>1197</v>
      </c>
      <c r="C535" s="188" t="s">
        <v>628</v>
      </c>
      <c r="D535" s="188" t="s">
        <v>479</v>
      </c>
      <c r="E535" s="189">
        <v>0</v>
      </c>
    </row>
    <row r="536" spans="1:5" x14ac:dyDescent="0.25">
      <c r="A536" s="190">
        <v>2600010047</v>
      </c>
      <c r="B536" s="190" t="s">
        <v>1198</v>
      </c>
      <c r="C536" s="190" t="s">
        <v>628</v>
      </c>
      <c r="D536" s="190" t="s">
        <v>479</v>
      </c>
      <c r="E536" s="191">
        <v>0</v>
      </c>
    </row>
    <row r="537" spans="1:5" x14ac:dyDescent="0.25">
      <c r="A537" s="188">
        <v>2600010048</v>
      </c>
      <c r="B537" s="188" t="s">
        <v>1199</v>
      </c>
      <c r="C537" s="188" t="s">
        <v>628</v>
      </c>
      <c r="D537" s="188" t="s">
        <v>479</v>
      </c>
      <c r="E537" s="189">
        <v>0</v>
      </c>
    </row>
    <row r="538" spans="1:5" x14ac:dyDescent="0.25">
      <c r="A538" s="190">
        <v>2600010049</v>
      </c>
      <c r="B538" s="190" t="s">
        <v>1200</v>
      </c>
      <c r="C538" s="190" t="s">
        <v>628</v>
      </c>
      <c r="D538" s="190" t="s">
        <v>479</v>
      </c>
      <c r="E538" s="191">
        <v>0</v>
      </c>
    </row>
    <row r="539" spans="1:5" x14ac:dyDescent="0.25">
      <c r="A539" s="188">
        <v>2600010050</v>
      </c>
      <c r="B539" s="188" t="s">
        <v>1201</v>
      </c>
      <c r="C539" s="188" t="s">
        <v>628</v>
      </c>
      <c r="D539" s="188" t="s">
        <v>479</v>
      </c>
      <c r="E539" s="189">
        <v>0</v>
      </c>
    </row>
    <row r="540" spans="1:5" x14ac:dyDescent="0.25">
      <c r="A540" s="190">
        <v>2600010051</v>
      </c>
      <c r="B540" s="190" t="s">
        <v>1202</v>
      </c>
      <c r="C540" s="190" t="s">
        <v>628</v>
      </c>
      <c r="D540" s="190" t="s">
        <v>479</v>
      </c>
      <c r="E540" s="191">
        <v>0</v>
      </c>
    </row>
    <row r="541" spans="1:5" x14ac:dyDescent="0.25">
      <c r="A541" s="188">
        <v>2600010052</v>
      </c>
      <c r="B541" s="188" t="s">
        <v>1203</v>
      </c>
      <c r="C541" s="188" t="s">
        <v>628</v>
      </c>
      <c r="D541" s="188" t="s">
        <v>479</v>
      </c>
      <c r="E541" s="189">
        <v>0</v>
      </c>
    </row>
    <row r="542" spans="1:5" x14ac:dyDescent="0.25">
      <c r="A542" s="190">
        <v>2600010053</v>
      </c>
      <c r="B542" s="190" t="s">
        <v>1204</v>
      </c>
      <c r="C542" s="190" t="s">
        <v>628</v>
      </c>
      <c r="D542" s="190" t="s">
        <v>479</v>
      </c>
      <c r="E542" s="191">
        <v>0</v>
      </c>
    </row>
    <row r="543" spans="1:5" x14ac:dyDescent="0.25">
      <c r="A543" s="188">
        <v>2600010054</v>
      </c>
      <c r="B543" s="188" t="s">
        <v>1205</v>
      </c>
      <c r="C543" s="188" t="s">
        <v>628</v>
      </c>
      <c r="D543" s="188" t="s">
        <v>479</v>
      </c>
      <c r="E543" s="189">
        <v>0</v>
      </c>
    </row>
    <row r="544" spans="1:5" x14ac:dyDescent="0.25">
      <c r="A544" s="190">
        <v>2600010055</v>
      </c>
      <c r="B544" s="190" t="s">
        <v>1206</v>
      </c>
      <c r="C544" s="190" t="s">
        <v>628</v>
      </c>
      <c r="D544" s="190" t="s">
        <v>479</v>
      </c>
      <c r="E544" s="191">
        <v>0</v>
      </c>
    </row>
    <row r="545" spans="1:5" x14ac:dyDescent="0.25">
      <c r="A545" s="188">
        <v>2600010056</v>
      </c>
      <c r="B545" s="188" t="s">
        <v>1207</v>
      </c>
      <c r="C545" s="188" t="s">
        <v>628</v>
      </c>
      <c r="D545" s="188" t="s">
        <v>479</v>
      </c>
      <c r="E545" s="189">
        <v>0</v>
      </c>
    </row>
    <row r="546" spans="1:5" x14ac:dyDescent="0.25">
      <c r="A546" s="190">
        <v>2600010057</v>
      </c>
      <c r="B546" s="190" t="s">
        <v>1208</v>
      </c>
      <c r="C546" s="190" t="s">
        <v>628</v>
      </c>
      <c r="D546" s="190" t="s">
        <v>479</v>
      </c>
      <c r="E546" s="191">
        <v>0</v>
      </c>
    </row>
    <row r="547" spans="1:5" x14ac:dyDescent="0.25">
      <c r="A547" s="188">
        <v>2600010058</v>
      </c>
      <c r="B547" s="188" t="s">
        <v>1209</v>
      </c>
      <c r="C547" s="188" t="s">
        <v>628</v>
      </c>
      <c r="D547" s="188" t="s">
        <v>479</v>
      </c>
      <c r="E547" s="189">
        <v>0</v>
      </c>
    </row>
    <row r="548" spans="1:5" x14ac:dyDescent="0.25">
      <c r="A548" s="190">
        <v>2600010059</v>
      </c>
      <c r="B548" s="190" t="s">
        <v>1210</v>
      </c>
      <c r="C548" s="190" t="s">
        <v>628</v>
      </c>
      <c r="D548" s="190" t="s">
        <v>479</v>
      </c>
      <c r="E548" s="191">
        <v>0</v>
      </c>
    </row>
    <row r="549" spans="1:5" x14ac:dyDescent="0.25">
      <c r="A549" s="188">
        <v>2600010060</v>
      </c>
      <c r="B549" s="188" t="s">
        <v>1211</v>
      </c>
      <c r="C549" s="188" t="s">
        <v>628</v>
      </c>
      <c r="D549" s="188" t="s">
        <v>479</v>
      </c>
      <c r="E549" s="189">
        <v>0</v>
      </c>
    </row>
    <row r="550" spans="1:5" x14ac:dyDescent="0.25">
      <c r="A550" s="190">
        <v>2600010061</v>
      </c>
      <c r="B550" s="190" t="s">
        <v>1212</v>
      </c>
      <c r="C550" s="190" t="s">
        <v>628</v>
      </c>
      <c r="D550" s="190" t="s">
        <v>479</v>
      </c>
      <c r="E550" s="191">
        <v>0</v>
      </c>
    </row>
    <row r="551" spans="1:5" x14ac:dyDescent="0.25">
      <c r="A551" s="188">
        <v>2600010062</v>
      </c>
      <c r="B551" s="188" t="s">
        <v>1213</v>
      </c>
      <c r="C551" s="188" t="s">
        <v>628</v>
      </c>
      <c r="D551" s="188" t="s">
        <v>479</v>
      </c>
      <c r="E551" s="189">
        <v>0</v>
      </c>
    </row>
    <row r="552" spans="1:5" x14ac:dyDescent="0.25">
      <c r="A552" s="190">
        <v>2600010063</v>
      </c>
      <c r="B552" s="190" t="s">
        <v>1214</v>
      </c>
      <c r="C552" s="190" t="s">
        <v>628</v>
      </c>
      <c r="D552" s="190" t="s">
        <v>479</v>
      </c>
      <c r="E552" s="191">
        <v>0</v>
      </c>
    </row>
    <row r="553" spans="1:5" x14ac:dyDescent="0.25">
      <c r="A553" s="188">
        <v>2600010064</v>
      </c>
      <c r="B553" s="188" t="s">
        <v>1215</v>
      </c>
      <c r="C553" s="188" t="s">
        <v>628</v>
      </c>
      <c r="D553" s="188" t="s">
        <v>479</v>
      </c>
      <c r="E553" s="189">
        <v>0</v>
      </c>
    </row>
    <row r="554" spans="1:5" x14ac:dyDescent="0.25">
      <c r="A554" s="190">
        <v>2600010065</v>
      </c>
      <c r="B554" s="190" t="s">
        <v>1216</v>
      </c>
      <c r="C554" s="190" t="s">
        <v>628</v>
      </c>
      <c r="D554" s="190" t="s">
        <v>479</v>
      </c>
      <c r="E554" s="191">
        <v>0</v>
      </c>
    </row>
    <row r="555" spans="1:5" x14ac:dyDescent="0.25">
      <c r="A555" s="188">
        <v>2600010066</v>
      </c>
      <c r="B555" s="188" t="s">
        <v>1217</v>
      </c>
      <c r="C555" s="188" t="s">
        <v>628</v>
      </c>
      <c r="D555" s="188" t="s">
        <v>479</v>
      </c>
      <c r="E555" s="189">
        <v>0</v>
      </c>
    </row>
    <row r="556" spans="1:5" x14ac:dyDescent="0.25">
      <c r="A556" s="190">
        <v>2600010067</v>
      </c>
      <c r="B556" s="190" t="s">
        <v>1218</v>
      </c>
      <c r="C556" s="190" t="s">
        <v>628</v>
      </c>
      <c r="D556" s="190" t="s">
        <v>479</v>
      </c>
      <c r="E556" s="191">
        <v>0</v>
      </c>
    </row>
    <row r="557" spans="1:5" x14ac:dyDescent="0.25">
      <c r="A557" s="188">
        <v>2600010068</v>
      </c>
      <c r="B557" s="188" t="s">
        <v>1219</v>
      </c>
      <c r="C557" s="188" t="s">
        <v>628</v>
      </c>
      <c r="D557" s="188" t="s">
        <v>479</v>
      </c>
      <c r="E557" s="189">
        <v>0</v>
      </c>
    </row>
    <row r="558" spans="1:5" x14ac:dyDescent="0.25">
      <c r="A558" s="190">
        <v>2600010069</v>
      </c>
      <c r="B558" s="190" t="s">
        <v>9142</v>
      </c>
      <c r="C558" s="190" t="s">
        <v>628</v>
      </c>
      <c r="D558" s="190" t="s">
        <v>479</v>
      </c>
      <c r="E558" s="191">
        <v>0</v>
      </c>
    </row>
    <row r="559" spans="1:5" x14ac:dyDescent="0.25">
      <c r="A559" s="188">
        <v>2600010070</v>
      </c>
      <c r="B559" s="188" t="s">
        <v>1220</v>
      </c>
      <c r="C559" s="188" t="s">
        <v>628</v>
      </c>
      <c r="D559" s="188" t="s">
        <v>479</v>
      </c>
      <c r="E559" s="189">
        <v>0</v>
      </c>
    </row>
    <row r="560" spans="1:5" x14ac:dyDescent="0.25">
      <c r="A560" s="190">
        <v>2600010071</v>
      </c>
      <c r="B560" s="190" t="s">
        <v>1221</v>
      </c>
      <c r="C560" s="190" t="s">
        <v>628</v>
      </c>
      <c r="D560" s="190" t="s">
        <v>479</v>
      </c>
      <c r="E560" s="191">
        <v>0</v>
      </c>
    </row>
    <row r="561" spans="1:5" x14ac:dyDescent="0.25">
      <c r="A561" s="188">
        <v>2600010072</v>
      </c>
      <c r="B561" s="188" t="s">
        <v>1222</v>
      </c>
      <c r="C561" s="188" t="s">
        <v>628</v>
      </c>
      <c r="D561" s="188" t="s">
        <v>479</v>
      </c>
      <c r="E561" s="189">
        <v>0</v>
      </c>
    </row>
    <row r="562" spans="1:5" x14ac:dyDescent="0.25">
      <c r="A562" s="190">
        <v>2600010073</v>
      </c>
      <c r="B562" s="190" t="s">
        <v>1223</v>
      </c>
      <c r="C562" s="190" t="s">
        <v>628</v>
      </c>
      <c r="D562" s="190" t="s">
        <v>479</v>
      </c>
      <c r="E562" s="191">
        <v>0</v>
      </c>
    </row>
    <row r="563" spans="1:5" x14ac:dyDescent="0.25">
      <c r="A563" s="188">
        <v>2600010074</v>
      </c>
      <c r="B563" s="188" t="s">
        <v>1224</v>
      </c>
      <c r="C563" s="188" t="s">
        <v>628</v>
      </c>
      <c r="D563" s="188" t="s">
        <v>479</v>
      </c>
      <c r="E563" s="189">
        <v>0</v>
      </c>
    </row>
    <row r="564" spans="1:5" x14ac:dyDescent="0.25">
      <c r="A564" s="190">
        <v>2600010075</v>
      </c>
      <c r="B564" s="190" t="s">
        <v>1225</v>
      </c>
      <c r="C564" s="190" t="s">
        <v>628</v>
      </c>
      <c r="D564" s="190" t="s">
        <v>479</v>
      </c>
      <c r="E564" s="191">
        <v>0</v>
      </c>
    </row>
    <row r="565" spans="1:5" x14ac:dyDescent="0.25">
      <c r="A565" s="188">
        <v>2600010076</v>
      </c>
      <c r="B565" s="188" t="s">
        <v>1226</v>
      </c>
      <c r="C565" s="188" t="s">
        <v>628</v>
      </c>
      <c r="D565" s="188" t="s">
        <v>479</v>
      </c>
      <c r="E565" s="189">
        <v>0</v>
      </c>
    </row>
    <row r="566" spans="1:5" x14ac:dyDescent="0.25">
      <c r="A566" s="190">
        <v>2600010077</v>
      </c>
      <c r="B566" s="190" t="s">
        <v>1227</v>
      </c>
      <c r="C566" s="190" t="s">
        <v>628</v>
      </c>
      <c r="D566" s="190" t="s">
        <v>486</v>
      </c>
      <c r="E566" s="191">
        <v>6</v>
      </c>
    </row>
    <row r="567" spans="1:5" x14ac:dyDescent="0.25">
      <c r="A567" s="188">
        <v>2600010078</v>
      </c>
      <c r="B567" s="188" t="s">
        <v>1228</v>
      </c>
      <c r="C567" s="188" t="s">
        <v>628</v>
      </c>
      <c r="D567" s="188" t="s">
        <v>479</v>
      </c>
      <c r="E567" s="189">
        <v>0</v>
      </c>
    </row>
    <row r="568" spans="1:5" x14ac:dyDescent="0.25">
      <c r="A568" s="190">
        <v>2600010079</v>
      </c>
      <c r="B568" s="190" t="s">
        <v>1229</v>
      </c>
      <c r="C568" s="190" t="s">
        <v>628</v>
      </c>
      <c r="D568" s="190" t="s">
        <v>486</v>
      </c>
      <c r="E568" s="191">
        <v>6</v>
      </c>
    </row>
    <row r="569" spans="1:5" x14ac:dyDescent="0.25">
      <c r="A569" s="188">
        <v>2600010080</v>
      </c>
      <c r="B569" s="188" t="s">
        <v>1230</v>
      </c>
      <c r="C569" s="188" t="s">
        <v>628</v>
      </c>
      <c r="D569" s="188" t="s">
        <v>486</v>
      </c>
      <c r="E569" s="189">
        <v>12</v>
      </c>
    </row>
    <row r="570" spans="1:5" x14ac:dyDescent="0.25">
      <c r="A570" s="190">
        <v>2600010081</v>
      </c>
      <c r="B570" s="190" t="s">
        <v>3246</v>
      </c>
      <c r="C570" s="190" t="s">
        <v>628</v>
      </c>
      <c r="D570" s="190" t="s">
        <v>479</v>
      </c>
      <c r="E570" s="191">
        <v>0</v>
      </c>
    </row>
    <row r="571" spans="1:5" x14ac:dyDescent="0.25">
      <c r="A571" s="188">
        <v>2600010082</v>
      </c>
      <c r="B571" s="188" t="s">
        <v>3247</v>
      </c>
      <c r="C571" s="188" t="s">
        <v>628</v>
      </c>
      <c r="D571" s="188" t="s">
        <v>479</v>
      </c>
      <c r="E571" s="189">
        <v>0</v>
      </c>
    </row>
    <row r="572" spans="1:5" x14ac:dyDescent="0.25">
      <c r="A572" s="190">
        <v>2600010083</v>
      </c>
      <c r="B572" s="190" t="s">
        <v>3248</v>
      </c>
      <c r="C572" s="190" t="s">
        <v>628</v>
      </c>
      <c r="D572" s="190" t="s">
        <v>486</v>
      </c>
      <c r="E572" s="191">
        <v>6</v>
      </c>
    </row>
    <row r="573" spans="1:5" x14ac:dyDescent="0.25">
      <c r="A573" s="188">
        <v>2600010084</v>
      </c>
      <c r="B573" s="188" t="s">
        <v>3249</v>
      </c>
      <c r="C573" s="188" t="s">
        <v>628</v>
      </c>
      <c r="D573" s="188" t="s">
        <v>486</v>
      </c>
      <c r="E573" s="189">
        <v>12</v>
      </c>
    </row>
    <row r="574" spans="1:5" x14ac:dyDescent="0.25">
      <c r="A574" s="190">
        <v>2600010085</v>
      </c>
      <c r="B574" s="190" t="s">
        <v>4724</v>
      </c>
      <c r="C574" s="190" t="s">
        <v>628</v>
      </c>
      <c r="D574" s="190" t="s">
        <v>479</v>
      </c>
      <c r="E574" s="191">
        <v>0</v>
      </c>
    </row>
    <row r="575" spans="1:5" x14ac:dyDescent="0.25">
      <c r="A575" s="188">
        <v>2600010086</v>
      </c>
      <c r="B575" s="188" t="s">
        <v>4725</v>
      </c>
      <c r="C575" s="188" t="s">
        <v>628</v>
      </c>
      <c r="D575" s="188" t="s">
        <v>489</v>
      </c>
      <c r="E575" s="189">
        <v>12</v>
      </c>
    </row>
    <row r="576" spans="1:5" x14ac:dyDescent="0.25">
      <c r="A576" s="190">
        <v>2600010087</v>
      </c>
      <c r="B576" s="190" t="s">
        <v>6621</v>
      </c>
      <c r="C576" s="190" t="s">
        <v>628</v>
      </c>
      <c r="D576" s="190" t="s">
        <v>486</v>
      </c>
      <c r="E576" s="191">
        <v>6</v>
      </c>
    </row>
    <row r="577" spans="1:5" x14ac:dyDescent="0.25">
      <c r="A577" s="188">
        <v>2600010088</v>
      </c>
      <c r="B577" s="188" t="s">
        <v>6622</v>
      </c>
      <c r="C577" s="188" t="s">
        <v>628</v>
      </c>
      <c r="D577" s="188" t="s">
        <v>479</v>
      </c>
      <c r="E577" s="189">
        <v>0</v>
      </c>
    </row>
    <row r="578" spans="1:5" x14ac:dyDescent="0.25">
      <c r="A578" s="190">
        <v>2600010089</v>
      </c>
      <c r="B578" s="190" t="s">
        <v>6623</v>
      </c>
      <c r="C578" s="190" t="s">
        <v>628</v>
      </c>
      <c r="D578" s="190" t="s">
        <v>479</v>
      </c>
      <c r="E578" s="191">
        <v>0</v>
      </c>
    </row>
    <row r="579" spans="1:5" x14ac:dyDescent="0.25">
      <c r="A579" s="188">
        <v>2600010090</v>
      </c>
      <c r="B579" s="188" t="s">
        <v>7553</v>
      </c>
      <c r="C579" s="188" t="s">
        <v>628</v>
      </c>
      <c r="D579" s="188" t="s">
        <v>486</v>
      </c>
      <c r="E579" s="189">
        <v>6</v>
      </c>
    </row>
    <row r="580" spans="1:5" x14ac:dyDescent="0.25">
      <c r="A580" s="190">
        <v>2600010091</v>
      </c>
      <c r="B580" s="190" t="s">
        <v>7554</v>
      </c>
      <c r="C580" s="190" t="s">
        <v>628</v>
      </c>
      <c r="D580" s="190" t="s">
        <v>486</v>
      </c>
      <c r="E580" s="191">
        <v>6</v>
      </c>
    </row>
    <row r="581" spans="1:5" x14ac:dyDescent="0.25">
      <c r="A581" s="188">
        <v>2600010092</v>
      </c>
      <c r="B581" s="188" t="s">
        <v>7555</v>
      </c>
      <c r="C581" s="188" t="s">
        <v>628</v>
      </c>
      <c r="D581" s="188" t="s">
        <v>486</v>
      </c>
      <c r="E581" s="189">
        <v>6</v>
      </c>
    </row>
    <row r="582" spans="1:5" x14ac:dyDescent="0.25">
      <c r="A582" s="190">
        <v>2600010093</v>
      </c>
      <c r="B582" s="190" t="s">
        <v>7556</v>
      </c>
      <c r="C582" s="190" t="s">
        <v>628</v>
      </c>
      <c r="D582" s="190" t="s">
        <v>479</v>
      </c>
      <c r="E582" s="191">
        <v>0</v>
      </c>
    </row>
    <row r="583" spans="1:5" x14ac:dyDescent="0.25">
      <c r="A583" s="188">
        <v>2600010094</v>
      </c>
      <c r="B583" s="188" t="s">
        <v>7557</v>
      </c>
      <c r="C583" s="188" t="s">
        <v>628</v>
      </c>
      <c r="D583" s="188" t="s">
        <v>479</v>
      </c>
      <c r="E583" s="189">
        <v>0</v>
      </c>
    </row>
    <row r="584" spans="1:5" x14ac:dyDescent="0.25">
      <c r="A584" s="190">
        <v>2600010095</v>
      </c>
      <c r="B584" s="190" t="s">
        <v>7558</v>
      </c>
      <c r="C584" s="190" t="s">
        <v>628</v>
      </c>
      <c r="D584" s="190" t="s">
        <v>479</v>
      </c>
      <c r="E584" s="191">
        <v>0</v>
      </c>
    </row>
    <row r="585" spans="1:5" x14ac:dyDescent="0.25">
      <c r="A585" s="188">
        <v>2600020001</v>
      </c>
      <c r="B585" s="188" t="s">
        <v>1231</v>
      </c>
      <c r="C585" s="188" t="s">
        <v>628</v>
      </c>
      <c r="D585" s="188" t="s">
        <v>486</v>
      </c>
      <c r="E585" s="189">
        <v>12</v>
      </c>
    </row>
    <row r="586" spans="1:5" x14ac:dyDescent="0.25">
      <c r="A586" s="190">
        <v>2600020002</v>
      </c>
      <c r="B586" s="190" t="s">
        <v>9143</v>
      </c>
      <c r="C586" s="190" t="s">
        <v>628</v>
      </c>
      <c r="D586" s="190" t="s">
        <v>486</v>
      </c>
      <c r="E586" s="191">
        <v>12</v>
      </c>
    </row>
    <row r="587" spans="1:5" x14ac:dyDescent="0.25">
      <c r="A587" s="188">
        <v>2600020003</v>
      </c>
      <c r="B587" s="188" t="s">
        <v>9144</v>
      </c>
      <c r="C587" s="188" t="s">
        <v>628</v>
      </c>
      <c r="D587" s="188" t="s">
        <v>479</v>
      </c>
      <c r="E587" s="189">
        <v>0</v>
      </c>
    </row>
    <row r="588" spans="1:5" x14ac:dyDescent="0.25">
      <c r="A588" s="190">
        <v>2600020005</v>
      </c>
      <c r="B588" s="190" t="s">
        <v>1232</v>
      </c>
      <c r="C588" s="190" t="s">
        <v>628</v>
      </c>
      <c r="D588" s="190" t="s">
        <v>486</v>
      </c>
      <c r="E588" s="191">
        <v>12</v>
      </c>
    </row>
    <row r="589" spans="1:5" x14ac:dyDescent="0.25">
      <c r="A589" s="188">
        <v>2600020009</v>
      </c>
      <c r="B589" s="188" t="s">
        <v>1233</v>
      </c>
      <c r="C589" s="188" t="s">
        <v>628</v>
      </c>
      <c r="D589" s="188" t="s">
        <v>486</v>
      </c>
      <c r="E589" s="189">
        <v>12</v>
      </c>
    </row>
    <row r="590" spans="1:5" x14ac:dyDescent="0.25">
      <c r="A590" s="190">
        <v>2600020010</v>
      </c>
      <c r="B590" s="190" t="s">
        <v>1234</v>
      </c>
      <c r="C590" s="190" t="s">
        <v>628</v>
      </c>
      <c r="D590" s="190" t="s">
        <v>486</v>
      </c>
      <c r="E590" s="191">
        <v>6</v>
      </c>
    </row>
    <row r="591" spans="1:5" x14ac:dyDescent="0.25">
      <c r="A591" s="188">
        <v>2600020011</v>
      </c>
      <c r="B591" s="188" t="s">
        <v>1235</v>
      </c>
      <c r="C591" s="188" t="s">
        <v>628</v>
      </c>
      <c r="D591" s="188" t="s">
        <v>486</v>
      </c>
      <c r="E591" s="189">
        <v>6</v>
      </c>
    </row>
    <row r="592" spans="1:5" x14ac:dyDescent="0.25">
      <c r="A592" s="190">
        <v>2600020012</v>
      </c>
      <c r="B592" s="190" t="s">
        <v>1236</v>
      </c>
      <c r="C592" s="190" t="s">
        <v>628</v>
      </c>
      <c r="D592" s="190" t="s">
        <v>486</v>
      </c>
      <c r="E592" s="191">
        <v>6</v>
      </c>
    </row>
    <row r="593" spans="1:5" x14ac:dyDescent="0.25">
      <c r="A593" s="188">
        <v>2600020013</v>
      </c>
      <c r="B593" s="188" t="s">
        <v>1237</v>
      </c>
      <c r="C593" s="188" t="s">
        <v>628</v>
      </c>
      <c r="D593" s="188" t="s">
        <v>486</v>
      </c>
      <c r="E593" s="189">
        <v>6</v>
      </c>
    </row>
    <row r="594" spans="1:5" x14ac:dyDescent="0.25">
      <c r="A594" s="190">
        <v>2600020015</v>
      </c>
      <c r="B594" s="190" t="s">
        <v>1238</v>
      </c>
      <c r="C594" s="190" t="s">
        <v>628</v>
      </c>
      <c r="D594" s="190" t="s">
        <v>486</v>
      </c>
      <c r="E594" s="191">
        <v>12</v>
      </c>
    </row>
    <row r="595" spans="1:5" x14ac:dyDescent="0.25">
      <c r="A595" s="188">
        <v>2600020016</v>
      </c>
      <c r="B595" s="188" t="s">
        <v>1239</v>
      </c>
      <c r="C595" s="188" t="s">
        <v>628</v>
      </c>
      <c r="D595" s="188" t="s">
        <v>486</v>
      </c>
      <c r="E595" s="189">
        <v>6</v>
      </c>
    </row>
    <row r="596" spans="1:5" x14ac:dyDescent="0.25">
      <c r="A596" s="190">
        <v>2600020017</v>
      </c>
      <c r="B596" s="190" t="s">
        <v>1240</v>
      </c>
      <c r="C596" s="190" t="s">
        <v>628</v>
      </c>
      <c r="D596" s="190" t="s">
        <v>486</v>
      </c>
      <c r="E596" s="191">
        <v>6</v>
      </c>
    </row>
    <row r="597" spans="1:5" x14ac:dyDescent="0.25">
      <c r="A597" s="188">
        <v>2600020018</v>
      </c>
      <c r="B597" s="188" t="s">
        <v>1241</v>
      </c>
      <c r="C597" s="188" t="s">
        <v>628</v>
      </c>
      <c r="D597" s="188" t="s">
        <v>486</v>
      </c>
      <c r="E597" s="189">
        <v>12</v>
      </c>
    </row>
    <row r="598" spans="1:5" x14ac:dyDescent="0.25">
      <c r="A598" s="190">
        <v>2600020019</v>
      </c>
      <c r="B598" s="190" t="s">
        <v>1242</v>
      </c>
      <c r="C598" s="190" t="s">
        <v>628</v>
      </c>
      <c r="D598" s="190" t="s">
        <v>486</v>
      </c>
      <c r="E598" s="191">
        <v>6</v>
      </c>
    </row>
    <row r="599" spans="1:5" x14ac:dyDescent="0.25">
      <c r="A599" s="188">
        <v>2600020020</v>
      </c>
      <c r="B599" s="188" t="s">
        <v>1243</v>
      </c>
      <c r="C599" s="188" t="s">
        <v>628</v>
      </c>
      <c r="D599" s="188" t="s">
        <v>486</v>
      </c>
      <c r="E599" s="189">
        <v>6</v>
      </c>
    </row>
    <row r="600" spans="1:5" x14ac:dyDescent="0.25">
      <c r="A600" s="190">
        <v>2600020021</v>
      </c>
      <c r="B600" s="190" t="s">
        <v>1244</v>
      </c>
      <c r="C600" s="190" t="s">
        <v>628</v>
      </c>
      <c r="D600" s="190" t="s">
        <v>486</v>
      </c>
      <c r="E600" s="191">
        <v>4</v>
      </c>
    </row>
    <row r="601" spans="1:5" x14ac:dyDescent="0.25">
      <c r="A601" s="188">
        <v>2600020023</v>
      </c>
      <c r="B601" s="188" t="s">
        <v>1245</v>
      </c>
      <c r="C601" s="188" t="s">
        <v>628</v>
      </c>
      <c r="D601" s="188" t="s">
        <v>486</v>
      </c>
      <c r="E601" s="189">
        <v>6</v>
      </c>
    </row>
    <row r="602" spans="1:5" x14ac:dyDescent="0.25">
      <c r="A602" s="190">
        <v>2600020024</v>
      </c>
      <c r="B602" s="190" t="s">
        <v>1246</v>
      </c>
      <c r="C602" s="190" t="s">
        <v>628</v>
      </c>
      <c r="D602" s="190" t="s">
        <v>479</v>
      </c>
      <c r="E602" s="191">
        <v>0</v>
      </c>
    </row>
    <row r="603" spans="1:5" x14ac:dyDescent="0.25">
      <c r="A603" s="188">
        <v>2600020028</v>
      </c>
      <c r="B603" s="188" t="s">
        <v>1247</v>
      </c>
      <c r="C603" s="188" t="s">
        <v>628</v>
      </c>
      <c r="D603" s="188" t="s">
        <v>479</v>
      </c>
      <c r="E603" s="189">
        <v>0</v>
      </c>
    </row>
    <row r="604" spans="1:5" x14ac:dyDescent="0.25">
      <c r="A604" s="190">
        <v>2600020032</v>
      </c>
      <c r="B604" s="190" t="s">
        <v>1248</v>
      </c>
      <c r="C604" s="190" t="s">
        <v>628</v>
      </c>
      <c r="D604" s="190" t="s">
        <v>479</v>
      </c>
      <c r="E604" s="191">
        <v>0</v>
      </c>
    </row>
    <row r="605" spans="1:5" x14ac:dyDescent="0.25">
      <c r="A605" s="188">
        <v>2600020033</v>
      </c>
      <c r="B605" s="188" t="s">
        <v>1249</v>
      </c>
      <c r="C605" s="188" t="s">
        <v>628</v>
      </c>
      <c r="D605" s="188" t="s">
        <v>479</v>
      </c>
      <c r="E605" s="189">
        <v>0</v>
      </c>
    </row>
    <row r="606" spans="1:5" x14ac:dyDescent="0.25">
      <c r="A606" s="190">
        <v>2600020034</v>
      </c>
      <c r="B606" s="190" t="s">
        <v>1250</v>
      </c>
      <c r="C606" s="190" t="s">
        <v>628</v>
      </c>
      <c r="D606" s="190" t="s">
        <v>479</v>
      </c>
      <c r="E606" s="191">
        <v>0</v>
      </c>
    </row>
    <row r="607" spans="1:5" x14ac:dyDescent="0.25">
      <c r="A607" s="188">
        <v>2600020035</v>
      </c>
      <c r="B607" s="188" t="s">
        <v>1251</v>
      </c>
      <c r="C607" s="188" t="s">
        <v>628</v>
      </c>
      <c r="D607" s="188" t="s">
        <v>479</v>
      </c>
      <c r="E607" s="189">
        <v>0</v>
      </c>
    </row>
    <row r="608" spans="1:5" x14ac:dyDescent="0.25">
      <c r="A608" s="190">
        <v>2600020036</v>
      </c>
      <c r="B608" s="190" t="s">
        <v>1252</v>
      </c>
      <c r="C608" s="190" t="s">
        <v>628</v>
      </c>
      <c r="D608" s="190" t="s">
        <v>479</v>
      </c>
      <c r="E608" s="191">
        <v>0</v>
      </c>
    </row>
    <row r="609" spans="1:5" x14ac:dyDescent="0.25">
      <c r="A609" s="188">
        <v>2600020037</v>
      </c>
      <c r="B609" s="188" t="s">
        <v>1253</v>
      </c>
      <c r="C609" s="188" t="s">
        <v>628</v>
      </c>
      <c r="D609" s="188" t="s">
        <v>479</v>
      </c>
      <c r="E609" s="189">
        <v>0</v>
      </c>
    </row>
    <row r="610" spans="1:5" x14ac:dyDescent="0.25">
      <c r="A610" s="190">
        <v>2600020038</v>
      </c>
      <c r="B610" s="190" t="s">
        <v>1254</v>
      </c>
      <c r="C610" s="190" t="s">
        <v>628</v>
      </c>
      <c r="D610" s="190" t="s">
        <v>479</v>
      </c>
      <c r="E610" s="191">
        <v>0</v>
      </c>
    </row>
    <row r="611" spans="1:5" x14ac:dyDescent="0.25">
      <c r="A611" s="188">
        <v>2600020039</v>
      </c>
      <c r="B611" s="188" t="s">
        <v>1255</v>
      </c>
      <c r="C611" s="188" t="s">
        <v>628</v>
      </c>
      <c r="D611" s="188" t="s">
        <v>479</v>
      </c>
      <c r="E611" s="189">
        <v>0</v>
      </c>
    </row>
    <row r="612" spans="1:5" x14ac:dyDescent="0.25">
      <c r="A612" s="190">
        <v>2600020040</v>
      </c>
      <c r="B612" s="190" t="s">
        <v>1256</v>
      </c>
      <c r="C612" s="190" t="s">
        <v>628</v>
      </c>
      <c r="D612" s="190" t="s">
        <v>479</v>
      </c>
      <c r="E612" s="191">
        <v>0</v>
      </c>
    </row>
    <row r="613" spans="1:5" x14ac:dyDescent="0.25">
      <c r="A613" s="188">
        <v>2600020041</v>
      </c>
      <c r="B613" s="188" t="s">
        <v>1257</v>
      </c>
      <c r="C613" s="188" t="s">
        <v>628</v>
      </c>
      <c r="D613" s="188" t="s">
        <v>479</v>
      </c>
      <c r="E613" s="189">
        <v>0</v>
      </c>
    </row>
    <row r="614" spans="1:5" x14ac:dyDescent="0.25">
      <c r="A614" s="190">
        <v>2600020042</v>
      </c>
      <c r="B614" s="190" t="s">
        <v>1258</v>
      </c>
      <c r="C614" s="190" t="s">
        <v>628</v>
      </c>
      <c r="D614" s="190" t="s">
        <v>479</v>
      </c>
      <c r="E614" s="191">
        <v>0</v>
      </c>
    </row>
    <row r="615" spans="1:5" x14ac:dyDescent="0.25">
      <c r="A615" s="188">
        <v>2600020043</v>
      </c>
      <c r="B615" s="188" t="s">
        <v>1259</v>
      </c>
      <c r="C615" s="188" t="s">
        <v>628</v>
      </c>
      <c r="D615" s="188" t="s">
        <v>479</v>
      </c>
      <c r="E615" s="189">
        <v>0</v>
      </c>
    </row>
    <row r="616" spans="1:5" x14ac:dyDescent="0.25">
      <c r="A616" s="190">
        <v>2600020045</v>
      </c>
      <c r="B616" s="190" t="s">
        <v>1260</v>
      </c>
      <c r="C616" s="190" t="s">
        <v>628</v>
      </c>
      <c r="D616" s="190" t="s">
        <v>479</v>
      </c>
      <c r="E616" s="191">
        <v>0</v>
      </c>
    </row>
    <row r="617" spans="1:5" x14ac:dyDescent="0.25">
      <c r="A617" s="188">
        <v>2600020046</v>
      </c>
      <c r="B617" s="188" t="s">
        <v>1261</v>
      </c>
      <c r="C617" s="188" t="s">
        <v>628</v>
      </c>
      <c r="D617" s="188" t="s">
        <v>479</v>
      </c>
      <c r="E617" s="189">
        <v>0</v>
      </c>
    </row>
    <row r="618" spans="1:5" x14ac:dyDescent="0.25">
      <c r="A618" s="190">
        <v>2600020047</v>
      </c>
      <c r="B618" s="190" t="s">
        <v>1262</v>
      </c>
      <c r="C618" s="190" t="s">
        <v>628</v>
      </c>
      <c r="D618" s="190" t="s">
        <v>486</v>
      </c>
      <c r="E618" s="191">
        <v>12</v>
      </c>
    </row>
    <row r="619" spans="1:5" x14ac:dyDescent="0.25">
      <c r="A619" s="188">
        <v>2600020048</v>
      </c>
      <c r="B619" s="188" t="s">
        <v>1263</v>
      </c>
      <c r="C619" s="188" t="s">
        <v>628</v>
      </c>
      <c r="D619" s="188" t="s">
        <v>479</v>
      </c>
      <c r="E619" s="189">
        <v>0</v>
      </c>
    </row>
    <row r="620" spans="1:5" x14ac:dyDescent="0.25">
      <c r="A620" s="190">
        <v>2600020049</v>
      </c>
      <c r="B620" s="190" t="s">
        <v>1264</v>
      </c>
      <c r="C620" s="190" t="s">
        <v>628</v>
      </c>
      <c r="D620" s="190" t="s">
        <v>479</v>
      </c>
      <c r="E620" s="191">
        <v>0</v>
      </c>
    </row>
    <row r="621" spans="1:5" x14ac:dyDescent="0.25">
      <c r="A621" s="188">
        <v>2600020050</v>
      </c>
      <c r="B621" s="188" t="s">
        <v>1265</v>
      </c>
      <c r="C621" s="188" t="s">
        <v>628</v>
      </c>
      <c r="D621" s="188" t="s">
        <v>486</v>
      </c>
      <c r="E621" s="189">
        <v>6</v>
      </c>
    </row>
    <row r="622" spans="1:5" x14ac:dyDescent="0.25">
      <c r="A622" s="190">
        <v>2600020051</v>
      </c>
      <c r="B622" s="190" t="s">
        <v>1266</v>
      </c>
      <c r="C622" s="190" t="s">
        <v>628</v>
      </c>
      <c r="D622" s="190" t="s">
        <v>486</v>
      </c>
      <c r="E622" s="191">
        <v>6</v>
      </c>
    </row>
    <row r="623" spans="1:5" x14ac:dyDescent="0.25">
      <c r="A623" s="188">
        <v>2600020052</v>
      </c>
      <c r="B623" s="188" t="s">
        <v>1267</v>
      </c>
      <c r="C623" s="188" t="s">
        <v>628</v>
      </c>
      <c r="D623" s="188" t="s">
        <v>486</v>
      </c>
      <c r="E623" s="189">
        <v>6</v>
      </c>
    </row>
    <row r="624" spans="1:5" x14ac:dyDescent="0.25">
      <c r="A624" s="190">
        <v>2600020053</v>
      </c>
      <c r="B624" s="190" t="s">
        <v>1268</v>
      </c>
      <c r="C624" s="190" t="s">
        <v>628</v>
      </c>
      <c r="D624" s="190" t="s">
        <v>486</v>
      </c>
      <c r="E624" s="191">
        <v>6</v>
      </c>
    </row>
    <row r="625" spans="1:5" x14ac:dyDescent="0.25">
      <c r="A625" s="188">
        <v>2600020054</v>
      </c>
      <c r="B625" s="188" t="s">
        <v>1269</v>
      </c>
      <c r="C625" s="188" t="s">
        <v>628</v>
      </c>
      <c r="D625" s="188" t="s">
        <v>486</v>
      </c>
      <c r="E625" s="189">
        <v>6</v>
      </c>
    </row>
    <row r="626" spans="1:5" x14ac:dyDescent="0.25">
      <c r="A626" s="190">
        <v>2600020055</v>
      </c>
      <c r="B626" s="190" t="s">
        <v>1270</v>
      </c>
      <c r="C626" s="190" t="s">
        <v>628</v>
      </c>
      <c r="D626" s="190" t="s">
        <v>486</v>
      </c>
      <c r="E626" s="191">
        <v>6</v>
      </c>
    </row>
    <row r="627" spans="1:5" x14ac:dyDescent="0.25">
      <c r="A627" s="188">
        <v>2600020056</v>
      </c>
      <c r="B627" s="188" t="s">
        <v>1271</v>
      </c>
      <c r="C627" s="188" t="s">
        <v>628</v>
      </c>
      <c r="D627" s="188" t="s">
        <v>486</v>
      </c>
      <c r="E627" s="189">
        <v>6</v>
      </c>
    </row>
    <row r="628" spans="1:5" x14ac:dyDescent="0.25">
      <c r="A628" s="190">
        <v>2600020057</v>
      </c>
      <c r="B628" s="190" t="s">
        <v>1272</v>
      </c>
      <c r="C628" s="190" t="s">
        <v>628</v>
      </c>
      <c r="D628" s="190" t="s">
        <v>486</v>
      </c>
      <c r="E628" s="191">
        <v>6</v>
      </c>
    </row>
    <row r="629" spans="1:5" x14ac:dyDescent="0.25">
      <c r="A629" s="188">
        <v>2600020058</v>
      </c>
      <c r="B629" s="188" t="s">
        <v>1273</v>
      </c>
      <c r="C629" s="188" t="s">
        <v>628</v>
      </c>
      <c r="D629" s="188" t="s">
        <v>479</v>
      </c>
      <c r="E629" s="189">
        <v>0</v>
      </c>
    </row>
    <row r="630" spans="1:5" x14ac:dyDescent="0.25">
      <c r="A630" s="190">
        <v>2600020059</v>
      </c>
      <c r="B630" s="190" t="s">
        <v>1274</v>
      </c>
      <c r="C630" s="190" t="s">
        <v>628</v>
      </c>
      <c r="D630" s="190" t="s">
        <v>479</v>
      </c>
      <c r="E630" s="191">
        <v>0</v>
      </c>
    </row>
    <row r="631" spans="1:5" x14ac:dyDescent="0.25">
      <c r="A631" s="188">
        <v>2600020060</v>
      </c>
      <c r="B631" s="188" t="s">
        <v>1275</v>
      </c>
      <c r="C631" s="188" t="s">
        <v>628</v>
      </c>
      <c r="D631" s="188" t="s">
        <v>479</v>
      </c>
      <c r="E631" s="189">
        <v>0</v>
      </c>
    </row>
    <row r="632" spans="1:5" x14ac:dyDescent="0.25">
      <c r="A632" s="190">
        <v>2600020061</v>
      </c>
      <c r="B632" s="190" t="s">
        <v>1276</v>
      </c>
      <c r="C632" s="190" t="s">
        <v>628</v>
      </c>
      <c r="D632" s="190" t="s">
        <v>479</v>
      </c>
      <c r="E632" s="191">
        <v>0</v>
      </c>
    </row>
    <row r="633" spans="1:5" x14ac:dyDescent="0.25">
      <c r="A633" s="188">
        <v>2600020062</v>
      </c>
      <c r="B633" s="188" t="s">
        <v>1277</v>
      </c>
      <c r="C633" s="188" t="s">
        <v>628</v>
      </c>
      <c r="D633" s="188" t="s">
        <v>479</v>
      </c>
      <c r="E633" s="189">
        <v>0</v>
      </c>
    </row>
    <row r="634" spans="1:5" x14ac:dyDescent="0.25">
      <c r="A634" s="190">
        <v>2600020063</v>
      </c>
      <c r="B634" s="190" t="s">
        <v>1278</v>
      </c>
      <c r="C634" s="190" t="s">
        <v>628</v>
      </c>
      <c r="D634" s="190" t="s">
        <v>486</v>
      </c>
      <c r="E634" s="191">
        <v>6</v>
      </c>
    </row>
    <row r="635" spans="1:5" x14ac:dyDescent="0.25">
      <c r="A635" s="188">
        <v>2600020064</v>
      </c>
      <c r="B635" s="188" t="s">
        <v>4726</v>
      </c>
      <c r="C635" s="188" t="s">
        <v>628</v>
      </c>
      <c r="D635" s="188" t="s">
        <v>479</v>
      </c>
      <c r="E635" s="189">
        <v>0</v>
      </c>
    </row>
    <row r="636" spans="1:5" x14ac:dyDescent="0.25">
      <c r="A636" s="190">
        <v>2600020065</v>
      </c>
      <c r="B636" s="190" t="s">
        <v>4727</v>
      </c>
      <c r="C636" s="190" t="s">
        <v>628</v>
      </c>
      <c r="D636" s="190" t="s">
        <v>486</v>
      </c>
      <c r="E636" s="191">
        <v>6</v>
      </c>
    </row>
    <row r="637" spans="1:5" x14ac:dyDescent="0.25">
      <c r="A637" s="188">
        <v>2600020066</v>
      </c>
      <c r="B637" s="188" t="s">
        <v>6624</v>
      </c>
      <c r="C637" s="188" t="s">
        <v>628</v>
      </c>
      <c r="D637" s="188" t="s">
        <v>479</v>
      </c>
      <c r="E637" s="189">
        <v>0</v>
      </c>
    </row>
    <row r="638" spans="1:5" x14ac:dyDescent="0.25">
      <c r="A638" s="190">
        <v>2600020067</v>
      </c>
      <c r="B638" s="190" t="s">
        <v>6625</v>
      </c>
      <c r="C638" s="190" t="s">
        <v>628</v>
      </c>
      <c r="D638" s="190" t="s">
        <v>479</v>
      </c>
      <c r="E638" s="191">
        <v>0</v>
      </c>
    </row>
    <row r="639" spans="1:5" x14ac:dyDescent="0.25">
      <c r="A639" s="188">
        <v>2600020068</v>
      </c>
      <c r="B639" s="188" t="s">
        <v>6626</v>
      </c>
      <c r="C639" s="188" t="s">
        <v>628</v>
      </c>
      <c r="D639" s="188" t="s">
        <v>486</v>
      </c>
      <c r="E639" s="189">
        <v>6</v>
      </c>
    </row>
    <row r="640" spans="1:5" x14ac:dyDescent="0.25">
      <c r="A640" s="190">
        <v>2600020069</v>
      </c>
      <c r="B640" s="190" t="s">
        <v>6627</v>
      </c>
      <c r="C640" s="190" t="s">
        <v>628</v>
      </c>
      <c r="D640" s="190" t="s">
        <v>486</v>
      </c>
      <c r="E640" s="191">
        <v>6</v>
      </c>
    </row>
    <row r="641" spans="1:5" x14ac:dyDescent="0.25">
      <c r="A641" s="188">
        <v>2600020070</v>
      </c>
      <c r="B641" s="188" t="s">
        <v>6628</v>
      </c>
      <c r="C641" s="188" t="s">
        <v>628</v>
      </c>
      <c r="D641" s="188" t="s">
        <v>479</v>
      </c>
      <c r="E641" s="189">
        <v>0</v>
      </c>
    </row>
    <row r="642" spans="1:5" x14ac:dyDescent="0.25">
      <c r="A642" s="190">
        <v>2600030001</v>
      </c>
      <c r="B642" s="190" t="s">
        <v>1279</v>
      </c>
      <c r="C642" s="190" t="s">
        <v>628</v>
      </c>
      <c r="D642" s="190" t="s">
        <v>479</v>
      </c>
      <c r="E642" s="191">
        <v>6</v>
      </c>
    </row>
    <row r="643" spans="1:5" x14ac:dyDescent="0.25">
      <c r="A643" s="188">
        <v>2600030002</v>
      </c>
      <c r="B643" s="188" t="s">
        <v>1280</v>
      </c>
      <c r="C643" s="188" t="s">
        <v>628</v>
      </c>
      <c r="D643" s="188" t="s">
        <v>479</v>
      </c>
      <c r="E643" s="189">
        <v>12</v>
      </c>
    </row>
    <row r="644" spans="1:5" x14ac:dyDescent="0.25">
      <c r="A644" s="190">
        <v>2600030003</v>
      </c>
      <c r="B644" s="190" t="s">
        <v>3250</v>
      </c>
      <c r="C644" s="190" t="s">
        <v>628</v>
      </c>
      <c r="D644" s="190" t="s">
        <v>479</v>
      </c>
      <c r="E644" s="191">
        <v>12</v>
      </c>
    </row>
    <row r="645" spans="1:5" x14ac:dyDescent="0.25">
      <c r="A645" s="188">
        <v>2600030004</v>
      </c>
      <c r="B645" s="188" t="s">
        <v>1281</v>
      </c>
      <c r="C645" s="188" t="s">
        <v>628</v>
      </c>
      <c r="D645" s="188" t="s">
        <v>479</v>
      </c>
      <c r="E645" s="189">
        <v>6</v>
      </c>
    </row>
    <row r="646" spans="1:5" x14ac:dyDescent="0.25">
      <c r="A646" s="190">
        <v>2600030005</v>
      </c>
      <c r="B646" s="190" t="s">
        <v>1282</v>
      </c>
      <c r="C646" s="190" t="s">
        <v>628</v>
      </c>
      <c r="D646" s="190" t="s">
        <v>479</v>
      </c>
      <c r="E646" s="191">
        <v>12</v>
      </c>
    </row>
    <row r="647" spans="1:5" x14ac:dyDescent="0.25">
      <c r="A647" s="188">
        <v>2600030006</v>
      </c>
      <c r="B647" s="188" t="s">
        <v>1283</v>
      </c>
      <c r="C647" s="188" t="s">
        <v>628</v>
      </c>
      <c r="D647" s="188" t="s">
        <v>479</v>
      </c>
      <c r="E647" s="189">
        <v>12</v>
      </c>
    </row>
    <row r="648" spans="1:5" x14ac:dyDescent="0.25">
      <c r="A648" s="190">
        <v>2600030007</v>
      </c>
      <c r="B648" s="190" t="s">
        <v>1284</v>
      </c>
      <c r="C648" s="190" t="s">
        <v>628</v>
      </c>
      <c r="D648" s="190" t="s">
        <v>479</v>
      </c>
      <c r="E648" s="191">
        <v>6</v>
      </c>
    </row>
    <row r="649" spans="1:5" x14ac:dyDescent="0.25">
      <c r="A649" s="188">
        <v>2600030008</v>
      </c>
      <c r="B649" s="188" t="s">
        <v>1285</v>
      </c>
      <c r="C649" s="188" t="s">
        <v>628</v>
      </c>
      <c r="D649" s="188" t="s">
        <v>479</v>
      </c>
      <c r="E649" s="189">
        <v>6</v>
      </c>
    </row>
    <row r="650" spans="1:5" x14ac:dyDescent="0.25">
      <c r="A650" s="190">
        <v>2600030009</v>
      </c>
      <c r="B650" s="190" t="s">
        <v>1286</v>
      </c>
      <c r="C650" s="190" t="s">
        <v>628</v>
      </c>
      <c r="D650" s="190" t="s">
        <v>479</v>
      </c>
      <c r="E650" s="191">
        <v>12</v>
      </c>
    </row>
    <row r="651" spans="1:5" x14ac:dyDescent="0.25">
      <c r="A651" s="188">
        <v>2600030010</v>
      </c>
      <c r="B651" s="188" t="s">
        <v>1287</v>
      </c>
      <c r="C651" s="188" t="s">
        <v>628</v>
      </c>
      <c r="D651" s="188" t="s">
        <v>479</v>
      </c>
      <c r="E651" s="189">
        <v>12</v>
      </c>
    </row>
    <row r="652" spans="1:5" x14ac:dyDescent="0.25">
      <c r="A652" s="190">
        <v>2600030011</v>
      </c>
      <c r="B652" s="190" t="s">
        <v>1288</v>
      </c>
      <c r="C652" s="190" t="s">
        <v>628</v>
      </c>
      <c r="D652" s="190" t="s">
        <v>479</v>
      </c>
      <c r="E652" s="191">
        <v>12</v>
      </c>
    </row>
    <row r="653" spans="1:5" x14ac:dyDescent="0.25">
      <c r="A653" s="188">
        <v>2600030012</v>
      </c>
      <c r="B653" s="188" t="s">
        <v>1289</v>
      </c>
      <c r="C653" s="188" t="s">
        <v>628</v>
      </c>
      <c r="D653" s="188" t="s">
        <v>479</v>
      </c>
      <c r="E653" s="189">
        <v>12</v>
      </c>
    </row>
    <row r="654" spans="1:5" x14ac:dyDescent="0.25">
      <c r="A654" s="190">
        <v>2600030013</v>
      </c>
      <c r="B654" s="190" t="s">
        <v>1290</v>
      </c>
      <c r="C654" s="190" t="s">
        <v>628</v>
      </c>
      <c r="D654" s="190" t="s">
        <v>479</v>
      </c>
      <c r="E654" s="191">
        <v>6</v>
      </c>
    </row>
    <row r="655" spans="1:5" x14ac:dyDescent="0.25">
      <c r="A655" s="188">
        <v>2600030014</v>
      </c>
      <c r="B655" s="188" t="s">
        <v>1291</v>
      </c>
      <c r="C655" s="188" t="s">
        <v>628</v>
      </c>
      <c r="D655" s="188" t="s">
        <v>479</v>
      </c>
      <c r="E655" s="189">
        <v>12</v>
      </c>
    </row>
    <row r="656" spans="1:5" x14ac:dyDescent="0.25">
      <c r="A656" s="190">
        <v>2600030015</v>
      </c>
      <c r="B656" s="190" t="s">
        <v>1292</v>
      </c>
      <c r="C656" s="190" t="s">
        <v>628</v>
      </c>
      <c r="D656" s="190" t="s">
        <v>479</v>
      </c>
      <c r="E656" s="191">
        <v>6</v>
      </c>
    </row>
    <row r="657" spans="1:5" x14ac:dyDescent="0.25">
      <c r="A657" s="188">
        <v>2600030016</v>
      </c>
      <c r="B657" s="188" t="s">
        <v>1293</v>
      </c>
      <c r="C657" s="188" t="s">
        <v>628</v>
      </c>
      <c r="D657" s="188" t="s">
        <v>479</v>
      </c>
      <c r="E657" s="189">
        <v>12</v>
      </c>
    </row>
    <row r="658" spans="1:5" x14ac:dyDescent="0.25">
      <c r="A658" s="190">
        <v>2600030017</v>
      </c>
      <c r="B658" s="190" t="s">
        <v>1294</v>
      </c>
      <c r="C658" s="190" t="s">
        <v>628</v>
      </c>
      <c r="D658" s="190" t="s">
        <v>479</v>
      </c>
      <c r="E658" s="191">
        <v>12</v>
      </c>
    </row>
    <row r="659" spans="1:5" x14ac:dyDescent="0.25">
      <c r="A659" s="188">
        <v>2600030018</v>
      </c>
      <c r="B659" s="188" t="s">
        <v>1295</v>
      </c>
      <c r="C659" s="188" t="s">
        <v>628</v>
      </c>
      <c r="D659" s="188" t="s">
        <v>479</v>
      </c>
      <c r="E659" s="189">
        <v>12</v>
      </c>
    </row>
    <row r="660" spans="1:5" x14ac:dyDescent="0.25">
      <c r="A660" s="190">
        <v>2600030019</v>
      </c>
      <c r="B660" s="190" t="s">
        <v>1296</v>
      </c>
      <c r="C660" s="190" t="s">
        <v>628</v>
      </c>
      <c r="D660" s="190" t="s">
        <v>479</v>
      </c>
      <c r="E660" s="191">
        <v>12</v>
      </c>
    </row>
    <row r="661" spans="1:5" x14ac:dyDescent="0.25">
      <c r="A661" s="188">
        <v>2600030020</v>
      </c>
      <c r="B661" s="188" t="s">
        <v>1297</v>
      </c>
      <c r="C661" s="188" t="s">
        <v>628</v>
      </c>
      <c r="D661" s="188" t="s">
        <v>479</v>
      </c>
      <c r="E661" s="189">
        <v>6</v>
      </c>
    </row>
    <row r="662" spans="1:5" x14ac:dyDescent="0.25">
      <c r="A662" s="190">
        <v>2600030021</v>
      </c>
      <c r="B662" s="190" t="s">
        <v>1298</v>
      </c>
      <c r="C662" s="190" t="s">
        <v>628</v>
      </c>
      <c r="D662" s="190" t="s">
        <v>479</v>
      </c>
      <c r="E662" s="191">
        <v>12</v>
      </c>
    </row>
    <row r="663" spans="1:5" x14ac:dyDescent="0.25">
      <c r="A663" s="188">
        <v>2600030022</v>
      </c>
      <c r="B663" s="188" t="s">
        <v>1299</v>
      </c>
      <c r="C663" s="188" t="s">
        <v>628</v>
      </c>
      <c r="D663" s="188" t="s">
        <v>479</v>
      </c>
      <c r="E663" s="189">
        <v>12</v>
      </c>
    </row>
    <row r="664" spans="1:5" x14ac:dyDescent="0.25">
      <c r="A664" s="190">
        <v>2600030023</v>
      </c>
      <c r="B664" s="190" t="s">
        <v>1300</v>
      </c>
      <c r="C664" s="190" t="s">
        <v>628</v>
      </c>
      <c r="D664" s="190" t="s">
        <v>479</v>
      </c>
      <c r="E664" s="191">
        <v>12</v>
      </c>
    </row>
    <row r="665" spans="1:5" x14ac:dyDescent="0.25">
      <c r="A665" s="188">
        <v>2600030024</v>
      </c>
      <c r="B665" s="188" t="s">
        <v>1301</v>
      </c>
      <c r="C665" s="188" t="s">
        <v>628</v>
      </c>
      <c r="D665" s="188" t="s">
        <v>479</v>
      </c>
      <c r="E665" s="189">
        <v>12</v>
      </c>
    </row>
    <row r="666" spans="1:5" x14ac:dyDescent="0.25">
      <c r="A666" s="190">
        <v>2600030025</v>
      </c>
      <c r="B666" s="190" t="s">
        <v>1302</v>
      </c>
      <c r="C666" s="190" t="s">
        <v>628</v>
      </c>
      <c r="D666" s="190" t="s">
        <v>479</v>
      </c>
      <c r="E666" s="191">
        <v>12</v>
      </c>
    </row>
    <row r="667" spans="1:5" x14ac:dyDescent="0.25">
      <c r="A667" s="188">
        <v>2600030026</v>
      </c>
      <c r="B667" s="188" t="s">
        <v>1303</v>
      </c>
      <c r="C667" s="188" t="s">
        <v>628</v>
      </c>
      <c r="D667" s="188" t="s">
        <v>479</v>
      </c>
      <c r="E667" s="189">
        <v>12</v>
      </c>
    </row>
    <row r="668" spans="1:5" x14ac:dyDescent="0.25">
      <c r="A668" s="190">
        <v>2600030027</v>
      </c>
      <c r="B668" s="190" t="s">
        <v>1304</v>
      </c>
      <c r="C668" s="190" t="s">
        <v>628</v>
      </c>
      <c r="D668" s="190" t="s">
        <v>479</v>
      </c>
      <c r="E668" s="191">
        <v>12</v>
      </c>
    </row>
    <row r="669" spans="1:5" x14ac:dyDescent="0.25">
      <c r="A669" s="188">
        <v>2600030028</v>
      </c>
      <c r="B669" s="188" t="s">
        <v>1305</v>
      </c>
      <c r="C669" s="188" t="s">
        <v>628</v>
      </c>
      <c r="D669" s="188" t="s">
        <v>479</v>
      </c>
      <c r="E669" s="189">
        <v>12</v>
      </c>
    </row>
    <row r="670" spans="1:5" x14ac:dyDescent="0.25">
      <c r="A670" s="190">
        <v>2600030029</v>
      </c>
      <c r="B670" s="190" t="s">
        <v>1306</v>
      </c>
      <c r="C670" s="190" t="s">
        <v>628</v>
      </c>
      <c r="D670" s="190" t="s">
        <v>479</v>
      </c>
      <c r="E670" s="191">
        <v>12</v>
      </c>
    </row>
    <row r="671" spans="1:5" x14ac:dyDescent="0.25">
      <c r="A671" s="188">
        <v>2600030030</v>
      </c>
      <c r="B671" s="188" t="s">
        <v>1307</v>
      </c>
      <c r="C671" s="188" t="s">
        <v>628</v>
      </c>
      <c r="D671" s="188" t="s">
        <v>479</v>
      </c>
      <c r="E671" s="189">
        <v>12</v>
      </c>
    </row>
    <row r="672" spans="1:5" x14ac:dyDescent="0.25">
      <c r="A672" s="190">
        <v>2600030031</v>
      </c>
      <c r="B672" s="190" t="s">
        <v>1308</v>
      </c>
      <c r="C672" s="190" t="s">
        <v>628</v>
      </c>
      <c r="D672" s="190" t="s">
        <v>479</v>
      </c>
      <c r="E672" s="191">
        <v>12</v>
      </c>
    </row>
    <row r="673" spans="1:5" x14ac:dyDescent="0.25">
      <c r="A673" s="188">
        <v>2600030032</v>
      </c>
      <c r="B673" s="188" t="s">
        <v>1309</v>
      </c>
      <c r="C673" s="188" t="s">
        <v>628</v>
      </c>
      <c r="D673" s="188" t="s">
        <v>479</v>
      </c>
      <c r="E673" s="189">
        <v>12</v>
      </c>
    </row>
    <row r="674" spans="1:5" x14ac:dyDescent="0.25">
      <c r="A674" s="190">
        <v>2600030033</v>
      </c>
      <c r="B674" s="190" t="s">
        <v>1310</v>
      </c>
      <c r="C674" s="190" t="s">
        <v>628</v>
      </c>
      <c r="D674" s="190" t="s">
        <v>486</v>
      </c>
      <c r="E674" s="191">
        <v>6</v>
      </c>
    </row>
    <row r="675" spans="1:5" x14ac:dyDescent="0.25">
      <c r="A675" s="188">
        <v>2600030034</v>
      </c>
      <c r="B675" s="188" t="s">
        <v>1311</v>
      </c>
      <c r="C675" s="188" t="s">
        <v>628</v>
      </c>
      <c r="D675" s="188" t="s">
        <v>486</v>
      </c>
      <c r="E675" s="189">
        <v>6</v>
      </c>
    </row>
    <row r="676" spans="1:5" x14ac:dyDescent="0.25">
      <c r="A676" s="190">
        <v>2600030035</v>
      </c>
      <c r="B676" s="190" t="s">
        <v>1312</v>
      </c>
      <c r="C676" s="190" t="s">
        <v>628</v>
      </c>
      <c r="D676" s="190" t="s">
        <v>486</v>
      </c>
      <c r="E676" s="191">
        <v>6</v>
      </c>
    </row>
    <row r="677" spans="1:5" x14ac:dyDescent="0.25">
      <c r="A677" s="188">
        <v>2600030036</v>
      </c>
      <c r="B677" s="188" t="s">
        <v>1313</v>
      </c>
      <c r="C677" s="188" t="s">
        <v>628</v>
      </c>
      <c r="D677" s="188" t="s">
        <v>486</v>
      </c>
      <c r="E677" s="189">
        <v>6</v>
      </c>
    </row>
    <row r="678" spans="1:5" x14ac:dyDescent="0.25">
      <c r="A678" s="190">
        <v>2600030037</v>
      </c>
      <c r="B678" s="190" t="s">
        <v>1314</v>
      </c>
      <c r="C678" s="190" t="s">
        <v>628</v>
      </c>
      <c r="D678" s="190" t="s">
        <v>486</v>
      </c>
      <c r="E678" s="191">
        <v>6</v>
      </c>
    </row>
    <row r="679" spans="1:5" x14ac:dyDescent="0.25">
      <c r="A679" s="188">
        <v>2600030038</v>
      </c>
      <c r="B679" s="188" t="s">
        <v>1315</v>
      </c>
      <c r="C679" s="188" t="s">
        <v>628</v>
      </c>
      <c r="D679" s="188" t="s">
        <v>486</v>
      </c>
      <c r="E679" s="189">
        <v>6</v>
      </c>
    </row>
    <row r="680" spans="1:5" x14ac:dyDescent="0.25">
      <c r="A680" s="190">
        <v>2600030039</v>
      </c>
      <c r="B680" s="190" t="s">
        <v>1316</v>
      </c>
      <c r="C680" s="190" t="s">
        <v>628</v>
      </c>
      <c r="D680" s="190" t="s">
        <v>479</v>
      </c>
      <c r="E680" s="191">
        <v>12</v>
      </c>
    </row>
    <row r="681" spans="1:5" x14ac:dyDescent="0.25">
      <c r="A681" s="188">
        <v>2600030040</v>
      </c>
      <c r="B681" s="188" t="s">
        <v>1317</v>
      </c>
      <c r="C681" s="188" t="s">
        <v>628</v>
      </c>
      <c r="D681" s="188" t="s">
        <v>479</v>
      </c>
      <c r="E681" s="189">
        <v>12</v>
      </c>
    </row>
    <row r="682" spans="1:5" x14ac:dyDescent="0.25">
      <c r="A682" s="190">
        <v>2600030041</v>
      </c>
      <c r="B682" s="190" t="s">
        <v>1318</v>
      </c>
      <c r="C682" s="190" t="s">
        <v>628</v>
      </c>
      <c r="D682" s="190" t="s">
        <v>479</v>
      </c>
      <c r="E682" s="191">
        <v>12</v>
      </c>
    </row>
    <row r="683" spans="1:5" x14ac:dyDescent="0.25">
      <c r="A683" s="188">
        <v>2600030042</v>
      </c>
      <c r="B683" s="188" t="s">
        <v>1319</v>
      </c>
      <c r="C683" s="188" t="s">
        <v>628</v>
      </c>
      <c r="D683" s="188" t="s">
        <v>479</v>
      </c>
      <c r="E683" s="189">
        <v>12</v>
      </c>
    </row>
    <row r="684" spans="1:5" x14ac:dyDescent="0.25">
      <c r="A684" s="190">
        <v>2600030043</v>
      </c>
      <c r="B684" s="190" t="s">
        <v>1320</v>
      </c>
      <c r="C684" s="190" t="s">
        <v>628</v>
      </c>
      <c r="D684" s="190" t="s">
        <v>479</v>
      </c>
      <c r="E684" s="191">
        <v>12</v>
      </c>
    </row>
    <row r="685" spans="1:5" x14ac:dyDescent="0.25">
      <c r="A685" s="188">
        <v>2600030044</v>
      </c>
      <c r="B685" s="188" t="s">
        <v>1321</v>
      </c>
      <c r="C685" s="188" t="s">
        <v>628</v>
      </c>
      <c r="D685" s="188" t="s">
        <v>479</v>
      </c>
      <c r="E685" s="189">
        <v>6</v>
      </c>
    </row>
    <row r="686" spans="1:5" x14ac:dyDescent="0.25">
      <c r="A686" s="190">
        <v>2600030045</v>
      </c>
      <c r="B686" s="190" t="s">
        <v>6586</v>
      </c>
      <c r="C686" s="190" t="s">
        <v>628</v>
      </c>
      <c r="D686" s="190" t="s">
        <v>486</v>
      </c>
      <c r="E686" s="191">
        <v>6</v>
      </c>
    </row>
    <row r="687" spans="1:5" x14ac:dyDescent="0.25">
      <c r="A687" s="188">
        <v>2600030046</v>
      </c>
      <c r="B687" s="188" t="s">
        <v>9145</v>
      </c>
      <c r="C687" s="188" t="s">
        <v>628</v>
      </c>
      <c r="D687" s="188" t="s">
        <v>486</v>
      </c>
      <c r="E687" s="189">
        <v>6</v>
      </c>
    </row>
    <row r="688" spans="1:5" x14ac:dyDescent="0.25">
      <c r="A688" s="190">
        <v>2600030047</v>
      </c>
      <c r="B688" s="190" t="s">
        <v>6587</v>
      </c>
      <c r="C688" s="190" t="s">
        <v>628</v>
      </c>
      <c r="D688" s="190" t="s">
        <v>486</v>
      </c>
      <c r="E688" s="191">
        <v>6</v>
      </c>
    </row>
    <row r="689" spans="1:5" x14ac:dyDescent="0.25">
      <c r="A689" s="188">
        <v>2600030048</v>
      </c>
      <c r="B689" s="188" t="s">
        <v>6588</v>
      </c>
      <c r="C689" s="188" t="s">
        <v>628</v>
      </c>
      <c r="D689" s="188" t="s">
        <v>486</v>
      </c>
      <c r="E689" s="189">
        <v>6</v>
      </c>
    </row>
    <row r="690" spans="1:5" x14ac:dyDescent="0.25">
      <c r="A690" s="190">
        <v>2600030049</v>
      </c>
      <c r="B690" s="190" t="s">
        <v>6589</v>
      </c>
      <c r="C690" s="190" t="s">
        <v>628</v>
      </c>
      <c r="D690" s="190" t="s">
        <v>486</v>
      </c>
      <c r="E690" s="191">
        <v>6</v>
      </c>
    </row>
    <row r="691" spans="1:5" x14ac:dyDescent="0.25">
      <c r="A691" s="188">
        <v>2600030050</v>
      </c>
      <c r="B691" s="188" t="s">
        <v>6590</v>
      </c>
      <c r="C691" s="188" t="s">
        <v>628</v>
      </c>
      <c r="D691" s="188" t="s">
        <v>486</v>
      </c>
      <c r="E691" s="189">
        <v>6</v>
      </c>
    </row>
    <row r="692" spans="1:5" x14ac:dyDescent="0.25">
      <c r="A692" s="190">
        <v>2600030051</v>
      </c>
      <c r="B692" s="190" t="s">
        <v>7559</v>
      </c>
      <c r="C692" s="190" t="s">
        <v>628</v>
      </c>
      <c r="D692" s="190" t="s">
        <v>486</v>
      </c>
      <c r="E692" s="191">
        <v>6</v>
      </c>
    </row>
    <row r="693" spans="1:5" x14ac:dyDescent="0.25">
      <c r="A693" s="188">
        <v>2600030052</v>
      </c>
      <c r="B693" s="188" t="s">
        <v>6591</v>
      </c>
      <c r="C693" s="188" t="s">
        <v>628</v>
      </c>
      <c r="D693" s="188" t="s">
        <v>486</v>
      </c>
      <c r="E693" s="189">
        <v>6</v>
      </c>
    </row>
    <row r="694" spans="1:5" x14ac:dyDescent="0.25">
      <c r="A694" s="190">
        <v>2600030053</v>
      </c>
      <c r="B694" s="190" t="s">
        <v>6592</v>
      </c>
      <c r="C694" s="190" t="s">
        <v>628</v>
      </c>
      <c r="D694" s="190" t="s">
        <v>486</v>
      </c>
      <c r="E694" s="191">
        <v>6</v>
      </c>
    </row>
    <row r="695" spans="1:5" x14ac:dyDescent="0.25">
      <c r="A695" s="188">
        <v>2600030054</v>
      </c>
      <c r="B695" s="188" t="s">
        <v>1322</v>
      </c>
      <c r="C695" s="188" t="s">
        <v>628</v>
      </c>
      <c r="D695" s="188" t="s">
        <v>486</v>
      </c>
      <c r="E695" s="189">
        <v>6</v>
      </c>
    </row>
    <row r="696" spans="1:5" x14ac:dyDescent="0.25">
      <c r="A696" s="190">
        <v>2600030055</v>
      </c>
      <c r="B696" s="190" t="s">
        <v>1323</v>
      </c>
      <c r="C696" s="190" t="s">
        <v>628</v>
      </c>
      <c r="D696" s="190" t="s">
        <v>486</v>
      </c>
      <c r="E696" s="191">
        <v>6</v>
      </c>
    </row>
    <row r="697" spans="1:5" x14ac:dyDescent="0.25">
      <c r="A697" s="188">
        <v>2600030056</v>
      </c>
      <c r="B697" s="188" t="s">
        <v>1324</v>
      </c>
      <c r="C697" s="188" t="s">
        <v>628</v>
      </c>
      <c r="D697" s="188" t="s">
        <v>486</v>
      </c>
      <c r="E697" s="189">
        <v>6</v>
      </c>
    </row>
    <row r="698" spans="1:5" x14ac:dyDescent="0.25">
      <c r="A698" s="190">
        <v>2600030057</v>
      </c>
      <c r="B698" s="190" t="s">
        <v>1325</v>
      </c>
      <c r="C698" s="190" t="s">
        <v>628</v>
      </c>
      <c r="D698" s="190" t="s">
        <v>486</v>
      </c>
      <c r="E698" s="191">
        <v>6</v>
      </c>
    </row>
    <row r="699" spans="1:5" x14ac:dyDescent="0.25">
      <c r="A699" s="188">
        <v>2600030058</v>
      </c>
      <c r="B699" s="188" t="s">
        <v>1326</v>
      </c>
      <c r="C699" s="188" t="s">
        <v>628</v>
      </c>
      <c r="D699" s="188" t="s">
        <v>486</v>
      </c>
      <c r="E699" s="189">
        <v>6</v>
      </c>
    </row>
    <row r="700" spans="1:5" x14ac:dyDescent="0.25">
      <c r="A700" s="190">
        <v>2600030059</v>
      </c>
      <c r="B700" s="190" t="s">
        <v>1327</v>
      </c>
      <c r="C700" s="190" t="s">
        <v>628</v>
      </c>
      <c r="D700" s="190" t="s">
        <v>486</v>
      </c>
      <c r="E700" s="191">
        <v>6</v>
      </c>
    </row>
    <row r="701" spans="1:5" x14ac:dyDescent="0.25">
      <c r="A701" s="188">
        <v>2600030060</v>
      </c>
      <c r="B701" s="188" t="s">
        <v>1328</v>
      </c>
      <c r="C701" s="188" t="s">
        <v>628</v>
      </c>
      <c r="D701" s="188" t="s">
        <v>486</v>
      </c>
      <c r="E701" s="189">
        <v>6</v>
      </c>
    </row>
    <row r="702" spans="1:5" x14ac:dyDescent="0.25">
      <c r="A702" s="190">
        <v>2600030061</v>
      </c>
      <c r="B702" s="190" t="s">
        <v>1329</v>
      </c>
      <c r="C702" s="190" t="s">
        <v>628</v>
      </c>
      <c r="D702" s="190" t="s">
        <v>486</v>
      </c>
      <c r="E702" s="191">
        <v>6</v>
      </c>
    </row>
    <row r="703" spans="1:5" x14ac:dyDescent="0.25">
      <c r="A703" s="188">
        <v>2600030062</v>
      </c>
      <c r="B703" s="188" t="s">
        <v>1330</v>
      </c>
      <c r="C703" s="188" t="s">
        <v>628</v>
      </c>
      <c r="D703" s="188" t="s">
        <v>486</v>
      </c>
      <c r="E703" s="189">
        <v>12</v>
      </c>
    </row>
    <row r="704" spans="1:5" x14ac:dyDescent="0.25">
      <c r="A704" s="190">
        <v>2600030063</v>
      </c>
      <c r="B704" s="190" t="s">
        <v>1331</v>
      </c>
      <c r="C704" s="190" t="s">
        <v>628</v>
      </c>
      <c r="D704" s="190" t="s">
        <v>486</v>
      </c>
      <c r="E704" s="191">
        <v>12</v>
      </c>
    </row>
    <row r="705" spans="1:5" x14ac:dyDescent="0.25">
      <c r="A705" s="188">
        <v>2600030064</v>
      </c>
      <c r="B705" s="188" t="s">
        <v>1332</v>
      </c>
      <c r="C705" s="188" t="s">
        <v>628</v>
      </c>
      <c r="D705" s="188" t="s">
        <v>486</v>
      </c>
      <c r="E705" s="189">
        <v>12</v>
      </c>
    </row>
    <row r="706" spans="1:5" x14ac:dyDescent="0.25">
      <c r="A706" s="190">
        <v>2600030065</v>
      </c>
      <c r="B706" s="190" t="s">
        <v>1333</v>
      </c>
      <c r="C706" s="190" t="s">
        <v>628</v>
      </c>
      <c r="D706" s="190" t="s">
        <v>479</v>
      </c>
      <c r="E706" s="191">
        <v>0</v>
      </c>
    </row>
    <row r="707" spans="1:5" x14ac:dyDescent="0.25">
      <c r="A707" s="188">
        <v>2600030066</v>
      </c>
      <c r="B707" s="188" t="s">
        <v>1334</v>
      </c>
      <c r="C707" s="188" t="s">
        <v>628</v>
      </c>
      <c r="D707" s="188" t="s">
        <v>479</v>
      </c>
      <c r="E707" s="189">
        <v>0</v>
      </c>
    </row>
    <row r="708" spans="1:5" x14ac:dyDescent="0.25">
      <c r="A708" s="190">
        <v>2600030067</v>
      </c>
      <c r="B708" s="190" t="s">
        <v>1335</v>
      </c>
      <c r="C708" s="190" t="s">
        <v>628</v>
      </c>
      <c r="D708" s="190" t="s">
        <v>479</v>
      </c>
      <c r="E708" s="191">
        <v>0</v>
      </c>
    </row>
    <row r="709" spans="1:5" x14ac:dyDescent="0.25">
      <c r="A709" s="188">
        <v>2600030068</v>
      </c>
      <c r="B709" s="188" t="s">
        <v>1336</v>
      </c>
      <c r="C709" s="188" t="s">
        <v>628</v>
      </c>
      <c r="D709" s="188" t="s">
        <v>479</v>
      </c>
      <c r="E709" s="189">
        <v>0</v>
      </c>
    </row>
    <row r="710" spans="1:5" x14ac:dyDescent="0.25">
      <c r="A710" s="190">
        <v>2600030069</v>
      </c>
      <c r="B710" s="190" t="s">
        <v>1337</v>
      </c>
      <c r="C710" s="190" t="s">
        <v>628</v>
      </c>
      <c r="D710" s="190" t="s">
        <v>479</v>
      </c>
      <c r="E710" s="191">
        <v>0</v>
      </c>
    </row>
    <row r="711" spans="1:5" x14ac:dyDescent="0.25">
      <c r="A711" s="188">
        <v>2600030070</v>
      </c>
      <c r="B711" s="188" t="s">
        <v>1338</v>
      </c>
      <c r="C711" s="188" t="s">
        <v>628</v>
      </c>
      <c r="D711" s="188" t="s">
        <v>479</v>
      </c>
      <c r="E711" s="189">
        <v>0</v>
      </c>
    </row>
    <row r="712" spans="1:5" x14ac:dyDescent="0.25">
      <c r="A712" s="190">
        <v>2600030071</v>
      </c>
      <c r="B712" s="190" t="s">
        <v>1339</v>
      </c>
      <c r="C712" s="190" t="s">
        <v>628</v>
      </c>
      <c r="D712" s="190" t="s">
        <v>479</v>
      </c>
      <c r="E712" s="191">
        <v>0</v>
      </c>
    </row>
    <row r="713" spans="1:5" x14ac:dyDescent="0.25">
      <c r="A713" s="188">
        <v>2600030072</v>
      </c>
      <c r="B713" s="188" t="s">
        <v>1340</v>
      </c>
      <c r="C713" s="188" t="s">
        <v>628</v>
      </c>
      <c r="D713" s="188" t="s">
        <v>479</v>
      </c>
      <c r="E713" s="189">
        <v>0</v>
      </c>
    </row>
    <row r="714" spans="1:5" x14ac:dyDescent="0.25">
      <c r="A714" s="190">
        <v>2600030073</v>
      </c>
      <c r="B714" s="190" t="s">
        <v>1341</v>
      </c>
      <c r="C714" s="190" t="s">
        <v>628</v>
      </c>
      <c r="D714" s="190" t="s">
        <v>479</v>
      </c>
      <c r="E714" s="191">
        <v>0</v>
      </c>
    </row>
    <row r="715" spans="1:5" x14ac:dyDescent="0.25">
      <c r="A715" s="188">
        <v>2600030074</v>
      </c>
      <c r="B715" s="188" t="s">
        <v>1342</v>
      </c>
      <c r="C715" s="188" t="s">
        <v>628</v>
      </c>
      <c r="D715" s="188" t="s">
        <v>479</v>
      </c>
      <c r="E715" s="189">
        <v>0</v>
      </c>
    </row>
    <row r="716" spans="1:5" x14ac:dyDescent="0.25">
      <c r="A716" s="190">
        <v>2600030075</v>
      </c>
      <c r="B716" s="190" t="s">
        <v>1343</v>
      </c>
      <c r="C716" s="190" t="s">
        <v>628</v>
      </c>
      <c r="D716" s="190" t="s">
        <v>479</v>
      </c>
      <c r="E716" s="191">
        <v>0</v>
      </c>
    </row>
    <row r="717" spans="1:5" x14ac:dyDescent="0.25">
      <c r="A717" s="188">
        <v>2600030076</v>
      </c>
      <c r="B717" s="188" t="s">
        <v>9146</v>
      </c>
      <c r="C717" s="188" t="s">
        <v>628</v>
      </c>
      <c r="D717" s="188" t="s">
        <v>479</v>
      </c>
      <c r="E717" s="189">
        <v>6</v>
      </c>
    </row>
    <row r="718" spans="1:5" x14ac:dyDescent="0.25">
      <c r="A718" s="190">
        <v>2600030077</v>
      </c>
      <c r="B718" s="190" t="s">
        <v>1344</v>
      </c>
      <c r="C718" s="190" t="s">
        <v>628</v>
      </c>
      <c r="D718" s="190" t="s">
        <v>479</v>
      </c>
      <c r="E718" s="191">
        <v>12</v>
      </c>
    </row>
    <row r="719" spans="1:5" x14ac:dyDescent="0.25">
      <c r="A719" s="188">
        <v>2600030078</v>
      </c>
      <c r="B719" s="188" t="s">
        <v>1345</v>
      </c>
      <c r="C719" s="188" t="s">
        <v>628</v>
      </c>
      <c r="D719" s="188" t="s">
        <v>486</v>
      </c>
      <c r="E719" s="189">
        <v>12</v>
      </c>
    </row>
    <row r="720" spans="1:5" x14ac:dyDescent="0.25">
      <c r="A720" s="190">
        <v>2600030079</v>
      </c>
      <c r="B720" s="190" t="s">
        <v>1346</v>
      </c>
      <c r="C720" s="190" t="s">
        <v>628</v>
      </c>
      <c r="D720" s="190" t="s">
        <v>486</v>
      </c>
      <c r="E720" s="191">
        <v>12</v>
      </c>
    </row>
    <row r="721" spans="1:5" x14ac:dyDescent="0.25">
      <c r="A721" s="188">
        <v>2600030080</v>
      </c>
      <c r="B721" s="188" t="s">
        <v>1347</v>
      </c>
      <c r="C721" s="188" t="s">
        <v>628</v>
      </c>
      <c r="D721" s="188" t="s">
        <v>486</v>
      </c>
      <c r="E721" s="189">
        <v>12</v>
      </c>
    </row>
    <row r="722" spans="1:5" x14ac:dyDescent="0.25">
      <c r="A722" s="190">
        <v>2600030081</v>
      </c>
      <c r="B722" s="190" t="s">
        <v>1348</v>
      </c>
      <c r="C722" s="190" t="s">
        <v>628</v>
      </c>
      <c r="D722" s="190" t="s">
        <v>486</v>
      </c>
      <c r="E722" s="191">
        <v>6</v>
      </c>
    </row>
    <row r="723" spans="1:5" x14ac:dyDescent="0.25">
      <c r="A723" s="188">
        <v>2600030082</v>
      </c>
      <c r="B723" s="188" t="s">
        <v>1349</v>
      </c>
      <c r="C723" s="188" t="s">
        <v>628</v>
      </c>
      <c r="D723" s="188" t="s">
        <v>486</v>
      </c>
      <c r="E723" s="189">
        <v>12</v>
      </c>
    </row>
    <row r="724" spans="1:5" x14ac:dyDescent="0.25">
      <c r="A724" s="190">
        <v>2600030083</v>
      </c>
      <c r="B724" s="190" t="s">
        <v>1350</v>
      </c>
      <c r="C724" s="190" t="s">
        <v>628</v>
      </c>
      <c r="D724" s="190" t="s">
        <v>479</v>
      </c>
      <c r="E724" s="191">
        <v>6</v>
      </c>
    </row>
    <row r="725" spans="1:5" x14ac:dyDescent="0.25">
      <c r="A725" s="188">
        <v>2600030084</v>
      </c>
      <c r="B725" s="188" t="s">
        <v>1351</v>
      </c>
      <c r="C725" s="188" t="s">
        <v>628</v>
      </c>
      <c r="D725" s="188" t="s">
        <v>479</v>
      </c>
      <c r="E725" s="189">
        <v>12</v>
      </c>
    </row>
    <row r="726" spans="1:5" x14ac:dyDescent="0.25">
      <c r="A726" s="190">
        <v>2600030085</v>
      </c>
      <c r="B726" s="190" t="s">
        <v>1352</v>
      </c>
      <c r="C726" s="190" t="s">
        <v>628</v>
      </c>
      <c r="D726" s="190" t="s">
        <v>479</v>
      </c>
      <c r="E726" s="191">
        <v>12</v>
      </c>
    </row>
    <row r="727" spans="1:5" x14ac:dyDescent="0.25">
      <c r="A727" s="188">
        <v>2600030086</v>
      </c>
      <c r="B727" s="188" t="s">
        <v>1353</v>
      </c>
      <c r="C727" s="188" t="s">
        <v>628</v>
      </c>
      <c r="D727" s="188" t="s">
        <v>479</v>
      </c>
      <c r="E727" s="189">
        <v>6</v>
      </c>
    </row>
    <row r="728" spans="1:5" x14ac:dyDescent="0.25">
      <c r="A728" s="190">
        <v>2600030087</v>
      </c>
      <c r="B728" s="190" t="s">
        <v>1354</v>
      </c>
      <c r="C728" s="190" t="s">
        <v>628</v>
      </c>
      <c r="D728" s="190" t="s">
        <v>479</v>
      </c>
      <c r="E728" s="191">
        <v>6</v>
      </c>
    </row>
    <row r="729" spans="1:5" x14ac:dyDescent="0.25">
      <c r="A729" s="188">
        <v>2600030088</v>
      </c>
      <c r="B729" s="188" t="s">
        <v>1355</v>
      </c>
      <c r="C729" s="188" t="s">
        <v>628</v>
      </c>
      <c r="D729" s="188" t="s">
        <v>479</v>
      </c>
      <c r="E729" s="189">
        <v>6</v>
      </c>
    </row>
    <row r="730" spans="1:5" x14ac:dyDescent="0.25">
      <c r="A730" s="190">
        <v>2600030089</v>
      </c>
      <c r="B730" s="190" t="s">
        <v>1356</v>
      </c>
      <c r="C730" s="190" t="s">
        <v>628</v>
      </c>
      <c r="D730" s="190" t="s">
        <v>479</v>
      </c>
      <c r="E730" s="191">
        <v>6</v>
      </c>
    </row>
    <row r="731" spans="1:5" x14ac:dyDescent="0.25">
      <c r="A731" s="188">
        <v>2600030090</v>
      </c>
      <c r="B731" s="188" t="s">
        <v>1357</v>
      </c>
      <c r="C731" s="188" t="s">
        <v>628</v>
      </c>
      <c r="D731" s="188" t="s">
        <v>479</v>
      </c>
      <c r="E731" s="189">
        <v>6</v>
      </c>
    </row>
    <row r="732" spans="1:5" x14ac:dyDescent="0.25">
      <c r="A732" s="190">
        <v>2600030091</v>
      </c>
      <c r="B732" s="190" t="s">
        <v>1358</v>
      </c>
      <c r="C732" s="190" t="s">
        <v>628</v>
      </c>
      <c r="D732" s="190" t="s">
        <v>479</v>
      </c>
      <c r="E732" s="191">
        <v>6</v>
      </c>
    </row>
    <row r="733" spans="1:5" x14ac:dyDescent="0.25">
      <c r="A733" s="188">
        <v>2600030092</v>
      </c>
      <c r="B733" s="188" t="s">
        <v>1359</v>
      </c>
      <c r="C733" s="188" t="s">
        <v>628</v>
      </c>
      <c r="D733" s="188" t="s">
        <v>479</v>
      </c>
      <c r="E733" s="189">
        <v>6</v>
      </c>
    </row>
    <row r="734" spans="1:5" x14ac:dyDescent="0.25">
      <c r="A734" s="190">
        <v>2600030093</v>
      </c>
      <c r="B734" s="190" t="s">
        <v>1360</v>
      </c>
      <c r="C734" s="190" t="s">
        <v>628</v>
      </c>
      <c r="D734" s="190" t="s">
        <v>479</v>
      </c>
      <c r="E734" s="191">
        <v>6</v>
      </c>
    </row>
    <row r="735" spans="1:5" x14ac:dyDescent="0.25">
      <c r="A735" s="188">
        <v>2600030094</v>
      </c>
      <c r="B735" s="188" t="s">
        <v>4728</v>
      </c>
      <c r="C735" s="188" t="s">
        <v>628</v>
      </c>
      <c r="D735" s="188" t="s">
        <v>486</v>
      </c>
      <c r="E735" s="189">
        <v>12</v>
      </c>
    </row>
    <row r="736" spans="1:5" x14ac:dyDescent="0.25">
      <c r="A736" s="190">
        <v>2600030095</v>
      </c>
      <c r="B736" s="190" t="s">
        <v>4729</v>
      </c>
      <c r="C736" s="190" t="s">
        <v>628</v>
      </c>
      <c r="D736" s="190" t="s">
        <v>486</v>
      </c>
      <c r="E736" s="191">
        <v>12</v>
      </c>
    </row>
    <row r="737" spans="1:5" x14ac:dyDescent="0.25">
      <c r="A737" s="188">
        <v>2600030096</v>
      </c>
      <c r="B737" s="188" t="s">
        <v>4730</v>
      </c>
      <c r="C737" s="188" t="s">
        <v>628</v>
      </c>
      <c r="D737" s="188" t="s">
        <v>486</v>
      </c>
      <c r="E737" s="189">
        <v>12</v>
      </c>
    </row>
    <row r="738" spans="1:5" x14ac:dyDescent="0.25">
      <c r="A738" s="190">
        <v>2600030097</v>
      </c>
      <c r="B738" s="190" t="s">
        <v>4731</v>
      </c>
      <c r="C738" s="190" t="s">
        <v>628</v>
      </c>
      <c r="D738" s="190" t="s">
        <v>479</v>
      </c>
      <c r="E738" s="191">
        <v>0</v>
      </c>
    </row>
    <row r="739" spans="1:5" x14ac:dyDescent="0.25">
      <c r="A739" s="188">
        <v>2600030098</v>
      </c>
      <c r="B739" s="188" t="s">
        <v>4732</v>
      </c>
      <c r="C739" s="188" t="s">
        <v>628</v>
      </c>
      <c r="D739" s="188" t="s">
        <v>479</v>
      </c>
      <c r="E739" s="189">
        <v>0</v>
      </c>
    </row>
    <row r="740" spans="1:5" x14ac:dyDescent="0.25">
      <c r="A740" s="190">
        <v>2600030099</v>
      </c>
      <c r="B740" s="190" t="s">
        <v>4733</v>
      </c>
      <c r="C740" s="190" t="s">
        <v>628</v>
      </c>
      <c r="D740" s="190" t="s">
        <v>479</v>
      </c>
      <c r="E740" s="191">
        <v>0</v>
      </c>
    </row>
    <row r="741" spans="1:5" x14ac:dyDescent="0.25">
      <c r="A741" s="188">
        <v>2600030100</v>
      </c>
      <c r="B741" s="188" t="s">
        <v>4734</v>
      </c>
      <c r="C741" s="188" t="s">
        <v>628</v>
      </c>
      <c r="D741" s="188" t="s">
        <v>479</v>
      </c>
      <c r="E741" s="189">
        <v>12</v>
      </c>
    </row>
    <row r="742" spans="1:5" x14ac:dyDescent="0.25">
      <c r="A742" s="190">
        <v>2600030101</v>
      </c>
      <c r="B742" s="190" t="s">
        <v>6629</v>
      </c>
      <c r="C742" s="190" t="s">
        <v>628</v>
      </c>
      <c r="D742" s="190" t="s">
        <v>479</v>
      </c>
      <c r="E742" s="191">
        <v>6</v>
      </c>
    </row>
    <row r="743" spans="1:5" x14ac:dyDescent="0.25">
      <c r="A743" s="188">
        <v>2600030102</v>
      </c>
      <c r="B743" s="188" t="s">
        <v>6630</v>
      </c>
      <c r="C743" s="188" t="s">
        <v>628</v>
      </c>
      <c r="D743" s="188" t="s">
        <v>479</v>
      </c>
      <c r="E743" s="189">
        <v>6</v>
      </c>
    </row>
    <row r="744" spans="1:5" x14ac:dyDescent="0.25">
      <c r="A744" s="190">
        <v>2600030103</v>
      </c>
      <c r="B744" s="190" t="s">
        <v>6631</v>
      </c>
      <c r="C744" s="190" t="s">
        <v>628</v>
      </c>
      <c r="D744" s="190" t="s">
        <v>479</v>
      </c>
      <c r="E744" s="191">
        <v>6</v>
      </c>
    </row>
    <row r="745" spans="1:5" x14ac:dyDescent="0.25">
      <c r="A745" s="188">
        <v>2600030104</v>
      </c>
      <c r="B745" s="188" t="s">
        <v>6632</v>
      </c>
      <c r="C745" s="188" t="s">
        <v>628</v>
      </c>
      <c r="D745" s="188" t="s">
        <v>479</v>
      </c>
      <c r="E745" s="189">
        <v>6</v>
      </c>
    </row>
    <row r="746" spans="1:5" x14ac:dyDescent="0.25">
      <c r="A746" s="190">
        <v>2600030105</v>
      </c>
      <c r="B746" s="190" t="s">
        <v>6633</v>
      </c>
      <c r="C746" s="190" t="s">
        <v>628</v>
      </c>
      <c r="D746" s="190" t="s">
        <v>486</v>
      </c>
      <c r="E746" s="191">
        <v>6</v>
      </c>
    </row>
    <row r="747" spans="1:5" x14ac:dyDescent="0.25">
      <c r="A747" s="188">
        <v>2600030106</v>
      </c>
      <c r="B747" s="188" t="s">
        <v>6634</v>
      </c>
      <c r="C747" s="188" t="s">
        <v>628</v>
      </c>
      <c r="D747" s="188" t="s">
        <v>486</v>
      </c>
      <c r="E747" s="189">
        <v>6</v>
      </c>
    </row>
    <row r="748" spans="1:5" x14ac:dyDescent="0.25">
      <c r="A748" s="190">
        <v>2600030107</v>
      </c>
      <c r="B748" s="190" t="s">
        <v>6593</v>
      </c>
      <c r="C748" s="190" t="s">
        <v>628</v>
      </c>
      <c r="D748" s="190" t="s">
        <v>486</v>
      </c>
      <c r="E748" s="191">
        <v>6</v>
      </c>
    </row>
    <row r="749" spans="1:5" x14ac:dyDescent="0.25">
      <c r="A749" s="188">
        <v>2600030108</v>
      </c>
      <c r="B749" s="188" t="s">
        <v>6635</v>
      </c>
      <c r="C749" s="188" t="s">
        <v>628</v>
      </c>
      <c r="D749" s="188" t="s">
        <v>486</v>
      </c>
      <c r="E749" s="189">
        <v>12</v>
      </c>
    </row>
    <row r="750" spans="1:5" x14ac:dyDescent="0.25">
      <c r="A750" s="190">
        <v>2600030109</v>
      </c>
      <c r="B750" s="190" t="s">
        <v>6636</v>
      </c>
      <c r="C750" s="190" t="s">
        <v>628</v>
      </c>
      <c r="D750" s="190" t="s">
        <v>486</v>
      </c>
      <c r="E750" s="191">
        <v>12</v>
      </c>
    </row>
    <row r="751" spans="1:5" x14ac:dyDescent="0.25">
      <c r="A751" s="188">
        <v>2600030110</v>
      </c>
      <c r="B751" s="188" t="s">
        <v>6637</v>
      </c>
      <c r="C751" s="188" t="s">
        <v>628</v>
      </c>
      <c r="D751" s="188" t="s">
        <v>479</v>
      </c>
      <c r="E751" s="189">
        <v>1</v>
      </c>
    </row>
    <row r="752" spans="1:5" x14ac:dyDescent="0.25">
      <c r="A752" s="190">
        <v>2600030111</v>
      </c>
      <c r="B752" s="190" t="s">
        <v>6638</v>
      </c>
      <c r="C752" s="190" t="s">
        <v>628</v>
      </c>
      <c r="D752" s="190" t="s">
        <v>479</v>
      </c>
      <c r="E752" s="191">
        <v>1</v>
      </c>
    </row>
    <row r="753" spans="1:5" x14ac:dyDescent="0.25">
      <c r="A753" s="188">
        <v>2600030112</v>
      </c>
      <c r="B753" s="188" t="s">
        <v>6639</v>
      </c>
      <c r="C753" s="188" t="s">
        <v>628</v>
      </c>
      <c r="D753" s="188" t="s">
        <v>479</v>
      </c>
      <c r="E753" s="189">
        <v>1</v>
      </c>
    </row>
    <row r="754" spans="1:5" x14ac:dyDescent="0.25">
      <c r="A754" s="190">
        <v>2600030113</v>
      </c>
      <c r="B754" s="190" t="s">
        <v>6640</v>
      </c>
      <c r="C754" s="190" t="s">
        <v>628</v>
      </c>
      <c r="D754" s="190" t="s">
        <v>479</v>
      </c>
      <c r="E754" s="191">
        <v>1</v>
      </c>
    </row>
    <row r="755" spans="1:5" x14ac:dyDescent="0.25">
      <c r="A755" s="188">
        <v>2600030114</v>
      </c>
      <c r="B755" s="188" t="s">
        <v>6641</v>
      </c>
      <c r="C755" s="188" t="s">
        <v>628</v>
      </c>
      <c r="D755" s="188" t="s">
        <v>479</v>
      </c>
      <c r="E755" s="189">
        <v>1</v>
      </c>
    </row>
    <row r="756" spans="1:5" x14ac:dyDescent="0.25">
      <c r="A756" s="190">
        <v>2600030115</v>
      </c>
      <c r="B756" s="190" t="s">
        <v>6642</v>
      </c>
      <c r="C756" s="190" t="s">
        <v>628</v>
      </c>
      <c r="D756" s="190" t="s">
        <v>479</v>
      </c>
      <c r="E756" s="191">
        <v>1</v>
      </c>
    </row>
    <row r="757" spans="1:5" x14ac:dyDescent="0.25">
      <c r="A757" s="188">
        <v>2600030116</v>
      </c>
      <c r="B757" s="188" t="s">
        <v>6643</v>
      </c>
      <c r="C757" s="188" t="s">
        <v>628</v>
      </c>
      <c r="D757" s="188" t="s">
        <v>479</v>
      </c>
      <c r="E757" s="189">
        <v>1</v>
      </c>
    </row>
    <row r="758" spans="1:5" x14ac:dyDescent="0.25">
      <c r="A758" s="190">
        <v>2600030117</v>
      </c>
      <c r="B758" s="190" t="s">
        <v>6644</v>
      </c>
      <c r="C758" s="190" t="s">
        <v>628</v>
      </c>
      <c r="D758" s="190" t="s">
        <v>479</v>
      </c>
      <c r="E758" s="191">
        <v>1</v>
      </c>
    </row>
    <row r="759" spans="1:5" x14ac:dyDescent="0.25">
      <c r="A759" s="188">
        <v>2600030118</v>
      </c>
      <c r="B759" s="188" t="s">
        <v>6645</v>
      </c>
      <c r="C759" s="188" t="s">
        <v>628</v>
      </c>
      <c r="D759" s="188" t="s">
        <v>479</v>
      </c>
      <c r="E759" s="189">
        <v>1</v>
      </c>
    </row>
    <row r="760" spans="1:5" x14ac:dyDescent="0.25">
      <c r="A760" s="190">
        <v>2600030119</v>
      </c>
      <c r="B760" s="190" t="s">
        <v>6646</v>
      </c>
      <c r="C760" s="190" t="s">
        <v>628</v>
      </c>
      <c r="D760" s="190" t="s">
        <v>479</v>
      </c>
      <c r="E760" s="191">
        <v>1</v>
      </c>
    </row>
    <row r="761" spans="1:5" x14ac:dyDescent="0.25">
      <c r="A761" s="188">
        <v>2600030120</v>
      </c>
      <c r="B761" s="188" t="s">
        <v>6647</v>
      </c>
      <c r="C761" s="188" t="s">
        <v>628</v>
      </c>
      <c r="D761" s="188" t="s">
        <v>479</v>
      </c>
      <c r="E761" s="189">
        <v>1</v>
      </c>
    </row>
    <row r="762" spans="1:5" x14ac:dyDescent="0.25">
      <c r="A762" s="190">
        <v>2600030121</v>
      </c>
      <c r="B762" s="190" t="s">
        <v>6648</v>
      </c>
      <c r="C762" s="190" t="s">
        <v>628</v>
      </c>
      <c r="D762" s="190" t="s">
        <v>479</v>
      </c>
      <c r="E762" s="191">
        <v>1</v>
      </c>
    </row>
    <row r="763" spans="1:5" x14ac:dyDescent="0.25">
      <c r="A763" s="188">
        <v>2600030122</v>
      </c>
      <c r="B763" s="188" t="s">
        <v>6649</v>
      </c>
      <c r="C763" s="188" t="s">
        <v>628</v>
      </c>
      <c r="D763" s="188" t="s">
        <v>479</v>
      </c>
      <c r="E763" s="189">
        <v>1</v>
      </c>
    </row>
    <row r="764" spans="1:5" x14ac:dyDescent="0.25">
      <c r="A764" s="190">
        <v>2600030123</v>
      </c>
      <c r="B764" s="190" t="s">
        <v>6650</v>
      </c>
      <c r="C764" s="190" t="s">
        <v>628</v>
      </c>
      <c r="D764" s="190" t="s">
        <v>479</v>
      </c>
      <c r="E764" s="191">
        <v>1</v>
      </c>
    </row>
    <row r="765" spans="1:5" x14ac:dyDescent="0.25">
      <c r="A765" s="188">
        <v>2600030124</v>
      </c>
      <c r="B765" s="188" t="s">
        <v>6651</v>
      </c>
      <c r="C765" s="188" t="s">
        <v>628</v>
      </c>
      <c r="D765" s="188" t="s">
        <v>479</v>
      </c>
      <c r="E765" s="189">
        <v>1</v>
      </c>
    </row>
    <row r="766" spans="1:5" x14ac:dyDescent="0.25">
      <c r="A766" s="190">
        <v>2600030125</v>
      </c>
      <c r="B766" s="190" t="s">
        <v>6652</v>
      </c>
      <c r="C766" s="190" t="s">
        <v>628</v>
      </c>
      <c r="D766" s="190" t="s">
        <v>479</v>
      </c>
      <c r="E766" s="191">
        <v>1</v>
      </c>
    </row>
    <row r="767" spans="1:5" x14ac:dyDescent="0.25">
      <c r="A767" s="188">
        <v>2600030126</v>
      </c>
      <c r="B767" s="188" t="s">
        <v>6653</v>
      </c>
      <c r="C767" s="188" t="s">
        <v>628</v>
      </c>
      <c r="D767" s="188" t="s">
        <v>479</v>
      </c>
      <c r="E767" s="189">
        <v>1</v>
      </c>
    </row>
    <row r="768" spans="1:5" x14ac:dyDescent="0.25">
      <c r="A768" s="190">
        <v>2600030127</v>
      </c>
      <c r="B768" s="190" t="s">
        <v>6654</v>
      </c>
      <c r="C768" s="190" t="s">
        <v>628</v>
      </c>
      <c r="D768" s="190" t="s">
        <v>479</v>
      </c>
      <c r="E768" s="191">
        <v>1</v>
      </c>
    </row>
    <row r="769" spans="1:5" x14ac:dyDescent="0.25">
      <c r="A769" s="188">
        <v>2600030128</v>
      </c>
      <c r="B769" s="188" t="s">
        <v>6655</v>
      </c>
      <c r="C769" s="188" t="s">
        <v>628</v>
      </c>
      <c r="D769" s="188" t="s">
        <v>479</v>
      </c>
      <c r="E769" s="189">
        <v>1</v>
      </c>
    </row>
    <row r="770" spans="1:5" x14ac:dyDescent="0.25">
      <c r="A770" s="190">
        <v>2600030129</v>
      </c>
      <c r="B770" s="190" t="s">
        <v>6656</v>
      </c>
      <c r="C770" s="190" t="s">
        <v>628</v>
      </c>
      <c r="D770" s="190" t="s">
        <v>479</v>
      </c>
      <c r="E770" s="191">
        <v>6</v>
      </c>
    </row>
    <row r="771" spans="1:5" x14ac:dyDescent="0.25">
      <c r="A771" s="188">
        <v>2600030130</v>
      </c>
      <c r="B771" s="188" t="s">
        <v>1302</v>
      </c>
      <c r="C771" s="188" t="s">
        <v>628</v>
      </c>
      <c r="D771" s="188" t="s">
        <v>479</v>
      </c>
      <c r="E771" s="189">
        <v>12</v>
      </c>
    </row>
    <row r="772" spans="1:5" x14ac:dyDescent="0.25">
      <c r="A772" s="190">
        <v>2600030131</v>
      </c>
      <c r="B772" s="190" t="s">
        <v>6489</v>
      </c>
      <c r="C772" s="190" t="s">
        <v>628</v>
      </c>
      <c r="D772" s="190" t="s">
        <v>479</v>
      </c>
      <c r="E772" s="191">
        <v>12</v>
      </c>
    </row>
    <row r="773" spans="1:5" x14ac:dyDescent="0.25">
      <c r="A773" s="188">
        <v>2600030132</v>
      </c>
      <c r="B773" s="188" t="s">
        <v>6490</v>
      </c>
      <c r="C773" s="188" t="s">
        <v>628</v>
      </c>
      <c r="D773" s="188" t="s">
        <v>479</v>
      </c>
      <c r="E773" s="189">
        <v>12</v>
      </c>
    </row>
    <row r="774" spans="1:5" x14ac:dyDescent="0.25">
      <c r="A774" s="190">
        <v>2600030133</v>
      </c>
      <c r="B774" s="190" t="s">
        <v>6491</v>
      </c>
      <c r="C774" s="190" t="s">
        <v>628</v>
      </c>
      <c r="D774" s="190" t="s">
        <v>479</v>
      </c>
      <c r="E774" s="191">
        <v>6</v>
      </c>
    </row>
    <row r="775" spans="1:5" x14ac:dyDescent="0.25">
      <c r="A775" s="188">
        <v>2600030134</v>
      </c>
      <c r="B775" s="188" t="s">
        <v>7315</v>
      </c>
      <c r="C775" s="188" t="s">
        <v>628</v>
      </c>
      <c r="D775" s="188" t="s">
        <v>486</v>
      </c>
      <c r="E775" s="189">
        <v>6</v>
      </c>
    </row>
    <row r="776" spans="1:5" x14ac:dyDescent="0.25">
      <c r="A776" s="190">
        <v>2600030135</v>
      </c>
      <c r="B776" s="190" t="s">
        <v>7560</v>
      </c>
      <c r="C776" s="190" t="s">
        <v>628</v>
      </c>
      <c r="D776" s="190" t="s">
        <v>479</v>
      </c>
      <c r="E776" s="191">
        <v>0</v>
      </c>
    </row>
    <row r="777" spans="1:5" x14ac:dyDescent="0.25">
      <c r="A777" s="188">
        <v>2600030136</v>
      </c>
      <c r="B777" s="188" t="s">
        <v>7561</v>
      </c>
      <c r="C777" s="188" t="s">
        <v>628</v>
      </c>
      <c r="D777" s="188" t="s">
        <v>479</v>
      </c>
      <c r="E777" s="189">
        <v>0</v>
      </c>
    </row>
    <row r="778" spans="1:5" x14ac:dyDescent="0.25">
      <c r="A778" s="190">
        <v>2600030137</v>
      </c>
      <c r="B778" s="190" t="s">
        <v>7562</v>
      </c>
      <c r="C778" s="190" t="s">
        <v>628</v>
      </c>
      <c r="D778" s="190" t="s">
        <v>479</v>
      </c>
      <c r="E778" s="191">
        <v>0</v>
      </c>
    </row>
    <row r="779" spans="1:5" x14ac:dyDescent="0.25">
      <c r="A779" s="188">
        <v>2600030138</v>
      </c>
      <c r="B779" s="188" t="s">
        <v>7523</v>
      </c>
      <c r="C779" s="188" t="s">
        <v>628</v>
      </c>
      <c r="D779" s="188" t="s">
        <v>479</v>
      </c>
      <c r="E779" s="189">
        <v>6</v>
      </c>
    </row>
    <row r="780" spans="1:5" x14ac:dyDescent="0.25">
      <c r="A780" s="190">
        <v>2600030139</v>
      </c>
      <c r="B780" s="190" t="s">
        <v>7563</v>
      </c>
      <c r="C780" s="190" t="s">
        <v>628</v>
      </c>
      <c r="D780" s="190" t="s">
        <v>479</v>
      </c>
      <c r="E780" s="191">
        <v>6</v>
      </c>
    </row>
    <row r="781" spans="1:5" x14ac:dyDescent="0.25">
      <c r="A781" s="188">
        <v>2600030140</v>
      </c>
      <c r="B781" s="188" t="s">
        <v>7564</v>
      </c>
      <c r="C781" s="188" t="s">
        <v>628</v>
      </c>
      <c r="D781" s="188" t="s">
        <v>479</v>
      </c>
      <c r="E781" s="189">
        <v>6</v>
      </c>
    </row>
    <row r="782" spans="1:5" x14ac:dyDescent="0.25">
      <c r="A782" s="190">
        <v>2600030141</v>
      </c>
      <c r="B782" s="190" t="s">
        <v>8950</v>
      </c>
      <c r="C782" s="190" t="s">
        <v>628</v>
      </c>
      <c r="D782" s="190" t="s">
        <v>479</v>
      </c>
      <c r="E782" s="191">
        <v>12</v>
      </c>
    </row>
    <row r="783" spans="1:5" x14ac:dyDescent="0.25">
      <c r="A783" s="188">
        <v>2600030142</v>
      </c>
      <c r="B783" s="188" t="s">
        <v>8951</v>
      </c>
      <c r="C783" s="188" t="s">
        <v>628</v>
      </c>
      <c r="D783" s="188" t="s">
        <v>479</v>
      </c>
      <c r="E783" s="189">
        <v>12</v>
      </c>
    </row>
    <row r="784" spans="1:5" x14ac:dyDescent="0.25">
      <c r="A784" s="190">
        <v>2600030143</v>
      </c>
      <c r="B784" s="190" t="s">
        <v>8757</v>
      </c>
      <c r="C784" s="190" t="s">
        <v>628</v>
      </c>
      <c r="D784" s="190" t="s">
        <v>486</v>
      </c>
      <c r="E784" s="191">
        <v>6</v>
      </c>
    </row>
    <row r="785" spans="1:5" x14ac:dyDescent="0.25">
      <c r="A785" s="188">
        <v>2600030144</v>
      </c>
      <c r="B785" s="188" t="s">
        <v>9147</v>
      </c>
      <c r="C785" s="188" t="s">
        <v>628</v>
      </c>
      <c r="D785" s="188" t="s">
        <v>479</v>
      </c>
      <c r="E785" s="189">
        <v>12</v>
      </c>
    </row>
    <row r="786" spans="1:5" x14ac:dyDescent="0.25">
      <c r="A786" s="190">
        <v>2600040001</v>
      </c>
      <c r="B786" s="190" t="s">
        <v>1361</v>
      </c>
      <c r="C786" s="190" t="s">
        <v>628</v>
      </c>
      <c r="D786" s="190" t="s">
        <v>486</v>
      </c>
      <c r="E786" s="191">
        <v>12</v>
      </c>
    </row>
    <row r="787" spans="1:5" x14ac:dyDescent="0.25">
      <c r="A787" s="188">
        <v>2600040002</v>
      </c>
      <c r="B787" s="188" t="s">
        <v>1362</v>
      </c>
      <c r="C787" s="188" t="s">
        <v>628</v>
      </c>
      <c r="D787" s="188" t="s">
        <v>489</v>
      </c>
      <c r="E787" s="189">
        <v>12</v>
      </c>
    </row>
    <row r="788" spans="1:5" x14ac:dyDescent="0.25">
      <c r="A788" s="190">
        <v>2600040003</v>
      </c>
      <c r="B788" s="190" t="s">
        <v>1363</v>
      </c>
      <c r="C788" s="190" t="s">
        <v>628</v>
      </c>
      <c r="D788" s="190" t="s">
        <v>489</v>
      </c>
      <c r="E788" s="191">
        <v>12</v>
      </c>
    </row>
    <row r="789" spans="1:5" x14ac:dyDescent="0.25">
      <c r="A789" s="188">
        <v>2600040004</v>
      </c>
      <c r="B789" s="188" t="s">
        <v>1364</v>
      </c>
      <c r="C789" s="188" t="s">
        <v>628</v>
      </c>
      <c r="D789" s="188" t="s">
        <v>486</v>
      </c>
      <c r="E789" s="189">
        <v>12</v>
      </c>
    </row>
    <row r="790" spans="1:5" x14ac:dyDescent="0.25">
      <c r="A790" s="190">
        <v>2600040005</v>
      </c>
      <c r="B790" s="190" t="s">
        <v>1365</v>
      </c>
      <c r="C790" s="190" t="s">
        <v>628</v>
      </c>
      <c r="D790" s="190" t="s">
        <v>486</v>
      </c>
      <c r="E790" s="191">
        <v>12</v>
      </c>
    </row>
    <row r="791" spans="1:5" x14ac:dyDescent="0.25">
      <c r="A791" s="188">
        <v>2600040006</v>
      </c>
      <c r="B791" s="188" t="s">
        <v>1366</v>
      </c>
      <c r="C791" s="188" t="s">
        <v>628</v>
      </c>
      <c r="D791" s="188" t="s">
        <v>489</v>
      </c>
      <c r="E791" s="189">
        <v>23</v>
      </c>
    </row>
    <row r="792" spans="1:5" x14ac:dyDescent="0.25">
      <c r="A792" s="190">
        <v>2600040007</v>
      </c>
      <c r="B792" s="190" t="s">
        <v>1367</v>
      </c>
      <c r="C792" s="190" t="s">
        <v>628</v>
      </c>
      <c r="D792" s="190" t="s">
        <v>489</v>
      </c>
      <c r="E792" s="191">
        <v>24</v>
      </c>
    </row>
    <row r="793" spans="1:5" x14ac:dyDescent="0.25">
      <c r="A793" s="188">
        <v>2600040008</v>
      </c>
      <c r="B793" s="188" t="s">
        <v>1368</v>
      </c>
      <c r="C793" s="188" t="s">
        <v>628</v>
      </c>
      <c r="D793" s="188" t="s">
        <v>489</v>
      </c>
      <c r="E793" s="189">
        <v>6</v>
      </c>
    </row>
    <row r="794" spans="1:5" x14ac:dyDescent="0.25">
      <c r="A794" s="190">
        <v>2600040009</v>
      </c>
      <c r="B794" s="190" t="s">
        <v>12158</v>
      </c>
      <c r="C794" s="190" t="s">
        <v>628</v>
      </c>
      <c r="D794" s="190" t="s">
        <v>486</v>
      </c>
      <c r="E794" s="191">
        <v>12</v>
      </c>
    </row>
    <row r="795" spans="1:5" x14ac:dyDescent="0.25">
      <c r="A795" s="188">
        <v>2600040010</v>
      </c>
      <c r="B795" s="188" t="s">
        <v>1369</v>
      </c>
      <c r="C795" s="188" t="s">
        <v>628</v>
      </c>
      <c r="D795" s="188" t="s">
        <v>486</v>
      </c>
      <c r="E795" s="189">
        <v>12</v>
      </c>
    </row>
    <row r="796" spans="1:5" x14ac:dyDescent="0.25">
      <c r="A796" s="190">
        <v>2600040011</v>
      </c>
      <c r="B796" s="190" t="s">
        <v>1370</v>
      </c>
      <c r="C796" s="190" t="s">
        <v>628</v>
      </c>
      <c r="D796" s="190" t="s">
        <v>486</v>
      </c>
      <c r="E796" s="191">
        <v>12</v>
      </c>
    </row>
    <row r="797" spans="1:5" x14ac:dyDescent="0.25">
      <c r="A797" s="188">
        <v>2600040012</v>
      </c>
      <c r="B797" s="188" t="s">
        <v>1371</v>
      </c>
      <c r="C797" s="188" t="s">
        <v>628</v>
      </c>
      <c r="D797" s="188" t="s">
        <v>486</v>
      </c>
      <c r="E797" s="189">
        <v>12</v>
      </c>
    </row>
    <row r="798" spans="1:5" x14ac:dyDescent="0.25">
      <c r="A798" s="190">
        <v>2600040013</v>
      </c>
      <c r="B798" s="190" t="s">
        <v>1372</v>
      </c>
      <c r="C798" s="190" t="s">
        <v>628</v>
      </c>
      <c r="D798" s="190" t="s">
        <v>489</v>
      </c>
      <c r="E798" s="191">
        <v>12</v>
      </c>
    </row>
    <row r="799" spans="1:5" x14ac:dyDescent="0.25">
      <c r="A799" s="188">
        <v>2600040014</v>
      </c>
      <c r="B799" s="188" t="s">
        <v>1373</v>
      </c>
      <c r="C799" s="188" t="s">
        <v>628</v>
      </c>
      <c r="D799" s="188" t="s">
        <v>486</v>
      </c>
      <c r="E799" s="189">
        <v>12</v>
      </c>
    </row>
    <row r="800" spans="1:5" x14ac:dyDescent="0.25">
      <c r="A800" s="190">
        <v>2600040015</v>
      </c>
      <c r="B800" s="190" t="s">
        <v>1374</v>
      </c>
      <c r="C800" s="190" t="s">
        <v>628</v>
      </c>
      <c r="D800" s="190" t="s">
        <v>486</v>
      </c>
      <c r="E800" s="191">
        <v>12</v>
      </c>
    </row>
    <row r="801" spans="1:5" x14ac:dyDescent="0.25">
      <c r="A801" s="188">
        <v>2600040016</v>
      </c>
      <c r="B801" s="188" t="s">
        <v>1375</v>
      </c>
      <c r="C801" s="188" t="s">
        <v>628</v>
      </c>
      <c r="D801" s="188" t="s">
        <v>486</v>
      </c>
      <c r="E801" s="189">
        <v>23</v>
      </c>
    </row>
    <row r="802" spans="1:5" x14ac:dyDescent="0.25">
      <c r="A802" s="190">
        <v>2600040017</v>
      </c>
      <c r="B802" s="190" t="s">
        <v>1376</v>
      </c>
      <c r="C802" s="190" t="s">
        <v>628</v>
      </c>
      <c r="D802" s="190" t="s">
        <v>489</v>
      </c>
      <c r="E802" s="191">
        <v>24</v>
      </c>
    </row>
    <row r="803" spans="1:5" x14ac:dyDescent="0.25">
      <c r="A803" s="188">
        <v>2600040018</v>
      </c>
      <c r="B803" s="188" t="s">
        <v>1377</v>
      </c>
      <c r="C803" s="188" t="s">
        <v>628</v>
      </c>
      <c r="D803" s="188" t="s">
        <v>489</v>
      </c>
      <c r="E803" s="189">
        <v>6</v>
      </c>
    </row>
    <row r="804" spans="1:5" x14ac:dyDescent="0.25">
      <c r="A804" s="190">
        <v>2600040019</v>
      </c>
      <c r="B804" s="190" t="s">
        <v>1387</v>
      </c>
      <c r="C804" s="190" t="s">
        <v>628</v>
      </c>
      <c r="D804" s="190" t="s">
        <v>479</v>
      </c>
      <c r="E804" s="191">
        <v>0</v>
      </c>
    </row>
    <row r="805" spans="1:5" x14ac:dyDescent="0.25">
      <c r="A805" s="188">
        <v>2600040020</v>
      </c>
      <c r="B805" s="188" t="s">
        <v>1389</v>
      </c>
      <c r="C805" s="188" t="s">
        <v>628</v>
      </c>
      <c r="D805" s="188" t="s">
        <v>479</v>
      </c>
      <c r="E805" s="189">
        <v>0</v>
      </c>
    </row>
    <row r="806" spans="1:5" x14ac:dyDescent="0.25">
      <c r="A806" s="190">
        <v>2600040021</v>
      </c>
      <c r="B806" s="190" t="s">
        <v>1390</v>
      </c>
      <c r="C806" s="190" t="s">
        <v>628</v>
      </c>
      <c r="D806" s="190" t="s">
        <v>479</v>
      </c>
      <c r="E806" s="191">
        <v>0</v>
      </c>
    </row>
    <row r="807" spans="1:5" x14ac:dyDescent="0.25">
      <c r="A807" s="188">
        <v>2600040022</v>
      </c>
      <c r="B807" s="188" t="s">
        <v>1391</v>
      </c>
      <c r="C807" s="188" t="s">
        <v>628</v>
      </c>
      <c r="D807" s="188" t="s">
        <v>479</v>
      </c>
      <c r="E807" s="189">
        <v>0</v>
      </c>
    </row>
    <row r="808" spans="1:5" x14ac:dyDescent="0.25">
      <c r="A808" s="190">
        <v>2600040023</v>
      </c>
      <c r="B808" s="190" t="s">
        <v>1392</v>
      </c>
      <c r="C808" s="190" t="s">
        <v>628</v>
      </c>
      <c r="D808" s="190" t="s">
        <v>479</v>
      </c>
      <c r="E808" s="191">
        <v>0</v>
      </c>
    </row>
    <row r="809" spans="1:5" x14ac:dyDescent="0.25">
      <c r="A809" s="188">
        <v>2600040024</v>
      </c>
      <c r="B809" s="188" t="s">
        <v>1393</v>
      </c>
      <c r="C809" s="188" t="s">
        <v>628</v>
      </c>
      <c r="D809" s="188" t="s">
        <v>479</v>
      </c>
      <c r="E809" s="189">
        <v>0</v>
      </c>
    </row>
    <row r="810" spans="1:5" x14ac:dyDescent="0.25">
      <c r="A810" s="190">
        <v>2600040025</v>
      </c>
      <c r="B810" s="190" t="s">
        <v>1394</v>
      </c>
      <c r="C810" s="190" t="s">
        <v>628</v>
      </c>
      <c r="D810" s="190" t="s">
        <v>479</v>
      </c>
      <c r="E810" s="191">
        <v>0</v>
      </c>
    </row>
    <row r="811" spans="1:5" x14ac:dyDescent="0.25">
      <c r="A811" s="188">
        <v>2600040026</v>
      </c>
      <c r="B811" s="188" t="s">
        <v>1395</v>
      </c>
      <c r="C811" s="188" t="s">
        <v>628</v>
      </c>
      <c r="D811" s="188" t="s">
        <v>479</v>
      </c>
      <c r="E811" s="189">
        <v>0</v>
      </c>
    </row>
    <row r="812" spans="1:5" x14ac:dyDescent="0.25">
      <c r="A812" s="190">
        <v>2600040027</v>
      </c>
      <c r="B812" s="190" t="s">
        <v>7565</v>
      </c>
      <c r="C812" s="190" t="s">
        <v>628</v>
      </c>
      <c r="D812" s="190" t="s">
        <v>479</v>
      </c>
      <c r="E812" s="191">
        <v>0</v>
      </c>
    </row>
    <row r="813" spans="1:5" x14ac:dyDescent="0.25">
      <c r="A813" s="188">
        <v>2600040028</v>
      </c>
      <c r="B813" s="188" t="s">
        <v>1397</v>
      </c>
      <c r="C813" s="188" t="s">
        <v>628</v>
      </c>
      <c r="D813" s="188" t="s">
        <v>479</v>
      </c>
      <c r="E813" s="189">
        <v>0</v>
      </c>
    </row>
    <row r="814" spans="1:5" x14ac:dyDescent="0.25">
      <c r="A814" s="190">
        <v>2600040029</v>
      </c>
      <c r="B814" s="190" t="s">
        <v>1398</v>
      </c>
      <c r="C814" s="190" t="s">
        <v>628</v>
      </c>
      <c r="D814" s="190" t="s">
        <v>479</v>
      </c>
      <c r="E814" s="191">
        <v>0</v>
      </c>
    </row>
    <row r="815" spans="1:5" x14ac:dyDescent="0.25">
      <c r="A815" s="188">
        <v>2600040030</v>
      </c>
      <c r="B815" s="188" t="s">
        <v>1399</v>
      </c>
      <c r="C815" s="188" t="s">
        <v>628</v>
      </c>
      <c r="D815" s="188" t="s">
        <v>479</v>
      </c>
      <c r="E815" s="189">
        <v>0</v>
      </c>
    </row>
    <row r="816" spans="1:5" x14ac:dyDescent="0.25">
      <c r="A816" s="190">
        <v>2600040031</v>
      </c>
      <c r="B816" s="190" t="s">
        <v>1400</v>
      </c>
      <c r="C816" s="190" t="s">
        <v>628</v>
      </c>
      <c r="D816" s="190" t="s">
        <v>479</v>
      </c>
      <c r="E816" s="191">
        <v>0</v>
      </c>
    </row>
    <row r="817" spans="1:5" x14ac:dyDescent="0.25">
      <c r="A817" s="188">
        <v>2600040032</v>
      </c>
      <c r="B817" s="188" t="s">
        <v>1388</v>
      </c>
      <c r="C817" s="188" t="s">
        <v>628</v>
      </c>
      <c r="D817" s="188" t="s">
        <v>479</v>
      </c>
      <c r="E817" s="189">
        <v>0</v>
      </c>
    </row>
    <row r="818" spans="1:5" x14ac:dyDescent="0.25">
      <c r="A818" s="190">
        <v>2600040033</v>
      </c>
      <c r="B818" s="190" t="s">
        <v>7566</v>
      </c>
      <c r="C818" s="190" t="s">
        <v>628</v>
      </c>
      <c r="D818" s="190" t="s">
        <v>479</v>
      </c>
      <c r="E818" s="191">
        <v>0</v>
      </c>
    </row>
    <row r="819" spans="1:5" x14ac:dyDescent="0.25">
      <c r="A819" s="188">
        <v>2600040034</v>
      </c>
      <c r="B819" s="188" t="s">
        <v>9148</v>
      </c>
      <c r="C819" s="188" t="s">
        <v>628</v>
      </c>
      <c r="D819" s="188" t="s">
        <v>486</v>
      </c>
      <c r="E819" s="189">
        <v>6</v>
      </c>
    </row>
    <row r="820" spans="1:5" x14ac:dyDescent="0.25">
      <c r="A820" s="190">
        <v>2600040035</v>
      </c>
      <c r="B820" s="190" t="s">
        <v>9149</v>
      </c>
      <c r="C820" s="190" t="s">
        <v>628</v>
      </c>
      <c r="D820" s="190" t="s">
        <v>479</v>
      </c>
      <c r="E820" s="191">
        <v>0</v>
      </c>
    </row>
    <row r="821" spans="1:5" x14ac:dyDescent="0.25">
      <c r="A821" s="188">
        <v>2600040036</v>
      </c>
      <c r="B821" s="188" t="s">
        <v>9150</v>
      </c>
      <c r="C821" s="188" t="s">
        <v>628</v>
      </c>
      <c r="D821" s="188" t="s">
        <v>486</v>
      </c>
      <c r="E821" s="189">
        <v>12</v>
      </c>
    </row>
    <row r="822" spans="1:5" x14ac:dyDescent="0.25">
      <c r="A822" s="190">
        <v>2600050001</v>
      </c>
      <c r="B822" s="190" t="s">
        <v>1378</v>
      </c>
      <c r="C822" s="190" t="s">
        <v>628</v>
      </c>
      <c r="D822" s="190" t="s">
        <v>486</v>
      </c>
      <c r="E822" s="191">
        <v>12</v>
      </c>
    </row>
    <row r="823" spans="1:5" x14ac:dyDescent="0.25">
      <c r="A823" s="188">
        <v>2600050002</v>
      </c>
      <c r="B823" s="188" t="s">
        <v>1379</v>
      </c>
      <c r="C823" s="188" t="s">
        <v>628</v>
      </c>
      <c r="D823" s="188" t="s">
        <v>486</v>
      </c>
      <c r="E823" s="189">
        <v>12</v>
      </c>
    </row>
    <row r="824" spans="1:5" x14ac:dyDescent="0.25">
      <c r="A824" s="190">
        <v>2600050003</v>
      </c>
      <c r="B824" s="190" t="s">
        <v>1380</v>
      </c>
      <c r="C824" s="190" t="s">
        <v>628</v>
      </c>
      <c r="D824" s="190" t="s">
        <v>486</v>
      </c>
      <c r="E824" s="191">
        <v>2</v>
      </c>
    </row>
    <row r="825" spans="1:5" x14ac:dyDescent="0.25">
      <c r="A825" s="188">
        <v>2600050004</v>
      </c>
      <c r="B825" s="188" t="s">
        <v>1381</v>
      </c>
      <c r="C825" s="188" t="s">
        <v>628</v>
      </c>
      <c r="D825" s="188" t="s">
        <v>486</v>
      </c>
      <c r="E825" s="189">
        <v>6</v>
      </c>
    </row>
    <row r="826" spans="1:5" x14ac:dyDescent="0.25">
      <c r="A826" s="190">
        <v>2600050005</v>
      </c>
      <c r="B826" s="190" t="s">
        <v>1382</v>
      </c>
      <c r="C826" s="190" t="s">
        <v>628</v>
      </c>
      <c r="D826" s="190" t="s">
        <v>486</v>
      </c>
      <c r="E826" s="191">
        <v>12</v>
      </c>
    </row>
    <row r="827" spans="1:5" x14ac:dyDescent="0.25">
      <c r="A827" s="188">
        <v>2600050006</v>
      </c>
      <c r="B827" s="188" t="s">
        <v>1383</v>
      </c>
      <c r="C827" s="188" t="s">
        <v>628</v>
      </c>
      <c r="D827" s="188" t="s">
        <v>486</v>
      </c>
      <c r="E827" s="189">
        <v>12</v>
      </c>
    </row>
    <row r="828" spans="1:5" x14ac:dyDescent="0.25">
      <c r="A828" s="190">
        <v>2600050007</v>
      </c>
      <c r="B828" s="190" t="s">
        <v>1384</v>
      </c>
      <c r="C828" s="190" t="s">
        <v>628</v>
      </c>
      <c r="D828" s="190" t="s">
        <v>479</v>
      </c>
      <c r="E828" s="191">
        <v>0</v>
      </c>
    </row>
    <row r="829" spans="1:5" x14ac:dyDescent="0.25">
      <c r="A829" s="188">
        <v>2600050008</v>
      </c>
      <c r="B829" s="188" t="s">
        <v>1385</v>
      </c>
      <c r="C829" s="188" t="s">
        <v>628</v>
      </c>
      <c r="D829" s="188" t="s">
        <v>479</v>
      </c>
      <c r="E829" s="189">
        <v>0</v>
      </c>
    </row>
    <row r="830" spans="1:5" x14ac:dyDescent="0.25">
      <c r="A830" s="190">
        <v>2600050009</v>
      </c>
      <c r="B830" s="190" t="s">
        <v>1386</v>
      </c>
      <c r="C830" s="190" t="s">
        <v>628</v>
      </c>
      <c r="D830" s="190" t="s">
        <v>479</v>
      </c>
      <c r="E830" s="191">
        <v>0</v>
      </c>
    </row>
    <row r="831" spans="1:5" x14ac:dyDescent="0.25">
      <c r="A831" s="188">
        <v>2600050010</v>
      </c>
      <c r="B831" s="188" t="s">
        <v>1387</v>
      </c>
      <c r="C831" s="188" t="s">
        <v>628</v>
      </c>
      <c r="D831" s="188" t="s">
        <v>479</v>
      </c>
      <c r="E831" s="189">
        <v>0</v>
      </c>
    </row>
    <row r="832" spans="1:5" x14ac:dyDescent="0.25">
      <c r="A832" s="190">
        <v>2600050011</v>
      </c>
      <c r="B832" s="190" t="s">
        <v>1388</v>
      </c>
      <c r="C832" s="190" t="s">
        <v>628</v>
      </c>
      <c r="D832" s="190" t="s">
        <v>479</v>
      </c>
      <c r="E832" s="191">
        <v>0</v>
      </c>
    </row>
    <row r="833" spans="1:5" x14ac:dyDescent="0.25">
      <c r="A833" s="188">
        <v>2600050012</v>
      </c>
      <c r="B833" s="188" t="s">
        <v>1389</v>
      </c>
      <c r="C833" s="188" t="s">
        <v>628</v>
      </c>
      <c r="D833" s="188" t="s">
        <v>479</v>
      </c>
      <c r="E833" s="189">
        <v>0</v>
      </c>
    </row>
    <row r="834" spans="1:5" x14ac:dyDescent="0.25">
      <c r="A834" s="190">
        <v>2600050013</v>
      </c>
      <c r="B834" s="190" t="s">
        <v>1390</v>
      </c>
      <c r="C834" s="190" t="s">
        <v>628</v>
      </c>
      <c r="D834" s="190" t="s">
        <v>479</v>
      </c>
      <c r="E834" s="191">
        <v>0</v>
      </c>
    </row>
    <row r="835" spans="1:5" x14ac:dyDescent="0.25">
      <c r="A835" s="188">
        <v>2600050014</v>
      </c>
      <c r="B835" s="188" t="s">
        <v>1391</v>
      </c>
      <c r="C835" s="188" t="s">
        <v>628</v>
      </c>
      <c r="D835" s="188" t="s">
        <v>479</v>
      </c>
      <c r="E835" s="189">
        <v>0</v>
      </c>
    </row>
    <row r="836" spans="1:5" x14ac:dyDescent="0.25">
      <c r="A836" s="190">
        <v>2600050015</v>
      </c>
      <c r="B836" s="190" t="s">
        <v>1392</v>
      </c>
      <c r="C836" s="190" t="s">
        <v>628</v>
      </c>
      <c r="D836" s="190" t="s">
        <v>479</v>
      </c>
      <c r="E836" s="191">
        <v>0</v>
      </c>
    </row>
    <row r="837" spans="1:5" x14ac:dyDescent="0.25">
      <c r="A837" s="188">
        <v>2600050017</v>
      </c>
      <c r="B837" s="188" t="s">
        <v>1393</v>
      </c>
      <c r="C837" s="188" t="s">
        <v>628</v>
      </c>
      <c r="D837" s="188" t="s">
        <v>479</v>
      </c>
      <c r="E837" s="189">
        <v>0</v>
      </c>
    </row>
    <row r="838" spans="1:5" x14ac:dyDescent="0.25">
      <c r="A838" s="190">
        <v>2600050018</v>
      </c>
      <c r="B838" s="190" t="s">
        <v>1394</v>
      </c>
      <c r="C838" s="190" t="s">
        <v>628</v>
      </c>
      <c r="D838" s="190" t="s">
        <v>479</v>
      </c>
      <c r="E838" s="191">
        <v>0</v>
      </c>
    </row>
    <row r="839" spans="1:5" x14ac:dyDescent="0.25">
      <c r="A839" s="188">
        <v>2600050019</v>
      </c>
      <c r="B839" s="188" t="s">
        <v>1395</v>
      </c>
      <c r="C839" s="188" t="s">
        <v>628</v>
      </c>
      <c r="D839" s="188" t="s">
        <v>479</v>
      </c>
      <c r="E839" s="189">
        <v>0</v>
      </c>
    </row>
    <row r="840" spans="1:5" x14ac:dyDescent="0.25">
      <c r="A840" s="190">
        <v>2600050020</v>
      </c>
      <c r="B840" s="190" t="s">
        <v>1396</v>
      </c>
      <c r="C840" s="190" t="s">
        <v>628</v>
      </c>
      <c r="D840" s="190" t="s">
        <v>479</v>
      </c>
      <c r="E840" s="191">
        <v>0</v>
      </c>
    </row>
    <row r="841" spans="1:5" x14ac:dyDescent="0.25">
      <c r="A841" s="188">
        <v>2600050021</v>
      </c>
      <c r="B841" s="188" t="s">
        <v>1397</v>
      </c>
      <c r="C841" s="188" t="s">
        <v>628</v>
      </c>
      <c r="D841" s="188" t="s">
        <v>479</v>
      </c>
      <c r="E841" s="189">
        <v>0</v>
      </c>
    </row>
    <row r="842" spans="1:5" x14ac:dyDescent="0.25">
      <c r="A842" s="190">
        <v>2600050022</v>
      </c>
      <c r="B842" s="190" t="s">
        <v>1398</v>
      </c>
      <c r="C842" s="190" t="s">
        <v>628</v>
      </c>
      <c r="D842" s="190" t="s">
        <v>479</v>
      </c>
      <c r="E842" s="191">
        <v>0</v>
      </c>
    </row>
    <row r="843" spans="1:5" x14ac:dyDescent="0.25">
      <c r="A843" s="188">
        <v>2600050023</v>
      </c>
      <c r="B843" s="188" t="s">
        <v>1399</v>
      </c>
      <c r="C843" s="188" t="s">
        <v>628</v>
      </c>
      <c r="D843" s="188" t="s">
        <v>479</v>
      </c>
      <c r="E843" s="189">
        <v>0</v>
      </c>
    </row>
    <row r="844" spans="1:5" x14ac:dyDescent="0.25">
      <c r="A844" s="190">
        <v>2600050024</v>
      </c>
      <c r="B844" s="190" t="s">
        <v>1400</v>
      </c>
      <c r="C844" s="190" t="s">
        <v>628</v>
      </c>
      <c r="D844" s="190" t="s">
        <v>479</v>
      </c>
      <c r="E844" s="191">
        <v>0</v>
      </c>
    </row>
    <row r="845" spans="1:5" x14ac:dyDescent="0.25">
      <c r="A845" s="188">
        <v>2600050025</v>
      </c>
      <c r="B845" s="188" t="s">
        <v>1401</v>
      </c>
      <c r="C845" s="188" t="s">
        <v>628</v>
      </c>
      <c r="D845" s="188" t="s">
        <v>479</v>
      </c>
      <c r="E845" s="189">
        <v>0</v>
      </c>
    </row>
    <row r="846" spans="1:5" x14ac:dyDescent="0.25">
      <c r="A846" s="190">
        <v>2600050026</v>
      </c>
      <c r="B846" s="190" t="s">
        <v>1402</v>
      </c>
      <c r="C846" s="190" t="s">
        <v>628</v>
      </c>
      <c r="D846" s="190" t="s">
        <v>479</v>
      </c>
      <c r="E846" s="191">
        <v>0</v>
      </c>
    </row>
    <row r="847" spans="1:5" x14ac:dyDescent="0.25">
      <c r="A847" s="188">
        <v>2600050027</v>
      </c>
      <c r="B847" s="188" t="s">
        <v>1403</v>
      </c>
      <c r="C847" s="188" t="s">
        <v>628</v>
      </c>
      <c r="D847" s="188" t="s">
        <v>479</v>
      </c>
      <c r="E847" s="189">
        <v>0</v>
      </c>
    </row>
    <row r="848" spans="1:5" x14ac:dyDescent="0.25">
      <c r="A848" s="190">
        <v>2600050028</v>
      </c>
      <c r="B848" s="190" t="s">
        <v>1404</v>
      </c>
      <c r="C848" s="190" t="s">
        <v>628</v>
      </c>
      <c r="D848" s="190" t="s">
        <v>486</v>
      </c>
      <c r="E848" s="191">
        <v>6</v>
      </c>
    </row>
    <row r="849" spans="1:5" x14ac:dyDescent="0.25">
      <c r="A849" s="188">
        <v>2600050029</v>
      </c>
      <c r="B849" s="188" t="s">
        <v>1405</v>
      </c>
      <c r="C849" s="188" t="s">
        <v>628</v>
      </c>
      <c r="D849" s="188" t="s">
        <v>479</v>
      </c>
      <c r="E849" s="189">
        <v>0</v>
      </c>
    </row>
    <row r="850" spans="1:5" x14ac:dyDescent="0.25">
      <c r="A850" s="190">
        <v>2600050030</v>
      </c>
      <c r="B850" s="190" t="s">
        <v>1406</v>
      </c>
      <c r="C850" s="190" t="s">
        <v>628</v>
      </c>
      <c r="D850" s="190" t="s">
        <v>479</v>
      </c>
      <c r="E850" s="191">
        <v>0</v>
      </c>
    </row>
    <row r="851" spans="1:5" x14ac:dyDescent="0.25">
      <c r="A851" s="188">
        <v>2600050031</v>
      </c>
      <c r="B851" s="188" t="s">
        <v>3251</v>
      </c>
      <c r="C851" s="188" t="s">
        <v>628</v>
      </c>
      <c r="D851" s="188" t="s">
        <v>479</v>
      </c>
      <c r="E851" s="189">
        <v>0</v>
      </c>
    </row>
    <row r="852" spans="1:5" x14ac:dyDescent="0.25">
      <c r="A852" s="190">
        <v>2600050032</v>
      </c>
      <c r="B852" s="190" t="s">
        <v>1407</v>
      </c>
      <c r="C852" s="190" t="s">
        <v>628</v>
      </c>
      <c r="D852" s="190" t="s">
        <v>479</v>
      </c>
      <c r="E852" s="191">
        <v>0</v>
      </c>
    </row>
    <row r="853" spans="1:5" x14ac:dyDescent="0.25">
      <c r="A853" s="188">
        <v>2600050033</v>
      </c>
      <c r="B853" s="188" t="s">
        <v>1408</v>
      </c>
      <c r="C853" s="188" t="s">
        <v>628</v>
      </c>
      <c r="D853" s="188" t="s">
        <v>479</v>
      </c>
      <c r="E853" s="189">
        <v>0</v>
      </c>
    </row>
    <row r="854" spans="1:5" x14ac:dyDescent="0.25">
      <c r="A854" s="190">
        <v>2600050034</v>
      </c>
      <c r="B854" s="190" t="s">
        <v>1409</v>
      </c>
      <c r="C854" s="190" t="s">
        <v>628</v>
      </c>
      <c r="D854" s="190" t="s">
        <v>486</v>
      </c>
      <c r="E854" s="191">
        <v>12</v>
      </c>
    </row>
    <row r="855" spans="1:5" x14ac:dyDescent="0.25">
      <c r="A855" s="188">
        <v>2600050035</v>
      </c>
      <c r="B855" s="188" t="s">
        <v>1410</v>
      </c>
      <c r="C855" s="188" t="s">
        <v>628</v>
      </c>
      <c r="D855" s="188" t="s">
        <v>486</v>
      </c>
      <c r="E855" s="189">
        <v>12</v>
      </c>
    </row>
    <row r="856" spans="1:5" x14ac:dyDescent="0.25">
      <c r="A856" s="190">
        <v>2600050036</v>
      </c>
      <c r="B856" s="190" t="s">
        <v>1411</v>
      </c>
      <c r="C856" s="190" t="s">
        <v>628</v>
      </c>
      <c r="D856" s="190" t="s">
        <v>479</v>
      </c>
      <c r="E856" s="191">
        <v>0</v>
      </c>
    </row>
    <row r="857" spans="1:5" x14ac:dyDescent="0.25">
      <c r="A857" s="188">
        <v>2600050037</v>
      </c>
      <c r="B857" s="188" t="s">
        <v>1412</v>
      </c>
      <c r="C857" s="188" t="s">
        <v>628</v>
      </c>
      <c r="D857" s="188" t="s">
        <v>479</v>
      </c>
      <c r="E857" s="189">
        <v>0</v>
      </c>
    </row>
    <row r="858" spans="1:5" x14ac:dyDescent="0.25">
      <c r="A858" s="190">
        <v>2600050038</v>
      </c>
      <c r="B858" s="190" t="s">
        <v>1413</v>
      </c>
      <c r="C858" s="190" t="s">
        <v>628</v>
      </c>
      <c r="D858" s="190" t="s">
        <v>486</v>
      </c>
      <c r="E858" s="191">
        <v>12</v>
      </c>
    </row>
    <row r="859" spans="1:5" x14ac:dyDescent="0.25">
      <c r="A859" s="188">
        <v>2600050039</v>
      </c>
      <c r="B859" s="188" t="s">
        <v>1414</v>
      </c>
      <c r="C859" s="188" t="s">
        <v>628</v>
      </c>
      <c r="D859" s="188" t="s">
        <v>486</v>
      </c>
      <c r="E859" s="189">
        <v>12</v>
      </c>
    </row>
    <row r="860" spans="1:5" x14ac:dyDescent="0.25">
      <c r="A860" s="190">
        <v>2600050040</v>
      </c>
      <c r="B860" s="190" t="s">
        <v>6657</v>
      </c>
      <c r="C860" s="190" t="s">
        <v>628</v>
      </c>
      <c r="D860" s="190" t="s">
        <v>479</v>
      </c>
      <c r="E860" s="191">
        <v>0</v>
      </c>
    </row>
    <row r="861" spans="1:5" x14ac:dyDescent="0.25">
      <c r="A861" s="188">
        <v>2600050041</v>
      </c>
      <c r="B861" s="188" t="s">
        <v>4735</v>
      </c>
      <c r="C861" s="188" t="s">
        <v>628</v>
      </c>
      <c r="D861" s="188" t="s">
        <v>489</v>
      </c>
      <c r="E861" s="189">
        <v>48</v>
      </c>
    </row>
    <row r="862" spans="1:5" x14ac:dyDescent="0.25">
      <c r="A862" s="190">
        <v>2600050042</v>
      </c>
      <c r="B862" s="190" t="s">
        <v>6658</v>
      </c>
      <c r="C862" s="190" t="s">
        <v>628</v>
      </c>
      <c r="D862" s="190" t="s">
        <v>479</v>
      </c>
      <c r="E862" s="191">
        <v>0</v>
      </c>
    </row>
    <row r="863" spans="1:5" x14ac:dyDescent="0.25">
      <c r="A863" s="188">
        <v>2600060001</v>
      </c>
      <c r="B863" s="188" t="s">
        <v>1415</v>
      </c>
      <c r="C863" s="188" t="s">
        <v>628</v>
      </c>
      <c r="D863" s="188" t="s">
        <v>486</v>
      </c>
      <c r="E863" s="189">
        <v>12</v>
      </c>
    </row>
    <row r="864" spans="1:5" x14ac:dyDescent="0.25">
      <c r="A864" s="190">
        <v>2600060002</v>
      </c>
      <c r="B864" s="190" t="s">
        <v>1416</v>
      </c>
      <c r="C864" s="190" t="s">
        <v>628</v>
      </c>
      <c r="D864" s="190" t="s">
        <v>479</v>
      </c>
      <c r="E864" s="191">
        <v>0</v>
      </c>
    </row>
    <row r="865" spans="1:5" x14ac:dyDescent="0.25">
      <c r="A865" s="188">
        <v>2600070001</v>
      </c>
      <c r="B865" s="188" t="s">
        <v>3252</v>
      </c>
      <c r="C865" s="188" t="s">
        <v>628</v>
      </c>
      <c r="D865" s="188" t="s">
        <v>479</v>
      </c>
      <c r="E865" s="189">
        <v>6</v>
      </c>
    </row>
    <row r="866" spans="1:5" x14ac:dyDescent="0.25">
      <c r="A866" s="190">
        <v>2600070002</v>
      </c>
      <c r="B866" s="190" t="s">
        <v>1417</v>
      </c>
      <c r="C866" s="190" t="s">
        <v>628</v>
      </c>
      <c r="D866" s="190" t="s">
        <v>479</v>
      </c>
      <c r="E866" s="191">
        <v>6</v>
      </c>
    </row>
    <row r="867" spans="1:5" x14ac:dyDescent="0.25">
      <c r="A867" s="188">
        <v>2600070003</v>
      </c>
      <c r="B867" s="188" t="s">
        <v>1418</v>
      </c>
      <c r="C867" s="188" t="s">
        <v>628</v>
      </c>
      <c r="D867" s="188" t="s">
        <v>479</v>
      </c>
      <c r="E867" s="189">
        <v>6</v>
      </c>
    </row>
    <row r="868" spans="1:5" x14ac:dyDescent="0.25">
      <c r="A868" s="190">
        <v>2600070004</v>
      </c>
      <c r="B868" s="190" t="s">
        <v>3253</v>
      </c>
      <c r="C868" s="190" t="s">
        <v>628</v>
      </c>
      <c r="D868" s="190" t="s">
        <v>479</v>
      </c>
      <c r="E868" s="191">
        <v>6</v>
      </c>
    </row>
    <row r="869" spans="1:5" x14ac:dyDescent="0.25">
      <c r="A869" s="188">
        <v>2600070005</v>
      </c>
      <c r="B869" s="188" t="s">
        <v>5430</v>
      </c>
      <c r="C869" s="188" t="s">
        <v>628</v>
      </c>
      <c r="D869" s="188" t="s">
        <v>479</v>
      </c>
      <c r="E869" s="189">
        <v>6</v>
      </c>
    </row>
    <row r="870" spans="1:5" x14ac:dyDescent="0.25">
      <c r="A870" s="190">
        <v>2600070006</v>
      </c>
      <c r="B870" s="190" t="s">
        <v>6484</v>
      </c>
      <c r="C870" s="190" t="s">
        <v>628</v>
      </c>
      <c r="D870" s="190" t="s">
        <v>479</v>
      </c>
      <c r="E870" s="191">
        <v>6</v>
      </c>
    </row>
    <row r="871" spans="1:5" x14ac:dyDescent="0.25">
      <c r="A871" s="188">
        <v>2600070007</v>
      </c>
      <c r="B871" s="188" t="s">
        <v>1419</v>
      </c>
      <c r="C871" s="188" t="s">
        <v>628</v>
      </c>
      <c r="D871" s="188" t="s">
        <v>479</v>
      </c>
      <c r="E871" s="189">
        <v>12</v>
      </c>
    </row>
    <row r="872" spans="1:5" x14ac:dyDescent="0.25">
      <c r="A872" s="190">
        <v>2600070008</v>
      </c>
      <c r="B872" s="190" t="s">
        <v>3767</v>
      </c>
      <c r="C872" s="190" t="s">
        <v>628</v>
      </c>
      <c r="D872" s="190" t="s">
        <v>486</v>
      </c>
      <c r="E872" s="191">
        <v>6</v>
      </c>
    </row>
    <row r="873" spans="1:5" x14ac:dyDescent="0.25">
      <c r="A873" s="188">
        <v>2600070009</v>
      </c>
      <c r="B873" s="188" t="s">
        <v>5431</v>
      </c>
      <c r="C873" s="188" t="s">
        <v>628</v>
      </c>
      <c r="D873" s="188" t="s">
        <v>479</v>
      </c>
      <c r="E873" s="189">
        <v>6</v>
      </c>
    </row>
    <row r="874" spans="1:5" x14ac:dyDescent="0.25">
      <c r="A874" s="190">
        <v>2600070010</v>
      </c>
      <c r="B874" s="190" t="s">
        <v>5432</v>
      </c>
      <c r="C874" s="190" t="s">
        <v>628</v>
      </c>
      <c r="D874" s="190" t="s">
        <v>479</v>
      </c>
      <c r="E874" s="191">
        <v>6</v>
      </c>
    </row>
    <row r="875" spans="1:5" x14ac:dyDescent="0.25">
      <c r="A875" s="188">
        <v>2600070011</v>
      </c>
      <c r="B875" s="188" t="s">
        <v>5433</v>
      </c>
      <c r="C875" s="188" t="s">
        <v>628</v>
      </c>
      <c r="D875" s="188" t="s">
        <v>479</v>
      </c>
      <c r="E875" s="189">
        <v>6</v>
      </c>
    </row>
    <row r="876" spans="1:5" x14ac:dyDescent="0.25">
      <c r="A876" s="190">
        <v>2600070012</v>
      </c>
      <c r="B876" s="190" t="s">
        <v>6659</v>
      </c>
      <c r="C876" s="190" t="s">
        <v>628</v>
      </c>
      <c r="D876" s="190" t="s">
        <v>479</v>
      </c>
      <c r="E876" s="191">
        <v>6</v>
      </c>
    </row>
    <row r="877" spans="1:5" x14ac:dyDescent="0.25">
      <c r="A877" s="188">
        <v>2600070013</v>
      </c>
      <c r="B877" s="188" t="s">
        <v>6370</v>
      </c>
      <c r="C877" s="188" t="s">
        <v>628</v>
      </c>
      <c r="D877" s="188" t="s">
        <v>479</v>
      </c>
      <c r="E877" s="189">
        <v>6</v>
      </c>
    </row>
    <row r="878" spans="1:5" x14ac:dyDescent="0.25">
      <c r="A878" s="190">
        <v>2600070014</v>
      </c>
      <c r="B878" s="190" t="s">
        <v>6660</v>
      </c>
      <c r="C878" s="190" t="s">
        <v>628</v>
      </c>
      <c r="D878" s="190" t="s">
        <v>479</v>
      </c>
      <c r="E878" s="191">
        <v>6</v>
      </c>
    </row>
    <row r="879" spans="1:5" x14ac:dyDescent="0.25">
      <c r="A879" s="188">
        <v>2600070015</v>
      </c>
      <c r="B879" s="188" t="s">
        <v>6661</v>
      </c>
      <c r="C879" s="188" t="s">
        <v>628</v>
      </c>
      <c r="D879" s="188" t="s">
        <v>486</v>
      </c>
      <c r="E879" s="189">
        <v>12</v>
      </c>
    </row>
    <row r="880" spans="1:5" x14ac:dyDescent="0.25">
      <c r="A880" s="190">
        <v>2600070016</v>
      </c>
      <c r="B880" s="190" t="s">
        <v>5434</v>
      </c>
      <c r="C880" s="190" t="s">
        <v>628</v>
      </c>
      <c r="D880" s="190" t="s">
        <v>479</v>
      </c>
      <c r="E880" s="191">
        <v>6</v>
      </c>
    </row>
    <row r="881" spans="1:5" x14ac:dyDescent="0.25">
      <c r="A881" s="188">
        <v>2600070017</v>
      </c>
      <c r="B881" s="188" t="s">
        <v>6371</v>
      </c>
      <c r="C881" s="188" t="s">
        <v>628</v>
      </c>
      <c r="D881" s="188" t="s">
        <v>479</v>
      </c>
      <c r="E881" s="189">
        <v>6</v>
      </c>
    </row>
    <row r="882" spans="1:5" x14ac:dyDescent="0.25">
      <c r="A882" s="190">
        <v>2600070018</v>
      </c>
      <c r="B882" s="190" t="s">
        <v>6662</v>
      </c>
      <c r="C882" s="190" t="s">
        <v>628</v>
      </c>
      <c r="D882" s="190" t="s">
        <v>479</v>
      </c>
      <c r="E882" s="191">
        <v>6</v>
      </c>
    </row>
    <row r="883" spans="1:5" x14ac:dyDescent="0.25">
      <c r="A883" s="188">
        <v>2600070019</v>
      </c>
      <c r="B883" s="188" t="s">
        <v>6663</v>
      </c>
      <c r="C883" s="188" t="s">
        <v>628</v>
      </c>
      <c r="D883" s="188" t="s">
        <v>479</v>
      </c>
      <c r="E883" s="189">
        <v>6</v>
      </c>
    </row>
    <row r="884" spans="1:5" x14ac:dyDescent="0.25">
      <c r="A884" s="190">
        <v>2600070020</v>
      </c>
      <c r="B884" s="190" t="s">
        <v>6664</v>
      </c>
      <c r="C884" s="190" t="s">
        <v>628</v>
      </c>
      <c r="D884" s="190" t="s">
        <v>479</v>
      </c>
      <c r="E884" s="191">
        <v>6</v>
      </c>
    </row>
    <row r="885" spans="1:5" x14ac:dyDescent="0.25">
      <c r="A885" s="188">
        <v>2600070021</v>
      </c>
      <c r="B885" s="188" t="s">
        <v>6665</v>
      </c>
      <c r="C885" s="188" t="s">
        <v>628</v>
      </c>
      <c r="D885" s="188" t="s">
        <v>479</v>
      </c>
      <c r="E885" s="189">
        <v>6</v>
      </c>
    </row>
    <row r="886" spans="1:5" x14ac:dyDescent="0.25">
      <c r="A886" s="190">
        <v>2600070022</v>
      </c>
      <c r="B886" s="190" t="s">
        <v>12159</v>
      </c>
      <c r="C886" s="190" t="s">
        <v>628</v>
      </c>
      <c r="D886" s="190" t="s">
        <v>479</v>
      </c>
      <c r="E886" s="191">
        <v>12</v>
      </c>
    </row>
    <row r="887" spans="1:5" x14ac:dyDescent="0.25">
      <c r="A887" s="188">
        <v>2600080001</v>
      </c>
      <c r="B887" s="188" t="s">
        <v>1420</v>
      </c>
      <c r="C887" s="188" t="s">
        <v>628</v>
      </c>
      <c r="D887" s="188" t="s">
        <v>479</v>
      </c>
      <c r="E887" s="189">
        <v>6</v>
      </c>
    </row>
    <row r="888" spans="1:5" x14ac:dyDescent="0.25">
      <c r="A888" s="190">
        <v>2600080002</v>
      </c>
      <c r="B888" s="190" t="s">
        <v>1421</v>
      </c>
      <c r="C888" s="190" t="s">
        <v>628</v>
      </c>
      <c r="D888" s="190" t="s">
        <v>479</v>
      </c>
      <c r="E888" s="191">
        <v>6</v>
      </c>
    </row>
    <row r="889" spans="1:5" x14ac:dyDescent="0.25">
      <c r="A889" s="188">
        <v>2600080003</v>
      </c>
      <c r="B889" s="188" t="s">
        <v>1422</v>
      </c>
      <c r="C889" s="188" t="s">
        <v>628</v>
      </c>
      <c r="D889" s="188" t="s">
        <v>479</v>
      </c>
      <c r="E889" s="189">
        <v>6</v>
      </c>
    </row>
    <row r="890" spans="1:5" x14ac:dyDescent="0.25">
      <c r="A890" s="190">
        <v>2600080004</v>
      </c>
      <c r="B890" s="190" t="s">
        <v>1423</v>
      </c>
      <c r="C890" s="190" t="s">
        <v>628</v>
      </c>
      <c r="D890" s="190" t="s">
        <v>479</v>
      </c>
      <c r="E890" s="191">
        <v>12</v>
      </c>
    </row>
    <row r="891" spans="1:5" x14ac:dyDescent="0.25">
      <c r="A891" s="188">
        <v>2600080005</v>
      </c>
      <c r="B891" s="188" t="s">
        <v>1424</v>
      </c>
      <c r="C891" s="188" t="s">
        <v>628</v>
      </c>
      <c r="D891" s="188" t="s">
        <v>479</v>
      </c>
      <c r="E891" s="189">
        <v>12</v>
      </c>
    </row>
    <row r="892" spans="1:5" x14ac:dyDescent="0.25">
      <c r="A892" s="190">
        <v>2600080006</v>
      </c>
      <c r="B892" s="190" t="s">
        <v>3254</v>
      </c>
      <c r="C892" s="190" t="s">
        <v>628</v>
      </c>
      <c r="D892" s="190" t="s">
        <v>479</v>
      </c>
      <c r="E892" s="191">
        <v>12</v>
      </c>
    </row>
    <row r="893" spans="1:5" x14ac:dyDescent="0.25">
      <c r="A893" s="188">
        <v>2600080007</v>
      </c>
      <c r="B893" s="188" t="s">
        <v>1425</v>
      </c>
      <c r="C893" s="188" t="s">
        <v>628</v>
      </c>
      <c r="D893" s="188" t="s">
        <v>479</v>
      </c>
      <c r="E893" s="189">
        <v>6</v>
      </c>
    </row>
    <row r="894" spans="1:5" x14ac:dyDescent="0.25">
      <c r="A894" s="190">
        <v>2600080008</v>
      </c>
      <c r="B894" s="190" t="s">
        <v>1426</v>
      </c>
      <c r="C894" s="190" t="s">
        <v>628</v>
      </c>
      <c r="D894" s="190" t="s">
        <v>479</v>
      </c>
      <c r="E894" s="191">
        <v>6</v>
      </c>
    </row>
    <row r="895" spans="1:5" x14ac:dyDescent="0.25">
      <c r="A895" s="188">
        <v>2600080009</v>
      </c>
      <c r="B895" s="188" t="s">
        <v>1427</v>
      </c>
      <c r="C895" s="188" t="s">
        <v>628</v>
      </c>
      <c r="D895" s="188" t="s">
        <v>479</v>
      </c>
      <c r="E895" s="189">
        <v>6</v>
      </c>
    </row>
    <row r="896" spans="1:5" x14ac:dyDescent="0.25">
      <c r="A896" s="190">
        <v>2600080010</v>
      </c>
      <c r="B896" s="190" t="s">
        <v>1428</v>
      </c>
      <c r="C896" s="190" t="s">
        <v>628</v>
      </c>
      <c r="D896" s="190" t="s">
        <v>479</v>
      </c>
      <c r="E896" s="191">
        <v>6</v>
      </c>
    </row>
    <row r="897" spans="1:5" x14ac:dyDescent="0.25">
      <c r="A897" s="188">
        <v>2600080011</v>
      </c>
      <c r="B897" s="188" t="s">
        <v>1429</v>
      </c>
      <c r="C897" s="188" t="s">
        <v>628</v>
      </c>
      <c r="D897" s="188" t="s">
        <v>479</v>
      </c>
      <c r="E897" s="189">
        <v>12</v>
      </c>
    </row>
    <row r="898" spans="1:5" x14ac:dyDescent="0.25">
      <c r="A898" s="190">
        <v>2600080012</v>
      </c>
      <c r="B898" s="190" t="s">
        <v>1430</v>
      </c>
      <c r="C898" s="190" t="s">
        <v>628</v>
      </c>
      <c r="D898" s="190" t="s">
        <v>479</v>
      </c>
      <c r="E898" s="191">
        <v>6</v>
      </c>
    </row>
    <row r="899" spans="1:5" x14ac:dyDescent="0.25">
      <c r="A899" s="188">
        <v>2600080013</v>
      </c>
      <c r="B899" s="188" t="s">
        <v>3255</v>
      </c>
      <c r="C899" s="188" t="s">
        <v>628</v>
      </c>
      <c r="D899" s="188" t="s">
        <v>479</v>
      </c>
      <c r="E899" s="189">
        <v>12</v>
      </c>
    </row>
    <row r="900" spans="1:5" x14ac:dyDescent="0.25">
      <c r="A900" s="190">
        <v>2600080014</v>
      </c>
      <c r="B900" s="190" t="s">
        <v>1431</v>
      </c>
      <c r="C900" s="190" t="s">
        <v>628</v>
      </c>
      <c r="D900" s="190" t="s">
        <v>479</v>
      </c>
      <c r="E900" s="191">
        <v>1</v>
      </c>
    </row>
    <row r="901" spans="1:5" x14ac:dyDescent="0.25">
      <c r="A901" s="188">
        <v>2600080015</v>
      </c>
      <c r="B901" s="188" t="s">
        <v>1432</v>
      </c>
      <c r="C901" s="188" t="s">
        <v>628</v>
      </c>
      <c r="D901" s="188" t="s">
        <v>479</v>
      </c>
      <c r="E901" s="189">
        <v>6</v>
      </c>
    </row>
    <row r="902" spans="1:5" x14ac:dyDescent="0.25">
      <c r="A902" s="190">
        <v>2600080016</v>
      </c>
      <c r="B902" s="190" t="s">
        <v>1433</v>
      </c>
      <c r="C902" s="190" t="s">
        <v>628</v>
      </c>
      <c r="D902" s="190" t="s">
        <v>479</v>
      </c>
      <c r="E902" s="191">
        <v>6</v>
      </c>
    </row>
    <row r="903" spans="1:5" x14ac:dyDescent="0.25">
      <c r="A903" s="188">
        <v>2600080017</v>
      </c>
      <c r="B903" s="188" t="s">
        <v>1434</v>
      </c>
      <c r="C903" s="188" t="s">
        <v>628</v>
      </c>
      <c r="D903" s="188" t="s">
        <v>479</v>
      </c>
      <c r="E903" s="189">
        <v>6</v>
      </c>
    </row>
    <row r="904" spans="1:5" x14ac:dyDescent="0.25">
      <c r="A904" s="190">
        <v>2600080018</v>
      </c>
      <c r="B904" s="190" t="s">
        <v>1435</v>
      </c>
      <c r="C904" s="190" t="s">
        <v>628</v>
      </c>
      <c r="D904" s="190" t="s">
        <v>479</v>
      </c>
      <c r="E904" s="191">
        <v>1</v>
      </c>
    </row>
    <row r="905" spans="1:5" x14ac:dyDescent="0.25">
      <c r="A905" s="188">
        <v>2600080019</v>
      </c>
      <c r="B905" s="188" t="s">
        <v>3256</v>
      </c>
      <c r="C905" s="188" t="s">
        <v>628</v>
      </c>
      <c r="D905" s="188" t="s">
        <v>479</v>
      </c>
      <c r="E905" s="189">
        <v>12</v>
      </c>
    </row>
    <row r="906" spans="1:5" x14ac:dyDescent="0.25">
      <c r="A906" s="190">
        <v>2600080020</v>
      </c>
      <c r="B906" s="190" t="s">
        <v>1436</v>
      </c>
      <c r="C906" s="190" t="s">
        <v>628</v>
      </c>
      <c r="D906" s="190" t="s">
        <v>479</v>
      </c>
      <c r="E906" s="191">
        <v>6</v>
      </c>
    </row>
    <row r="907" spans="1:5" x14ac:dyDescent="0.25">
      <c r="A907" s="188">
        <v>2600080021</v>
      </c>
      <c r="B907" s="188" t="s">
        <v>1437</v>
      </c>
      <c r="C907" s="188" t="s">
        <v>628</v>
      </c>
      <c r="D907" s="188" t="s">
        <v>479</v>
      </c>
      <c r="E907" s="189">
        <v>6</v>
      </c>
    </row>
    <row r="908" spans="1:5" x14ac:dyDescent="0.25">
      <c r="A908" s="190">
        <v>2600080022</v>
      </c>
      <c r="B908" s="190" t="s">
        <v>1438</v>
      </c>
      <c r="C908" s="190" t="s">
        <v>628</v>
      </c>
      <c r="D908" s="190" t="s">
        <v>479</v>
      </c>
      <c r="E908" s="191">
        <v>6</v>
      </c>
    </row>
    <row r="909" spans="1:5" x14ac:dyDescent="0.25">
      <c r="A909" s="188">
        <v>2600080023</v>
      </c>
      <c r="B909" s="188" t="s">
        <v>1439</v>
      </c>
      <c r="C909" s="188" t="s">
        <v>628</v>
      </c>
      <c r="D909" s="188" t="s">
        <v>479</v>
      </c>
      <c r="E909" s="189">
        <v>6</v>
      </c>
    </row>
    <row r="910" spans="1:5" x14ac:dyDescent="0.25">
      <c r="A910" s="190">
        <v>2600080024</v>
      </c>
      <c r="B910" s="190" t="s">
        <v>1440</v>
      </c>
      <c r="C910" s="190" t="s">
        <v>628</v>
      </c>
      <c r="D910" s="190" t="s">
        <v>479</v>
      </c>
      <c r="E910" s="191">
        <v>6</v>
      </c>
    </row>
    <row r="911" spans="1:5" x14ac:dyDescent="0.25">
      <c r="A911" s="188">
        <v>2600080025</v>
      </c>
      <c r="B911" s="188" t="s">
        <v>1441</v>
      </c>
      <c r="C911" s="188" t="s">
        <v>628</v>
      </c>
      <c r="D911" s="188" t="s">
        <v>479</v>
      </c>
      <c r="E911" s="189">
        <v>12</v>
      </c>
    </row>
    <row r="912" spans="1:5" x14ac:dyDescent="0.25">
      <c r="A912" s="190">
        <v>2600080026</v>
      </c>
      <c r="B912" s="190" t="s">
        <v>1442</v>
      </c>
      <c r="C912" s="190" t="s">
        <v>628</v>
      </c>
      <c r="D912" s="190" t="s">
        <v>479</v>
      </c>
      <c r="E912" s="191">
        <v>12</v>
      </c>
    </row>
    <row r="913" spans="1:5" x14ac:dyDescent="0.25">
      <c r="A913" s="188">
        <v>2600080027</v>
      </c>
      <c r="B913" s="188" t="s">
        <v>1443</v>
      </c>
      <c r="C913" s="188" t="s">
        <v>628</v>
      </c>
      <c r="D913" s="188" t="s">
        <v>479</v>
      </c>
      <c r="E913" s="189">
        <v>6</v>
      </c>
    </row>
    <row r="914" spans="1:5" x14ac:dyDescent="0.25">
      <c r="A914" s="190">
        <v>2600080028</v>
      </c>
      <c r="B914" s="190" t="s">
        <v>1444</v>
      </c>
      <c r="C914" s="190" t="s">
        <v>628</v>
      </c>
      <c r="D914" s="190" t="s">
        <v>479</v>
      </c>
      <c r="E914" s="191">
        <v>6</v>
      </c>
    </row>
    <row r="915" spans="1:5" x14ac:dyDescent="0.25">
      <c r="A915" s="188">
        <v>2600080029</v>
      </c>
      <c r="B915" s="188" t="s">
        <v>1445</v>
      </c>
      <c r="C915" s="188" t="s">
        <v>628</v>
      </c>
      <c r="D915" s="188" t="s">
        <v>479</v>
      </c>
      <c r="E915" s="189">
        <v>6</v>
      </c>
    </row>
    <row r="916" spans="1:5" x14ac:dyDescent="0.25">
      <c r="A916" s="190">
        <v>2600080030</v>
      </c>
      <c r="B916" s="190" t="s">
        <v>1446</v>
      </c>
      <c r="C916" s="190" t="s">
        <v>628</v>
      </c>
      <c r="D916" s="190" t="s">
        <v>479</v>
      </c>
      <c r="E916" s="191">
        <v>6</v>
      </c>
    </row>
    <row r="917" spans="1:5" x14ac:dyDescent="0.25">
      <c r="A917" s="188">
        <v>2600080031</v>
      </c>
      <c r="B917" s="188" t="s">
        <v>1447</v>
      </c>
      <c r="C917" s="188" t="s">
        <v>628</v>
      </c>
      <c r="D917" s="188" t="s">
        <v>479</v>
      </c>
      <c r="E917" s="189">
        <v>6</v>
      </c>
    </row>
    <row r="918" spans="1:5" x14ac:dyDescent="0.25">
      <c r="A918" s="190">
        <v>2600080032</v>
      </c>
      <c r="B918" s="190" t="s">
        <v>1448</v>
      </c>
      <c r="C918" s="190" t="s">
        <v>628</v>
      </c>
      <c r="D918" s="190" t="s">
        <v>479</v>
      </c>
      <c r="E918" s="191">
        <v>12</v>
      </c>
    </row>
    <row r="919" spans="1:5" x14ac:dyDescent="0.25">
      <c r="A919" s="188">
        <v>2600080033</v>
      </c>
      <c r="B919" s="188" t="s">
        <v>1449</v>
      </c>
      <c r="C919" s="188" t="s">
        <v>628</v>
      </c>
      <c r="D919" s="188" t="s">
        <v>479</v>
      </c>
      <c r="E919" s="189">
        <v>12</v>
      </c>
    </row>
    <row r="920" spans="1:5" x14ac:dyDescent="0.25">
      <c r="A920" s="190">
        <v>2600080034</v>
      </c>
      <c r="B920" s="190" t="s">
        <v>6666</v>
      </c>
      <c r="C920" s="190" t="s">
        <v>628</v>
      </c>
      <c r="D920" s="190" t="s">
        <v>479</v>
      </c>
      <c r="E920" s="191">
        <v>24</v>
      </c>
    </row>
    <row r="921" spans="1:5" x14ac:dyDescent="0.25">
      <c r="A921" s="188">
        <v>2600080035</v>
      </c>
      <c r="B921" s="188" t="s">
        <v>3257</v>
      </c>
      <c r="C921" s="188" t="s">
        <v>628</v>
      </c>
      <c r="D921" s="188" t="s">
        <v>479</v>
      </c>
      <c r="E921" s="189">
        <v>12</v>
      </c>
    </row>
    <row r="922" spans="1:5" x14ac:dyDescent="0.25">
      <c r="A922" s="190">
        <v>2600080036</v>
      </c>
      <c r="B922" s="190" t="s">
        <v>1450</v>
      </c>
      <c r="C922" s="190" t="s">
        <v>628</v>
      </c>
      <c r="D922" s="190" t="s">
        <v>479</v>
      </c>
      <c r="E922" s="191">
        <v>12</v>
      </c>
    </row>
    <row r="923" spans="1:5" x14ac:dyDescent="0.25">
      <c r="A923" s="188">
        <v>2600080037</v>
      </c>
      <c r="B923" s="188" t="s">
        <v>1451</v>
      </c>
      <c r="C923" s="188" t="s">
        <v>628</v>
      </c>
      <c r="D923" s="188" t="s">
        <v>479</v>
      </c>
      <c r="E923" s="189">
        <v>12</v>
      </c>
    </row>
    <row r="924" spans="1:5" x14ac:dyDescent="0.25">
      <c r="A924" s="190">
        <v>2600080038</v>
      </c>
      <c r="B924" s="190" t="s">
        <v>3258</v>
      </c>
      <c r="C924" s="190" t="s">
        <v>628</v>
      </c>
      <c r="D924" s="190" t="s">
        <v>479</v>
      </c>
      <c r="E924" s="191">
        <v>12</v>
      </c>
    </row>
    <row r="925" spans="1:5" x14ac:dyDescent="0.25">
      <c r="A925" s="188">
        <v>2600080039</v>
      </c>
      <c r="B925" s="188" t="s">
        <v>1452</v>
      </c>
      <c r="C925" s="188" t="s">
        <v>628</v>
      </c>
      <c r="D925" s="188" t="s">
        <v>479</v>
      </c>
      <c r="E925" s="189">
        <v>12</v>
      </c>
    </row>
    <row r="926" spans="1:5" x14ac:dyDescent="0.25">
      <c r="A926" s="190">
        <v>2600080040</v>
      </c>
      <c r="B926" s="190" t="s">
        <v>1453</v>
      </c>
      <c r="C926" s="190" t="s">
        <v>628</v>
      </c>
      <c r="D926" s="190" t="s">
        <v>479</v>
      </c>
      <c r="E926" s="191">
        <v>12</v>
      </c>
    </row>
    <row r="927" spans="1:5" x14ac:dyDescent="0.25">
      <c r="A927" s="188">
        <v>2600080041</v>
      </c>
      <c r="B927" s="188" t="s">
        <v>3259</v>
      </c>
      <c r="C927" s="188" t="s">
        <v>628</v>
      </c>
      <c r="D927" s="188" t="s">
        <v>479</v>
      </c>
      <c r="E927" s="189">
        <v>12</v>
      </c>
    </row>
    <row r="928" spans="1:5" x14ac:dyDescent="0.25">
      <c r="A928" s="190">
        <v>2600080042</v>
      </c>
      <c r="B928" s="190" t="s">
        <v>1454</v>
      </c>
      <c r="C928" s="190" t="s">
        <v>628</v>
      </c>
      <c r="D928" s="190" t="s">
        <v>479</v>
      </c>
      <c r="E928" s="191">
        <v>12</v>
      </c>
    </row>
    <row r="929" spans="1:5" x14ac:dyDescent="0.25">
      <c r="A929" s="188">
        <v>2600080043</v>
      </c>
      <c r="B929" s="188" t="s">
        <v>1455</v>
      </c>
      <c r="C929" s="188" t="s">
        <v>628</v>
      </c>
      <c r="D929" s="188" t="s">
        <v>479</v>
      </c>
      <c r="E929" s="189">
        <v>12</v>
      </c>
    </row>
    <row r="930" spans="1:5" x14ac:dyDescent="0.25">
      <c r="A930" s="190">
        <v>2600080044</v>
      </c>
      <c r="B930" s="190" t="s">
        <v>3260</v>
      </c>
      <c r="C930" s="190" t="s">
        <v>628</v>
      </c>
      <c r="D930" s="190" t="s">
        <v>479</v>
      </c>
      <c r="E930" s="191">
        <v>12</v>
      </c>
    </row>
    <row r="931" spans="1:5" x14ac:dyDescent="0.25">
      <c r="A931" s="188">
        <v>2600080045</v>
      </c>
      <c r="B931" s="188" t="s">
        <v>1456</v>
      </c>
      <c r="C931" s="188" t="s">
        <v>628</v>
      </c>
      <c r="D931" s="188" t="s">
        <v>479</v>
      </c>
      <c r="E931" s="189">
        <v>12</v>
      </c>
    </row>
    <row r="932" spans="1:5" x14ac:dyDescent="0.25">
      <c r="A932" s="190">
        <v>2600080046</v>
      </c>
      <c r="B932" s="190" t="s">
        <v>1457</v>
      </c>
      <c r="C932" s="190" t="s">
        <v>628</v>
      </c>
      <c r="D932" s="190" t="s">
        <v>479</v>
      </c>
      <c r="E932" s="191">
        <v>12</v>
      </c>
    </row>
    <row r="933" spans="1:5" x14ac:dyDescent="0.25">
      <c r="A933" s="188">
        <v>2600080047</v>
      </c>
      <c r="B933" s="188" t="s">
        <v>3261</v>
      </c>
      <c r="C933" s="188" t="s">
        <v>628</v>
      </c>
      <c r="D933" s="188" t="s">
        <v>479</v>
      </c>
      <c r="E933" s="189">
        <v>12</v>
      </c>
    </row>
    <row r="934" spans="1:5" x14ac:dyDescent="0.25">
      <c r="A934" s="190">
        <v>2600080048</v>
      </c>
      <c r="B934" s="190" t="s">
        <v>1458</v>
      </c>
      <c r="C934" s="190" t="s">
        <v>628</v>
      </c>
      <c r="D934" s="190" t="s">
        <v>479</v>
      </c>
      <c r="E934" s="191">
        <v>12</v>
      </c>
    </row>
    <row r="935" spans="1:5" x14ac:dyDescent="0.25">
      <c r="A935" s="188">
        <v>2600080049</v>
      </c>
      <c r="B935" s="188" t="s">
        <v>3262</v>
      </c>
      <c r="C935" s="188" t="s">
        <v>628</v>
      </c>
      <c r="D935" s="188" t="s">
        <v>479</v>
      </c>
      <c r="E935" s="189">
        <v>12</v>
      </c>
    </row>
    <row r="936" spans="1:5" x14ac:dyDescent="0.25">
      <c r="A936" s="190">
        <v>2600080050</v>
      </c>
      <c r="B936" s="190" t="s">
        <v>3263</v>
      </c>
      <c r="C936" s="190" t="s">
        <v>628</v>
      </c>
      <c r="D936" s="190" t="s">
        <v>479</v>
      </c>
      <c r="E936" s="191">
        <v>12</v>
      </c>
    </row>
    <row r="937" spans="1:5" x14ac:dyDescent="0.25">
      <c r="A937" s="188">
        <v>2600080051</v>
      </c>
      <c r="B937" s="188" t="s">
        <v>3264</v>
      </c>
      <c r="C937" s="188" t="s">
        <v>628</v>
      </c>
      <c r="D937" s="188" t="s">
        <v>479</v>
      </c>
      <c r="E937" s="189">
        <v>12</v>
      </c>
    </row>
    <row r="938" spans="1:5" x14ac:dyDescent="0.25">
      <c r="A938" s="190">
        <v>2600080052</v>
      </c>
      <c r="B938" s="190" t="s">
        <v>1459</v>
      </c>
      <c r="C938" s="190" t="s">
        <v>628</v>
      </c>
      <c r="D938" s="190" t="s">
        <v>479</v>
      </c>
      <c r="E938" s="191">
        <v>6</v>
      </c>
    </row>
    <row r="939" spans="1:5" x14ac:dyDescent="0.25">
      <c r="A939" s="188">
        <v>2600080053</v>
      </c>
      <c r="B939" s="188" t="s">
        <v>1460</v>
      </c>
      <c r="C939" s="188" t="s">
        <v>628</v>
      </c>
      <c r="D939" s="188" t="s">
        <v>479</v>
      </c>
      <c r="E939" s="189">
        <v>6</v>
      </c>
    </row>
    <row r="940" spans="1:5" x14ac:dyDescent="0.25">
      <c r="A940" s="190">
        <v>2600080054</v>
      </c>
      <c r="B940" s="190" t="s">
        <v>3265</v>
      </c>
      <c r="C940" s="190" t="s">
        <v>628</v>
      </c>
      <c r="D940" s="190" t="s">
        <v>479</v>
      </c>
      <c r="E940" s="191">
        <v>12</v>
      </c>
    </row>
    <row r="941" spans="1:5" x14ac:dyDescent="0.25">
      <c r="A941" s="188">
        <v>2600080055</v>
      </c>
      <c r="B941" s="188" t="s">
        <v>3266</v>
      </c>
      <c r="C941" s="188" t="s">
        <v>628</v>
      </c>
      <c r="D941" s="188" t="s">
        <v>479</v>
      </c>
      <c r="E941" s="189">
        <v>6</v>
      </c>
    </row>
    <row r="942" spans="1:5" x14ac:dyDescent="0.25">
      <c r="A942" s="190">
        <v>2600080056</v>
      </c>
      <c r="B942" s="190" t="s">
        <v>3267</v>
      </c>
      <c r="C942" s="190" t="s">
        <v>628</v>
      </c>
      <c r="D942" s="190" t="s">
        <v>479</v>
      </c>
      <c r="E942" s="191">
        <v>6</v>
      </c>
    </row>
    <row r="943" spans="1:5" x14ac:dyDescent="0.25">
      <c r="A943" s="188">
        <v>2600080057</v>
      </c>
      <c r="B943" s="188" t="s">
        <v>3268</v>
      </c>
      <c r="C943" s="188" t="s">
        <v>628</v>
      </c>
      <c r="D943" s="188" t="s">
        <v>479</v>
      </c>
      <c r="E943" s="189">
        <v>6</v>
      </c>
    </row>
    <row r="944" spans="1:5" x14ac:dyDescent="0.25">
      <c r="A944" s="190">
        <v>2600080058</v>
      </c>
      <c r="B944" s="190" t="s">
        <v>3269</v>
      </c>
      <c r="C944" s="190" t="s">
        <v>628</v>
      </c>
      <c r="D944" s="190" t="s">
        <v>479</v>
      </c>
      <c r="E944" s="191">
        <v>6</v>
      </c>
    </row>
    <row r="945" spans="1:5" x14ac:dyDescent="0.25">
      <c r="A945" s="188">
        <v>2600080059</v>
      </c>
      <c r="B945" s="188" t="s">
        <v>3270</v>
      </c>
      <c r="C945" s="188" t="s">
        <v>628</v>
      </c>
      <c r="D945" s="188" t="s">
        <v>479</v>
      </c>
      <c r="E945" s="189">
        <v>6</v>
      </c>
    </row>
    <row r="946" spans="1:5" x14ac:dyDescent="0.25">
      <c r="A946" s="190">
        <v>2600080060</v>
      </c>
      <c r="B946" s="190" t="s">
        <v>1461</v>
      </c>
      <c r="C946" s="190" t="s">
        <v>628</v>
      </c>
      <c r="D946" s="190" t="s">
        <v>479</v>
      </c>
      <c r="E946" s="191">
        <v>12</v>
      </c>
    </row>
    <row r="947" spans="1:5" x14ac:dyDescent="0.25">
      <c r="A947" s="188">
        <v>2600080061</v>
      </c>
      <c r="B947" s="188" t="s">
        <v>3271</v>
      </c>
      <c r="C947" s="188" t="s">
        <v>628</v>
      </c>
      <c r="D947" s="188" t="s">
        <v>479</v>
      </c>
      <c r="E947" s="189">
        <v>12</v>
      </c>
    </row>
    <row r="948" spans="1:5" x14ac:dyDescent="0.25">
      <c r="A948" s="190">
        <v>2600080062</v>
      </c>
      <c r="B948" s="190" t="s">
        <v>3272</v>
      </c>
      <c r="C948" s="190" t="s">
        <v>628</v>
      </c>
      <c r="D948" s="190" t="s">
        <v>479</v>
      </c>
      <c r="E948" s="191">
        <v>12</v>
      </c>
    </row>
    <row r="949" spans="1:5" x14ac:dyDescent="0.25">
      <c r="A949" s="188">
        <v>2600080063</v>
      </c>
      <c r="B949" s="188" t="s">
        <v>3273</v>
      </c>
      <c r="C949" s="188" t="s">
        <v>628</v>
      </c>
      <c r="D949" s="188" t="s">
        <v>479</v>
      </c>
      <c r="E949" s="189">
        <v>12</v>
      </c>
    </row>
    <row r="950" spans="1:5" x14ac:dyDescent="0.25">
      <c r="A950" s="190">
        <v>2600080064</v>
      </c>
      <c r="B950" s="190" t="s">
        <v>3274</v>
      </c>
      <c r="C950" s="190" t="s">
        <v>628</v>
      </c>
      <c r="D950" s="190" t="s">
        <v>479</v>
      </c>
      <c r="E950" s="191">
        <v>12</v>
      </c>
    </row>
    <row r="951" spans="1:5" x14ac:dyDescent="0.25">
      <c r="A951" s="188">
        <v>2600080065</v>
      </c>
      <c r="B951" s="188" t="s">
        <v>3275</v>
      </c>
      <c r="C951" s="188" t="s">
        <v>628</v>
      </c>
      <c r="D951" s="188" t="s">
        <v>479</v>
      </c>
      <c r="E951" s="189">
        <v>12</v>
      </c>
    </row>
    <row r="952" spans="1:5" x14ac:dyDescent="0.25">
      <c r="A952" s="190">
        <v>2600080066</v>
      </c>
      <c r="B952" s="190" t="s">
        <v>3276</v>
      </c>
      <c r="C952" s="190" t="s">
        <v>628</v>
      </c>
      <c r="D952" s="190" t="s">
        <v>479</v>
      </c>
      <c r="E952" s="191">
        <v>12</v>
      </c>
    </row>
    <row r="953" spans="1:5" x14ac:dyDescent="0.25">
      <c r="A953" s="188">
        <v>2600080067</v>
      </c>
      <c r="B953" s="188" t="s">
        <v>1462</v>
      </c>
      <c r="C953" s="188" t="s">
        <v>628</v>
      </c>
      <c r="D953" s="188" t="s">
        <v>479</v>
      </c>
      <c r="E953" s="189">
        <v>6</v>
      </c>
    </row>
    <row r="954" spans="1:5" x14ac:dyDescent="0.25">
      <c r="A954" s="190">
        <v>2600080068</v>
      </c>
      <c r="B954" s="190" t="s">
        <v>1463</v>
      </c>
      <c r="C954" s="190" t="s">
        <v>628</v>
      </c>
      <c r="D954" s="190" t="s">
        <v>479</v>
      </c>
      <c r="E954" s="191">
        <v>6</v>
      </c>
    </row>
    <row r="955" spans="1:5" x14ac:dyDescent="0.25">
      <c r="A955" s="188">
        <v>2600080069</v>
      </c>
      <c r="B955" s="188" t="s">
        <v>5435</v>
      </c>
      <c r="C955" s="188" t="s">
        <v>628</v>
      </c>
      <c r="D955" s="188" t="s">
        <v>479</v>
      </c>
      <c r="E955" s="189">
        <v>6</v>
      </c>
    </row>
    <row r="956" spans="1:5" x14ac:dyDescent="0.25">
      <c r="A956" s="190">
        <v>2600080070</v>
      </c>
      <c r="B956" s="190" t="s">
        <v>1464</v>
      </c>
      <c r="C956" s="190" t="s">
        <v>628</v>
      </c>
      <c r="D956" s="190" t="s">
        <v>479</v>
      </c>
      <c r="E956" s="191">
        <v>12</v>
      </c>
    </row>
    <row r="957" spans="1:5" x14ac:dyDescent="0.25">
      <c r="A957" s="188">
        <v>2600080071</v>
      </c>
      <c r="B957" s="188" t="s">
        <v>1465</v>
      </c>
      <c r="C957" s="188" t="s">
        <v>628</v>
      </c>
      <c r="D957" s="188" t="s">
        <v>479</v>
      </c>
      <c r="E957" s="189">
        <v>6</v>
      </c>
    </row>
    <row r="958" spans="1:5" x14ac:dyDescent="0.25">
      <c r="A958" s="190">
        <v>2600080072</v>
      </c>
      <c r="B958" s="190" t="s">
        <v>1466</v>
      </c>
      <c r="C958" s="190" t="s">
        <v>628</v>
      </c>
      <c r="D958" s="190" t="s">
        <v>479</v>
      </c>
      <c r="E958" s="191">
        <v>12</v>
      </c>
    </row>
    <row r="959" spans="1:5" x14ac:dyDescent="0.25">
      <c r="A959" s="188">
        <v>2600080073</v>
      </c>
      <c r="B959" s="188" t="s">
        <v>1467</v>
      </c>
      <c r="C959" s="188" t="s">
        <v>628</v>
      </c>
      <c r="D959" s="188" t="s">
        <v>479</v>
      </c>
      <c r="E959" s="189">
        <v>6</v>
      </c>
    </row>
    <row r="960" spans="1:5" x14ac:dyDescent="0.25">
      <c r="A960" s="190">
        <v>2600080074</v>
      </c>
      <c r="B960" s="190" t="s">
        <v>1468</v>
      </c>
      <c r="C960" s="190" t="s">
        <v>628</v>
      </c>
      <c r="D960" s="190" t="s">
        <v>479</v>
      </c>
      <c r="E960" s="191">
        <v>6</v>
      </c>
    </row>
    <row r="961" spans="1:5" x14ac:dyDescent="0.25">
      <c r="A961" s="188">
        <v>2600080075</v>
      </c>
      <c r="B961" s="188" t="s">
        <v>1469</v>
      </c>
      <c r="C961" s="188" t="s">
        <v>628</v>
      </c>
      <c r="D961" s="188" t="s">
        <v>479</v>
      </c>
      <c r="E961" s="189">
        <v>6</v>
      </c>
    </row>
    <row r="962" spans="1:5" x14ac:dyDescent="0.25">
      <c r="A962" s="190">
        <v>2600080076</v>
      </c>
      <c r="B962" s="190" t="s">
        <v>1470</v>
      </c>
      <c r="C962" s="190" t="s">
        <v>628</v>
      </c>
      <c r="D962" s="190" t="s">
        <v>479</v>
      </c>
      <c r="E962" s="191">
        <v>6</v>
      </c>
    </row>
    <row r="963" spans="1:5" x14ac:dyDescent="0.25">
      <c r="A963" s="188">
        <v>2600080077</v>
      </c>
      <c r="B963" s="188" t="s">
        <v>1471</v>
      </c>
      <c r="C963" s="188" t="s">
        <v>628</v>
      </c>
      <c r="D963" s="188" t="s">
        <v>479</v>
      </c>
      <c r="E963" s="189">
        <v>6</v>
      </c>
    </row>
    <row r="964" spans="1:5" x14ac:dyDescent="0.25">
      <c r="A964" s="190">
        <v>2600080078</v>
      </c>
      <c r="B964" s="190" t="s">
        <v>1472</v>
      </c>
      <c r="C964" s="190" t="s">
        <v>628</v>
      </c>
      <c r="D964" s="190" t="s">
        <v>479</v>
      </c>
      <c r="E964" s="191">
        <v>6</v>
      </c>
    </row>
    <row r="965" spans="1:5" x14ac:dyDescent="0.25">
      <c r="A965" s="188">
        <v>2600080079</v>
      </c>
      <c r="B965" s="188" t="s">
        <v>1473</v>
      </c>
      <c r="C965" s="188" t="s">
        <v>628</v>
      </c>
      <c r="D965" s="188" t="s">
        <v>479</v>
      </c>
      <c r="E965" s="189">
        <v>6</v>
      </c>
    </row>
    <row r="966" spans="1:5" x14ac:dyDescent="0.25">
      <c r="A966" s="190">
        <v>2600080080</v>
      </c>
      <c r="B966" s="190" t="s">
        <v>1474</v>
      </c>
      <c r="C966" s="190" t="s">
        <v>628</v>
      </c>
      <c r="D966" s="190" t="s">
        <v>479</v>
      </c>
      <c r="E966" s="191">
        <v>6</v>
      </c>
    </row>
    <row r="967" spans="1:5" x14ac:dyDescent="0.25">
      <c r="A967" s="188">
        <v>2600080081</v>
      </c>
      <c r="B967" s="188" t="s">
        <v>3277</v>
      </c>
      <c r="C967" s="188" t="s">
        <v>628</v>
      </c>
      <c r="D967" s="188" t="s">
        <v>479</v>
      </c>
      <c r="E967" s="189">
        <v>6</v>
      </c>
    </row>
    <row r="968" spans="1:5" x14ac:dyDescent="0.25">
      <c r="A968" s="190">
        <v>2600080082</v>
      </c>
      <c r="B968" s="190" t="s">
        <v>1475</v>
      </c>
      <c r="C968" s="190" t="s">
        <v>628</v>
      </c>
      <c r="D968" s="190" t="s">
        <v>479</v>
      </c>
      <c r="E968" s="191">
        <v>6</v>
      </c>
    </row>
    <row r="969" spans="1:5" x14ac:dyDescent="0.25">
      <c r="A969" s="188">
        <v>2600080083</v>
      </c>
      <c r="B969" s="188" t="s">
        <v>3278</v>
      </c>
      <c r="C969" s="188" t="s">
        <v>628</v>
      </c>
      <c r="D969" s="188" t="s">
        <v>479</v>
      </c>
      <c r="E969" s="189">
        <v>6</v>
      </c>
    </row>
    <row r="970" spans="1:5" x14ac:dyDescent="0.25">
      <c r="A970" s="190">
        <v>2600080084</v>
      </c>
      <c r="B970" s="190" t="s">
        <v>3279</v>
      </c>
      <c r="C970" s="190" t="s">
        <v>628</v>
      </c>
      <c r="D970" s="190" t="s">
        <v>479</v>
      </c>
      <c r="E970" s="191">
        <v>6</v>
      </c>
    </row>
    <row r="971" spans="1:5" x14ac:dyDescent="0.25">
      <c r="A971" s="188">
        <v>2600080085</v>
      </c>
      <c r="B971" s="188" t="s">
        <v>1476</v>
      </c>
      <c r="C971" s="188" t="s">
        <v>628</v>
      </c>
      <c r="D971" s="188" t="s">
        <v>479</v>
      </c>
      <c r="E971" s="189">
        <v>6</v>
      </c>
    </row>
    <row r="972" spans="1:5" x14ac:dyDescent="0.25">
      <c r="A972" s="190">
        <v>2600080086</v>
      </c>
      <c r="B972" s="190" t="s">
        <v>1477</v>
      </c>
      <c r="C972" s="190" t="s">
        <v>628</v>
      </c>
      <c r="D972" s="190" t="s">
        <v>479</v>
      </c>
      <c r="E972" s="191">
        <v>12</v>
      </c>
    </row>
    <row r="973" spans="1:5" x14ac:dyDescent="0.25">
      <c r="A973" s="188">
        <v>2600080087</v>
      </c>
      <c r="B973" s="188" t="s">
        <v>1478</v>
      </c>
      <c r="C973" s="188" t="s">
        <v>628</v>
      </c>
      <c r="D973" s="188" t="s">
        <v>479</v>
      </c>
      <c r="E973" s="189">
        <v>12</v>
      </c>
    </row>
    <row r="974" spans="1:5" x14ac:dyDescent="0.25">
      <c r="A974" s="190">
        <v>2600080088</v>
      </c>
      <c r="B974" s="190" t="s">
        <v>1479</v>
      </c>
      <c r="C974" s="190" t="s">
        <v>628</v>
      </c>
      <c r="D974" s="190" t="s">
        <v>479</v>
      </c>
      <c r="E974" s="191">
        <v>12</v>
      </c>
    </row>
    <row r="975" spans="1:5" x14ac:dyDescent="0.25">
      <c r="A975" s="188">
        <v>2600080089</v>
      </c>
      <c r="B975" s="188" t="s">
        <v>1480</v>
      </c>
      <c r="C975" s="188" t="s">
        <v>628</v>
      </c>
      <c r="D975" s="188" t="s">
        <v>479</v>
      </c>
      <c r="E975" s="189">
        <v>12</v>
      </c>
    </row>
    <row r="976" spans="1:5" x14ac:dyDescent="0.25">
      <c r="A976" s="190">
        <v>2600080090</v>
      </c>
      <c r="B976" s="190" t="s">
        <v>3280</v>
      </c>
      <c r="C976" s="190" t="s">
        <v>628</v>
      </c>
      <c r="D976" s="190" t="s">
        <v>479</v>
      </c>
      <c r="E976" s="191">
        <v>12</v>
      </c>
    </row>
    <row r="977" spans="1:5" x14ac:dyDescent="0.25">
      <c r="A977" s="188">
        <v>2600080091</v>
      </c>
      <c r="B977" s="188" t="s">
        <v>1481</v>
      </c>
      <c r="C977" s="188" t="s">
        <v>628</v>
      </c>
      <c r="D977" s="188" t="s">
        <v>479</v>
      </c>
      <c r="E977" s="189">
        <v>6</v>
      </c>
    </row>
    <row r="978" spans="1:5" x14ac:dyDescent="0.25">
      <c r="A978" s="190">
        <v>2600080092</v>
      </c>
      <c r="B978" s="190" t="s">
        <v>1482</v>
      </c>
      <c r="C978" s="190" t="s">
        <v>628</v>
      </c>
      <c r="D978" s="190" t="s">
        <v>479</v>
      </c>
      <c r="E978" s="191">
        <v>6</v>
      </c>
    </row>
    <row r="979" spans="1:5" x14ac:dyDescent="0.25">
      <c r="A979" s="188">
        <v>2600080093</v>
      </c>
      <c r="B979" s="188" t="s">
        <v>1483</v>
      </c>
      <c r="C979" s="188" t="s">
        <v>628</v>
      </c>
      <c r="D979" s="188" t="s">
        <v>479</v>
      </c>
      <c r="E979" s="189">
        <v>6</v>
      </c>
    </row>
    <row r="980" spans="1:5" x14ac:dyDescent="0.25">
      <c r="A980" s="190">
        <v>2600080094</v>
      </c>
      <c r="B980" s="190" t="s">
        <v>1484</v>
      </c>
      <c r="C980" s="190" t="s">
        <v>628</v>
      </c>
      <c r="D980" s="190" t="s">
        <v>479</v>
      </c>
      <c r="E980" s="191">
        <v>6</v>
      </c>
    </row>
    <row r="981" spans="1:5" x14ac:dyDescent="0.25">
      <c r="A981" s="188">
        <v>2600080095</v>
      </c>
      <c r="B981" s="188" t="s">
        <v>1485</v>
      </c>
      <c r="C981" s="188" t="s">
        <v>628</v>
      </c>
      <c r="D981" s="188" t="s">
        <v>479</v>
      </c>
      <c r="E981" s="189">
        <v>6</v>
      </c>
    </row>
    <row r="982" spans="1:5" x14ac:dyDescent="0.25">
      <c r="A982" s="190">
        <v>2600080096</v>
      </c>
      <c r="B982" s="190" t="s">
        <v>1486</v>
      </c>
      <c r="C982" s="190" t="s">
        <v>628</v>
      </c>
      <c r="D982" s="190" t="s">
        <v>479</v>
      </c>
      <c r="E982" s="191">
        <v>6</v>
      </c>
    </row>
    <row r="983" spans="1:5" x14ac:dyDescent="0.25">
      <c r="A983" s="188">
        <v>2600080097</v>
      </c>
      <c r="B983" s="188" t="s">
        <v>1487</v>
      </c>
      <c r="C983" s="188" t="s">
        <v>628</v>
      </c>
      <c r="D983" s="188" t="s">
        <v>479</v>
      </c>
      <c r="E983" s="189">
        <v>6</v>
      </c>
    </row>
    <row r="984" spans="1:5" x14ac:dyDescent="0.25">
      <c r="A984" s="190">
        <v>2600080098</v>
      </c>
      <c r="B984" s="190" t="s">
        <v>1488</v>
      </c>
      <c r="C984" s="190" t="s">
        <v>628</v>
      </c>
      <c r="D984" s="190" t="s">
        <v>479</v>
      </c>
      <c r="E984" s="191">
        <v>6</v>
      </c>
    </row>
    <row r="985" spans="1:5" x14ac:dyDescent="0.25">
      <c r="A985" s="188">
        <v>2600080099</v>
      </c>
      <c r="B985" s="188" t="s">
        <v>1489</v>
      </c>
      <c r="C985" s="188" t="s">
        <v>628</v>
      </c>
      <c r="D985" s="188" t="s">
        <v>479</v>
      </c>
      <c r="E985" s="189">
        <v>6</v>
      </c>
    </row>
    <row r="986" spans="1:5" x14ac:dyDescent="0.25">
      <c r="A986" s="190">
        <v>2600080100</v>
      </c>
      <c r="B986" s="190" t="s">
        <v>1490</v>
      </c>
      <c r="C986" s="190" t="s">
        <v>628</v>
      </c>
      <c r="D986" s="190" t="s">
        <v>479</v>
      </c>
      <c r="E986" s="191">
        <v>6</v>
      </c>
    </row>
    <row r="987" spans="1:5" x14ac:dyDescent="0.25">
      <c r="A987" s="188">
        <v>2600080101</v>
      </c>
      <c r="B987" s="188" t="s">
        <v>3281</v>
      </c>
      <c r="C987" s="188" t="s">
        <v>628</v>
      </c>
      <c r="D987" s="188" t="s">
        <v>479</v>
      </c>
      <c r="E987" s="189">
        <v>6</v>
      </c>
    </row>
    <row r="988" spans="1:5" x14ac:dyDescent="0.25">
      <c r="A988" s="190">
        <v>2600080102</v>
      </c>
      <c r="B988" s="190" t="s">
        <v>3282</v>
      </c>
      <c r="C988" s="190" t="s">
        <v>628</v>
      </c>
      <c r="D988" s="190" t="s">
        <v>479</v>
      </c>
      <c r="E988" s="191">
        <v>12</v>
      </c>
    </row>
    <row r="989" spans="1:5" x14ac:dyDescent="0.25">
      <c r="A989" s="188">
        <v>2600080103</v>
      </c>
      <c r="B989" s="188" t="s">
        <v>3283</v>
      </c>
      <c r="C989" s="188" t="s">
        <v>628</v>
      </c>
      <c r="D989" s="188" t="s">
        <v>479</v>
      </c>
      <c r="E989" s="189">
        <v>12</v>
      </c>
    </row>
    <row r="990" spans="1:5" x14ac:dyDescent="0.25">
      <c r="A990" s="190">
        <v>2600080104</v>
      </c>
      <c r="B990" s="190" t="s">
        <v>1491</v>
      </c>
      <c r="C990" s="190" t="s">
        <v>628</v>
      </c>
      <c r="D990" s="190" t="s">
        <v>479</v>
      </c>
      <c r="E990" s="191">
        <v>12</v>
      </c>
    </row>
    <row r="991" spans="1:5" x14ac:dyDescent="0.25">
      <c r="A991" s="188">
        <v>2600080105</v>
      </c>
      <c r="B991" s="188" t="s">
        <v>3284</v>
      </c>
      <c r="C991" s="188" t="s">
        <v>628</v>
      </c>
      <c r="D991" s="188" t="s">
        <v>479</v>
      </c>
      <c r="E991" s="189">
        <v>12</v>
      </c>
    </row>
    <row r="992" spans="1:5" x14ac:dyDescent="0.25">
      <c r="A992" s="190">
        <v>2600080106</v>
      </c>
      <c r="B992" s="190" t="s">
        <v>3285</v>
      </c>
      <c r="C992" s="190" t="s">
        <v>628</v>
      </c>
      <c r="D992" s="190" t="s">
        <v>479</v>
      </c>
      <c r="E992" s="191">
        <v>12</v>
      </c>
    </row>
    <row r="993" spans="1:5" x14ac:dyDescent="0.25">
      <c r="A993" s="188">
        <v>2600080107</v>
      </c>
      <c r="B993" s="188" t="s">
        <v>3286</v>
      </c>
      <c r="C993" s="188" t="s">
        <v>628</v>
      </c>
      <c r="D993" s="188" t="s">
        <v>479</v>
      </c>
      <c r="E993" s="189">
        <v>24</v>
      </c>
    </row>
    <row r="994" spans="1:5" x14ac:dyDescent="0.25">
      <c r="A994" s="190">
        <v>2600080108</v>
      </c>
      <c r="B994" s="190" t="s">
        <v>1492</v>
      </c>
      <c r="C994" s="190" t="s">
        <v>628</v>
      </c>
      <c r="D994" s="190" t="s">
        <v>479</v>
      </c>
      <c r="E994" s="191">
        <v>12</v>
      </c>
    </row>
    <row r="995" spans="1:5" x14ac:dyDescent="0.25">
      <c r="A995" s="188">
        <v>2600080109</v>
      </c>
      <c r="B995" s="188" t="s">
        <v>1493</v>
      </c>
      <c r="C995" s="188" t="s">
        <v>628</v>
      </c>
      <c r="D995" s="188" t="s">
        <v>479</v>
      </c>
      <c r="E995" s="189">
        <v>12</v>
      </c>
    </row>
    <row r="996" spans="1:5" x14ac:dyDescent="0.25">
      <c r="A996" s="190">
        <v>2600080110</v>
      </c>
      <c r="B996" s="190" t="s">
        <v>1494</v>
      </c>
      <c r="C996" s="190" t="s">
        <v>628</v>
      </c>
      <c r="D996" s="190" t="s">
        <v>479</v>
      </c>
      <c r="E996" s="191">
        <v>6</v>
      </c>
    </row>
    <row r="997" spans="1:5" x14ac:dyDescent="0.25">
      <c r="A997" s="188">
        <v>2600080111</v>
      </c>
      <c r="B997" s="188" t="s">
        <v>1495</v>
      </c>
      <c r="C997" s="188" t="s">
        <v>628</v>
      </c>
      <c r="D997" s="188" t="s">
        <v>486</v>
      </c>
      <c r="E997" s="189">
        <v>6</v>
      </c>
    </row>
    <row r="998" spans="1:5" x14ac:dyDescent="0.25">
      <c r="A998" s="190">
        <v>2600080112</v>
      </c>
      <c r="B998" s="190" t="s">
        <v>1496</v>
      </c>
      <c r="C998" s="190" t="s">
        <v>628</v>
      </c>
      <c r="D998" s="190" t="s">
        <v>479</v>
      </c>
      <c r="E998" s="191">
        <v>6</v>
      </c>
    </row>
    <row r="999" spans="1:5" x14ac:dyDescent="0.25">
      <c r="A999" s="188">
        <v>2600080117</v>
      </c>
      <c r="B999" s="188" t="s">
        <v>3287</v>
      </c>
      <c r="C999" s="188" t="s">
        <v>628</v>
      </c>
      <c r="D999" s="188" t="s">
        <v>479</v>
      </c>
      <c r="E999" s="189">
        <v>6</v>
      </c>
    </row>
    <row r="1000" spans="1:5" x14ac:dyDescent="0.25">
      <c r="A1000" s="190">
        <v>2600080118</v>
      </c>
      <c r="B1000" s="190" t="s">
        <v>3288</v>
      </c>
      <c r="C1000" s="190" t="s">
        <v>628</v>
      </c>
      <c r="D1000" s="190" t="s">
        <v>479</v>
      </c>
      <c r="E1000" s="191">
        <v>6</v>
      </c>
    </row>
    <row r="1001" spans="1:5" x14ac:dyDescent="0.25">
      <c r="A1001" s="188">
        <v>2600080119</v>
      </c>
      <c r="B1001" s="188" t="s">
        <v>3289</v>
      </c>
      <c r="C1001" s="188" t="s">
        <v>628</v>
      </c>
      <c r="D1001" s="188" t="s">
        <v>479</v>
      </c>
      <c r="E1001" s="189">
        <v>6</v>
      </c>
    </row>
    <row r="1002" spans="1:5" x14ac:dyDescent="0.25">
      <c r="A1002" s="190">
        <v>2600080120</v>
      </c>
      <c r="B1002" s="190" t="s">
        <v>3290</v>
      </c>
      <c r="C1002" s="190" t="s">
        <v>628</v>
      </c>
      <c r="D1002" s="190" t="s">
        <v>479</v>
      </c>
      <c r="E1002" s="191">
        <v>6</v>
      </c>
    </row>
    <row r="1003" spans="1:5" x14ac:dyDescent="0.25">
      <c r="A1003" s="188">
        <v>2600080121</v>
      </c>
      <c r="B1003" s="188" t="s">
        <v>3291</v>
      </c>
      <c r="C1003" s="188" t="s">
        <v>628</v>
      </c>
      <c r="D1003" s="188" t="s">
        <v>479</v>
      </c>
      <c r="E1003" s="189">
        <v>12</v>
      </c>
    </row>
    <row r="1004" spans="1:5" x14ac:dyDescent="0.25">
      <c r="A1004" s="190">
        <v>2600080122</v>
      </c>
      <c r="B1004" s="190" t="s">
        <v>4264</v>
      </c>
      <c r="C1004" s="190" t="s">
        <v>628</v>
      </c>
      <c r="D1004" s="190" t="s">
        <v>479</v>
      </c>
      <c r="E1004" s="191">
        <v>12</v>
      </c>
    </row>
    <row r="1005" spans="1:5" x14ac:dyDescent="0.25">
      <c r="A1005" s="188">
        <v>2600080123</v>
      </c>
      <c r="B1005" s="188" t="s">
        <v>5436</v>
      </c>
      <c r="C1005" s="188" t="s">
        <v>628</v>
      </c>
      <c r="D1005" s="188" t="s">
        <v>479</v>
      </c>
      <c r="E1005" s="189">
        <v>6</v>
      </c>
    </row>
    <row r="1006" spans="1:5" x14ac:dyDescent="0.25">
      <c r="A1006" s="190">
        <v>2600080124</v>
      </c>
      <c r="B1006" s="190" t="s">
        <v>6667</v>
      </c>
      <c r="C1006" s="190" t="s">
        <v>628</v>
      </c>
      <c r="D1006" s="190" t="s">
        <v>479</v>
      </c>
      <c r="E1006" s="191">
        <v>6</v>
      </c>
    </row>
    <row r="1007" spans="1:5" x14ac:dyDescent="0.25">
      <c r="A1007" s="188">
        <v>2600080125</v>
      </c>
      <c r="B1007" s="188" t="s">
        <v>5437</v>
      </c>
      <c r="C1007" s="188" t="s">
        <v>628</v>
      </c>
      <c r="D1007" s="188" t="s">
        <v>479</v>
      </c>
      <c r="E1007" s="189">
        <v>6</v>
      </c>
    </row>
    <row r="1008" spans="1:5" x14ac:dyDescent="0.25">
      <c r="A1008" s="190">
        <v>2600080126</v>
      </c>
      <c r="B1008" s="190" t="s">
        <v>5438</v>
      </c>
      <c r="C1008" s="190" t="s">
        <v>628</v>
      </c>
      <c r="D1008" s="190" t="s">
        <v>479</v>
      </c>
      <c r="E1008" s="191">
        <v>6</v>
      </c>
    </row>
    <row r="1009" spans="1:5" x14ac:dyDescent="0.25">
      <c r="A1009" s="188">
        <v>2600080127</v>
      </c>
      <c r="B1009" s="188" t="s">
        <v>5439</v>
      </c>
      <c r="C1009" s="188" t="s">
        <v>628</v>
      </c>
      <c r="D1009" s="188" t="s">
        <v>479</v>
      </c>
      <c r="E1009" s="189">
        <v>6</v>
      </c>
    </row>
    <row r="1010" spans="1:5" x14ac:dyDescent="0.25">
      <c r="A1010" s="190">
        <v>2600080128</v>
      </c>
      <c r="B1010" s="190" t="s">
        <v>5440</v>
      </c>
      <c r="C1010" s="190" t="s">
        <v>628</v>
      </c>
      <c r="D1010" s="190" t="s">
        <v>479</v>
      </c>
      <c r="E1010" s="191">
        <v>6</v>
      </c>
    </row>
    <row r="1011" spans="1:5" x14ac:dyDescent="0.25">
      <c r="A1011" s="188">
        <v>2600080129</v>
      </c>
      <c r="B1011" s="188" t="s">
        <v>5441</v>
      </c>
      <c r="C1011" s="188" t="s">
        <v>628</v>
      </c>
      <c r="D1011" s="188" t="s">
        <v>479</v>
      </c>
      <c r="E1011" s="189">
        <v>6</v>
      </c>
    </row>
    <row r="1012" spans="1:5" x14ac:dyDescent="0.25">
      <c r="A1012" s="190">
        <v>2600080130</v>
      </c>
      <c r="B1012" s="190" t="s">
        <v>5442</v>
      </c>
      <c r="C1012" s="190" t="s">
        <v>628</v>
      </c>
      <c r="D1012" s="190" t="s">
        <v>479</v>
      </c>
      <c r="E1012" s="191">
        <v>6</v>
      </c>
    </row>
    <row r="1013" spans="1:5" x14ac:dyDescent="0.25">
      <c r="A1013" s="188">
        <v>2600080131</v>
      </c>
      <c r="B1013" s="188" t="s">
        <v>5443</v>
      </c>
      <c r="C1013" s="188" t="s">
        <v>628</v>
      </c>
      <c r="D1013" s="188" t="s">
        <v>479</v>
      </c>
      <c r="E1013" s="189">
        <v>12</v>
      </c>
    </row>
    <row r="1014" spans="1:5" x14ac:dyDescent="0.25">
      <c r="A1014" s="190">
        <v>2600080132</v>
      </c>
      <c r="B1014" s="190" t="s">
        <v>5444</v>
      </c>
      <c r="C1014" s="190" t="s">
        <v>628</v>
      </c>
      <c r="D1014" s="190" t="s">
        <v>479</v>
      </c>
      <c r="E1014" s="191">
        <v>6</v>
      </c>
    </row>
    <row r="1015" spans="1:5" x14ac:dyDescent="0.25">
      <c r="A1015" s="188">
        <v>2600080133</v>
      </c>
      <c r="B1015" s="188" t="s">
        <v>5445</v>
      </c>
      <c r="C1015" s="188" t="s">
        <v>628</v>
      </c>
      <c r="D1015" s="188" t="s">
        <v>479</v>
      </c>
      <c r="E1015" s="189">
        <v>12</v>
      </c>
    </row>
    <row r="1016" spans="1:5" x14ac:dyDescent="0.25">
      <c r="A1016" s="190">
        <v>2600080134</v>
      </c>
      <c r="B1016" s="190" t="s">
        <v>6668</v>
      </c>
      <c r="C1016" s="190" t="s">
        <v>628</v>
      </c>
      <c r="D1016" s="190" t="s">
        <v>479</v>
      </c>
      <c r="E1016" s="191">
        <v>6</v>
      </c>
    </row>
    <row r="1017" spans="1:5" x14ac:dyDescent="0.25">
      <c r="A1017" s="188">
        <v>2600080135</v>
      </c>
      <c r="B1017" s="188" t="s">
        <v>6669</v>
      </c>
      <c r="C1017" s="188" t="s">
        <v>628</v>
      </c>
      <c r="D1017" s="188" t="s">
        <v>479</v>
      </c>
      <c r="E1017" s="189">
        <v>6</v>
      </c>
    </row>
    <row r="1018" spans="1:5" x14ac:dyDescent="0.25">
      <c r="A1018" s="190">
        <v>2600080136</v>
      </c>
      <c r="B1018" s="190" t="s">
        <v>6372</v>
      </c>
      <c r="C1018" s="190" t="s">
        <v>628</v>
      </c>
      <c r="D1018" s="190" t="s">
        <v>479</v>
      </c>
      <c r="E1018" s="191">
        <v>12</v>
      </c>
    </row>
    <row r="1019" spans="1:5" x14ac:dyDescent="0.25">
      <c r="A1019" s="188">
        <v>2600080137</v>
      </c>
      <c r="B1019" s="188" t="s">
        <v>6373</v>
      </c>
      <c r="C1019" s="188" t="s">
        <v>628</v>
      </c>
      <c r="D1019" s="188" t="s">
        <v>479</v>
      </c>
      <c r="E1019" s="189">
        <v>12</v>
      </c>
    </row>
    <row r="1020" spans="1:5" x14ac:dyDescent="0.25">
      <c r="A1020" s="190">
        <v>2600080138</v>
      </c>
      <c r="B1020" s="190" t="s">
        <v>6670</v>
      </c>
      <c r="C1020" s="190" t="s">
        <v>628</v>
      </c>
      <c r="D1020" s="190" t="s">
        <v>479</v>
      </c>
      <c r="E1020" s="191">
        <v>12</v>
      </c>
    </row>
    <row r="1021" spans="1:5" x14ac:dyDescent="0.25">
      <c r="A1021" s="188">
        <v>2600080139</v>
      </c>
      <c r="B1021" s="188" t="s">
        <v>6671</v>
      </c>
      <c r="C1021" s="188" t="s">
        <v>628</v>
      </c>
      <c r="D1021" s="188" t="s">
        <v>479</v>
      </c>
      <c r="E1021" s="189">
        <v>12</v>
      </c>
    </row>
    <row r="1022" spans="1:5" x14ac:dyDescent="0.25">
      <c r="A1022" s="190">
        <v>2600080140</v>
      </c>
      <c r="B1022" s="190" t="s">
        <v>6374</v>
      </c>
      <c r="C1022" s="190" t="s">
        <v>628</v>
      </c>
      <c r="D1022" s="190" t="s">
        <v>479</v>
      </c>
      <c r="E1022" s="191">
        <v>12</v>
      </c>
    </row>
    <row r="1023" spans="1:5" x14ac:dyDescent="0.25">
      <c r="A1023" s="188">
        <v>2600080141</v>
      </c>
      <c r="B1023" s="188" t="s">
        <v>6375</v>
      </c>
      <c r="C1023" s="188" t="s">
        <v>628</v>
      </c>
      <c r="D1023" s="188" t="s">
        <v>479</v>
      </c>
      <c r="E1023" s="189">
        <v>12</v>
      </c>
    </row>
    <row r="1024" spans="1:5" x14ac:dyDescent="0.25">
      <c r="A1024" s="190">
        <v>2600080142</v>
      </c>
      <c r="B1024" s="190" t="s">
        <v>6376</v>
      </c>
      <c r="C1024" s="190" t="s">
        <v>628</v>
      </c>
      <c r="D1024" s="190" t="s">
        <v>479</v>
      </c>
      <c r="E1024" s="191">
        <v>12</v>
      </c>
    </row>
    <row r="1025" spans="1:5" x14ac:dyDescent="0.25">
      <c r="A1025" s="188">
        <v>2600080143</v>
      </c>
      <c r="B1025" s="188" t="s">
        <v>6377</v>
      </c>
      <c r="C1025" s="188" t="s">
        <v>628</v>
      </c>
      <c r="D1025" s="188" t="s">
        <v>479</v>
      </c>
      <c r="E1025" s="189">
        <v>12</v>
      </c>
    </row>
    <row r="1026" spans="1:5" x14ac:dyDescent="0.25">
      <c r="A1026" s="190">
        <v>2600080144</v>
      </c>
      <c r="B1026" s="190" t="s">
        <v>6492</v>
      </c>
      <c r="C1026" s="190" t="s">
        <v>628</v>
      </c>
      <c r="D1026" s="190" t="s">
        <v>479</v>
      </c>
      <c r="E1026" s="191">
        <v>12</v>
      </c>
    </row>
    <row r="1027" spans="1:5" x14ac:dyDescent="0.25">
      <c r="A1027" s="188">
        <v>2600080145</v>
      </c>
      <c r="B1027" s="188" t="s">
        <v>6493</v>
      </c>
      <c r="C1027" s="188" t="s">
        <v>628</v>
      </c>
      <c r="D1027" s="188" t="s">
        <v>479</v>
      </c>
      <c r="E1027" s="189">
        <v>12</v>
      </c>
    </row>
    <row r="1028" spans="1:5" x14ac:dyDescent="0.25">
      <c r="A1028" s="190">
        <v>2600080146</v>
      </c>
      <c r="B1028" s="190" t="s">
        <v>6494</v>
      </c>
      <c r="C1028" s="190" t="s">
        <v>628</v>
      </c>
      <c r="D1028" s="190" t="s">
        <v>479</v>
      </c>
      <c r="E1028" s="191">
        <v>12</v>
      </c>
    </row>
    <row r="1029" spans="1:5" x14ac:dyDescent="0.25">
      <c r="A1029" s="188">
        <v>2600080147</v>
      </c>
      <c r="B1029" s="188" t="s">
        <v>6495</v>
      </c>
      <c r="C1029" s="188" t="s">
        <v>628</v>
      </c>
      <c r="D1029" s="188" t="s">
        <v>479</v>
      </c>
      <c r="E1029" s="189">
        <v>12</v>
      </c>
    </row>
    <row r="1030" spans="1:5" x14ac:dyDescent="0.25">
      <c r="A1030" s="190">
        <v>2600080148</v>
      </c>
      <c r="B1030" s="190" t="s">
        <v>6496</v>
      </c>
      <c r="C1030" s="190" t="s">
        <v>628</v>
      </c>
      <c r="D1030" s="190" t="s">
        <v>479</v>
      </c>
      <c r="E1030" s="191">
        <v>12</v>
      </c>
    </row>
    <row r="1031" spans="1:5" x14ac:dyDescent="0.25">
      <c r="A1031" s="188">
        <v>2600080149</v>
      </c>
      <c r="B1031" s="188" t="s">
        <v>6497</v>
      </c>
      <c r="C1031" s="188" t="s">
        <v>628</v>
      </c>
      <c r="D1031" s="188" t="s">
        <v>479</v>
      </c>
      <c r="E1031" s="189">
        <v>12</v>
      </c>
    </row>
    <row r="1032" spans="1:5" x14ac:dyDescent="0.25">
      <c r="A1032" s="190">
        <v>2600080150</v>
      </c>
      <c r="B1032" s="190" t="s">
        <v>6498</v>
      </c>
      <c r="C1032" s="190" t="s">
        <v>628</v>
      </c>
      <c r="D1032" s="190" t="s">
        <v>479</v>
      </c>
      <c r="E1032" s="191">
        <v>12</v>
      </c>
    </row>
    <row r="1033" spans="1:5" x14ac:dyDescent="0.25">
      <c r="A1033" s="188">
        <v>2600080151</v>
      </c>
      <c r="B1033" s="188" t="s">
        <v>6499</v>
      </c>
      <c r="C1033" s="188" t="s">
        <v>628</v>
      </c>
      <c r="D1033" s="188" t="s">
        <v>479</v>
      </c>
      <c r="E1033" s="189">
        <v>12</v>
      </c>
    </row>
    <row r="1034" spans="1:5" x14ac:dyDescent="0.25">
      <c r="A1034" s="190">
        <v>2600080152</v>
      </c>
      <c r="B1034" s="190" t="s">
        <v>6500</v>
      </c>
      <c r="C1034" s="190" t="s">
        <v>628</v>
      </c>
      <c r="D1034" s="190" t="s">
        <v>479</v>
      </c>
      <c r="E1034" s="191">
        <v>12</v>
      </c>
    </row>
    <row r="1035" spans="1:5" x14ac:dyDescent="0.25">
      <c r="A1035" s="188">
        <v>2600080153</v>
      </c>
      <c r="B1035" s="188" t="s">
        <v>6501</v>
      </c>
      <c r="C1035" s="188" t="s">
        <v>628</v>
      </c>
      <c r="D1035" s="188" t="s">
        <v>479</v>
      </c>
      <c r="E1035" s="189">
        <v>12</v>
      </c>
    </row>
    <row r="1036" spans="1:5" x14ac:dyDescent="0.25">
      <c r="A1036" s="190">
        <v>2600080154</v>
      </c>
      <c r="B1036" s="190" t="s">
        <v>6502</v>
      </c>
      <c r="C1036" s="190" t="s">
        <v>628</v>
      </c>
      <c r="D1036" s="190" t="s">
        <v>479</v>
      </c>
      <c r="E1036" s="191">
        <v>12</v>
      </c>
    </row>
    <row r="1037" spans="1:5" x14ac:dyDescent="0.25">
      <c r="A1037" s="188">
        <v>2600080155</v>
      </c>
      <c r="B1037" s="188" t="s">
        <v>6503</v>
      </c>
      <c r="C1037" s="188" t="s">
        <v>628</v>
      </c>
      <c r="D1037" s="188" t="s">
        <v>479</v>
      </c>
      <c r="E1037" s="189">
        <v>12</v>
      </c>
    </row>
    <row r="1038" spans="1:5" x14ac:dyDescent="0.25">
      <c r="A1038" s="190">
        <v>2600080156</v>
      </c>
      <c r="B1038" s="190" t="s">
        <v>6504</v>
      </c>
      <c r="C1038" s="190" t="s">
        <v>628</v>
      </c>
      <c r="D1038" s="190" t="s">
        <v>479</v>
      </c>
      <c r="E1038" s="191">
        <v>12</v>
      </c>
    </row>
    <row r="1039" spans="1:5" x14ac:dyDescent="0.25">
      <c r="A1039" s="188">
        <v>2600080157</v>
      </c>
      <c r="B1039" s="188" t="s">
        <v>6505</v>
      </c>
      <c r="C1039" s="188" t="s">
        <v>628</v>
      </c>
      <c r="D1039" s="188" t="s">
        <v>479</v>
      </c>
      <c r="E1039" s="189">
        <v>12</v>
      </c>
    </row>
    <row r="1040" spans="1:5" x14ac:dyDescent="0.25">
      <c r="A1040" s="190">
        <v>2600080158</v>
      </c>
      <c r="B1040" s="190" t="s">
        <v>6506</v>
      </c>
      <c r="C1040" s="190" t="s">
        <v>628</v>
      </c>
      <c r="D1040" s="190" t="s">
        <v>479</v>
      </c>
      <c r="E1040" s="191">
        <v>12</v>
      </c>
    </row>
    <row r="1041" spans="1:5" x14ac:dyDescent="0.25">
      <c r="A1041" s="188">
        <v>2600080159</v>
      </c>
      <c r="B1041" s="188" t="s">
        <v>6507</v>
      </c>
      <c r="C1041" s="188" t="s">
        <v>628</v>
      </c>
      <c r="D1041" s="188" t="s">
        <v>479</v>
      </c>
      <c r="E1041" s="189">
        <v>12</v>
      </c>
    </row>
    <row r="1042" spans="1:5" x14ac:dyDescent="0.25">
      <c r="A1042" s="190">
        <v>2600080160</v>
      </c>
      <c r="B1042" s="190" t="s">
        <v>6508</v>
      </c>
      <c r="C1042" s="190" t="s">
        <v>628</v>
      </c>
      <c r="D1042" s="190" t="s">
        <v>479</v>
      </c>
      <c r="E1042" s="191">
        <v>12</v>
      </c>
    </row>
    <row r="1043" spans="1:5" x14ac:dyDescent="0.25">
      <c r="A1043" s="188">
        <v>2600080161</v>
      </c>
      <c r="B1043" s="188" t="s">
        <v>6509</v>
      </c>
      <c r="C1043" s="188" t="s">
        <v>628</v>
      </c>
      <c r="D1043" s="188" t="s">
        <v>479</v>
      </c>
      <c r="E1043" s="189">
        <v>12</v>
      </c>
    </row>
    <row r="1044" spans="1:5" x14ac:dyDescent="0.25">
      <c r="A1044" s="190">
        <v>2600080162</v>
      </c>
      <c r="B1044" s="190" t="s">
        <v>6510</v>
      </c>
      <c r="C1044" s="190" t="s">
        <v>628</v>
      </c>
      <c r="D1044" s="190" t="s">
        <v>479</v>
      </c>
      <c r="E1044" s="191">
        <v>6</v>
      </c>
    </row>
    <row r="1045" spans="1:5" x14ac:dyDescent="0.25">
      <c r="A1045" s="188">
        <v>2600080163</v>
      </c>
      <c r="B1045" s="188" t="s">
        <v>6511</v>
      </c>
      <c r="C1045" s="188" t="s">
        <v>628</v>
      </c>
      <c r="D1045" s="188" t="s">
        <v>479</v>
      </c>
      <c r="E1045" s="189">
        <v>6</v>
      </c>
    </row>
    <row r="1046" spans="1:5" x14ac:dyDescent="0.25">
      <c r="A1046" s="190">
        <v>2600080164</v>
      </c>
      <c r="B1046" s="190" t="s">
        <v>6512</v>
      </c>
      <c r="C1046" s="190" t="s">
        <v>628</v>
      </c>
      <c r="D1046" s="190" t="s">
        <v>479</v>
      </c>
      <c r="E1046" s="191">
        <v>6</v>
      </c>
    </row>
    <row r="1047" spans="1:5" x14ac:dyDescent="0.25">
      <c r="A1047" s="188">
        <v>2600080165</v>
      </c>
      <c r="B1047" s="188" t="s">
        <v>6513</v>
      </c>
      <c r="C1047" s="188" t="s">
        <v>628</v>
      </c>
      <c r="D1047" s="188" t="s">
        <v>479</v>
      </c>
      <c r="E1047" s="189">
        <v>6</v>
      </c>
    </row>
    <row r="1048" spans="1:5" x14ac:dyDescent="0.25">
      <c r="A1048" s="190">
        <v>2600080166</v>
      </c>
      <c r="B1048" s="190" t="s">
        <v>7567</v>
      </c>
      <c r="C1048" s="190" t="s">
        <v>628</v>
      </c>
      <c r="D1048" s="190" t="s">
        <v>479</v>
      </c>
      <c r="E1048" s="191">
        <v>12</v>
      </c>
    </row>
    <row r="1049" spans="1:5" x14ac:dyDescent="0.25">
      <c r="A1049" s="188">
        <v>2600080167</v>
      </c>
      <c r="B1049" s="188" t="s">
        <v>7568</v>
      </c>
      <c r="C1049" s="188" t="s">
        <v>628</v>
      </c>
      <c r="D1049" s="188" t="s">
        <v>479</v>
      </c>
      <c r="E1049" s="189">
        <v>12</v>
      </c>
    </row>
    <row r="1050" spans="1:5" x14ac:dyDescent="0.25">
      <c r="A1050" s="190">
        <v>2600080168</v>
      </c>
      <c r="B1050" s="190" t="s">
        <v>7569</v>
      </c>
      <c r="C1050" s="190" t="s">
        <v>628</v>
      </c>
      <c r="D1050" s="190" t="s">
        <v>479</v>
      </c>
      <c r="E1050" s="191">
        <v>6</v>
      </c>
    </row>
    <row r="1051" spans="1:5" x14ac:dyDescent="0.25">
      <c r="A1051" s="188">
        <v>2600080169</v>
      </c>
      <c r="B1051" s="188" t="s">
        <v>7570</v>
      </c>
      <c r="C1051" s="188" t="s">
        <v>628</v>
      </c>
      <c r="D1051" s="188" t="s">
        <v>479</v>
      </c>
      <c r="E1051" s="189">
        <v>12</v>
      </c>
    </row>
    <row r="1052" spans="1:5" x14ac:dyDescent="0.25">
      <c r="A1052" s="190">
        <v>2600080170</v>
      </c>
      <c r="B1052" s="190" t="s">
        <v>7571</v>
      </c>
      <c r="C1052" s="190" t="s">
        <v>628</v>
      </c>
      <c r="D1052" s="190" t="s">
        <v>479</v>
      </c>
      <c r="E1052" s="191">
        <v>6</v>
      </c>
    </row>
    <row r="1053" spans="1:5" x14ac:dyDescent="0.25">
      <c r="A1053" s="188">
        <v>2600080171</v>
      </c>
      <c r="B1053" s="188" t="s">
        <v>7572</v>
      </c>
      <c r="C1053" s="188" t="s">
        <v>628</v>
      </c>
      <c r="D1053" s="188" t="s">
        <v>479</v>
      </c>
      <c r="E1053" s="189">
        <v>6</v>
      </c>
    </row>
    <row r="1054" spans="1:5" x14ac:dyDescent="0.25">
      <c r="A1054" s="190">
        <v>2600080172</v>
      </c>
      <c r="B1054" s="190" t="s">
        <v>7573</v>
      </c>
      <c r="C1054" s="190" t="s">
        <v>628</v>
      </c>
      <c r="D1054" s="190" t="s">
        <v>479</v>
      </c>
      <c r="E1054" s="191">
        <v>6</v>
      </c>
    </row>
    <row r="1055" spans="1:5" x14ac:dyDescent="0.25">
      <c r="A1055" s="188">
        <v>2600080173</v>
      </c>
      <c r="B1055" s="188" t="s">
        <v>7574</v>
      </c>
      <c r="C1055" s="188" t="s">
        <v>628</v>
      </c>
      <c r="D1055" s="188" t="s">
        <v>479</v>
      </c>
      <c r="E1055" s="189">
        <v>12</v>
      </c>
    </row>
    <row r="1056" spans="1:5" x14ac:dyDescent="0.25">
      <c r="A1056" s="190">
        <v>2600080174</v>
      </c>
      <c r="B1056" s="190" t="s">
        <v>7575</v>
      </c>
      <c r="C1056" s="190" t="s">
        <v>628</v>
      </c>
      <c r="D1056" s="190" t="s">
        <v>479</v>
      </c>
      <c r="E1056" s="191">
        <v>12</v>
      </c>
    </row>
    <row r="1057" spans="1:5" x14ac:dyDescent="0.25">
      <c r="A1057" s="188">
        <v>2600080175</v>
      </c>
      <c r="B1057" s="188" t="s">
        <v>7576</v>
      </c>
      <c r="C1057" s="188" t="s">
        <v>628</v>
      </c>
      <c r="D1057" s="188" t="s">
        <v>479</v>
      </c>
      <c r="E1057" s="189">
        <v>6</v>
      </c>
    </row>
    <row r="1058" spans="1:5" x14ac:dyDescent="0.25">
      <c r="A1058" s="190">
        <v>2600080176</v>
      </c>
      <c r="B1058" s="190" t="s">
        <v>7577</v>
      </c>
      <c r="C1058" s="190" t="s">
        <v>628</v>
      </c>
      <c r="D1058" s="190" t="s">
        <v>479</v>
      </c>
      <c r="E1058" s="191">
        <v>6</v>
      </c>
    </row>
    <row r="1059" spans="1:5" x14ac:dyDescent="0.25">
      <c r="A1059" s="188">
        <v>2600080177</v>
      </c>
      <c r="B1059" s="188" t="s">
        <v>7578</v>
      </c>
      <c r="C1059" s="188" t="s">
        <v>628</v>
      </c>
      <c r="D1059" s="188" t="s">
        <v>479</v>
      </c>
      <c r="E1059" s="189">
        <v>6</v>
      </c>
    </row>
    <row r="1060" spans="1:5" x14ac:dyDescent="0.25">
      <c r="A1060" s="190">
        <v>2600080178</v>
      </c>
      <c r="B1060" s="190" t="s">
        <v>7579</v>
      </c>
      <c r="C1060" s="190" t="s">
        <v>628</v>
      </c>
      <c r="D1060" s="190" t="s">
        <v>479</v>
      </c>
      <c r="E1060" s="191">
        <v>6</v>
      </c>
    </row>
    <row r="1061" spans="1:5" x14ac:dyDescent="0.25">
      <c r="A1061" s="188">
        <v>2600080179</v>
      </c>
      <c r="B1061" s="188" t="s">
        <v>7580</v>
      </c>
      <c r="C1061" s="188" t="s">
        <v>628</v>
      </c>
      <c r="D1061" s="188" t="s">
        <v>479</v>
      </c>
      <c r="E1061" s="189">
        <v>6</v>
      </c>
    </row>
    <row r="1062" spans="1:5" x14ac:dyDescent="0.25">
      <c r="A1062" s="190">
        <v>2600080180</v>
      </c>
      <c r="B1062" s="190" t="s">
        <v>7581</v>
      </c>
      <c r="C1062" s="190" t="s">
        <v>628</v>
      </c>
      <c r="D1062" s="190" t="s">
        <v>479</v>
      </c>
      <c r="E1062" s="191">
        <v>12</v>
      </c>
    </row>
    <row r="1063" spans="1:5" x14ac:dyDescent="0.25">
      <c r="A1063" s="188">
        <v>2600080181</v>
      </c>
      <c r="B1063" s="188" t="s">
        <v>7582</v>
      </c>
      <c r="C1063" s="188" t="s">
        <v>628</v>
      </c>
      <c r="D1063" s="188" t="s">
        <v>479</v>
      </c>
      <c r="E1063" s="189">
        <v>12</v>
      </c>
    </row>
    <row r="1064" spans="1:5" x14ac:dyDescent="0.25">
      <c r="A1064" s="190">
        <v>2600080182</v>
      </c>
      <c r="B1064" s="190" t="s">
        <v>7583</v>
      </c>
      <c r="C1064" s="190" t="s">
        <v>628</v>
      </c>
      <c r="D1064" s="190" t="s">
        <v>479</v>
      </c>
      <c r="E1064" s="191">
        <v>12</v>
      </c>
    </row>
    <row r="1065" spans="1:5" x14ac:dyDescent="0.25">
      <c r="A1065" s="188">
        <v>2600080183</v>
      </c>
      <c r="B1065" s="188" t="s">
        <v>7584</v>
      </c>
      <c r="C1065" s="188" t="s">
        <v>628</v>
      </c>
      <c r="D1065" s="188" t="s">
        <v>479</v>
      </c>
      <c r="E1065" s="189">
        <v>6</v>
      </c>
    </row>
    <row r="1066" spans="1:5" x14ac:dyDescent="0.25">
      <c r="A1066" s="190">
        <v>2600080184</v>
      </c>
      <c r="B1066" s="190" t="s">
        <v>7158</v>
      </c>
      <c r="C1066" s="190" t="s">
        <v>628</v>
      </c>
      <c r="D1066" s="190" t="s">
        <v>479</v>
      </c>
      <c r="E1066" s="191">
        <v>24</v>
      </c>
    </row>
    <row r="1067" spans="1:5" x14ac:dyDescent="0.25">
      <c r="A1067" s="188">
        <v>2600080185</v>
      </c>
      <c r="B1067" s="188" t="s">
        <v>7585</v>
      </c>
      <c r="C1067" s="188" t="s">
        <v>628</v>
      </c>
      <c r="D1067" s="188" t="s">
        <v>479</v>
      </c>
      <c r="E1067" s="189">
        <v>12</v>
      </c>
    </row>
    <row r="1068" spans="1:5" x14ac:dyDescent="0.25">
      <c r="A1068" s="190">
        <v>2600080186</v>
      </c>
      <c r="B1068" s="190" t="s">
        <v>7586</v>
      </c>
      <c r="C1068" s="190" t="s">
        <v>628</v>
      </c>
      <c r="D1068" s="190" t="s">
        <v>479</v>
      </c>
      <c r="E1068" s="191">
        <v>6</v>
      </c>
    </row>
    <row r="1069" spans="1:5" x14ac:dyDescent="0.25">
      <c r="A1069" s="188">
        <v>2600080187</v>
      </c>
      <c r="B1069" s="188" t="s">
        <v>7587</v>
      </c>
      <c r="C1069" s="188" t="s">
        <v>628</v>
      </c>
      <c r="D1069" s="188" t="s">
        <v>479</v>
      </c>
      <c r="E1069" s="189">
        <v>6</v>
      </c>
    </row>
    <row r="1070" spans="1:5" x14ac:dyDescent="0.25">
      <c r="A1070" s="190">
        <v>2600080188</v>
      </c>
      <c r="B1070" s="190" t="s">
        <v>9151</v>
      </c>
      <c r="C1070" s="190" t="s">
        <v>628</v>
      </c>
      <c r="D1070" s="190" t="s">
        <v>479</v>
      </c>
      <c r="E1070" s="191">
        <v>24</v>
      </c>
    </row>
    <row r="1071" spans="1:5" x14ac:dyDescent="0.25">
      <c r="A1071" s="188">
        <v>2600080189</v>
      </c>
      <c r="B1071" s="188" t="s">
        <v>9152</v>
      </c>
      <c r="C1071" s="188" t="s">
        <v>628</v>
      </c>
      <c r="D1071" s="188" t="s">
        <v>479</v>
      </c>
      <c r="E1071" s="189">
        <v>12</v>
      </c>
    </row>
    <row r="1072" spans="1:5" x14ac:dyDescent="0.25">
      <c r="A1072" s="190">
        <v>2600080190</v>
      </c>
      <c r="B1072" s="190" t="s">
        <v>9153</v>
      </c>
      <c r="C1072" s="190" t="s">
        <v>628</v>
      </c>
      <c r="D1072" s="190" t="s">
        <v>479</v>
      </c>
      <c r="E1072" s="191">
        <v>12</v>
      </c>
    </row>
    <row r="1073" spans="1:5" x14ac:dyDescent="0.25">
      <c r="A1073" s="188">
        <v>2600080191</v>
      </c>
      <c r="B1073" s="188" t="s">
        <v>9154</v>
      </c>
      <c r="C1073" s="188" t="s">
        <v>628</v>
      </c>
      <c r="D1073" s="188" t="s">
        <v>479</v>
      </c>
      <c r="E1073" s="189">
        <v>12</v>
      </c>
    </row>
    <row r="1074" spans="1:5" x14ac:dyDescent="0.25">
      <c r="A1074" s="190">
        <v>2600080192</v>
      </c>
      <c r="B1074" s="190" t="s">
        <v>9155</v>
      </c>
      <c r="C1074" s="190" t="s">
        <v>628</v>
      </c>
      <c r="D1074" s="190" t="s">
        <v>479</v>
      </c>
      <c r="E1074" s="191">
        <v>12</v>
      </c>
    </row>
    <row r="1075" spans="1:5" x14ac:dyDescent="0.25">
      <c r="A1075" s="188">
        <v>2600080193</v>
      </c>
      <c r="B1075" s="188" t="s">
        <v>7531</v>
      </c>
      <c r="C1075" s="188" t="s">
        <v>628</v>
      </c>
      <c r="D1075" s="188" t="s">
        <v>479</v>
      </c>
      <c r="E1075" s="189">
        <v>6</v>
      </c>
    </row>
    <row r="1076" spans="1:5" x14ac:dyDescent="0.25">
      <c r="A1076" s="190">
        <v>2600080194</v>
      </c>
      <c r="B1076" s="190" t="s">
        <v>7532</v>
      </c>
      <c r="C1076" s="190" t="s">
        <v>628</v>
      </c>
      <c r="D1076" s="190" t="s">
        <v>479</v>
      </c>
      <c r="E1076" s="191">
        <v>6</v>
      </c>
    </row>
    <row r="1077" spans="1:5" x14ac:dyDescent="0.25">
      <c r="A1077" s="188">
        <v>2600080195</v>
      </c>
      <c r="B1077" s="188" t="s">
        <v>7533</v>
      </c>
      <c r="C1077" s="188" t="s">
        <v>628</v>
      </c>
      <c r="D1077" s="188" t="s">
        <v>479</v>
      </c>
      <c r="E1077" s="189">
        <v>6</v>
      </c>
    </row>
    <row r="1078" spans="1:5" x14ac:dyDescent="0.25">
      <c r="A1078" s="190">
        <v>2600080196</v>
      </c>
      <c r="B1078" s="190" t="s">
        <v>7534</v>
      </c>
      <c r="C1078" s="190" t="s">
        <v>628</v>
      </c>
      <c r="D1078" s="190" t="s">
        <v>479</v>
      </c>
      <c r="E1078" s="191">
        <v>6</v>
      </c>
    </row>
    <row r="1079" spans="1:5" x14ac:dyDescent="0.25">
      <c r="A1079" s="188">
        <v>2600090001</v>
      </c>
      <c r="B1079" s="188" t="s">
        <v>1497</v>
      </c>
      <c r="C1079" s="188" t="s">
        <v>628</v>
      </c>
      <c r="D1079" s="188" t="s">
        <v>479</v>
      </c>
      <c r="E1079" s="189">
        <v>6</v>
      </c>
    </row>
    <row r="1080" spans="1:5" x14ac:dyDescent="0.25">
      <c r="A1080" s="190">
        <v>2600090002</v>
      </c>
      <c r="B1080" s="190" t="s">
        <v>1498</v>
      </c>
      <c r="C1080" s="190" t="s">
        <v>628</v>
      </c>
      <c r="D1080" s="190" t="s">
        <v>479</v>
      </c>
      <c r="E1080" s="191">
        <v>6</v>
      </c>
    </row>
    <row r="1081" spans="1:5" x14ac:dyDescent="0.25">
      <c r="A1081" s="188">
        <v>2600090003</v>
      </c>
      <c r="B1081" s="188" t="s">
        <v>1499</v>
      </c>
      <c r="C1081" s="188" t="s">
        <v>628</v>
      </c>
      <c r="D1081" s="188" t="s">
        <v>479</v>
      </c>
      <c r="E1081" s="189">
        <v>6</v>
      </c>
    </row>
    <row r="1082" spans="1:5" x14ac:dyDescent="0.25">
      <c r="A1082" s="190">
        <v>2600090004</v>
      </c>
      <c r="B1082" s="190" t="s">
        <v>1500</v>
      </c>
      <c r="C1082" s="190" t="s">
        <v>628</v>
      </c>
      <c r="D1082" s="190" t="s">
        <v>479</v>
      </c>
      <c r="E1082" s="191">
        <v>6</v>
      </c>
    </row>
    <row r="1083" spans="1:5" x14ac:dyDescent="0.25">
      <c r="A1083" s="188">
        <v>2600090005</v>
      </c>
      <c r="B1083" s="188" t="s">
        <v>1501</v>
      </c>
      <c r="C1083" s="188" t="s">
        <v>628</v>
      </c>
      <c r="D1083" s="188" t="s">
        <v>479</v>
      </c>
      <c r="E1083" s="189">
        <v>6</v>
      </c>
    </row>
    <row r="1084" spans="1:5" x14ac:dyDescent="0.25">
      <c r="A1084" s="190">
        <v>2600090006</v>
      </c>
      <c r="B1084" s="190" t="s">
        <v>1502</v>
      </c>
      <c r="C1084" s="190" t="s">
        <v>628</v>
      </c>
      <c r="D1084" s="190" t="s">
        <v>479</v>
      </c>
      <c r="E1084" s="191">
        <v>6</v>
      </c>
    </row>
    <row r="1085" spans="1:5" x14ac:dyDescent="0.25">
      <c r="A1085" s="188">
        <v>2600090007</v>
      </c>
      <c r="B1085" s="188" t="s">
        <v>1503</v>
      </c>
      <c r="C1085" s="188" t="s">
        <v>628</v>
      </c>
      <c r="D1085" s="188" t="s">
        <v>479</v>
      </c>
      <c r="E1085" s="189">
        <v>6</v>
      </c>
    </row>
    <row r="1086" spans="1:5" x14ac:dyDescent="0.25">
      <c r="A1086" s="190">
        <v>2600090008</v>
      </c>
      <c r="B1086" s="190" t="s">
        <v>1504</v>
      </c>
      <c r="C1086" s="190" t="s">
        <v>628</v>
      </c>
      <c r="D1086" s="190" t="s">
        <v>479</v>
      </c>
      <c r="E1086" s="191">
        <v>6</v>
      </c>
    </row>
    <row r="1087" spans="1:5" x14ac:dyDescent="0.25">
      <c r="A1087" s="188">
        <v>2600090009</v>
      </c>
      <c r="B1087" s="188" t="s">
        <v>1505</v>
      </c>
      <c r="C1087" s="188" t="s">
        <v>628</v>
      </c>
      <c r="D1087" s="188" t="s">
        <v>479</v>
      </c>
      <c r="E1087" s="189">
        <v>6</v>
      </c>
    </row>
    <row r="1088" spans="1:5" x14ac:dyDescent="0.25">
      <c r="A1088" s="190">
        <v>2600090010</v>
      </c>
      <c r="B1088" s="190" t="s">
        <v>1506</v>
      </c>
      <c r="C1088" s="190" t="s">
        <v>628</v>
      </c>
      <c r="D1088" s="190" t="s">
        <v>479</v>
      </c>
      <c r="E1088" s="191">
        <v>6</v>
      </c>
    </row>
    <row r="1089" spans="1:5" x14ac:dyDescent="0.25">
      <c r="A1089" s="188">
        <v>2600090011</v>
      </c>
      <c r="B1089" s="188" t="s">
        <v>1507</v>
      </c>
      <c r="C1089" s="188" t="s">
        <v>628</v>
      </c>
      <c r="D1089" s="188" t="s">
        <v>479</v>
      </c>
      <c r="E1089" s="189">
        <v>6</v>
      </c>
    </row>
    <row r="1090" spans="1:5" x14ac:dyDescent="0.25">
      <c r="A1090" s="190">
        <v>2600090012</v>
      </c>
      <c r="B1090" s="190" t="s">
        <v>1508</v>
      </c>
      <c r="C1090" s="190" t="s">
        <v>628</v>
      </c>
      <c r="D1090" s="190" t="s">
        <v>479</v>
      </c>
      <c r="E1090" s="191">
        <v>6</v>
      </c>
    </row>
    <row r="1091" spans="1:5" x14ac:dyDescent="0.25">
      <c r="A1091" s="188">
        <v>2600090013</v>
      </c>
      <c r="B1091" s="188" t="s">
        <v>1509</v>
      </c>
      <c r="C1091" s="188" t="s">
        <v>628</v>
      </c>
      <c r="D1091" s="188" t="s">
        <v>479</v>
      </c>
      <c r="E1091" s="189">
        <v>6</v>
      </c>
    </row>
    <row r="1092" spans="1:5" x14ac:dyDescent="0.25">
      <c r="A1092" s="190">
        <v>2600090014</v>
      </c>
      <c r="B1092" s="190" t="s">
        <v>8570</v>
      </c>
      <c r="C1092" s="190" t="s">
        <v>628</v>
      </c>
      <c r="D1092" s="190" t="s">
        <v>479</v>
      </c>
      <c r="E1092" s="191">
        <v>6</v>
      </c>
    </row>
    <row r="1093" spans="1:5" x14ac:dyDescent="0.25">
      <c r="A1093" s="188">
        <v>2600090015</v>
      </c>
      <c r="B1093" s="188" t="s">
        <v>9156</v>
      </c>
      <c r="C1093" s="188" t="s">
        <v>628</v>
      </c>
      <c r="D1093" s="188" t="s">
        <v>479</v>
      </c>
      <c r="E1093" s="189">
        <v>6</v>
      </c>
    </row>
    <row r="1094" spans="1:5" x14ac:dyDescent="0.25">
      <c r="A1094" s="190">
        <v>2600090016</v>
      </c>
      <c r="B1094" s="190" t="s">
        <v>1510</v>
      </c>
      <c r="C1094" s="190" t="s">
        <v>628</v>
      </c>
      <c r="D1094" s="190" t="s">
        <v>479</v>
      </c>
      <c r="E1094" s="191">
        <v>6</v>
      </c>
    </row>
    <row r="1095" spans="1:5" x14ac:dyDescent="0.25">
      <c r="A1095" s="188">
        <v>2600090017</v>
      </c>
      <c r="B1095" s="188" t="s">
        <v>1511</v>
      </c>
      <c r="C1095" s="188" t="s">
        <v>628</v>
      </c>
      <c r="D1095" s="188" t="s">
        <v>479</v>
      </c>
      <c r="E1095" s="189">
        <v>6</v>
      </c>
    </row>
    <row r="1096" spans="1:5" x14ac:dyDescent="0.25">
      <c r="A1096" s="190">
        <v>2600090018</v>
      </c>
      <c r="B1096" s="190" t="s">
        <v>1512</v>
      </c>
      <c r="C1096" s="190" t="s">
        <v>628</v>
      </c>
      <c r="D1096" s="190" t="s">
        <v>479</v>
      </c>
      <c r="E1096" s="191">
        <v>6</v>
      </c>
    </row>
    <row r="1097" spans="1:5" x14ac:dyDescent="0.25">
      <c r="A1097" s="188">
        <v>2600090019</v>
      </c>
      <c r="B1097" s="188" t="s">
        <v>1513</v>
      </c>
      <c r="C1097" s="188" t="s">
        <v>628</v>
      </c>
      <c r="D1097" s="188" t="s">
        <v>479</v>
      </c>
      <c r="E1097" s="189">
        <v>6</v>
      </c>
    </row>
    <row r="1098" spans="1:5" x14ac:dyDescent="0.25">
      <c r="A1098" s="190">
        <v>2600090020</v>
      </c>
      <c r="B1098" s="190" t="s">
        <v>1514</v>
      </c>
      <c r="C1098" s="190" t="s">
        <v>628</v>
      </c>
      <c r="D1098" s="190" t="s">
        <v>479</v>
      </c>
      <c r="E1098" s="191">
        <v>6</v>
      </c>
    </row>
    <row r="1099" spans="1:5" x14ac:dyDescent="0.25">
      <c r="A1099" s="188">
        <v>2600090021</v>
      </c>
      <c r="B1099" s="188" t="s">
        <v>1515</v>
      </c>
      <c r="C1099" s="188" t="s">
        <v>628</v>
      </c>
      <c r="D1099" s="188" t="s">
        <v>479</v>
      </c>
      <c r="E1099" s="189">
        <v>6</v>
      </c>
    </row>
    <row r="1100" spans="1:5" x14ac:dyDescent="0.25">
      <c r="A1100" s="190">
        <v>2600090022</v>
      </c>
      <c r="B1100" s="190" t="s">
        <v>1516</v>
      </c>
      <c r="C1100" s="190" t="s">
        <v>628</v>
      </c>
      <c r="D1100" s="190" t="s">
        <v>479</v>
      </c>
      <c r="E1100" s="191">
        <v>6</v>
      </c>
    </row>
    <row r="1101" spans="1:5" x14ac:dyDescent="0.25">
      <c r="A1101" s="188">
        <v>2600090023</v>
      </c>
      <c r="B1101" s="188" t="s">
        <v>3845</v>
      </c>
      <c r="C1101" s="188" t="s">
        <v>628</v>
      </c>
      <c r="D1101" s="188" t="s">
        <v>479</v>
      </c>
      <c r="E1101" s="189">
        <v>6</v>
      </c>
    </row>
    <row r="1102" spans="1:5" x14ac:dyDescent="0.25">
      <c r="A1102" s="190">
        <v>2600090024</v>
      </c>
      <c r="B1102" s="190" t="s">
        <v>4265</v>
      </c>
      <c r="C1102" s="190" t="s">
        <v>628</v>
      </c>
      <c r="D1102" s="190" t="s">
        <v>479</v>
      </c>
      <c r="E1102" s="191">
        <v>6</v>
      </c>
    </row>
    <row r="1103" spans="1:5" x14ac:dyDescent="0.25">
      <c r="A1103" s="188">
        <v>2600090025</v>
      </c>
      <c r="B1103" s="188" t="s">
        <v>4736</v>
      </c>
      <c r="C1103" s="188" t="s">
        <v>628</v>
      </c>
      <c r="D1103" s="188" t="s">
        <v>479</v>
      </c>
      <c r="E1103" s="189">
        <v>6</v>
      </c>
    </row>
    <row r="1104" spans="1:5" x14ac:dyDescent="0.25">
      <c r="A1104" s="190">
        <v>2600090026</v>
      </c>
      <c r="B1104" s="190" t="s">
        <v>5446</v>
      </c>
      <c r="C1104" s="190" t="s">
        <v>628</v>
      </c>
      <c r="D1104" s="190" t="s">
        <v>479</v>
      </c>
      <c r="E1104" s="191">
        <v>6</v>
      </c>
    </row>
    <row r="1105" spans="1:5" x14ac:dyDescent="0.25">
      <c r="A1105" s="188">
        <v>2600090027</v>
      </c>
      <c r="B1105" s="188" t="s">
        <v>5447</v>
      </c>
      <c r="C1105" s="188" t="s">
        <v>628</v>
      </c>
      <c r="D1105" s="188" t="s">
        <v>479</v>
      </c>
      <c r="E1105" s="189">
        <v>6</v>
      </c>
    </row>
    <row r="1106" spans="1:5" x14ac:dyDescent="0.25">
      <c r="A1106" s="190">
        <v>2600090028</v>
      </c>
      <c r="B1106" s="190" t="s">
        <v>5448</v>
      </c>
      <c r="C1106" s="190" t="s">
        <v>628</v>
      </c>
      <c r="D1106" s="190" t="s">
        <v>479</v>
      </c>
      <c r="E1106" s="191">
        <v>6</v>
      </c>
    </row>
    <row r="1107" spans="1:5" x14ac:dyDescent="0.25">
      <c r="A1107" s="188">
        <v>2600090029</v>
      </c>
      <c r="B1107" s="188" t="s">
        <v>5449</v>
      </c>
      <c r="C1107" s="188" t="s">
        <v>628</v>
      </c>
      <c r="D1107" s="188" t="s">
        <v>479</v>
      </c>
      <c r="E1107" s="189">
        <v>6</v>
      </c>
    </row>
    <row r="1108" spans="1:5" x14ac:dyDescent="0.25">
      <c r="A1108" s="190">
        <v>2600090030</v>
      </c>
      <c r="B1108" s="190" t="s">
        <v>5450</v>
      </c>
      <c r="C1108" s="190" t="s">
        <v>628</v>
      </c>
      <c r="D1108" s="190" t="s">
        <v>479</v>
      </c>
      <c r="E1108" s="191">
        <v>6</v>
      </c>
    </row>
    <row r="1109" spans="1:5" x14ac:dyDescent="0.25">
      <c r="A1109" s="188">
        <v>2600090031</v>
      </c>
      <c r="B1109" s="188" t="s">
        <v>5451</v>
      </c>
      <c r="C1109" s="188" t="s">
        <v>628</v>
      </c>
      <c r="D1109" s="188" t="s">
        <v>479</v>
      </c>
      <c r="E1109" s="189">
        <v>12</v>
      </c>
    </row>
    <row r="1110" spans="1:5" x14ac:dyDescent="0.25">
      <c r="A1110" s="190">
        <v>2600090032</v>
      </c>
      <c r="B1110" s="190" t="s">
        <v>7588</v>
      </c>
      <c r="C1110" s="190" t="s">
        <v>628</v>
      </c>
      <c r="D1110" s="190" t="s">
        <v>479</v>
      </c>
      <c r="E1110" s="191">
        <v>6</v>
      </c>
    </row>
    <row r="1111" spans="1:5" x14ac:dyDescent="0.25">
      <c r="A1111" s="188">
        <v>2600090033</v>
      </c>
      <c r="B1111" s="188" t="s">
        <v>9157</v>
      </c>
      <c r="C1111" s="188" t="s">
        <v>628</v>
      </c>
      <c r="D1111" s="188" t="s">
        <v>479</v>
      </c>
      <c r="E1111" s="189">
        <v>6</v>
      </c>
    </row>
    <row r="1112" spans="1:5" x14ac:dyDescent="0.25">
      <c r="A1112" s="190">
        <v>2600090034</v>
      </c>
      <c r="B1112" s="190" t="s">
        <v>9158</v>
      </c>
      <c r="C1112" s="190" t="s">
        <v>628</v>
      </c>
      <c r="D1112" s="190" t="s">
        <v>479</v>
      </c>
      <c r="E1112" s="191">
        <v>6</v>
      </c>
    </row>
    <row r="1113" spans="1:5" x14ac:dyDescent="0.25">
      <c r="A1113" s="188">
        <v>2600100001</v>
      </c>
      <c r="B1113" s="188" t="s">
        <v>1517</v>
      </c>
      <c r="C1113" s="188" t="s">
        <v>628</v>
      </c>
      <c r="D1113" s="188" t="s">
        <v>479</v>
      </c>
      <c r="E1113" s="189">
        <v>6</v>
      </c>
    </row>
    <row r="1114" spans="1:5" x14ac:dyDescent="0.25">
      <c r="A1114" s="190">
        <v>2600100002</v>
      </c>
      <c r="B1114" s="190" t="s">
        <v>1518</v>
      </c>
      <c r="C1114" s="190" t="s">
        <v>628</v>
      </c>
      <c r="D1114" s="190" t="s">
        <v>479</v>
      </c>
      <c r="E1114" s="191">
        <v>12</v>
      </c>
    </row>
    <row r="1115" spans="1:5" x14ac:dyDescent="0.25">
      <c r="A1115" s="188">
        <v>2600100003</v>
      </c>
      <c r="B1115" s="188" t="s">
        <v>634</v>
      </c>
      <c r="C1115" s="188" t="s">
        <v>628</v>
      </c>
      <c r="D1115" s="188" t="s">
        <v>479</v>
      </c>
      <c r="E1115" s="189">
        <v>12</v>
      </c>
    </row>
    <row r="1116" spans="1:5" x14ac:dyDescent="0.25">
      <c r="A1116" s="190">
        <v>2600100004</v>
      </c>
      <c r="B1116" s="190" t="s">
        <v>635</v>
      </c>
      <c r="C1116" s="190" t="s">
        <v>628</v>
      </c>
      <c r="D1116" s="190" t="s">
        <v>479</v>
      </c>
      <c r="E1116" s="191">
        <v>12</v>
      </c>
    </row>
    <row r="1117" spans="1:5" x14ac:dyDescent="0.25">
      <c r="A1117" s="188">
        <v>2600100005</v>
      </c>
      <c r="B1117" s="188" t="s">
        <v>636</v>
      </c>
      <c r="C1117" s="188" t="s">
        <v>628</v>
      </c>
      <c r="D1117" s="188" t="s">
        <v>479</v>
      </c>
      <c r="E1117" s="189">
        <v>12</v>
      </c>
    </row>
    <row r="1118" spans="1:5" x14ac:dyDescent="0.25">
      <c r="A1118" s="190">
        <v>2600100006</v>
      </c>
      <c r="B1118" s="190" t="s">
        <v>1519</v>
      </c>
      <c r="C1118" s="190" t="s">
        <v>628</v>
      </c>
      <c r="D1118" s="190" t="s">
        <v>479</v>
      </c>
      <c r="E1118" s="191">
        <v>12</v>
      </c>
    </row>
    <row r="1119" spans="1:5" x14ac:dyDescent="0.25">
      <c r="A1119" s="188">
        <v>2600100007</v>
      </c>
      <c r="B1119" s="188" t="s">
        <v>1520</v>
      </c>
      <c r="C1119" s="188" t="s">
        <v>628</v>
      </c>
      <c r="D1119" s="188" t="s">
        <v>479</v>
      </c>
      <c r="E1119" s="189">
        <v>12</v>
      </c>
    </row>
    <row r="1120" spans="1:5" x14ac:dyDescent="0.25">
      <c r="A1120" s="190">
        <v>2600100008</v>
      </c>
      <c r="B1120" s="190" t="s">
        <v>637</v>
      </c>
      <c r="C1120" s="190" t="s">
        <v>628</v>
      </c>
      <c r="D1120" s="190" t="s">
        <v>479</v>
      </c>
      <c r="E1120" s="191">
        <v>12</v>
      </c>
    </row>
    <row r="1121" spans="1:5" x14ac:dyDescent="0.25">
      <c r="A1121" s="188">
        <v>2600100009</v>
      </c>
      <c r="B1121" s="188" t="s">
        <v>1521</v>
      </c>
      <c r="C1121" s="188" t="s">
        <v>628</v>
      </c>
      <c r="D1121" s="188" t="s">
        <v>479</v>
      </c>
      <c r="E1121" s="189">
        <v>12</v>
      </c>
    </row>
    <row r="1122" spans="1:5" x14ac:dyDescent="0.25">
      <c r="A1122" s="190">
        <v>2600100010</v>
      </c>
      <c r="B1122" s="190" t="s">
        <v>1522</v>
      </c>
      <c r="C1122" s="190" t="s">
        <v>628</v>
      </c>
      <c r="D1122" s="190" t="s">
        <v>479</v>
      </c>
      <c r="E1122" s="191">
        <v>6</v>
      </c>
    </row>
    <row r="1123" spans="1:5" x14ac:dyDescent="0.25">
      <c r="A1123" s="188">
        <v>2600100011</v>
      </c>
      <c r="B1123" s="188" t="s">
        <v>1523</v>
      </c>
      <c r="C1123" s="188" t="s">
        <v>628</v>
      </c>
      <c r="D1123" s="188" t="s">
        <v>479</v>
      </c>
      <c r="E1123" s="189">
        <v>12</v>
      </c>
    </row>
    <row r="1124" spans="1:5" x14ac:dyDescent="0.25">
      <c r="A1124" s="190">
        <v>2600100012</v>
      </c>
      <c r="B1124" s="190" t="s">
        <v>1524</v>
      </c>
      <c r="C1124" s="190" t="s">
        <v>628</v>
      </c>
      <c r="D1124" s="190" t="s">
        <v>479</v>
      </c>
      <c r="E1124" s="191">
        <v>12</v>
      </c>
    </row>
    <row r="1125" spans="1:5" x14ac:dyDescent="0.25">
      <c r="A1125" s="188">
        <v>2600100013</v>
      </c>
      <c r="B1125" s="188" t="s">
        <v>1525</v>
      </c>
      <c r="C1125" s="188" t="s">
        <v>628</v>
      </c>
      <c r="D1125" s="188" t="s">
        <v>479</v>
      </c>
      <c r="E1125" s="189">
        <v>6</v>
      </c>
    </row>
    <row r="1126" spans="1:5" x14ac:dyDescent="0.25">
      <c r="A1126" s="190">
        <v>2600100014</v>
      </c>
      <c r="B1126" s="190" t="s">
        <v>1526</v>
      </c>
      <c r="C1126" s="190" t="s">
        <v>628</v>
      </c>
      <c r="D1126" s="190" t="s">
        <v>479</v>
      </c>
      <c r="E1126" s="191">
        <v>12</v>
      </c>
    </row>
    <row r="1127" spans="1:5" x14ac:dyDescent="0.25">
      <c r="A1127" s="188">
        <v>2600100015</v>
      </c>
      <c r="B1127" s="188" t="s">
        <v>1527</v>
      </c>
      <c r="C1127" s="188" t="s">
        <v>628</v>
      </c>
      <c r="D1127" s="188" t="s">
        <v>479</v>
      </c>
      <c r="E1127" s="189">
        <v>12</v>
      </c>
    </row>
    <row r="1128" spans="1:5" x14ac:dyDescent="0.25">
      <c r="A1128" s="190">
        <v>2600100016</v>
      </c>
      <c r="B1128" s="190" t="s">
        <v>638</v>
      </c>
      <c r="C1128" s="190" t="s">
        <v>628</v>
      </c>
      <c r="D1128" s="190" t="s">
        <v>479</v>
      </c>
      <c r="E1128" s="191">
        <v>12</v>
      </c>
    </row>
    <row r="1129" spans="1:5" x14ac:dyDescent="0.25">
      <c r="A1129" s="188">
        <v>2600100017</v>
      </c>
      <c r="B1129" s="188" t="s">
        <v>3292</v>
      </c>
      <c r="C1129" s="188" t="s">
        <v>628</v>
      </c>
      <c r="D1129" s="188" t="s">
        <v>479</v>
      </c>
      <c r="E1129" s="189">
        <v>12</v>
      </c>
    </row>
    <row r="1130" spans="1:5" x14ac:dyDescent="0.25">
      <c r="A1130" s="190">
        <v>2600100018</v>
      </c>
      <c r="B1130" s="190" t="s">
        <v>1528</v>
      </c>
      <c r="C1130" s="190" t="s">
        <v>628</v>
      </c>
      <c r="D1130" s="190" t="s">
        <v>479</v>
      </c>
      <c r="E1130" s="191">
        <v>12</v>
      </c>
    </row>
    <row r="1131" spans="1:5" x14ac:dyDescent="0.25">
      <c r="A1131" s="188">
        <v>2600100019</v>
      </c>
      <c r="B1131" s="188" t="s">
        <v>1529</v>
      </c>
      <c r="C1131" s="188" t="s">
        <v>628</v>
      </c>
      <c r="D1131" s="188" t="s">
        <v>479</v>
      </c>
      <c r="E1131" s="189">
        <v>12</v>
      </c>
    </row>
    <row r="1132" spans="1:5" x14ac:dyDescent="0.25">
      <c r="A1132" s="190">
        <v>2600100020</v>
      </c>
      <c r="B1132" s="190" t="s">
        <v>1530</v>
      </c>
      <c r="C1132" s="190" t="s">
        <v>628</v>
      </c>
      <c r="D1132" s="190" t="s">
        <v>479</v>
      </c>
      <c r="E1132" s="191">
        <v>192</v>
      </c>
    </row>
    <row r="1133" spans="1:5" x14ac:dyDescent="0.25">
      <c r="A1133" s="188">
        <v>2600100021</v>
      </c>
      <c r="B1133" s="188" t="s">
        <v>1531</v>
      </c>
      <c r="C1133" s="188" t="s">
        <v>628</v>
      </c>
      <c r="D1133" s="188" t="s">
        <v>479</v>
      </c>
      <c r="E1133" s="189">
        <v>12</v>
      </c>
    </row>
    <row r="1134" spans="1:5" x14ac:dyDescent="0.25">
      <c r="A1134" s="190">
        <v>2600100022</v>
      </c>
      <c r="B1134" s="190" t="s">
        <v>1532</v>
      </c>
      <c r="C1134" s="190" t="s">
        <v>628</v>
      </c>
      <c r="D1134" s="190" t="s">
        <v>479</v>
      </c>
      <c r="E1134" s="191">
        <v>6</v>
      </c>
    </row>
    <row r="1135" spans="1:5" x14ac:dyDescent="0.25">
      <c r="A1135" s="188">
        <v>2600100023</v>
      </c>
      <c r="B1135" s="188" t="s">
        <v>1533</v>
      </c>
      <c r="C1135" s="188" t="s">
        <v>628</v>
      </c>
      <c r="D1135" s="188" t="s">
        <v>479</v>
      </c>
      <c r="E1135" s="189">
        <v>12</v>
      </c>
    </row>
    <row r="1136" spans="1:5" x14ac:dyDescent="0.25">
      <c r="A1136" s="190">
        <v>2600100024</v>
      </c>
      <c r="B1136" s="190" t="s">
        <v>1534</v>
      </c>
      <c r="C1136" s="190" t="s">
        <v>628</v>
      </c>
      <c r="D1136" s="190" t="s">
        <v>479</v>
      </c>
      <c r="E1136" s="191">
        <v>6</v>
      </c>
    </row>
    <row r="1137" spans="1:5" x14ac:dyDescent="0.25">
      <c r="A1137" s="188">
        <v>2600100025</v>
      </c>
      <c r="B1137" s="188" t="s">
        <v>1535</v>
      </c>
      <c r="C1137" s="188" t="s">
        <v>628</v>
      </c>
      <c r="D1137" s="188" t="s">
        <v>479</v>
      </c>
      <c r="E1137" s="189">
        <v>6</v>
      </c>
    </row>
    <row r="1138" spans="1:5" x14ac:dyDescent="0.25">
      <c r="A1138" s="190">
        <v>2600100026</v>
      </c>
      <c r="B1138" s="190" t="s">
        <v>1536</v>
      </c>
      <c r="C1138" s="190" t="s">
        <v>628</v>
      </c>
      <c r="D1138" s="190" t="s">
        <v>479</v>
      </c>
      <c r="E1138" s="191">
        <v>6</v>
      </c>
    </row>
    <row r="1139" spans="1:5" x14ac:dyDescent="0.25">
      <c r="A1139" s="188">
        <v>2600100027</v>
      </c>
      <c r="B1139" s="188" t="s">
        <v>1537</v>
      </c>
      <c r="C1139" s="188" t="s">
        <v>628</v>
      </c>
      <c r="D1139" s="188" t="s">
        <v>479</v>
      </c>
      <c r="E1139" s="189">
        <v>12</v>
      </c>
    </row>
    <row r="1140" spans="1:5" x14ac:dyDescent="0.25">
      <c r="A1140" s="190">
        <v>2600100028</v>
      </c>
      <c r="B1140" s="190" t="s">
        <v>1538</v>
      </c>
      <c r="C1140" s="190" t="s">
        <v>628</v>
      </c>
      <c r="D1140" s="190" t="s">
        <v>479</v>
      </c>
      <c r="E1140" s="191">
        <v>12</v>
      </c>
    </row>
    <row r="1141" spans="1:5" x14ac:dyDescent="0.25">
      <c r="A1141" s="188">
        <v>2600100029</v>
      </c>
      <c r="B1141" s="188" t="s">
        <v>1539</v>
      </c>
      <c r="C1141" s="188" t="s">
        <v>628</v>
      </c>
      <c r="D1141" s="188" t="s">
        <v>479</v>
      </c>
      <c r="E1141" s="189">
        <v>192</v>
      </c>
    </row>
    <row r="1142" spans="1:5" x14ac:dyDescent="0.25">
      <c r="A1142" s="190">
        <v>2600100030</v>
      </c>
      <c r="B1142" s="190" t="s">
        <v>1540</v>
      </c>
      <c r="C1142" s="190" t="s">
        <v>628</v>
      </c>
      <c r="D1142" s="190" t="s">
        <v>479</v>
      </c>
      <c r="E1142" s="191">
        <v>12</v>
      </c>
    </row>
    <row r="1143" spans="1:5" x14ac:dyDescent="0.25">
      <c r="A1143" s="188">
        <v>2600100031</v>
      </c>
      <c r="B1143" s="188" t="s">
        <v>1541</v>
      </c>
      <c r="C1143" s="188" t="s">
        <v>628</v>
      </c>
      <c r="D1143" s="188" t="s">
        <v>479</v>
      </c>
      <c r="E1143" s="189">
        <v>12</v>
      </c>
    </row>
    <row r="1144" spans="1:5" x14ac:dyDescent="0.25">
      <c r="A1144" s="190">
        <v>2600100032</v>
      </c>
      <c r="B1144" s="190" t="s">
        <v>1542</v>
      </c>
      <c r="C1144" s="190" t="s">
        <v>628</v>
      </c>
      <c r="D1144" s="190" t="s">
        <v>479</v>
      </c>
      <c r="E1144" s="191">
        <v>12</v>
      </c>
    </row>
    <row r="1145" spans="1:5" x14ac:dyDescent="0.25">
      <c r="A1145" s="188">
        <v>2600100033</v>
      </c>
      <c r="B1145" s="188" t="s">
        <v>1543</v>
      </c>
      <c r="C1145" s="188" t="s">
        <v>628</v>
      </c>
      <c r="D1145" s="188" t="s">
        <v>479</v>
      </c>
      <c r="E1145" s="189">
        <v>12</v>
      </c>
    </row>
    <row r="1146" spans="1:5" x14ac:dyDescent="0.25">
      <c r="A1146" s="190">
        <v>2600100034</v>
      </c>
      <c r="B1146" s="190" t="s">
        <v>1544</v>
      </c>
      <c r="C1146" s="190" t="s">
        <v>628</v>
      </c>
      <c r="D1146" s="190" t="s">
        <v>479</v>
      </c>
      <c r="E1146" s="191">
        <v>12</v>
      </c>
    </row>
    <row r="1147" spans="1:5" x14ac:dyDescent="0.25">
      <c r="A1147" s="188">
        <v>2600100035</v>
      </c>
      <c r="B1147" s="188" t="s">
        <v>1545</v>
      </c>
      <c r="C1147" s="188" t="s">
        <v>628</v>
      </c>
      <c r="D1147" s="188" t="s">
        <v>479</v>
      </c>
      <c r="E1147" s="189">
        <v>12</v>
      </c>
    </row>
    <row r="1148" spans="1:5" x14ac:dyDescent="0.25">
      <c r="A1148" s="190">
        <v>2600100036</v>
      </c>
      <c r="B1148" s="190" t="s">
        <v>1546</v>
      </c>
      <c r="C1148" s="190" t="s">
        <v>628</v>
      </c>
      <c r="D1148" s="190" t="s">
        <v>479</v>
      </c>
      <c r="E1148" s="191">
        <v>6</v>
      </c>
    </row>
    <row r="1149" spans="1:5" x14ac:dyDescent="0.25">
      <c r="A1149" s="188">
        <v>2600100037</v>
      </c>
      <c r="B1149" s="188" t="s">
        <v>1547</v>
      </c>
      <c r="C1149" s="188" t="s">
        <v>628</v>
      </c>
      <c r="D1149" s="188" t="s">
        <v>479</v>
      </c>
      <c r="E1149" s="189">
        <v>6</v>
      </c>
    </row>
    <row r="1150" spans="1:5" x14ac:dyDescent="0.25">
      <c r="A1150" s="190">
        <v>2600100038</v>
      </c>
      <c r="B1150" s="190" t="s">
        <v>1548</v>
      </c>
      <c r="C1150" s="190" t="s">
        <v>628</v>
      </c>
      <c r="D1150" s="190" t="s">
        <v>479</v>
      </c>
      <c r="E1150" s="191">
        <v>12</v>
      </c>
    </row>
    <row r="1151" spans="1:5" x14ac:dyDescent="0.25">
      <c r="A1151" s="188">
        <v>2600100039</v>
      </c>
      <c r="B1151" s="188" t="s">
        <v>1549</v>
      </c>
      <c r="C1151" s="188" t="s">
        <v>628</v>
      </c>
      <c r="D1151" s="188" t="s">
        <v>479</v>
      </c>
      <c r="E1151" s="189">
        <v>12</v>
      </c>
    </row>
    <row r="1152" spans="1:5" x14ac:dyDescent="0.25">
      <c r="A1152" s="190">
        <v>2600100040</v>
      </c>
      <c r="B1152" s="190" t="s">
        <v>3293</v>
      </c>
      <c r="C1152" s="190" t="s">
        <v>628</v>
      </c>
      <c r="D1152" s="190" t="s">
        <v>479</v>
      </c>
      <c r="E1152" s="191">
        <v>6</v>
      </c>
    </row>
    <row r="1153" spans="1:5" x14ac:dyDescent="0.25">
      <c r="A1153" s="188">
        <v>2600100041</v>
      </c>
      <c r="B1153" s="188" t="s">
        <v>3294</v>
      </c>
      <c r="C1153" s="188" t="s">
        <v>628</v>
      </c>
      <c r="D1153" s="188" t="s">
        <v>479</v>
      </c>
      <c r="E1153" s="189">
        <v>12</v>
      </c>
    </row>
    <row r="1154" spans="1:5" x14ac:dyDescent="0.25">
      <c r="A1154" s="190">
        <v>2600100042</v>
      </c>
      <c r="B1154" s="190" t="s">
        <v>3295</v>
      </c>
      <c r="C1154" s="190" t="s">
        <v>628</v>
      </c>
      <c r="D1154" s="190" t="s">
        <v>479</v>
      </c>
      <c r="E1154" s="191">
        <v>12</v>
      </c>
    </row>
    <row r="1155" spans="1:5" x14ac:dyDescent="0.25">
      <c r="A1155" s="188">
        <v>2600100043</v>
      </c>
      <c r="B1155" s="188" t="s">
        <v>3296</v>
      </c>
      <c r="C1155" s="188" t="s">
        <v>628</v>
      </c>
      <c r="D1155" s="188" t="s">
        <v>479</v>
      </c>
      <c r="E1155" s="189">
        <v>12</v>
      </c>
    </row>
    <row r="1156" spans="1:5" x14ac:dyDescent="0.25">
      <c r="A1156" s="190">
        <v>2600100044</v>
      </c>
      <c r="B1156" s="190" t="s">
        <v>3899</v>
      </c>
      <c r="C1156" s="190" t="s">
        <v>628</v>
      </c>
      <c r="D1156" s="190" t="s">
        <v>479</v>
      </c>
      <c r="E1156" s="191">
        <v>6</v>
      </c>
    </row>
    <row r="1157" spans="1:5" x14ac:dyDescent="0.25">
      <c r="A1157" s="188">
        <v>2600100045</v>
      </c>
      <c r="B1157" s="188" t="s">
        <v>6514</v>
      </c>
      <c r="C1157" s="188" t="s">
        <v>628</v>
      </c>
      <c r="D1157" s="188" t="s">
        <v>479</v>
      </c>
      <c r="E1157" s="189">
        <v>6</v>
      </c>
    </row>
    <row r="1158" spans="1:5" x14ac:dyDescent="0.25">
      <c r="A1158" s="190">
        <v>2600110001</v>
      </c>
      <c r="B1158" s="190" t="s">
        <v>1550</v>
      </c>
      <c r="C1158" s="190" t="s">
        <v>628</v>
      </c>
      <c r="D1158" s="190" t="s">
        <v>479</v>
      </c>
      <c r="E1158" s="191">
        <v>10</v>
      </c>
    </row>
    <row r="1159" spans="1:5" x14ac:dyDescent="0.25">
      <c r="A1159" s="188">
        <v>2600110002</v>
      </c>
      <c r="B1159" s="188" t="s">
        <v>1551</v>
      </c>
      <c r="C1159" s="188" t="s">
        <v>628</v>
      </c>
      <c r="D1159" s="188" t="s">
        <v>479</v>
      </c>
      <c r="E1159" s="189">
        <v>12</v>
      </c>
    </row>
    <row r="1160" spans="1:5" x14ac:dyDescent="0.25">
      <c r="A1160" s="190">
        <v>2600110003</v>
      </c>
      <c r="B1160" s="190" t="s">
        <v>1552</v>
      </c>
      <c r="C1160" s="190" t="s">
        <v>628</v>
      </c>
      <c r="D1160" s="190" t="s">
        <v>479</v>
      </c>
      <c r="E1160" s="191">
        <v>6</v>
      </c>
    </row>
    <row r="1161" spans="1:5" x14ac:dyDescent="0.25">
      <c r="A1161" s="188">
        <v>2600110004</v>
      </c>
      <c r="B1161" s="188" t="s">
        <v>1553</v>
      </c>
      <c r="C1161" s="188" t="s">
        <v>628</v>
      </c>
      <c r="D1161" s="188" t="s">
        <v>479</v>
      </c>
      <c r="E1161" s="189">
        <v>6</v>
      </c>
    </row>
    <row r="1162" spans="1:5" x14ac:dyDescent="0.25">
      <c r="A1162" s="190">
        <v>2600110005</v>
      </c>
      <c r="B1162" s="190" t="s">
        <v>7127</v>
      </c>
      <c r="C1162" s="190" t="s">
        <v>628</v>
      </c>
      <c r="D1162" s="190" t="s">
        <v>489</v>
      </c>
      <c r="E1162" s="191">
        <v>12</v>
      </c>
    </row>
    <row r="1163" spans="1:5" x14ac:dyDescent="0.25">
      <c r="A1163" s="188">
        <v>2600110006</v>
      </c>
      <c r="B1163" s="188" t="s">
        <v>1554</v>
      </c>
      <c r="C1163" s="188" t="s">
        <v>628</v>
      </c>
      <c r="D1163" s="188" t="s">
        <v>489</v>
      </c>
      <c r="E1163" s="189">
        <v>12</v>
      </c>
    </row>
    <row r="1164" spans="1:5" x14ac:dyDescent="0.25">
      <c r="A1164" s="190">
        <v>2600110007</v>
      </c>
      <c r="B1164" s="190" t="s">
        <v>1555</v>
      </c>
      <c r="C1164" s="190" t="s">
        <v>628</v>
      </c>
      <c r="D1164" s="190" t="s">
        <v>479</v>
      </c>
      <c r="E1164" s="191">
        <v>12</v>
      </c>
    </row>
    <row r="1165" spans="1:5" x14ac:dyDescent="0.25">
      <c r="A1165" s="188">
        <v>2600110008</v>
      </c>
      <c r="B1165" s="188" t="s">
        <v>1556</v>
      </c>
      <c r="C1165" s="188" t="s">
        <v>628</v>
      </c>
      <c r="D1165" s="188" t="s">
        <v>479</v>
      </c>
      <c r="E1165" s="189">
        <v>12</v>
      </c>
    </row>
    <row r="1166" spans="1:5" x14ac:dyDescent="0.25">
      <c r="A1166" s="190">
        <v>2600110009</v>
      </c>
      <c r="B1166" s="190" t="s">
        <v>7128</v>
      </c>
      <c r="C1166" s="190" t="s">
        <v>628</v>
      </c>
      <c r="D1166" s="190" t="s">
        <v>489</v>
      </c>
      <c r="E1166" s="191">
        <v>12</v>
      </c>
    </row>
    <row r="1167" spans="1:5" x14ac:dyDescent="0.25">
      <c r="A1167" s="188">
        <v>2600110010</v>
      </c>
      <c r="B1167" s="188" t="s">
        <v>1557</v>
      </c>
      <c r="C1167" s="188" t="s">
        <v>628</v>
      </c>
      <c r="D1167" s="188" t="s">
        <v>489</v>
      </c>
      <c r="E1167" s="189">
        <v>12</v>
      </c>
    </row>
    <row r="1168" spans="1:5" x14ac:dyDescent="0.25">
      <c r="A1168" s="190">
        <v>2600110011</v>
      </c>
      <c r="B1168" s="190" t="s">
        <v>7129</v>
      </c>
      <c r="C1168" s="190" t="s">
        <v>628</v>
      </c>
      <c r="D1168" s="190" t="s">
        <v>479</v>
      </c>
      <c r="E1168" s="191">
        <v>12</v>
      </c>
    </row>
    <row r="1169" spans="1:5" x14ac:dyDescent="0.25">
      <c r="A1169" s="188">
        <v>2600110012</v>
      </c>
      <c r="B1169" s="188" t="s">
        <v>1558</v>
      </c>
      <c r="C1169" s="188" t="s">
        <v>628</v>
      </c>
      <c r="D1169" s="188" t="s">
        <v>479</v>
      </c>
      <c r="E1169" s="189">
        <v>12</v>
      </c>
    </row>
    <row r="1170" spans="1:5" x14ac:dyDescent="0.25">
      <c r="A1170" s="190">
        <v>2600110013</v>
      </c>
      <c r="B1170" s="190" t="s">
        <v>1559</v>
      </c>
      <c r="C1170" s="190" t="s">
        <v>628</v>
      </c>
      <c r="D1170" s="190" t="s">
        <v>479</v>
      </c>
      <c r="E1170" s="191">
        <v>12</v>
      </c>
    </row>
    <row r="1171" spans="1:5" x14ac:dyDescent="0.25">
      <c r="A1171" s="188">
        <v>2600110014</v>
      </c>
      <c r="B1171" s="188" t="s">
        <v>6378</v>
      </c>
      <c r="C1171" s="188" t="s">
        <v>628</v>
      </c>
      <c r="D1171" s="188" t="s">
        <v>489</v>
      </c>
      <c r="E1171" s="189">
        <v>12</v>
      </c>
    </row>
    <row r="1172" spans="1:5" x14ac:dyDescent="0.25">
      <c r="A1172" s="190">
        <v>2600110015</v>
      </c>
      <c r="B1172" s="190" t="s">
        <v>1560</v>
      </c>
      <c r="C1172" s="190" t="s">
        <v>628</v>
      </c>
      <c r="D1172" s="190" t="s">
        <v>479</v>
      </c>
      <c r="E1172" s="191">
        <v>126</v>
      </c>
    </row>
    <row r="1173" spans="1:5" x14ac:dyDescent="0.25">
      <c r="A1173" s="188">
        <v>2600110016</v>
      </c>
      <c r="B1173" s="188" t="s">
        <v>1561</v>
      </c>
      <c r="C1173" s="188" t="s">
        <v>628</v>
      </c>
      <c r="D1173" s="188" t="s">
        <v>479</v>
      </c>
      <c r="E1173" s="189">
        <v>12</v>
      </c>
    </row>
    <row r="1174" spans="1:5" x14ac:dyDescent="0.25">
      <c r="A1174" s="190">
        <v>2600110017</v>
      </c>
      <c r="B1174" s="190" t="s">
        <v>1562</v>
      </c>
      <c r="C1174" s="190" t="s">
        <v>628</v>
      </c>
      <c r="D1174" s="190" t="s">
        <v>479</v>
      </c>
      <c r="E1174" s="191">
        <v>126</v>
      </c>
    </row>
    <row r="1175" spans="1:5" x14ac:dyDescent="0.25">
      <c r="A1175" s="188">
        <v>2600110018</v>
      </c>
      <c r="B1175" s="188" t="s">
        <v>1563</v>
      </c>
      <c r="C1175" s="188" t="s">
        <v>628</v>
      </c>
      <c r="D1175" s="188" t="s">
        <v>479</v>
      </c>
      <c r="E1175" s="189">
        <v>12</v>
      </c>
    </row>
    <row r="1176" spans="1:5" x14ac:dyDescent="0.25">
      <c r="A1176" s="190">
        <v>2600110019</v>
      </c>
      <c r="B1176" s="190" t="s">
        <v>1564</v>
      </c>
      <c r="C1176" s="190" t="s">
        <v>628</v>
      </c>
      <c r="D1176" s="190" t="s">
        <v>479</v>
      </c>
      <c r="E1176" s="191">
        <v>126</v>
      </c>
    </row>
    <row r="1177" spans="1:5" x14ac:dyDescent="0.25">
      <c r="A1177" s="188">
        <v>2600110020</v>
      </c>
      <c r="B1177" s="188" t="s">
        <v>1565</v>
      </c>
      <c r="C1177" s="188" t="s">
        <v>628</v>
      </c>
      <c r="D1177" s="188" t="s">
        <v>479</v>
      </c>
      <c r="E1177" s="189">
        <v>12</v>
      </c>
    </row>
    <row r="1178" spans="1:5" x14ac:dyDescent="0.25">
      <c r="A1178" s="190">
        <v>2600110021</v>
      </c>
      <c r="B1178" s="190" t="s">
        <v>1566</v>
      </c>
      <c r="C1178" s="190" t="s">
        <v>628</v>
      </c>
      <c r="D1178" s="190" t="s">
        <v>479</v>
      </c>
      <c r="E1178" s="191">
        <v>12</v>
      </c>
    </row>
    <row r="1179" spans="1:5" x14ac:dyDescent="0.25">
      <c r="A1179" s="188">
        <v>2600110022</v>
      </c>
      <c r="B1179" s="188" t="s">
        <v>1567</v>
      </c>
      <c r="C1179" s="188" t="s">
        <v>628</v>
      </c>
      <c r="D1179" s="188" t="s">
        <v>479</v>
      </c>
      <c r="E1179" s="189">
        <v>12</v>
      </c>
    </row>
    <row r="1180" spans="1:5" x14ac:dyDescent="0.25">
      <c r="A1180" s="190">
        <v>2600110023</v>
      </c>
      <c r="B1180" s="190" t="s">
        <v>1568</v>
      </c>
      <c r="C1180" s="190" t="s">
        <v>628</v>
      </c>
      <c r="D1180" s="190" t="s">
        <v>479</v>
      </c>
      <c r="E1180" s="191">
        <v>12</v>
      </c>
    </row>
    <row r="1181" spans="1:5" x14ac:dyDescent="0.25">
      <c r="A1181" s="188">
        <v>2600110024</v>
      </c>
      <c r="B1181" s="188" t="s">
        <v>1569</v>
      </c>
      <c r="C1181" s="188" t="s">
        <v>628</v>
      </c>
      <c r="D1181" s="188" t="s">
        <v>479</v>
      </c>
      <c r="E1181" s="189">
        <v>12</v>
      </c>
    </row>
    <row r="1182" spans="1:5" x14ac:dyDescent="0.25">
      <c r="A1182" s="190">
        <v>2600110025</v>
      </c>
      <c r="B1182" s="190" t="s">
        <v>1570</v>
      </c>
      <c r="C1182" s="190" t="s">
        <v>628</v>
      </c>
      <c r="D1182" s="190" t="s">
        <v>479</v>
      </c>
      <c r="E1182" s="191">
        <v>12</v>
      </c>
    </row>
    <row r="1183" spans="1:5" x14ac:dyDescent="0.25">
      <c r="A1183" s="188">
        <v>2600110026</v>
      </c>
      <c r="B1183" s="188" t="s">
        <v>1571</v>
      </c>
      <c r="C1183" s="188" t="s">
        <v>628</v>
      </c>
      <c r="D1183" s="188" t="s">
        <v>479</v>
      </c>
      <c r="E1183" s="189">
        <v>6</v>
      </c>
    </row>
    <row r="1184" spans="1:5" x14ac:dyDescent="0.25">
      <c r="A1184" s="190">
        <v>2600110027</v>
      </c>
      <c r="B1184" s="190" t="s">
        <v>1572</v>
      </c>
      <c r="C1184" s="190" t="s">
        <v>628</v>
      </c>
      <c r="D1184" s="190" t="s">
        <v>479</v>
      </c>
      <c r="E1184" s="191">
        <v>6</v>
      </c>
    </row>
    <row r="1185" spans="1:5" x14ac:dyDescent="0.25">
      <c r="A1185" s="188">
        <v>2600110028</v>
      </c>
      <c r="B1185" s="188" t="s">
        <v>1573</v>
      </c>
      <c r="C1185" s="188" t="s">
        <v>628</v>
      </c>
      <c r="D1185" s="188" t="s">
        <v>479</v>
      </c>
      <c r="E1185" s="189">
        <v>12</v>
      </c>
    </row>
    <row r="1186" spans="1:5" x14ac:dyDescent="0.25">
      <c r="A1186" s="190">
        <v>2600110029</v>
      </c>
      <c r="B1186" s="190" t="s">
        <v>1574</v>
      </c>
      <c r="C1186" s="190" t="s">
        <v>628</v>
      </c>
      <c r="D1186" s="190" t="s">
        <v>479</v>
      </c>
      <c r="E1186" s="191">
        <v>12</v>
      </c>
    </row>
    <row r="1187" spans="1:5" x14ac:dyDescent="0.25">
      <c r="A1187" s="188">
        <v>2600110030</v>
      </c>
      <c r="B1187" s="188" t="s">
        <v>1575</v>
      </c>
      <c r="C1187" s="188" t="s">
        <v>628</v>
      </c>
      <c r="D1187" s="188" t="s">
        <v>479</v>
      </c>
      <c r="E1187" s="189">
        <v>6</v>
      </c>
    </row>
    <row r="1188" spans="1:5" x14ac:dyDescent="0.25">
      <c r="A1188" s="190">
        <v>2600110031</v>
      </c>
      <c r="B1188" s="190" t="s">
        <v>1576</v>
      </c>
      <c r="C1188" s="190" t="s">
        <v>628</v>
      </c>
      <c r="D1188" s="190" t="s">
        <v>479</v>
      </c>
      <c r="E1188" s="191">
        <v>6</v>
      </c>
    </row>
    <row r="1189" spans="1:5" x14ac:dyDescent="0.25">
      <c r="A1189" s="188">
        <v>2600110032</v>
      </c>
      <c r="B1189" s="188" t="s">
        <v>1577</v>
      </c>
      <c r="C1189" s="188" t="s">
        <v>628</v>
      </c>
      <c r="D1189" s="188" t="s">
        <v>479</v>
      </c>
      <c r="E1189" s="189">
        <v>6</v>
      </c>
    </row>
    <row r="1190" spans="1:5" x14ac:dyDescent="0.25">
      <c r="A1190" s="190">
        <v>2600110033</v>
      </c>
      <c r="B1190" s="190" t="s">
        <v>1578</v>
      </c>
      <c r="C1190" s="190" t="s">
        <v>628</v>
      </c>
      <c r="D1190" s="190" t="s">
        <v>479</v>
      </c>
      <c r="E1190" s="191">
        <v>6</v>
      </c>
    </row>
    <row r="1191" spans="1:5" x14ac:dyDescent="0.25">
      <c r="A1191" s="188">
        <v>2600110034</v>
      </c>
      <c r="B1191" s="188" t="s">
        <v>1579</v>
      </c>
      <c r="C1191" s="188" t="s">
        <v>628</v>
      </c>
      <c r="D1191" s="188" t="s">
        <v>479</v>
      </c>
      <c r="E1191" s="189">
        <v>6</v>
      </c>
    </row>
    <row r="1192" spans="1:5" x14ac:dyDescent="0.25">
      <c r="A1192" s="190">
        <v>2600110035</v>
      </c>
      <c r="B1192" s="190" t="s">
        <v>1580</v>
      </c>
      <c r="C1192" s="190" t="s">
        <v>628</v>
      </c>
      <c r="D1192" s="190" t="s">
        <v>479</v>
      </c>
      <c r="E1192" s="191">
        <v>6</v>
      </c>
    </row>
    <row r="1193" spans="1:5" x14ac:dyDescent="0.25">
      <c r="A1193" s="188">
        <v>2600110036</v>
      </c>
      <c r="B1193" s="188" t="s">
        <v>1581</v>
      </c>
      <c r="C1193" s="188" t="s">
        <v>628</v>
      </c>
      <c r="D1193" s="188" t="s">
        <v>479</v>
      </c>
      <c r="E1193" s="189">
        <v>6</v>
      </c>
    </row>
    <row r="1194" spans="1:5" x14ac:dyDescent="0.25">
      <c r="A1194" s="190">
        <v>2600110037</v>
      </c>
      <c r="B1194" s="190" t="s">
        <v>1582</v>
      </c>
      <c r="C1194" s="190" t="s">
        <v>628</v>
      </c>
      <c r="D1194" s="190" t="s">
        <v>479</v>
      </c>
      <c r="E1194" s="191">
        <v>6</v>
      </c>
    </row>
    <row r="1195" spans="1:5" x14ac:dyDescent="0.25">
      <c r="A1195" s="188">
        <v>2600110038</v>
      </c>
      <c r="B1195" s="188" t="s">
        <v>1583</v>
      </c>
      <c r="C1195" s="188" t="s">
        <v>628</v>
      </c>
      <c r="D1195" s="188" t="s">
        <v>479</v>
      </c>
      <c r="E1195" s="189">
        <v>12</v>
      </c>
    </row>
    <row r="1196" spans="1:5" x14ac:dyDescent="0.25">
      <c r="A1196" s="190">
        <v>2600110039</v>
      </c>
      <c r="B1196" s="190" t="s">
        <v>1584</v>
      </c>
      <c r="C1196" s="190" t="s">
        <v>628</v>
      </c>
      <c r="D1196" s="190" t="s">
        <v>479</v>
      </c>
      <c r="E1196" s="191">
        <v>12</v>
      </c>
    </row>
    <row r="1197" spans="1:5" x14ac:dyDescent="0.25">
      <c r="A1197" s="188">
        <v>2600110040</v>
      </c>
      <c r="B1197" s="188" t="s">
        <v>1585</v>
      </c>
      <c r="C1197" s="188" t="s">
        <v>628</v>
      </c>
      <c r="D1197" s="188" t="s">
        <v>479</v>
      </c>
      <c r="E1197" s="189">
        <v>12</v>
      </c>
    </row>
    <row r="1198" spans="1:5" x14ac:dyDescent="0.25">
      <c r="A1198" s="190">
        <v>2600110041</v>
      </c>
      <c r="B1198" s="190" t="s">
        <v>1586</v>
      </c>
      <c r="C1198" s="190" t="s">
        <v>628</v>
      </c>
      <c r="D1198" s="190" t="s">
        <v>479</v>
      </c>
      <c r="E1198" s="191">
        <v>12</v>
      </c>
    </row>
    <row r="1199" spans="1:5" x14ac:dyDescent="0.25">
      <c r="A1199" s="188">
        <v>2600110042</v>
      </c>
      <c r="B1199" s="188" t="s">
        <v>1587</v>
      </c>
      <c r="C1199" s="188" t="s">
        <v>628</v>
      </c>
      <c r="D1199" s="188" t="s">
        <v>479</v>
      </c>
      <c r="E1199" s="189">
        <v>12</v>
      </c>
    </row>
    <row r="1200" spans="1:5" x14ac:dyDescent="0.25">
      <c r="A1200" s="190">
        <v>2600110043</v>
      </c>
      <c r="B1200" s="190" t="s">
        <v>1588</v>
      </c>
      <c r="C1200" s="190" t="s">
        <v>628</v>
      </c>
      <c r="D1200" s="190" t="s">
        <v>479</v>
      </c>
      <c r="E1200" s="191">
        <v>12</v>
      </c>
    </row>
    <row r="1201" spans="1:5" x14ac:dyDescent="0.25">
      <c r="A1201" s="188">
        <v>2600110044</v>
      </c>
      <c r="B1201" s="188" t="s">
        <v>1589</v>
      </c>
      <c r="C1201" s="188" t="s">
        <v>628</v>
      </c>
      <c r="D1201" s="188" t="s">
        <v>479</v>
      </c>
      <c r="E1201" s="189">
        <v>12</v>
      </c>
    </row>
    <row r="1202" spans="1:5" x14ac:dyDescent="0.25">
      <c r="A1202" s="190">
        <v>2600110045</v>
      </c>
      <c r="B1202" s="190" t="s">
        <v>1590</v>
      </c>
      <c r="C1202" s="190" t="s">
        <v>628</v>
      </c>
      <c r="D1202" s="190" t="s">
        <v>479</v>
      </c>
      <c r="E1202" s="191">
        <v>12</v>
      </c>
    </row>
    <row r="1203" spans="1:5" x14ac:dyDescent="0.25">
      <c r="A1203" s="188">
        <v>2600110046</v>
      </c>
      <c r="B1203" s="188" t="s">
        <v>1591</v>
      </c>
      <c r="C1203" s="188" t="s">
        <v>628</v>
      </c>
      <c r="D1203" s="188" t="s">
        <v>479</v>
      </c>
      <c r="E1203" s="189">
        <v>6</v>
      </c>
    </row>
    <row r="1204" spans="1:5" x14ac:dyDescent="0.25">
      <c r="A1204" s="190">
        <v>2600110047</v>
      </c>
      <c r="B1204" s="190" t="s">
        <v>1592</v>
      </c>
      <c r="C1204" s="190" t="s">
        <v>628</v>
      </c>
      <c r="D1204" s="190" t="s">
        <v>486</v>
      </c>
      <c r="E1204" s="191">
        <v>6</v>
      </c>
    </row>
    <row r="1205" spans="1:5" x14ac:dyDescent="0.25">
      <c r="A1205" s="188">
        <v>2600110048</v>
      </c>
      <c r="B1205" s="188" t="s">
        <v>1593</v>
      </c>
      <c r="C1205" s="188" t="s">
        <v>628</v>
      </c>
      <c r="D1205" s="188" t="s">
        <v>486</v>
      </c>
      <c r="E1205" s="189">
        <v>12</v>
      </c>
    </row>
    <row r="1206" spans="1:5" x14ac:dyDescent="0.25">
      <c r="A1206" s="190">
        <v>2600110049</v>
      </c>
      <c r="B1206" s="190" t="s">
        <v>1594</v>
      </c>
      <c r="C1206" s="190" t="s">
        <v>628</v>
      </c>
      <c r="D1206" s="190" t="s">
        <v>489</v>
      </c>
      <c r="E1206" s="191">
        <v>24</v>
      </c>
    </row>
    <row r="1207" spans="1:5" x14ac:dyDescent="0.25">
      <c r="A1207" s="188">
        <v>2600110050</v>
      </c>
      <c r="B1207" s="188" t="s">
        <v>1595</v>
      </c>
      <c r="C1207" s="188" t="s">
        <v>628</v>
      </c>
      <c r="D1207" s="188" t="s">
        <v>479</v>
      </c>
      <c r="E1207" s="189">
        <v>0</v>
      </c>
    </row>
    <row r="1208" spans="1:5" x14ac:dyDescent="0.25">
      <c r="A1208" s="190">
        <v>2600110051</v>
      </c>
      <c r="B1208" s="190" t="s">
        <v>1596</v>
      </c>
      <c r="C1208" s="190" t="s">
        <v>628</v>
      </c>
      <c r="D1208" s="190" t="s">
        <v>479</v>
      </c>
      <c r="E1208" s="191">
        <v>0</v>
      </c>
    </row>
    <row r="1209" spans="1:5" x14ac:dyDescent="0.25">
      <c r="A1209" s="188">
        <v>2600110052</v>
      </c>
      <c r="B1209" s="188" t="s">
        <v>1597</v>
      </c>
      <c r="C1209" s="188" t="s">
        <v>628</v>
      </c>
      <c r="D1209" s="188" t="s">
        <v>479</v>
      </c>
      <c r="E1209" s="189">
        <v>0</v>
      </c>
    </row>
    <row r="1210" spans="1:5" x14ac:dyDescent="0.25">
      <c r="A1210" s="190">
        <v>2600110053</v>
      </c>
      <c r="B1210" s="190" t="s">
        <v>1598</v>
      </c>
      <c r="C1210" s="190" t="s">
        <v>628</v>
      </c>
      <c r="D1210" s="190" t="s">
        <v>486</v>
      </c>
      <c r="E1210" s="191">
        <v>12</v>
      </c>
    </row>
    <row r="1211" spans="1:5" x14ac:dyDescent="0.25">
      <c r="A1211" s="188">
        <v>2600110054</v>
      </c>
      <c r="B1211" s="188" t="s">
        <v>1599</v>
      </c>
      <c r="C1211" s="188" t="s">
        <v>628</v>
      </c>
      <c r="D1211" s="188" t="s">
        <v>479</v>
      </c>
      <c r="E1211" s="189">
        <v>6</v>
      </c>
    </row>
    <row r="1212" spans="1:5" x14ac:dyDescent="0.25">
      <c r="A1212" s="190">
        <v>2600110055</v>
      </c>
      <c r="B1212" s="190" t="s">
        <v>1600</v>
      </c>
      <c r="C1212" s="190" t="s">
        <v>628</v>
      </c>
      <c r="D1212" s="190" t="s">
        <v>479</v>
      </c>
      <c r="E1212" s="191">
        <v>6</v>
      </c>
    </row>
    <row r="1213" spans="1:5" x14ac:dyDescent="0.25">
      <c r="A1213" s="188">
        <v>2600110056</v>
      </c>
      <c r="B1213" s="188" t="s">
        <v>1601</v>
      </c>
      <c r="C1213" s="188" t="s">
        <v>628</v>
      </c>
      <c r="D1213" s="188" t="s">
        <v>479</v>
      </c>
      <c r="E1213" s="189">
        <v>6</v>
      </c>
    </row>
    <row r="1214" spans="1:5" x14ac:dyDescent="0.25">
      <c r="A1214" s="190">
        <v>2600110057</v>
      </c>
      <c r="B1214" s="190" t="s">
        <v>1602</v>
      </c>
      <c r="C1214" s="190" t="s">
        <v>628</v>
      </c>
      <c r="D1214" s="190" t="s">
        <v>479</v>
      </c>
      <c r="E1214" s="191">
        <v>6</v>
      </c>
    </row>
    <row r="1215" spans="1:5" x14ac:dyDescent="0.25">
      <c r="A1215" s="188">
        <v>2600110058</v>
      </c>
      <c r="B1215" s="188" t="s">
        <v>1603</v>
      </c>
      <c r="C1215" s="188" t="s">
        <v>628</v>
      </c>
      <c r="D1215" s="188" t="s">
        <v>479</v>
      </c>
      <c r="E1215" s="189">
        <v>6</v>
      </c>
    </row>
    <row r="1216" spans="1:5" x14ac:dyDescent="0.25">
      <c r="A1216" s="190">
        <v>2600110059</v>
      </c>
      <c r="B1216" s="190" t="s">
        <v>1604</v>
      </c>
      <c r="C1216" s="190" t="s">
        <v>628</v>
      </c>
      <c r="D1216" s="190" t="s">
        <v>479</v>
      </c>
      <c r="E1216" s="191">
        <v>12</v>
      </c>
    </row>
    <row r="1217" spans="1:5" x14ac:dyDescent="0.25">
      <c r="A1217" s="188">
        <v>2600110060</v>
      </c>
      <c r="B1217" s="188" t="s">
        <v>1605</v>
      </c>
      <c r="C1217" s="188" t="s">
        <v>628</v>
      </c>
      <c r="D1217" s="188" t="s">
        <v>479</v>
      </c>
      <c r="E1217" s="189">
        <v>12</v>
      </c>
    </row>
    <row r="1218" spans="1:5" x14ac:dyDescent="0.25">
      <c r="A1218" s="190">
        <v>2600110061</v>
      </c>
      <c r="B1218" s="190" t="s">
        <v>1606</v>
      </c>
      <c r="C1218" s="190" t="s">
        <v>628</v>
      </c>
      <c r="D1218" s="190" t="s">
        <v>479</v>
      </c>
      <c r="E1218" s="191">
        <v>12</v>
      </c>
    </row>
    <row r="1219" spans="1:5" x14ac:dyDescent="0.25">
      <c r="A1219" s="188">
        <v>2600110062</v>
      </c>
      <c r="B1219" s="188" t="s">
        <v>1607</v>
      </c>
      <c r="C1219" s="188" t="s">
        <v>628</v>
      </c>
      <c r="D1219" s="188" t="s">
        <v>479</v>
      </c>
      <c r="E1219" s="189">
        <v>12</v>
      </c>
    </row>
    <row r="1220" spans="1:5" x14ac:dyDescent="0.25">
      <c r="A1220" s="190">
        <v>2600110063</v>
      </c>
      <c r="B1220" s="190" t="s">
        <v>3161</v>
      </c>
      <c r="C1220" s="190" t="s">
        <v>628</v>
      </c>
      <c r="D1220" s="190" t="s">
        <v>479</v>
      </c>
      <c r="E1220" s="191">
        <v>6</v>
      </c>
    </row>
    <row r="1221" spans="1:5" x14ac:dyDescent="0.25">
      <c r="A1221" s="188">
        <v>2600110064</v>
      </c>
      <c r="B1221" s="188" t="s">
        <v>3297</v>
      </c>
      <c r="C1221" s="188" t="s">
        <v>628</v>
      </c>
      <c r="D1221" s="188" t="s">
        <v>479</v>
      </c>
      <c r="E1221" s="189">
        <v>12</v>
      </c>
    </row>
    <row r="1222" spans="1:5" x14ac:dyDescent="0.25">
      <c r="A1222" s="190">
        <v>2600110065</v>
      </c>
      <c r="B1222" s="190" t="s">
        <v>7130</v>
      </c>
      <c r="C1222" s="190" t="s">
        <v>628</v>
      </c>
      <c r="D1222" s="190" t="s">
        <v>479</v>
      </c>
      <c r="E1222" s="191">
        <v>12</v>
      </c>
    </row>
    <row r="1223" spans="1:5" x14ac:dyDescent="0.25">
      <c r="A1223" s="188">
        <v>2600110066</v>
      </c>
      <c r="B1223" s="188" t="s">
        <v>6672</v>
      </c>
      <c r="C1223" s="188" t="s">
        <v>628</v>
      </c>
      <c r="D1223" s="188" t="s">
        <v>486</v>
      </c>
      <c r="E1223" s="189">
        <v>12</v>
      </c>
    </row>
    <row r="1224" spans="1:5" x14ac:dyDescent="0.25">
      <c r="A1224" s="190">
        <v>2600110067</v>
      </c>
      <c r="B1224" s="190" t="s">
        <v>6673</v>
      </c>
      <c r="C1224" s="190" t="s">
        <v>628</v>
      </c>
      <c r="D1224" s="190" t="s">
        <v>479</v>
      </c>
      <c r="E1224" s="191">
        <v>1</v>
      </c>
    </row>
    <row r="1225" spans="1:5" x14ac:dyDescent="0.25">
      <c r="A1225" s="188">
        <v>2600110068</v>
      </c>
      <c r="B1225" s="188" t="s">
        <v>6674</v>
      </c>
      <c r="C1225" s="188" t="s">
        <v>628</v>
      </c>
      <c r="D1225" s="188" t="s">
        <v>479</v>
      </c>
      <c r="E1225" s="189">
        <v>1</v>
      </c>
    </row>
    <row r="1226" spans="1:5" x14ac:dyDescent="0.25">
      <c r="A1226" s="190">
        <v>2600110069</v>
      </c>
      <c r="B1226" s="190" t="s">
        <v>6675</v>
      </c>
      <c r="C1226" s="190" t="s">
        <v>628</v>
      </c>
      <c r="D1226" s="190" t="s">
        <v>479</v>
      </c>
      <c r="E1226" s="191">
        <v>1</v>
      </c>
    </row>
    <row r="1227" spans="1:5" x14ac:dyDescent="0.25">
      <c r="A1227" s="188">
        <v>2600110070</v>
      </c>
      <c r="B1227" s="188" t="s">
        <v>6676</v>
      </c>
      <c r="C1227" s="188" t="s">
        <v>628</v>
      </c>
      <c r="D1227" s="188" t="s">
        <v>479</v>
      </c>
      <c r="E1227" s="189">
        <v>1</v>
      </c>
    </row>
    <row r="1228" spans="1:5" x14ac:dyDescent="0.25">
      <c r="A1228" s="190">
        <v>2600110071</v>
      </c>
      <c r="B1228" s="190" t="s">
        <v>6677</v>
      </c>
      <c r="C1228" s="190" t="s">
        <v>628</v>
      </c>
      <c r="D1228" s="190" t="s">
        <v>479</v>
      </c>
      <c r="E1228" s="191">
        <v>1</v>
      </c>
    </row>
    <row r="1229" spans="1:5" x14ac:dyDescent="0.25">
      <c r="A1229" s="188">
        <v>2600110072</v>
      </c>
      <c r="B1229" s="188" t="s">
        <v>6678</v>
      </c>
      <c r="C1229" s="188" t="s">
        <v>628</v>
      </c>
      <c r="D1229" s="188" t="s">
        <v>479</v>
      </c>
      <c r="E1229" s="189">
        <v>1</v>
      </c>
    </row>
    <row r="1230" spans="1:5" x14ac:dyDescent="0.25">
      <c r="A1230" s="190">
        <v>2600110073</v>
      </c>
      <c r="B1230" s="190" t="s">
        <v>6679</v>
      </c>
      <c r="C1230" s="190" t="s">
        <v>628</v>
      </c>
      <c r="D1230" s="190" t="s">
        <v>479</v>
      </c>
      <c r="E1230" s="191">
        <v>1</v>
      </c>
    </row>
    <row r="1231" spans="1:5" x14ac:dyDescent="0.25">
      <c r="A1231" s="188">
        <v>2600110074</v>
      </c>
      <c r="B1231" s="188" t="s">
        <v>6680</v>
      </c>
      <c r="C1231" s="188" t="s">
        <v>628</v>
      </c>
      <c r="D1231" s="188" t="s">
        <v>479</v>
      </c>
      <c r="E1231" s="189">
        <v>1</v>
      </c>
    </row>
    <row r="1232" spans="1:5" x14ac:dyDescent="0.25">
      <c r="A1232" s="190">
        <v>2600110075</v>
      </c>
      <c r="B1232" s="190" t="s">
        <v>6681</v>
      </c>
      <c r="C1232" s="190" t="s">
        <v>628</v>
      </c>
      <c r="D1232" s="190" t="s">
        <v>479</v>
      </c>
      <c r="E1232" s="191">
        <v>1</v>
      </c>
    </row>
    <row r="1233" spans="1:5" x14ac:dyDescent="0.25">
      <c r="A1233" s="188">
        <v>2600110076</v>
      </c>
      <c r="B1233" s="188" t="s">
        <v>7589</v>
      </c>
      <c r="C1233" s="188" t="s">
        <v>628</v>
      </c>
      <c r="D1233" s="188" t="s">
        <v>479</v>
      </c>
      <c r="E1233" s="189">
        <v>12</v>
      </c>
    </row>
    <row r="1234" spans="1:5" x14ac:dyDescent="0.25">
      <c r="A1234" s="190">
        <v>2600110077</v>
      </c>
      <c r="B1234" s="190" t="s">
        <v>7590</v>
      </c>
      <c r="C1234" s="190" t="s">
        <v>628</v>
      </c>
      <c r="D1234" s="190" t="s">
        <v>479</v>
      </c>
      <c r="E1234" s="191">
        <v>12</v>
      </c>
    </row>
    <row r="1235" spans="1:5" x14ac:dyDescent="0.25">
      <c r="A1235" s="188">
        <v>2600110078</v>
      </c>
      <c r="B1235" s="188" t="s">
        <v>7591</v>
      </c>
      <c r="C1235" s="188" t="s">
        <v>628</v>
      </c>
      <c r="D1235" s="188" t="s">
        <v>479</v>
      </c>
      <c r="E1235" s="189">
        <v>0</v>
      </c>
    </row>
    <row r="1236" spans="1:5" x14ac:dyDescent="0.25">
      <c r="A1236" s="190">
        <v>2600110079</v>
      </c>
      <c r="B1236" s="190" t="s">
        <v>12160</v>
      </c>
      <c r="C1236" s="190" t="s">
        <v>628</v>
      </c>
      <c r="D1236" s="190" t="s">
        <v>479</v>
      </c>
      <c r="E1236" s="191">
        <v>12</v>
      </c>
    </row>
    <row r="1237" spans="1:5" x14ac:dyDescent="0.25">
      <c r="A1237" s="188">
        <v>2600120001</v>
      </c>
      <c r="B1237" s="188" t="s">
        <v>1608</v>
      </c>
      <c r="C1237" s="188" t="s">
        <v>628</v>
      </c>
      <c r="D1237" s="188" t="s">
        <v>479</v>
      </c>
      <c r="E1237" s="189">
        <v>12</v>
      </c>
    </row>
    <row r="1238" spans="1:5" x14ac:dyDescent="0.25">
      <c r="A1238" s="190">
        <v>2600120002</v>
      </c>
      <c r="B1238" s="190" t="s">
        <v>1609</v>
      </c>
      <c r="C1238" s="190" t="s">
        <v>628</v>
      </c>
      <c r="D1238" s="190" t="s">
        <v>479</v>
      </c>
      <c r="E1238" s="191">
        <v>6</v>
      </c>
    </row>
    <row r="1239" spans="1:5" x14ac:dyDescent="0.25">
      <c r="A1239" s="188">
        <v>2600120003</v>
      </c>
      <c r="B1239" s="188" t="s">
        <v>1610</v>
      </c>
      <c r="C1239" s="188" t="s">
        <v>628</v>
      </c>
      <c r="D1239" s="188" t="s">
        <v>479</v>
      </c>
      <c r="E1239" s="189">
        <v>12</v>
      </c>
    </row>
    <row r="1240" spans="1:5" x14ac:dyDescent="0.25">
      <c r="A1240" s="190">
        <v>2600120004</v>
      </c>
      <c r="B1240" s="190" t="s">
        <v>1611</v>
      </c>
      <c r="C1240" s="190" t="s">
        <v>628</v>
      </c>
      <c r="D1240" s="190" t="s">
        <v>479</v>
      </c>
      <c r="E1240" s="191">
        <v>12</v>
      </c>
    </row>
    <row r="1241" spans="1:5" x14ac:dyDescent="0.25">
      <c r="A1241" s="188">
        <v>2600120005</v>
      </c>
      <c r="B1241" s="188" t="s">
        <v>1612</v>
      </c>
      <c r="C1241" s="188" t="s">
        <v>628</v>
      </c>
      <c r="D1241" s="188" t="s">
        <v>479</v>
      </c>
      <c r="E1241" s="189">
        <v>12</v>
      </c>
    </row>
    <row r="1242" spans="1:5" x14ac:dyDescent="0.25">
      <c r="A1242" s="190">
        <v>2600120006</v>
      </c>
      <c r="B1242" s="190" t="s">
        <v>1613</v>
      </c>
      <c r="C1242" s="190" t="s">
        <v>628</v>
      </c>
      <c r="D1242" s="190" t="s">
        <v>479</v>
      </c>
      <c r="E1242" s="191">
        <v>6</v>
      </c>
    </row>
    <row r="1243" spans="1:5" x14ac:dyDescent="0.25">
      <c r="A1243" s="188">
        <v>2600120007</v>
      </c>
      <c r="B1243" s="188" t="s">
        <v>1614</v>
      </c>
      <c r="C1243" s="188" t="s">
        <v>628</v>
      </c>
      <c r="D1243" s="188" t="s">
        <v>479</v>
      </c>
      <c r="E1243" s="189">
        <v>12</v>
      </c>
    </row>
    <row r="1244" spans="1:5" x14ac:dyDescent="0.25">
      <c r="A1244" s="190">
        <v>2600120008</v>
      </c>
      <c r="B1244" s="190" t="s">
        <v>1615</v>
      </c>
      <c r="C1244" s="190" t="s">
        <v>628</v>
      </c>
      <c r="D1244" s="190" t="s">
        <v>479</v>
      </c>
      <c r="E1244" s="191">
        <v>6</v>
      </c>
    </row>
    <row r="1245" spans="1:5" x14ac:dyDescent="0.25">
      <c r="A1245" s="188">
        <v>2600120009</v>
      </c>
      <c r="B1245" s="188" t="s">
        <v>1616</v>
      </c>
      <c r="C1245" s="188" t="s">
        <v>628</v>
      </c>
      <c r="D1245" s="188" t="s">
        <v>479</v>
      </c>
      <c r="E1245" s="189">
        <v>6</v>
      </c>
    </row>
    <row r="1246" spans="1:5" x14ac:dyDescent="0.25">
      <c r="A1246" s="190">
        <v>2600120010</v>
      </c>
      <c r="B1246" s="190" t="s">
        <v>1617</v>
      </c>
      <c r="C1246" s="190" t="s">
        <v>628</v>
      </c>
      <c r="D1246" s="190" t="s">
        <v>479</v>
      </c>
      <c r="E1246" s="191">
        <v>6</v>
      </c>
    </row>
    <row r="1247" spans="1:5" x14ac:dyDescent="0.25">
      <c r="A1247" s="188">
        <v>2600120011</v>
      </c>
      <c r="B1247" s="188" t="s">
        <v>1618</v>
      </c>
      <c r="C1247" s="188" t="s">
        <v>628</v>
      </c>
      <c r="D1247" s="188" t="s">
        <v>479</v>
      </c>
      <c r="E1247" s="189">
        <v>6</v>
      </c>
    </row>
    <row r="1248" spans="1:5" x14ac:dyDescent="0.25">
      <c r="A1248" s="190">
        <v>2600120012</v>
      </c>
      <c r="B1248" s="190" t="s">
        <v>1619</v>
      </c>
      <c r="C1248" s="190" t="s">
        <v>628</v>
      </c>
      <c r="D1248" s="190" t="s">
        <v>479</v>
      </c>
      <c r="E1248" s="191">
        <v>6</v>
      </c>
    </row>
    <row r="1249" spans="1:5" x14ac:dyDescent="0.25">
      <c r="A1249" s="188">
        <v>2600120013</v>
      </c>
      <c r="B1249" s="188" t="s">
        <v>1620</v>
      </c>
      <c r="C1249" s="188" t="s">
        <v>628</v>
      </c>
      <c r="D1249" s="188" t="s">
        <v>479</v>
      </c>
      <c r="E1249" s="189">
        <v>6</v>
      </c>
    </row>
    <row r="1250" spans="1:5" x14ac:dyDescent="0.25">
      <c r="A1250" s="190">
        <v>2600120014</v>
      </c>
      <c r="B1250" s="190" t="s">
        <v>1621</v>
      </c>
      <c r="C1250" s="190" t="s">
        <v>628</v>
      </c>
      <c r="D1250" s="190" t="s">
        <v>479</v>
      </c>
      <c r="E1250" s="191">
        <v>6</v>
      </c>
    </row>
    <row r="1251" spans="1:5" x14ac:dyDescent="0.25">
      <c r="A1251" s="188">
        <v>2600120015</v>
      </c>
      <c r="B1251" s="188" t="s">
        <v>1622</v>
      </c>
      <c r="C1251" s="188" t="s">
        <v>628</v>
      </c>
      <c r="D1251" s="188" t="s">
        <v>479</v>
      </c>
      <c r="E1251" s="189">
        <v>6</v>
      </c>
    </row>
    <row r="1252" spans="1:5" x14ac:dyDescent="0.25">
      <c r="A1252" s="190">
        <v>2600120016</v>
      </c>
      <c r="B1252" s="190" t="s">
        <v>1623</v>
      </c>
      <c r="C1252" s="190" t="s">
        <v>628</v>
      </c>
      <c r="D1252" s="190" t="s">
        <v>479</v>
      </c>
      <c r="E1252" s="191">
        <v>6</v>
      </c>
    </row>
    <row r="1253" spans="1:5" x14ac:dyDescent="0.25">
      <c r="A1253" s="188">
        <v>2600120017</v>
      </c>
      <c r="B1253" s="188" t="s">
        <v>1624</v>
      </c>
      <c r="C1253" s="188" t="s">
        <v>628</v>
      </c>
      <c r="D1253" s="188" t="s">
        <v>479</v>
      </c>
      <c r="E1253" s="189">
        <v>6</v>
      </c>
    </row>
    <row r="1254" spans="1:5" x14ac:dyDescent="0.25">
      <c r="A1254" s="190">
        <v>2600120018</v>
      </c>
      <c r="B1254" s="190" t="s">
        <v>1625</v>
      </c>
      <c r="C1254" s="190" t="s">
        <v>628</v>
      </c>
      <c r="D1254" s="190" t="s">
        <v>479</v>
      </c>
      <c r="E1254" s="191">
        <v>6</v>
      </c>
    </row>
    <row r="1255" spans="1:5" x14ac:dyDescent="0.25">
      <c r="A1255" s="188">
        <v>2600120019</v>
      </c>
      <c r="B1255" s="188" t="s">
        <v>1626</v>
      </c>
      <c r="C1255" s="188" t="s">
        <v>628</v>
      </c>
      <c r="D1255" s="188" t="s">
        <v>479</v>
      </c>
      <c r="E1255" s="189">
        <v>6</v>
      </c>
    </row>
    <row r="1256" spans="1:5" x14ac:dyDescent="0.25">
      <c r="A1256" s="190">
        <v>2600120020</v>
      </c>
      <c r="B1256" s="190" t="s">
        <v>1627</v>
      </c>
      <c r="C1256" s="190" t="s">
        <v>628</v>
      </c>
      <c r="D1256" s="190" t="s">
        <v>479</v>
      </c>
      <c r="E1256" s="191">
        <v>6</v>
      </c>
    </row>
    <row r="1257" spans="1:5" x14ac:dyDescent="0.25">
      <c r="A1257" s="188">
        <v>2600120021</v>
      </c>
      <c r="B1257" s="188" t="s">
        <v>1628</v>
      </c>
      <c r="C1257" s="188" t="s">
        <v>628</v>
      </c>
      <c r="D1257" s="188" t="s">
        <v>479</v>
      </c>
      <c r="E1257" s="189">
        <v>6</v>
      </c>
    </row>
    <row r="1258" spans="1:5" x14ac:dyDescent="0.25">
      <c r="A1258" s="190">
        <v>2600120022</v>
      </c>
      <c r="B1258" s="190" t="s">
        <v>1629</v>
      </c>
      <c r="C1258" s="190" t="s">
        <v>628</v>
      </c>
      <c r="D1258" s="190" t="s">
        <v>479</v>
      </c>
      <c r="E1258" s="191">
        <v>6</v>
      </c>
    </row>
    <row r="1259" spans="1:5" x14ac:dyDescent="0.25">
      <c r="A1259" s="188">
        <v>2600120023</v>
      </c>
      <c r="B1259" s="188" t="s">
        <v>1630</v>
      </c>
      <c r="C1259" s="188" t="s">
        <v>628</v>
      </c>
      <c r="D1259" s="188" t="s">
        <v>479</v>
      </c>
      <c r="E1259" s="189">
        <v>6</v>
      </c>
    </row>
    <row r="1260" spans="1:5" x14ac:dyDescent="0.25">
      <c r="A1260" s="190">
        <v>2600120024</v>
      </c>
      <c r="B1260" s="190" t="s">
        <v>1631</v>
      </c>
      <c r="C1260" s="190" t="s">
        <v>628</v>
      </c>
      <c r="D1260" s="190" t="s">
        <v>479</v>
      </c>
      <c r="E1260" s="191">
        <v>6</v>
      </c>
    </row>
    <row r="1261" spans="1:5" x14ac:dyDescent="0.25">
      <c r="A1261" s="188">
        <v>2600120025</v>
      </c>
      <c r="B1261" s="188" t="s">
        <v>1632</v>
      </c>
      <c r="C1261" s="188" t="s">
        <v>628</v>
      </c>
      <c r="D1261" s="188" t="s">
        <v>479</v>
      </c>
      <c r="E1261" s="189">
        <v>12</v>
      </c>
    </row>
    <row r="1262" spans="1:5" x14ac:dyDescent="0.25">
      <c r="A1262" s="190">
        <v>2600120026</v>
      </c>
      <c r="B1262" s="190" t="s">
        <v>1633</v>
      </c>
      <c r="C1262" s="190" t="s">
        <v>628</v>
      </c>
      <c r="D1262" s="190" t="s">
        <v>479</v>
      </c>
      <c r="E1262" s="191">
        <v>12</v>
      </c>
    </row>
    <row r="1263" spans="1:5" x14ac:dyDescent="0.25">
      <c r="A1263" s="188">
        <v>2600120027</v>
      </c>
      <c r="B1263" s="188" t="s">
        <v>1634</v>
      </c>
      <c r="C1263" s="188" t="s">
        <v>628</v>
      </c>
      <c r="D1263" s="188" t="s">
        <v>479</v>
      </c>
      <c r="E1263" s="189">
        <v>12</v>
      </c>
    </row>
    <row r="1264" spans="1:5" x14ac:dyDescent="0.25">
      <c r="A1264" s="190">
        <v>2600120028</v>
      </c>
      <c r="B1264" s="190" t="s">
        <v>3176</v>
      </c>
      <c r="C1264" s="190" t="s">
        <v>628</v>
      </c>
      <c r="D1264" s="190" t="s">
        <v>479</v>
      </c>
      <c r="E1264" s="191">
        <v>6</v>
      </c>
    </row>
    <row r="1265" spans="1:5" x14ac:dyDescent="0.25">
      <c r="A1265" s="188">
        <v>2600120029</v>
      </c>
      <c r="B1265" s="188" t="s">
        <v>1635</v>
      </c>
      <c r="C1265" s="188" t="s">
        <v>628</v>
      </c>
      <c r="D1265" s="188" t="s">
        <v>479</v>
      </c>
      <c r="E1265" s="189">
        <v>12</v>
      </c>
    </row>
    <row r="1266" spans="1:5" x14ac:dyDescent="0.25">
      <c r="A1266" s="190">
        <v>2600120030</v>
      </c>
      <c r="B1266" s="190" t="s">
        <v>1636</v>
      </c>
      <c r="C1266" s="190" t="s">
        <v>628</v>
      </c>
      <c r="D1266" s="190" t="s">
        <v>479</v>
      </c>
      <c r="E1266" s="191">
        <v>12</v>
      </c>
    </row>
    <row r="1267" spans="1:5" x14ac:dyDescent="0.25">
      <c r="A1267" s="188">
        <v>2600120031</v>
      </c>
      <c r="B1267" s="188" t="s">
        <v>1637</v>
      </c>
      <c r="C1267" s="188" t="s">
        <v>628</v>
      </c>
      <c r="D1267" s="188" t="s">
        <v>479</v>
      </c>
      <c r="E1267" s="189">
        <v>6</v>
      </c>
    </row>
    <row r="1268" spans="1:5" x14ac:dyDescent="0.25">
      <c r="A1268" s="190">
        <v>2600120032</v>
      </c>
      <c r="B1268" s="190" t="s">
        <v>1638</v>
      </c>
      <c r="C1268" s="190" t="s">
        <v>628</v>
      </c>
      <c r="D1268" s="190" t="s">
        <v>486</v>
      </c>
      <c r="E1268" s="191">
        <v>6</v>
      </c>
    </row>
    <row r="1269" spans="1:5" x14ac:dyDescent="0.25">
      <c r="A1269" s="188">
        <v>2600120033</v>
      </c>
      <c r="B1269" s="188" t="s">
        <v>1639</v>
      </c>
      <c r="C1269" s="188" t="s">
        <v>628</v>
      </c>
      <c r="D1269" s="188" t="s">
        <v>486</v>
      </c>
      <c r="E1269" s="189">
        <v>6</v>
      </c>
    </row>
    <row r="1270" spans="1:5" x14ac:dyDescent="0.25">
      <c r="A1270" s="190">
        <v>2600120034</v>
      </c>
      <c r="B1270" s="190" t="s">
        <v>1640</v>
      </c>
      <c r="C1270" s="190" t="s">
        <v>628</v>
      </c>
      <c r="D1270" s="190" t="s">
        <v>489</v>
      </c>
      <c r="E1270" s="191">
        <v>6</v>
      </c>
    </row>
    <row r="1271" spans="1:5" x14ac:dyDescent="0.25">
      <c r="A1271" s="188">
        <v>2600120035</v>
      </c>
      <c r="B1271" s="188" t="s">
        <v>1641</v>
      </c>
      <c r="C1271" s="188" t="s">
        <v>628</v>
      </c>
      <c r="D1271" s="188" t="s">
        <v>479</v>
      </c>
      <c r="E1271" s="189">
        <v>0</v>
      </c>
    </row>
    <row r="1272" spans="1:5" x14ac:dyDescent="0.25">
      <c r="A1272" s="190">
        <v>2600120036</v>
      </c>
      <c r="B1272" s="190" t="s">
        <v>1642</v>
      </c>
      <c r="C1272" s="190" t="s">
        <v>628</v>
      </c>
      <c r="D1272" s="190" t="s">
        <v>479</v>
      </c>
      <c r="E1272" s="191">
        <v>0</v>
      </c>
    </row>
    <row r="1273" spans="1:5" x14ac:dyDescent="0.25">
      <c r="A1273" s="188">
        <v>2600120037</v>
      </c>
      <c r="B1273" s="188" t="s">
        <v>1643</v>
      </c>
      <c r="C1273" s="188" t="s">
        <v>628</v>
      </c>
      <c r="D1273" s="188" t="s">
        <v>479</v>
      </c>
      <c r="E1273" s="189">
        <v>0</v>
      </c>
    </row>
    <row r="1274" spans="1:5" x14ac:dyDescent="0.25">
      <c r="A1274" s="190">
        <v>2600120038</v>
      </c>
      <c r="B1274" s="190" t="s">
        <v>1644</v>
      </c>
      <c r="C1274" s="190" t="s">
        <v>628</v>
      </c>
      <c r="D1274" s="190" t="s">
        <v>479</v>
      </c>
      <c r="E1274" s="191">
        <v>6</v>
      </c>
    </row>
    <row r="1275" spans="1:5" x14ac:dyDescent="0.25">
      <c r="A1275" s="188">
        <v>2600120039</v>
      </c>
      <c r="B1275" s="188" t="s">
        <v>1645</v>
      </c>
      <c r="C1275" s="188" t="s">
        <v>628</v>
      </c>
      <c r="D1275" s="188" t="s">
        <v>479</v>
      </c>
      <c r="E1275" s="189">
        <v>6</v>
      </c>
    </row>
    <row r="1276" spans="1:5" x14ac:dyDescent="0.25">
      <c r="A1276" s="190">
        <v>2600120040</v>
      </c>
      <c r="B1276" s="190" t="s">
        <v>6682</v>
      </c>
      <c r="C1276" s="190" t="s">
        <v>628</v>
      </c>
      <c r="D1276" s="190" t="s">
        <v>479</v>
      </c>
      <c r="E1276" s="191">
        <v>6</v>
      </c>
    </row>
    <row r="1277" spans="1:5" x14ac:dyDescent="0.25">
      <c r="A1277" s="188">
        <v>2600120041</v>
      </c>
      <c r="B1277" s="188" t="s">
        <v>7592</v>
      </c>
      <c r="C1277" s="188" t="s">
        <v>628</v>
      </c>
      <c r="D1277" s="188" t="s">
        <v>479</v>
      </c>
      <c r="E1277" s="189">
        <v>12</v>
      </c>
    </row>
    <row r="1278" spans="1:5" x14ac:dyDescent="0.25">
      <c r="A1278" s="190">
        <v>2600120042</v>
      </c>
      <c r="B1278" s="190" t="s">
        <v>8571</v>
      </c>
      <c r="C1278" s="190" t="s">
        <v>628</v>
      </c>
      <c r="D1278" s="190" t="s">
        <v>479</v>
      </c>
      <c r="E1278" s="191">
        <v>6</v>
      </c>
    </row>
    <row r="1279" spans="1:5" x14ac:dyDescent="0.25">
      <c r="A1279" s="188">
        <v>2600120043</v>
      </c>
      <c r="B1279" s="188" t="s">
        <v>9159</v>
      </c>
      <c r="C1279" s="188" t="s">
        <v>628</v>
      </c>
      <c r="D1279" s="188" t="s">
        <v>489</v>
      </c>
      <c r="E1279" s="189">
        <v>6</v>
      </c>
    </row>
    <row r="1280" spans="1:5" x14ac:dyDescent="0.25">
      <c r="A1280" s="190">
        <v>2600120044</v>
      </c>
      <c r="B1280" s="190" t="s">
        <v>8952</v>
      </c>
      <c r="C1280" s="190" t="s">
        <v>628</v>
      </c>
      <c r="D1280" s="190" t="s">
        <v>479</v>
      </c>
      <c r="E1280" s="191">
        <v>6</v>
      </c>
    </row>
    <row r="1281" spans="1:5" x14ac:dyDescent="0.25">
      <c r="A1281" s="188">
        <v>2600130001</v>
      </c>
      <c r="B1281" s="188" t="s">
        <v>1646</v>
      </c>
      <c r="C1281" s="188" t="s">
        <v>628</v>
      </c>
      <c r="D1281" s="188" t="s">
        <v>479</v>
      </c>
      <c r="E1281" s="189">
        <v>6</v>
      </c>
    </row>
    <row r="1282" spans="1:5" x14ac:dyDescent="0.25">
      <c r="A1282" s="190">
        <v>2600130002</v>
      </c>
      <c r="B1282" s="190" t="s">
        <v>1647</v>
      </c>
      <c r="C1282" s="190" t="s">
        <v>628</v>
      </c>
      <c r="D1282" s="190" t="s">
        <v>479</v>
      </c>
      <c r="E1282" s="191">
        <v>24</v>
      </c>
    </row>
    <row r="1283" spans="1:5" x14ac:dyDescent="0.25">
      <c r="A1283" s="188">
        <v>2600130003</v>
      </c>
      <c r="B1283" s="188" t="s">
        <v>1648</v>
      </c>
      <c r="C1283" s="188" t="s">
        <v>628</v>
      </c>
      <c r="D1283" s="188" t="s">
        <v>479</v>
      </c>
      <c r="E1283" s="189">
        <v>24</v>
      </c>
    </row>
    <row r="1284" spans="1:5" x14ac:dyDescent="0.25">
      <c r="A1284" s="190">
        <v>2600130004</v>
      </c>
      <c r="B1284" s="190" t="s">
        <v>1649</v>
      </c>
      <c r="C1284" s="190" t="s">
        <v>628</v>
      </c>
      <c r="D1284" s="190" t="s">
        <v>479</v>
      </c>
      <c r="E1284" s="191">
        <v>12</v>
      </c>
    </row>
    <row r="1285" spans="1:5" x14ac:dyDescent="0.25">
      <c r="A1285" s="188">
        <v>2600130005</v>
      </c>
      <c r="B1285" s="188" t="s">
        <v>1650</v>
      </c>
      <c r="C1285" s="188" t="s">
        <v>628</v>
      </c>
      <c r="D1285" s="188" t="s">
        <v>479</v>
      </c>
      <c r="E1285" s="189">
        <v>6</v>
      </c>
    </row>
    <row r="1286" spans="1:5" x14ac:dyDescent="0.25">
      <c r="A1286" s="190">
        <v>2600130006</v>
      </c>
      <c r="B1286" s="190" t="s">
        <v>1651</v>
      </c>
      <c r="C1286" s="190" t="s">
        <v>628</v>
      </c>
      <c r="D1286" s="190" t="s">
        <v>479</v>
      </c>
      <c r="E1286" s="191">
        <v>12</v>
      </c>
    </row>
    <row r="1287" spans="1:5" x14ac:dyDescent="0.25">
      <c r="A1287" s="188">
        <v>2600130007</v>
      </c>
      <c r="B1287" s="188" t="s">
        <v>1652</v>
      </c>
      <c r="C1287" s="188" t="s">
        <v>628</v>
      </c>
      <c r="D1287" s="188" t="s">
        <v>479</v>
      </c>
      <c r="E1287" s="189">
        <v>6</v>
      </c>
    </row>
    <row r="1288" spans="1:5" x14ac:dyDescent="0.25">
      <c r="A1288" s="190">
        <v>2600130008</v>
      </c>
      <c r="B1288" s="190" t="s">
        <v>1653</v>
      </c>
      <c r="C1288" s="190" t="s">
        <v>628</v>
      </c>
      <c r="D1288" s="190" t="s">
        <v>479</v>
      </c>
      <c r="E1288" s="191">
        <v>6</v>
      </c>
    </row>
    <row r="1289" spans="1:5" x14ac:dyDescent="0.25">
      <c r="A1289" s="188">
        <v>2600130009</v>
      </c>
      <c r="B1289" s="188" t="s">
        <v>1654</v>
      </c>
      <c r="C1289" s="188" t="s">
        <v>628</v>
      </c>
      <c r="D1289" s="188" t="s">
        <v>479</v>
      </c>
      <c r="E1289" s="189">
        <v>6</v>
      </c>
    </row>
    <row r="1290" spans="1:5" x14ac:dyDescent="0.25">
      <c r="A1290" s="190">
        <v>2600130010</v>
      </c>
      <c r="B1290" s="190" t="s">
        <v>1655</v>
      </c>
      <c r="C1290" s="190" t="s">
        <v>628</v>
      </c>
      <c r="D1290" s="190" t="s">
        <v>479</v>
      </c>
      <c r="E1290" s="191">
        <v>6</v>
      </c>
    </row>
    <row r="1291" spans="1:5" x14ac:dyDescent="0.25">
      <c r="A1291" s="188">
        <v>2600130011</v>
      </c>
      <c r="B1291" s="188" t="s">
        <v>1656</v>
      </c>
      <c r="C1291" s="188" t="s">
        <v>628</v>
      </c>
      <c r="D1291" s="188" t="s">
        <v>479</v>
      </c>
      <c r="E1291" s="189">
        <v>6</v>
      </c>
    </row>
    <row r="1292" spans="1:5" x14ac:dyDescent="0.25">
      <c r="A1292" s="190">
        <v>2600130012</v>
      </c>
      <c r="B1292" s="190" t="s">
        <v>1657</v>
      </c>
      <c r="C1292" s="190" t="s">
        <v>628</v>
      </c>
      <c r="D1292" s="190" t="s">
        <v>479</v>
      </c>
      <c r="E1292" s="191">
        <v>6</v>
      </c>
    </row>
    <row r="1293" spans="1:5" x14ac:dyDescent="0.25">
      <c r="A1293" s="188">
        <v>2600130013</v>
      </c>
      <c r="B1293" s="188" t="s">
        <v>1658</v>
      </c>
      <c r="C1293" s="188" t="s">
        <v>628</v>
      </c>
      <c r="D1293" s="188" t="s">
        <v>479</v>
      </c>
      <c r="E1293" s="189">
        <v>6</v>
      </c>
    </row>
    <row r="1294" spans="1:5" x14ac:dyDescent="0.25">
      <c r="A1294" s="190">
        <v>2600130014</v>
      </c>
      <c r="B1294" s="190" t="s">
        <v>1659</v>
      </c>
      <c r="C1294" s="190" t="s">
        <v>628</v>
      </c>
      <c r="D1294" s="190" t="s">
        <v>479</v>
      </c>
      <c r="E1294" s="191">
        <v>12</v>
      </c>
    </row>
    <row r="1295" spans="1:5" x14ac:dyDescent="0.25">
      <c r="A1295" s="188">
        <v>2600130015</v>
      </c>
      <c r="B1295" s="188" t="s">
        <v>1660</v>
      </c>
      <c r="C1295" s="188" t="s">
        <v>628</v>
      </c>
      <c r="D1295" s="188" t="s">
        <v>479</v>
      </c>
      <c r="E1295" s="189">
        <v>6</v>
      </c>
    </row>
    <row r="1296" spans="1:5" x14ac:dyDescent="0.25">
      <c r="A1296" s="190">
        <v>2600130016</v>
      </c>
      <c r="B1296" s="190" t="s">
        <v>1661</v>
      </c>
      <c r="C1296" s="190" t="s">
        <v>628</v>
      </c>
      <c r="D1296" s="190" t="s">
        <v>479</v>
      </c>
      <c r="E1296" s="191">
        <v>6</v>
      </c>
    </row>
    <row r="1297" spans="1:5" x14ac:dyDescent="0.25">
      <c r="A1297" s="188">
        <v>2600130017</v>
      </c>
      <c r="B1297" s="188" t="s">
        <v>1662</v>
      </c>
      <c r="C1297" s="188" t="s">
        <v>628</v>
      </c>
      <c r="D1297" s="188" t="s">
        <v>479</v>
      </c>
      <c r="E1297" s="189">
        <v>12</v>
      </c>
    </row>
    <row r="1298" spans="1:5" x14ac:dyDescent="0.25">
      <c r="A1298" s="190">
        <v>2600130018</v>
      </c>
      <c r="B1298" s="190" t="s">
        <v>1663</v>
      </c>
      <c r="C1298" s="190" t="s">
        <v>628</v>
      </c>
      <c r="D1298" s="190" t="s">
        <v>479</v>
      </c>
      <c r="E1298" s="191">
        <v>12</v>
      </c>
    </row>
    <row r="1299" spans="1:5" x14ac:dyDescent="0.25">
      <c r="A1299" s="188">
        <v>2600130019</v>
      </c>
      <c r="B1299" s="188" t="s">
        <v>1664</v>
      </c>
      <c r="C1299" s="188" t="s">
        <v>628</v>
      </c>
      <c r="D1299" s="188" t="s">
        <v>479</v>
      </c>
      <c r="E1299" s="189">
        <v>12</v>
      </c>
    </row>
    <row r="1300" spans="1:5" x14ac:dyDescent="0.25">
      <c r="A1300" s="190">
        <v>2600130020</v>
      </c>
      <c r="B1300" s="190" t="s">
        <v>1665</v>
      </c>
      <c r="C1300" s="190" t="s">
        <v>628</v>
      </c>
      <c r="D1300" s="190" t="s">
        <v>479</v>
      </c>
      <c r="E1300" s="191">
        <v>6</v>
      </c>
    </row>
    <row r="1301" spans="1:5" x14ac:dyDescent="0.25">
      <c r="A1301" s="188">
        <v>2600130021</v>
      </c>
      <c r="B1301" s="188" t="s">
        <v>1666</v>
      </c>
      <c r="C1301" s="188" t="s">
        <v>628</v>
      </c>
      <c r="D1301" s="188" t="s">
        <v>489</v>
      </c>
      <c r="E1301" s="189">
        <v>6</v>
      </c>
    </row>
    <row r="1302" spans="1:5" x14ac:dyDescent="0.25">
      <c r="A1302" s="190">
        <v>2600130022</v>
      </c>
      <c r="B1302" s="190" t="s">
        <v>1667</v>
      </c>
      <c r="C1302" s="190" t="s">
        <v>628</v>
      </c>
      <c r="D1302" s="190" t="s">
        <v>479</v>
      </c>
      <c r="E1302" s="191">
        <v>0</v>
      </c>
    </row>
    <row r="1303" spans="1:5" x14ac:dyDescent="0.25">
      <c r="A1303" s="188">
        <v>2600130023</v>
      </c>
      <c r="B1303" s="188" t="s">
        <v>1668</v>
      </c>
      <c r="C1303" s="188" t="s">
        <v>628</v>
      </c>
      <c r="D1303" s="188" t="s">
        <v>479</v>
      </c>
      <c r="E1303" s="189">
        <v>6</v>
      </c>
    </row>
    <row r="1304" spans="1:5" x14ac:dyDescent="0.25">
      <c r="A1304" s="190">
        <v>2600130024</v>
      </c>
      <c r="B1304" s="190" t="s">
        <v>1669</v>
      </c>
      <c r="C1304" s="190" t="s">
        <v>628</v>
      </c>
      <c r="D1304" s="190" t="s">
        <v>479</v>
      </c>
      <c r="E1304" s="191">
        <v>6</v>
      </c>
    </row>
    <row r="1305" spans="1:5" x14ac:dyDescent="0.25">
      <c r="A1305" s="188">
        <v>2600130025</v>
      </c>
      <c r="B1305" s="188" t="s">
        <v>4266</v>
      </c>
      <c r="C1305" s="188" t="s">
        <v>628</v>
      </c>
      <c r="D1305" s="188" t="s">
        <v>479</v>
      </c>
      <c r="E1305" s="189">
        <v>6</v>
      </c>
    </row>
    <row r="1306" spans="1:5" x14ac:dyDescent="0.25">
      <c r="A1306" s="190">
        <v>2600130026</v>
      </c>
      <c r="B1306" s="190" t="s">
        <v>5452</v>
      </c>
      <c r="C1306" s="190" t="s">
        <v>628</v>
      </c>
      <c r="D1306" s="190" t="s">
        <v>479</v>
      </c>
      <c r="E1306" s="191">
        <v>6</v>
      </c>
    </row>
    <row r="1307" spans="1:5" x14ac:dyDescent="0.25">
      <c r="A1307" s="188">
        <v>2600130027</v>
      </c>
      <c r="B1307" s="188" t="s">
        <v>5453</v>
      </c>
      <c r="C1307" s="188" t="s">
        <v>628</v>
      </c>
      <c r="D1307" s="188" t="s">
        <v>479</v>
      </c>
      <c r="E1307" s="189">
        <v>12</v>
      </c>
    </row>
    <row r="1308" spans="1:5" x14ac:dyDescent="0.25">
      <c r="A1308" s="190">
        <v>2600130028</v>
      </c>
      <c r="B1308" s="190" t="s">
        <v>7593</v>
      </c>
      <c r="C1308" s="190" t="s">
        <v>628</v>
      </c>
      <c r="D1308" s="190" t="s">
        <v>479</v>
      </c>
      <c r="E1308" s="191">
        <v>6</v>
      </c>
    </row>
    <row r="1309" spans="1:5" x14ac:dyDescent="0.25">
      <c r="A1309" s="188">
        <v>2600130029</v>
      </c>
      <c r="B1309" s="188" t="s">
        <v>7594</v>
      </c>
      <c r="C1309" s="188" t="s">
        <v>628</v>
      </c>
      <c r="D1309" s="188" t="s">
        <v>479</v>
      </c>
      <c r="E1309" s="189">
        <v>6</v>
      </c>
    </row>
    <row r="1310" spans="1:5" x14ac:dyDescent="0.25">
      <c r="A1310" s="190">
        <v>2600130030</v>
      </c>
      <c r="B1310" s="190" t="s">
        <v>7595</v>
      </c>
      <c r="C1310" s="190" t="s">
        <v>628</v>
      </c>
      <c r="D1310" s="190" t="s">
        <v>479</v>
      </c>
      <c r="E1310" s="191">
        <v>6</v>
      </c>
    </row>
    <row r="1311" spans="1:5" x14ac:dyDescent="0.25">
      <c r="A1311" s="188">
        <v>2600130031</v>
      </c>
      <c r="B1311" s="188" t="s">
        <v>7596</v>
      </c>
      <c r="C1311" s="188" t="s">
        <v>628</v>
      </c>
      <c r="D1311" s="188" t="s">
        <v>479</v>
      </c>
      <c r="E1311" s="189">
        <v>6</v>
      </c>
    </row>
    <row r="1312" spans="1:5" x14ac:dyDescent="0.25">
      <c r="A1312" s="190">
        <v>2600130032</v>
      </c>
      <c r="B1312" s="190" t="s">
        <v>7597</v>
      </c>
      <c r="C1312" s="190" t="s">
        <v>628</v>
      </c>
      <c r="D1312" s="190" t="s">
        <v>479</v>
      </c>
      <c r="E1312" s="191">
        <v>6</v>
      </c>
    </row>
    <row r="1313" spans="1:5" x14ac:dyDescent="0.25">
      <c r="A1313" s="188">
        <v>2600130033</v>
      </c>
      <c r="B1313" s="188" t="s">
        <v>9160</v>
      </c>
      <c r="C1313" s="188" t="s">
        <v>628</v>
      </c>
      <c r="D1313" s="188" t="s">
        <v>489</v>
      </c>
      <c r="E1313" s="189">
        <v>6</v>
      </c>
    </row>
    <row r="1314" spans="1:5" x14ac:dyDescent="0.25">
      <c r="A1314" s="190">
        <v>2600130034</v>
      </c>
      <c r="B1314" s="190" t="s">
        <v>8953</v>
      </c>
      <c r="C1314" s="190" t="s">
        <v>628</v>
      </c>
      <c r="D1314" s="190" t="s">
        <v>479</v>
      </c>
      <c r="E1314" s="191">
        <v>12</v>
      </c>
    </row>
    <row r="1315" spans="1:5" x14ac:dyDescent="0.25">
      <c r="A1315" s="188">
        <v>2600140001</v>
      </c>
      <c r="B1315" s="188" t="s">
        <v>1670</v>
      </c>
      <c r="C1315" s="188" t="s">
        <v>628</v>
      </c>
      <c r="D1315" s="188" t="s">
        <v>479</v>
      </c>
      <c r="E1315" s="189">
        <v>6</v>
      </c>
    </row>
    <row r="1316" spans="1:5" x14ac:dyDescent="0.25">
      <c r="A1316" s="190">
        <v>2600140002</v>
      </c>
      <c r="B1316" s="190" t="s">
        <v>1671</v>
      </c>
      <c r="C1316" s="190" t="s">
        <v>628</v>
      </c>
      <c r="D1316" s="190" t="s">
        <v>479</v>
      </c>
      <c r="E1316" s="191">
        <v>6</v>
      </c>
    </row>
    <row r="1317" spans="1:5" x14ac:dyDescent="0.25">
      <c r="A1317" s="188">
        <v>2600140003</v>
      </c>
      <c r="B1317" s="188" t="s">
        <v>1672</v>
      </c>
      <c r="C1317" s="188" t="s">
        <v>628</v>
      </c>
      <c r="D1317" s="188" t="s">
        <v>479</v>
      </c>
      <c r="E1317" s="189">
        <v>6</v>
      </c>
    </row>
    <row r="1318" spans="1:5" x14ac:dyDescent="0.25">
      <c r="A1318" s="190">
        <v>2600140004</v>
      </c>
      <c r="B1318" s="190" t="s">
        <v>1673</v>
      </c>
      <c r="C1318" s="190" t="s">
        <v>628</v>
      </c>
      <c r="D1318" s="190" t="s">
        <v>479</v>
      </c>
      <c r="E1318" s="191">
        <v>12</v>
      </c>
    </row>
    <row r="1319" spans="1:5" x14ac:dyDescent="0.25">
      <c r="A1319" s="188">
        <v>2600150001</v>
      </c>
      <c r="B1319" s="188" t="s">
        <v>1674</v>
      </c>
      <c r="C1319" s="188" t="s">
        <v>628</v>
      </c>
      <c r="D1319" s="188" t="s">
        <v>479</v>
      </c>
      <c r="E1319" s="189">
        <v>6</v>
      </c>
    </row>
    <row r="1320" spans="1:5" x14ac:dyDescent="0.25">
      <c r="A1320" s="190">
        <v>2600150002</v>
      </c>
      <c r="B1320" s="190" t="s">
        <v>1675</v>
      </c>
      <c r="C1320" s="190" t="s">
        <v>628</v>
      </c>
      <c r="D1320" s="190" t="s">
        <v>479</v>
      </c>
      <c r="E1320" s="191">
        <v>6</v>
      </c>
    </row>
    <row r="1321" spans="1:5" x14ac:dyDescent="0.25">
      <c r="A1321" s="188">
        <v>2600150003</v>
      </c>
      <c r="B1321" s="188" t="s">
        <v>1676</v>
      </c>
      <c r="C1321" s="188" t="s">
        <v>628</v>
      </c>
      <c r="D1321" s="188" t="s">
        <v>479</v>
      </c>
      <c r="E1321" s="189">
        <v>12</v>
      </c>
    </row>
    <row r="1322" spans="1:5" x14ac:dyDescent="0.25">
      <c r="A1322" s="190">
        <v>2600150004</v>
      </c>
      <c r="B1322" s="190" t="s">
        <v>1677</v>
      </c>
      <c r="C1322" s="190" t="s">
        <v>628</v>
      </c>
      <c r="D1322" s="190" t="s">
        <v>479</v>
      </c>
      <c r="E1322" s="191">
        <v>12</v>
      </c>
    </row>
    <row r="1323" spans="1:5" x14ac:dyDescent="0.25">
      <c r="A1323" s="188">
        <v>2600150005</v>
      </c>
      <c r="B1323" s="188" t="s">
        <v>6515</v>
      </c>
      <c r="C1323" s="188" t="s">
        <v>628</v>
      </c>
      <c r="D1323" s="188" t="s">
        <v>479</v>
      </c>
      <c r="E1323" s="189">
        <v>12</v>
      </c>
    </row>
    <row r="1324" spans="1:5" x14ac:dyDescent="0.25">
      <c r="A1324" s="190">
        <v>2600150006</v>
      </c>
      <c r="B1324" s="190" t="s">
        <v>6516</v>
      </c>
      <c r="C1324" s="190" t="s">
        <v>628</v>
      </c>
      <c r="D1324" s="190" t="s">
        <v>479</v>
      </c>
      <c r="E1324" s="191">
        <v>12</v>
      </c>
    </row>
    <row r="1325" spans="1:5" x14ac:dyDescent="0.25">
      <c r="A1325" s="188">
        <v>2600160001</v>
      </c>
      <c r="B1325" s="188" t="s">
        <v>1678</v>
      </c>
      <c r="C1325" s="188" t="s">
        <v>628</v>
      </c>
      <c r="D1325" s="188" t="s">
        <v>479</v>
      </c>
      <c r="E1325" s="189">
        <v>6</v>
      </c>
    </row>
    <row r="1326" spans="1:5" x14ac:dyDescent="0.25">
      <c r="A1326" s="190">
        <v>2600160002</v>
      </c>
      <c r="B1326" s="190" t="s">
        <v>1679</v>
      </c>
      <c r="C1326" s="190" t="s">
        <v>628</v>
      </c>
      <c r="D1326" s="190" t="s">
        <v>479</v>
      </c>
      <c r="E1326" s="191">
        <v>6</v>
      </c>
    </row>
    <row r="1327" spans="1:5" x14ac:dyDescent="0.25">
      <c r="A1327" s="188">
        <v>2600160003</v>
      </c>
      <c r="B1327" s="188" t="s">
        <v>1680</v>
      </c>
      <c r="C1327" s="188" t="s">
        <v>628</v>
      </c>
      <c r="D1327" s="188" t="s">
        <v>479</v>
      </c>
      <c r="E1327" s="189">
        <v>6</v>
      </c>
    </row>
    <row r="1328" spans="1:5" x14ac:dyDescent="0.25">
      <c r="A1328" s="190">
        <v>2600160004</v>
      </c>
      <c r="B1328" s="190" t="s">
        <v>1681</v>
      </c>
      <c r="C1328" s="190" t="s">
        <v>628</v>
      </c>
      <c r="D1328" s="190" t="s">
        <v>479</v>
      </c>
      <c r="E1328" s="191">
        <v>6</v>
      </c>
    </row>
    <row r="1329" spans="1:5" x14ac:dyDescent="0.25">
      <c r="A1329" s="188">
        <v>2600160005</v>
      </c>
      <c r="B1329" s="188" t="s">
        <v>1682</v>
      </c>
      <c r="C1329" s="188" t="s">
        <v>628</v>
      </c>
      <c r="D1329" s="188" t="s">
        <v>479</v>
      </c>
      <c r="E1329" s="189">
        <v>6</v>
      </c>
    </row>
    <row r="1330" spans="1:5" x14ac:dyDescent="0.25">
      <c r="A1330" s="190">
        <v>2600170001</v>
      </c>
      <c r="B1330" s="190" t="s">
        <v>1683</v>
      </c>
      <c r="C1330" s="190" t="s">
        <v>628</v>
      </c>
      <c r="D1330" s="190" t="s">
        <v>602</v>
      </c>
      <c r="E1330" s="191">
        <v>0</v>
      </c>
    </row>
    <row r="1331" spans="1:5" x14ac:dyDescent="0.25">
      <c r="A1331" s="188">
        <v>2600170002</v>
      </c>
      <c r="B1331" s="188" t="s">
        <v>1684</v>
      </c>
      <c r="C1331" s="188" t="s">
        <v>628</v>
      </c>
      <c r="D1331" s="188" t="s">
        <v>602</v>
      </c>
      <c r="E1331" s="189">
        <v>0</v>
      </c>
    </row>
    <row r="1332" spans="1:5" x14ac:dyDescent="0.25">
      <c r="A1332" s="190">
        <v>2600170003</v>
      </c>
      <c r="B1332" s="190" t="s">
        <v>1685</v>
      </c>
      <c r="C1332" s="190" t="s">
        <v>628</v>
      </c>
      <c r="D1332" s="190" t="s">
        <v>602</v>
      </c>
      <c r="E1332" s="191">
        <v>0</v>
      </c>
    </row>
    <row r="1333" spans="1:5" x14ac:dyDescent="0.25">
      <c r="A1333" s="188">
        <v>2600170004</v>
      </c>
      <c r="B1333" s="188" t="s">
        <v>1686</v>
      </c>
      <c r="C1333" s="188" t="s">
        <v>628</v>
      </c>
      <c r="D1333" s="188" t="s">
        <v>602</v>
      </c>
      <c r="E1333" s="189">
        <v>0</v>
      </c>
    </row>
    <row r="1334" spans="1:5" x14ac:dyDescent="0.25">
      <c r="A1334" s="190">
        <v>2600170005</v>
      </c>
      <c r="B1334" s="190" t="s">
        <v>7598</v>
      </c>
      <c r="C1334" s="190" t="s">
        <v>628</v>
      </c>
      <c r="D1334" s="190" t="s">
        <v>602</v>
      </c>
      <c r="E1334" s="191">
        <v>0</v>
      </c>
    </row>
    <row r="1335" spans="1:5" x14ac:dyDescent="0.25">
      <c r="A1335" s="188">
        <v>2600170006</v>
      </c>
      <c r="B1335" s="188" t="s">
        <v>9161</v>
      </c>
      <c r="C1335" s="188" t="s">
        <v>628</v>
      </c>
      <c r="D1335" s="188" t="s">
        <v>602</v>
      </c>
      <c r="E1335" s="189">
        <v>0</v>
      </c>
    </row>
    <row r="1336" spans="1:5" x14ac:dyDescent="0.25">
      <c r="A1336" s="190">
        <v>2600170007</v>
      </c>
      <c r="B1336" s="190" t="s">
        <v>9162</v>
      </c>
      <c r="C1336" s="190" t="s">
        <v>628</v>
      </c>
      <c r="D1336" s="190" t="s">
        <v>602</v>
      </c>
      <c r="E1336" s="191">
        <v>0</v>
      </c>
    </row>
    <row r="1337" spans="1:5" x14ac:dyDescent="0.25">
      <c r="A1337" s="188">
        <v>2600170008</v>
      </c>
      <c r="B1337" s="188" t="s">
        <v>12161</v>
      </c>
      <c r="C1337" s="188" t="s">
        <v>628</v>
      </c>
      <c r="D1337" s="188" t="s">
        <v>602</v>
      </c>
      <c r="E1337" s="189">
        <v>0</v>
      </c>
    </row>
    <row r="1338" spans="1:5" x14ac:dyDescent="0.25">
      <c r="A1338" s="190">
        <v>2600170009</v>
      </c>
      <c r="B1338" s="190" t="s">
        <v>12162</v>
      </c>
      <c r="C1338" s="190" t="s">
        <v>628</v>
      </c>
      <c r="D1338" s="190" t="s">
        <v>602</v>
      </c>
      <c r="E1338" s="191">
        <v>0</v>
      </c>
    </row>
    <row r="1339" spans="1:5" x14ac:dyDescent="0.25">
      <c r="A1339" s="188">
        <v>2600180001</v>
      </c>
      <c r="B1339" s="188" t="s">
        <v>1687</v>
      </c>
      <c r="C1339" s="188" t="s">
        <v>628</v>
      </c>
      <c r="D1339" s="188" t="s">
        <v>479</v>
      </c>
      <c r="E1339" s="189">
        <v>6</v>
      </c>
    </row>
    <row r="1340" spans="1:5" x14ac:dyDescent="0.25">
      <c r="A1340" s="190">
        <v>2600180002</v>
      </c>
      <c r="B1340" s="190" t="s">
        <v>8954</v>
      </c>
      <c r="C1340" s="190" t="s">
        <v>628</v>
      </c>
      <c r="D1340" s="190" t="s">
        <v>479</v>
      </c>
      <c r="E1340" s="191">
        <v>12</v>
      </c>
    </row>
    <row r="1341" spans="1:5" x14ac:dyDescent="0.25">
      <c r="A1341" s="188">
        <v>2600180003</v>
      </c>
      <c r="B1341" s="188" t="s">
        <v>8955</v>
      </c>
      <c r="C1341" s="188" t="s">
        <v>628</v>
      </c>
      <c r="D1341" s="188" t="s">
        <v>479</v>
      </c>
      <c r="E1341" s="189">
        <v>12</v>
      </c>
    </row>
    <row r="1342" spans="1:5" x14ac:dyDescent="0.25">
      <c r="A1342" s="190">
        <v>2600180004</v>
      </c>
      <c r="B1342" s="190" t="s">
        <v>9163</v>
      </c>
      <c r="C1342" s="190" t="s">
        <v>628</v>
      </c>
      <c r="D1342" s="190" t="s">
        <v>479</v>
      </c>
      <c r="E1342" s="191">
        <v>12</v>
      </c>
    </row>
    <row r="1343" spans="1:5" x14ac:dyDescent="0.25">
      <c r="A1343" s="188">
        <v>2600180005</v>
      </c>
      <c r="B1343" s="188" t="s">
        <v>8956</v>
      </c>
      <c r="C1343" s="188" t="s">
        <v>628</v>
      </c>
      <c r="D1343" s="188" t="s">
        <v>479</v>
      </c>
      <c r="E1343" s="189">
        <v>12</v>
      </c>
    </row>
    <row r="1344" spans="1:5" x14ac:dyDescent="0.25">
      <c r="A1344" s="190">
        <v>2600180006</v>
      </c>
      <c r="B1344" s="190" t="s">
        <v>9164</v>
      </c>
      <c r="C1344" s="190" t="s">
        <v>628</v>
      </c>
      <c r="D1344" s="190" t="s">
        <v>479</v>
      </c>
      <c r="E1344" s="191">
        <v>12</v>
      </c>
    </row>
    <row r="1345" spans="1:5" x14ac:dyDescent="0.25">
      <c r="A1345" s="188">
        <v>2600190001</v>
      </c>
      <c r="B1345" s="188" t="s">
        <v>12076</v>
      </c>
      <c r="C1345" s="188" t="s">
        <v>628</v>
      </c>
      <c r="D1345" s="188" t="s">
        <v>479</v>
      </c>
      <c r="E1345" s="189">
        <v>12</v>
      </c>
    </row>
    <row r="1346" spans="1:5" x14ac:dyDescent="0.25">
      <c r="A1346" s="190">
        <v>2600190002</v>
      </c>
      <c r="B1346" s="190" t="s">
        <v>12077</v>
      </c>
      <c r="C1346" s="190" t="s">
        <v>628</v>
      </c>
      <c r="D1346" s="190" t="s">
        <v>479</v>
      </c>
      <c r="E1346" s="191">
        <v>12</v>
      </c>
    </row>
    <row r="1347" spans="1:5" x14ac:dyDescent="0.25">
      <c r="A1347" s="188">
        <v>2600190003</v>
      </c>
      <c r="B1347" s="188" t="s">
        <v>12078</v>
      </c>
      <c r="C1347" s="188" t="s">
        <v>628</v>
      </c>
      <c r="D1347" s="188" t="s">
        <v>479</v>
      </c>
      <c r="E1347" s="189">
        <v>24</v>
      </c>
    </row>
    <row r="1348" spans="1:5" x14ac:dyDescent="0.25">
      <c r="A1348" s="190">
        <v>2600190004</v>
      </c>
      <c r="B1348" s="190" t="s">
        <v>12163</v>
      </c>
      <c r="C1348" s="190" t="s">
        <v>628</v>
      </c>
      <c r="D1348" s="190" t="s">
        <v>479</v>
      </c>
      <c r="E1348" s="191">
        <v>1</v>
      </c>
    </row>
    <row r="1349" spans="1:5" x14ac:dyDescent="0.25">
      <c r="A1349" s="188">
        <v>2600190005</v>
      </c>
      <c r="B1349" s="188" t="s">
        <v>12164</v>
      </c>
      <c r="C1349" s="188" t="s">
        <v>628</v>
      </c>
      <c r="D1349" s="188" t="s">
        <v>479</v>
      </c>
      <c r="E1349" s="189">
        <v>12</v>
      </c>
    </row>
    <row r="1350" spans="1:5" x14ac:dyDescent="0.25">
      <c r="A1350" s="190">
        <v>2600190006</v>
      </c>
      <c r="B1350" s="190" t="s">
        <v>12079</v>
      </c>
      <c r="C1350" s="190" t="s">
        <v>628</v>
      </c>
      <c r="D1350" s="190" t="s">
        <v>479</v>
      </c>
      <c r="E1350" s="191">
        <v>12</v>
      </c>
    </row>
    <row r="1351" spans="1:5" x14ac:dyDescent="0.25">
      <c r="A1351" s="188">
        <v>2600190007</v>
      </c>
      <c r="B1351" s="188" t="s">
        <v>12080</v>
      </c>
      <c r="C1351" s="188" t="s">
        <v>628</v>
      </c>
      <c r="D1351" s="188" t="s">
        <v>479</v>
      </c>
      <c r="E1351" s="189">
        <v>12</v>
      </c>
    </row>
    <row r="1352" spans="1:5" x14ac:dyDescent="0.25">
      <c r="A1352" s="190">
        <v>2600190008</v>
      </c>
      <c r="B1352" s="190" t="s">
        <v>12081</v>
      </c>
      <c r="C1352" s="190" t="s">
        <v>628</v>
      </c>
      <c r="D1352" s="190" t="s">
        <v>479</v>
      </c>
      <c r="E1352" s="191">
        <v>24</v>
      </c>
    </row>
    <row r="1353" spans="1:5" x14ac:dyDescent="0.25">
      <c r="A1353" s="188">
        <v>2601040001</v>
      </c>
      <c r="B1353" s="188" t="s">
        <v>3900</v>
      </c>
      <c r="C1353" s="188" t="s">
        <v>628</v>
      </c>
      <c r="D1353" s="188" t="s">
        <v>478</v>
      </c>
      <c r="E1353" s="189">
        <v>0</v>
      </c>
    </row>
    <row r="1354" spans="1:5" x14ac:dyDescent="0.25">
      <c r="A1354" s="190">
        <v>2701010001</v>
      </c>
      <c r="B1354" s="190" t="s">
        <v>640</v>
      </c>
      <c r="C1354" s="190" t="s">
        <v>639</v>
      </c>
      <c r="D1354" s="190" t="s">
        <v>478</v>
      </c>
      <c r="E1354" s="191">
        <v>6.5600000000000001E-4</v>
      </c>
    </row>
    <row r="1355" spans="1:5" x14ac:dyDescent="0.25">
      <c r="A1355" s="188">
        <v>2701010002</v>
      </c>
      <c r="B1355" s="188" t="s">
        <v>641</v>
      </c>
      <c r="C1355" s="188" t="s">
        <v>639</v>
      </c>
      <c r="D1355" s="188" t="s">
        <v>478</v>
      </c>
      <c r="E1355" s="189">
        <v>1.3689999999999999E-4</v>
      </c>
    </row>
    <row r="1356" spans="1:5" x14ac:dyDescent="0.25">
      <c r="A1356" s="190">
        <v>2701010003</v>
      </c>
      <c r="B1356" s="190" t="s">
        <v>642</v>
      </c>
      <c r="C1356" s="190" t="s">
        <v>639</v>
      </c>
      <c r="D1356" s="190" t="s">
        <v>478</v>
      </c>
      <c r="E1356" s="191">
        <v>1.6138999999999999E-3</v>
      </c>
    </row>
    <row r="1357" spans="1:5" x14ac:dyDescent="0.25">
      <c r="A1357" s="188">
        <v>2701010004</v>
      </c>
      <c r="B1357" s="188" t="s">
        <v>643</v>
      </c>
      <c r="C1357" s="188" t="s">
        <v>639</v>
      </c>
      <c r="D1357" s="188" t="s">
        <v>478</v>
      </c>
      <c r="E1357" s="189">
        <v>1.0510000000000001E-3</v>
      </c>
    </row>
    <row r="1358" spans="1:5" x14ac:dyDescent="0.25">
      <c r="A1358" s="190">
        <v>2701010005</v>
      </c>
      <c r="B1358" s="190" t="s">
        <v>1688</v>
      </c>
      <c r="C1358" s="190" t="s">
        <v>639</v>
      </c>
      <c r="D1358" s="190" t="s">
        <v>478</v>
      </c>
      <c r="E1358" s="191">
        <v>1.2800000000000001E-3</v>
      </c>
    </row>
    <row r="1359" spans="1:5" x14ac:dyDescent="0.25">
      <c r="A1359" s="188">
        <v>2701010006</v>
      </c>
      <c r="B1359" s="188" t="s">
        <v>644</v>
      </c>
      <c r="C1359" s="188" t="s">
        <v>639</v>
      </c>
      <c r="D1359" s="188" t="s">
        <v>478</v>
      </c>
      <c r="E1359" s="189">
        <v>3.5244999999999999E-3</v>
      </c>
    </row>
    <row r="1360" spans="1:5" x14ac:dyDescent="0.25">
      <c r="A1360" s="190">
        <v>2701010007</v>
      </c>
      <c r="B1360" s="190" t="s">
        <v>1689</v>
      </c>
      <c r="C1360" s="190" t="s">
        <v>639</v>
      </c>
      <c r="D1360" s="190" t="s">
        <v>478</v>
      </c>
      <c r="E1360" s="191">
        <v>1.337E-4</v>
      </c>
    </row>
    <row r="1361" spans="1:5" x14ac:dyDescent="0.25">
      <c r="A1361" s="188">
        <v>2701010008</v>
      </c>
      <c r="B1361" s="188" t="s">
        <v>645</v>
      </c>
      <c r="C1361" s="188" t="s">
        <v>639</v>
      </c>
      <c r="D1361" s="188" t="s">
        <v>478</v>
      </c>
      <c r="E1361" s="189">
        <v>7.0669999999999999E-4</v>
      </c>
    </row>
    <row r="1362" spans="1:5" x14ac:dyDescent="0.25">
      <c r="A1362" s="190">
        <v>2701010009</v>
      </c>
      <c r="B1362" s="190" t="s">
        <v>646</v>
      </c>
      <c r="C1362" s="190" t="s">
        <v>639</v>
      </c>
      <c r="D1362" s="190" t="s">
        <v>478</v>
      </c>
      <c r="E1362" s="191">
        <v>8.2109999999999995E-4</v>
      </c>
    </row>
    <row r="1363" spans="1:5" x14ac:dyDescent="0.25">
      <c r="A1363" s="188">
        <v>2701010010</v>
      </c>
      <c r="B1363" s="188" t="s">
        <v>647</v>
      </c>
      <c r="C1363" s="188" t="s">
        <v>639</v>
      </c>
      <c r="D1363" s="188" t="s">
        <v>478</v>
      </c>
      <c r="E1363" s="189">
        <v>2.3120000000000001E-4</v>
      </c>
    </row>
    <row r="1364" spans="1:5" x14ac:dyDescent="0.25">
      <c r="A1364" s="190">
        <v>2701010011</v>
      </c>
      <c r="B1364" s="190" t="s">
        <v>1690</v>
      </c>
      <c r="C1364" s="190" t="s">
        <v>639</v>
      </c>
      <c r="D1364" s="190" t="s">
        <v>478</v>
      </c>
      <c r="E1364" s="191">
        <v>6.9059999999999998E-4</v>
      </c>
    </row>
    <row r="1365" spans="1:5" x14ac:dyDescent="0.25">
      <c r="A1365" s="188">
        <v>2701010012</v>
      </c>
      <c r="B1365" s="188" t="s">
        <v>648</v>
      </c>
      <c r="C1365" s="188" t="s">
        <v>639</v>
      </c>
      <c r="D1365" s="188" t="s">
        <v>478</v>
      </c>
      <c r="E1365" s="189">
        <v>6.8570000000000002E-4</v>
      </c>
    </row>
    <row r="1366" spans="1:5" x14ac:dyDescent="0.25">
      <c r="A1366" s="190">
        <v>2701010013</v>
      </c>
      <c r="B1366" s="190" t="s">
        <v>649</v>
      </c>
      <c r="C1366" s="190" t="s">
        <v>639</v>
      </c>
      <c r="D1366" s="190" t="s">
        <v>478</v>
      </c>
      <c r="E1366" s="191">
        <v>8.7149999999999999E-4</v>
      </c>
    </row>
    <row r="1367" spans="1:5" x14ac:dyDescent="0.25">
      <c r="A1367" s="188">
        <v>2701010014</v>
      </c>
      <c r="B1367" s="188" t="s">
        <v>650</v>
      </c>
      <c r="C1367" s="188" t="s">
        <v>639</v>
      </c>
      <c r="D1367" s="188" t="s">
        <v>478</v>
      </c>
      <c r="E1367" s="189">
        <v>2.3279999999999999E-4</v>
      </c>
    </row>
    <row r="1368" spans="1:5" x14ac:dyDescent="0.25">
      <c r="A1368" s="190">
        <v>2701010015</v>
      </c>
      <c r="B1368" s="190" t="s">
        <v>1691</v>
      </c>
      <c r="C1368" s="190" t="s">
        <v>639</v>
      </c>
      <c r="D1368" s="190" t="s">
        <v>478</v>
      </c>
      <c r="E1368" s="191">
        <v>1.3439999999999999E-4</v>
      </c>
    </row>
    <row r="1369" spans="1:5" x14ac:dyDescent="0.25">
      <c r="A1369" s="188">
        <v>2701010016</v>
      </c>
      <c r="B1369" s="188" t="s">
        <v>651</v>
      </c>
      <c r="C1369" s="188" t="s">
        <v>639</v>
      </c>
      <c r="D1369" s="188" t="s">
        <v>478</v>
      </c>
      <c r="E1369" s="189">
        <v>6.8599999999999998E-4</v>
      </c>
    </row>
    <row r="1370" spans="1:5" x14ac:dyDescent="0.25">
      <c r="A1370" s="190">
        <v>2701010017</v>
      </c>
      <c r="B1370" s="190" t="s">
        <v>652</v>
      </c>
      <c r="C1370" s="190" t="s">
        <v>639</v>
      </c>
      <c r="D1370" s="190" t="s">
        <v>478</v>
      </c>
      <c r="E1370" s="191">
        <v>2.3059999999999999E-4</v>
      </c>
    </row>
    <row r="1371" spans="1:5" x14ac:dyDescent="0.25">
      <c r="A1371" s="188">
        <v>2701010018</v>
      </c>
      <c r="B1371" s="188" t="s">
        <v>1692</v>
      </c>
      <c r="C1371" s="188" t="s">
        <v>639</v>
      </c>
      <c r="D1371" s="188" t="s">
        <v>478</v>
      </c>
      <c r="E1371" s="189">
        <v>1.3449999999999999E-4</v>
      </c>
    </row>
    <row r="1372" spans="1:5" x14ac:dyDescent="0.25">
      <c r="A1372" s="190">
        <v>2701010019</v>
      </c>
      <c r="B1372" s="190" t="s">
        <v>653</v>
      </c>
      <c r="C1372" s="190" t="s">
        <v>639</v>
      </c>
      <c r="D1372" s="190" t="s">
        <v>478</v>
      </c>
      <c r="E1372" s="191">
        <v>6.8090000000000002E-4</v>
      </c>
    </row>
    <row r="1373" spans="1:5" x14ac:dyDescent="0.25">
      <c r="A1373" s="188">
        <v>2701010020</v>
      </c>
      <c r="B1373" s="188" t="s">
        <v>8572</v>
      </c>
      <c r="C1373" s="188" t="s">
        <v>639</v>
      </c>
      <c r="D1373" s="188" t="s">
        <v>478</v>
      </c>
      <c r="E1373" s="189">
        <v>1.2922999999999999E-3</v>
      </c>
    </row>
    <row r="1374" spans="1:5" x14ac:dyDescent="0.25">
      <c r="A1374" s="190">
        <v>2701010021</v>
      </c>
      <c r="B1374" s="190" t="s">
        <v>654</v>
      </c>
      <c r="C1374" s="190" t="s">
        <v>639</v>
      </c>
      <c r="D1374" s="190" t="s">
        <v>478</v>
      </c>
      <c r="E1374" s="191">
        <v>1.3449999999999999E-4</v>
      </c>
    </row>
    <row r="1375" spans="1:5" x14ac:dyDescent="0.25">
      <c r="A1375" s="188">
        <v>2701010022</v>
      </c>
      <c r="B1375" s="188" t="s">
        <v>655</v>
      </c>
      <c r="C1375" s="188" t="s">
        <v>639</v>
      </c>
      <c r="D1375" s="188" t="s">
        <v>478</v>
      </c>
      <c r="E1375" s="189">
        <v>7.1659999999999996E-4</v>
      </c>
    </row>
    <row r="1376" spans="1:5" x14ac:dyDescent="0.25">
      <c r="A1376" s="190">
        <v>2701010023</v>
      </c>
      <c r="B1376" s="190" t="s">
        <v>656</v>
      </c>
      <c r="C1376" s="190" t="s">
        <v>639</v>
      </c>
      <c r="D1376" s="190" t="s">
        <v>478</v>
      </c>
      <c r="E1376" s="191">
        <v>8.5700000000000001E-4</v>
      </c>
    </row>
    <row r="1377" spans="1:5" x14ac:dyDescent="0.25">
      <c r="A1377" s="188">
        <v>2701010024</v>
      </c>
      <c r="B1377" s="188" t="s">
        <v>657</v>
      </c>
      <c r="C1377" s="188" t="s">
        <v>639</v>
      </c>
      <c r="D1377" s="188" t="s">
        <v>478</v>
      </c>
      <c r="E1377" s="189">
        <v>2.2379999999999999E-4</v>
      </c>
    </row>
    <row r="1378" spans="1:5" x14ac:dyDescent="0.25">
      <c r="A1378" s="190">
        <v>2701010025</v>
      </c>
      <c r="B1378" s="190" t="s">
        <v>1693</v>
      </c>
      <c r="C1378" s="190" t="s">
        <v>639</v>
      </c>
      <c r="D1378" s="190" t="s">
        <v>478</v>
      </c>
      <c r="E1378" s="191">
        <v>1.34E-4</v>
      </c>
    </row>
    <row r="1379" spans="1:5" x14ac:dyDescent="0.25">
      <c r="A1379" s="188">
        <v>2701010026</v>
      </c>
      <c r="B1379" s="188" t="s">
        <v>5455</v>
      </c>
      <c r="C1379" s="188" t="s">
        <v>639</v>
      </c>
      <c r="D1379" s="188" t="s">
        <v>478</v>
      </c>
      <c r="E1379" s="189">
        <v>5.4779999999999998E-4</v>
      </c>
    </row>
    <row r="1380" spans="1:5" x14ac:dyDescent="0.25">
      <c r="A1380" s="190">
        <v>2701010027</v>
      </c>
      <c r="B1380" s="190" t="s">
        <v>12165</v>
      </c>
      <c r="C1380" s="190" t="s">
        <v>639</v>
      </c>
      <c r="D1380" s="190" t="s">
        <v>478</v>
      </c>
      <c r="E1380" s="191">
        <v>1.0510000000000001E-3</v>
      </c>
    </row>
    <row r="1381" spans="1:5" x14ac:dyDescent="0.25">
      <c r="A1381" s="188">
        <v>2701010028</v>
      </c>
      <c r="B1381" s="188" t="s">
        <v>443</v>
      </c>
      <c r="C1381" s="188" t="s">
        <v>639</v>
      </c>
      <c r="D1381" s="188" t="s">
        <v>478</v>
      </c>
      <c r="E1381" s="189">
        <v>5.8779999999999998E-4</v>
      </c>
    </row>
    <row r="1382" spans="1:5" x14ac:dyDescent="0.25">
      <c r="A1382" s="190">
        <v>2701010029</v>
      </c>
      <c r="B1382" s="190" t="s">
        <v>444</v>
      </c>
      <c r="C1382" s="190" t="s">
        <v>639</v>
      </c>
      <c r="D1382" s="190" t="s">
        <v>478</v>
      </c>
      <c r="E1382" s="191">
        <v>5.597E-4</v>
      </c>
    </row>
    <row r="1383" spans="1:5" x14ac:dyDescent="0.25">
      <c r="A1383" s="188">
        <v>2701010030</v>
      </c>
      <c r="B1383" s="188" t="s">
        <v>445</v>
      </c>
      <c r="C1383" s="188" t="s">
        <v>639</v>
      </c>
      <c r="D1383" s="188" t="s">
        <v>478</v>
      </c>
      <c r="E1383" s="189">
        <v>5.8509999999999996E-4</v>
      </c>
    </row>
    <row r="1384" spans="1:5" x14ac:dyDescent="0.25">
      <c r="A1384" s="190">
        <v>2701010031</v>
      </c>
      <c r="B1384" s="190" t="s">
        <v>658</v>
      </c>
      <c r="C1384" s="190" t="s">
        <v>639</v>
      </c>
      <c r="D1384" s="190" t="s">
        <v>478</v>
      </c>
      <c r="E1384" s="191">
        <v>6.6370000000000003E-4</v>
      </c>
    </row>
    <row r="1385" spans="1:5" x14ac:dyDescent="0.25">
      <c r="A1385" s="188">
        <v>2701010032</v>
      </c>
      <c r="B1385" s="188" t="s">
        <v>659</v>
      </c>
      <c r="C1385" s="188" t="s">
        <v>639</v>
      </c>
      <c r="D1385" s="188" t="s">
        <v>478</v>
      </c>
      <c r="E1385" s="189">
        <v>6.5410000000000002E-4</v>
      </c>
    </row>
    <row r="1386" spans="1:5" x14ac:dyDescent="0.25">
      <c r="A1386" s="190">
        <v>2701010033</v>
      </c>
      <c r="B1386" s="190" t="s">
        <v>660</v>
      </c>
      <c r="C1386" s="190" t="s">
        <v>639</v>
      </c>
      <c r="D1386" s="190" t="s">
        <v>478</v>
      </c>
      <c r="E1386" s="191">
        <v>6.5519999999999999E-4</v>
      </c>
    </row>
    <row r="1387" spans="1:5" x14ac:dyDescent="0.25">
      <c r="A1387" s="188">
        <v>2701010034</v>
      </c>
      <c r="B1387" s="188" t="s">
        <v>661</v>
      </c>
      <c r="C1387" s="188" t="s">
        <v>639</v>
      </c>
      <c r="D1387" s="188" t="s">
        <v>478</v>
      </c>
      <c r="E1387" s="189">
        <v>6.5430000000000002E-4</v>
      </c>
    </row>
    <row r="1388" spans="1:5" x14ac:dyDescent="0.25">
      <c r="A1388" s="190">
        <v>2701010035</v>
      </c>
      <c r="B1388" s="190" t="s">
        <v>662</v>
      </c>
      <c r="C1388" s="190" t="s">
        <v>639</v>
      </c>
      <c r="D1388" s="190" t="s">
        <v>478</v>
      </c>
      <c r="E1388" s="191">
        <v>1.3361E-3</v>
      </c>
    </row>
    <row r="1389" spans="1:5" x14ac:dyDescent="0.25">
      <c r="A1389" s="188">
        <v>2701010036</v>
      </c>
      <c r="B1389" s="188" t="s">
        <v>663</v>
      </c>
      <c r="C1389" s="188" t="s">
        <v>639</v>
      </c>
      <c r="D1389" s="188" t="s">
        <v>478</v>
      </c>
      <c r="E1389" s="189">
        <v>6.4273999999999998E-3</v>
      </c>
    </row>
    <row r="1390" spans="1:5" x14ac:dyDescent="0.25">
      <c r="A1390" s="190">
        <v>2701010037</v>
      </c>
      <c r="B1390" s="190" t="s">
        <v>664</v>
      </c>
      <c r="C1390" s="190" t="s">
        <v>639</v>
      </c>
      <c r="D1390" s="190" t="s">
        <v>478</v>
      </c>
      <c r="E1390" s="191">
        <v>6.4999999999999997E-3</v>
      </c>
    </row>
    <row r="1391" spans="1:5" x14ac:dyDescent="0.25">
      <c r="A1391" s="188">
        <v>2701010038</v>
      </c>
      <c r="B1391" s="188" t="s">
        <v>665</v>
      </c>
      <c r="C1391" s="188" t="s">
        <v>639</v>
      </c>
      <c r="D1391" s="188" t="s">
        <v>478</v>
      </c>
      <c r="E1391" s="189">
        <v>3.8654000000000002E-3</v>
      </c>
    </row>
    <row r="1392" spans="1:5" x14ac:dyDescent="0.25">
      <c r="A1392" s="190">
        <v>2701010039</v>
      </c>
      <c r="B1392" s="190" t="s">
        <v>666</v>
      </c>
      <c r="C1392" s="190" t="s">
        <v>639</v>
      </c>
      <c r="D1392" s="190" t="s">
        <v>478</v>
      </c>
      <c r="E1392" s="191">
        <v>1.2922999999999999E-3</v>
      </c>
    </row>
    <row r="1393" spans="1:5" x14ac:dyDescent="0.25">
      <c r="A1393" s="188">
        <v>2701010040</v>
      </c>
      <c r="B1393" s="188" t="s">
        <v>667</v>
      </c>
      <c r="C1393" s="188" t="s">
        <v>639</v>
      </c>
      <c r="D1393" s="188" t="s">
        <v>478</v>
      </c>
      <c r="E1393" s="189">
        <v>6.2404000000000001E-3</v>
      </c>
    </row>
    <row r="1394" spans="1:5" x14ac:dyDescent="0.25">
      <c r="A1394" s="190">
        <v>2701010041</v>
      </c>
      <c r="B1394" s="190" t="s">
        <v>668</v>
      </c>
      <c r="C1394" s="190" t="s">
        <v>639</v>
      </c>
      <c r="D1394" s="190" t="s">
        <v>478</v>
      </c>
      <c r="E1394" s="191">
        <v>1.3251999999999999E-3</v>
      </c>
    </row>
    <row r="1395" spans="1:5" x14ac:dyDescent="0.25">
      <c r="A1395" s="188">
        <v>2701010042</v>
      </c>
      <c r="B1395" s="188" t="s">
        <v>669</v>
      </c>
      <c r="C1395" s="188" t="s">
        <v>639</v>
      </c>
      <c r="D1395" s="188" t="s">
        <v>478</v>
      </c>
      <c r="E1395" s="189">
        <v>6.6582999999999998E-3</v>
      </c>
    </row>
    <row r="1396" spans="1:5" x14ac:dyDescent="0.25">
      <c r="A1396" s="190">
        <v>2701010043</v>
      </c>
      <c r="B1396" s="190" t="s">
        <v>670</v>
      </c>
      <c r="C1396" s="190" t="s">
        <v>639</v>
      </c>
      <c r="D1396" s="190" t="s">
        <v>478</v>
      </c>
      <c r="E1396" s="191">
        <v>2.656E-4</v>
      </c>
    </row>
    <row r="1397" spans="1:5" x14ac:dyDescent="0.25">
      <c r="A1397" s="188">
        <v>2701010046</v>
      </c>
      <c r="B1397" s="188" t="s">
        <v>671</v>
      </c>
      <c r="C1397" s="188" t="s">
        <v>639</v>
      </c>
      <c r="D1397" s="188" t="s">
        <v>478</v>
      </c>
      <c r="E1397" s="189">
        <v>6.9749999999999999E-4</v>
      </c>
    </row>
    <row r="1398" spans="1:5" x14ac:dyDescent="0.25">
      <c r="A1398" s="190">
        <v>2701010047</v>
      </c>
      <c r="B1398" s="190" t="s">
        <v>1694</v>
      </c>
      <c r="C1398" s="190" t="s">
        <v>639</v>
      </c>
      <c r="D1398" s="190" t="s">
        <v>478</v>
      </c>
      <c r="E1398" s="191">
        <v>0</v>
      </c>
    </row>
    <row r="1399" spans="1:5" x14ac:dyDescent="0.25">
      <c r="A1399" s="188">
        <v>2701010048</v>
      </c>
      <c r="B1399" s="188" t="s">
        <v>672</v>
      </c>
      <c r="C1399" s="188" t="s">
        <v>639</v>
      </c>
      <c r="D1399" s="188" t="s">
        <v>478</v>
      </c>
      <c r="E1399" s="189">
        <v>1.2925E-3</v>
      </c>
    </row>
    <row r="1400" spans="1:5" x14ac:dyDescent="0.25">
      <c r="A1400" s="190">
        <v>2701010050</v>
      </c>
      <c r="B1400" s="190" t="s">
        <v>673</v>
      </c>
      <c r="C1400" s="190" t="s">
        <v>639</v>
      </c>
      <c r="D1400" s="190" t="s">
        <v>478</v>
      </c>
      <c r="E1400" s="191">
        <v>4.0999999999999999E-4</v>
      </c>
    </row>
    <row r="1401" spans="1:5" x14ac:dyDescent="0.25">
      <c r="A1401" s="188">
        <v>2701010051</v>
      </c>
      <c r="B1401" s="188" t="s">
        <v>674</v>
      </c>
      <c r="C1401" s="188" t="s">
        <v>639</v>
      </c>
      <c r="D1401" s="188" t="s">
        <v>478</v>
      </c>
      <c r="E1401" s="189">
        <v>1.9000000000000001E-4</v>
      </c>
    </row>
    <row r="1402" spans="1:5" x14ac:dyDescent="0.25">
      <c r="A1402" s="190">
        <v>2701010053</v>
      </c>
      <c r="B1402" s="190" t="s">
        <v>675</v>
      </c>
      <c r="C1402" s="190" t="s">
        <v>639</v>
      </c>
      <c r="D1402" s="190" t="s">
        <v>478</v>
      </c>
      <c r="E1402" s="191">
        <v>2.5399999999999999E-4</v>
      </c>
    </row>
    <row r="1403" spans="1:5" x14ac:dyDescent="0.25">
      <c r="A1403" s="188">
        <v>2701010054</v>
      </c>
      <c r="B1403" s="188" t="s">
        <v>676</v>
      </c>
      <c r="C1403" s="188" t="s">
        <v>639</v>
      </c>
      <c r="D1403" s="188" t="s">
        <v>478</v>
      </c>
      <c r="E1403" s="189">
        <v>6.8039999999999995E-4</v>
      </c>
    </row>
    <row r="1404" spans="1:5" x14ac:dyDescent="0.25">
      <c r="A1404" s="190">
        <v>2701010055</v>
      </c>
      <c r="B1404" s="190" t="s">
        <v>677</v>
      </c>
      <c r="C1404" s="190" t="s">
        <v>639</v>
      </c>
      <c r="D1404" s="190" t="s">
        <v>478</v>
      </c>
      <c r="E1404" s="191">
        <v>6.4539999999999997E-4</v>
      </c>
    </row>
    <row r="1405" spans="1:5" x14ac:dyDescent="0.25">
      <c r="A1405" s="188">
        <v>2701010056</v>
      </c>
      <c r="B1405" s="188" t="s">
        <v>1695</v>
      </c>
      <c r="C1405" s="188" t="s">
        <v>639</v>
      </c>
      <c r="D1405" s="188" t="s">
        <v>478</v>
      </c>
      <c r="E1405" s="189">
        <v>3.4840000000000001E-4</v>
      </c>
    </row>
    <row r="1406" spans="1:5" x14ac:dyDescent="0.25">
      <c r="A1406" s="190">
        <v>2701010057</v>
      </c>
      <c r="B1406" s="190" t="s">
        <v>678</v>
      </c>
      <c r="C1406" s="190" t="s">
        <v>639</v>
      </c>
      <c r="D1406" s="190" t="s">
        <v>478</v>
      </c>
      <c r="E1406" s="191">
        <v>7.2820000000000003E-4</v>
      </c>
    </row>
    <row r="1407" spans="1:5" x14ac:dyDescent="0.25">
      <c r="A1407" s="188">
        <v>2701010058</v>
      </c>
      <c r="B1407" s="188" t="s">
        <v>679</v>
      </c>
      <c r="C1407" s="188" t="s">
        <v>639</v>
      </c>
      <c r="D1407" s="188" t="s">
        <v>478</v>
      </c>
      <c r="E1407" s="189">
        <v>2.9589999999999998E-4</v>
      </c>
    </row>
    <row r="1408" spans="1:5" x14ac:dyDescent="0.25">
      <c r="A1408" s="190">
        <v>2701010059</v>
      </c>
      <c r="B1408" s="190" t="s">
        <v>680</v>
      </c>
      <c r="C1408" s="190" t="s">
        <v>639</v>
      </c>
      <c r="D1408" s="190" t="s">
        <v>478</v>
      </c>
      <c r="E1408" s="191">
        <v>5.6240000000000001E-4</v>
      </c>
    </row>
    <row r="1409" spans="1:5" x14ac:dyDescent="0.25">
      <c r="A1409" s="188">
        <v>2701010060</v>
      </c>
      <c r="B1409" s="188" t="s">
        <v>681</v>
      </c>
      <c r="C1409" s="188" t="s">
        <v>639</v>
      </c>
      <c r="D1409" s="188" t="s">
        <v>478</v>
      </c>
      <c r="E1409" s="189">
        <v>6.4749999999999996E-4</v>
      </c>
    </row>
    <row r="1410" spans="1:5" x14ac:dyDescent="0.25">
      <c r="A1410" s="190">
        <v>2701010061</v>
      </c>
      <c r="B1410" s="190" t="s">
        <v>682</v>
      </c>
      <c r="C1410" s="190" t="s">
        <v>639</v>
      </c>
      <c r="D1410" s="190" t="s">
        <v>478</v>
      </c>
      <c r="E1410" s="191">
        <v>1.3548E-3</v>
      </c>
    </row>
    <row r="1411" spans="1:5" x14ac:dyDescent="0.25">
      <c r="A1411" s="188">
        <v>2701010062</v>
      </c>
      <c r="B1411" s="188" t="s">
        <v>683</v>
      </c>
      <c r="C1411" s="188" t="s">
        <v>639</v>
      </c>
      <c r="D1411" s="188" t="s">
        <v>478</v>
      </c>
      <c r="E1411" s="189">
        <v>1.3630999999999999E-3</v>
      </c>
    </row>
    <row r="1412" spans="1:5" x14ac:dyDescent="0.25">
      <c r="A1412" s="190">
        <v>2701010063</v>
      </c>
      <c r="B1412" s="190" t="s">
        <v>684</v>
      </c>
      <c r="C1412" s="190" t="s">
        <v>639</v>
      </c>
      <c r="D1412" s="190" t="s">
        <v>478</v>
      </c>
      <c r="E1412" s="191">
        <v>3.4957999999999999E-3</v>
      </c>
    </row>
    <row r="1413" spans="1:5" x14ac:dyDescent="0.25">
      <c r="A1413" s="188">
        <v>2701010064</v>
      </c>
      <c r="B1413" s="188" t="s">
        <v>7267</v>
      </c>
      <c r="C1413" s="188" t="s">
        <v>639</v>
      </c>
      <c r="D1413" s="188" t="s">
        <v>478</v>
      </c>
      <c r="E1413" s="189">
        <v>1.7859E-3</v>
      </c>
    </row>
    <row r="1414" spans="1:5" x14ac:dyDescent="0.25">
      <c r="A1414" s="190">
        <v>2701010065</v>
      </c>
      <c r="B1414" s="190" t="s">
        <v>6353</v>
      </c>
      <c r="C1414" s="190" t="s">
        <v>639</v>
      </c>
      <c r="D1414" s="190" t="s">
        <v>478</v>
      </c>
      <c r="E1414" s="191">
        <v>1.7776000000000001E-3</v>
      </c>
    </row>
    <row r="1415" spans="1:5" x14ac:dyDescent="0.25">
      <c r="A1415" s="188">
        <v>2701010066</v>
      </c>
      <c r="B1415" s="188" t="s">
        <v>6354</v>
      </c>
      <c r="C1415" s="188" t="s">
        <v>639</v>
      </c>
      <c r="D1415" s="188" t="s">
        <v>478</v>
      </c>
      <c r="E1415" s="189">
        <v>1.7914999999999999E-3</v>
      </c>
    </row>
    <row r="1416" spans="1:5" x14ac:dyDescent="0.25">
      <c r="A1416" s="190">
        <v>2701010067</v>
      </c>
      <c r="B1416" s="190" t="s">
        <v>1696</v>
      </c>
      <c r="C1416" s="190" t="s">
        <v>639</v>
      </c>
      <c r="D1416" s="190" t="s">
        <v>478</v>
      </c>
      <c r="E1416" s="191">
        <v>1.3770000000000001E-4</v>
      </c>
    </row>
    <row r="1417" spans="1:5" x14ac:dyDescent="0.25">
      <c r="A1417" s="188">
        <v>2701010069</v>
      </c>
      <c r="B1417" s="188" t="s">
        <v>688</v>
      </c>
      <c r="C1417" s="188" t="s">
        <v>639</v>
      </c>
      <c r="D1417" s="188" t="s">
        <v>478</v>
      </c>
      <c r="E1417" s="189">
        <v>1.9000000000000001E-4</v>
      </c>
    </row>
    <row r="1418" spans="1:5" x14ac:dyDescent="0.25">
      <c r="A1418" s="190">
        <v>2701010070</v>
      </c>
      <c r="B1418" s="190" t="s">
        <v>689</v>
      </c>
      <c r="C1418" s="190" t="s">
        <v>639</v>
      </c>
      <c r="D1418" s="190" t="s">
        <v>478</v>
      </c>
      <c r="E1418" s="191">
        <v>1.3506E-3</v>
      </c>
    </row>
    <row r="1419" spans="1:5" x14ac:dyDescent="0.25">
      <c r="A1419" s="188">
        <v>2701010071</v>
      </c>
      <c r="B1419" s="188" t="s">
        <v>690</v>
      </c>
      <c r="C1419" s="188" t="s">
        <v>639</v>
      </c>
      <c r="D1419" s="188" t="s">
        <v>478</v>
      </c>
      <c r="E1419" s="189">
        <v>4.0999999999999999E-4</v>
      </c>
    </row>
    <row r="1420" spans="1:5" x14ac:dyDescent="0.25">
      <c r="A1420" s="190">
        <v>2701010072</v>
      </c>
      <c r="B1420" s="190" t="s">
        <v>402</v>
      </c>
      <c r="C1420" s="190" t="s">
        <v>639</v>
      </c>
      <c r="D1420" s="190" t="s">
        <v>478</v>
      </c>
      <c r="E1420" s="191">
        <v>6.9999999999999999E-4</v>
      </c>
    </row>
    <row r="1421" spans="1:5" x14ac:dyDescent="0.25">
      <c r="A1421" s="188">
        <v>2701010073</v>
      </c>
      <c r="B1421" s="188" t="s">
        <v>691</v>
      </c>
      <c r="C1421" s="188" t="s">
        <v>639</v>
      </c>
      <c r="D1421" s="188" t="s">
        <v>478</v>
      </c>
      <c r="E1421" s="189">
        <v>6.3949999999999999E-4</v>
      </c>
    </row>
    <row r="1422" spans="1:5" x14ac:dyDescent="0.25">
      <c r="A1422" s="190">
        <v>2701010074</v>
      </c>
      <c r="B1422" s="190" t="s">
        <v>1695</v>
      </c>
      <c r="C1422" s="190" t="s">
        <v>639</v>
      </c>
      <c r="D1422" s="190" t="s">
        <v>478</v>
      </c>
      <c r="E1422" s="191">
        <v>3.5E-4</v>
      </c>
    </row>
    <row r="1423" spans="1:5" x14ac:dyDescent="0.25">
      <c r="A1423" s="188">
        <v>2701010075</v>
      </c>
      <c r="B1423" s="188" t="s">
        <v>1697</v>
      </c>
      <c r="C1423" s="188" t="s">
        <v>639</v>
      </c>
      <c r="D1423" s="188" t="s">
        <v>478</v>
      </c>
      <c r="E1423" s="189">
        <v>1.9900000000000001E-4</v>
      </c>
    </row>
    <row r="1424" spans="1:5" x14ac:dyDescent="0.25">
      <c r="A1424" s="190">
        <v>2701010076</v>
      </c>
      <c r="B1424" s="190" t="s">
        <v>1698</v>
      </c>
      <c r="C1424" s="190" t="s">
        <v>639</v>
      </c>
      <c r="D1424" s="190" t="s">
        <v>478</v>
      </c>
      <c r="E1424" s="191">
        <v>2.0000000000000001E-4</v>
      </c>
    </row>
    <row r="1425" spans="1:5" x14ac:dyDescent="0.25">
      <c r="A1425" s="188">
        <v>2701010077</v>
      </c>
      <c r="B1425" s="188" t="s">
        <v>1699</v>
      </c>
      <c r="C1425" s="188" t="s">
        <v>639</v>
      </c>
      <c r="D1425" s="188" t="s">
        <v>478</v>
      </c>
      <c r="E1425" s="189">
        <v>1.94E-4</v>
      </c>
    </row>
    <row r="1426" spans="1:5" x14ac:dyDescent="0.25">
      <c r="A1426" s="190">
        <v>2701010078</v>
      </c>
      <c r="B1426" s="190" t="s">
        <v>1700</v>
      </c>
      <c r="C1426" s="190" t="s">
        <v>639</v>
      </c>
      <c r="D1426" s="190" t="s">
        <v>478</v>
      </c>
      <c r="E1426" s="191">
        <v>1.94E-4</v>
      </c>
    </row>
    <row r="1427" spans="1:5" x14ac:dyDescent="0.25">
      <c r="A1427" s="188">
        <v>2701010079</v>
      </c>
      <c r="B1427" s="188" t="s">
        <v>651</v>
      </c>
      <c r="C1427" s="188" t="s">
        <v>639</v>
      </c>
      <c r="D1427" s="188" t="s">
        <v>478</v>
      </c>
      <c r="E1427" s="189">
        <v>6.8000000000000005E-4</v>
      </c>
    </row>
    <row r="1428" spans="1:5" x14ac:dyDescent="0.25">
      <c r="A1428" s="190">
        <v>2701010080</v>
      </c>
      <c r="B1428" s="190" t="s">
        <v>659</v>
      </c>
      <c r="C1428" s="190" t="s">
        <v>639</v>
      </c>
      <c r="D1428" s="190" t="s">
        <v>478</v>
      </c>
      <c r="E1428" s="191">
        <v>6.5410000000000002E-4</v>
      </c>
    </row>
    <row r="1429" spans="1:5" x14ac:dyDescent="0.25">
      <c r="A1429" s="188">
        <v>2701010081</v>
      </c>
      <c r="B1429" s="188" t="s">
        <v>652</v>
      </c>
      <c r="C1429" s="188" t="s">
        <v>639</v>
      </c>
      <c r="D1429" s="188" t="s">
        <v>478</v>
      </c>
      <c r="E1429" s="189">
        <v>2.3059999999999999E-4</v>
      </c>
    </row>
    <row r="1430" spans="1:5" x14ac:dyDescent="0.25">
      <c r="A1430" s="190">
        <v>2701010084</v>
      </c>
      <c r="B1430" s="190" t="s">
        <v>676</v>
      </c>
      <c r="C1430" s="190" t="s">
        <v>639</v>
      </c>
      <c r="D1430" s="190" t="s">
        <v>478</v>
      </c>
      <c r="E1430" s="191">
        <v>6.8039999999999995E-4</v>
      </c>
    </row>
    <row r="1431" spans="1:5" x14ac:dyDescent="0.25">
      <c r="A1431" s="188">
        <v>2701010085</v>
      </c>
      <c r="B1431" s="188" t="s">
        <v>653</v>
      </c>
      <c r="C1431" s="188" t="s">
        <v>639</v>
      </c>
      <c r="D1431" s="188" t="s">
        <v>478</v>
      </c>
      <c r="E1431" s="189">
        <v>6.8090000000000002E-4</v>
      </c>
    </row>
    <row r="1432" spans="1:5" x14ac:dyDescent="0.25">
      <c r="A1432" s="190">
        <v>2701010086</v>
      </c>
      <c r="B1432" s="190" t="s">
        <v>660</v>
      </c>
      <c r="C1432" s="190" t="s">
        <v>639</v>
      </c>
      <c r="D1432" s="190" t="s">
        <v>478</v>
      </c>
      <c r="E1432" s="191">
        <v>6.5519999999999999E-4</v>
      </c>
    </row>
    <row r="1433" spans="1:5" x14ac:dyDescent="0.25">
      <c r="A1433" s="188">
        <v>2701010088</v>
      </c>
      <c r="B1433" s="188" t="s">
        <v>691</v>
      </c>
      <c r="C1433" s="188" t="s">
        <v>639</v>
      </c>
      <c r="D1433" s="188" t="s">
        <v>478</v>
      </c>
      <c r="E1433" s="189">
        <v>6.3949999999999999E-4</v>
      </c>
    </row>
    <row r="1434" spans="1:5" x14ac:dyDescent="0.25">
      <c r="A1434" s="190">
        <v>2701010090</v>
      </c>
      <c r="B1434" s="190" t="s">
        <v>1701</v>
      </c>
      <c r="C1434" s="190" t="s">
        <v>639</v>
      </c>
      <c r="D1434" s="190" t="s">
        <v>478</v>
      </c>
      <c r="E1434" s="191">
        <v>6.6E-4</v>
      </c>
    </row>
    <row r="1435" spans="1:5" x14ac:dyDescent="0.25">
      <c r="A1435" s="188">
        <v>2701010091</v>
      </c>
      <c r="B1435" s="188" t="s">
        <v>692</v>
      </c>
      <c r="C1435" s="188" t="s">
        <v>639</v>
      </c>
      <c r="D1435" s="188" t="s">
        <v>478</v>
      </c>
      <c r="E1435" s="189">
        <v>1.953E-4</v>
      </c>
    </row>
    <row r="1436" spans="1:5" x14ac:dyDescent="0.25">
      <c r="A1436" s="190">
        <v>2701010092</v>
      </c>
      <c r="B1436" s="190" t="s">
        <v>3298</v>
      </c>
      <c r="C1436" s="190" t="s">
        <v>639</v>
      </c>
      <c r="D1436" s="190" t="s">
        <v>478</v>
      </c>
      <c r="E1436" s="191">
        <v>2.656E-4</v>
      </c>
    </row>
    <row r="1437" spans="1:5" x14ac:dyDescent="0.25">
      <c r="A1437" s="188">
        <v>2701010093</v>
      </c>
      <c r="B1437" s="188" t="s">
        <v>693</v>
      </c>
      <c r="C1437" s="188" t="s">
        <v>639</v>
      </c>
      <c r="D1437" s="188" t="s">
        <v>478</v>
      </c>
      <c r="E1437" s="189">
        <v>5.5500000000000005E-4</v>
      </c>
    </row>
    <row r="1438" spans="1:5" x14ac:dyDescent="0.25">
      <c r="A1438" s="190">
        <v>2701010094</v>
      </c>
      <c r="B1438" s="190" t="s">
        <v>694</v>
      </c>
      <c r="C1438" s="190" t="s">
        <v>639</v>
      </c>
      <c r="D1438" s="190" t="s">
        <v>478</v>
      </c>
      <c r="E1438" s="191">
        <v>1.405E-4</v>
      </c>
    </row>
    <row r="1439" spans="1:5" x14ac:dyDescent="0.25">
      <c r="A1439" s="188">
        <v>2701010095</v>
      </c>
      <c r="B1439" s="188" t="s">
        <v>695</v>
      </c>
      <c r="C1439" s="188" t="s">
        <v>639</v>
      </c>
      <c r="D1439" s="188" t="s">
        <v>478</v>
      </c>
      <c r="E1439" s="189">
        <v>2.329E-4</v>
      </c>
    </row>
    <row r="1440" spans="1:5" x14ac:dyDescent="0.25">
      <c r="A1440" s="190">
        <v>2701010096</v>
      </c>
      <c r="B1440" s="190" t="s">
        <v>696</v>
      </c>
      <c r="C1440" s="190" t="s">
        <v>639</v>
      </c>
      <c r="D1440" s="190" t="s">
        <v>478</v>
      </c>
      <c r="E1440" s="191">
        <v>6.4200000000000004E-3</v>
      </c>
    </row>
    <row r="1441" spans="1:5" x14ac:dyDescent="0.25">
      <c r="A1441" s="188">
        <v>2701010097</v>
      </c>
      <c r="B1441" s="188" t="s">
        <v>697</v>
      </c>
      <c r="C1441" s="188" t="s">
        <v>639</v>
      </c>
      <c r="D1441" s="188" t="s">
        <v>478</v>
      </c>
      <c r="E1441" s="189">
        <v>1.31E-3</v>
      </c>
    </row>
    <row r="1442" spans="1:5" x14ac:dyDescent="0.25">
      <c r="A1442" s="190">
        <v>2701010098</v>
      </c>
      <c r="B1442" s="190" t="s">
        <v>698</v>
      </c>
      <c r="C1442" s="190" t="s">
        <v>639</v>
      </c>
      <c r="D1442" s="190" t="s">
        <v>478</v>
      </c>
      <c r="E1442" s="191">
        <v>6.3499999999999997E-3</v>
      </c>
    </row>
    <row r="1443" spans="1:5" x14ac:dyDescent="0.25">
      <c r="A1443" s="188">
        <v>2701010100</v>
      </c>
      <c r="B1443" s="188" t="s">
        <v>1702</v>
      </c>
      <c r="C1443" s="188" t="s">
        <v>639</v>
      </c>
      <c r="D1443" s="188" t="s">
        <v>478</v>
      </c>
      <c r="E1443" s="189">
        <v>1.8000000000000001E-4</v>
      </c>
    </row>
    <row r="1444" spans="1:5" x14ac:dyDescent="0.25">
      <c r="A1444" s="190">
        <v>2701010101</v>
      </c>
      <c r="B1444" s="190" t="s">
        <v>1703</v>
      </c>
      <c r="C1444" s="190" t="s">
        <v>639</v>
      </c>
      <c r="D1444" s="190" t="s">
        <v>478</v>
      </c>
      <c r="E1444" s="191">
        <v>1.8000000000000001E-4</v>
      </c>
    </row>
    <row r="1445" spans="1:5" x14ac:dyDescent="0.25">
      <c r="A1445" s="188">
        <v>2701010102</v>
      </c>
      <c r="B1445" s="188" t="s">
        <v>1704</v>
      </c>
      <c r="C1445" s="188" t="s">
        <v>639</v>
      </c>
      <c r="D1445" s="188" t="s">
        <v>478</v>
      </c>
      <c r="E1445" s="189">
        <v>1.2777000000000001E-3</v>
      </c>
    </row>
    <row r="1446" spans="1:5" x14ac:dyDescent="0.25">
      <c r="A1446" s="190">
        <v>2701010103</v>
      </c>
      <c r="B1446" s="190" t="s">
        <v>3901</v>
      </c>
      <c r="C1446" s="190" t="s">
        <v>639</v>
      </c>
      <c r="D1446" s="190" t="s">
        <v>478</v>
      </c>
      <c r="E1446" s="191">
        <v>1.2882E-3</v>
      </c>
    </row>
    <row r="1447" spans="1:5" x14ac:dyDescent="0.25">
      <c r="A1447" s="188">
        <v>2701010104</v>
      </c>
      <c r="B1447" s="188" t="s">
        <v>3902</v>
      </c>
      <c r="C1447" s="188" t="s">
        <v>639</v>
      </c>
      <c r="D1447" s="188" t="s">
        <v>478</v>
      </c>
      <c r="E1447" s="189">
        <v>1.3500000000000001E-3</v>
      </c>
    </row>
    <row r="1448" spans="1:5" x14ac:dyDescent="0.25">
      <c r="A1448" s="190">
        <v>2701010105</v>
      </c>
      <c r="B1448" s="190" t="s">
        <v>4737</v>
      </c>
      <c r="C1448" s="190" t="s">
        <v>639</v>
      </c>
      <c r="D1448" s="190" t="s">
        <v>478</v>
      </c>
      <c r="E1448" s="191">
        <v>6.8570000000000002E-4</v>
      </c>
    </row>
    <row r="1449" spans="1:5" x14ac:dyDescent="0.25">
      <c r="A1449" s="188">
        <v>2701010106</v>
      </c>
      <c r="B1449" s="188" t="s">
        <v>5456</v>
      </c>
      <c r="C1449" s="188" t="s">
        <v>639</v>
      </c>
      <c r="D1449" s="188" t="s">
        <v>478</v>
      </c>
      <c r="E1449" s="189">
        <v>1.3009999999999999E-4</v>
      </c>
    </row>
    <row r="1450" spans="1:5" x14ac:dyDescent="0.25">
      <c r="A1450" s="190">
        <v>2701010107</v>
      </c>
      <c r="B1450" s="190" t="s">
        <v>5425</v>
      </c>
      <c r="C1450" s="190" t="s">
        <v>639</v>
      </c>
      <c r="D1450" s="190" t="s">
        <v>478</v>
      </c>
      <c r="E1450" s="191">
        <v>2.0920999999999999E-3</v>
      </c>
    </row>
    <row r="1451" spans="1:5" x14ac:dyDescent="0.25">
      <c r="A1451" s="188">
        <v>2701010108</v>
      </c>
      <c r="B1451" s="188" t="s">
        <v>5457</v>
      </c>
      <c r="C1451" s="188" t="s">
        <v>639</v>
      </c>
      <c r="D1451" s="188" t="s">
        <v>478</v>
      </c>
      <c r="E1451" s="189">
        <v>6.4622000000000004E-3</v>
      </c>
    </row>
    <row r="1452" spans="1:5" x14ac:dyDescent="0.25">
      <c r="A1452" s="190">
        <v>2701010109</v>
      </c>
      <c r="B1452" s="190" t="s">
        <v>5458</v>
      </c>
      <c r="C1452" s="190" t="s">
        <v>639</v>
      </c>
      <c r="D1452" s="190" t="s">
        <v>478</v>
      </c>
      <c r="E1452" s="191">
        <v>1.5399999999999999E-3</v>
      </c>
    </row>
    <row r="1453" spans="1:5" x14ac:dyDescent="0.25">
      <c r="A1453" s="188">
        <v>2701010110</v>
      </c>
      <c r="B1453" s="188" t="s">
        <v>7139</v>
      </c>
      <c r="C1453" s="188" t="s">
        <v>639</v>
      </c>
      <c r="D1453" s="188" t="s">
        <v>478</v>
      </c>
      <c r="E1453" s="189">
        <v>7.0669999999999999E-4</v>
      </c>
    </row>
    <row r="1454" spans="1:5" x14ac:dyDescent="0.25">
      <c r="A1454" s="190">
        <v>2701010111</v>
      </c>
      <c r="B1454" s="190" t="s">
        <v>7140</v>
      </c>
      <c r="C1454" s="190" t="s">
        <v>639</v>
      </c>
      <c r="D1454" s="190" t="s">
        <v>478</v>
      </c>
      <c r="E1454" s="191">
        <v>7.0669999999999999E-4</v>
      </c>
    </row>
    <row r="1455" spans="1:5" x14ac:dyDescent="0.25">
      <c r="A1455" s="188">
        <v>2701010112</v>
      </c>
      <c r="B1455" s="188" t="s">
        <v>7141</v>
      </c>
      <c r="C1455" s="188" t="s">
        <v>639</v>
      </c>
      <c r="D1455" s="188" t="s">
        <v>478</v>
      </c>
      <c r="E1455" s="189">
        <v>7.0669999999999999E-4</v>
      </c>
    </row>
    <row r="1456" spans="1:5" x14ac:dyDescent="0.25">
      <c r="A1456" s="190">
        <v>2701010113</v>
      </c>
      <c r="B1456" s="190" t="s">
        <v>7159</v>
      </c>
      <c r="C1456" s="190" t="s">
        <v>639</v>
      </c>
      <c r="D1456" s="190" t="s">
        <v>478</v>
      </c>
      <c r="E1456" s="191">
        <v>6.1320000000000005E-4</v>
      </c>
    </row>
    <row r="1457" spans="1:5" x14ac:dyDescent="0.25">
      <c r="A1457" s="188">
        <v>2701020001</v>
      </c>
      <c r="B1457" s="188" t="s">
        <v>1705</v>
      </c>
      <c r="C1457" s="188" t="s">
        <v>639</v>
      </c>
      <c r="D1457" s="188" t="s">
        <v>478</v>
      </c>
      <c r="E1457" s="189">
        <v>1.2E-2</v>
      </c>
    </row>
    <row r="1458" spans="1:5" x14ac:dyDescent="0.25">
      <c r="A1458" s="190">
        <v>2701020002</v>
      </c>
      <c r="B1458" s="190" t="s">
        <v>1706</v>
      </c>
      <c r="C1458" s="190" t="s">
        <v>639</v>
      </c>
      <c r="D1458" s="190" t="s">
        <v>478</v>
      </c>
      <c r="E1458" s="191">
        <v>1.2E-2</v>
      </c>
    </row>
    <row r="1459" spans="1:5" x14ac:dyDescent="0.25">
      <c r="A1459" s="188">
        <v>2701020003</v>
      </c>
      <c r="B1459" s="188" t="s">
        <v>1707</v>
      </c>
      <c r="C1459" s="188" t="s">
        <v>639</v>
      </c>
      <c r="D1459" s="188" t="s">
        <v>478</v>
      </c>
      <c r="E1459" s="189">
        <v>1.34E-2</v>
      </c>
    </row>
    <row r="1460" spans="1:5" x14ac:dyDescent="0.25">
      <c r="A1460" s="190">
        <v>2701020004</v>
      </c>
      <c r="B1460" s="190" t="s">
        <v>1708</v>
      </c>
      <c r="C1460" s="190" t="s">
        <v>639</v>
      </c>
      <c r="D1460" s="190" t="s">
        <v>478</v>
      </c>
      <c r="E1460" s="191">
        <v>1.34E-2</v>
      </c>
    </row>
    <row r="1461" spans="1:5" x14ac:dyDescent="0.25">
      <c r="A1461" s="188">
        <v>2701020005</v>
      </c>
      <c r="B1461" s="188" t="s">
        <v>1709</v>
      </c>
      <c r="C1461" s="188" t="s">
        <v>639</v>
      </c>
      <c r="D1461" s="188" t="s">
        <v>478</v>
      </c>
      <c r="E1461" s="189">
        <v>1.4999999999999999E-2</v>
      </c>
    </row>
    <row r="1462" spans="1:5" x14ac:dyDescent="0.25">
      <c r="A1462" s="190">
        <v>2701020006</v>
      </c>
      <c r="B1462" s="190" t="s">
        <v>1710</v>
      </c>
      <c r="C1462" s="190" t="s">
        <v>639</v>
      </c>
      <c r="D1462" s="190" t="s">
        <v>478</v>
      </c>
      <c r="E1462" s="191">
        <v>1.5650000000000001E-2</v>
      </c>
    </row>
    <row r="1463" spans="1:5" x14ac:dyDescent="0.25">
      <c r="A1463" s="188">
        <v>2701020007</v>
      </c>
      <c r="B1463" s="188" t="s">
        <v>1711</v>
      </c>
      <c r="C1463" s="188" t="s">
        <v>639</v>
      </c>
      <c r="D1463" s="188" t="s">
        <v>478</v>
      </c>
      <c r="E1463" s="189">
        <v>1.6E-2</v>
      </c>
    </row>
    <row r="1464" spans="1:5" x14ac:dyDescent="0.25">
      <c r="A1464" s="190">
        <v>2701020008</v>
      </c>
      <c r="B1464" s="190" t="s">
        <v>699</v>
      </c>
      <c r="C1464" s="190" t="s">
        <v>639</v>
      </c>
      <c r="D1464" s="190" t="s">
        <v>478</v>
      </c>
      <c r="E1464" s="191">
        <v>1.52E-2</v>
      </c>
    </row>
    <row r="1465" spans="1:5" x14ac:dyDescent="0.25">
      <c r="A1465" s="188">
        <v>2701020009</v>
      </c>
      <c r="B1465" s="188" t="s">
        <v>1712</v>
      </c>
      <c r="C1465" s="188" t="s">
        <v>639</v>
      </c>
      <c r="D1465" s="188" t="s">
        <v>478</v>
      </c>
      <c r="E1465" s="189">
        <v>1.7999999999999999E-2</v>
      </c>
    </row>
    <row r="1466" spans="1:5" x14ac:dyDescent="0.25">
      <c r="A1466" s="190">
        <v>2701020010</v>
      </c>
      <c r="B1466" s="190" t="s">
        <v>1713</v>
      </c>
      <c r="C1466" s="190" t="s">
        <v>639</v>
      </c>
      <c r="D1466" s="190" t="s">
        <v>478</v>
      </c>
      <c r="E1466" s="191">
        <v>1.95E-2</v>
      </c>
    </row>
    <row r="1467" spans="1:5" x14ac:dyDescent="0.25">
      <c r="A1467" s="188">
        <v>2701020011</v>
      </c>
      <c r="B1467" s="188" t="s">
        <v>700</v>
      </c>
      <c r="C1467" s="188" t="s">
        <v>639</v>
      </c>
      <c r="D1467" s="188" t="s">
        <v>478</v>
      </c>
      <c r="E1467" s="189">
        <v>2.0199999999999999E-2</v>
      </c>
    </row>
    <row r="1468" spans="1:5" x14ac:dyDescent="0.25">
      <c r="A1468" s="190">
        <v>2701020012</v>
      </c>
      <c r="B1468" s="190" t="s">
        <v>701</v>
      </c>
      <c r="C1468" s="190" t="s">
        <v>639</v>
      </c>
      <c r="D1468" s="190" t="s">
        <v>478</v>
      </c>
      <c r="E1468" s="191">
        <v>2.0199999999999999E-2</v>
      </c>
    </row>
    <row r="1469" spans="1:5" x14ac:dyDescent="0.25">
      <c r="A1469" s="188">
        <v>2701020013</v>
      </c>
      <c r="B1469" s="188" t="s">
        <v>1714</v>
      </c>
      <c r="C1469" s="188" t="s">
        <v>639</v>
      </c>
      <c r="D1469" s="188" t="s">
        <v>478</v>
      </c>
      <c r="E1469" s="189">
        <v>2.06E-2</v>
      </c>
    </row>
    <row r="1470" spans="1:5" x14ac:dyDescent="0.25">
      <c r="A1470" s="190">
        <v>2701020014</v>
      </c>
      <c r="B1470" s="190" t="s">
        <v>702</v>
      </c>
      <c r="C1470" s="190" t="s">
        <v>639</v>
      </c>
      <c r="D1470" s="190" t="s">
        <v>478</v>
      </c>
      <c r="E1470" s="191">
        <v>2.06E-2</v>
      </c>
    </row>
    <row r="1471" spans="1:5" x14ac:dyDescent="0.25">
      <c r="A1471" s="188">
        <v>2701020015</v>
      </c>
      <c r="B1471" s="188" t="s">
        <v>1715</v>
      </c>
      <c r="C1471" s="188" t="s">
        <v>639</v>
      </c>
      <c r="D1471" s="188" t="s">
        <v>478</v>
      </c>
      <c r="E1471" s="189">
        <v>2.2700000000000001E-2</v>
      </c>
    </row>
    <row r="1472" spans="1:5" x14ac:dyDescent="0.25">
      <c r="A1472" s="190">
        <v>2701020016</v>
      </c>
      <c r="B1472" s="190" t="s">
        <v>1716</v>
      </c>
      <c r="C1472" s="190" t="s">
        <v>639</v>
      </c>
      <c r="D1472" s="190" t="s">
        <v>478</v>
      </c>
      <c r="E1472" s="191">
        <v>2.4E-2</v>
      </c>
    </row>
    <row r="1473" spans="1:5" x14ac:dyDescent="0.25">
      <c r="A1473" s="188">
        <v>2701020017</v>
      </c>
      <c r="B1473" s="188" t="s">
        <v>1717</v>
      </c>
      <c r="C1473" s="188" t="s">
        <v>639</v>
      </c>
      <c r="D1473" s="188" t="s">
        <v>478</v>
      </c>
      <c r="E1473" s="189">
        <v>2.46E-2</v>
      </c>
    </row>
    <row r="1474" spans="1:5" x14ac:dyDescent="0.25">
      <c r="A1474" s="190">
        <v>2701020018</v>
      </c>
      <c r="B1474" s="190" t="s">
        <v>1718</v>
      </c>
      <c r="C1474" s="190" t="s">
        <v>639</v>
      </c>
      <c r="D1474" s="190" t="s">
        <v>478</v>
      </c>
      <c r="E1474" s="191">
        <v>2.4E-2</v>
      </c>
    </row>
    <row r="1475" spans="1:5" x14ac:dyDescent="0.25">
      <c r="A1475" s="188">
        <v>2701020019</v>
      </c>
      <c r="B1475" s="188" t="s">
        <v>703</v>
      </c>
      <c r="C1475" s="188" t="s">
        <v>639</v>
      </c>
      <c r="D1475" s="188" t="s">
        <v>478</v>
      </c>
      <c r="E1475" s="189">
        <v>3.1699999999999999E-2</v>
      </c>
    </row>
    <row r="1476" spans="1:5" x14ac:dyDescent="0.25">
      <c r="A1476" s="190">
        <v>2701020020</v>
      </c>
      <c r="B1476" s="190" t="s">
        <v>1719</v>
      </c>
      <c r="C1476" s="190" t="s">
        <v>639</v>
      </c>
      <c r="D1476" s="190" t="s">
        <v>478</v>
      </c>
      <c r="E1476" s="191">
        <v>0.03</v>
      </c>
    </row>
    <row r="1477" spans="1:5" x14ac:dyDescent="0.25">
      <c r="A1477" s="188">
        <v>2701020021</v>
      </c>
      <c r="B1477" s="188" t="s">
        <v>1720</v>
      </c>
      <c r="C1477" s="188" t="s">
        <v>639</v>
      </c>
      <c r="D1477" s="188" t="s">
        <v>478</v>
      </c>
      <c r="E1477" s="189">
        <v>2.9499999999999998E-2</v>
      </c>
    </row>
    <row r="1478" spans="1:5" x14ac:dyDescent="0.25">
      <c r="A1478" s="190">
        <v>2701020022</v>
      </c>
      <c r="B1478" s="190" t="s">
        <v>1721</v>
      </c>
      <c r="C1478" s="190" t="s">
        <v>639</v>
      </c>
      <c r="D1478" s="190" t="s">
        <v>478</v>
      </c>
      <c r="E1478" s="191">
        <v>3.9699999999999999E-2</v>
      </c>
    </row>
    <row r="1479" spans="1:5" x14ac:dyDescent="0.25">
      <c r="A1479" s="188">
        <v>2701020023</v>
      </c>
      <c r="B1479" s="188" t="s">
        <v>1722</v>
      </c>
      <c r="C1479" s="188" t="s">
        <v>639</v>
      </c>
      <c r="D1479" s="188" t="s">
        <v>478</v>
      </c>
      <c r="E1479" s="189">
        <v>3.9699999999999999E-2</v>
      </c>
    </row>
    <row r="1480" spans="1:5" x14ac:dyDescent="0.25">
      <c r="A1480" s="190">
        <v>2701020024</v>
      </c>
      <c r="B1480" s="190" t="s">
        <v>704</v>
      </c>
      <c r="C1480" s="190" t="s">
        <v>639</v>
      </c>
      <c r="D1480" s="190" t="s">
        <v>478</v>
      </c>
      <c r="E1480" s="191">
        <v>4.1000000000000002E-2</v>
      </c>
    </row>
    <row r="1481" spans="1:5" x14ac:dyDescent="0.25">
      <c r="A1481" s="188">
        <v>2701020025</v>
      </c>
      <c r="B1481" s="188" t="s">
        <v>705</v>
      </c>
      <c r="C1481" s="188" t="s">
        <v>639</v>
      </c>
      <c r="D1481" s="188" t="s">
        <v>478</v>
      </c>
      <c r="E1481" s="189">
        <v>4.1000000000000002E-2</v>
      </c>
    </row>
    <row r="1482" spans="1:5" x14ac:dyDescent="0.25">
      <c r="A1482" s="190">
        <v>2701020026</v>
      </c>
      <c r="B1482" s="190" t="s">
        <v>1723</v>
      </c>
      <c r="C1482" s="190" t="s">
        <v>639</v>
      </c>
      <c r="D1482" s="190" t="s">
        <v>478</v>
      </c>
      <c r="E1482" s="191">
        <v>4.0599999999999997E-2</v>
      </c>
    </row>
    <row r="1483" spans="1:5" x14ac:dyDescent="0.25">
      <c r="A1483" s="188">
        <v>2701020027</v>
      </c>
      <c r="B1483" s="188" t="s">
        <v>1724</v>
      </c>
      <c r="C1483" s="188" t="s">
        <v>639</v>
      </c>
      <c r="D1483" s="188" t="s">
        <v>478</v>
      </c>
      <c r="E1483" s="189">
        <v>4.2700000000000002E-2</v>
      </c>
    </row>
    <row r="1484" spans="1:5" x14ac:dyDescent="0.25">
      <c r="A1484" s="190">
        <v>2701020028</v>
      </c>
      <c r="B1484" s="190" t="s">
        <v>706</v>
      </c>
      <c r="C1484" s="190" t="s">
        <v>639</v>
      </c>
      <c r="D1484" s="190" t="s">
        <v>478</v>
      </c>
      <c r="E1484" s="191">
        <v>4.2700000000000002E-2</v>
      </c>
    </row>
    <row r="1485" spans="1:5" x14ac:dyDescent="0.25">
      <c r="A1485" s="188">
        <v>2701020029</v>
      </c>
      <c r="B1485" s="188" t="s">
        <v>707</v>
      </c>
      <c r="C1485" s="188" t="s">
        <v>639</v>
      </c>
      <c r="D1485" s="188" t="s">
        <v>478</v>
      </c>
      <c r="E1485" s="189">
        <v>4.6649999999999997E-2</v>
      </c>
    </row>
    <row r="1486" spans="1:5" x14ac:dyDescent="0.25">
      <c r="A1486" s="190">
        <v>2701020030</v>
      </c>
      <c r="B1486" s="190" t="s">
        <v>1725</v>
      </c>
      <c r="C1486" s="190" t="s">
        <v>639</v>
      </c>
      <c r="D1486" s="190" t="s">
        <v>478</v>
      </c>
      <c r="E1486" s="191">
        <v>4.6649999999999997E-2</v>
      </c>
    </row>
    <row r="1487" spans="1:5" x14ac:dyDescent="0.25">
      <c r="A1487" s="188">
        <v>2701020031</v>
      </c>
      <c r="B1487" s="188" t="s">
        <v>1726</v>
      </c>
      <c r="C1487" s="188" t="s">
        <v>639</v>
      </c>
      <c r="D1487" s="188" t="s">
        <v>478</v>
      </c>
      <c r="E1487" s="189">
        <v>4.5699999999999998E-2</v>
      </c>
    </row>
    <row r="1488" spans="1:5" x14ac:dyDescent="0.25">
      <c r="A1488" s="190">
        <v>2701020032</v>
      </c>
      <c r="B1488" s="190" t="s">
        <v>1727</v>
      </c>
      <c r="C1488" s="190" t="s">
        <v>639</v>
      </c>
      <c r="D1488" s="190" t="s">
        <v>478</v>
      </c>
      <c r="E1488" s="191">
        <v>4.5699999999999998E-2</v>
      </c>
    </row>
    <row r="1489" spans="1:5" x14ac:dyDescent="0.25">
      <c r="A1489" s="188">
        <v>2701020033</v>
      </c>
      <c r="B1489" s="188" t="s">
        <v>1728</v>
      </c>
      <c r="C1489" s="188" t="s">
        <v>639</v>
      </c>
      <c r="D1489" s="188" t="s">
        <v>478</v>
      </c>
      <c r="E1489" s="189">
        <v>4.6699999999999998E-2</v>
      </c>
    </row>
    <row r="1490" spans="1:5" x14ac:dyDescent="0.25">
      <c r="A1490" s="190">
        <v>2701020034</v>
      </c>
      <c r="B1490" s="190" t="s">
        <v>1729</v>
      </c>
      <c r="C1490" s="190" t="s">
        <v>639</v>
      </c>
      <c r="D1490" s="190" t="s">
        <v>478</v>
      </c>
      <c r="E1490" s="191">
        <v>4.7E-2</v>
      </c>
    </row>
    <row r="1491" spans="1:5" x14ac:dyDescent="0.25">
      <c r="A1491" s="188">
        <v>2701020035</v>
      </c>
      <c r="B1491" s="188" t="s">
        <v>708</v>
      </c>
      <c r="C1491" s="188" t="s">
        <v>639</v>
      </c>
      <c r="D1491" s="188" t="s">
        <v>478</v>
      </c>
      <c r="E1491" s="189">
        <v>5.4699999999999999E-2</v>
      </c>
    </row>
    <row r="1492" spans="1:5" x14ac:dyDescent="0.25">
      <c r="A1492" s="190">
        <v>2701020036</v>
      </c>
      <c r="B1492" s="190" t="s">
        <v>709</v>
      </c>
      <c r="C1492" s="190" t="s">
        <v>639</v>
      </c>
      <c r="D1492" s="190" t="s">
        <v>478</v>
      </c>
      <c r="E1492" s="191">
        <v>5.4699999999999999E-2</v>
      </c>
    </row>
    <row r="1493" spans="1:5" x14ac:dyDescent="0.25">
      <c r="A1493" s="188">
        <v>2701020037</v>
      </c>
      <c r="B1493" s="188" t="s">
        <v>1730</v>
      </c>
      <c r="C1493" s="188" t="s">
        <v>639</v>
      </c>
      <c r="D1493" s="188" t="s">
        <v>478</v>
      </c>
      <c r="E1493" s="189">
        <v>5.0700000000000002E-2</v>
      </c>
    </row>
    <row r="1494" spans="1:5" x14ac:dyDescent="0.25">
      <c r="A1494" s="190">
        <v>2701020038</v>
      </c>
      <c r="B1494" s="190" t="s">
        <v>1731</v>
      </c>
      <c r="C1494" s="190" t="s">
        <v>639</v>
      </c>
      <c r="D1494" s="190" t="s">
        <v>478</v>
      </c>
      <c r="E1494" s="191">
        <v>5.4600000000000003E-2</v>
      </c>
    </row>
    <row r="1495" spans="1:5" x14ac:dyDescent="0.25">
      <c r="A1495" s="188">
        <v>2701020039</v>
      </c>
      <c r="B1495" s="188" t="s">
        <v>1732</v>
      </c>
      <c r="C1495" s="188" t="s">
        <v>639</v>
      </c>
      <c r="D1495" s="188" t="s">
        <v>478</v>
      </c>
      <c r="E1495" s="189">
        <v>5.6599999999999998E-2</v>
      </c>
    </row>
    <row r="1496" spans="1:5" x14ac:dyDescent="0.25">
      <c r="A1496" s="190">
        <v>2701020040</v>
      </c>
      <c r="B1496" s="190" t="s">
        <v>8758</v>
      </c>
      <c r="C1496" s="190" t="s">
        <v>639</v>
      </c>
      <c r="D1496" s="190" t="s">
        <v>478</v>
      </c>
      <c r="E1496" s="191">
        <v>4.2599999999999999E-2</v>
      </c>
    </row>
    <row r="1497" spans="1:5" x14ac:dyDescent="0.25">
      <c r="A1497" s="188">
        <v>2701020041</v>
      </c>
      <c r="B1497" s="188" t="s">
        <v>8759</v>
      </c>
      <c r="C1497" s="188" t="s">
        <v>639</v>
      </c>
      <c r="D1497" s="188" t="s">
        <v>478</v>
      </c>
      <c r="E1497" s="189">
        <v>4.2599999999999999E-2</v>
      </c>
    </row>
    <row r="1498" spans="1:5" x14ac:dyDescent="0.25">
      <c r="A1498" s="190">
        <v>2701020042</v>
      </c>
      <c r="B1498" s="190" t="s">
        <v>9006</v>
      </c>
      <c r="C1498" s="190" t="s">
        <v>639</v>
      </c>
      <c r="D1498" s="190" t="s">
        <v>478</v>
      </c>
      <c r="E1498" s="191">
        <v>4.265E-2</v>
      </c>
    </row>
    <row r="1499" spans="1:5" x14ac:dyDescent="0.25">
      <c r="A1499" s="188">
        <v>2701020043</v>
      </c>
      <c r="B1499" s="188" t="s">
        <v>11740</v>
      </c>
      <c r="C1499" s="188" t="s">
        <v>639</v>
      </c>
      <c r="D1499" s="188" t="s">
        <v>478</v>
      </c>
      <c r="E1499" s="189">
        <v>1.35E-2</v>
      </c>
    </row>
    <row r="1500" spans="1:5" x14ac:dyDescent="0.25">
      <c r="A1500" s="190">
        <v>2701020044</v>
      </c>
      <c r="B1500" s="190" t="s">
        <v>11741</v>
      </c>
      <c r="C1500" s="190" t="s">
        <v>639</v>
      </c>
      <c r="D1500" s="190" t="s">
        <v>478</v>
      </c>
      <c r="E1500" s="191">
        <v>1.35E-2</v>
      </c>
    </row>
    <row r="1501" spans="1:5" x14ac:dyDescent="0.25">
      <c r="A1501" s="188">
        <v>2701020045</v>
      </c>
      <c r="B1501" s="188" t="s">
        <v>11734</v>
      </c>
      <c r="C1501" s="188" t="s">
        <v>639</v>
      </c>
      <c r="D1501" s="188" t="s">
        <v>478</v>
      </c>
      <c r="E1501" s="189">
        <v>5.0700000000000002E-2</v>
      </c>
    </row>
    <row r="1502" spans="1:5" x14ac:dyDescent="0.25">
      <c r="A1502" s="190">
        <v>2701020060</v>
      </c>
      <c r="B1502" s="190" t="s">
        <v>1733</v>
      </c>
      <c r="C1502" s="190" t="s">
        <v>639</v>
      </c>
      <c r="D1502" s="190" t="s">
        <v>478</v>
      </c>
      <c r="E1502" s="191">
        <v>5.4399999999999997E-2</v>
      </c>
    </row>
    <row r="1503" spans="1:5" x14ac:dyDescent="0.25">
      <c r="A1503" s="188">
        <v>2701020061</v>
      </c>
      <c r="B1503" s="188" t="s">
        <v>1734</v>
      </c>
      <c r="C1503" s="188" t="s">
        <v>639</v>
      </c>
      <c r="D1503" s="188" t="s">
        <v>478</v>
      </c>
      <c r="E1503" s="189">
        <v>5.4399999999999997E-2</v>
      </c>
    </row>
    <row r="1504" spans="1:5" x14ac:dyDescent="0.25">
      <c r="A1504" s="190">
        <v>2701020062</v>
      </c>
      <c r="B1504" s="190" t="s">
        <v>710</v>
      </c>
      <c r="C1504" s="190" t="s">
        <v>639</v>
      </c>
      <c r="D1504" s="190" t="s">
        <v>478</v>
      </c>
      <c r="E1504" s="191">
        <v>5.6649999999999999E-2</v>
      </c>
    </row>
    <row r="1505" spans="1:5" x14ac:dyDescent="0.25">
      <c r="A1505" s="188">
        <v>2701020063</v>
      </c>
      <c r="B1505" s="188" t="s">
        <v>711</v>
      </c>
      <c r="C1505" s="188" t="s">
        <v>639</v>
      </c>
      <c r="D1505" s="188" t="s">
        <v>478</v>
      </c>
      <c r="E1505" s="189">
        <v>5.6649999999999999E-2</v>
      </c>
    </row>
    <row r="1506" spans="1:5" x14ac:dyDescent="0.25">
      <c r="A1506" s="190">
        <v>2701020064</v>
      </c>
      <c r="B1506" s="190" t="s">
        <v>712</v>
      </c>
      <c r="C1506" s="190" t="s">
        <v>639</v>
      </c>
      <c r="D1506" s="190" t="s">
        <v>478</v>
      </c>
      <c r="E1506" s="191">
        <v>1.8020000000000001E-2</v>
      </c>
    </row>
    <row r="1507" spans="1:5" x14ac:dyDescent="0.25">
      <c r="A1507" s="188">
        <v>2701020065</v>
      </c>
      <c r="B1507" s="188" t="s">
        <v>1735</v>
      </c>
      <c r="C1507" s="188" t="s">
        <v>639</v>
      </c>
      <c r="D1507" s="188" t="s">
        <v>478</v>
      </c>
      <c r="E1507" s="189">
        <v>1.3599999999999999E-2</v>
      </c>
    </row>
    <row r="1508" spans="1:5" x14ac:dyDescent="0.25">
      <c r="A1508" s="190">
        <v>2701020066</v>
      </c>
      <c r="B1508" s="190" t="s">
        <v>1736</v>
      </c>
      <c r="C1508" s="190" t="s">
        <v>639</v>
      </c>
      <c r="D1508" s="190" t="s">
        <v>478</v>
      </c>
      <c r="E1508" s="191">
        <v>1.3599999999999999E-2</v>
      </c>
    </row>
    <row r="1509" spans="1:5" x14ac:dyDescent="0.25">
      <c r="A1509" s="188">
        <v>2701020067</v>
      </c>
      <c r="B1509" s="188" t="s">
        <v>1737</v>
      </c>
      <c r="C1509" s="188" t="s">
        <v>639</v>
      </c>
      <c r="D1509" s="188" t="s">
        <v>478</v>
      </c>
      <c r="E1509" s="189">
        <v>1.78E-2</v>
      </c>
    </row>
    <row r="1510" spans="1:5" x14ac:dyDescent="0.25">
      <c r="A1510" s="190">
        <v>2701020068</v>
      </c>
      <c r="B1510" s="190" t="s">
        <v>3903</v>
      </c>
      <c r="C1510" s="190" t="s">
        <v>639</v>
      </c>
      <c r="D1510" s="190" t="s">
        <v>478</v>
      </c>
      <c r="E1510" s="191">
        <v>1.95E-2</v>
      </c>
    </row>
    <row r="1511" spans="1:5" x14ac:dyDescent="0.25">
      <c r="A1511" s="188">
        <v>2701020069</v>
      </c>
      <c r="B1511" s="188" t="s">
        <v>5459</v>
      </c>
      <c r="C1511" s="188" t="s">
        <v>639</v>
      </c>
      <c r="D1511" s="188" t="s">
        <v>478</v>
      </c>
      <c r="E1511" s="189">
        <v>1.5800000000000002E-2</v>
      </c>
    </row>
    <row r="1512" spans="1:5" x14ac:dyDescent="0.25">
      <c r="A1512" s="190">
        <v>2701020070</v>
      </c>
      <c r="B1512" s="190" t="s">
        <v>5460</v>
      </c>
      <c r="C1512" s="190" t="s">
        <v>639</v>
      </c>
      <c r="D1512" s="190" t="s">
        <v>478</v>
      </c>
      <c r="E1512" s="191">
        <v>1.7999999999999999E-2</v>
      </c>
    </row>
    <row r="1513" spans="1:5" x14ac:dyDescent="0.25">
      <c r="A1513" s="188">
        <v>2701020071</v>
      </c>
      <c r="B1513" s="188" t="s">
        <v>6379</v>
      </c>
      <c r="C1513" s="188" t="s">
        <v>639</v>
      </c>
      <c r="D1513" s="188" t="s">
        <v>478</v>
      </c>
      <c r="E1513" s="189">
        <v>3.0700000000000002E-2</v>
      </c>
    </row>
    <row r="1514" spans="1:5" x14ac:dyDescent="0.25">
      <c r="A1514" s="190">
        <v>2701020072</v>
      </c>
      <c r="B1514" s="190" t="s">
        <v>7328</v>
      </c>
      <c r="C1514" s="190" t="s">
        <v>639</v>
      </c>
      <c r="D1514" s="190" t="s">
        <v>478</v>
      </c>
      <c r="E1514" s="191">
        <v>4.8000000000000001E-2</v>
      </c>
    </row>
    <row r="1515" spans="1:5" x14ac:dyDescent="0.25">
      <c r="A1515" s="188">
        <v>2701020073</v>
      </c>
      <c r="B1515" s="188" t="s">
        <v>7329</v>
      </c>
      <c r="C1515" s="188" t="s">
        <v>639</v>
      </c>
      <c r="D1515" s="188" t="s">
        <v>478</v>
      </c>
      <c r="E1515" s="189">
        <v>4.8000000000000001E-2</v>
      </c>
    </row>
    <row r="1516" spans="1:5" x14ac:dyDescent="0.25">
      <c r="A1516" s="190">
        <v>2701020074</v>
      </c>
      <c r="B1516" s="190" t="s">
        <v>7330</v>
      </c>
      <c r="C1516" s="190" t="s">
        <v>639</v>
      </c>
      <c r="D1516" s="190" t="s">
        <v>478</v>
      </c>
      <c r="E1516" s="191">
        <v>1.78E-2</v>
      </c>
    </row>
    <row r="1517" spans="1:5" x14ac:dyDescent="0.25">
      <c r="A1517" s="188">
        <v>2701030001</v>
      </c>
      <c r="B1517" s="188" t="s">
        <v>713</v>
      </c>
      <c r="C1517" s="188" t="s">
        <v>639</v>
      </c>
      <c r="D1517" s="188" t="s">
        <v>478</v>
      </c>
      <c r="E1517" s="189">
        <v>2.0523999999999998E-3</v>
      </c>
    </row>
    <row r="1518" spans="1:5" x14ac:dyDescent="0.25">
      <c r="A1518" s="190">
        <v>2701030002</v>
      </c>
      <c r="B1518" s="190" t="s">
        <v>1738</v>
      </c>
      <c r="C1518" s="190" t="s">
        <v>639</v>
      </c>
      <c r="D1518" s="190" t="s">
        <v>478</v>
      </c>
      <c r="E1518" s="191">
        <v>2.4545000000000001E-3</v>
      </c>
    </row>
    <row r="1519" spans="1:5" x14ac:dyDescent="0.25">
      <c r="A1519" s="188">
        <v>2701030003</v>
      </c>
      <c r="B1519" s="188" t="s">
        <v>714</v>
      </c>
      <c r="C1519" s="188" t="s">
        <v>639</v>
      </c>
      <c r="D1519" s="188" t="s">
        <v>478</v>
      </c>
      <c r="E1519" s="189">
        <v>2.0349999999999999E-3</v>
      </c>
    </row>
    <row r="1520" spans="1:5" x14ac:dyDescent="0.25">
      <c r="A1520" s="190">
        <v>2701030004</v>
      </c>
      <c r="B1520" s="190" t="s">
        <v>715</v>
      </c>
      <c r="C1520" s="190" t="s">
        <v>639</v>
      </c>
      <c r="D1520" s="190" t="s">
        <v>478</v>
      </c>
      <c r="E1520" s="191">
        <v>2.042E-3</v>
      </c>
    </row>
    <row r="1521" spans="1:5" x14ac:dyDescent="0.25">
      <c r="A1521" s="188">
        <v>2701030005</v>
      </c>
      <c r="B1521" s="188" t="s">
        <v>716</v>
      </c>
      <c r="C1521" s="188" t="s">
        <v>639</v>
      </c>
      <c r="D1521" s="188" t="s">
        <v>478</v>
      </c>
      <c r="E1521" s="189">
        <v>2.0295999999999999E-3</v>
      </c>
    </row>
    <row r="1522" spans="1:5" x14ac:dyDescent="0.25">
      <c r="A1522" s="190">
        <v>2701030006</v>
      </c>
      <c r="B1522" s="190" t="s">
        <v>717</v>
      </c>
      <c r="C1522" s="190" t="s">
        <v>639</v>
      </c>
      <c r="D1522" s="190" t="s">
        <v>478</v>
      </c>
      <c r="E1522" s="191">
        <v>2.0460000000000001E-3</v>
      </c>
    </row>
    <row r="1523" spans="1:5" x14ac:dyDescent="0.25">
      <c r="A1523" s="188">
        <v>2701030007</v>
      </c>
      <c r="B1523" s="188" t="s">
        <v>718</v>
      </c>
      <c r="C1523" s="188" t="s">
        <v>639</v>
      </c>
      <c r="D1523" s="188" t="s">
        <v>478</v>
      </c>
      <c r="E1523" s="189">
        <v>1.1645900000000001E-2</v>
      </c>
    </row>
    <row r="1524" spans="1:5" x14ac:dyDescent="0.25">
      <c r="A1524" s="190">
        <v>2701030008</v>
      </c>
      <c r="B1524" s="190" t="s">
        <v>719</v>
      </c>
      <c r="C1524" s="190" t="s">
        <v>639</v>
      </c>
      <c r="D1524" s="190" t="s">
        <v>478</v>
      </c>
      <c r="E1524" s="191">
        <v>2.1397999999999999E-3</v>
      </c>
    </row>
    <row r="1525" spans="1:5" x14ac:dyDescent="0.25">
      <c r="A1525" s="188">
        <v>2701030009</v>
      </c>
      <c r="B1525" s="188" t="s">
        <v>720</v>
      </c>
      <c r="C1525" s="188" t="s">
        <v>639</v>
      </c>
      <c r="D1525" s="188" t="s">
        <v>478</v>
      </c>
      <c r="E1525" s="189">
        <v>2.1254999999999998E-3</v>
      </c>
    </row>
    <row r="1526" spans="1:5" x14ac:dyDescent="0.25">
      <c r="A1526" s="190">
        <v>2701030010</v>
      </c>
      <c r="B1526" s="190" t="s">
        <v>406</v>
      </c>
      <c r="C1526" s="190" t="s">
        <v>639</v>
      </c>
      <c r="D1526" s="190" t="s">
        <v>478</v>
      </c>
      <c r="E1526" s="191">
        <v>2.0045000000000002E-3</v>
      </c>
    </row>
    <row r="1527" spans="1:5" x14ac:dyDescent="0.25">
      <c r="A1527" s="188">
        <v>2701030011</v>
      </c>
      <c r="B1527" s="188" t="s">
        <v>407</v>
      </c>
      <c r="C1527" s="188" t="s">
        <v>639</v>
      </c>
      <c r="D1527" s="188" t="s">
        <v>478</v>
      </c>
      <c r="E1527" s="189">
        <v>2.1435999999999998E-3</v>
      </c>
    </row>
    <row r="1528" spans="1:5" x14ac:dyDescent="0.25">
      <c r="A1528" s="190">
        <v>2701030012</v>
      </c>
      <c r="B1528" s="190" t="s">
        <v>405</v>
      </c>
      <c r="C1528" s="190" t="s">
        <v>639</v>
      </c>
      <c r="D1528" s="190" t="s">
        <v>478</v>
      </c>
      <c r="E1528" s="191">
        <v>1.2742999999999999E-3</v>
      </c>
    </row>
    <row r="1529" spans="1:5" x14ac:dyDescent="0.25">
      <c r="A1529" s="188">
        <v>2701030013</v>
      </c>
      <c r="B1529" s="188" t="s">
        <v>721</v>
      </c>
      <c r="C1529" s="188" t="s">
        <v>639</v>
      </c>
      <c r="D1529" s="188" t="s">
        <v>478</v>
      </c>
      <c r="E1529" s="189">
        <v>1.2796999999999999E-3</v>
      </c>
    </row>
    <row r="1530" spans="1:5" x14ac:dyDescent="0.25">
      <c r="A1530" s="190">
        <v>2701030014</v>
      </c>
      <c r="B1530" s="190" t="s">
        <v>817</v>
      </c>
      <c r="C1530" s="190" t="s">
        <v>639</v>
      </c>
      <c r="D1530" s="190" t="s">
        <v>478</v>
      </c>
      <c r="E1530" s="191">
        <v>2.6391000000000001E-3</v>
      </c>
    </row>
    <row r="1531" spans="1:5" x14ac:dyDescent="0.25">
      <c r="A1531" s="188">
        <v>2701030015</v>
      </c>
      <c r="B1531" s="188" t="s">
        <v>722</v>
      </c>
      <c r="C1531" s="188" t="s">
        <v>639</v>
      </c>
      <c r="D1531" s="188" t="s">
        <v>478</v>
      </c>
      <c r="E1531" s="189">
        <v>1.052E-2</v>
      </c>
    </row>
    <row r="1532" spans="1:5" x14ac:dyDescent="0.25">
      <c r="A1532" s="190">
        <v>2701030016</v>
      </c>
      <c r="B1532" s="190" t="s">
        <v>723</v>
      </c>
      <c r="C1532" s="190" t="s">
        <v>639</v>
      </c>
      <c r="D1532" s="190" t="s">
        <v>478</v>
      </c>
      <c r="E1532" s="191">
        <v>1.37988E-2</v>
      </c>
    </row>
    <row r="1533" spans="1:5" x14ac:dyDescent="0.25">
      <c r="A1533" s="188">
        <v>2701030017</v>
      </c>
      <c r="B1533" s="188" t="s">
        <v>724</v>
      </c>
      <c r="C1533" s="188" t="s">
        <v>639</v>
      </c>
      <c r="D1533" s="188" t="s">
        <v>478</v>
      </c>
      <c r="E1533" s="189">
        <v>1.1622800000000001E-2</v>
      </c>
    </row>
    <row r="1534" spans="1:5" x14ac:dyDescent="0.25">
      <c r="A1534" s="190">
        <v>2701030018</v>
      </c>
      <c r="B1534" s="190" t="s">
        <v>725</v>
      </c>
      <c r="C1534" s="190" t="s">
        <v>639</v>
      </c>
      <c r="D1534" s="190" t="s">
        <v>478</v>
      </c>
      <c r="E1534" s="191">
        <v>2.1299999999999999E-3</v>
      </c>
    </row>
    <row r="1535" spans="1:5" x14ac:dyDescent="0.25">
      <c r="A1535" s="188">
        <v>2701030019</v>
      </c>
      <c r="B1535" s="188" t="s">
        <v>726</v>
      </c>
      <c r="C1535" s="188" t="s">
        <v>639</v>
      </c>
      <c r="D1535" s="188" t="s">
        <v>478</v>
      </c>
      <c r="E1535" s="189">
        <v>2.0500000000000002E-3</v>
      </c>
    </row>
    <row r="1536" spans="1:5" x14ac:dyDescent="0.25">
      <c r="A1536" s="190">
        <v>2701030020</v>
      </c>
      <c r="B1536" s="190" t="s">
        <v>727</v>
      </c>
      <c r="C1536" s="190" t="s">
        <v>639</v>
      </c>
      <c r="D1536" s="190" t="s">
        <v>478</v>
      </c>
      <c r="E1536" s="191">
        <v>2.14E-3</v>
      </c>
    </row>
    <row r="1537" spans="1:5" x14ac:dyDescent="0.25">
      <c r="A1537" s="188">
        <v>2701030021</v>
      </c>
      <c r="B1537" s="188" t="s">
        <v>1739</v>
      </c>
      <c r="C1537" s="188" t="s">
        <v>639</v>
      </c>
      <c r="D1537" s="188" t="s">
        <v>478</v>
      </c>
      <c r="E1537" s="189">
        <v>2.1299999999999999E-3</v>
      </c>
    </row>
    <row r="1538" spans="1:5" x14ac:dyDescent="0.25">
      <c r="A1538" s="190">
        <v>2701030022</v>
      </c>
      <c r="B1538" s="190" t="s">
        <v>728</v>
      </c>
      <c r="C1538" s="190" t="s">
        <v>639</v>
      </c>
      <c r="D1538" s="190" t="s">
        <v>478</v>
      </c>
      <c r="E1538" s="191">
        <v>2.15E-3</v>
      </c>
    </row>
    <row r="1539" spans="1:5" x14ac:dyDescent="0.25">
      <c r="A1539" s="188">
        <v>2701030023</v>
      </c>
      <c r="B1539" s="188" t="s">
        <v>1739</v>
      </c>
      <c r="C1539" s="188" t="s">
        <v>639</v>
      </c>
      <c r="D1539" s="188" t="s">
        <v>478</v>
      </c>
      <c r="E1539" s="189">
        <v>2.14E-3</v>
      </c>
    </row>
    <row r="1540" spans="1:5" x14ac:dyDescent="0.25">
      <c r="A1540" s="190">
        <v>2701030024</v>
      </c>
      <c r="B1540" s="190" t="s">
        <v>3860</v>
      </c>
      <c r="C1540" s="190" t="s">
        <v>639</v>
      </c>
      <c r="D1540" s="190" t="s">
        <v>478</v>
      </c>
      <c r="E1540" s="191">
        <v>2.1397999999999999E-3</v>
      </c>
    </row>
    <row r="1541" spans="1:5" x14ac:dyDescent="0.25">
      <c r="A1541" s="188">
        <v>2701030025</v>
      </c>
      <c r="B1541" s="188" t="s">
        <v>3904</v>
      </c>
      <c r="C1541" s="188" t="s">
        <v>639</v>
      </c>
      <c r="D1541" s="188" t="s">
        <v>479</v>
      </c>
      <c r="E1541" s="189">
        <v>0</v>
      </c>
    </row>
    <row r="1542" spans="1:5" x14ac:dyDescent="0.25">
      <c r="A1542" s="190">
        <v>2701030026</v>
      </c>
      <c r="B1542" s="190" t="s">
        <v>6380</v>
      </c>
      <c r="C1542" s="190" t="s">
        <v>639</v>
      </c>
      <c r="D1542" s="190" t="s">
        <v>478</v>
      </c>
      <c r="E1542" s="191">
        <v>2.4520000000000002E-3</v>
      </c>
    </row>
    <row r="1543" spans="1:5" x14ac:dyDescent="0.25">
      <c r="A1543" s="188">
        <v>2701040001</v>
      </c>
      <c r="B1543" s="188" t="s">
        <v>729</v>
      </c>
      <c r="C1543" s="188" t="s">
        <v>639</v>
      </c>
      <c r="D1543" s="188" t="s">
        <v>478</v>
      </c>
      <c r="E1543" s="189">
        <v>0</v>
      </c>
    </row>
    <row r="1544" spans="1:5" x14ac:dyDescent="0.25">
      <c r="A1544" s="190">
        <v>2701040002</v>
      </c>
      <c r="B1544" s="190" t="s">
        <v>730</v>
      </c>
      <c r="C1544" s="190" t="s">
        <v>639</v>
      </c>
      <c r="D1544" s="190" t="s">
        <v>478</v>
      </c>
      <c r="E1544" s="191">
        <v>0</v>
      </c>
    </row>
    <row r="1545" spans="1:5" x14ac:dyDescent="0.25">
      <c r="A1545" s="188">
        <v>2701040003</v>
      </c>
      <c r="B1545" s="188" t="s">
        <v>731</v>
      </c>
      <c r="C1545" s="188" t="s">
        <v>639</v>
      </c>
      <c r="D1545" s="188" t="s">
        <v>478</v>
      </c>
      <c r="E1545" s="189">
        <v>0</v>
      </c>
    </row>
    <row r="1546" spans="1:5" x14ac:dyDescent="0.25">
      <c r="A1546" s="190">
        <v>2701040004</v>
      </c>
      <c r="B1546" s="190" t="s">
        <v>1740</v>
      </c>
      <c r="C1546" s="190" t="s">
        <v>639</v>
      </c>
      <c r="D1546" s="190" t="s">
        <v>478</v>
      </c>
      <c r="E1546" s="191">
        <v>0</v>
      </c>
    </row>
    <row r="1547" spans="1:5" x14ac:dyDescent="0.25">
      <c r="A1547" s="188">
        <v>2701040005</v>
      </c>
      <c r="B1547" s="188" t="s">
        <v>1741</v>
      </c>
      <c r="C1547" s="188" t="s">
        <v>639</v>
      </c>
      <c r="D1547" s="188" t="s">
        <v>478</v>
      </c>
      <c r="E1547" s="189">
        <v>0</v>
      </c>
    </row>
    <row r="1548" spans="1:5" x14ac:dyDescent="0.25">
      <c r="A1548" s="190">
        <v>2701040006</v>
      </c>
      <c r="B1548" s="190" t="s">
        <v>1742</v>
      </c>
      <c r="C1548" s="190" t="s">
        <v>639</v>
      </c>
      <c r="D1548" s="190" t="s">
        <v>478</v>
      </c>
      <c r="E1548" s="191">
        <v>0</v>
      </c>
    </row>
    <row r="1549" spans="1:5" x14ac:dyDescent="0.25">
      <c r="A1549" s="188">
        <v>2701040007</v>
      </c>
      <c r="B1549" s="188" t="s">
        <v>1743</v>
      </c>
      <c r="C1549" s="188" t="s">
        <v>639</v>
      </c>
      <c r="D1549" s="188" t="s">
        <v>478</v>
      </c>
      <c r="E1549" s="189">
        <v>0</v>
      </c>
    </row>
    <row r="1550" spans="1:5" x14ac:dyDescent="0.25">
      <c r="A1550" s="190">
        <v>2701040008</v>
      </c>
      <c r="B1550" s="190" t="s">
        <v>9001</v>
      </c>
      <c r="C1550" s="190" t="s">
        <v>639</v>
      </c>
      <c r="D1550" s="190" t="s">
        <v>478</v>
      </c>
      <c r="E1550" s="191">
        <v>0</v>
      </c>
    </row>
    <row r="1551" spans="1:5" x14ac:dyDescent="0.25">
      <c r="A1551" s="188">
        <v>2701040009</v>
      </c>
      <c r="B1551" s="188" t="s">
        <v>732</v>
      </c>
      <c r="C1551" s="188" t="s">
        <v>639</v>
      </c>
      <c r="D1551" s="188" t="s">
        <v>478</v>
      </c>
      <c r="E1551" s="189">
        <v>0</v>
      </c>
    </row>
    <row r="1552" spans="1:5" x14ac:dyDescent="0.25">
      <c r="A1552" s="190">
        <v>2701040010</v>
      </c>
      <c r="B1552" s="190" t="s">
        <v>733</v>
      </c>
      <c r="C1552" s="190" t="s">
        <v>639</v>
      </c>
      <c r="D1552" s="190" t="s">
        <v>478</v>
      </c>
      <c r="E1552" s="191">
        <v>0</v>
      </c>
    </row>
    <row r="1553" spans="1:5" x14ac:dyDescent="0.25">
      <c r="A1553" s="188">
        <v>2701040011</v>
      </c>
      <c r="B1553" s="188" t="s">
        <v>734</v>
      </c>
      <c r="C1553" s="188" t="s">
        <v>639</v>
      </c>
      <c r="D1553" s="188" t="s">
        <v>478</v>
      </c>
      <c r="E1553" s="189">
        <v>0</v>
      </c>
    </row>
    <row r="1554" spans="1:5" x14ac:dyDescent="0.25">
      <c r="A1554" s="190">
        <v>2701040012</v>
      </c>
      <c r="B1554" s="190" t="s">
        <v>735</v>
      </c>
      <c r="C1554" s="190" t="s">
        <v>639</v>
      </c>
      <c r="D1554" s="190" t="s">
        <v>478</v>
      </c>
      <c r="E1554" s="191">
        <v>0</v>
      </c>
    </row>
    <row r="1555" spans="1:5" x14ac:dyDescent="0.25">
      <c r="A1555" s="188">
        <v>2701040013</v>
      </c>
      <c r="B1555" s="188" t="s">
        <v>9002</v>
      </c>
      <c r="C1555" s="188" t="s">
        <v>639</v>
      </c>
      <c r="D1555" s="188" t="s">
        <v>478</v>
      </c>
      <c r="E1555" s="189">
        <v>0</v>
      </c>
    </row>
    <row r="1556" spans="1:5" x14ac:dyDescent="0.25">
      <c r="A1556" s="190">
        <v>2701040014</v>
      </c>
      <c r="B1556" s="190" t="s">
        <v>1744</v>
      </c>
      <c r="C1556" s="190" t="s">
        <v>639</v>
      </c>
      <c r="D1556" s="190" t="s">
        <v>478</v>
      </c>
      <c r="E1556" s="191">
        <v>0</v>
      </c>
    </row>
    <row r="1557" spans="1:5" x14ac:dyDescent="0.25">
      <c r="A1557" s="188">
        <v>2701040015</v>
      </c>
      <c r="B1557" s="188" t="s">
        <v>736</v>
      </c>
      <c r="C1557" s="188" t="s">
        <v>639</v>
      </c>
      <c r="D1557" s="188" t="s">
        <v>478</v>
      </c>
      <c r="E1557" s="189">
        <v>0</v>
      </c>
    </row>
    <row r="1558" spans="1:5" x14ac:dyDescent="0.25">
      <c r="A1558" s="190">
        <v>2701040016</v>
      </c>
      <c r="B1558" s="190" t="s">
        <v>737</v>
      </c>
      <c r="C1558" s="190" t="s">
        <v>639</v>
      </c>
      <c r="D1558" s="190" t="s">
        <v>478</v>
      </c>
      <c r="E1558" s="191">
        <v>0</v>
      </c>
    </row>
    <row r="1559" spans="1:5" x14ac:dyDescent="0.25">
      <c r="A1559" s="188">
        <v>2701040017</v>
      </c>
      <c r="B1559" s="188" t="s">
        <v>738</v>
      </c>
      <c r="C1559" s="188" t="s">
        <v>639</v>
      </c>
      <c r="D1559" s="188" t="s">
        <v>478</v>
      </c>
      <c r="E1559" s="189">
        <v>0</v>
      </c>
    </row>
    <row r="1560" spans="1:5" x14ac:dyDescent="0.25">
      <c r="A1560" s="190">
        <v>2701040018</v>
      </c>
      <c r="B1560" s="190" t="s">
        <v>739</v>
      </c>
      <c r="C1560" s="190" t="s">
        <v>639</v>
      </c>
      <c r="D1560" s="190" t="s">
        <v>478</v>
      </c>
      <c r="E1560" s="191">
        <v>0</v>
      </c>
    </row>
    <row r="1561" spans="1:5" x14ac:dyDescent="0.25">
      <c r="A1561" s="188">
        <v>2701040019</v>
      </c>
      <c r="B1561" s="188" t="s">
        <v>3299</v>
      </c>
      <c r="C1561" s="188" t="s">
        <v>639</v>
      </c>
      <c r="D1561" s="188" t="s">
        <v>478</v>
      </c>
      <c r="E1561" s="189">
        <v>0</v>
      </c>
    </row>
    <row r="1562" spans="1:5" x14ac:dyDescent="0.25">
      <c r="A1562" s="190">
        <v>2701040020</v>
      </c>
      <c r="B1562" s="190" t="s">
        <v>740</v>
      </c>
      <c r="C1562" s="190" t="s">
        <v>639</v>
      </c>
      <c r="D1562" s="190" t="s">
        <v>478</v>
      </c>
      <c r="E1562" s="191">
        <v>0</v>
      </c>
    </row>
    <row r="1563" spans="1:5" x14ac:dyDescent="0.25">
      <c r="A1563" s="188">
        <v>2701040023</v>
      </c>
      <c r="B1563" s="188" t="s">
        <v>741</v>
      </c>
      <c r="C1563" s="188" t="s">
        <v>639</v>
      </c>
      <c r="D1563" s="188" t="s">
        <v>478</v>
      </c>
      <c r="E1563" s="189">
        <v>0</v>
      </c>
    </row>
    <row r="1564" spans="1:5" x14ac:dyDescent="0.25">
      <c r="A1564" s="190">
        <v>2701040024</v>
      </c>
      <c r="B1564" s="190" t="s">
        <v>742</v>
      </c>
      <c r="C1564" s="190" t="s">
        <v>639</v>
      </c>
      <c r="D1564" s="190" t="s">
        <v>478</v>
      </c>
      <c r="E1564" s="191">
        <v>0</v>
      </c>
    </row>
    <row r="1565" spans="1:5" x14ac:dyDescent="0.25">
      <c r="A1565" s="188">
        <v>2701040025</v>
      </c>
      <c r="B1565" s="188" t="s">
        <v>743</v>
      </c>
      <c r="C1565" s="188" t="s">
        <v>639</v>
      </c>
      <c r="D1565" s="188" t="s">
        <v>478</v>
      </c>
      <c r="E1565" s="189">
        <v>0</v>
      </c>
    </row>
    <row r="1566" spans="1:5" x14ac:dyDescent="0.25">
      <c r="A1566" s="190">
        <v>2701040026</v>
      </c>
      <c r="B1566" s="190" t="s">
        <v>744</v>
      </c>
      <c r="C1566" s="190" t="s">
        <v>639</v>
      </c>
      <c r="D1566" s="190" t="s">
        <v>478</v>
      </c>
      <c r="E1566" s="191">
        <v>0</v>
      </c>
    </row>
    <row r="1567" spans="1:5" x14ac:dyDescent="0.25">
      <c r="A1567" s="188">
        <v>2701040027</v>
      </c>
      <c r="B1567" s="188" t="s">
        <v>745</v>
      </c>
      <c r="C1567" s="188" t="s">
        <v>639</v>
      </c>
      <c r="D1567" s="188" t="s">
        <v>478</v>
      </c>
      <c r="E1567" s="189">
        <v>0</v>
      </c>
    </row>
    <row r="1568" spans="1:5" x14ac:dyDescent="0.25">
      <c r="A1568" s="190">
        <v>2701040028</v>
      </c>
      <c r="B1568" s="190" t="s">
        <v>7142</v>
      </c>
      <c r="C1568" s="190" t="s">
        <v>639</v>
      </c>
      <c r="D1568" s="190" t="s">
        <v>478</v>
      </c>
      <c r="E1568" s="191">
        <v>0</v>
      </c>
    </row>
    <row r="1569" spans="1:5" x14ac:dyDescent="0.25">
      <c r="A1569" s="188">
        <v>2701040029</v>
      </c>
      <c r="B1569" s="188" t="s">
        <v>7160</v>
      </c>
      <c r="C1569" s="188" t="s">
        <v>639</v>
      </c>
      <c r="D1569" s="188" t="s">
        <v>478</v>
      </c>
      <c r="E1569" s="189">
        <v>0</v>
      </c>
    </row>
    <row r="1570" spans="1:5" x14ac:dyDescent="0.25">
      <c r="A1570" s="190">
        <v>2701050001</v>
      </c>
      <c r="B1570" s="190" t="s">
        <v>747</v>
      </c>
      <c r="C1570" s="190" t="s">
        <v>746</v>
      </c>
      <c r="D1570" s="190" t="s">
        <v>478</v>
      </c>
      <c r="E1570" s="191">
        <v>0</v>
      </c>
    </row>
    <row r="1571" spans="1:5" x14ac:dyDescent="0.25">
      <c r="A1571" s="188">
        <v>2701050002</v>
      </c>
      <c r="B1571" s="188" t="s">
        <v>749</v>
      </c>
      <c r="C1571" s="188" t="s">
        <v>748</v>
      </c>
      <c r="D1571" s="188" t="s">
        <v>750</v>
      </c>
      <c r="E1571" s="189">
        <v>0</v>
      </c>
    </row>
    <row r="1572" spans="1:5" x14ac:dyDescent="0.25">
      <c r="A1572" s="190">
        <v>2701050003</v>
      </c>
      <c r="B1572" s="190" t="s">
        <v>1745</v>
      </c>
      <c r="C1572" s="190" t="s">
        <v>746</v>
      </c>
      <c r="D1572" s="190" t="s">
        <v>478</v>
      </c>
      <c r="E1572" s="191">
        <v>0</v>
      </c>
    </row>
    <row r="1573" spans="1:5" x14ac:dyDescent="0.25">
      <c r="A1573" s="188">
        <v>2701050004</v>
      </c>
      <c r="B1573" s="188" t="s">
        <v>751</v>
      </c>
      <c r="C1573" s="188" t="s">
        <v>746</v>
      </c>
      <c r="D1573" s="188" t="s">
        <v>478</v>
      </c>
      <c r="E1573" s="189">
        <v>0</v>
      </c>
    </row>
    <row r="1574" spans="1:5" x14ac:dyDescent="0.25">
      <c r="A1574" s="190">
        <v>2701050005</v>
      </c>
      <c r="B1574" s="190" t="s">
        <v>752</v>
      </c>
      <c r="C1574" s="190" t="s">
        <v>746</v>
      </c>
      <c r="D1574" s="190" t="s">
        <v>478</v>
      </c>
      <c r="E1574" s="191">
        <v>0</v>
      </c>
    </row>
    <row r="1575" spans="1:5" x14ac:dyDescent="0.25">
      <c r="A1575" s="188">
        <v>2701050006</v>
      </c>
      <c r="B1575" s="188" t="s">
        <v>753</v>
      </c>
      <c r="C1575" s="188" t="s">
        <v>746</v>
      </c>
      <c r="D1575" s="188" t="s">
        <v>478</v>
      </c>
      <c r="E1575" s="189">
        <v>0</v>
      </c>
    </row>
    <row r="1576" spans="1:5" x14ac:dyDescent="0.25">
      <c r="A1576" s="190">
        <v>2701050007</v>
      </c>
      <c r="B1576" s="190" t="s">
        <v>754</v>
      </c>
      <c r="C1576" s="190" t="s">
        <v>746</v>
      </c>
      <c r="D1576" s="190" t="s">
        <v>478</v>
      </c>
      <c r="E1576" s="191">
        <v>0</v>
      </c>
    </row>
    <row r="1577" spans="1:5" x14ac:dyDescent="0.25">
      <c r="A1577" s="188">
        <v>2701050008</v>
      </c>
      <c r="B1577" s="188" t="s">
        <v>755</v>
      </c>
      <c r="C1577" s="188" t="s">
        <v>746</v>
      </c>
      <c r="D1577" s="188" t="s">
        <v>478</v>
      </c>
      <c r="E1577" s="189">
        <v>20</v>
      </c>
    </row>
    <row r="1578" spans="1:5" x14ac:dyDescent="0.25">
      <c r="A1578" s="190">
        <v>2701050009</v>
      </c>
      <c r="B1578" s="190" t="s">
        <v>756</v>
      </c>
      <c r="C1578" s="190" t="s">
        <v>746</v>
      </c>
      <c r="D1578" s="190" t="s">
        <v>478</v>
      </c>
      <c r="E1578" s="191">
        <v>0</v>
      </c>
    </row>
    <row r="1579" spans="1:5" x14ac:dyDescent="0.25">
      <c r="A1579" s="188">
        <v>2701050010</v>
      </c>
      <c r="B1579" s="188" t="s">
        <v>757</v>
      </c>
      <c r="C1579" s="188" t="s">
        <v>746</v>
      </c>
      <c r="D1579" s="188" t="s">
        <v>478</v>
      </c>
      <c r="E1579" s="189">
        <v>0</v>
      </c>
    </row>
    <row r="1580" spans="1:5" x14ac:dyDescent="0.25">
      <c r="A1580" s="190">
        <v>2701050011</v>
      </c>
      <c r="B1580" s="190" t="s">
        <v>758</v>
      </c>
      <c r="C1580" s="190" t="s">
        <v>746</v>
      </c>
      <c r="D1580" s="190" t="s">
        <v>478</v>
      </c>
      <c r="E1580" s="191">
        <v>0</v>
      </c>
    </row>
    <row r="1581" spans="1:5" x14ac:dyDescent="0.25">
      <c r="A1581" s="188">
        <v>2701050012</v>
      </c>
      <c r="B1581" s="188" t="s">
        <v>759</v>
      </c>
      <c r="C1581" s="188" t="s">
        <v>746</v>
      </c>
      <c r="D1581" s="188" t="s">
        <v>478</v>
      </c>
      <c r="E1581" s="189">
        <v>0</v>
      </c>
    </row>
    <row r="1582" spans="1:5" x14ac:dyDescent="0.25">
      <c r="A1582" s="190">
        <v>2701050013</v>
      </c>
      <c r="B1582" s="190" t="s">
        <v>760</v>
      </c>
      <c r="C1582" s="190" t="s">
        <v>746</v>
      </c>
      <c r="D1582" s="190" t="s">
        <v>478</v>
      </c>
      <c r="E1582" s="191">
        <v>0</v>
      </c>
    </row>
    <row r="1583" spans="1:5" x14ac:dyDescent="0.25">
      <c r="A1583" s="188">
        <v>2701050014</v>
      </c>
      <c r="B1583" s="188" t="s">
        <v>1746</v>
      </c>
      <c r="C1583" s="188" t="s">
        <v>746</v>
      </c>
      <c r="D1583" s="188" t="s">
        <v>478</v>
      </c>
      <c r="E1583" s="189">
        <v>0</v>
      </c>
    </row>
    <row r="1584" spans="1:5" x14ac:dyDescent="0.25">
      <c r="A1584" s="190">
        <v>2701050015</v>
      </c>
      <c r="B1584" s="190" t="s">
        <v>761</v>
      </c>
      <c r="C1584" s="190" t="s">
        <v>746</v>
      </c>
      <c r="D1584" s="190" t="s">
        <v>478</v>
      </c>
      <c r="E1584" s="191">
        <v>0</v>
      </c>
    </row>
    <row r="1585" spans="1:5" x14ac:dyDescent="0.25">
      <c r="A1585" s="188">
        <v>2701050016</v>
      </c>
      <c r="B1585" s="188" t="s">
        <v>762</v>
      </c>
      <c r="C1585" s="188" t="s">
        <v>746</v>
      </c>
      <c r="D1585" s="188" t="s">
        <v>478</v>
      </c>
      <c r="E1585" s="189">
        <v>0</v>
      </c>
    </row>
    <row r="1586" spans="1:5" x14ac:dyDescent="0.25">
      <c r="A1586" s="190">
        <v>2701050017</v>
      </c>
      <c r="B1586" s="190" t="s">
        <v>763</v>
      </c>
      <c r="C1586" s="190" t="s">
        <v>746</v>
      </c>
      <c r="D1586" s="190" t="s">
        <v>478</v>
      </c>
      <c r="E1586" s="191">
        <v>0</v>
      </c>
    </row>
    <row r="1587" spans="1:5" x14ac:dyDescent="0.25">
      <c r="A1587" s="188">
        <v>2701050018</v>
      </c>
      <c r="B1587" s="188" t="s">
        <v>764</v>
      </c>
      <c r="C1587" s="188" t="s">
        <v>746</v>
      </c>
      <c r="D1587" s="188" t="s">
        <v>478</v>
      </c>
      <c r="E1587" s="189">
        <v>0</v>
      </c>
    </row>
    <row r="1588" spans="1:5" x14ac:dyDescent="0.25">
      <c r="A1588" s="190">
        <v>2701050019</v>
      </c>
      <c r="B1588" s="190" t="s">
        <v>765</v>
      </c>
      <c r="C1588" s="190" t="s">
        <v>746</v>
      </c>
      <c r="D1588" s="190" t="s">
        <v>478</v>
      </c>
      <c r="E1588" s="191">
        <v>0</v>
      </c>
    </row>
    <row r="1589" spans="1:5" x14ac:dyDescent="0.25">
      <c r="A1589" s="188">
        <v>2701050020</v>
      </c>
      <c r="B1589" s="188" t="s">
        <v>3300</v>
      </c>
      <c r="C1589" s="188" t="s">
        <v>746</v>
      </c>
      <c r="D1589" s="188" t="s">
        <v>478</v>
      </c>
      <c r="E1589" s="189">
        <v>0</v>
      </c>
    </row>
    <row r="1590" spans="1:5" x14ac:dyDescent="0.25">
      <c r="A1590" s="190">
        <v>2701050021</v>
      </c>
      <c r="B1590" s="190" t="s">
        <v>766</v>
      </c>
      <c r="C1590" s="190" t="s">
        <v>746</v>
      </c>
      <c r="D1590" s="190" t="s">
        <v>478</v>
      </c>
      <c r="E1590" s="191">
        <v>0</v>
      </c>
    </row>
    <row r="1591" spans="1:5" x14ac:dyDescent="0.25">
      <c r="A1591" s="188">
        <v>2701050022</v>
      </c>
      <c r="B1591" s="188" t="s">
        <v>767</v>
      </c>
      <c r="C1591" s="188" t="s">
        <v>746</v>
      </c>
      <c r="D1591" s="188" t="s">
        <v>478</v>
      </c>
      <c r="E1591" s="189">
        <v>23</v>
      </c>
    </row>
    <row r="1592" spans="1:5" x14ac:dyDescent="0.25">
      <c r="A1592" s="190">
        <v>2701050023</v>
      </c>
      <c r="B1592" s="190" t="s">
        <v>768</v>
      </c>
      <c r="C1592" s="190" t="s">
        <v>746</v>
      </c>
      <c r="D1592" s="190" t="s">
        <v>478</v>
      </c>
      <c r="E1592" s="191">
        <v>0</v>
      </c>
    </row>
    <row r="1593" spans="1:5" x14ac:dyDescent="0.25">
      <c r="A1593" s="188">
        <v>2701050024</v>
      </c>
      <c r="B1593" s="188" t="s">
        <v>1747</v>
      </c>
      <c r="C1593" s="188" t="s">
        <v>746</v>
      </c>
      <c r="D1593" s="188" t="s">
        <v>478</v>
      </c>
      <c r="E1593" s="189">
        <v>58.54</v>
      </c>
    </row>
    <row r="1594" spans="1:5" x14ac:dyDescent="0.25">
      <c r="A1594" s="190">
        <v>2701050025</v>
      </c>
      <c r="B1594" s="190" t="s">
        <v>769</v>
      </c>
      <c r="C1594" s="190" t="s">
        <v>746</v>
      </c>
      <c r="D1594" s="190" t="s">
        <v>478</v>
      </c>
      <c r="E1594" s="191">
        <v>57.44</v>
      </c>
    </row>
    <row r="1595" spans="1:5" x14ac:dyDescent="0.25">
      <c r="A1595" s="188">
        <v>2701050026</v>
      </c>
      <c r="B1595" s="188" t="s">
        <v>770</v>
      </c>
      <c r="C1595" s="188" t="s">
        <v>746</v>
      </c>
      <c r="D1595" s="188" t="s">
        <v>478</v>
      </c>
      <c r="E1595" s="189">
        <v>0</v>
      </c>
    </row>
    <row r="1596" spans="1:5" x14ac:dyDescent="0.25">
      <c r="A1596" s="190">
        <v>2701050027</v>
      </c>
      <c r="B1596" s="190" t="s">
        <v>771</v>
      </c>
      <c r="C1596" s="190" t="s">
        <v>746</v>
      </c>
      <c r="D1596" s="190" t="s">
        <v>478</v>
      </c>
      <c r="E1596" s="191">
        <v>0</v>
      </c>
    </row>
    <row r="1597" spans="1:5" x14ac:dyDescent="0.25">
      <c r="A1597" s="188">
        <v>2701050028</v>
      </c>
      <c r="B1597" s="188" t="s">
        <v>772</v>
      </c>
      <c r="C1597" s="188" t="s">
        <v>746</v>
      </c>
      <c r="D1597" s="188" t="s">
        <v>478</v>
      </c>
      <c r="E1597" s="189">
        <v>0</v>
      </c>
    </row>
    <row r="1598" spans="1:5" x14ac:dyDescent="0.25">
      <c r="A1598" s="190">
        <v>2701050029</v>
      </c>
      <c r="B1598" s="190" t="s">
        <v>773</v>
      </c>
      <c r="C1598" s="190" t="s">
        <v>746</v>
      </c>
      <c r="D1598" s="190" t="s">
        <v>478</v>
      </c>
      <c r="E1598" s="191">
        <v>0</v>
      </c>
    </row>
    <row r="1599" spans="1:5" x14ac:dyDescent="0.25">
      <c r="A1599" s="188">
        <v>2701050030</v>
      </c>
      <c r="B1599" s="188" t="s">
        <v>774</v>
      </c>
      <c r="C1599" s="188" t="s">
        <v>746</v>
      </c>
      <c r="D1599" s="188" t="s">
        <v>478</v>
      </c>
      <c r="E1599" s="189">
        <v>0</v>
      </c>
    </row>
    <row r="1600" spans="1:5" x14ac:dyDescent="0.25">
      <c r="A1600" s="190">
        <v>2701050031</v>
      </c>
      <c r="B1600" s="190" t="s">
        <v>775</v>
      </c>
      <c r="C1600" s="190" t="s">
        <v>746</v>
      </c>
      <c r="D1600" s="190" t="s">
        <v>478</v>
      </c>
      <c r="E1600" s="191">
        <v>0</v>
      </c>
    </row>
    <row r="1601" spans="1:5" x14ac:dyDescent="0.25">
      <c r="A1601" s="188">
        <v>2701050032</v>
      </c>
      <c r="B1601" s="188" t="s">
        <v>1748</v>
      </c>
      <c r="C1601" s="188" t="s">
        <v>746</v>
      </c>
      <c r="D1601" s="188" t="s">
        <v>478</v>
      </c>
      <c r="E1601" s="189">
        <v>0</v>
      </c>
    </row>
    <row r="1602" spans="1:5" x14ac:dyDescent="0.25">
      <c r="A1602" s="190">
        <v>2701050033</v>
      </c>
      <c r="B1602" s="190" t="s">
        <v>3905</v>
      </c>
      <c r="C1602" s="190" t="s">
        <v>746</v>
      </c>
      <c r="D1602" s="190" t="s">
        <v>478</v>
      </c>
      <c r="E1602" s="191">
        <v>0</v>
      </c>
    </row>
    <row r="1603" spans="1:5" x14ac:dyDescent="0.25">
      <c r="A1603" s="188">
        <v>2701050034</v>
      </c>
      <c r="B1603" s="188" t="s">
        <v>6517</v>
      </c>
      <c r="C1603" s="188" t="s">
        <v>746</v>
      </c>
      <c r="D1603" s="188" t="s">
        <v>478</v>
      </c>
      <c r="E1603" s="189">
        <v>0</v>
      </c>
    </row>
    <row r="1604" spans="1:5" x14ac:dyDescent="0.25">
      <c r="A1604" s="190">
        <v>2701050035</v>
      </c>
      <c r="B1604" s="190" t="s">
        <v>6518</v>
      </c>
      <c r="C1604" s="190" t="s">
        <v>746</v>
      </c>
      <c r="D1604" s="190" t="s">
        <v>478</v>
      </c>
      <c r="E1604" s="191">
        <v>0</v>
      </c>
    </row>
    <row r="1605" spans="1:5" x14ac:dyDescent="0.25">
      <c r="A1605" s="188">
        <v>2701060001</v>
      </c>
      <c r="B1605" s="188" t="s">
        <v>776</v>
      </c>
      <c r="C1605" s="188" t="s">
        <v>746</v>
      </c>
      <c r="D1605" s="188" t="s">
        <v>478</v>
      </c>
      <c r="E1605" s="189">
        <v>0</v>
      </c>
    </row>
    <row r="1606" spans="1:5" x14ac:dyDescent="0.25">
      <c r="A1606" s="190">
        <v>2701060002</v>
      </c>
      <c r="B1606" s="190" t="s">
        <v>777</v>
      </c>
      <c r="C1606" s="190" t="s">
        <v>746</v>
      </c>
      <c r="D1606" s="190" t="s">
        <v>478</v>
      </c>
      <c r="E1606" s="191">
        <v>0</v>
      </c>
    </row>
    <row r="1607" spans="1:5" x14ac:dyDescent="0.25">
      <c r="A1607" s="188">
        <v>2701060003</v>
      </c>
      <c r="B1607" s="188" t="s">
        <v>778</v>
      </c>
      <c r="C1607" s="188" t="s">
        <v>746</v>
      </c>
      <c r="D1607" s="188" t="s">
        <v>478</v>
      </c>
      <c r="E1607" s="189">
        <v>0</v>
      </c>
    </row>
    <row r="1608" spans="1:5" x14ac:dyDescent="0.25">
      <c r="A1608" s="190">
        <v>2701060004</v>
      </c>
      <c r="B1608" s="190" t="s">
        <v>1749</v>
      </c>
      <c r="C1608" s="190" t="s">
        <v>746</v>
      </c>
      <c r="D1608" s="190" t="s">
        <v>478</v>
      </c>
      <c r="E1608" s="191">
        <v>0</v>
      </c>
    </row>
    <row r="1609" spans="1:5" x14ac:dyDescent="0.25">
      <c r="A1609" s="188">
        <v>2701060005</v>
      </c>
      <c r="B1609" s="188" t="s">
        <v>1750</v>
      </c>
      <c r="C1609" s="188" t="s">
        <v>746</v>
      </c>
      <c r="D1609" s="188" t="s">
        <v>478</v>
      </c>
      <c r="E1609" s="189">
        <v>0</v>
      </c>
    </row>
    <row r="1610" spans="1:5" x14ac:dyDescent="0.25">
      <c r="A1610" s="190">
        <v>2701060006</v>
      </c>
      <c r="B1610" s="190" t="s">
        <v>397</v>
      </c>
      <c r="C1610" s="190" t="s">
        <v>746</v>
      </c>
      <c r="D1610" s="190" t="s">
        <v>478</v>
      </c>
      <c r="E1610" s="191">
        <v>0</v>
      </c>
    </row>
    <row r="1611" spans="1:5" x14ac:dyDescent="0.25">
      <c r="A1611" s="188">
        <v>2701060007</v>
      </c>
      <c r="B1611" s="188" t="s">
        <v>779</v>
      </c>
      <c r="C1611" s="188" t="s">
        <v>746</v>
      </c>
      <c r="D1611" s="188" t="s">
        <v>478</v>
      </c>
      <c r="E1611" s="189">
        <v>0</v>
      </c>
    </row>
    <row r="1612" spans="1:5" x14ac:dyDescent="0.25">
      <c r="A1612" s="190">
        <v>2701060008</v>
      </c>
      <c r="B1612" s="190" t="s">
        <v>396</v>
      </c>
      <c r="C1612" s="190" t="s">
        <v>746</v>
      </c>
      <c r="D1612" s="190" t="s">
        <v>478</v>
      </c>
      <c r="E1612" s="191">
        <v>0</v>
      </c>
    </row>
    <row r="1613" spans="1:5" x14ac:dyDescent="0.25">
      <c r="A1613" s="188">
        <v>2701060009</v>
      </c>
      <c r="B1613" s="188" t="s">
        <v>395</v>
      </c>
      <c r="C1613" s="188" t="s">
        <v>746</v>
      </c>
      <c r="D1613" s="188" t="s">
        <v>478</v>
      </c>
      <c r="E1613" s="189">
        <v>0</v>
      </c>
    </row>
    <row r="1614" spans="1:5" x14ac:dyDescent="0.25">
      <c r="A1614" s="190">
        <v>2701060010</v>
      </c>
      <c r="B1614" s="190" t="s">
        <v>1751</v>
      </c>
      <c r="C1614" s="190" t="s">
        <v>746</v>
      </c>
      <c r="D1614" s="190" t="s">
        <v>478</v>
      </c>
      <c r="E1614" s="191">
        <v>0</v>
      </c>
    </row>
    <row r="1615" spans="1:5" x14ac:dyDescent="0.25">
      <c r="A1615" s="188">
        <v>2701070001</v>
      </c>
      <c r="B1615" s="188" t="s">
        <v>404</v>
      </c>
      <c r="C1615" s="188" t="s">
        <v>746</v>
      </c>
      <c r="D1615" s="188" t="s">
        <v>478</v>
      </c>
      <c r="E1615" s="189">
        <v>0</v>
      </c>
    </row>
    <row r="1616" spans="1:5" x14ac:dyDescent="0.25">
      <c r="A1616" s="190">
        <v>2701070002</v>
      </c>
      <c r="B1616" s="190" t="s">
        <v>780</v>
      </c>
      <c r="C1616" s="190" t="s">
        <v>746</v>
      </c>
      <c r="D1616" s="190" t="s">
        <v>478</v>
      </c>
      <c r="E1616" s="191">
        <v>0</v>
      </c>
    </row>
    <row r="1617" spans="1:5" x14ac:dyDescent="0.25">
      <c r="A1617" s="188">
        <v>2701070003</v>
      </c>
      <c r="B1617" s="188" t="s">
        <v>400</v>
      </c>
      <c r="C1617" s="188" t="s">
        <v>746</v>
      </c>
      <c r="D1617" s="188" t="s">
        <v>478</v>
      </c>
      <c r="E1617" s="189">
        <v>0</v>
      </c>
    </row>
    <row r="1618" spans="1:5" x14ac:dyDescent="0.25">
      <c r="A1618" s="190">
        <v>2701070004</v>
      </c>
      <c r="B1618" s="190" t="s">
        <v>781</v>
      </c>
      <c r="C1618" s="190" t="s">
        <v>746</v>
      </c>
      <c r="D1618" s="190" t="s">
        <v>478</v>
      </c>
      <c r="E1618" s="191">
        <v>0</v>
      </c>
    </row>
    <row r="1619" spans="1:5" x14ac:dyDescent="0.25">
      <c r="A1619" s="188">
        <v>2701070005</v>
      </c>
      <c r="B1619" s="188" t="s">
        <v>392</v>
      </c>
      <c r="C1619" s="188" t="s">
        <v>746</v>
      </c>
      <c r="D1619" s="188" t="s">
        <v>478</v>
      </c>
      <c r="E1619" s="189">
        <v>0</v>
      </c>
    </row>
    <row r="1620" spans="1:5" x14ac:dyDescent="0.25">
      <c r="A1620" s="190">
        <v>2701070006</v>
      </c>
      <c r="B1620" s="190" t="s">
        <v>782</v>
      </c>
      <c r="C1620" s="190" t="s">
        <v>746</v>
      </c>
      <c r="D1620" s="190" t="s">
        <v>478</v>
      </c>
      <c r="E1620" s="191">
        <v>0</v>
      </c>
    </row>
    <row r="1621" spans="1:5" x14ac:dyDescent="0.25">
      <c r="A1621" s="188">
        <v>2701080001</v>
      </c>
      <c r="B1621" s="188" t="s">
        <v>391</v>
      </c>
      <c r="C1621" s="188" t="s">
        <v>746</v>
      </c>
      <c r="D1621" s="188" t="s">
        <v>478</v>
      </c>
      <c r="E1621" s="189">
        <v>0</v>
      </c>
    </row>
    <row r="1622" spans="1:5" x14ac:dyDescent="0.25">
      <c r="A1622" s="190">
        <v>2701090001</v>
      </c>
      <c r="B1622" s="190" t="s">
        <v>387</v>
      </c>
      <c r="C1622" s="190" t="s">
        <v>746</v>
      </c>
      <c r="D1622" s="190" t="s">
        <v>478</v>
      </c>
      <c r="E1622" s="191">
        <v>0</v>
      </c>
    </row>
    <row r="1623" spans="1:5" x14ac:dyDescent="0.25">
      <c r="A1623" s="188">
        <v>2701090002</v>
      </c>
      <c r="B1623" s="188" t="s">
        <v>388</v>
      </c>
      <c r="C1623" s="188" t="s">
        <v>746</v>
      </c>
      <c r="D1623" s="188" t="s">
        <v>478</v>
      </c>
      <c r="E1623" s="189">
        <v>0</v>
      </c>
    </row>
    <row r="1624" spans="1:5" x14ac:dyDescent="0.25">
      <c r="A1624" s="190">
        <v>2701090003</v>
      </c>
      <c r="B1624" s="190" t="s">
        <v>389</v>
      </c>
      <c r="C1624" s="190" t="s">
        <v>746</v>
      </c>
      <c r="D1624" s="190" t="s">
        <v>478</v>
      </c>
      <c r="E1624" s="191">
        <v>0</v>
      </c>
    </row>
    <row r="1625" spans="1:5" x14ac:dyDescent="0.25">
      <c r="A1625" s="188">
        <v>2701090004</v>
      </c>
      <c r="B1625" s="188" t="s">
        <v>390</v>
      </c>
      <c r="C1625" s="188" t="s">
        <v>746</v>
      </c>
      <c r="D1625" s="188" t="s">
        <v>478</v>
      </c>
      <c r="E1625" s="189">
        <v>0</v>
      </c>
    </row>
    <row r="1626" spans="1:5" x14ac:dyDescent="0.25">
      <c r="A1626" s="190">
        <v>2701090005</v>
      </c>
      <c r="B1626" s="190" t="s">
        <v>783</v>
      </c>
      <c r="C1626" s="190" t="s">
        <v>746</v>
      </c>
      <c r="D1626" s="190" t="s">
        <v>478</v>
      </c>
      <c r="E1626" s="191">
        <v>0</v>
      </c>
    </row>
    <row r="1627" spans="1:5" x14ac:dyDescent="0.25">
      <c r="A1627" s="188">
        <v>2701090006</v>
      </c>
      <c r="B1627" s="188" t="s">
        <v>784</v>
      </c>
      <c r="C1627" s="188" t="s">
        <v>746</v>
      </c>
      <c r="D1627" s="188" t="s">
        <v>478</v>
      </c>
      <c r="E1627" s="189">
        <v>0</v>
      </c>
    </row>
    <row r="1628" spans="1:5" x14ac:dyDescent="0.25">
      <c r="A1628" s="190">
        <v>2701090007</v>
      </c>
      <c r="B1628" s="190" t="s">
        <v>785</v>
      </c>
      <c r="C1628" s="190" t="s">
        <v>746</v>
      </c>
      <c r="D1628" s="190" t="s">
        <v>478</v>
      </c>
      <c r="E1628" s="191">
        <v>0</v>
      </c>
    </row>
    <row r="1629" spans="1:5" x14ac:dyDescent="0.25">
      <c r="A1629" s="188">
        <v>2701100001</v>
      </c>
      <c r="B1629" s="188" t="s">
        <v>786</v>
      </c>
      <c r="C1629" s="188" t="s">
        <v>746</v>
      </c>
      <c r="D1629" s="188" t="s">
        <v>478</v>
      </c>
      <c r="E1629" s="189">
        <v>0</v>
      </c>
    </row>
    <row r="1630" spans="1:5" x14ac:dyDescent="0.25">
      <c r="A1630" s="190">
        <v>2701100002</v>
      </c>
      <c r="B1630" s="190" t="s">
        <v>787</v>
      </c>
      <c r="C1630" s="190" t="s">
        <v>746</v>
      </c>
      <c r="D1630" s="190" t="s">
        <v>478</v>
      </c>
      <c r="E1630" s="191">
        <v>0</v>
      </c>
    </row>
    <row r="1631" spans="1:5" x14ac:dyDescent="0.25">
      <c r="A1631" s="188">
        <v>2701110001</v>
      </c>
      <c r="B1631" s="188" t="s">
        <v>788</v>
      </c>
      <c r="C1631" s="188" t="s">
        <v>746</v>
      </c>
      <c r="D1631" s="188" t="s">
        <v>478</v>
      </c>
      <c r="E1631" s="189">
        <v>0</v>
      </c>
    </row>
    <row r="1632" spans="1:5" x14ac:dyDescent="0.25">
      <c r="A1632" s="190">
        <v>2701110002</v>
      </c>
      <c r="B1632" s="190" t="s">
        <v>1752</v>
      </c>
      <c r="C1632" s="190" t="s">
        <v>903</v>
      </c>
      <c r="D1632" s="190" t="s">
        <v>750</v>
      </c>
      <c r="E1632" s="191">
        <v>0</v>
      </c>
    </row>
    <row r="1633" spans="1:5" x14ac:dyDescent="0.25">
      <c r="A1633" s="188">
        <v>2701120001</v>
      </c>
      <c r="B1633" s="188" t="s">
        <v>789</v>
      </c>
      <c r="C1633" s="188" t="s">
        <v>746</v>
      </c>
      <c r="D1633" s="188" t="s">
        <v>478</v>
      </c>
      <c r="E1633" s="189">
        <v>0</v>
      </c>
    </row>
    <row r="1634" spans="1:5" x14ac:dyDescent="0.25">
      <c r="A1634" s="190">
        <v>2701120002</v>
      </c>
      <c r="B1634" s="190" t="s">
        <v>790</v>
      </c>
      <c r="C1634" s="190" t="s">
        <v>746</v>
      </c>
      <c r="D1634" s="190" t="s">
        <v>478</v>
      </c>
      <c r="E1634" s="191">
        <v>0</v>
      </c>
    </row>
    <row r="1635" spans="1:5" x14ac:dyDescent="0.25">
      <c r="A1635" s="188">
        <v>2701130001</v>
      </c>
      <c r="B1635" s="188" t="s">
        <v>791</v>
      </c>
      <c r="C1635" s="188" t="s">
        <v>746</v>
      </c>
      <c r="D1635" s="188" t="s">
        <v>478</v>
      </c>
      <c r="E1635" s="189">
        <v>0</v>
      </c>
    </row>
    <row r="1636" spans="1:5" x14ac:dyDescent="0.25">
      <c r="A1636" s="190">
        <v>2701130002</v>
      </c>
      <c r="B1636" s="190" t="s">
        <v>535</v>
      </c>
      <c r="C1636" s="190" t="s">
        <v>746</v>
      </c>
      <c r="D1636" s="190" t="s">
        <v>478</v>
      </c>
      <c r="E1636" s="191">
        <v>0</v>
      </c>
    </row>
    <row r="1637" spans="1:5" x14ac:dyDescent="0.25">
      <c r="A1637" s="188">
        <v>2701130003</v>
      </c>
      <c r="B1637" s="188" t="s">
        <v>536</v>
      </c>
      <c r="C1637" s="188" t="s">
        <v>746</v>
      </c>
      <c r="D1637" s="188" t="s">
        <v>478</v>
      </c>
      <c r="E1637" s="189">
        <v>0</v>
      </c>
    </row>
    <row r="1638" spans="1:5" x14ac:dyDescent="0.25">
      <c r="A1638" s="190">
        <v>2701130004</v>
      </c>
      <c r="B1638" s="190" t="s">
        <v>792</v>
      </c>
      <c r="C1638" s="190" t="s">
        <v>746</v>
      </c>
      <c r="D1638" s="190" t="s">
        <v>478</v>
      </c>
      <c r="E1638" s="191">
        <v>0</v>
      </c>
    </row>
    <row r="1639" spans="1:5" x14ac:dyDescent="0.25">
      <c r="A1639" s="188">
        <v>2701130005</v>
      </c>
      <c r="B1639" s="188" t="s">
        <v>8711</v>
      </c>
      <c r="C1639" s="188" t="s">
        <v>746</v>
      </c>
      <c r="D1639" s="188" t="s">
        <v>478</v>
      </c>
      <c r="E1639" s="189">
        <v>1</v>
      </c>
    </row>
    <row r="1640" spans="1:5" x14ac:dyDescent="0.25">
      <c r="A1640" s="190">
        <v>2701130006</v>
      </c>
      <c r="B1640" s="190" t="s">
        <v>793</v>
      </c>
      <c r="C1640" s="190" t="s">
        <v>746</v>
      </c>
      <c r="D1640" s="190" t="s">
        <v>478</v>
      </c>
      <c r="E1640" s="191">
        <v>0</v>
      </c>
    </row>
    <row r="1641" spans="1:5" x14ac:dyDescent="0.25">
      <c r="A1641" s="188">
        <v>2701130007</v>
      </c>
      <c r="B1641" s="188" t="s">
        <v>794</v>
      </c>
      <c r="C1641" s="188" t="s">
        <v>746</v>
      </c>
      <c r="D1641" s="188" t="s">
        <v>478</v>
      </c>
      <c r="E1641" s="189">
        <v>0</v>
      </c>
    </row>
    <row r="1642" spans="1:5" x14ac:dyDescent="0.25">
      <c r="A1642" s="190">
        <v>2701130008</v>
      </c>
      <c r="B1642" s="190" t="s">
        <v>795</v>
      </c>
      <c r="C1642" s="190" t="s">
        <v>746</v>
      </c>
      <c r="D1642" s="190" t="s">
        <v>478</v>
      </c>
      <c r="E1642" s="191">
        <v>0</v>
      </c>
    </row>
    <row r="1643" spans="1:5" x14ac:dyDescent="0.25">
      <c r="A1643" s="188">
        <v>2701130009</v>
      </c>
      <c r="B1643" s="188" t="s">
        <v>403</v>
      </c>
      <c r="C1643" s="188" t="s">
        <v>746</v>
      </c>
      <c r="D1643" s="188" t="s">
        <v>478</v>
      </c>
      <c r="E1643" s="189">
        <v>0</v>
      </c>
    </row>
    <row r="1644" spans="1:5" x14ac:dyDescent="0.25">
      <c r="A1644" s="190">
        <v>2701130010</v>
      </c>
      <c r="B1644" s="190" t="s">
        <v>796</v>
      </c>
      <c r="C1644" s="190" t="s">
        <v>746</v>
      </c>
      <c r="D1644" s="190" t="s">
        <v>478</v>
      </c>
      <c r="E1644" s="191">
        <v>0</v>
      </c>
    </row>
    <row r="1645" spans="1:5" x14ac:dyDescent="0.25">
      <c r="A1645" s="188">
        <v>2701130011</v>
      </c>
      <c r="B1645" s="188" t="s">
        <v>6476</v>
      </c>
      <c r="C1645" s="188" t="s">
        <v>746</v>
      </c>
      <c r="D1645" s="188" t="s">
        <v>478</v>
      </c>
      <c r="E1645" s="189">
        <v>0</v>
      </c>
    </row>
    <row r="1646" spans="1:5" x14ac:dyDescent="0.25">
      <c r="A1646" s="190">
        <v>2701140001</v>
      </c>
      <c r="B1646" s="190" t="s">
        <v>6359</v>
      </c>
      <c r="C1646" s="190" t="s">
        <v>639</v>
      </c>
      <c r="D1646" s="190" t="s">
        <v>479</v>
      </c>
      <c r="E1646" s="191">
        <v>0</v>
      </c>
    </row>
    <row r="1647" spans="1:5" x14ac:dyDescent="0.25">
      <c r="A1647" s="188">
        <v>2701140002</v>
      </c>
      <c r="B1647" s="188" t="s">
        <v>3301</v>
      </c>
      <c r="C1647" s="188" t="s">
        <v>639</v>
      </c>
      <c r="D1647" s="188" t="s">
        <v>479</v>
      </c>
      <c r="E1647" s="189">
        <v>0</v>
      </c>
    </row>
    <row r="1648" spans="1:5" x14ac:dyDescent="0.25">
      <c r="A1648" s="190">
        <v>2701140003</v>
      </c>
      <c r="B1648" s="190" t="s">
        <v>4267</v>
      </c>
      <c r="C1648" s="190" t="s">
        <v>639</v>
      </c>
      <c r="D1648" s="190" t="s">
        <v>479</v>
      </c>
      <c r="E1648" s="191">
        <v>0</v>
      </c>
    </row>
    <row r="1649" spans="1:5" x14ac:dyDescent="0.25">
      <c r="A1649" s="188">
        <v>2701140004</v>
      </c>
      <c r="B1649" s="188" t="s">
        <v>6360</v>
      </c>
      <c r="C1649" s="188" t="s">
        <v>639</v>
      </c>
      <c r="D1649" s="188" t="s">
        <v>479</v>
      </c>
      <c r="E1649" s="189">
        <v>0</v>
      </c>
    </row>
    <row r="1650" spans="1:5" x14ac:dyDescent="0.25">
      <c r="A1650" s="190">
        <v>2701140005</v>
      </c>
      <c r="B1650" s="190" t="s">
        <v>1753</v>
      </c>
      <c r="C1650" s="190" t="s">
        <v>639</v>
      </c>
      <c r="D1650" s="190" t="s">
        <v>479</v>
      </c>
      <c r="E1650" s="191">
        <v>0</v>
      </c>
    </row>
    <row r="1651" spans="1:5" x14ac:dyDescent="0.25">
      <c r="A1651" s="188">
        <v>2701140006</v>
      </c>
      <c r="B1651" s="188" t="s">
        <v>799</v>
      </c>
      <c r="C1651" s="188" t="s">
        <v>639</v>
      </c>
      <c r="D1651" s="188" t="s">
        <v>479</v>
      </c>
      <c r="E1651" s="189">
        <v>0</v>
      </c>
    </row>
    <row r="1652" spans="1:5" x14ac:dyDescent="0.25">
      <c r="A1652" s="190">
        <v>2701140007</v>
      </c>
      <c r="B1652" s="190" t="s">
        <v>1754</v>
      </c>
      <c r="C1652" s="190" t="s">
        <v>639</v>
      </c>
      <c r="D1652" s="190" t="s">
        <v>479</v>
      </c>
      <c r="E1652" s="191">
        <v>0</v>
      </c>
    </row>
    <row r="1653" spans="1:5" x14ac:dyDescent="0.25">
      <c r="A1653" s="188">
        <v>2701140008</v>
      </c>
      <c r="B1653" s="188" t="s">
        <v>9018</v>
      </c>
      <c r="C1653" s="188" t="s">
        <v>639</v>
      </c>
      <c r="D1653" s="188" t="s">
        <v>479</v>
      </c>
      <c r="E1653" s="189">
        <v>0</v>
      </c>
    </row>
    <row r="1654" spans="1:5" x14ac:dyDescent="0.25">
      <c r="A1654" s="190">
        <v>2701140009</v>
      </c>
      <c r="B1654" s="190" t="s">
        <v>800</v>
      </c>
      <c r="C1654" s="190" t="s">
        <v>639</v>
      </c>
      <c r="D1654" s="190" t="s">
        <v>479</v>
      </c>
      <c r="E1654" s="191">
        <v>0</v>
      </c>
    </row>
    <row r="1655" spans="1:5" x14ac:dyDescent="0.25">
      <c r="A1655" s="188">
        <v>2701140010</v>
      </c>
      <c r="B1655" s="188" t="s">
        <v>801</v>
      </c>
      <c r="C1655" s="188" t="s">
        <v>639</v>
      </c>
      <c r="D1655" s="188" t="s">
        <v>479</v>
      </c>
      <c r="E1655" s="189">
        <v>0</v>
      </c>
    </row>
    <row r="1656" spans="1:5" x14ac:dyDescent="0.25">
      <c r="A1656" s="190">
        <v>2701140011</v>
      </c>
      <c r="B1656" s="190" t="s">
        <v>802</v>
      </c>
      <c r="C1656" s="190" t="s">
        <v>639</v>
      </c>
      <c r="D1656" s="190" t="s">
        <v>479</v>
      </c>
      <c r="E1656" s="191">
        <v>0</v>
      </c>
    </row>
    <row r="1657" spans="1:5" x14ac:dyDescent="0.25">
      <c r="A1657" s="188">
        <v>2701140012</v>
      </c>
      <c r="B1657" s="188" t="s">
        <v>803</v>
      </c>
      <c r="C1657" s="188" t="s">
        <v>639</v>
      </c>
      <c r="D1657" s="188" t="s">
        <v>479</v>
      </c>
      <c r="E1657" s="189">
        <v>0</v>
      </c>
    </row>
    <row r="1658" spans="1:5" x14ac:dyDescent="0.25">
      <c r="A1658" s="190">
        <v>2701140013</v>
      </c>
      <c r="B1658" s="190" t="s">
        <v>804</v>
      </c>
      <c r="C1658" s="190" t="s">
        <v>639</v>
      </c>
      <c r="D1658" s="190" t="s">
        <v>479</v>
      </c>
      <c r="E1658" s="191">
        <v>0</v>
      </c>
    </row>
    <row r="1659" spans="1:5" x14ac:dyDescent="0.25">
      <c r="A1659" s="188">
        <v>2701140014</v>
      </c>
      <c r="B1659" s="188" t="s">
        <v>9019</v>
      </c>
      <c r="C1659" s="188" t="s">
        <v>639</v>
      </c>
      <c r="D1659" s="188" t="s">
        <v>479</v>
      </c>
      <c r="E1659" s="189">
        <v>0</v>
      </c>
    </row>
    <row r="1660" spans="1:5" x14ac:dyDescent="0.25">
      <c r="A1660" s="190">
        <v>2701140015</v>
      </c>
      <c r="B1660" s="190" t="s">
        <v>805</v>
      </c>
      <c r="C1660" s="190" t="s">
        <v>639</v>
      </c>
      <c r="D1660" s="190" t="s">
        <v>479</v>
      </c>
      <c r="E1660" s="191">
        <v>0</v>
      </c>
    </row>
    <row r="1661" spans="1:5" x14ac:dyDescent="0.25">
      <c r="A1661" s="188">
        <v>2701140016</v>
      </c>
      <c r="B1661" s="188" t="s">
        <v>806</v>
      </c>
      <c r="C1661" s="188" t="s">
        <v>639</v>
      </c>
      <c r="D1661" s="188" t="s">
        <v>479</v>
      </c>
      <c r="E1661" s="189">
        <v>0</v>
      </c>
    </row>
    <row r="1662" spans="1:5" x14ac:dyDescent="0.25">
      <c r="A1662" s="190">
        <v>2701140017</v>
      </c>
      <c r="B1662" s="190" t="s">
        <v>807</v>
      </c>
      <c r="C1662" s="190" t="s">
        <v>639</v>
      </c>
      <c r="D1662" s="190" t="s">
        <v>479</v>
      </c>
      <c r="E1662" s="191">
        <v>0</v>
      </c>
    </row>
    <row r="1663" spans="1:5" x14ac:dyDescent="0.25">
      <c r="A1663" s="188">
        <v>2701140018</v>
      </c>
      <c r="B1663" s="188" t="s">
        <v>808</v>
      </c>
      <c r="C1663" s="188" t="s">
        <v>639</v>
      </c>
      <c r="D1663" s="188" t="s">
        <v>479</v>
      </c>
      <c r="E1663" s="189">
        <v>0</v>
      </c>
    </row>
    <row r="1664" spans="1:5" x14ac:dyDescent="0.25">
      <c r="A1664" s="190">
        <v>2701140019</v>
      </c>
      <c r="B1664" s="190" t="s">
        <v>809</v>
      </c>
      <c r="C1664" s="190" t="s">
        <v>639</v>
      </c>
      <c r="D1664" s="190" t="s">
        <v>479</v>
      </c>
      <c r="E1664" s="191">
        <v>0</v>
      </c>
    </row>
    <row r="1665" spans="1:5" x14ac:dyDescent="0.25">
      <c r="A1665" s="188">
        <v>2701140020</v>
      </c>
      <c r="B1665" s="188" t="s">
        <v>810</v>
      </c>
      <c r="C1665" s="188" t="s">
        <v>639</v>
      </c>
      <c r="D1665" s="188" t="s">
        <v>479</v>
      </c>
      <c r="E1665" s="189">
        <v>0</v>
      </c>
    </row>
    <row r="1666" spans="1:5" x14ac:dyDescent="0.25">
      <c r="A1666" s="190">
        <v>2701140021</v>
      </c>
      <c r="B1666" s="190" t="s">
        <v>811</v>
      </c>
      <c r="C1666" s="190" t="s">
        <v>639</v>
      </c>
      <c r="D1666" s="190" t="s">
        <v>479</v>
      </c>
      <c r="E1666" s="191">
        <v>0</v>
      </c>
    </row>
    <row r="1667" spans="1:5" x14ac:dyDescent="0.25">
      <c r="A1667" s="188">
        <v>2701140022</v>
      </c>
      <c r="B1667" s="188" t="s">
        <v>1755</v>
      </c>
      <c r="C1667" s="188" t="s">
        <v>639</v>
      </c>
      <c r="D1667" s="188" t="s">
        <v>479</v>
      </c>
      <c r="E1667" s="189">
        <v>0</v>
      </c>
    </row>
    <row r="1668" spans="1:5" x14ac:dyDescent="0.25">
      <c r="A1668" s="190">
        <v>2701140023</v>
      </c>
      <c r="B1668" s="190" t="s">
        <v>812</v>
      </c>
      <c r="C1668" s="190" t="s">
        <v>639</v>
      </c>
      <c r="D1668" s="190" t="s">
        <v>479</v>
      </c>
      <c r="E1668" s="191">
        <v>0</v>
      </c>
    </row>
    <row r="1669" spans="1:5" x14ac:dyDescent="0.25">
      <c r="A1669" s="188">
        <v>2701140024</v>
      </c>
      <c r="B1669" s="188" t="s">
        <v>11743</v>
      </c>
      <c r="C1669" s="188" t="s">
        <v>639</v>
      </c>
      <c r="D1669" s="188" t="s">
        <v>479</v>
      </c>
      <c r="E1669" s="189">
        <v>0</v>
      </c>
    </row>
    <row r="1670" spans="1:5" x14ac:dyDescent="0.25">
      <c r="A1670" s="190">
        <v>2701140025</v>
      </c>
      <c r="B1670" s="190" t="s">
        <v>813</v>
      </c>
      <c r="C1670" s="190" t="s">
        <v>639</v>
      </c>
      <c r="D1670" s="190" t="s">
        <v>479</v>
      </c>
      <c r="E1670" s="191">
        <v>0</v>
      </c>
    </row>
    <row r="1671" spans="1:5" x14ac:dyDescent="0.25">
      <c r="A1671" s="188">
        <v>2701140026</v>
      </c>
      <c r="B1671" s="188" t="s">
        <v>814</v>
      </c>
      <c r="C1671" s="188" t="s">
        <v>639</v>
      </c>
      <c r="D1671" s="188" t="s">
        <v>479</v>
      </c>
      <c r="E1671" s="189">
        <v>0</v>
      </c>
    </row>
    <row r="1672" spans="1:5" x14ac:dyDescent="0.25">
      <c r="A1672" s="190">
        <v>2701140027</v>
      </c>
      <c r="B1672" s="190" t="s">
        <v>815</v>
      </c>
      <c r="C1672" s="190" t="s">
        <v>639</v>
      </c>
      <c r="D1672" s="190" t="s">
        <v>479</v>
      </c>
      <c r="E1672" s="191">
        <v>0</v>
      </c>
    </row>
    <row r="1673" spans="1:5" x14ac:dyDescent="0.25">
      <c r="A1673" s="188">
        <v>2701140028</v>
      </c>
      <c r="B1673" s="188" t="s">
        <v>816</v>
      </c>
      <c r="C1673" s="188" t="s">
        <v>639</v>
      </c>
      <c r="D1673" s="188" t="s">
        <v>479</v>
      </c>
      <c r="E1673" s="189">
        <v>0</v>
      </c>
    </row>
    <row r="1674" spans="1:5" x14ac:dyDescent="0.25">
      <c r="A1674" s="190">
        <v>2701140029</v>
      </c>
      <c r="B1674" s="190" t="s">
        <v>817</v>
      </c>
      <c r="C1674" s="190" t="s">
        <v>639</v>
      </c>
      <c r="D1674" s="190" t="s">
        <v>479</v>
      </c>
      <c r="E1674" s="191">
        <v>0</v>
      </c>
    </row>
    <row r="1675" spans="1:5" x14ac:dyDescent="0.25">
      <c r="A1675" s="188">
        <v>2701140030</v>
      </c>
      <c r="B1675" s="188" t="s">
        <v>1756</v>
      </c>
      <c r="C1675" s="188" t="s">
        <v>639</v>
      </c>
      <c r="D1675" s="188" t="s">
        <v>479</v>
      </c>
      <c r="E1675" s="189">
        <v>0</v>
      </c>
    </row>
    <row r="1676" spans="1:5" x14ac:dyDescent="0.25">
      <c r="A1676" s="190">
        <v>2701140032</v>
      </c>
      <c r="B1676" s="190" t="s">
        <v>818</v>
      </c>
      <c r="C1676" s="190" t="s">
        <v>639</v>
      </c>
      <c r="D1676" s="190" t="s">
        <v>479</v>
      </c>
      <c r="E1676" s="191">
        <v>0</v>
      </c>
    </row>
    <row r="1677" spans="1:5" x14ac:dyDescent="0.25">
      <c r="A1677" s="188">
        <v>2701140033</v>
      </c>
      <c r="B1677" s="188" t="s">
        <v>819</v>
      </c>
      <c r="C1677" s="188" t="s">
        <v>639</v>
      </c>
      <c r="D1677" s="188" t="s">
        <v>479</v>
      </c>
      <c r="E1677" s="189">
        <v>0</v>
      </c>
    </row>
    <row r="1678" spans="1:5" x14ac:dyDescent="0.25">
      <c r="A1678" s="190">
        <v>2701140034</v>
      </c>
      <c r="B1678" s="190" t="s">
        <v>820</v>
      </c>
      <c r="C1678" s="190" t="s">
        <v>639</v>
      </c>
      <c r="D1678" s="190" t="s">
        <v>479</v>
      </c>
      <c r="E1678" s="191">
        <v>0</v>
      </c>
    </row>
    <row r="1679" spans="1:5" x14ac:dyDescent="0.25">
      <c r="A1679" s="188">
        <v>2701140035</v>
      </c>
      <c r="B1679" s="188" t="s">
        <v>821</v>
      </c>
      <c r="C1679" s="188" t="s">
        <v>639</v>
      </c>
      <c r="D1679" s="188" t="s">
        <v>479</v>
      </c>
      <c r="E1679" s="189">
        <v>0</v>
      </c>
    </row>
    <row r="1680" spans="1:5" x14ac:dyDescent="0.25">
      <c r="A1680" s="190">
        <v>2701140036</v>
      </c>
      <c r="B1680" s="190" t="s">
        <v>822</v>
      </c>
      <c r="C1680" s="190" t="s">
        <v>639</v>
      </c>
      <c r="D1680" s="190" t="s">
        <v>479</v>
      </c>
      <c r="E1680" s="191">
        <v>0</v>
      </c>
    </row>
    <row r="1681" spans="1:5" x14ac:dyDescent="0.25">
      <c r="A1681" s="188">
        <v>2701140037</v>
      </c>
      <c r="B1681" s="188" t="s">
        <v>823</v>
      </c>
      <c r="C1681" s="188" t="s">
        <v>639</v>
      </c>
      <c r="D1681" s="188" t="s">
        <v>479</v>
      </c>
      <c r="E1681" s="189">
        <v>0</v>
      </c>
    </row>
    <row r="1682" spans="1:5" x14ac:dyDescent="0.25">
      <c r="A1682" s="190">
        <v>2701140038</v>
      </c>
      <c r="B1682" s="190" t="s">
        <v>824</v>
      </c>
      <c r="C1682" s="190" t="s">
        <v>639</v>
      </c>
      <c r="D1682" s="190" t="s">
        <v>479</v>
      </c>
      <c r="E1682" s="191">
        <v>0</v>
      </c>
    </row>
    <row r="1683" spans="1:5" x14ac:dyDescent="0.25">
      <c r="A1683" s="188">
        <v>2701140039</v>
      </c>
      <c r="B1683" s="188" t="s">
        <v>886</v>
      </c>
      <c r="C1683" s="188" t="s">
        <v>639</v>
      </c>
      <c r="D1683" s="188" t="s">
        <v>479</v>
      </c>
      <c r="E1683" s="189">
        <v>0</v>
      </c>
    </row>
    <row r="1684" spans="1:5" x14ac:dyDescent="0.25">
      <c r="A1684" s="190">
        <v>2701140040</v>
      </c>
      <c r="B1684" s="190" t="s">
        <v>11735</v>
      </c>
      <c r="C1684" s="190" t="s">
        <v>639</v>
      </c>
      <c r="D1684" s="190" t="s">
        <v>479</v>
      </c>
      <c r="E1684" s="191">
        <v>0</v>
      </c>
    </row>
    <row r="1685" spans="1:5" x14ac:dyDescent="0.25">
      <c r="A1685" s="188">
        <v>2701140041</v>
      </c>
      <c r="B1685" s="188" t="s">
        <v>4269</v>
      </c>
      <c r="C1685" s="188" t="s">
        <v>639</v>
      </c>
      <c r="D1685" s="188" t="s">
        <v>479</v>
      </c>
      <c r="E1685" s="189">
        <v>0</v>
      </c>
    </row>
    <row r="1686" spans="1:5" x14ac:dyDescent="0.25">
      <c r="A1686" s="190">
        <v>2701140042</v>
      </c>
      <c r="B1686" s="190" t="s">
        <v>5424</v>
      </c>
      <c r="C1686" s="190" t="s">
        <v>639</v>
      </c>
      <c r="D1686" s="190" t="s">
        <v>479</v>
      </c>
      <c r="E1686" s="191">
        <v>0</v>
      </c>
    </row>
    <row r="1687" spans="1:5" x14ac:dyDescent="0.25">
      <c r="A1687" s="188">
        <v>2701140043</v>
      </c>
      <c r="B1687" s="188" t="s">
        <v>6683</v>
      </c>
      <c r="C1687" s="188" t="s">
        <v>639</v>
      </c>
      <c r="D1687" s="188" t="s">
        <v>479</v>
      </c>
      <c r="E1687" s="189">
        <v>0</v>
      </c>
    </row>
    <row r="1688" spans="1:5" x14ac:dyDescent="0.25">
      <c r="A1688" s="190">
        <v>2701140044</v>
      </c>
      <c r="B1688" s="190" t="s">
        <v>6519</v>
      </c>
      <c r="C1688" s="190" t="s">
        <v>639</v>
      </c>
      <c r="D1688" s="190" t="s">
        <v>479</v>
      </c>
      <c r="E1688" s="191">
        <v>0</v>
      </c>
    </row>
    <row r="1689" spans="1:5" x14ac:dyDescent="0.25">
      <c r="A1689" s="188">
        <v>2701150001</v>
      </c>
      <c r="B1689" s="188" t="s">
        <v>825</v>
      </c>
      <c r="C1689" s="188" t="s">
        <v>639</v>
      </c>
      <c r="D1689" s="188" t="s">
        <v>479</v>
      </c>
      <c r="E1689" s="189">
        <v>0</v>
      </c>
    </row>
    <row r="1690" spans="1:5" x14ac:dyDescent="0.25">
      <c r="A1690" s="190">
        <v>2701150002</v>
      </c>
      <c r="B1690" s="190" t="s">
        <v>826</v>
      </c>
      <c r="C1690" s="190" t="s">
        <v>639</v>
      </c>
      <c r="D1690" s="190" t="s">
        <v>479</v>
      </c>
      <c r="E1690" s="191">
        <v>0</v>
      </c>
    </row>
    <row r="1691" spans="1:5" x14ac:dyDescent="0.25">
      <c r="A1691" s="188">
        <v>2701150003</v>
      </c>
      <c r="B1691" s="188" t="s">
        <v>827</v>
      </c>
      <c r="C1691" s="188" t="s">
        <v>639</v>
      </c>
      <c r="D1691" s="188" t="s">
        <v>479</v>
      </c>
      <c r="E1691" s="189">
        <v>0</v>
      </c>
    </row>
    <row r="1692" spans="1:5" x14ac:dyDescent="0.25">
      <c r="A1692" s="190">
        <v>2701150004</v>
      </c>
      <c r="B1692" s="190" t="s">
        <v>828</v>
      </c>
      <c r="C1692" s="190" t="s">
        <v>639</v>
      </c>
      <c r="D1692" s="190" t="s">
        <v>479</v>
      </c>
      <c r="E1692" s="191">
        <v>0</v>
      </c>
    </row>
    <row r="1693" spans="1:5" x14ac:dyDescent="0.25">
      <c r="A1693" s="188">
        <v>2701150005</v>
      </c>
      <c r="B1693" s="188" t="s">
        <v>829</v>
      </c>
      <c r="C1693" s="188" t="s">
        <v>639</v>
      </c>
      <c r="D1693" s="188" t="s">
        <v>479</v>
      </c>
      <c r="E1693" s="189">
        <v>0</v>
      </c>
    </row>
    <row r="1694" spans="1:5" x14ac:dyDescent="0.25">
      <c r="A1694" s="190">
        <v>2701150006</v>
      </c>
      <c r="B1694" s="190" t="s">
        <v>830</v>
      </c>
      <c r="C1694" s="190" t="s">
        <v>639</v>
      </c>
      <c r="D1694" s="190" t="s">
        <v>479</v>
      </c>
      <c r="E1694" s="191">
        <v>0</v>
      </c>
    </row>
    <row r="1695" spans="1:5" x14ac:dyDescent="0.25">
      <c r="A1695" s="188">
        <v>2701150007</v>
      </c>
      <c r="B1695" s="188" t="s">
        <v>831</v>
      </c>
      <c r="C1695" s="188" t="s">
        <v>639</v>
      </c>
      <c r="D1695" s="188" t="s">
        <v>479</v>
      </c>
      <c r="E1695" s="189">
        <v>0</v>
      </c>
    </row>
    <row r="1696" spans="1:5" x14ac:dyDescent="0.25">
      <c r="A1696" s="190">
        <v>2701150008</v>
      </c>
      <c r="B1696" s="190" t="s">
        <v>832</v>
      </c>
      <c r="C1696" s="190" t="s">
        <v>639</v>
      </c>
      <c r="D1696" s="190" t="s">
        <v>479</v>
      </c>
      <c r="E1696" s="191">
        <v>0</v>
      </c>
    </row>
    <row r="1697" spans="1:5" x14ac:dyDescent="0.25">
      <c r="A1697" s="188">
        <v>2701150009</v>
      </c>
      <c r="B1697" s="188" t="s">
        <v>3906</v>
      </c>
      <c r="C1697" s="188" t="s">
        <v>639</v>
      </c>
      <c r="D1697" s="188" t="s">
        <v>479</v>
      </c>
      <c r="E1697" s="189">
        <v>0</v>
      </c>
    </row>
    <row r="1698" spans="1:5" x14ac:dyDescent="0.25">
      <c r="A1698" s="190">
        <v>2701160001</v>
      </c>
      <c r="B1698" s="190" t="s">
        <v>833</v>
      </c>
      <c r="C1698" s="190" t="s">
        <v>639</v>
      </c>
      <c r="D1698" s="190" t="s">
        <v>479</v>
      </c>
      <c r="E1698" s="191">
        <v>0</v>
      </c>
    </row>
    <row r="1699" spans="1:5" x14ac:dyDescent="0.25">
      <c r="A1699" s="188">
        <v>2701160002</v>
      </c>
      <c r="B1699" s="188" t="s">
        <v>834</v>
      </c>
      <c r="C1699" s="188" t="s">
        <v>639</v>
      </c>
      <c r="D1699" s="188" t="s">
        <v>479</v>
      </c>
      <c r="E1699" s="189">
        <v>0</v>
      </c>
    </row>
    <row r="1700" spans="1:5" x14ac:dyDescent="0.25">
      <c r="A1700" s="190">
        <v>2701160003</v>
      </c>
      <c r="B1700" s="190" t="s">
        <v>1757</v>
      </c>
      <c r="C1700" s="190" t="s">
        <v>639</v>
      </c>
      <c r="D1700" s="190" t="s">
        <v>479</v>
      </c>
      <c r="E1700" s="191">
        <v>0</v>
      </c>
    </row>
    <row r="1701" spans="1:5" x14ac:dyDescent="0.25">
      <c r="A1701" s="188">
        <v>2701160004</v>
      </c>
      <c r="B1701" s="188" t="s">
        <v>1758</v>
      </c>
      <c r="C1701" s="188" t="s">
        <v>639</v>
      </c>
      <c r="D1701" s="188" t="s">
        <v>479</v>
      </c>
      <c r="E1701" s="189">
        <v>0</v>
      </c>
    </row>
    <row r="1702" spans="1:5" x14ac:dyDescent="0.25">
      <c r="A1702" s="190">
        <v>2701160005</v>
      </c>
      <c r="B1702" s="190" t="s">
        <v>835</v>
      </c>
      <c r="C1702" s="190" t="s">
        <v>639</v>
      </c>
      <c r="D1702" s="190" t="s">
        <v>479</v>
      </c>
      <c r="E1702" s="191">
        <v>0</v>
      </c>
    </row>
    <row r="1703" spans="1:5" x14ac:dyDescent="0.25">
      <c r="A1703" s="188">
        <v>2701160006</v>
      </c>
      <c r="B1703" s="188" t="s">
        <v>836</v>
      </c>
      <c r="C1703" s="188" t="s">
        <v>639</v>
      </c>
      <c r="D1703" s="188" t="s">
        <v>479</v>
      </c>
      <c r="E1703" s="189">
        <v>0</v>
      </c>
    </row>
    <row r="1704" spans="1:5" x14ac:dyDescent="0.25">
      <c r="A1704" s="190">
        <v>2701160007</v>
      </c>
      <c r="B1704" s="190" t="s">
        <v>837</v>
      </c>
      <c r="C1704" s="190" t="s">
        <v>639</v>
      </c>
      <c r="D1704" s="190" t="s">
        <v>479</v>
      </c>
      <c r="E1704" s="191">
        <v>0</v>
      </c>
    </row>
    <row r="1705" spans="1:5" x14ac:dyDescent="0.25">
      <c r="A1705" s="188">
        <v>2701160008</v>
      </c>
      <c r="B1705" s="188" t="s">
        <v>838</v>
      </c>
      <c r="C1705" s="188" t="s">
        <v>639</v>
      </c>
      <c r="D1705" s="188" t="s">
        <v>479</v>
      </c>
      <c r="E1705" s="189">
        <v>0</v>
      </c>
    </row>
    <row r="1706" spans="1:5" x14ac:dyDescent="0.25">
      <c r="A1706" s="190">
        <v>2701160011</v>
      </c>
      <c r="B1706" s="190" t="s">
        <v>839</v>
      </c>
      <c r="C1706" s="190" t="s">
        <v>639</v>
      </c>
      <c r="D1706" s="190" t="s">
        <v>479</v>
      </c>
      <c r="E1706" s="191">
        <v>0</v>
      </c>
    </row>
    <row r="1707" spans="1:5" x14ac:dyDescent="0.25">
      <c r="A1707" s="188">
        <v>2701160012</v>
      </c>
      <c r="B1707" s="188" t="s">
        <v>840</v>
      </c>
      <c r="C1707" s="188" t="s">
        <v>639</v>
      </c>
      <c r="D1707" s="188" t="s">
        <v>479</v>
      </c>
      <c r="E1707" s="189">
        <v>0</v>
      </c>
    </row>
    <row r="1708" spans="1:5" x14ac:dyDescent="0.25">
      <c r="A1708" s="190">
        <v>2701160013</v>
      </c>
      <c r="B1708" s="190" t="s">
        <v>3907</v>
      </c>
      <c r="C1708" s="190" t="s">
        <v>639</v>
      </c>
      <c r="D1708" s="190" t="s">
        <v>479</v>
      </c>
      <c r="E1708" s="191">
        <v>0</v>
      </c>
    </row>
    <row r="1709" spans="1:5" x14ac:dyDescent="0.25">
      <c r="A1709" s="188">
        <v>2701160014</v>
      </c>
      <c r="B1709" s="188" t="s">
        <v>4147</v>
      </c>
      <c r="C1709" s="188" t="s">
        <v>639</v>
      </c>
      <c r="D1709" s="188" t="s">
        <v>479</v>
      </c>
      <c r="E1709" s="189">
        <v>0</v>
      </c>
    </row>
    <row r="1710" spans="1:5" x14ac:dyDescent="0.25">
      <c r="A1710" s="190">
        <v>2701160015</v>
      </c>
      <c r="B1710" s="190" t="s">
        <v>4270</v>
      </c>
      <c r="C1710" s="190" t="s">
        <v>639</v>
      </c>
      <c r="D1710" s="190" t="s">
        <v>479</v>
      </c>
      <c r="E1710" s="191">
        <v>0</v>
      </c>
    </row>
    <row r="1711" spans="1:5" x14ac:dyDescent="0.25">
      <c r="A1711" s="188">
        <v>2701170001</v>
      </c>
      <c r="B1711" s="188" t="s">
        <v>1759</v>
      </c>
      <c r="C1711" s="188" t="s">
        <v>746</v>
      </c>
      <c r="D1711" s="188" t="s">
        <v>750</v>
      </c>
      <c r="E1711" s="189">
        <v>0</v>
      </c>
    </row>
    <row r="1712" spans="1:5" x14ac:dyDescent="0.25">
      <c r="A1712" s="190">
        <v>2701170002</v>
      </c>
      <c r="B1712" s="190" t="s">
        <v>841</v>
      </c>
      <c r="C1712" s="190" t="s">
        <v>746</v>
      </c>
      <c r="D1712" s="190" t="s">
        <v>750</v>
      </c>
      <c r="E1712" s="191">
        <v>0</v>
      </c>
    </row>
    <row r="1713" spans="1:5" x14ac:dyDescent="0.25">
      <c r="A1713" s="188">
        <v>2701170003</v>
      </c>
      <c r="B1713" s="188" t="s">
        <v>409</v>
      </c>
      <c r="C1713" s="188" t="s">
        <v>746</v>
      </c>
      <c r="D1713" s="188" t="s">
        <v>750</v>
      </c>
      <c r="E1713" s="189">
        <v>0</v>
      </c>
    </row>
    <row r="1714" spans="1:5" x14ac:dyDescent="0.25">
      <c r="A1714" s="190">
        <v>2701180001</v>
      </c>
      <c r="B1714" s="190" t="s">
        <v>4148</v>
      </c>
      <c r="C1714" s="190" t="s">
        <v>639</v>
      </c>
      <c r="D1714" s="190" t="s">
        <v>478</v>
      </c>
      <c r="E1714" s="191">
        <v>4.7698000000000003E-3</v>
      </c>
    </row>
    <row r="1715" spans="1:5" x14ac:dyDescent="0.25">
      <c r="A1715" s="188">
        <v>2701190001</v>
      </c>
      <c r="B1715" s="188" t="s">
        <v>842</v>
      </c>
      <c r="C1715" s="188" t="s">
        <v>746</v>
      </c>
      <c r="D1715" s="188" t="s">
        <v>478</v>
      </c>
      <c r="E1715" s="189">
        <v>0</v>
      </c>
    </row>
    <row r="1716" spans="1:5" x14ac:dyDescent="0.25">
      <c r="A1716" s="190">
        <v>2701190002</v>
      </c>
      <c r="B1716" s="190" t="s">
        <v>1760</v>
      </c>
      <c r="C1716" s="190" t="s">
        <v>746</v>
      </c>
      <c r="D1716" s="190" t="s">
        <v>478</v>
      </c>
      <c r="E1716" s="191">
        <v>0</v>
      </c>
    </row>
    <row r="1717" spans="1:5" x14ac:dyDescent="0.25">
      <c r="A1717" s="188">
        <v>2701190003</v>
      </c>
      <c r="B1717" s="188" t="s">
        <v>1761</v>
      </c>
      <c r="C1717" s="188" t="s">
        <v>746</v>
      </c>
      <c r="D1717" s="188" t="s">
        <v>478</v>
      </c>
      <c r="E1717" s="189">
        <v>0</v>
      </c>
    </row>
    <row r="1718" spans="1:5" x14ac:dyDescent="0.25">
      <c r="A1718" s="190">
        <v>2701190004</v>
      </c>
      <c r="B1718" s="190" t="s">
        <v>416</v>
      </c>
      <c r="C1718" s="190" t="s">
        <v>746</v>
      </c>
      <c r="D1718" s="190" t="s">
        <v>478</v>
      </c>
      <c r="E1718" s="191">
        <v>0</v>
      </c>
    </row>
    <row r="1719" spans="1:5" x14ac:dyDescent="0.25">
      <c r="A1719" s="188">
        <v>2701200001</v>
      </c>
      <c r="B1719" s="188" t="s">
        <v>843</v>
      </c>
      <c r="C1719" s="188" t="s">
        <v>746</v>
      </c>
      <c r="D1719" s="188" t="s">
        <v>478</v>
      </c>
      <c r="E1719" s="189">
        <v>0</v>
      </c>
    </row>
    <row r="1720" spans="1:5" x14ac:dyDescent="0.25">
      <c r="A1720" s="190">
        <v>2701200002</v>
      </c>
      <c r="B1720" s="190" t="s">
        <v>844</v>
      </c>
      <c r="C1720" s="190" t="s">
        <v>746</v>
      </c>
      <c r="D1720" s="190" t="s">
        <v>478</v>
      </c>
      <c r="E1720" s="191">
        <v>0</v>
      </c>
    </row>
    <row r="1721" spans="1:5" x14ac:dyDescent="0.25">
      <c r="A1721" s="188">
        <v>2701200003</v>
      </c>
      <c r="B1721" s="188" t="s">
        <v>845</v>
      </c>
      <c r="C1721" s="188" t="s">
        <v>746</v>
      </c>
      <c r="D1721" s="188" t="s">
        <v>478</v>
      </c>
      <c r="E1721" s="189">
        <v>0</v>
      </c>
    </row>
    <row r="1722" spans="1:5" x14ac:dyDescent="0.25">
      <c r="A1722" s="190">
        <v>2701200004</v>
      </c>
      <c r="B1722" s="190" t="s">
        <v>846</v>
      </c>
      <c r="C1722" s="190" t="s">
        <v>746</v>
      </c>
      <c r="D1722" s="190" t="s">
        <v>478</v>
      </c>
      <c r="E1722" s="191">
        <v>0</v>
      </c>
    </row>
    <row r="1723" spans="1:5" x14ac:dyDescent="0.25">
      <c r="A1723" s="188">
        <v>2701200005</v>
      </c>
      <c r="B1723" s="188" t="s">
        <v>399</v>
      </c>
      <c r="C1723" s="188" t="s">
        <v>746</v>
      </c>
      <c r="D1723" s="188" t="s">
        <v>478</v>
      </c>
      <c r="E1723" s="189">
        <v>0</v>
      </c>
    </row>
    <row r="1724" spans="1:5" x14ac:dyDescent="0.25">
      <c r="A1724" s="190">
        <v>2701200006</v>
      </c>
      <c r="B1724" s="190" t="s">
        <v>6477</v>
      </c>
      <c r="C1724" s="190" t="s">
        <v>746</v>
      </c>
      <c r="D1724" s="190" t="s">
        <v>478</v>
      </c>
      <c r="E1724" s="191">
        <v>0</v>
      </c>
    </row>
    <row r="1725" spans="1:5" x14ac:dyDescent="0.25">
      <c r="A1725" s="188">
        <v>2701210001</v>
      </c>
      <c r="B1725" s="188" t="s">
        <v>1762</v>
      </c>
      <c r="C1725" s="188" t="s">
        <v>746</v>
      </c>
      <c r="D1725" s="188" t="s">
        <v>478</v>
      </c>
      <c r="E1725" s="189">
        <v>0</v>
      </c>
    </row>
    <row r="1726" spans="1:5" x14ac:dyDescent="0.25">
      <c r="A1726" s="190">
        <v>2701210002</v>
      </c>
      <c r="B1726" s="190" t="s">
        <v>847</v>
      </c>
      <c r="C1726" s="190" t="s">
        <v>746</v>
      </c>
      <c r="D1726" s="190" t="s">
        <v>478</v>
      </c>
      <c r="E1726" s="191">
        <v>0</v>
      </c>
    </row>
    <row r="1727" spans="1:5" x14ac:dyDescent="0.25">
      <c r="A1727" s="188">
        <v>2701210003</v>
      </c>
      <c r="B1727" s="188" t="s">
        <v>848</v>
      </c>
      <c r="C1727" s="188" t="s">
        <v>746</v>
      </c>
      <c r="D1727" s="188" t="s">
        <v>478</v>
      </c>
      <c r="E1727" s="189">
        <v>0</v>
      </c>
    </row>
    <row r="1728" spans="1:5" x14ac:dyDescent="0.25">
      <c r="A1728" s="190">
        <v>2701210004</v>
      </c>
      <c r="B1728" s="190" t="s">
        <v>849</v>
      </c>
      <c r="C1728" s="190" t="s">
        <v>746</v>
      </c>
      <c r="D1728" s="190" t="s">
        <v>478</v>
      </c>
      <c r="E1728" s="191">
        <v>0</v>
      </c>
    </row>
    <row r="1729" spans="1:5" x14ac:dyDescent="0.25">
      <c r="A1729" s="188">
        <v>2701210005</v>
      </c>
      <c r="B1729" s="188" t="s">
        <v>850</v>
      </c>
      <c r="C1729" s="188" t="s">
        <v>746</v>
      </c>
      <c r="D1729" s="188" t="s">
        <v>478</v>
      </c>
      <c r="E1729" s="189">
        <v>0</v>
      </c>
    </row>
    <row r="1730" spans="1:5" x14ac:dyDescent="0.25">
      <c r="A1730" s="190">
        <v>2701210006</v>
      </c>
      <c r="B1730" s="190" t="s">
        <v>8720</v>
      </c>
      <c r="C1730" s="190" t="s">
        <v>746</v>
      </c>
      <c r="D1730" s="190" t="s">
        <v>478</v>
      </c>
      <c r="E1730" s="191">
        <v>1</v>
      </c>
    </row>
    <row r="1731" spans="1:5" x14ac:dyDescent="0.25">
      <c r="A1731" s="188">
        <v>2701210007</v>
      </c>
      <c r="B1731" s="188" t="s">
        <v>11745</v>
      </c>
      <c r="C1731" s="188" t="s">
        <v>746</v>
      </c>
      <c r="D1731" s="188" t="s">
        <v>478</v>
      </c>
      <c r="E1731" s="189">
        <v>0</v>
      </c>
    </row>
    <row r="1732" spans="1:5" x14ac:dyDescent="0.25">
      <c r="A1732" s="190">
        <v>2701220001</v>
      </c>
      <c r="B1732" s="190" t="s">
        <v>537</v>
      </c>
      <c r="C1732" s="190" t="s">
        <v>746</v>
      </c>
      <c r="D1732" s="190" t="s">
        <v>478</v>
      </c>
      <c r="E1732" s="191">
        <v>0</v>
      </c>
    </row>
    <row r="1733" spans="1:5" x14ac:dyDescent="0.25">
      <c r="A1733" s="188">
        <v>2701220002</v>
      </c>
      <c r="B1733" s="188" t="s">
        <v>7331</v>
      </c>
      <c r="C1733" s="188" t="s">
        <v>746</v>
      </c>
      <c r="D1733" s="188" t="s">
        <v>479</v>
      </c>
      <c r="E1733" s="189">
        <v>0</v>
      </c>
    </row>
    <row r="1734" spans="1:5" x14ac:dyDescent="0.25">
      <c r="A1734" s="190">
        <v>2701230001</v>
      </c>
      <c r="B1734" s="190" t="s">
        <v>1763</v>
      </c>
      <c r="C1734" s="190" t="s">
        <v>748</v>
      </c>
      <c r="D1734" s="190" t="s">
        <v>750</v>
      </c>
      <c r="E1734" s="191">
        <v>0</v>
      </c>
    </row>
    <row r="1735" spans="1:5" x14ac:dyDescent="0.25">
      <c r="A1735" s="188">
        <v>2701230002</v>
      </c>
      <c r="B1735" s="188" t="s">
        <v>11746</v>
      </c>
      <c r="C1735" s="188" t="s">
        <v>748</v>
      </c>
      <c r="D1735" s="188" t="s">
        <v>750</v>
      </c>
      <c r="E1735" s="189">
        <v>0</v>
      </c>
    </row>
    <row r="1736" spans="1:5" x14ac:dyDescent="0.25">
      <c r="A1736" s="190">
        <v>2701230003</v>
      </c>
      <c r="B1736" s="190" t="s">
        <v>1765</v>
      </c>
      <c r="C1736" s="190" t="s">
        <v>748</v>
      </c>
      <c r="D1736" s="190" t="s">
        <v>750</v>
      </c>
      <c r="E1736" s="191">
        <v>0</v>
      </c>
    </row>
    <row r="1737" spans="1:5" x14ac:dyDescent="0.25">
      <c r="A1737" s="188">
        <v>2701230004</v>
      </c>
      <c r="B1737" s="188" t="s">
        <v>1766</v>
      </c>
      <c r="C1737" s="188" t="s">
        <v>748</v>
      </c>
      <c r="D1737" s="188" t="s">
        <v>750</v>
      </c>
      <c r="E1737" s="189">
        <v>0</v>
      </c>
    </row>
    <row r="1738" spans="1:5" x14ac:dyDescent="0.25">
      <c r="A1738" s="190">
        <v>2701230005</v>
      </c>
      <c r="B1738" s="190" t="s">
        <v>1767</v>
      </c>
      <c r="C1738" s="190" t="s">
        <v>748</v>
      </c>
      <c r="D1738" s="190" t="s">
        <v>750</v>
      </c>
      <c r="E1738" s="191">
        <v>0</v>
      </c>
    </row>
    <row r="1739" spans="1:5" x14ac:dyDescent="0.25">
      <c r="A1739" s="188">
        <v>2701230006</v>
      </c>
      <c r="B1739" s="188" t="s">
        <v>1768</v>
      </c>
      <c r="C1739" s="188" t="s">
        <v>748</v>
      </c>
      <c r="D1739" s="188" t="s">
        <v>750</v>
      </c>
      <c r="E1739" s="189">
        <v>0</v>
      </c>
    </row>
    <row r="1740" spans="1:5" x14ac:dyDescent="0.25">
      <c r="A1740" s="190">
        <v>2701230007</v>
      </c>
      <c r="B1740" s="190" t="s">
        <v>1769</v>
      </c>
      <c r="C1740" s="190" t="s">
        <v>748</v>
      </c>
      <c r="D1740" s="190" t="s">
        <v>750</v>
      </c>
      <c r="E1740" s="191">
        <v>0</v>
      </c>
    </row>
    <row r="1741" spans="1:5" x14ac:dyDescent="0.25">
      <c r="A1741" s="188">
        <v>2701230008</v>
      </c>
      <c r="B1741" s="188" t="s">
        <v>1770</v>
      </c>
      <c r="C1741" s="188" t="s">
        <v>748</v>
      </c>
      <c r="D1741" s="188" t="s">
        <v>750</v>
      </c>
      <c r="E1741" s="189">
        <v>0</v>
      </c>
    </row>
    <row r="1742" spans="1:5" x14ac:dyDescent="0.25">
      <c r="A1742" s="190">
        <v>2701230009</v>
      </c>
      <c r="B1742" s="190" t="s">
        <v>1771</v>
      </c>
      <c r="C1742" s="190" t="s">
        <v>748</v>
      </c>
      <c r="D1742" s="190" t="s">
        <v>750</v>
      </c>
      <c r="E1742" s="191">
        <v>0</v>
      </c>
    </row>
    <row r="1743" spans="1:5" x14ac:dyDescent="0.25">
      <c r="A1743" s="188">
        <v>2701230010</v>
      </c>
      <c r="B1743" s="188" t="s">
        <v>1772</v>
      </c>
      <c r="C1743" s="188" t="s">
        <v>748</v>
      </c>
      <c r="D1743" s="188" t="s">
        <v>750</v>
      </c>
      <c r="E1743" s="189">
        <v>0</v>
      </c>
    </row>
    <row r="1744" spans="1:5" x14ac:dyDescent="0.25">
      <c r="A1744" s="190">
        <v>2701230011</v>
      </c>
      <c r="B1744" s="190" t="s">
        <v>1773</v>
      </c>
      <c r="C1744" s="190" t="s">
        <v>748</v>
      </c>
      <c r="D1744" s="190" t="s">
        <v>750</v>
      </c>
      <c r="E1744" s="191">
        <v>0</v>
      </c>
    </row>
    <row r="1745" spans="1:5" x14ac:dyDescent="0.25">
      <c r="A1745" s="188">
        <v>2701230012</v>
      </c>
      <c r="B1745" s="188" t="s">
        <v>1774</v>
      </c>
      <c r="C1745" s="188" t="s">
        <v>748</v>
      </c>
      <c r="D1745" s="188" t="s">
        <v>750</v>
      </c>
      <c r="E1745" s="189">
        <v>0</v>
      </c>
    </row>
    <row r="1746" spans="1:5" x14ac:dyDescent="0.25">
      <c r="A1746" s="190">
        <v>2701230013</v>
      </c>
      <c r="B1746" s="190" t="s">
        <v>1775</v>
      </c>
      <c r="C1746" s="190" t="s">
        <v>748</v>
      </c>
      <c r="D1746" s="190" t="s">
        <v>750</v>
      </c>
      <c r="E1746" s="191">
        <v>0</v>
      </c>
    </row>
    <row r="1747" spans="1:5" x14ac:dyDescent="0.25">
      <c r="A1747" s="188">
        <v>2701230014</v>
      </c>
      <c r="B1747" s="188" t="s">
        <v>1776</v>
      </c>
      <c r="C1747" s="188" t="s">
        <v>748</v>
      </c>
      <c r="D1747" s="188" t="s">
        <v>750</v>
      </c>
      <c r="E1747" s="189">
        <v>0</v>
      </c>
    </row>
    <row r="1748" spans="1:5" x14ac:dyDescent="0.25">
      <c r="A1748" s="190">
        <v>2701230015</v>
      </c>
      <c r="B1748" s="190" t="s">
        <v>12166</v>
      </c>
      <c r="C1748" s="190" t="s">
        <v>748</v>
      </c>
      <c r="D1748" s="190" t="s">
        <v>750</v>
      </c>
      <c r="E1748" s="191">
        <v>0</v>
      </c>
    </row>
    <row r="1749" spans="1:5" x14ac:dyDescent="0.25">
      <c r="A1749" s="188">
        <v>2701230016</v>
      </c>
      <c r="B1749" s="188" t="s">
        <v>1777</v>
      </c>
      <c r="C1749" s="188" t="s">
        <v>748</v>
      </c>
      <c r="D1749" s="188" t="s">
        <v>750</v>
      </c>
      <c r="E1749" s="189">
        <v>0</v>
      </c>
    </row>
    <row r="1750" spans="1:5" x14ac:dyDescent="0.25">
      <c r="A1750" s="190">
        <v>2701230017</v>
      </c>
      <c r="B1750" s="190" t="s">
        <v>851</v>
      </c>
      <c r="C1750" s="190" t="s">
        <v>748</v>
      </c>
      <c r="D1750" s="190" t="s">
        <v>750</v>
      </c>
      <c r="E1750" s="191">
        <v>0</v>
      </c>
    </row>
    <row r="1751" spans="1:5" x14ac:dyDescent="0.25">
      <c r="A1751" s="188">
        <v>2701230019</v>
      </c>
      <c r="B1751" s="188" t="s">
        <v>1778</v>
      </c>
      <c r="C1751" s="188" t="s">
        <v>748</v>
      </c>
      <c r="D1751" s="188" t="s">
        <v>750</v>
      </c>
      <c r="E1751" s="189">
        <v>0</v>
      </c>
    </row>
    <row r="1752" spans="1:5" x14ac:dyDescent="0.25">
      <c r="A1752" s="190">
        <v>2701230020</v>
      </c>
      <c r="B1752" s="190" t="s">
        <v>852</v>
      </c>
      <c r="C1752" s="190" t="s">
        <v>748</v>
      </c>
      <c r="D1752" s="190" t="s">
        <v>750</v>
      </c>
      <c r="E1752" s="191">
        <v>0</v>
      </c>
    </row>
    <row r="1753" spans="1:5" x14ac:dyDescent="0.25">
      <c r="A1753" s="188">
        <v>2701230021</v>
      </c>
      <c r="B1753" s="188" t="s">
        <v>853</v>
      </c>
      <c r="C1753" s="188" t="s">
        <v>748</v>
      </c>
      <c r="D1753" s="188" t="s">
        <v>750</v>
      </c>
      <c r="E1753" s="189">
        <v>0</v>
      </c>
    </row>
    <row r="1754" spans="1:5" x14ac:dyDescent="0.25">
      <c r="A1754" s="190">
        <v>2701230022</v>
      </c>
      <c r="B1754" s="190" t="s">
        <v>1779</v>
      </c>
      <c r="C1754" s="190" t="s">
        <v>748</v>
      </c>
      <c r="D1754" s="190" t="s">
        <v>750</v>
      </c>
      <c r="E1754" s="191">
        <v>0</v>
      </c>
    </row>
    <row r="1755" spans="1:5" x14ac:dyDescent="0.25">
      <c r="A1755" s="188">
        <v>2701230023</v>
      </c>
      <c r="B1755" s="188" t="s">
        <v>1780</v>
      </c>
      <c r="C1755" s="188" t="s">
        <v>748</v>
      </c>
      <c r="D1755" s="188" t="s">
        <v>750</v>
      </c>
      <c r="E1755" s="189">
        <v>0</v>
      </c>
    </row>
    <row r="1756" spans="1:5" x14ac:dyDescent="0.25">
      <c r="A1756" s="190">
        <v>2701230024</v>
      </c>
      <c r="B1756" s="190" t="s">
        <v>1781</v>
      </c>
      <c r="C1756" s="190" t="s">
        <v>748</v>
      </c>
      <c r="D1756" s="190" t="s">
        <v>750</v>
      </c>
      <c r="E1756" s="191">
        <v>0</v>
      </c>
    </row>
    <row r="1757" spans="1:5" x14ac:dyDescent="0.25">
      <c r="A1757" s="188">
        <v>2701230025</v>
      </c>
      <c r="B1757" s="188" t="s">
        <v>6358</v>
      </c>
      <c r="C1757" s="188" t="s">
        <v>748</v>
      </c>
      <c r="D1757" s="188" t="s">
        <v>750</v>
      </c>
      <c r="E1757" s="189">
        <v>0</v>
      </c>
    </row>
    <row r="1758" spans="1:5" x14ac:dyDescent="0.25">
      <c r="A1758" s="190">
        <v>2701230026</v>
      </c>
      <c r="B1758" s="190" t="s">
        <v>1782</v>
      </c>
      <c r="C1758" s="190" t="s">
        <v>748</v>
      </c>
      <c r="D1758" s="190" t="s">
        <v>750</v>
      </c>
      <c r="E1758" s="191">
        <v>0</v>
      </c>
    </row>
    <row r="1759" spans="1:5" x14ac:dyDescent="0.25">
      <c r="A1759" s="188">
        <v>2701230027</v>
      </c>
      <c r="B1759" s="188" t="s">
        <v>1783</v>
      </c>
      <c r="C1759" s="188" t="s">
        <v>748</v>
      </c>
      <c r="D1759" s="188" t="s">
        <v>750</v>
      </c>
      <c r="E1759" s="189">
        <v>0</v>
      </c>
    </row>
    <row r="1760" spans="1:5" x14ac:dyDescent="0.25">
      <c r="A1760" s="190">
        <v>2701230028</v>
      </c>
      <c r="B1760" s="190" t="s">
        <v>1784</v>
      </c>
      <c r="C1760" s="190" t="s">
        <v>748</v>
      </c>
      <c r="D1760" s="190" t="s">
        <v>750</v>
      </c>
      <c r="E1760" s="191">
        <v>0</v>
      </c>
    </row>
    <row r="1761" spans="1:5" x14ac:dyDescent="0.25">
      <c r="A1761" s="188">
        <v>2701230029</v>
      </c>
      <c r="B1761" s="188" t="s">
        <v>1785</v>
      </c>
      <c r="C1761" s="188" t="s">
        <v>748</v>
      </c>
      <c r="D1761" s="188" t="s">
        <v>750</v>
      </c>
      <c r="E1761" s="189">
        <v>0</v>
      </c>
    </row>
    <row r="1762" spans="1:5" x14ac:dyDescent="0.25">
      <c r="A1762" s="190">
        <v>2701230031</v>
      </c>
      <c r="B1762" s="190" t="s">
        <v>1786</v>
      </c>
      <c r="C1762" s="190" t="s">
        <v>748</v>
      </c>
      <c r="D1762" s="190" t="s">
        <v>750</v>
      </c>
      <c r="E1762" s="191">
        <v>0</v>
      </c>
    </row>
    <row r="1763" spans="1:5" x14ac:dyDescent="0.25">
      <c r="A1763" s="188">
        <v>2701230032</v>
      </c>
      <c r="B1763" s="188" t="s">
        <v>1787</v>
      </c>
      <c r="C1763" s="188" t="s">
        <v>748</v>
      </c>
      <c r="D1763" s="188" t="s">
        <v>750</v>
      </c>
      <c r="E1763" s="189">
        <v>0</v>
      </c>
    </row>
    <row r="1764" spans="1:5" x14ac:dyDescent="0.25">
      <c r="A1764" s="190">
        <v>2701230033</v>
      </c>
      <c r="B1764" s="190" t="s">
        <v>1788</v>
      </c>
      <c r="C1764" s="190" t="s">
        <v>748</v>
      </c>
      <c r="D1764" s="190" t="s">
        <v>750</v>
      </c>
      <c r="E1764" s="191">
        <v>0</v>
      </c>
    </row>
    <row r="1765" spans="1:5" x14ac:dyDescent="0.25">
      <c r="A1765" s="188">
        <v>2701230034</v>
      </c>
      <c r="B1765" s="188" t="s">
        <v>1789</v>
      </c>
      <c r="C1765" s="188" t="s">
        <v>748</v>
      </c>
      <c r="D1765" s="188" t="s">
        <v>750</v>
      </c>
      <c r="E1765" s="189">
        <v>0</v>
      </c>
    </row>
    <row r="1766" spans="1:5" x14ac:dyDescent="0.25">
      <c r="A1766" s="190">
        <v>2701230035</v>
      </c>
      <c r="B1766" s="190" t="s">
        <v>854</v>
      </c>
      <c r="C1766" s="190" t="s">
        <v>748</v>
      </c>
      <c r="D1766" s="190" t="s">
        <v>750</v>
      </c>
      <c r="E1766" s="191">
        <v>0</v>
      </c>
    </row>
    <row r="1767" spans="1:5" x14ac:dyDescent="0.25">
      <c r="A1767" s="188">
        <v>2701230036</v>
      </c>
      <c r="B1767" s="188" t="s">
        <v>855</v>
      </c>
      <c r="C1767" s="188" t="s">
        <v>748</v>
      </c>
      <c r="D1767" s="188" t="s">
        <v>750</v>
      </c>
      <c r="E1767" s="189">
        <v>0</v>
      </c>
    </row>
    <row r="1768" spans="1:5" x14ac:dyDescent="0.25">
      <c r="A1768" s="190">
        <v>2701230037</v>
      </c>
      <c r="B1768" s="190" t="s">
        <v>856</v>
      </c>
      <c r="C1768" s="190" t="s">
        <v>748</v>
      </c>
      <c r="D1768" s="190" t="s">
        <v>750</v>
      </c>
      <c r="E1768" s="191">
        <v>0</v>
      </c>
    </row>
    <row r="1769" spans="1:5" x14ac:dyDescent="0.25">
      <c r="A1769" s="188">
        <v>2701230038</v>
      </c>
      <c r="B1769" s="188" t="s">
        <v>857</v>
      </c>
      <c r="C1769" s="188" t="s">
        <v>748</v>
      </c>
      <c r="D1769" s="188" t="s">
        <v>750</v>
      </c>
      <c r="E1769" s="189">
        <v>0</v>
      </c>
    </row>
    <row r="1770" spans="1:5" x14ac:dyDescent="0.25">
      <c r="A1770" s="190">
        <v>2701230039</v>
      </c>
      <c r="B1770" s="190" t="s">
        <v>1790</v>
      </c>
      <c r="C1770" s="190" t="s">
        <v>748</v>
      </c>
      <c r="D1770" s="190" t="s">
        <v>750</v>
      </c>
      <c r="E1770" s="191">
        <v>0</v>
      </c>
    </row>
    <row r="1771" spans="1:5" x14ac:dyDescent="0.25">
      <c r="A1771" s="188">
        <v>2701230040</v>
      </c>
      <c r="B1771" s="188" t="s">
        <v>858</v>
      </c>
      <c r="C1771" s="188" t="s">
        <v>748</v>
      </c>
      <c r="D1771" s="188" t="s">
        <v>750</v>
      </c>
      <c r="E1771" s="189">
        <v>0</v>
      </c>
    </row>
    <row r="1772" spans="1:5" x14ac:dyDescent="0.25">
      <c r="A1772" s="190">
        <v>2701230041</v>
      </c>
      <c r="B1772" s="190" t="s">
        <v>1791</v>
      </c>
      <c r="C1772" s="190" t="s">
        <v>748</v>
      </c>
      <c r="D1772" s="190" t="s">
        <v>750</v>
      </c>
      <c r="E1772" s="191">
        <v>0</v>
      </c>
    </row>
    <row r="1773" spans="1:5" x14ac:dyDescent="0.25">
      <c r="A1773" s="188">
        <v>2701230042</v>
      </c>
      <c r="B1773" s="188" t="s">
        <v>1792</v>
      </c>
      <c r="C1773" s="188" t="s">
        <v>748</v>
      </c>
      <c r="D1773" s="188" t="s">
        <v>750</v>
      </c>
      <c r="E1773" s="189">
        <v>0</v>
      </c>
    </row>
    <row r="1774" spans="1:5" x14ac:dyDescent="0.25">
      <c r="A1774" s="190">
        <v>2701230043</v>
      </c>
      <c r="B1774" s="190" t="s">
        <v>1793</v>
      </c>
      <c r="C1774" s="190" t="s">
        <v>748</v>
      </c>
      <c r="D1774" s="190" t="s">
        <v>750</v>
      </c>
      <c r="E1774" s="191">
        <v>0</v>
      </c>
    </row>
    <row r="1775" spans="1:5" x14ac:dyDescent="0.25">
      <c r="A1775" s="188">
        <v>2701230045</v>
      </c>
      <c r="B1775" s="188" t="s">
        <v>11752</v>
      </c>
      <c r="C1775" s="188" t="s">
        <v>748</v>
      </c>
      <c r="D1775" s="188" t="s">
        <v>750</v>
      </c>
      <c r="E1775" s="189">
        <v>0</v>
      </c>
    </row>
    <row r="1776" spans="1:5" x14ac:dyDescent="0.25">
      <c r="A1776" s="190">
        <v>2701230046</v>
      </c>
      <c r="B1776" s="190" t="s">
        <v>4271</v>
      </c>
      <c r="C1776" s="190" t="s">
        <v>748</v>
      </c>
      <c r="D1776" s="190" t="s">
        <v>750</v>
      </c>
      <c r="E1776" s="191">
        <v>0</v>
      </c>
    </row>
    <row r="1777" spans="1:5" x14ac:dyDescent="0.25">
      <c r="A1777" s="188">
        <v>2701230047</v>
      </c>
      <c r="B1777" s="188" t="s">
        <v>4272</v>
      </c>
      <c r="C1777" s="188" t="s">
        <v>748</v>
      </c>
      <c r="D1777" s="188" t="s">
        <v>750</v>
      </c>
      <c r="E1777" s="189">
        <v>0</v>
      </c>
    </row>
    <row r="1778" spans="1:5" x14ac:dyDescent="0.25">
      <c r="A1778" s="190">
        <v>2701230048</v>
      </c>
      <c r="B1778" s="190" t="s">
        <v>4738</v>
      </c>
      <c r="C1778" s="190" t="s">
        <v>748</v>
      </c>
      <c r="D1778" s="190" t="s">
        <v>750</v>
      </c>
      <c r="E1778" s="191">
        <v>0</v>
      </c>
    </row>
    <row r="1779" spans="1:5" x14ac:dyDescent="0.25">
      <c r="A1779" s="188">
        <v>2701240001</v>
      </c>
      <c r="B1779" s="188" t="s">
        <v>5462</v>
      </c>
      <c r="C1779" s="188" t="s">
        <v>746</v>
      </c>
      <c r="D1779" s="188" t="s">
        <v>479</v>
      </c>
      <c r="E1779" s="189">
        <v>0</v>
      </c>
    </row>
    <row r="1780" spans="1:5" x14ac:dyDescent="0.25">
      <c r="A1780" s="190">
        <v>2701240002</v>
      </c>
      <c r="B1780" s="190" t="s">
        <v>860</v>
      </c>
      <c r="C1780" s="190" t="s">
        <v>639</v>
      </c>
      <c r="D1780" s="190" t="s">
        <v>479</v>
      </c>
      <c r="E1780" s="191">
        <v>0</v>
      </c>
    </row>
    <row r="1781" spans="1:5" x14ac:dyDescent="0.25">
      <c r="A1781" s="188">
        <v>2701240003</v>
      </c>
      <c r="B1781" s="188" t="s">
        <v>1795</v>
      </c>
      <c r="C1781" s="188" t="s">
        <v>639</v>
      </c>
      <c r="D1781" s="188" t="s">
        <v>479</v>
      </c>
      <c r="E1781" s="189">
        <v>0</v>
      </c>
    </row>
    <row r="1782" spans="1:5" x14ac:dyDescent="0.25">
      <c r="A1782" s="190">
        <v>2701240004</v>
      </c>
      <c r="B1782" s="190" t="s">
        <v>859</v>
      </c>
      <c r="C1782" s="190" t="s">
        <v>746</v>
      </c>
      <c r="D1782" s="190" t="s">
        <v>479</v>
      </c>
      <c r="E1782" s="191">
        <v>0</v>
      </c>
    </row>
    <row r="1783" spans="1:5" x14ac:dyDescent="0.25">
      <c r="A1783" s="188">
        <v>2701240005</v>
      </c>
      <c r="B1783" s="188" t="s">
        <v>8712</v>
      </c>
      <c r="C1783" s="188" t="s">
        <v>746</v>
      </c>
      <c r="D1783" s="188" t="s">
        <v>479</v>
      </c>
      <c r="E1783" s="189">
        <v>0</v>
      </c>
    </row>
    <row r="1784" spans="1:5" x14ac:dyDescent="0.25">
      <c r="A1784" s="190">
        <v>2701250001</v>
      </c>
      <c r="B1784" s="190" t="s">
        <v>861</v>
      </c>
      <c r="C1784" s="190" t="s">
        <v>746</v>
      </c>
      <c r="D1784" s="190" t="s">
        <v>478</v>
      </c>
      <c r="E1784" s="191">
        <v>0</v>
      </c>
    </row>
    <row r="1785" spans="1:5" x14ac:dyDescent="0.25">
      <c r="A1785" s="188">
        <v>2701260001</v>
      </c>
      <c r="B1785" s="188" t="s">
        <v>862</v>
      </c>
      <c r="C1785" s="188" t="s">
        <v>639</v>
      </c>
      <c r="D1785" s="188" t="s">
        <v>479</v>
      </c>
      <c r="E1785" s="189">
        <v>0</v>
      </c>
    </row>
    <row r="1786" spans="1:5" x14ac:dyDescent="0.25">
      <c r="A1786" s="190">
        <v>2701260002</v>
      </c>
      <c r="B1786" s="190" t="s">
        <v>11753</v>
      </c>
      <c r="C1786" s="190" t="s">
        <v>639</v>
      </c>
      <c r="D1786" s="190" t="s">
        <v>479</v>
      </c>
      <c r="E1786" s="191">
        <v>0</v>
      </c>
    </row>
    <row r="1787" spans="1:5" x14ac:dyDescent="0.25">
      <c r="A1787" s="188">
        <v>2701260003</v>
      </c>
      <c r="B1787" s="188" t="s">
        <v>863</v>
      </c>
      <c r="C1787" s="188" t="s">
        <v>639</v>
      </c>
      <c r="D1787" s="188" t="s">
        <v>479</v>
      </c>
      <c r="E1787" s="189">
        <v>0</v>
      </c>
    </row>
    <row r="1788" spans="1:5" x14ac:dyDescent="0.25">
      <c r="A1788" s="190">
        <v>2701260004</v>
      </c>
      <c r="B1788" s="190" t="s">
        <v>864</v>
      </c>
      <c r="C1788" s="190" t="s">
        <v>639</v>
      </c>
      <c r="D1788" s="190" t="s">
        <v>479</v>
      </c>
      <c r="E1788" s="191">
        <v>0</v>
      </c>
    </row>
    <row r="1789" spans="1:5" x14ac:dyDescent="0.25">
      <c r="A1789" s="188">
        <v>2701260005</v>
      </c>
      <c r="B1789" s="188" t="s">
        <v>4149</v>
      </c>
      <c r="C1789" s="188" t="s">
        <v>639</v>
      </c>
      <c r="D1789" s="188" t="s">
        <v>478</v>
      </c>
      <c r="E1789" s="189">
        <v>5.2119999999999998E-4</v>
      </c>
    </row>
    <row r="1790" spans="1:5" x14ac:dyDescent="0.25">
      <c r="A1790" s="190">
        <v>2701260006</v>
      </c>
      <c r="B1790" s="190" t="s">
        <v>4149</v>
      </c>
      <c r="C1790" s="190" t="s">
        <v>639</v>
      </c>
      <c r="D1790" s="190" t="s">
        <v>478</v>
      </c>
      <c r="E1790" s="191">
        <v>5.2119999999999998E-4</v>
      </c>
    </row>
    <row r="1791" spans="1:5" x14ac:dyDescent="0.25">
      <c r="A1791" s="188">
        <v>2701260007</v>
      </c>
      <c r="B1791" s="188" t="s">
        <v>11754</v>
      </c>
      <c r="C1791" s="188" t="s">
        <v>639</v>
      </c>
      <c r="D1791" s="188" t="s">
        <v>479</v>
      </c>
      <c r="E1791" s="189">
        <v>0</v>
      </c>
    </row>
    <row r="1792" spans="1:5" x14ac:dyDescent="0.25">
      <c r="A1792" s="190">
        <v>2701280001</v>
      </c>
      <c r="B1792" s="190" t="s">
        <v>6381</v>
      </c>
      <c r="C1792" s="190" t="s">
        <v>746</v>
      </c>
      <c r="D1792" s="190" t="s">
        <v>750</v>
      </c>
      <c r="E1792" s="191">
        <v>0</v>
      </c>
    </row>
    <row r="1793" spans="1:5" x14ac:dyDescent="0.25">
      <c r="A1793" s="188">
        <v>2801010001</v>
      </c>
      <c r="B1793" s="188" t="s">
        <v>1796</v>
      </c>
      <c r="C1793" s="188" t="s">
        <v>865</v>
      </c>
      <c r="D1793" s="188" t="s">
        <v>478</v>
      </c>
      <c r="E1793" s="189">
        <v>1.3630999999999999E-3</v>
      </c>
    </row>
    <row r="1794" spans="1:5" x14ac:dyDescent="0.25">
      <c r="A1794" s="190">
        <v>2801010002</v>
      </c>
      <c r="B1794" s="190" t="s">
        <v>1797</v>
      </c>
      <c r="C1794" s="190" t="s">
        <v>865</v>
      </c>
      <c r="D1794" s="190" t="s">
        <v>478</v>
      </c>
      <c r="E1794" s="191">
        <v>2.5399999999999999E-4</v>
      </c>
    </row>
    <row r="1795" spans="1:5" x14ac:dyDescent="0.25">
      <c r="A1795" s="188">
        <v>2801010003</v>
      </c>
      <c r="B1795" s="188" t="s">
        <v>1798</v>
      </c>
      <c r="C1795" s="188" t="s">
        <v>865</v>
      </c>
      <c r="D1795" s="188" t="s">
        <v>478</v>
      </c>
      <c r="E1795" s="189">
        <v>1.3102000000000001E-3</v>
      </c>
    </row>
    <row r="1796" spans="1:5" x14ac:dyDescent="0.25">
      <c r="A1796" s="190">
        <v>2801010004</v>
      </c>
      <c r="B1796" s="190" t="s">
        <v>1799</v>
      </c>
      <c r="C1796" s="190" t="s">
        <v>865</v>
      </c>
      <c r="D1796" s="190" t="s">
        <v>478</v>
      </c>
      <c r="E1796" s="191">
        <v>6.3571000000000001E-3</v>
      </c>
    </row>
    <row r="1797" spans="1:5" x14ac:dyDescent="0.25">
      <c r="A1797" s="188">
        <v>2801010005</v>
      </c>
      <c r="B1797" s="188" t="s">
        <v>1800</v>
      </c>
      <c r="C1797" s="188" t="s">
        <v>865</v>
      </c>
      <c r="D1797" s="188" t="s">
        <v>478</v>
      </c>
      <c r="E1797" s="189">
        <v>1.2922999999999999E-3</v>
      </c>
    </row>
    <row r="1798" spans="1:5" x14ac:dyDescent="0.25">
      <c r="A1798" s="190">
        <v>2801010006</v>
      </c>
      <c r="B1798" s="190" t="s">
        <v>1801</v>
      </c>
      <c r="C1798" s="190" t="s">
        <v>865</v>
      </c>
      <c r="D1798" s="190" t="s">
        <v>478</v>
      </c>
      <c r="E1798" s="191">
        <v>6.2404000000000001E-3</v>
      </c>
    </row>
    <row r="1799" spans="1:5" x14ac:dyDescent="0.25">
      <c r="A1799" s="188">
        <v>2801010007</v>
      </c>
      <c r="B1799" s="188" t="s">
        <v>1802</v>
      </c>
      <c r="C1799" s="188" t="s">
        <v>865</v>
      </c>
      <c r="D1799" s="188" t="s">
        <v>478</v>
      </c>
      <c r="E1799" s="189">
        <v>1.3548E-3</v>
      </c>
    </row>
    <row r="1800" spans="1:5" x14ac:dyDescent="0.25">
      <c r="A1800" s="190">
        <v>2801010008</v>
      </c>
      <c r="B1800" s="190" t="s">
        <v>866</v>
      </c>
      <c r="C1800" s="190" t="s">
        <v>865</v>
      </c>
      <c r="D1800" s="190" t="s">
        <v>478</v>
      </c>
      <c r="E1800" s="191">
        <v>6.6547000000000004E-3</v>
      </c>
    </row>
    <row r="1801" spans="1:5" x14ac:dyDescent="0.25">
      <c r="A1801" s="188">
        <v>2801010009</v>
      </c>
      <c r="B1801" s="188" t="s">
        <v>1803</v>
      </c>
      <c r="C1801" s="188" t="s">
        <v>865</v>
      </c>
      <c r="D1801" s="188" t="s">
        <v>478</v>
      </c>
      <c r="E1801" s="189">
        <v>1.3251999999999999E-3</v>
      </c>
    </row>
    <row r="1802" spans="1:5" x14ac:dyDescent="0.25">
      <c r="A1802" s="190">
        <v>2801010010</v>
      </c>
      <c r="B1802" s="190" t="s">
        <v>1804</v>
      </c>
      <c r="C1802" s="190" t="s">
        <v>865</v>
      </c>
      <c r="D1802" s="190" t="s">
        <v>478</v>
      </c>
      <c r="E1802" s="191">
        <v>6.4301999999999996E-3</v>
      </c>
    </row>
    <row r="1803" spans="1:5" x14ac:dyDescent="0.25">
      <c r="A1803" s="188">
        <v>2801010011</v>
      </c>
      <c r="B1803" s="188" t="s">
        <v>1805</v>
      </c>
      <c r="C1803" s="188" t="s">
        <v>865</v>
      </c>
      <c r="D1803" s="188" t="s">
        <v>478</v>
      </c>
      <c r="E1803" s="189">
        <v>1.3361E-3</v>
      </c>
    </row>
    <row r="1804" spans="1:5" x14ac:dyDescent="0.25">
      <c r="A1804" s="190">
        <v>2801010012</v>
      </c>
      <c r="B1804" s="190" t="s">
        <v>1806</v>
      </c>
      <c r="C1804" s="190" t="s">
        <v>865</v>
      </c>
      <c r="D1804" s="190" t="s">
        <v>478</v>
      </c>
      <c r="E1804" s="191">
        <v>6.4999999999999997E-3</v>
      </c>
    </row>
    <row r="1805" spans="1:5" x14ac:dyDescent="0.25">
      <c r="A1805" s="188">
        <v>2801010013</v>
      </c>
      <c r="B1805" s="188" t="s">
        <v>1807</v>
      </c>
      <c r="C1805" s="188" t="s">
        <v>865</v>
      </c>
      <c r="D1805" s="188" t="s">
        <v>478</v>
      </c>
      <c r="E1805" s="189">
        <v>1.6689999999999999E-4</v>
      </c>
    </row>
    <row r="1806" spans="1:5" x14ac:dyDescent="0.25">
      <c r="A1806" s="190">
        <v>2801010014</v>
      </c>
      <c r="B1806" s="190" t="s">
        <v>1808</v>
      </c>
      <c r="C1806" s="190" t="s">
        <v>865</v>
      </c>
      <c r="D1806" s="190" t="s">
        <v>478</v>
      </c>
      <c r="E1806" s="191">
        <v>1.6880000000000001E-4</v>
      </c>
    </row>
    <row r="1807" spans="1:5" x14ac:dyDescent="0.25">
      <c r="A1807" s="188">
        <v>2801010015</v>
      </c>
      <c r="B1807" s="188" t="s">
        <v>1809</v>
      </c>
      <c r="C1807" s="188" t="s">
        <v>865</v>
      </c>
      <c r="D1807" s="188" t="s">
        <v>478</v>
      </c>
      <c r="E1807" s="189">
        <v>0</v>
      </c>
    </row>
    <row r="1808" spans="1:5" x14ac:dyDescent="0.25">
      <c r="A1808" s="190">
        <v>2801010016</v>
      </c>
      <c r="B1808" s="190" t="s">
        <v>1810</v>
      </c>
      <c r="C1808" s="190" t="s">
        <v>865</v>
      </c>
      <c r="D1808" s="190" t="s">
        <v>478</v>
      </c>
      <c r="E1808" s="191">
        <v>6.4539999999999997E-4</v>
      </c>
    </row>
    <row r="1809" spans="1:5" x14ac:dyDescent="0.25">
      <c r="A1809" s="188">
        <v>2801010017</v>
      </c>
      <c r="B1809" s="188" t="s">
        <v>1811</v>
      </c>
      <c r="C1809" s="188" t="s">
        <v>865</v>
      </c>
      <c r="D1809" s="188" t="s">
        <v>478</v>
      </c>
      <c r="E1809" s="189">
        <v>1.3506E-3</v>
      </c>
    </row>
    <row r="1810" spans="1:5" x14ac:dyDescent="0.25">
      <c r="A1810" s="190">
        <v>2801010018</v>
      </c>
      <c r="B1810" s="190" t="s">
        <v>1812</v>
      </c>
      <c r="C1810" s="190" t="s">
        <v>865</v>
      </c>
      <c r="D1810" s="190" t="s">
        <v>478</v>
      </c>
      <c r="E1810" s="191">
        <v>4.0999999999999999E-4</v>
      </c>
    </row>
    <row r="1811" spans="1:5" x14ac:dyDescent="0.25">
      <c r="A1811" s="188">
        <v>2801010019</v>
      </c>
      <c r="B1811" s="188" t="s">
        <v>1813</v>
      </c>
      <c r="C1811" s="188" t="s">
        <v>865</v>
      </c>
      <c r="D1811" s="188" t="s">
        <v>478</v>
      </c>
      <c r="E1811" s="189">
        <v>4.9160000000000002E-4</v>
      </c>
    </row>
    <row r="1812" spans="1:5" x14ac:dyDescent="0.25">
      <c r="A1812" s="190">
        <v>2801010020</v>
      </c>
      <c r="B1812" s="190" t="s">
        <v>1814</v>
      </c>
      <c r="C1812" s="190" t="s">
        <v>865</v>
      </c>
      <c r="D1812" s="190" t="s">
        <v>478</v>
      </c>
      <c r="E1812" s="191">
        <v>1.8320000000000001E-4</v>
      </c>
    </row>
    <row r="1813" spans="1:5" x14ac:dyDescent="0.25">
      <c r="A1813" s="188">
        <v>2801010021</v>
      </c>
      <c r="B1813" s="188" t="s">
        <v>1815</v>
      </c>
      <c r="C1813" s="188" t="s">
        <v>865</v>
      </c>
      <c r="D1813" s="188" t="s">
        <v>478</v>
      </c>
      <c r="E1813" s="189">
        <v>6.3949999999999999E-4</v>
      </c>
    </row>
    <row r="1814" spans="1:5" x14ac:dyDescent="0.25">
      <c r="A1814" s="190">
        <v>2801010022</v>
      </c>
      <c r="B1814" s="190" t="s">
        <v>1816</v>
      </c>
      <c r="C1814" s="190" t="s">
        <v>865</v>
      </c>
      <c r="D1814" s="190" t="s">
        <v>478</v>
      </c>
      <c r="E1814" s="191">
        <v>1.818E-4</v>
      </c>
    </row>
    <row r="1815" spans="1:5" x14ac:dyDescent="0.25">
      <c r="A1815" s="188">
        <v>2801010023</v>
      </c>
      <c r="B1815" s="188" t="s">
        <v>1817</v>
      </c>
      <c r="C1815" s="188" t="s">
        <v>865</v>
      </c>
      <c r="D1815" s="188" t="s">
        <v>478</v>
      </c>
      <c r="E1815" s="189">
        <v>1.9900000000000001E-4</v>
      </c>
    </row>
    <row r="1816" spans="1:5" x14ac:dyDescent="0.25">
      <c r="A1816" s="190">
        <v>2801010024</v>
      </c>
      <c r="B1816" s="190" t="s">
        <v>1818</v>
      </c>
      <c r="C1816" s="190" t="s">
        <v>865</v>
      </c>
      <c r="D1816" s="190" t="s">
        <v>478</v>
      </c>
      <c r="E1816" s="191">
        <v>2.0000000000000001E-4</v>
      </c>
    </row>
    <row r="1817" spans="1:5" x14ac:dyDescent="0.25">
      <c r="A1817" s="188">
        <v>2801010025</v>
      </c>
      <c r="B1817" s="188" t="s">
        <v>1819</v>
      </c>
      <c r="C1817" s="188" t="s">
        <v>865</v>
      </c>
      <c r="D1817" s="188" t="s">
        <v>478</v>
      </c>
      <c r="E1817" s="189">
        <v>1.94E-4</v>
      </c>
    </row>
    <row r="1818" spans="1:5" x14ac:dyDescent="0.25">
      <c r="A1818" s="190">
        <v>2801010026</v>
      </c>
      <c r="B1818" s="190" t="s">
        <v>1820</v>
      </c>
      <c r="C1818" s="190" t="s">
        <v>865</v>
      </c>
      <c r="D1818" s="190" t="s">
        <v>478</v>
      </c>
      <c r="E1818" s="191">
        <v>1.94E-4</v>
      </c>
    </row>
    <row r="1819" spans="1:5" x14ac:dyDescent="0.25">
      <c r="A1819" s="188">
        <v>2801010027</v>
      </c>
      <c r="B1819" s="188" t="s">
        <v>3302</v>
      </c>
      <c r="C1819" s="188" t="s">
        <v>865</v>
      </c>
      <c r="D1819" s="188" t="s">
        <v>478</v>
      </c>
      <c r="E1819" s="189">
        <v>6.9749999999999999E-4</v>
      </c>
    </row>
    <row r="1820" spans="1:5" x14ac:dyDescent="0.25">
      <c r="A1820" s="190">
        <v>2801010028</v>
      </c>
      <c r="B1820" s="190" t="s">
        <v>3303</v>
      </c>
      <c r="C1820" s="190" t="s">
        <v>865</v>
      </c>
      <c r="D1820" s="190" t="s">
        <v>478</v>
      </c>
      <c r="E1820" s="191">
        <v>6.5600000000000001E-4</v>
      </c>
    </row>
    <row r="1821" spans="1:5" x14ac:dyDescent="0.25">
      <c r="A1821" s="188">
        <v>2801010029</v>
      </c>
      <c r="B1821" s="188" t="s">
        <v>3304</v>
      </c>
      <c r="C1821" s="188" t="s">
        <v>865</v>
      </c>
      <c r="D1821" s="188" t="s">
        <v>478</v>
      </c>
      <c r="E1821" s="189">
        <v>6.4749999999999996E-4</v>
      </c>
    </row>
    <row r="1822" spans="1:5" x14ac:dyDescent="0.25">
      <c r="A1822" s="190">
        <v>2801010030</v>
      </c>
      <c r="B1822" s="190" t="s">
        <v>3305</v>
      </c>
      <c r="C1822" s="190" t="s">
        <v>865</v>
      </c>
      <c r="D1822" s="190" t="s">
        <v>478</v>
      </c>
      <c r="E1822" s="191">
        <v>2.656E-4</v>
      </c>
    </row>
    <row r="1823" spans="1:5" x14ac:dyDescent="0.25">
      <c r="A1823" s="188">
        <v>2801010031</v>
      </c>
      <c r="B1823" s="188" t="s">
        <v>9165</v>
      </c>
      <c r="C1823" s="188" t="s">
        <v>865</v>
      </c>
      <c r="D1823" s="188" t="s">
        <v>478</v>
      </c>
      <c r="E1823" s="189">
        <v>1.2922999999999999E-3</v>
      </c>
    </row>
    <row r="1824" spans="1:5" x14ac:dyDescent="0.25">
      <c r="A1824" s="190">
        <v>2801010032</v>
      </c>
      <c r="B1824" s="190" t="s">
        <v>3306</v>
      </c>
      <c r="C1824" s="190" t="s">
        <v>865</v>
      </c>
      <c r="D1824" s="190" t="s">
        <v>478</v>
      </c>
      <c r="E1824" s="191">
        <v>2.656E-4</v>
      </c>
    </row>
    <row r="1825" spans="1:5" x14ac:dyDescent="0.25">
      <c r="A1825" s="188">
        <v>2801010033</v>
      </c>
      <c r="B1825" s="188" t="s">
        <v>3307</v>
      </c>
      <c r="C1825" s="188" t="s">
        <v>865</v>
      </c>
      <c r="D1825" s="188" t="s">
        <v>478</v>
      </c>
      <c r="E1825" s="189">
        <v>1.953E-4</v>
      </c>
    </row>
    <row r="1826" spans="1:5" x14ac:dyDescent="0.25">
      <c r="A1826" s="190">
        <v>2801010034</v>
      </c>
      <c r="B1826" s="190" t="s">
        <v>3308</v>
      </c>
      <c r="C1826" s="190" t="s">
        <v>865</v>
      </c>
      <c r="D1826" s="190" t="s">
        <v>478</v>
      </c>
      <c r="E1826" s="191">
        <v>2.9589999999999998E-4</v>
      </c>
    </row>
    <row r="1827" spans="1:5" x14ac:dyDescent="0.25">
      <c r="A1827" s="188">
        <v>2801010035</v>
      </c>
      <c r="B1827" s="188" t="s">
        <v>3309</v>
      </c>
      <c r="C1827" s="188" t="s">
        <v>865</v>
      </c>
      <c r="D1827" s="188" t="s">
        <v>478</v>
      </c>
      <c r="E1827" s="189">
        <v>5.6240000000000001E-4</v>
      </c>
    </row>
    <row r="1828" spans="1:5" x14ac:dyDescent="0.25">
      <c r="A1828" s="190">
        <v>2801010036</v>
      </c>
      <c r="B1828" s="190" t="s">
        <v>3310</v>
      </c>
      <c r="C1828" s="190" t="s">
        <v>865</v>
      </c>
      <c r="D1828" s="190" t="s">
        <v>478</v>
      </c>
      <c r="E1828" s="191">
        <v>1.3689999999999999E-4</v>
      </c>
    </row>
    <row r="1829" spans="1:5" x14ac:dyDescent="0.25">
      <c r="A1829" s="188">
        <v>2801010037</v>
      </c>
      <c r="B1829" s="188" t="s">
        <v>3311</v>
      </c>
      <c r="C1829" s="188" t="s">
        <v>865</v>
      </c>
      <c r="D1829" s="188" t="s">
        <v>478</v>
      </c>
      <c r="E1829" s="189">
        <v>7.2820000000000003E-4</v>
      </c>
    </row>
    <row r="1830" spans="1:5" x14ac:dyDescent="0.25">
      <c r="A1830" s="190">
        <v>2801010038</v>
      </c>
      <c r="B1830" s="190" t="s">
        <v>3312</v>
      </c>
      <c r="C1830" s="190" t="s">
        <v>865</v>
      </c>
      <c r="D1830" s="190" t="s">
        <v>478</v>
      </c>
      <c r="E1830" s="191">
        <v>3.4840000000000001E-4</v>
      </c>
    </row>
    <row r="1831" spans="1:5" x14ac:dyDescent="0.25">
      <c r="A1831" s="188">
        <v>2801010039</v>
      </c>
      <c r="B1831" s="188" t="s">
        <v>6684</v>
      </c>
      <c r="C1831" s="188" t="s">
        <v>865</v>
      </c>
      <c r="D1831" s="188" t="s">
        <v>478</v>
      </c>
      <c r="E1831" s="189">
        <v>1.3770000000000001E-4</v>
      </c>
    </row>
    <row r="1832" spans="1:5" x14ac:dyDescent="0.25">
      <c r="A1832" s="190">
        <v>2801010040</v>
      </c>
      <c r="B1832" s="190" t="s">
        <v>6685</v>
      </c>
      <c r="C1832" s="190" t="s">
        <v>865</v>
      </c>
      <c r="D1832" s="190" t="s">
        <v>478</v>
      </c>
      <c r="E1832" s="191">
        <v>1.337E-4</v>
      </c>
    </row>
    <row r="1833" spans="1:5" x14ac:dyDescent="0.25">
      <c r="A1833" s="188">
        <v>2801010041</v>
      </c>
      <c r="B1833" s="188" t="s">
        <v>6686</v>
      </c>
      <c r="C1833" s="188" t="s">
        <v>865</v>
      </c>
      <c r="D1833" s="188" t="s">
        <v>478</v>
      </c>
      <c r="E1833" s="189">
        <v>1.3439999999999999E-4</v>
      </c>
    </row>
    <row r="1834" spans="1:5" x14ac:dyDescent="0.25">
      <c r="A1834" s="190">
        <v>2801010042</v>
      </c>
      <c r="B1834" s="190" t="s">
        <v>6687</v>
      </c>
      <c r="C1834" s="190" t="s">
        <v>865</v>
      </c>
      <c r="D1834" s="190" t="s">
        <v>478</v>
      </c>
      <c r="E1834" s="191">
        <v>1.3449999999999999E-4</v>
      </c>
    </row>
    <row r="1835" spans="1:5" x14ac:dyDescent="0.25">
      <c r="A1835" s="188">
        <v>2801010043</v>
      </c>
      <c r="B1835" s="188" t="s">
        <v>6688</v>
      </c>
      <c r="C1835" s="188" t="s">
        <v>865</v>
      </c>
      <c r="D1835" s="188" t="s">
        <v>478</v>
      </c>
      <c r="E1835" s="189">
        <v>1.3449999999999999E-4</v>
      </c>
    </row>
    <row r="1836" spans="1:5" x14ac:dyDescent="0.25">
      <c r="A1836" s="190">
        <v>2801010044</v>
      </c>
      <c r="B1836" s="190" t="s">
        <v>6689</v>
      </c>
      <c r="C1836" s="190" t="s">
        <v>865</v>
      </c>
      <c r="D1836" s="190" t="s">
        <v>478</v>
      </c>
      <c r="E1836" s="191">
        <v>1.34E-4</v>
      </c>
    </row>
    <row r="1837" spans="1:5" x14ac:dyDescent="0.25">
      <c r="A1837" s="188">
        <v>2801010045</v>
      </c>
      <c r="B1837" s="188" t="s">
        <v>6690</v>
      </c>
      <c r="C1837" s="188" t="s">
        <v>865</v>
      </c>
      <c r="D1837" s="188" t="s">
        <v>478</v>
      </c>
      <c r="E1837" s="189">
        <v>1.3009999999999999E-4</v>
      </c>
    </row>
    <row r="1838" spans="1:5" x14ac:dyDescent="0.25">
      <c r="A1838" s="190">
        <v>2801010046</v>
      </c>
      <c r="B1838" s="190" t="s">
        <v>6691</v>
      </c>
      <c r="C1838" s="190" t="s">
        <v>865</v>
      </c>
      <c r="D1838" s="190" t="s">
        <v>478</v>
      </c>
      <c r="E1838" s="191">
        <v>6.4622000000000004E-3</v>
      </c>
    </row>
    <row r="1839" spans="1:5" x14ac:dyDescent="0.25">
      <c r="A1839" s="188">
        <v>2801010047</v>
      </c>
      <c r="B1839" s="188" t="s">
        <v>7268</v>
      </c>
      <c r="C1839" s="188" t="s">
        <v>865</v>
      </c>
      <c r="D1839" s="188" t="s">
        <v>478</v>
      </c>
      <c r="E1839" s="189">
        <v>1.7859E-3</v>
      </c>
    </row>
    <row r="1840" spans="1:5" x14ac:dyDescent="0.25">
      <c r="A1840" s="190">
        <v>2801010048</v>
      </c>
      <c r="B1840" s="190" t="s">
        <v>6692</v>
      </c>
      <c r="C1840" s="190" t="s">
        <v>865</v>
      </c>
      <c r="D1840" s="190" t="s">
        <v>478</v>
      </c>
      <c r="E1840" s="191">
        <v>1.7914999999999999E-3</v>
      </c>
    </row>
    <row r="1841" spans="1:5" x14ac:dyDescent="0.25">
      <c r="A1841" s="188">
        <v>2801010049</v>
      </c>
      <c r="B1841" s="188" t="s">
        <v>6693</v>
      </c>
      <c r="C1841" s="188" t="s">
        <v>865</v>
      </c>
      <c r="D1841" s="188" t="s">
        <v>478</v>
      </c>
      <c r="E1841" s="189">
        <v>1.7776000000000001E-3</v>
      </c>
    </row>
    <row r="1842" spans="1:5" x14ac:dyDescent="0.25">
      <c r="A1842" s="190">
        <v>2801020001</v>
      </c>
      <c r="B1842" s="190" t="s">
        <v>1821</v>
      </c>
      <c r="C1842" s="190" t="s">
        <v>865</v>
      </c>
      <c r="D1842" s="190" t="s">
        <v>478</v>
      </c>
      <c r="E1842" s="191">
        <v>1.4999999999999999E-2</v>
      </c>
    </row>
    <row r="1843" spans="1:5" x14ac:dyDescent="0.25">
      <c r="A1843" s="188">
        <v>2801020002</v>
      </c>
      <c r="B1843" s="188" t="s">
        <v>1822</v>
      </c>
      <c r="C1843" s="188" t="s">
        <v>865</v>
      </c>
      <c r="D1843" s="188" t="s">
        <v>478</v>
      </c>
      <c r="E1843" s="189">
        <v>2.0199999999999999E-2</v>
      </c>
    </row>
    <row r="1844" spans="1:5" x14ac:dyDescent="0.25">
      <c r="A1844" s="190">
        <v>2801020003</v>
      </c>
      <c r="B1844" s="190" t="s">
        <v>1823</v>
      </c>
      <c r="C1844" s="190" t="s">
        <v>865</v>
      </c>
      <c r="D1844" s="190" t="s">
        <v>478</v>
      </c>
      <c r="E1844" s="191">
        <v>3.1699999999999999E-2</v>
      </c>
    </row>
    <row r="1845" spans="1:5" x14ac:dyDescent="0.25">
      <c r="A1845" s="188">
        <v>2801020004</v>
      </c>
      <c r="B1845" s="188" t="s">
        <v>1824</v>
      </c>
      <c r="C1845" s="188" t="s">
        <v>865</v>
      </c>
      <c r="D1845" s="188" t="s">
        <v>478</v>
      </c>
      <c r="E1845" s="189">
        <v>8.5999999999999993E-2</v>
      </c>
    </row>
    <row r="1846" spans="1:5" x14ac:dyDescent="0.25">
      <c r="A1846" s="190">
        <v>2801020005</v>
      </c>
      <c r="B1846" s="190" t="s">
        <v>1825</v>
      </c>
      <c r="C1846" s="190" t="s">
        <v>865</v>
      </c>
      <c r="D1846" s="190" t="s">
        <v>478</v>
      </c>
      <c r="E1846" s="191">
        <v>1.7999999999999999E-2</v>
      </c>
    </row>
    <row r="1847" spans="1:5" x14ac:dyDescent="0.25">
      <c r="A1847" s="188">
        <v>2801020006</v>
      </c>
      <c r="B1847" s="188" t="s">
        <v>1826</v>
      </c>
      <c r="C1847" s="188" t="s">
        <v>865</v>
      </c>
      <c r="D1847" s="188" t="s">
        <v>478</v>
      </c>
      <c r="E1847" s="189">
        <v>1.52E-2</v>
      </c>
    </row>
    <row r="1848" spans="1:5" x14ac:dyDescent="0.25">
      <c r="A1848" s="190">
        <v>2801020007</v>
      </c>
      <c r="B1848" s="190" t="s">
        <v>1827</v>
      </c>
      <c r="C1848" s="190" t="s">
        <v>865</v>
      </c>
      <c r="D1848" s="190" t="s">
        <v>478</v>
      </c>
      <c r="E1848" s="191">
        <v>1.5599999999999999E-2</v>
      </c>
    </row>
    <row r="1849" spans="1:5" x14ac:dyDescent="0.25">
      <c r="A1849" s="188">
        <v>2801020008</v>
      </c>
      <c r="B1849" s="188" t="s">
        <v>1828</v>
      </c>
      <c r="C1849" s="188" t="s">
        <v>865</v>
      </c>
      <c r="D1849" s="188" t="s">
        <v>478</v>
      </c>
      <c r="E1849" s="189">
        <v>1.3599999999999999E-2</v>
      </c>
    </row>
    <row r="1850" spans="1:5" x14ac:dyDescent="0.25">
      <c r="A1850" s="190">
        <v>2801020009</v>
      </c>
      <c r="B1850" s="190" t="s">
        <v>1829</v>
      </c>
      <c r="C1850" s="190" t="s">
        <v>865</v>
      </c>
      <c r="D1850" s="190" t="s">
        <v>478</v>
      </c>
      <c r="E1850" s="191">
        <v>1.3599999999999999E-2</v>
      </c>
    </row>
    <row r="1851" spans="1:5" x14ac:dyDescent="0.25">
      <c r="A1851" s="188">
        <v>2801020010</v>
      </c>
      <c r="B1851" s="188" t="s">
        <v>1830</v>
      </c>
      <c r="C1851" s="188" t="s">
        <v>865</v>
      </c>
      <c r="D1851" s="188" t="s">
        <v>478</v>
      </c>
      <c r="E1851" s="189">
        <v>1.8020000000000001E-2</v>
      </c>
    </row>
    <row r="1852" spans="1:5" x14ac:dyDescent="0.25">
      <c r="A1852" s="190">
        <v>2801020011</v>
      </c>
      <c r="B1852" s="190" t="s">
        <v>1831</v>
      </c>
      <c r="C1852" s="190" t="s">
        <v>865</v>
      </c>
      <c r="D1852" s="190" t="s">
        <v>478</v>
      </c>
      <c r="E1852" s="191">
        <v>1.78E-2</v>
      </c>
    </row>
    <row r="1853" spans="1:5" x14ac:dyDescent="0.25">
      <c r="A1853" s="188">
        <v>2801020012</v>
      </c>
      <c r="B1853" s="188" t="s">
        <v>1832</v>
      </c>
      <c r="C1853" s="188" t="s">
        <v>865</v>
      </c>
      <c r="D1853" s="188" t="s">
        <v>478</v>
      </c>
      <c r="E1853" s="189">
        <v>2.06E-2</v>
      </c>
    </row>
    <row r="1854" spans="1:5" x14ac:dyDescent="0.25">
      <c r="A1854" s="190">
        <v>2801020013</v>
      </c>
      <c r="B1854" s="190" t="s">
        <v>1833</v>
      </c>
      <c r="C1854" s="190" t="s">
        <v>865</v>
      </c>
      <c r="D1854" s="190" t="s">
        <v>478</v>
      </c>
      <c r="E1854" s="191">
        <v>1.95E-2</v>
      </c>
    </row>
    <row r="1855" spans="1:5" x14ac:dyDescent="0.25">
      <c r="A1855" s="188">
        <v>2801020014</v>
      </c>
      <c r="B1855" s="188" t="s">
        <v>3908</v>
      </c>
      <c r="C1855" s="188" t="s">
        <v>865</v>
      </c>
      <c r="D1855" s="188" t="s">
        <v>478</v>
      </c>
      <c r="E1855" s="189">
        <v>0.03</v>
      </c>
    </row>
    <row r="1856" spans="1:5" x14ac:dyDescent="0.25">
      <c r="A1856" s="190">
        <v>2801020015</v>
      </c>
      <c r="B1856" s="190" t="s">
        <v>6694</v>
      </c>
      <c r="C1856" s="190" t="s">
        <v>865</v>
      </c>
      <c r="D1856" s="190" t="s">
        <v>478</v>
      </c>
      <c r="E1856" s="191">
        <v>1.5800000000000002E-2</v>
      </c>
    </row>
    <row r="1857" spans="1:5" x14ac:dyDescent="0.25">
      <c r="A1857" s="188">
        <v>2801020016</v>
      </c>
      <c r="B1857" s="188" t="s">
        <v>6695</v>
      </c>
      <c r="C1857" s="188" t="s">
        <v>865</v>
      </c>
      <c r="D1857" s="188" t="s">
        <v>478</v>
      </c>
      <c r="E1857" s="189">
        <v>1.2E-2</v>
      </c>
    </row>
    <row r="1858" spans="1:5" x14ac:dyDescent="0.25">
      <c r="A1858" s="190">
        <v>2801020017</v>
      </c>
      <c r="B1858" s="190" t="s">
        <v>6696</v>
      </c>
      <c r="C1858" s="190" t="s">
        <v>865</v>
      </c>
      <c r="D1858" s="190" t="s">
        <v>478</v>
      </c>
      <c r="E1858" s="191">
        <v>1.2E-2</v>
      </c>
    </row>
    <row r="1859" spans="1:5" x14ac:dyDescent="0.25">
      <c r="A1859" s="188">
        <v>2801020018</v>
      </c>
      <c r="B1859" s="188" t="s">
        <v>6697</v>
      </c>
      <c r="C1859" s="188" t="s">
        <v>865</v>
      </c>
      <c r="D1859" s="188" t="s">
        <v>478</v>
      </c>
      <c r="E1859" s="189">
        <v>3.0700000000000002E-2</v>
      </c>
    </row>
    <row r="1860" spans="1:5" x14ac:dyDescent="0.25">
      <c r="A1860" s="190">
        <v>2801020019</v>
      </c>
      <c r="B1860" s="190" t="s">
        <v>7599</v>
      </c>
      <c r="C1860" s="190" t="s">
        <v>865</v>
      </c>
      <c r="D1860" s="190" t="s">
        <v>478</v>
      </c>
      <c r="E1860" s="191">
        <v>1.34E-2</v>
      </c>
    </row>
    <row r="1861" spans="1:5" x14ac:dyDescent="0.25">
      <c r="A1861" s="188">
        <v>2801020020</v>
      </c>
      <c r="B1861" s="188" t="s">
        <v>7600</v>
      </c>
      <c r="C1861" s="188" t="s">
        <v>865</v>
      </c>
      <c r="D1861" s="188" t="s">
        <v>478</v>
      </c>
      <c r="E1861" s="189">
        <v>1.34E-2</v>
      </c>
    </row>
    <row r="1862" spans="1:5" x14ac:dyDescent="0.25">
      <c r="A1862" s="190">
        <v>2801020021</v>
      </c>
      <c r="B1862" s="190" t="s">
        <v>12167</v>
      </c>
      <c r="C1862" s="190" t="s">
        <v>865</v>
      </c>
      <c r="D1862" s="190" t="s">
        <v>478</v>
      </c>
      <c r="E1862" s="191">
        <v>1.35E-2</v>
      </c>
    </row>
    <row r="1863" spans="1:5" x14ac:dyDescent="0.25">
      <c r="A1863" s="188">
        <v>2801020022</v>
      </c>
      <c r="B1863" s="188" t="s">
        <v>12168</v>
      </c>
      <c r="C1863" s="188" t="s">
        <v>865</v>
      </c>
      <c r="D1863" s="188" t="s">
        <v>478</v>
      </c>
      <c r="E1863" s="189">
        <v>1.35E-2</v>
      </c>
    </row>
    <row r="1864" spans="1:5" x14ac:dyDescent="0.25">
      <c r="A1864" s="190">
        <v>2801030001</v>
      </c>
      <c r="B1864" s="190" t="s">
        <v>1834</v>
      </c>
      <c r="C1864" s="190" t="s">
        <v>865</v>
      </c>
      <c r="D1864" s="190" t="s">
        <v>478</v>
      </c>
      <c r="E1864" s="191">
        <v>2.15E-3</v>
      </c>
    </row>
    <row r="1865" spans="1:5" x14ac:dyDescent="0.25">
      <c r="A1865" s="188">
        <v>2801030003</v>
      </c>
      <c r="B1865" s="188" t="s">
        <v>1835</v>
      </c>
      <c r="C1865" s="188" t="s">
        <v>865</v>
      </c>
      <c r="D1865" s="188" t="s">
        <v>478</v>
      </c>
      <c r="E1865" s="189">
        <v>2.0569999999999998E-3</v>
      </c>
    </row>
    <row r="1866" spans="1:5" x14ac:dyDescent="0.25">
      <c r="A1866" s="190">
        <v>2801030004</v>
      </c>
      <c r="B1866" s="190" t="s">
        <v>1836</v>
      </c>
      <c r="C1866" s="190" t="s">
        <v>865</v>
      </c>
      <c r="D1866" s="190" t="s">
        <v>478</v>
      </c>
      <c r="E1866" s="191">
        <v>2.14E-3</v>
      </c>
    </row>
    <row r="1867" spans="1:5" x14ac:dyDescent="0.25">
      <c r="A1867" s="188">
        <v>2801030005</v>
      </c>
      <c r="B1867" s="188" t="s">
        <v>1837</v>
      </c>
      <c r="C1867" s="188" t="s">
        <v>865</v>
      </c>
      <c r="D1867" s="188" t="s">
        <v>478</v>
      </c>
      <c r="E1867" s="189">
        <v>2.14E-3</v>
      </c>
    </row>
    <row r="1868" spans="1:5" x14ac:dyDescent="0.25">
      <c r="A1868" s="190">
        <v>2801030007</v>
      </c>
      <c r="B1868" s="190" t="s">
        <v>1838</v>
      </c>
      <c r="C1868" s="190" t="s">
        <v>865</v>
      </c>
      <c r="D1868" s="190" t="s">
        <v>478</v>
      </c>
      <c r="E1868" s="191">
        <v>2.1320000000000002E-3</v>
      </c>
    </row>
    <row r="1869" spans="1:5" x14ac:dyDescent="0.25">
      <c r="A1869" s="188">
        <v>2801030008</v>
      </c>
      <c r="B1869" s="188" t="s">
        <v>3313</v>
      </c>
      <c r="C1869" s="188" t="s">
        <v>865</v>
      </c>
      <c r="D1869" s="188" t="s">
        <v>478</v>
      </c>
      <c r="E1869" s="189">
        <v>1.2796999999999999E-3</v>
      </c>
    </row>
    <row r="1870" spans="1:5" x14ac:dyDescent="0.25">
      <c r="A1870" s="190">
        <v>2801030009</v>
      </c>
      <c r="B1870" s="190" t="s">
        <v>3314</v>
      </c>
      <c r="C1870" s="190" t="s">
        <v>865</v>
      </c>
      <c r="D1870" s="190" t="s">
        <v>478</v>
      </c>
      <c r="E1870" s="191">
        <v>2.1435999999999998E-3</v>
      </c>
    </row>
    <row r="1871" spans="1:5" x14ac:dyDescent="0.25">
      <c r="A1871" s="188">
        <v>2801030010</v>
      </c>
      <c r="B1871" s="188" t="s">
        <v>3315</v>
      </c>
      <c r="C1871" s="188" t="s">
        <v>865</v>
      </c>
      <c r="D1871" s="188" t="s">
        <v>478</v>
      </c>
      <c r="E1871" s="189">
        <v>2.0045000000000002E-3</v>
      </c>
    </row>
    <row r="1872" spans="1:5" x14ac:dyDescent="0.25">
      <c r="A1872" s="190">
        <v>2801030011</v>
      </c>
      <c r="B1872" s="190" t="s">
        <v>6698</v>
      </c>
      <c r="C1872" s="190" t="s">
        <v>865</v>
      </c>
      <c r="D1872" s="190" t="s">
        <v>478</v>
      </c>
      <c r="E1872" s="191">
        <v>2.4520000000000002E-3</v>
      </c>
    </row>
    <row r="1873" spans="1:5" x14ac:dyDescent="0.25">
      <c r="A1873" s="188">
        <v>2801040001</v>
      </c>
      <c r="B1873" s="188" t="s">
        <v>9166</v>
      </c>
      <c r="C1873" s="188" t="s">
        <v>865</v>
      </c>
      <c r="D1873" s="188" t="s">
        <v>478</v>
      </c>
      <c r="E1873" s="189">
        <v>0</v>
      </c>
    </row>
    <row r="1874" spans="1:5" x14ac:dyDescent="0.25">
      <c r="A1874" s="190">
        <v>2801040014</v>
      </c>
      <c r="B1874" s="190" t="s">
        <v>1839</v>
      </c>
      <c r="C1874" s="190" t="s">
        <v>865</v>
      </c>
      <c r="D1874" s="190" t="s">
        <v>478</v>
      </c>
      <c r="E1874" s="191">
        <v>0</v>
      </c>
    </row>
    <row r="1875" spans="1:5" x14ac:dyDescent="0.25">
      <c r="A1875" s="188">
        <v>2801040016</v>
      </c>
      <c r="B1875" s="188" t="s">
        <v>1840</v>
      </c>
      <c r="C1875" s="188" t="s">
        <v>865</v>
      </c>
      <c r="D1875" s="188" t="s">
        <v>478</v>
      </c>
      <c r="E1875" s="189">
        <v>0</v>
      </c>
    </row>
    <row r="1876" spans="1:5" x14ac:dyDescent="0.25">
      <c r="A1876" s="190">
        <v>2801040017</v>
      </c>
      <c r="B1876" s="190" t="s">
        <v>1841</v>
      </c>
      <c r="C1876" s="190" t="s">
        <v>865</v>
      </c>
      <c r="D1876" s="190" t="s">
        <v>478</v>
      </c>
      <c r="E1876" s="191">
        <v>0</v>
      </c>
    </row>
    <row r="1877" spans="1:5" x14ac:dyDescent="0.25">
      <c r="A1877" s="188">
        <v>2801040018</v>
      </c>
      <c r="B1877" s="188" t="s">
        <v>1842</v>
      </c>
      <c r="C1877" s="188" t="s">
        <v>865</v>
      </c>
      <c r="D1877" s="188" t="s">
        <v>478</v>
      </c>
      <c r="E1877" s="189">
        <v>0</v>
      </c>
    </row>
    <row r="1878" spans="1:5" x14ac:dyDescent="0.25">
      <c r="A1878" s="190">
        <v>2801040019</v>
      </c>
      <c r="B1878" s="190" t="s">
        <v>6699</v>
      </c>
      <c r="C1878" s="190" t="s">
        <v>865</v>
      </c>
      <c r="D1878" s="190" t="s">
        <v>478</v>
      </c>
      <c r="E1878" s="191">
        <v>0</v>
      </c>
    </row>
    <row r="1879" spans="1:5" x14ac:dyDescent="0.25">
      <c r="A1879" s="188">
        <v>2801040020</v>
      </c>
      <c r="B1879" s="188" t="s">
        <v>7601</v>
      </c>
      <c r="C1879" s="188" t="s">
        <v>865</v>
      </c>
      <c r="D1879" s="188" t="s">
        <v>478</v>
      </c>
      <c r="E1879" s="189">
        <v>0</v>
      </c>
    </row>
    <row r="1880" spans="1:5" x14ac:dyDescent="0.25">
      <c r="A1880" s="190">
        <v>2801050004</v>
      </c>
      <c r="B1880" s="190" t="s">
        <v>1843</v>
      </c>
      <c r="C1880" s="190" t="s">
        <v>874</v>
      </c>
      <c r="D1880" s="190" t="s">
        <v>478</v>
      </c>
      <c r="E1880" s="191">
        <v>0</v>
      </c>
    </row>
    <row r="1881" spans="1:5" x14ac:dyDescent="0.25">
      <c r="A1881" s="188">
        <v>2801050005</v>
      </c>
      <c r="B1881" s="188" t="s">
        <v>1844</v>
      </c>
      <c r="C1881" s="188" t="s">
        <v>874</v>
      </c>
      <c r="D1881" s="188" t="s">
        <v>478</v>
      </c>
      <c r="E1881" s="189">
        <v>0</v>
      </c>
    </row>
    <row r="1882" spans="1:5" x14ac:dyDescent="0.25">
      <c r="A1882" s="190">
        <v>2801050006</v>
      </c>
      <c r="B1882" s="190" t="s">
        <v>1845</v>
      </c>
      <c r="C1882" s="190" t="s">
        <v>874</v>
      </c>
      <c r="D1882" s="190" t="s">
        <v>478</v>
      </c>
      <c r="E1882" s="191">
        <v>0</v>
      </c>
    </row>
    <row r="1883" spans="1:5" x14ac:dyDescent="0.25">
      <c r="A1883" s="188">
        <v>2801050010</v>
      </c>
      <c r="B1883" s="188" t="s">
        <v>1846</v>
      </c>
      <c r="C1883" s="188" t="s">
        <v>874</v>
      </c>
      <c r="D1883" s="188" t="s">
        <v>478</v>
      </c>
      <c r="E1883" s="189">
        <v>0</v>
      </c>
    </row>
    <row r="1884" spans="1:5" x14ac:dyDescent="0.25">
      <c r="A1884" s="190">
        <v>2801050013</v>
      </c>
      <c r="B1884" s="190" t="s">
        <v>1847</v>
      </c>
      <c r="C1884" s="190" t="s">
        <v>874</v>
      </c>
      <c r="D1884" s="190" t="s">
        <v>478</v>
      </c>
      <c r="E1884" s="191">
        <v>0</v>
      </c>
    </row>
    <row r="1885" spans="1:5" x14ac:dyDescent="0.25">
      <c r="A1885" s="188">
        <v>2801050014</v>
      </c>
      <c r="B1885" s="188" t="s">
        <v>1848</v>
      </c>
      <c r="C1885" s="188" t="s">
        <v>874</v>
      </c>
      <c r="D1885" s="188" t="s">
        <v>478</v>
      </c>
      <c r="E1885" s="189">
        <v>0</v>
      </c>
    </row>
    <row r="1886" spans="1:5" x14ac:dyDescent="0.25">
      <c r="A1886" s="190">
        <v>2801050015</v>
      </c>
      <c r="B1886" s="190" t="s">
        <v>1849</v>
      </c>
      <c r="C1886" s="190" t="s">
        <v>874</v>
      </c>
      <c r="D1886" s="190" t="s">
        <v>478</v>
      </c>
      <c r="E1886" s="191">
        <v>0</v>
      </c>
    </row>
    <row r="1887" spans="1:5" x14ac:dyDescent="0.25">
      <c r="A1887" s="188">
        <v>2801050017</v>
      </c>
      <c r="B1887" s="188" t="s">
        <v>1850</v>
      </c>
      <c r="C1887" s="188" t="s">
        <v>874</v>
      </c>
      <c r="D1887" s="188" t="s">
        <v>478</v>
      </c>
      <c r="E1887" s="189">
        <v>0</v>
      </c>
    </row>
    <row r="1888" spans="1:5" x14ac:dyDescent="0.25">
      <c r="A1888" s="190">
        <v>2801050019</v>
      </c>
      <c r="B1888" s="190" t="s">
        <v>1851</v>
      </c>
      <c r="C1888" s="190" t="s">
        <v>874</v>
      </c>
      <c r="D1888" s="190" t="s">
        <v>478</v>
      </c>
      <c r="E1888" s="191">
        <v>0</v>
      </c>
    </row>
    <row r="1889" spans="1:5" x14ac:dyDescent="0.25">
      <c r="A1889" s="188">
        <v>2801050021</v>
      </c>
      <c r="B1889" s="188" t="s">
        <v>1852</v>
      </c>
      <c r="C1889" s="188" t="s">
        <v>874</v>
      </c>
      <c r="D1889" s="188" t="s">
        <v>478</v>
      </c>
      <c r="E1889" s="189">
        <v>0</v>
      </c>
    </row>
    <row r="1890" spans="1:5" x14ac:dyDescent="0.25">
      <c r="A1890" s="190">
        <v>2801050023</v>
      </c>
      <c r="B1890" s="190" t="s">
        <v>1853</v>
      </c>
      <c r="C1890" s="190" t="s">
        <v>874</v>
      </c>
      <c r="D1890" s="190" t="s">
        <v>478</v>
      </c>
      <c r="E1890" s="191">
        <v>0</v>
      </c>
    </row>
    <row r="1891" spans="1:5" x14ac:dyDescent="0.25">
      <c r="A1891" s="188">
        <v>2801050025</v>
      </c>
      <c r="B1891" s="188" t="s">
        <v>1854</v>
      </c>
      <c r="C1891" s="188" t="s">
        <v>874</v>
      </c>
      <c r="D1891" s="188" t="s">
        <v>478</v>
      </c>
      <c r="E1891" s="189">
        <v>0</v>
      </c>
    </row>
    <row r="1892" spans="1:5" x14ac:dyDescent="0.25">
      <c r="A1892" s="190">
        <v>2801050027</v>
      </c>
      <c r="B1892" s="190" t="s">
        <v>1855</v>
      </c>
      <c r="C1892" s="190" t="s">
        <v>874</v>
      </c>
      <c r="D1892" s="190" t="s">
        <v>478</v>
      </c>
      <c r="E1892" s="191">
        <v>0</v>
      </c>
    </row>
    <row r="1893" spans="1:5" x14ac:dyDescent="0.25">
      <c r="A1893" s="188">
        <v>2801050034</v>
      </c>
      <c r="B1893" s="188" t="s">
        <v>1856</v>
      </c>
      <c r="C1893" s="188" t="s">
        <v>874</v>
      </c>
      <c r="D1893" s="188" t="s">
        <v>478</v>
      </c>
      <c r="E1893" s="189">
        <v>57.44</v>
      </c>
    </row>
    <row r="1894" spans="1:5" x14ac:dyDescent="0.25">
      <c r="A1894" s="190">
        <v>2801050035</v>
      </c>
      <c r="B1894" s="190" t="s">
        <v>1857</v>
      </c>
      <c r="C1894" s="190" t="s">
        <v>874</v>
      </c>
      <c r="D1894" s="190" t="s">
        <v>478</v>
      </c>
      <c r="E1894" s="191">
        <v>58.54</v>
      </c>
    </row>
    <row r="1895" spans="1:5" x14ac:dyDescent="0.25">
      <c r="A1895" s="188">
        <v>2801050038</v>
      </c>
      <c r="B1895" s="188" t="s">
        <v>1858</v>
      </c>
      <c r="C1895" s="188" t="s">
        <v>874</v>
      </c>
      <c r="D1895" s="188" t="s">
        <v>478</v>
      </c>
      <c r="E1895" s="189">
        <v>0</v>
      </c>
    </row>
    <row r="1896" spans="1:5" x14ac:dyDescent="0.25">
      <c r="A1896" s="190">
        <v>2801050039</v>
      </c>
      <c r="B1896" s="190" t="s">
        <v>6700</v>
      </c>
      <c r="C1896" s="190" t="s">
        <v>874</v>
      </c>
      <c r="D1896" s="190" t="s">
        <v>478</v>
      </c>
      <c r="E1896" s="191">
        <v>0</v>
      </c>
    </row>
    <row r="1897" spans="1:5" x14ac:dyDescent="0.25">
      <c r="A1897" s="188">
        <v>2801050040</v>
      </c>
      <c r="B1897" s="188" t="s">
        <v>6701</v>
      </c>
      <c r="C1897" s="188" t="s">
        <v>874</v>
      </c>
      <c r="D1897" s="188" t="s">
        <v>478</v>
      </c>
      <c r="E1897" s="189">
        <v>0</v>
      </c>
    </row>
    <row r="1898" spans="1:5" x14ac:dyDescent="0.25">
      <c r="A1898" s="190">
        <v>2801060003</v>
      </c>
      <c r="B1898" s="190" t="s">
        <v>1859</v>
      </c>
      <c r="C1898" s="190" t="s">
        <v>874</v>
      </c>
      <c r="D1898" s="190" t="s">
        <v>478</v>
      </c>
      <c r="E1898" s="191">
        <v>0</v>
      </c>
    </row>
    <row r="1899" spans="1:5" x14ac:dyDescent="0.25">
      <c r="A1899" s="188">
        <v>2801060005</v>
      </c>
      <c r="B1899" s="188" t="s">
        <v>1860</v>
      </c>
      <c r="C1899" s="188" t="s">
        <v>874</v>
      </c>
      <c r="D1899" s="188" t="s">
        <v>478</v>
      </c>
      <c r="E1899" s="189">
        <v>0</v>
      </c>
    </row>
    <row r="1900" spans="1:5" x14ac:dyDescent="0.25">
      <c r="A1900" s="190">
        <v>2801060009</v>
      </c>
      <c r="B1900" s="190" t="s">
        <v>1861</v>
      </c>
      <c r="C1900" s="190" t="s">
        <v>874</v>
      </c>
      <c r="D1900" s="190" t="s">
        <v>478</v>
      </c>
      <c r="E1900" s="191">
        <v>0</v>
      </c>
    </row>
    <row r="1901" spans="1:5" x14ac:dyDescent="0.25">
      <c r="A1901" s="188">
        <v>2801060011</v>
      </c>
      <c r="B1901" s="188" t="s">
        <v>1862</v>
      </c>
      <c r="C1901" s="188" t="s">
        <v>874</v>
      </c>
      <c r="D1901" s="188" t="s">
        <v>478</v>
      </c>
      <c r="E1901" s="189">
        <v>0</v>
      </c>
    </row>
    <row r="1902" spans="1:5" x14ac:dyDescent="0.25">
      <c r="A1902" s="190">
        <v>2801060013</v>
      </c>
      <c r="B1902" s="190" t="s">
        <v>1863</v>
      </c>
      <c r="C1902" s="190" t="s">
        <v>874</v>
      </c>
      <c r="D1902" s="190" t="s">
        <v>478</v>
      </c>
      <c r="E1902" s="191">
        <v>0</v>
      </c>
    </row>
    <row r="1903" spans="1:5" x14ac:dyDescent="0.25">
      <c r="A1903" s="188">
        <v>2801060015</v>
      </c>
      <c r="B1903" s="188" t="s">
        <v>1864</v>
      </c>
      <c r="C1903" s="188" t="s">
        <v>874</v>
      </c>
      <c r="D1903" s="188" t="s">
        <v>478</v>
      </c>
      <c r="E1903" s="189">
        <v>0</v>
      </c>
    </row>
    <row r="1904" spans="1:5" x14ac:dyDescent="0.25">
      <c r="A1904" s="190">
        <v>2801070001</v>
      </c>
      <c r="B1904" s="190" t="s">
        <v>1865</v>
      </c>
      <c r="C1904" s="190" t="s">
        <v>874</v>
      </c>
      <c r="D1904" s="190" t="s">
        <v>478</v>
      </c>
      <c r="E1904" s="191">
        <v>0</v>
      </c>
    </row>
    <row r="1905" spans="1:5" x14ac:dyDescent="0.25">
      <c r="A1905" s="188">
        <v>2801070005</v>
      </c>
      <c r="B1905" s="188" t="s">
        <v>1866</v>
      </c>
      <c r="C1905" s="188" t="s">
        <v>874</v>
      </c>
      <c r="D1905" s="188" t="s">
        <v>478</v>
      </c>
      <c r="E1905" s="189">
        <v>0</v>
      </c>
    </row>
    <row r="1906" spans="1:5" x14ac:dyDescent="0.25">
      <c r="A1906" s="190">
        <v>2801080002</v>
      </c>
      <c r="B1906" s="190" t="s">
        <v>1867</v>
      </c>
      <c r="C1906" s="190" t="s">
        <v>874</v>
      </c>
      <c r="D1906" s="190" t="s">
        <v>478</v>
      </c>
      <c r="E1906" s="191">
        <v>0</v>
      </c>
    </row>
    <row r="1907" spans="1:5" x14ac:dyDescent="0.25">
      <c r="A1907" s="188">
        <v>2801090001</v>
      </c>
      <c r="B1907" s="188" t="s">
        <v>1868</v>
      </c>
      <c r="C1907" s="188" t="s">
        <v>874</v>
      </c>
      <c r="D1907" s="188" t="s">
        <v>478</v>
      </c>
      <c r="E1907" s="189">
        <v>0</v>
      </c>
    </row>
    <row r="1908" spans="1:5" x14ac:dyDescent="0.25">
      <c r="A1908" s="190">
        <v>2801090003</v>
      </c>
      <c r="B1908" s="190" t="s">
        <v>1869</v>
      </c>
      <c r="C1908" s="190" t="s">
        <v>874</v>
      </c>
      <c r="D1908" s="190" t="s">
        <v>478</v>
      </c>
      <c r="E1908" s="191">
        <v>0</v>
      </c>
    </row>
    <row r="1909" spans="1:5" x14ac:dyDescent="0.25">
      <c r="A1909" s="188">
        <v>2801090005</v>
      </c>
      <c r="B1909" s="188" t="s">
        <v>1870</v>
      </c>
      <c r="C1909" s="188" t="s">
        <v>874</v>
      </c>
      <c r="D1909" s="188" t="s">
        <v>478</v>
      </c>
      <c r="E1909" s="189">
        <v>0</v>
      </c>
    </row>
    <row r="1910" spans="1:5" x14ac:dyDescent="0.25">
      <c r="A1910" s="190">
        <v>2801120002</v>
      </c>
      <c r="B1910" s="190" t="s">
        <v>1871</v>
      </c>
      <c r="C1910" s="190" t="s">
        <v>874</v>
      </c>
      <c r="D1910" s="190" t="s">
        <v>478</v>
      </c>
      <c r="E1910" s="191">
        <v>0</v>
      </c>
    </row>
    <row r="1911" spans="1:5" x14ac:dyDescent="0.25">
      <c r="A1911" s="188">
        <v>2801120003</v>
      </c>
      <c r="B1911" s="188" t="s">
        <v>1872</v>
      </c>
      <c r="C1911" s="188" t="s">
        <v>874</v>
      </c>
      <c r="D1911" s="188" t="s">
        <v>478</v>
      </c>
      <c r="E1911" s="189">
        <v>0</v>
      </c>
    </row>
    <row r="1912" spans="1:5" x14ac:dyDescent="0.25">
      <c r="A1912" s="190">
        <v>2801130002</v>
      </c>
      <c r="B1912" s="190" t="s">
        <v>1873</v>
      </c>
      <c r="C1912" s="190" t="s">
        <v>874</v>
      </c>
      <c r="D1912" s="190" t="s">
        <v>478</v>
      </c>
      <c r="E1912" s="191">
        <v>0</v>
      </c>
    </row>
    <row r="1913" spans="1:5" x14ac:dyDescent="0.25">
      <c r="A1913" s="188">
        <v>2801130003</v>
      </c>
      <c r="B1913" s="188" t="s">
        <v>1874</v>
      </c>
      <c r="C1913" s="188" t="s">
        <v>874</v>
      </c>
      <c r="D1913" s="188" t="s">
        <v>478</v>
      </c>
      <c r="E1913" s="189">
        <v>0</v>
      </c>
    </row>
    <row r="1914" spans="1:5" x14ac:dyDescent="0.25">
      <c r="A1914" s="190">
        <v>2801130008</v>
      </c>
      <c r="B1914" s="190" t="s">
        <v>1875</v>
      </c>
      <c r="C1914" s="190" t="s">
        <v>874</v>
      </c>
      <c r="D1914" s="190" t="s">
        <v>478</v>
      </c>
      <c r="E1914" s="191">
        <v>0</v>
      </c>
    </row>
    <row r="1915" spans="1:5" x14ac:dyDescent="0.25">
      <c r="A1915" s="188">
        <v>2801140001</v>
      </c>
      <c r="B1915" s="188" t="s">
        <v>3316</v>
      </c>
      <c r="C1915" s="188" t="s">
        <v>865</v>
      </c>
      <c r="D1915" s="188" t="s">
        <v>479</v>
      </c>
      <c r="E1915" s="189">
        <v>0</v>
      </c>
    </row>
    <row r="1916" spans="1:5" x14ac:dyDescent="0.25">
      <c r="A1916" s="190">
        <v>2801140002</v>
      </c>
      <c r="B1916" s="190" t="s">
        <v>6361</v>
      </c>
      <c r="C1916" s="190" t="s">
        <v>865</v>
      </c>
      <c r="D1916" s="190" t="s">
        <v>479</v>
      </c>
      <c r="E1916" s="191">
        <v>0</v>
      </c>
    </row>
    <row r="1917" spans="1:5" x14ac:dyDescent="0.25">
      <c r="A1917" s="188">
        <v>2801140003</v>
      </c>
      <c r="B1917" s="188" t="s">
        <v>4273</v>
      </c>
      <c r="C1917" s="188" t="s">
        <v>865</v>
      </c>
      <c r="D1917" s="188" t="s">
        <v>479</v>
      </c>
      <c r="E1917" s="189">
        <v>0</v>
      </c>
    </row>
    <row r="1918" spans="1:5" x14ac:dyDescent="0.25">
      <c r="A1918" s="190">
        <v>2801140004</v>
      </c>
      <c r="B1918" s="190" t="s">
        <v>3317</v>
      </c>
      <c r="C1918" s="190" t="s">
        <v>865</v>
      </c>
      <c r="D1918" s="190" t="s">
        <v>479</v>
      </c>
      <c r="E1918" s="191">
        <v>0</v>
      </c>
    </row>
    <row r="1919" spans="1:5" x14ac:dyDescent="0.25">
      <c r="A1919" s="188">
        <v>2801140005</v>
      </c>
      <c r="B1919" s="188" t="s">
        <v>6362</v>
      </c>
      <c r="C1919" s="188" t="s">
        <v>865</v>
      </c>
      <c r="D1919" s="188" t="s">
        <v>479</v>
      </c>
      <c r="E1919" s="189">
        <v>0</v>
      </c>
    </row>
    <row r="1920" spans="1:5" x14ac:dyDescent="0.25">
      <c r="A1920" s="190">
        <v>2801140006</v>
      </c>
      <c r="B1920" s="190" t="s">
        <v>3319</v>
      </c>
      <c r="C1920" s="190" t="s">
        <v>865</v>
      </c>
      <c r="D1920" s="190" t="s">
        <v>479</v>
      </c>
      <c r="E1920" s="191">
        <v>0</v>
      </c>
    </row>
    <row r="1921" spans="1:5" x14ac:dyDescent="0.25">
      <c r="A1921" s="188">
        <v>2801140007</v>
      </c>
      <c r="B1921" s="188" t="s">
        <v>3320</v>
      </c>
      <c r="C1921" s="188" t="s">
        <v>865</v>
      </c>
      <c r="D1921" s="188" t="s">
        <v>479</v>
      </c>
      <c r="E1921" s="189">
        <v>0</v>
      </c>
    </row>
    <row r="1922" spans="1:5" x14ac:dyDescent="0.25">
      <c r="A1922" s="190">
        <v>2801140008</v>
      </c>
      <c r="B1922" s="190" t="s">
        <v>3321</v>
      </c>
      <c r="C1922" s="190" t="s">
        <v>865</v>
      </c>
      <c r="D1922" s="190" t="s">
        <v>479</v>
      </c>
      <c r="E1922" s="191">
        <v>0</v>
      </c>
    </row>
    <row r="1923" spans="1:5" x14ac:dyDescent="0.25">
      <c r="A1923" s="188">
        <v>2801140009</v>
      </c>
      <c r="B1923" s="188" t="s">
        <v>11755</v>
      </c>
      <c r="C1923" s="188" t="s">
        <v>865</v>
      </c>
      <c r="D1923" s="188" t="s">
        <v>479</v>
      </c>
      <c r="E1923" s="189">
        <v>0</v>
      </c>
    </row>
    <row r="1924" spans="1:5" x14ac:dyDescent="0.25">
      <c r="A1924" s="190">
        <v>2801150001</v>
      </c>
      <c r="B1924" s="190" t="s">
        <v>3322</v>
      </c>
      <c r="C1924" s="190" t="s">
        <v>865</v>
      </c>
      <c r="D1924" s="190" t="s">
        <v>479</v>
      </c>
      <c r="E1924" s="191">
        <v>0</v>
      </c>
    </row>
    <row r="1925" spans="1:5" x14ac:dyDescent="0.25">
      <c r="A1925" s="188">
        <v>2801150002</v>
      </c>
      <c r="B1925" s="188" t="s">
        <v>3323</v>
      </c>
      <c r="C1925" s="188" t="s">
        <v>865</v>
      </c>
      <c r="D1925" s="188" t="s">
        <v>479</v>
      </c>
      <c r="E1925" s="189">
        <v>0</v>
      </c>
    </row>
    <row r="1926" spans="1:5" x14ac:dyDescent="0.25">
      <c r="A1926" s="190">
        <v>2801150003</v>
      </c>
      <c r="B1926" s="190" t="s">
        <v>3324</v>
      </c>
      <c r="C1926" s="190" t="s">
        <v>865</v>
      </c>
      <c r="D1926" s="190" t="s">
        <v>479</v>
      </c>
      <c r="E1926" s="191">
        <v>0</v>
      </c>
    </row>
    <row r="1927" spans="1:5" x14ac:dyDescent="0.25">
      <c r="A1927" s="188">
        <v>2801160001</v>
      </c>
      <c r="B1927" s="188" t="s">
        <v>4739</v>
      </c>
      <c r="C1927" s="188" t="s">
        <v>865</v>
      </c>
      <c r="D1927" s="188" t="s">
        <v>479</v>
      </c>
      <c r="E1927" s="189">
        <v>0</v>
      </c>
    </row>
    <row r="1928" spans="1:5" x14ac:dyDescent="0.25">
      <c r="A1928" s="190">
        <v>2801160002</v>
      </c>
      <c r="B1928" s="190" t="s">
        <v>4740</v>
      </c>
      <c r="C1928" s="190" t="s">
        <v>865</v>
      </c>
      <c r="D1928" s="190" t="s">
        <v>479</v>
      </c>
      <c r="E1928" s="191">
        <v>0</v>
      </c>
    </row>
    <row r="1929" spans="1:5" x14ac:dyDescent="0.25">
      <c r="A1929" s="188">
        <v>2801170001</v>
      </c>
      <c r="B1929" s="188" t="s">
        <v>1876</v>
      </c>
      <c r="C1929" s="188" t="s">
        <v>874</v>
      </c>
      <c r="D1929" s="188" t="s">
        <v>750</v>
      </c>
      <c r="E1929" s="189">
        <v>0</v>
      </c>
    </row>
    <row r="1930" spans="1:5" x14ac:dyDescent="0.25">
      <c r="A1930" s="190">
        <v>2801170002</v>
      </c>
      <c r="B1930" s="190" t="s">
        <v>1877</v>
      </c>
      <c r="C1930" s="190" t="s">
        <v>874</v>
      </c>
      <c r="D1930" s="190" t="s">
        <v>750</v>
      </c>
      <c r="E1930" s="191">
        <v>0</v>
      </c>
    </row>
    <row r="1931" spans="1:5" x14ac:dyDescent="0.25">
      <c r="A1931" s="188">
        <v>2801180001</v>
      </c>
      <c r="B1931" s="188" t="s">
        <v>4741</v>
      </c>
      <c r="C1931" s="188" t="s">
        <v>865</v>
      </c>
      <c r="D1931" s="188" t="s">
        <v>478</v>
      </c>
      <c r="E1931" s="189">
        <v>4.7698000000000003E-3</v>
      </c>
    </row>
    <row r="1932" spans="1:5" x14ac:dyDescent="0.25">
      <c r="A1932" s="190">
        <v>2801230009</v>
      </c>
      <c r="B1932" s="190" t="s">
        <v>1878</v>
      </c>
      <c r="C1932" s="190" t="s">
        <v>748</v>
      </c>
      <c r="D1932" s="190" t="s">
        <v>750</v>
      </c>
      <c r="E1932" s="191">
        <v>0</v>
      </c>
    </row>
    <row r="1933" spans="1:5" x14ac:dyDescent="0.25">
      <c r="A1933" s="188">
        <v>2801230010</v>
      </c>
      <c r="B1933" s="188" t="s">
        <v>1879</v>
      </c>
      <c r="C1933" s="188" t="s">
        <v>748</v>
      </c>
      <c r="D1933" s="188" t="s">
        <v>750</v>
      </c>
      <c r="E1933" s="189">
        <v>0</v>
      </c>
    </row>
    <row r="1934" spans="1:5" x14ac:dyDescent="0.25">
      <c r="A1934" s="190">
        <v>2801230011</v>
      </c>
      <c r="B1934" s="190" t="s">
        <v>1880</v>
      </c>
      <c r="C1934" s="190" t="s">
        <v>748</v>
      </c>
      <c r="D1934" s="190" t="s">
        <v>750</v>
      </c>
      <c r="E1934" s="191">
        <v>0</v>
      </c>
    </row>
    <row r="1935" spans="1:5" x14ac:dyDescent="0.25">
      <c r="A1935" s="188">
        <v>2801230013</v>
      </c>
      <c r="B1935" s="188" t="s">
        <v>1881</v>
      </c>
      <c r="C1935" s="188" t="s">
        <v>748</v>
      </c>
      <c r="D1935" s="188" t="s">
        <v>750</v>
      </c>
      <c r="E1935" s="189">
        <v>0</v>
      </c>
    </row>
    <row r="1936" spans="1:5" x14ac:dyDescent="0.25">
      <c r="A1936" s="190">
        <v>2801230022</v>
      </c>
      <c r="B1936" s="190" t="s">
        <v>1882</v>
      </c>
      <c r="C1936" s="190" t="s">
        <v>748</v>
      </c>
      <c r="D1936" s="190" t="s">
        <v>750</v>
      </c>
      <c r="E1936" s="191">
        <v>0</v>
      </c>
    </row>
    <row r="1937" spans="1:5" x14ac:dyDescent="0.25">
      <c r="A1937" s="188">
        <v>2801230023</v>
      </c>
      <c r="B1937" s="188" t="s">
        <v>1883</v>
      </c>
      <c r="C1937" s="188" t="s">
        <v>748</v>
      </c>
      <c r="D1937" s="188" t="s">
        <v>750</v>
      </c>
      <c r="E1937" s="189">
        <v>0</v>
      </c>
    </row>
    <row r="1938" spans="1:5" x14ac:dyDescent="0.25">
      <c r="A1938" s="190">
        <v>2801230024</v>
      </c>
      <c r="B1938" s="190" t="s">
        <v>1884</v>
      </c>
      <c r="C1938" s="190" t="s">
        <v>748</v>
      </c>
      <c r="D1938" s="190" t="s">
        <v>750</v>
      </c>
      <c r="E1938" s="191">
        <v>0</v>
      </c>
    </row>
    <row r="1939" spans="1:5" x14ac:dyDescent="0.25">
      <c r="A1939" s="188">
        <v>2801230025</v>
      </c>
      <c r="B1939" s="188" t="s">
        <v>6702</v>
      </c>
      <c r="C1939" s="188" t="s">
        <v>748</v>
      </c>
      <c r="D1939" s="188" t="s">
        <v>750</v>
      </c>
      <c r="E1939" s="189">
        <v>0</v>
      </c>
    </row>
    <row r="1940" spans="1:5" x14ac:dyDescent="0.25">
      <c r="A1940" s="190">
        <v>2801230030</v>
      </c>
      <c r="B1940" s="190" t="s">
        <v>1885</v>
      </c>
      <c r="C1940" s="190" t="s">
        <v>748</v>
      </c>
      <c r="D1940" s="190" t="s">
        <v>750</v>
      </c>
      <c r="E1940" s="191">
        <v>0</v>
      </c>
    </row>
    <row r="1941" spans="1:5" x14ac:dyDescent="0.25">
      <c r="A1941" s="188">
        <v>2801230031</v>
      </c>
      <c r="B1941" s="188" t="s">
        <v>1886</v>
      </c>
      <c r="C1941" s="188" t="s">
        <v>748</v>
      </c>
      <c r="D1941" s="188" t="s">
        <v>750</v>
      </c>
      <c r="E1941" s="189">
        <v>0</v>
      </c>
    </row>
    <row r="1942" spans="1:5" x14ac:dyDescent="0.25">
      <c r="A1942" s="190">
        <v>2801230033</v>
      </c>
      <c r="B1942" s="190" t="s">
        <v>1887</v>
      </c>
      <c r="C1942" s="190" t="s">
        <v>748</v>
      </c>
      <c r="D1942" s="190" t="s">
        <v>750</v>
      </c>
      <c r="E1942" s="191">
        <v>0</v>
      </c>
    </row>
    <row r="1943" spans="1:5" x14ac:dyDescent="0.25">
      <c r="A1943" s="188">
        <v>2801230038</v>
      </c>
      <c r="B1943" s="188" t="s">
        <v>1888</v>
      </c>
      <c r="C1943" s="188" t="s">
        <v>748</v>
      </c>
      <c r="D1943" s="188" t="s">
        <v>750</v>
      </c>
      <c r="E1943" s="189">
        <v>0</v>
      </c>
    </row>
    <row r="1944" spans="1:5" x14ac:dyDescent="0.25">
      <c r="A1944" s="190">
        <v>2801230050</v>
      </c>
      <c r="B1944" s="190" t="s">
        <v>1889</v>
      </c>
      <c r="C1944" s="190" t="s">
        <v>748</v>
      </c>
      <c r="D1944" s="190" t="s">
        <v>750</v>
      </c>
      <c r="E1944" s="191">
        <v>0</v>
      </c>
    </row>
    <row r="1945" spans="1:5" x14ac:dyDescent="0.25">
      <c r="A1945" s="188">
        <v>2801230051</v>
      </c>
      <c r="B1945" s="188" t="s">
        <v>6703</v>
      </c>
      <c r="C1945" s="188" t="s">
        <v>748</v>
      </c>
      <c r="D1945" s="188" t="s">
        <v>750</v>
      </c>
      <c r="E1945" s="189">
        <v>0</v>
      </c>
    </row>
    <row r="1946" spans="1:5" x14ac:dyDescent="0.25">
      <c r="A1946" s="190">
        <v>2801230052</v>
      </c>
      <c r="B1946" s="190" t="s">
        <v>6704</v>
      </c>
      <c r="C1946" s="190" t="s">
        <v>748</v>
      </c>
      <c r="D1946" s="190" t="s">
        <v>750</v>
      </c>
      <c r="E1946" s="191">
        <v>0</v>
      </c>
    </row>
    <row r="1947" spans="1:5" x14ac:dyDescent="0.25">
      <c r="A1947" s="188">
        <v>2801230053</v>
      </c>
      <c r="B1947" s="188" t="s">
        <v>6705</v>
      </c>
      <c r="C1947" s="188" t="s">
        <v>748</v>
      </c>
      <c r="D1947" s="188" t="s">
        <v>750</v>
      </c>
      <c r="E1947" s="189">
        <v>0</v>
      </c>
    </row>
    <row r="1948" spans="1:5" x14ac:dyDescent="0.25">
      <c r="A1948" s="190">
        <v>2801230054</v>
      </c>
      <c r="B1948" s="190" t="s">
        <v>6706</v>
      </c>
      <c r="C1948" s="190" t="s">
        <v>748</v>
      </c>
      <c r="D1948" s="190" t="s">
        <v>750</v>
      </c>
      <c r="E1948" s="191">
        <v>0</v>
      </c>
    </row>
    <row r="1949" spans="1:5" x14ac:dyDescent="0.25">
      <c r="A1949" s="188">
        <v>2801230055</v>
      </c>
      <c r="B1949" s="188" t="s">
        <v>6707</v>
      </c>
      <c r="C1949" s="188" t="s">
        <v>748</v>
      </c>
      <c r="D1949" s="188" t="s">
        <v>750</v>
      </c>
      <c r="E1949" s="189">
        <v>0</v>
      </c>
    </row>
    <row r="1950" spans="1:5" x14ac:dyDescent="0.25">
      <c r="A1950" s="190">
        <v>2801240001</v>
      </c>
      <c r="B1950" s="190" t="s">
        <v>6708</v>
      </c>
      <c r="C1950" s="190" t="s">
        <v>865</v>
      </c>
      <c r="D1950" s="190" t="s">
        <v>479</v>
      </c>
      <c r="E1950" s="191">
        <v>0</v>
      </c>
    </row>
    <row r="1951" spans="1:5" x14ac:dyDescent="0.25">
      <c r="A1951" s="188">
        <v>2801260001</v>
      </c>
      <c r="B1951" s="188" t="s">
        <v>4742</v>
      </c>
      <c r="C1951" s="188" t="s">
        <v>865</v>
      </c>
      <c r="D1951" s="188" t="s">
        <v>478</v>
      </c>
      <c r="E1951" s="189">
        <v>5.2119999999999998E-4</v>
      </c>
    </row>
    <row r="1952" spans="1:5" x14ac:dyDescent="0.25">
      <c r="A1952" s="190">
        <v>2801260002</v>
      </c>
      <c r="B1952" s="190" t="s">
        <v>4742</v>
      </c>
      <c r="C1952" s="190" t="s">
        <v>865</v>
      </c>
      <c r="D1952" s="190" t="s">
        <v>478</v>
      </c>
      <c r="E1952" s="191">
        <v>5.2119999999999998E-4</v>
      </c>
    </row>
    <row r="1953" spans="1:5" x14ac:dyDescent="0.25">
      <c r="A1953" s="188">
        <v>2901010001</v>
      </c>
      <c r="B1953" s="188" t="s">
        <v>867</v>
      </c>
      <c r="C1953" s="188" t="s">
        <v>639</v>
      </c>
      <c r="D1953" s="188" t="s">
        <v>478</v>
      </c>
      <c r="E1953" s="189">
        <v>6.5589999999999995E-4</v>
      </c>
    </row>
    <row r="1954" spans="1:5" x14ac:dyDescent="0.25">
      <c r="A1954" s="190">
        <v>2901010002</v>
      </c>
      <c r="B1954" s="190" t="s">
        <v>868</v>
      </c>
      <c r="C1954" s="190" t="s">
        <v>639</v>
      </c>
      <c r="D1954" s="190" t="s">
        <v>478</v>
      </c>
      <c r="E1954" s="191">
        <v>5.5800000000000001E-4</v>
      </c>
    </row>
    <row r="1955" spans="1:5" x14ac:dyDescent="0.25">
      <c r="A1955" s="188">
        <v>2901010003</v>
      </c>
      <c r="B1955" s="188" t="s">
        <v>869</v>
      </c>
      <c r="C1955" s="188" t="s">
        <v>639</v>
      </c>
      <c r="D1955" s="188" t="s">
        <v>478</v>
      </c>
      <c r="E1955" s="189">
        <v>1.4469999999999999E-4</v>
      </c>
    </row>
    <row r="1956" spans="1:5" x14ac:dyDescent="0.25">
      <c r="A1956" s="190">
        <v>2901010004</v>
      </c>
      <c r="B1956" s="190" t="s">
        <v>6382</v>
      </c>
      <c r="C1956" s="190" t="s">
        <v>865</v>
      </c>
      <c r="D1956" s="190" t="s">
        <v>478</v>
      </c>
      <c r="E1956" s="191">
        <v>1.6138999999999999E-3</v>
      </c>
    </row>
    <row r="1957" spans="1:5" x14ac:dyDescent="0.25">
      <c r="A1957" s="188">
        <v>2901010005</v>
      </c>
      <c r="B1957" s="188" t="s">
        <v>6383</v>
      </c>
      <c r="C1957" s="188" t="s">
        <v>865</v>
      </c>
      <c r="D1957" s="188" t="s">
        <v>478</v>
      </c>
      <c r="E1957" s="189">
        <v>1.953E-4</v>
      </c>
    </row>
    <row r="1958" spans="1:5" x14ac:dyDescent="0.25">
      <c r="A1958" s="190">
        <v>2901030001</v>
      </c>
      <c r="B1958" s="190" t="s">
        <v>1890</v>
      </c>
      <c r="C1958" s="190" t="s">
        <v>639</v>
      </c>
      <c r="D1958" s="190" t="s">
        <v>478</v>
      </c>
      <c r="E1958" s="191">
        <v>2.1110999999999999E-3</v>
      </c>
    </row>
    <row r="1959" spans="1:5" x14ac:dyDescent="0.25">
      <c r="A1959" s="188">
        <v>2901030002</v>
      </c>
      <c r="B1959" s="188" t="s">
        <v>1891</v>
      </c>
      <c r="C1959" s="188" t="s">
        <v>865</v>
      </c>
      <c r="D1959" s="188" t="s">
        <v>478</v>
      </c>
      <c r="E1959" s="189">
        <v>2.6391000000000001E-3</v>
      </c>
    </row>
    <row r="1960" spans="1:5" x14ac:dyDescent="0.25">
      <c r="A1960" s="190">
        <v>2901030003</v>
      </c>
      <c r="B1960" s="190" t="s">
        <v>870</v>
      </c>
      <c r="C1960" s="190" t="s">
        <v>639</v>
      </c>
      <c r="D1960" s="190" t="s">
        <v>478</v>
      </c>
      <c r="E1960" s="191">
        <v>2.1107999999999999E-3</v>
      </c>
    </row>
    <row r="1961" spans="1:5" x14ac:dyDescent="0.25">
      <c r="A1961" s="188">
        <v>2901030004</v>
      </c>
      <c r="B1961" s="188" t="s">
        <v>6384</v>
      </c>
      <c r="C1961" s="188" t="s">
        <v>865</v>
      </c>
      <c r="D1961" s="188" t="s">
        <v>478</v>
      </c>
      <c r="E1961" s="189">
        <v>2.1254999999999998E-3</v>
      </c>
    </row>
    <row r="1962" spans="1:5" x14ac:dyDescent="0.25">
      <c r="A1962" s="190">
        <v>2901040001</v>
      </c>
      <c r="B1962" s="190" t="s">
        <v>1892</v>
      </c>
      <c r="C1962" s="190" t="s">
        <v>639</v>
      </c>
      <c r="D1962" s="190" t="s">
        <v>478</v>
      </c>
      <c r="E1962" s="191">
        <v>0</v>
      </c>
    </row>
    <row r="1963" spans="1:5" x14ac:dyDescent="0.25">
      <c r="A1963" s="188">
        <v>2901040002</v>
      </c>
      <c r="B1963" s="188" t="s">
        <v>871</v>
      </c>
      <c r="C1963" s="188" t="s">
        <v>865</v>
      </c>
      <c r="D1963" s="188" t="s">
        <v>478</v>
      </c>
      <c r="E1963" s="189">
        <v>0</v>
      </c>
    </row>
    <row r="1964" spans="1:5" x14ac:dyDescent="0.25">
      <c r="A1964" s="190">
        <v>2901040003</v>
      </c>
      <c r="B1964" s="190" t="s">
        <v>872</v>
      </c>
      <c r="C1964" s="190" t="s">
        <v>865</v>
      </c>
      <c r="D1964" s="190" t="s">
        <v>478</v>
      </c>
      <c r="E1964" s="191">
        <v>0</v>
      </c>
    </row>
    <row r="1965" spans="1:5" x14ac:dyDescent="0.25">
      <c r="A1965" s="188">
        <v>2901040004</v>
      </c>
      <c r="B1965" s="188" t="s">
        <v>873</v>
      </c>
      <c r="C1965" s="188" t="s">
        <v>639</v>
      </c>
      <c r="D1965" s="188" t="s">
        <v>478</v>
      </c>
      <c r="E1965" s="189">
        <v>0</v>
      </c>
    </row>
    <row r="1966" spans="1:5" x14ac:dyDescent="0.25">
      <c r="A1966" s="190">
        <v>2901040005</v>
      </c>
      <c r="B1966" s="190" t="s">
        <v>9001</v>
      </c>
      <c r="C1966" s="190" t="s">
        <v>865</v>
      </c>
      <c r="D1966" s="190" t="s">
        <v>478</v>
      </c>
      <c r="E1966" s="191">
        <v>0</v>
      </c>
    </row>
    <row r="1967" spans="1:5" x14ac:dyDescent="0.25">
      <c r="A1967" s="188">
        <v>2901040006</v>
      </c>
      <c r="B1967" s="188" t="s">
        <v>9002</v>
      </c>
      <c r="C1967" s="188" t="s">
        <v>865</v>
      </c>
      <c r="D1967" s="188" t="s">
        <v>478</v>
      </c>
      <c r="E1967" s="189">
        <v>0</v>
      </c>
    </row>
    <row r="1968" spans="1:5" x14ac:dyDescent="0.25">
      <c r="A1968" s="190">
        <v>2901050001</v>
      </c>
      <c r="B1968" s="190" t="s">
        <v>1893</v>
      </c>
      <c r="C1968" s="190" t="s">
        <v>874</v>
      </c>
      <c r="D1968" s="190" t="s">
        <v>478</v>
      </c>
      <c r="E1968" s="191">
        <v>0</v>
      </c>
    </row>
    <row r="1969" spans="1:5" x14ac:dyDescent="0.25">
      <c r="A1969" s="188">
        <v>2901050002</v>
      </c>
      <c r="B1969" s="188" t="s">
        <v>1894</v>
      </c>
      <c r="C1969" s="188" t="s">
        <v>874</v>
      </c>
      <c r="D1969" s="188" t="s">
        <v>478</v>
      </c>
      <c r="E1969" s="189">
        <v>0</v>
      </c>
    </row>
    <row r="1970" spans="1:5" x14ac:dyDescent="0.25">
      <c r="A1970" s="190">
        <v>2901050003</v>
      </c>
      <c r="B1970" s="190" t="s">
        <v>1895</v>
      </c>
      <c r="C1970" s="190" t="s">
        <v>746</v>
      </c>
      <c r="D1970" s="190" t="s">
        <v>478</v>
      </c>
      <c r="E1970" s="191">
        <v>0</v>
      </c>
    </row>
    <row r="1971" spans="1:5" x14ac:dyDescent="0.25">
      <c r="A1971" s="188">
        <v>2901050004</v>
      </c>
      <c r="B1971" s="188" t="s">
        <v>875</v>
      </c>
      <c r="C1971" s="188" t="s">
        <v>874</v>
      </c>
      <c r="D1971" s="188" t="s">
        <v>478</v>
      </c>
      <c r="E1971" s="189">
        <v>0</v>
      </c>
    </row>
    <row r="1972" spans="1:5" x14ac:dyDescent="0.25">
      <c r="A1972" s="190">
        <v>2901050005</v>
      </c>
      <c r="B1972" s="190" t="s">
        <v>1896</v>
      </c>
      <c r="C1972" s="190" t="s">
        <v>874</v>
      </c>
      <c r="D1972" s="190" t="s">
        <v>478</v>
      </c>
      <c r="E1972" s="191">
        <v>0</v>
      </c>
    </row>
    <row r="1973" spans="1:5" x14ac:dyDescent="0.25">
      <c r="A1973" s="188">
        <v>2901050006</v>
      </c>
      <c r="B1973" s="188" t="s">
        <v>1897</v>
      </c>
      <c r="C1973" s="188" t="s">
        <v>874</v>
      </c>
      <c r="D1973" s="188" t="s">
        <v>478</v>
      </c>
      <c r="E1973" s="189">
        <v>0</v>
      </c>
    </row>
    <row r="1974" spans="1:5" x14ac:dyDescent="0.25">
      <c r="A1974" s="190">
        <v>2901050007</v>
      </c>
      <c r="B1974" s="190" t="s">
        <v>1898</v>
      </c>
      <c r="C1974" s="190" t="s">
        <v>746</v>
      </c>
      <c r="D1974" s="190" t="s">
        <v>478</v>
      </c>
      <c r="E1974" s="191">
        <v>0</v>
      </c>
    </row>
    <row r="1975" spans="1:5" x14ac:dyDescent="0.25">
      <c r="A1975" s="188">
        <v>2901050008</v>
      </c>
      <c r="B1975" s="188" t="s">
        <v>1899</v>
      </c>
      <c r="C1975" s="188" t="s">
        <v>746</v>
      </c>
      <c r="D1975" s="188" t="s">
        <v>478</v>
      </c>
      <c r="E1975" s="189">
        <v>0</v>
      </c>
    </row>
    <row r="1976" spans="1:5" x14ac:dyDescent="0.25">
      <c r="A1976" s="190">
        <v>2901050009</v>
      </c>
      <c r="B1976" s="190" t="s">
        <v>1900</v>
      </c>
      <c r="C1976" s="190" t="s">
        <v>874</v>
      </c>
      <c r="D1976" s="190" t="s">
        <v>478</v>
      </c>
      <c r="E1976" s="191">
        <v>0</v>
      </c>
    </row>
    <row r="1977" spans="1:5" x14ac:dyDescent="0.25">
      <c r="A1977" s="188">
        <v>2901050010</v>
      </c>
      <c r="B1977" s="188" t="s">
        <v>1901</v>
      </c>
      <c r="C1977" s="188" t="s">
        <v>746</v>
      </c>
      <c r="D1977" s="188" t="s">
        <v>478</v>
      </c>
      <c r="E1977" s="189">
        <v>0</v>
      </c>
    </row>
    <row r="1978" spans="1:5" x14ac:dyDescent="0.25">
      <c r="A1978" s="190">
        <v>2901050011</v>
      </c>
      <c r="B1978" s="190" t="s">
        <v>1902</v>
      </c>
      <c r="C1978" s="190" t="s">
        <v>874</v>
      </c>
      <c r="D1978" s="190" t="s">
        <v>478</v>
      </c>
      <c r="E1978" s="191">
        <v>0</v>
      </c>
    </row>
    <row r="1979" spans="1:5" x14ac:dyDescent="0.25">
      <c r="A1979" s="188">
        <v>2901050012</v>
      </c>
      <c r="B1979" s="188" t="s">
        <v>1903</v>
      </c>
      <c r="C1979" s="188" t="s">
        <v>746</v>
      </c>
      <c r="D1979" s="188" t="s">
        <v>478</v>
      </c>
      <c r="E1979" s="189">
        <v>0</v>
      </c>
    </row>
    <row r="1980" spans="1:5" x14ac:dyDescent="0.25">
      <c r="A1980" s="190">
        <v>2901050013</v>
      </c>
      <c r="B1980" s="190" t="s">
        <v>876</v>
      </c>
      <c r="C1980" s="190" t="s">
        <v>746</v>
      </c>
      <c r="D1980" s="190" t="s">
        <v>478</v>
      </c>
      <c r="E1980" s="191">
        <v>0</v>
      </c>
    </row>
    <row r="1981" spans="1:5" x14ac:dyDescent="0.25">
      <c r="A1981" s="188">
        <v>2901050014</v>
      </c>
      <c r="B1981" s="188" t="s">
        <v>1904</v>
      </c>
      <c r="C1981" s="188" t="s">
        <v>874</v>
      </c>
      <c r="D1981" s="188" t="s">
        <v>478</v>
      </c>
      <c r="E1981" s="189">
        <v>0</v>
      </c>
    </row>
    <row r="1982" spans="1:5" x14ac:dyDescent="0.25">
      <c r="A1982" s="190">
        <v>2901050015</v>
      </c>
      <c r="B1982" s="190" t="s">
        <v>877</v>
      </c>
      <c r="C1982" s="190" t="s">
        <v>746</v>
      </c>
      <c r="D1982" s="190" t="s">
        <v>478</v>
      </c>
      <c r="E1982" s="191">
        <v>0</v>
      </c>
    </row>
    <row r="1983" spans="1:5" x14ac:dyDescent="0.25">
      <c r="A1983" s="188">
        <v>2901050016</v>
      </c>
      <c r="B1983" s="188" t="s">
        <v>878</v>
      </c>
      <c r="C1983" s="188" t="s">
        <v>746</v>
      </c>
      <c r="D1983" s="188" t="s">
        <v>478</v>
      </c>
      <c r="E1983" s="189">
        <v>15.38</v>
      </c>
    </row>
    <row r="1984" spans="1:5" x14ac:dyDescent="0.25">
      <c r="A1984" s="190">
        <v>2901060001</v>
      </c>
      <c r="B1984" s="190" t="s">
        <v>1905</v>
      </c>
      <c r="C1984" s="190" t="s">
        <v>874</v>
      </c>
      <c r="D1984" s="190" t="s">
        <v>478</v>
      </c>
      <c r="E1984" s="191">
        <v>0</v>
      </c>
    </row>
    <row r="1985" spans="1:5" x14ac:dyDescent="0.25">
      <c r="A1985" s="188">
        <v>2901060002</v>
      </c>
      <c r="B1985" s="188" t="s">
        <v>1906</v>
      </c>
      <c r="C1985" s="188" t="s">
        <v>874</v>
      </c>
      <c r="D1985" s="188" t="s">
        <v>478</v>
      </c>
      <c r="E1985" s="189">
        <v>0</v>
      </c>
    </row>
    <row r="1986" spans="1:5" x14ac:dyDescent="0.25">
      <c r="A1986" s="190">
        <v>2901060003</v>
      </c>
      <c r="B1986" s="190" t="s">
        <v>1907</v>
      </c>
      <c r="C1986" s="190" t="s">
        <v>874</v>
      </c>
      <c r="D1986" s="190" t="s">
        <v>478</v>
      </c>
      <c r="E1986" s="191">
        <v>0</v>
      </c>
    </row>
    <row r="1987" spans="1:5" x14ac:dyDescent="0.25">
      <c r="A1987" s="188">
        <v>2901070001</v>
      </c>
      <c r="B1987" s="188" t="s">
        <v>879</v>
      </c>
      <c r="C1987" s="188" t="s">
        <v>874</v>
      </c>
      <c r="D1987" s="188" t="s">
        <v>478</v>
      </c>
      <c r="E1987" s="189">
        <v>0</v>
      </c>
    </row>
    <row r="1988" spans="1:5" x14ac:dyDescent="0.25">
      <c r="A1988" s="190">
        <v>2901070002</v>
      </c>
      <c r="B1988" s="190" t="s">
        <v>1908</v>
      </c>
      <c r="C1988" s="190" t="s">
        <v>874</v>
      </c>
      <c r="D1988" s="190" t="s">
        <v>478</v>
      </c>
      <c r="E1988" s="191">
        <v>0</v>
      </c>
    </row>
    <row r="1989" spans="1:5" x14ac:dyDescent="0.25">
      <c r="A1989" s="188">
        <v>2901070003</v>
      </c>
      <c r="B1989" s="188" t="s">
        <v>1909</v>
      </c>
      <c r="C1989" s="188" t="s">
        <v>874</v>
      </c>
      <c r="D1989" s="188" t="s">
        <v>478</v>
      </c>
      <c r="E1989" s="189">
        <v>0</v>
      </c>
    </row>
    <row r="1990" spans="1:5" x14ac:dyDescent="0.25">
      <c r="A1990" s="190">
        <v>2901070004</v>
      </c>
      <c r="B1990" s="190" t="s">
        <v>880</v>
      </c>
      <c r="C1990" s="190" t="s">
        <v>874</v>
      </c>
      <c r="D1990" s="190" t="s">
        <v>478</v>
      </c>
      <c r="E1990" s="191">
        <v>0</v>
      </c>
    </row>
    <row r="1991" spans="1:5" x14ac:dyDescent="0.25">
      <c r="A1991" s="188">
        <v>2901080001</v>
      </c>
      <c r="B1991" s="188" t="s">
        <v>1910</v>
      </c>
      <c r="C1991" s="188" t="s">
        <v>874</v>
      </c>
      <c r="D1991" s="188" t="s">
        <v>478</v>
      </c>
      <c r="E1991" s="189">
        <v>0</v>
      </c>
    </row>
    <row r="1992" spans="1:5" x14ac:dyDescent="0.25">
      <c r="A1992" s="190">
        <v>2901090001</v>
      </c>
      <c r="B1992" s="190" t="s">
        <v>1911</v>
      </c>
      <c r="C1992" s="190" t="s">
        <v>874</v>
      </c>
      <c r="D1992" s="190" t="s">
        <v>478</v>
      </c>
      <c r="E1992" s="191">
        <v>0</v>
      </c>
    </row>
    <row r="1993" spans="1:5" x14ac:dyDescent="0.25">
      <c r="A1993" s="188">
        <v>2901090002</v>
      </c>
      <c r="B1993" s="188" t="s">
        <v>881</v>
      </c>
      <c r="C1993" s="188" t="s">
        <v>874</v>
      </c>
      <c r="D1993" s="188" t="s">
        <v>478</v>
      </c>
      <c r="E1993" s="189">
        <v>0</v>
      </c>
    </row>
    <row r="1994" spans="1:5" x14ac:dyDescent="0.25">
      <c r="A1994" s="190">
        <v>2901090003</v>
      </c>
      <c r="B1994" s="190" t="s">
        <v>1912</v>
      </c>
      <c r="C1994" s="190" t="s">
        <v>874</v>
      </c>
      <c r="D1994" s="190" t="s">
        <v>478</v>
      </c>
      <c r="E1994" s="191">
        <v>0</v>
      </c>
    </row>
    <row r="1995" spans="1:5" x14ac:dyDescent="0.25">
      <c r="A1995" s="188">
        <v>2901090004</v>
      </c>
      <c r="B1995" s="188" t="s">
        <v>882</v>
      </c>
      <c r="C1995" s="188" t="s">
        <v>874</v>
      </c>
      <c r="D1995" s="188" t="s">
        <v>478</v>
      </c>
      <c r="E1995" s="189">
        <v>0</v>
      </c>
    </row>
    <row r="1996" spans="1:5" x14ac:dyDescent="0.25">
      <c r="A1996" s="190">
        <v>2901090005</v>
      </c>
      <c r="B1996" s="190" t="s">
        <v>1913</v>
      </c>
      <c r="C1996" s="190" t="s">
        <v>874</v>
      </c>
      <c r="D1996" s="190" t="s">
        <v>478</v>
      </c>
      <c r="E1996" s="191">
        <v>0</v>
      </c>
    </row>
    <row r="1997" spans="1:5" x14ac:dyDescent="0.25">
      <c r="A1997" s="188">
        <v>2901090006</v>
      </c>
      <c r="B1997" s="188" t="s">
        <v>1914</v>
      </c>
      <c r="C1997" s="188" t="s">
        <v>874</v>
      </c>
      <c r="D1997" s="188" t="s">
        <v>478</v>
      </c>
      <c r="E1997" s="189">
        <v>0</v>
      </c>
    </row>
    <row r="1998" spans="1:5" x14ac:dyDescent="0.25">
      <c r="A1998" s="190">
        <v>2901100001</v>
      </c>
      <c r="B1998" s="190" t="s">
        <v>883</v>
      </c>
      <c r="C1998" s="190" t="s">
        <v>874</v>
      </c>
      <c r="D1998" s="190" t="s">
        <v>478</v>
      </c>
      <c r="E1998" s="191">
        <v>0</v>
      </c>
    </row>
    <row r="1999" spans="1:5" x14ac:dyDescent="0.25">
      <c r="A1999" s="188">
        <v>2901100002</v>
      </c>
      <c r="B1999" s="188" t="s">
        <v>1915</v>
      </c>
      <c r="C1999" s="188" t="s">
        <v>874</v>
      </c>
      <c r="D1999" s="188" t="s">
        <v>478</v>
      </c>
      <c r="E1999" s="189">
        <v>0</v>
      </c>
    </row>
    <row r="2000" spans="1:5" x14ac:dyDescent="0.25">
      <c r="A2000" s="190">
        <v>2901120001</v>
      </c>
      <c r="B2000" s="190" t="s">
        <v>1916</v>
      </c>
      <c r="C2000" s="190" t="s">
        <v>874</v>
      </c>
      <c r="D2000" s="190" t="s">
        <v>478</v>
      </c>
      <c r="E2000" s="191">
        <v>0</v>
      </c>
    </row>
    <row r="2001" spans="1:5" x14ac:dyDescent="0.25">
      <c r="A2001" s="188">
        <v>2901130001</v>
      </c>
      <c r="B2001" s="188" t="s">
        <v>1917</v>
      </c>
      <c r="C2001" s="188" t="s">
        <v>874</v>
      </c>
      <c r="D2001" s="188" t="s">
        <v>478</v>
      </c>
      <c r="E2001" s="189">
        <v>0</v>
      </c>
    </row>
    <row r="2002" spans="1:5" x14ac:dyDescent="0.25">
      <c r="A2002" s="190">
        <v>2901130002</v>
      </c>
      <c r="B2002" s="190" t="s">
        <v>1918</v>
      </c>
      <c r="C2002" s="190" t="s">
        <v>874</v>
      </c>
      <c r="D2002" s="190" t="s">
        <v>478</v>
      </c>
      <c r="E2002" s="191">
        <v>0</v>
      </c>
    </row>
    <row r="2003" spans="1:5" x14ac:dyDescent="0.25">
      <c r="A2003" s="188">
        <v>2901130003</v>
      </c>
      <c r="B2003" s="188" t="s">
        <v>1919</v>
      </c>
      <c r="C2003" s="188" t="s">
        <v>874</v>
      </c>
      <c r="D2003" s="188" t="s">
        <v>478</v>
      </c>
      <c r="E2003" s="189">
        <v>0</v>
      </c>
    </row>
    <row r="2004" spans="1:5" x14ac:dyDescent="0.25">
      <c r="A2004" s="190">
        <v>2901130004</v>
      </c>
      <c r="B2004" s="190" t="s">
        <v>1920</v>
      </c>
      <c r="C2004" s="190" t="s">
        <v>874</v>
      </c>
      <c r="D2004" s="190" t="s">
        <v>478</v>
      </c>
      <c r="E2004" s="191">
        <v>0</v>
      </c>
    </row>
    <row r="2005" spans="1:5" x14ac:dyDescent="0.25">
      <c r="A2005" s="188">
        <v>2901130005</v>
      </c>
      <c r="B2005" s="188" t="s">
        <v>1921</v>
      </c>
      <c r="C2005" s="188" t="s">
        <v>874</v>
      </c>
      <c r="D2005" s="188" t="s">
        <v>478</v>
      </c>
      <c r="E2005" s="189">
        <v>0</v>
      </c>
    </row>
    <row r="2006" spans="1:5" x14ac:dyDescent="0.25">
      <c r="A2006" s="190">
        <v>2901130006</v>
      </c>
      <c r="B2006" s="190" t="s">
        <v>1922</v>
      </c>
      <c r="C2006" s="190" t="s">
        <v>874</v>
      </c>
      <c r="D2006" s="190" t="s">
        <v>478</v>
      </c>
      <c r="E2006" s="191">
        <v>0</v>
      </c>
    </row>
    <row r="2007" spans="1:5" x14ac:dyDescent="0.25">
      <c r="A2007" s="188">
        <v>2901130007</v>
      </c>
      <c r="B2007" s="188" t="s">
        <v>1923</v>
      </c>
      <c r="C2007" s="188" t="s">
        <v>874</v>
      </c>
      <c r="D2007" s="188" t="s">
        <v>478</v>
      </c>
      <c r="E2007" s="189">
        <v>0</v>
      </c>
    </row>
    <row r="2008" spans="1:5" x14ac:dyDescent="0.25">
      <c r="A2008" s="190">
        <v>2901130008</v>
      </c>
      <c r="B2008" s="190" t="s">
        <v>884</v>
      </c>
      <c r="C2008" s="190" t="s">
        <v>874</v>
      </c>
      <c r="D2008" s="190" t="s">
        <v>478</v>
      </c>
      <c r="E2008" s="191">
        <v>0</v>
      </c>
    </row>
    <row r="2009" spans="1:5" x14ac:dyDescent="0.25">
      <c r="A2009" s="188">
        <v>2901130009</v>
      </c>
      <c r="B2009" s="188" t="s">
        <v>1924</v>
      </c>
      <c r="C2009" s="188" t="s">
        <v>746</v>
      </c>
      <c r="D2009" s="188" t="s">
        <v>478</v>
      </c>
      <c r="E2009" s="189">
        <v>0</v>
      </c>
    </row>
    <row r="2010" spans="1:5" x14ac:dyDescent="0.25">
      <c r="A2010" s="190">
        <v>2901130010</v>
      </c>
      <c r="B2010" s="190" t="s">
        <v>1925</v>
      </c>
      <c r="C2010" s="190" t="s">
        <v>746</v>
      </c>
      <c r="D2010" s="190" t="s">
        <v>478</v>
      </c>
      <c r="E2010" s="191">
        <v>0</v>
      </c>
    </row>
    <row r="2011" spans="1:5" x14ac:dyDescent="0.25">
      <c r="A2011" s="188">
        <v>2901140001</v>
      </c>
      <c r="B2011" s="188" t="s">
        <v>1926</v>
      </c>
      <c r="C2011" s="188" t="s">
        <v>865</v>
      </c>
      <c r="D2011" s="188" t="s">
        <v>479</v>
      </c>
      <c r="E2011" s="189">
        <v>0</v>
      </c>
    </row>
    <row r="2012" spans="1:5" x14ac:dyDescent="0.25">
      <c r="A2012" s="190">
        <v>2901140002</v>
      </c>
      <c r="B2012" s="190" t="s">
        <v>1927</v>
      </c>
      <c r="C2012" s="190" t="s">
        <v>865</v>
      </c>
      <c r="D2012" s="190" t="s">
        <v>479</v>
      </c>
      <c r="E2012" s="191">
        <v>0</v>
      </c>
    </row>
    <row r="2013" spans="1:5" x14ac:dyDescent="0.25">
      <c r="A2013" s="188">
        <v>2901140003</v>
      </c>
      <c r="B2013" s="188" t="s">
        <v>1928</v>
      </c>
      <c r="C2013" s="188" t="s">
        <v>865</v>
      </c>
      <c r="D2013" s="188" t="s">
        <v>479</v>
      </c>
      <c r="E2013" s="189">
        <v>0</v>
      </c>
    </row>
    <row r="2014" spans="1:5" x14ac:dyDescent="0.25">
      <c r="A2014" s="190">
        <v>2901140004</v>
      </c>
      <c r="B2014" s="190" t="s">
        <v>1929</v>
      </c>
      <c r="C2014" s="190" t="s">
        <v>865</v>
      </c>
      <c r="D2014" s="190" t="s">
        <v>479</v>
      </c>
      <c r="E2014" s="191">
        <v>0</v>
      </c>
    </row>
    <row r="2015" spans="1:5" x14ac:dyDescent="0.25">
      <c r="A2015" s="188">
        <v>2901140005</v>
      </c>
      <c r="B2015" s="188" t="s">
        <v>1930</v>
      </c>
      <c r="C2015" s="188" t="s">
        <v>865</v>
      </c>
      <c r="D2015" s="188" t="s">
        <v>479</v>
      </c>
      <c r="E2015" s="189">
        <v>0</v>
      </c>
    </row>
    <row r="2016" spans="1:5" x14ac:dyDescent="0.25">
      <c r="A2016" s="190">
        <v>2901140006</v>
      </c>
      <c r="B2016" s="190" t="s">
        <v>1931</v>
      </c>
      <c r="C2016" s="190" t="s">
        <v>865</v>
      </c>
      <c r="D2016" s="190" t="s">
        <v>479</v>
      </c>
      <c r="E2016" s="191">
        <v>0</v>
      </c>
    </row>
    <row r="2017" spans="1:5" x14ac:dyDescent="0.25">
      <c r="A2017" s="188">
        <v>2901140007</v>
      </c>
      <c r="B2017" s="188" t="s">
        <v>1932</v>
      </c>
      <c r="C2017" s="188" t="s">
        <v>865</v>
      </c>
      <c r="D2017" s="188" t="s">
        <v>479</v>
      </c>
      <c r="E2017" s="189">
        <v>0</v>
      </c>
    </row>
    <row r="2018" spans="1:5" x14ac:dyDescent="0.25">
      <c r="A2018" s="190">
        <v>2901140008</v>
      </c>
      <c r="B2018" s="190" t="s">
        <v>1933</v>
      </c>
      <c r="C2018" s="190" t="s">
        <v>639</v>
      </c>
      <c r="D2018" s="190" t="s">
        <v>479</v>
      </c>
      <c r="E2018" s="191">
        <v>0</v>
      </c>
    </row>
    <row r="2019" spans="1:5" x14ac:dyDescent="0.25">
      <c r="A2019" s="188">
        <v>2901140009</v>
      </c>
      <c r="B2019" s="188" t="s">
        <v>1934</v>
      </c>
      <c r="C2019" s="188" t="s">
        <v>639</v>
      </c>
      <c r="D2019" s="188" t="s">
        <v>479</v>
      </c>
      <c r="E2019" s="189">
        <v>0</v>
      </c>
    </row>
    <row r="2020" spans="1:5" x14ac:dyDescent="0.25">
      <c r="A2020" s="190">
        <v>2901140010</v>
      </c>
      <c r="B2020" s="190" t="s">
        <v>1935</v>
      </c>
      <c r="C2020" s="190" t="s">
        <v>639</v>
      </c>
      <c r="D2020" s="190" t="s">
        <v>479</v>
      </c>
      <c r="E2020" s="191">
        <v>0</v>
      </c>
    </row>
    <row r="2021" spans="1:5" x14ac:dyDescent="0.25">
      <c r="A2021" s="188">
        <v>2901140011</v>
      </c>
      <c r="B2021" s="188" t="s">
        <v>1936</v>
      </c>
      <c r="C2021" s="188" t="s">
        <v>639</v>
      </c>
      <c r="D2021" s="188" t="s">
        <v>479</v>
      </c>
      <c r="E2021" s="189">
        <v>0</v>
      </c>
    </row>
    <row r="2022" spans="1:5" x14ac:dyDescent="0.25">
      <c r="A2022" s="190">
        <v>2901140012</v>
      </c>
      <c r="B2022" s="190" t="s">
        <v>1937</v>
      </c>
      <c r="C2022" s="190" t="s">
        <v>639</v>
      </c>
      <c r="D2022" s="190" t="s">
        <v>479</v>
      </c>
      <c r="E2022" s="191">
        <v>0</v>
      </c>
    </row>
    <row r="2023" spans="1:5" x14ac:dyDescent="0.25">
      <c r="A2023" s="188">
        <v>2901140013</v>
      </c>
      <c r="B2023" s="188" t="s">
        <v>885</v>
      </c>
      <c r="C2023" s="188" t="s">
        <v>639</v>
      </c>
      <c r="D2023" s="188" t="s">
        <v>479</v>
      </c>
      <c r="E2023" s="189">
        <v>0</v>
      </c>
    </row>
    <row r="2024" spans="1:5" x14ac:dyDescent="0.25">
      <c r="A2024" s="190">
        <v>2901140014</v>
      </c>
      <c r="B2024" s="190" t="s">
        <v>886</v>
      </c>
      <c r="C2024" s="190" t="s">
        <v>639</v>
      </c>
      <c r="D2024" s="190" t="s">
        <v>479</v>
      </c>
      <c r="E2024" s="191">
        <v>0</v>
      </c>
    </row>
    <row r="2025" spans="1:5" x14ac:dyDescent="0.25">
      <c r="A2025" s="188">
        <v>2901140015</v>
      </c>
      <c r="B2025" s="188" t="s">
        <v>887</v>
      </c>
      <c r="C2025" s="188" t="s">
        <v>865</v>
      </c>
      <c r="D2025" s="188" t="s">
        <v>479</v>
      </c>
      <c r="E2025" s="189">
        <v>0</v>
      </c>
    </row>
    <row r="2026" spans="1:5" x14ac:dyDescent="0.25">
      <c r="A2026" s="190">
        <v>2901140016</v>
      </c>
      <c r="B2026" s="190" t="s">
        <v>1938</v>
      </c>
      <c r="C2026" s="190" t="s">
        <v>639</v>
      </c>
      <c r="D2026" s="190" t="s">
        <v>479</v>
      </c>
      <c r="E2026" s="191">
        <v>0</v>
      </c>
    </row>
    <row r="2027" spans="1:5" x14ac:dyDescent="0.25">
      <c r="A2027" s="188">
        <v>2901140017</v>
      </c>
      <c r="B2027" s="188" t="s">
        <v>1891</v>
      </c>
      <c r="C2027" s="188" t="s">
        <v>865</v>
      </c>
      <c r="D2027" s="188" t="s">
        <v>479</v>
      </c>
      <c r="E2027" s="189">
        <v>0</v>
      </c>
    </row>
    <row r="2028" spans="1:5" x14ac:dyDescent="0.25">
      <c r="A2028" s="190">
        <v>2901140018</v>
      </c>
      <c r="B2028" s="190" t="s">
        <v>9018</v>
      </c>
      <c r="C2028" s="190" t="s">
        <v>865</v>
      </c>
      <c r="D2028" s="190" t="s">
        <v>479</v>
      </c>
      <c r="E2028" s="191">
        <v>0</v>
      </c>
    </row>
    <row r="2029" spans="1:5" x14ac:dyDescent="0.25">
      <c r="A2029" s="188">
        <v>2901140019</v>
      </c>
      <c r="B2029" s="188" t="s">
        <v>9019</v>
      </c>
      <c r="C2029" s="188" t="s">
        <v>865</v>
      </c>
      <c r="D2029" s="188" t="s">
        <v>479</v>
      </c>
      <c r="E2029" s="189">
        <v>0</v>
      </c>
    </row>
    <row r="2030" spans="1:5" x14ac:dyDescent="0.25">
      <c r="A2030" s="190">
        <v>2901170001</v>
      </c>
      <c r="B2030" s="190" t="s">
        <v>888</v>
      </c>
      <c r="C2030" s="190" t="s">
        <v>746</v>
      </c>
      <c r="D2030" s="190" t="s">
        <v>750</v>
      </c>
      <c r="E2030" s="191">
        <v>0</v>
      </c>
    </row>
    <row r="2031" spans="1:5" x14ac:dyDescent="0.25">
      <c r="A2031" s="188">
        <v>2901170002</v>
      </c>
      <c r="B2031" s="188" t="s">
        <v>889</v>
      </c>
      <c r="C2031" s="188" t="s">
        <v>746</v>
      </c>
      <c r="D2031" s="188" t="s">
        <v>750</v>
      </c>
      <c r="E2031" s="189">
        <v>0</v>
      </c>
    </row>
    <row r="2032" spans="1:5" x14ac:dyDescent="0.25">
      <c r="A2032" s="190">
        <v>2901210001</v>
      </c>
      <c r="B2032" s="190" t="s">
        <v>890</v>
      </c>
      <c r="C2032" s="190" t="s">
        <v>874</v>
      </c>
      <c r="D2032" s="190" t="s">
        <v>478</v>
      </c>
      <c r="E2032" s="191">
        <v>0</v>
      </c>
    </row>
    <row r="2033" spans="1:5" x14ac:dyDescent="0.25">
      <c r="A2033" s="188">
        <v>2901230001</v>
      </c>
      <c r="B2033" s="188" t="s">
        <v>891</v>
      </c>
      <c r="C2033" s="188" t="s">
        <v>748</v>
      </c>
      <c r="D2033" s="188" t="s">
        <v>750</v>
      </c>
      <c r="E2033" s="189">
        <v>0</v>
      </c>
    </row>
    <row r="2034" spans="1:5" x14ac:dyDescent="0.25">
      <c r="A2034" s="190">
        <v>2901230002</v>
      </c>
      <c r="B2034" s="190" t="s">
        <v>1939</v>
      </c>
      <c r="C2034" s="190" t="s">
        <v>748</v>
      </c>
      <c r="D2034" s="190" t="s">
        <v>750</v>
      </c>
      <c r="E2034" s="191">
        <v>0</v>
      </c>
    </row>
    <row r="2035" spans="1:5" x14ac:dyDescent="0.25">
      <c r="A2035" s="188">
        <v>2901230003</v>
      </c>
      <c r="B2035" s="188" t="s">
        <v>1940</v>
      </c>
      <c r="C2035" s="188" t="s">
        <v>748</v>
      </c>
      <c r="D2035" s="188" t="s">
        <v>750</v>
      </c>
      <c r="E2035" s="189">
        <v>0</v>
      </c>
    </row>
    <row r="2036" spans="1:5" x14ac:dyDescent="0.25">
      <c r="A2036" s="190">
        <v>2901230004</v>
      </c>
      <c r="B2036" s="190" t="s">
        <v>1941</v>
      </c>
      <c r="C2036" s="190" t="s">
        <v>748</v>
      </c>
      <c r="D2036" s="190" t="s">
        <v>750</v>
      </c>
      <c r="E2036" s="191">
        <v>0</v>
      </c>
    </row>
    <row r="2037" spans="1:5" x14ac:dyDescent="0.25">
      <c r="A2037" s="188">
        <v>2901230005</v>
      </c>
      <c r="B2037" s="188" t="s">
        <v>1942</v>
      </c>
      <c r="C2037" s="188" t="s">
        <v>748</v>
      </c>
      <c r="D2037" s="188" t="s">
        <v>750</v>
      </c>
      <c r="E2037" s="189">
        <v>0</v>
      </c>
    </row>
    <row r="2038" spans="1:5" x14ac:dyDescent="0.25">
      <c r="A2038" s="190">
        <v>2901230006</v>
      </c>
      <c r="B2038" s="190" t="s">
        <v>1943</v>
      </c>
      <c r="C2038" s="190" t="s">
        <v>748</v>
      </c>
      <c r="D2038" s="190" t="s">
        <v>750</v>
      </c>
      <c r="E2038" s="191">
        <v>0</v>
      </c>
    </row>
    <row r="2039" spans="1:5" x14ac:dyDescent="0.25">
      <c r="A2039" s="188">
        <v>2901230007</v>
      </c>
      <c r="B2039" s="188" t="s">
        <v>1944</v>
      </c>
      <c r="C2039" s="188" t="s">
        <v>748</v>
      </c>
      <c r="D2039" s="188" t="s">
        <v>750</v>
      </c>
      <c r="E2039" s="189">
        <v>0</v>
      </c>
    </row>
    <row r="2040" spans="1:5" x14ac:dyDescent="0.25">
      <c r="A2040" s="190">
        <v>2901230008</v>
      </c>
      <c r="B2040" s="190" t="s">
        <v>1945</v>
      </c>
      <c r="C2040" s="190" t="s">
        <v>748</v>
      </c>
      <c r="D2040" s="190" t="s">
        <v>750</v>
      </c>
      <c r="E2040" s="191">
        <v>0</v>
      </c>
    </row>
    <row r="2041" spans="1:5" x14ac:dyDescent="0.25">
      <c r="A2041" s="188">
        <v>2901230009</v>
      </c>
      <c r="B2041" s="188" t="s">
        <v>1946</v>
      </c>
      <c r="C2041" s="188" t="s">
        <v>748</v>
      </c>
      <c r="D2041" s="188" t="s">
        <v>750</v>
      </c>
      <c r="E2041" s="189">
        <v>0</v>
      </c>
    </row>
    <row r="2042" spans="1:5" x14ac:dyDescent="0.25">
      <c r="A2042" s="190">
        <v>2901230010</v>
      </c>
      <c r="B2042" s="190" t="s">
        <v>1947</v>
      </c>
      <c r="C2042" s="190" t="s">
        <v>748</v>
      </c>
      <c r="D2042" s="190" t="s">
        <v>750</v>
      </c>
      <c r="E2042" s="191">
        <v>0</v>
      </c>
    </row>
    <row r="2043" spans="1:5" x14ac:dyDescent="0.25">
      <c r="A2043" s="188">
        <v>2901230011</v>
      </c>
      <c r="B2043" s="188" t="s">
        <v>1948</v>
      </c>
      <c r="C2043" s="188" t="s">
        <v>748</v>
      </c>
      <c r="D2043" s="188" t="s">
        <v>750</v>
      </c>
      <c r="E2043" s="189">
        <v>0</v>
      </c>
    </row>
    <row r="2044" spans="1:5" x14ac:dyDescent="0.25">
      <c r="A2044" s="190">
        <v>2901230012</v>
      </c>
      <c r="B2044" s="190" t="s">
        <v>1949</v>
      </c>
      <c r="C2044" s="190" t="s">
        <v>748</v>
      </c>
      <c r="D2044" s="190" t="s">
        <v>750</v>
      </c>
      <c r="E2044" s="191">
        <v>0</v>
      </c>
    </row>
    <row r="2045" spans="1:5" x14ac:dyDescent="0.25">
      <c r="A2045" s="188">
        <v>2901230013</v>
      </c>
      <c r="B2045" s="188" t="s">
        <v>1950</v>
      </c>
      <c r="C2045" s="188" t="s">
        <v>748</v>
      </c>
      <c r="D2045" s="188" t="s">
        <v>750</v>
      </c>
      <c r="E2045" s="189">
        <v>0</v>
      </c>
    </row>
    <row r="2046" spans="1:5" x14ac:dyDescent="0.25">
      <c r="A2046" s="190">
        <v>2901230014</v>
      </c>
      <c r="B2046" s="190" t="s">
        <v>1951</v>
      </c>
      <c r="C2046" s="190" t="s">
        <v>748</v>
      </c>
      <c r="D2046" s="190" t="s">
        <v>750</v>
      </c>
      <c r="E2046" s="191">
        <v>0</v>
      </c>
    </row>
    <row r="2047" spans="1:5" x14ac:dyDescent="0.25">
      <c r="A2047" s="188">
        <v>2901230015</v>
      </c>
      <c r="B2047" s="188" t="s">
        <v>1952</v>
      </c>
      <c r="C2047" s="188" t="s">
        <v>748</v>
      </c>
      <c r="D2047" s="188" t="s">
        <v>750</v>
      </c>
      <c r="E2047" s="189">
        <v>0</v>
      </c>
    </row>
    <row r="2048" spans="1:5" x14ac:dyDescent="0.25">
      <c r="A2048" s="190">
        <v>2901240001</v>
      </c>
      <c r="B2048" s="190" t="s">
        <v>892</v>
      </c>
      <c r="C2048" s="190" t="s">
        <v>865</v>
      </c>
      <c r="D2048" s="190" t="s">
        <v>479</v>
      </c>
      <c r="E2048" s="191">
        <v>0</v>
      </c>
    </row>
    <row r="2049" spans="1:5" x14ac:dyDescent="0.25">
      <c r="A2049" s="188">
        <v>2901240002</v>
      </c>
      <c r="B2049" s="188" t="s">
        <v>893</v>
      </c>
      <c r="C2049" s="188" t="s">
        <v>874</v>
      </c>
      <c r="D2049" s="188" t="s">
        <v>479</v>
      </c>
      <c r="E2049" s="189">
        <v>0</v>
      </c>
    </row>
    <row r="2050" spans="1:5" x14ac:dyDescent="0.25">
      <c r="A2050" s="190">
        <v>2901250001</v>
      </c>
      <c r="B2050" s="190" t="s">
        <v>894</v>
      </c>
      <c r="C2050" s="190" t="s">
        <v>874</v>
      </c>
      <c r="D2050" s="190" t="s">
        <v>478</v>
      </c>
      <c r="E2050" s="191">
        <v>0</v>
      </c>
    </row>
    <row r="2051" spans="1:5" x14ac:dyDescent="0.25">
      <c r="A2051" s="188">
        <v>2901260001</v>
      </c>
      <c r="B2051" s="188" t="s">
        <v>895</v>
      </c>
      <c r="C2051" s="188" t="s">
        <v>639</v>
      </c>
      <c r="D2051" s="188" t="s">
        <v>479</v>
      </c>
      <c r="E2051" s="189">
        <v>0</v>
      </c>
    </row>
    <row r="2052" spans="1:5" x14ac:dyDescent="0.25">
      <c r="A2052" s="190">
        <v>2901270001</v>
      </c>
      <c r="B2052" s="190" t="s">
        <v>1953</v>
      </c>
      <c r="C2052" s="190" t="s">
        <v>874</v>
      </c>
      <c r="D2052" s="190" t="s">
        <v>479</v>
      </c>
      <c r="E2052" s="191">
        <v>0</v>
      </c>
    </row>
    <row r="2053" spans="1:5" x14ac:dyDescent="0.25">
      <c r="A2053" s="188">
        <v>2901270002</v>
      </c>
      <c r="B2053" s="188" t="s">
        <v>896</v>
      </c>
      <c r="C2053" s="188" t="s">
        <v>874</v>
      </c>
      <c r="D2053" s="188" t="s">
        <v>479</v>
      </c>
      <c r="E2053" s="189">
        <v>0</v>
      </c>
    </row>
    <row r="2054" spans="1:5" x14ac:dyDescent="0.25">
      <c r="A2054" s="190">
        <v>2901270003</v>
      </c>
      <c r="B2054" s="190" t="s">
        <v>1954</v>
      </c>
      <c r="C2054" s="190" t="s">
        <v>874</v>
      </c>
      <c r="D2054" s="190" t="s">
        <v>479</v>
      </c>
      <c r="E2054" s="191">
        <v>0</v>
      </c>
    </row>
    <row r="2055" spans="1:5" x14ac:dyDescent="0.25">
      <c r="A2055" s="188">
        <v>2901270004</v>
      </c>
      <c r="B2055" s="188" t="s">
        <v>897</v>
      </c>
      <c r="C2055" s="188" t="s">
        <v>874</v>
      </c>
      <c r="D2055" s="188" t="s">
        <v>479</v>
      </c>
      <c r="E2055" s="189">
        <v>0</v>
      </c>
    </row>
    <row r="2056" spans="1:5" x14ac:dyDescent="0.25">
      <c r="A2056" s="190">
        <v>2901270005</v>
      </c>
      <c r="B2056" s="190" t="s">
        <v>898</v>
      </c>
      <c r="C2056" s="190" t="s">
        <v>874</v>
      </c>
      <c r="D2056" s="190" t="s">
        <v>479</v>
      </c>
      <c r="E2056" s="191">
        <v>0</v>
      </c>
    </row>
    <row r="2057" spans="1:5" x14ac:dyDescent="0.25">
      <c r="A2057" s="188">
        <v>2901270006</v>
      </c>
      <c r="B2057" s="188" t="s">
        <v>899</v>
      </c>
      <c r="C2057" s="188" t="s">
        <v>874</v>
      </c>
      <c r="D2057" s="188" t="s">
        <v>479</v>
      </c>
      <c r="E2057" s="189">
        <v>0</v>
      </c>
    </row>
    <row r="2058" spans="1:5" x14ac:dyDescent="0.25">
      <c r="A2058" s="190">
        <v>2901270007</v>
      </c>
      <c r="B2058" s="190" t="s">
        <v>900</v>
      </c>
      <c r="C2058" s="190" t="s">
        <v>874</v>
      </c>
      <c r="D2058" s="190" t="s">
        <v>479</v>
      </c>
      <c r="E2058" s="191">
        <v>0</v>
      </c>
    </row>
    <row r="2059" spans="1:5" x14ac:dyDescent="0.25">
      <c r="A2059" s="188">
        <v>2901270008</v>
      </c>
      <c r="B2059" s="188" t="s">
        <v>901</v>
      </c>
      <c r="C2059" s="188" t="s">
        <v>874</v>
      </c>
      <c r="D2059" s="188" t="s">
        <v>479</v>
      </c>
      <c r="E2059" s="189">
        <v>0</v>
      </c>
    </row>
    <row r="2060" spans="1:5" x14ac:dyDescent="0.25">
      <c r="A2060" s="190">
        <v>2901270009</v>
      </c>
      <c r="B2060" s="190" t="s">
        <v>902</v>
      </c>
      <c r="C2060" s="190" t="s">
        <v>874</v>
      </c>
      <c r="D2060" s="190" t="s">
        <v>479</v>
      </c>
      <c r="E2060" s="191">
        <v>0</v>
      </c>
    </row>
    <row r="2061" spans="1:5" x14ac:dyDescent="0.25">
      <c r="A2061" s="188">
        <v>2901270010</v>
      </c>
      <c r="B2061" s="188" t="s">
        <v>6385</v>
      </c>
      <c r="C2061" s="188" t="s">
        <v>874</v>
      </c>
      <c r="D2061" s="188" t="s">
        <v>479</v>
      </c>
      <c r="E2061" s="189">
        <v>0</v>
      </c>
    </row>
    <row r="2062" spans="1:5" x14ac:dyDescent="0.25">
      <c r="A2062" s="190">
        <v>3001220001</v>
      </c>
      <c r="B2062" s="190" t="s">
        <v>7331</v>
      </c>
      <c r="C2062" s="190" t="s">
        <v>1965</v>
      </c>
      <c r="D2062" s="190" t="s">
        <v>478</v>
      </c>
      <c r="E2062" s="191">
        <v>0</v>
      </c>
    </row>
    <row r="2063" spans="1:5" x14ac:dyDescent="0.25">
      <c r="A2063" s="188">
        <v>3002010001</v>
      </c>
      <c r="B2063" s="188" t="s">
        <v>1955</v>
      </c>
      <c r="C2063" s="188" t="s">
        <v>903</v>
      </c>
      <c r="D2063" s="188" t="s">
        <v>479</v>
      </c>
      <c r="E2063" s="189">
        <v>0</v>
      </c>
    </row>
    <row r="2064" spans="1:5" x14ac:dyDescent="0.25">
      <c r="A2064" s="190">
        <v>3002010002</v>
      </c>
      <c r="B2064" s="190" t="s">
        <v>1956</v>
      </c>
      <c r="C2064" s="190" t="s">
        <v>903</v>
      </c>
      <c r="D2064" s="190" t="s">
        <v>750</v>
      </c>
      <c r="E2064" s="191">
        <v>0</v>
      </c>
    </row>
    <row r="2065" spans="1:5" x14ac:dyDescent="0.25">
      <c r="A2065" s="188">
        <v>3002010003</v>
      </c>
      <c r="B2065" s="188" t="s">
        <v>1957</v>
      </c>
      <c r="C2065" s="188" t="s">
        <v>903</v>
      </c>
      <c r="D2065" s="188" t="s">
        <v>1984</v>
      </c>
      <c r="E2065" s="189">
        <v>0</v>
      </c>
    </row>
    <row r="2066" spans="1:5" x14ac:dyDescent="0.25">
      <c r="A2066" s="190">
        <v>3002010004</v>
      </c>
      <c r="B2066" s="190" t="s">
        <v>1958</v>
      </c>
      <c r="C2066" s="190" t="s">
        <v>903</v>
      </c>
      <c r="D2066" s="190" t="s">
        <v>750</v>
      </c>
      <c r="E2066" s="191">
        <v>0</v>
      </c>
    </row>
    <row r="2067" spans="1:5" x14ac:dyDescent="0.25">
      <c r="A2067" s="188">
        <v>3002010005</v>
      </c>
      <c r="B2067" s="188" t="s">
        <v>1959</v>
      </c>
      <c r="C2067" s="188" t="s">
        <v>903</v>
      </c>
      <c r="D2067" s="188" t="s">
        <v>478</v>
      </c>
      <c r="E2067" s="189">
        <v>0</v>
      </c>
    </row>
    <row r="2068" spans="1:5" x14ac:dyDescent="0.25">
      <c r="A2068" s="190">
        <v>3002010006</v>
      </c>
      <c r="B2068" s="190" t="s">
        <v>1960</v>
      </c>
      <c r="C2068" s="190" t="s">
        <v>903</v>
      </c>
      <c r="D2068" s="190" t="s">
        <v>750</v>
      </c>
      <c r="E2068" s="191">
        <v>0</v>
      </c>
    </row>
    <row r="2069" spans="1:5" x14ac:dyDescent="0.25">
      <c r="A2069" s="188">
        <v>3002010007</v>
      </c>
      <c r="B2069" s="188" t="s">
        <v>1961</v>
      </c>
      <c r="C2069" s="188" t="s">
        <v>903</v>
      </c>
      <c r="D2069" s="188" t="s">
        <v>750</v>
      </c>
      <c r="E2069" s="189">
        <v>0</v>
      </c>
    </row>
    <row r="2070" spans="1:5" x14ac:dyDescent="0.25">
      <c r="A2070" s="190">
        <v>3002010008</v>
      </c>
      <c r="B2070" s="190" t="s">
        <v>7602</v>
      </c>
      <c r="C2070" s="190" t="s">
        <v>903</v>
      </c>
      <c r="D2070" s="190" t="s">
        <v>1984</v>
      </c>
      <c r="E2070" s="191">
        <v>0</v>
      </c>
    </row>
    <row r="2071" spans="1:5" x14ac:dyDescent="0.25">
      <c r="A2071" s="188">
        <v>3002010009</v>
      </c>
      <c r="B2071" s="188" t="s">
        <v>7603</v>
      </c>
      <c r="C2071" s="188" t="s">
        <v>903</v>
      </c>
      <c r="D2071" s="188" t="s">
        <v>1984</v>
      </c>
      <c r="E2071" s="189">
        <v>0</v>
      </c>
    </row>
    <row r="2072" spans="1:5" x14ac:dyDescent="0.25">
      <c r="A2072" s="190">
        <v>3002010010</v>
      </c>
      <c r="B2072" s="190" t="s">
        <v>3909</v>
      </c>
      <c r="C2072" s="190" t="s">
        <v>903</v>
      </c>
      <c r="D2072" s="190" t="s">
        <v>1984</v>
      </c>
      <c r="E2072" s="191">
        <v>0</v>
      </c>
    </row>
    <row r="2073" spans="1:5" x14ac:dyDescent="0.25">
      <c r="A2073" s="188">
        <v>3002010011</v>
      </c>
      <c r="B2073" s="188" t="s">
        <v>4274</v>
      </c>
      <c r="C2073" s="188" t="s">
        <v>903</v>
      </c>
      <c r="D2073" s="188" t="s">
        <v>478</v>
      </c>
      <c r="E2073" s="189">
        <v>0</v>
      </c>
    </row>
    <row r="2074" spans="1:5" x14ac:dyDescent="0.25">
      <c r="A2074" s="190">
        <v>3002010012</v>
      </c>
      <c r="B2074" s="190" t="s">
        <v>4275</v>
      </c>
      <c r="C2074" s="190" t="s">
        <v>903</v>
      </c>
      <c r="D2074" s="190" t="s">
        <v>478</v>
      </c>
      <c r="E2074" s="191">
        <v>0</v>
      </c>
    </row>
    <row r="2075" spans="1:5" x14ac:dyDescent="0.25">
      <c r="A2075" s="188">
        <v>3002010013</v>
      </c>
      <c r="B2075" s="188" t="s">
        <v>6581</v>
      </c>
      <c r="C2075" s="188" t="s">
        <v>903</v>
      </c>
      <c r="D2075" s="188" t="s">
        <v>478</v>
      </c>
      <c r="E2075" s="189">
        <v>0</v>
      </c>
    </row>
    <row r="2076" spans="1:5" x14ac:dyDescent="0.25">
      <c r="A2076" s="190">
        <v>3002010014</v>
      </c>
      <c r="B2076" s="190" t="s">
        <v>1958</v>
      </c>
      <c r="C2076" s="190" t="s">
        <v>903</v>
      </c>
      <c r="D2076" s="190" t="s">
        <v>478</v>
      </c>
      <c r="E2076" s="191">
        <v>0</v>
      </c>
    </row>
    <row r="2077" spans="1:5" x14ac:dyDescent="0.25">
      <c r="A2077" s="188">
        <v>3002010015</v>
      </c>
      <c r="B2077" s="188" t="s">
        <v>5463</v>
      </c>
      <c r="C2077" s="188" t="s">
        <v>903</v>
      </c>
      <c r="D2077" s="188" t="s">
        <v>1984</v>
      </c>
      <c r="E2077" s="189">
        <v>0</v>
      </c>
    </row>
    <row r="2078" spans="1:5" x14ac:dyDescent="0.25">
      <c r="A2078" s="190">
        <v>3002010016</v>
      </c>
      <c r="B2078" s="190" t="s">
        <v>9167</v>
      </c>
      <c r="C2078" s="190" t="s">
        <v>903</v>
      </c>
      <c r="D2078" s="190" t="s">
        <v>750</v>
      </c>
      <c r="E2078" s="191">
        <v>0</v>
      </c>
    </row>
    <row r="2079" spans="1:5" x14ac:dyDescent="0.25">
      <c r="A2079" s="188">
        <v>3002010017</v>
      </c>
      <c r="B2079" s="188" t="s">
        <v>9168</v>
      </c>
      <c r="C2079" s="188" t="s">
        <v>903</v>
      </c>
      <c r="D2079" s="188" t="s">
        <v>479</v>
      </c>
      <c r="E2079" s="189">
        <v>0</v>
      </c>
    </row>
    <row r="2080" spans="1:5" x14ac:dyDescent="0.25">
      <c r="A2080" s="190">
        <v>3002020001</v>
      </c>
      <c r="B2080" s="190" t="s">
        <v>1962</v>
      </c>
      <c r="C2080" s="190" t="s">
        <v>903</v>
      </c>
      <c r="D2080" s="190" t="s">
        <v>479</v>
      </c>
      <c r="E2080" s="191">
        <v>0</v>
      </c>
    </row>
    <row r="2081" spans="1:5" x14ac:dyDescent="0.25">
      <c r="A2081" s="188">
        <v>3002020002</v>
      </c>
      <c r="B2081" s="188" t="s">
        <v>393</v>
      </c>
      <c r="C2081" s="188" t="s">
        <v>903</v>
      </c>
      <c r="D2081" s="188" t="s">
        <v>478</v>
      </c>
      <c r="E2081" s="189">
        <v>0</v>
      </c>
    </row>
    <row r="2082" spans="1:5" x14ac:dyDescent="0.25">
      <c r="A2082" s="190">
        <v>3002020003</v>
      </c>
      <c r="B2082" s="190" t="s">
        <v>904</v>
      </c>
      <c r="C2082" s="190" t="s">
        <v>903</v>
      </c>
      <c r="D2082" s="190" t="s">
        <v>478</v>
      </c>
      <c r="E2082" s="191">
        <v>0</v>
      </c>
    </row>
    <row r="2083" spans="1:5" x14ac:dyDescent="0.25">
      <c r="A2083" s="188">
        <v>3002020004</v>
      </c>
      <c r="B2083" s="188" t="s">
        <v>905</v>
      </c>
      <c r="C2083" s="188" t="s">
        <v>903</v>
      </c>
      <c r="D2083" s="188" t="s">
        <v>478</v>
      </c>
      <c r="E2083" s="189">
        <v>0</v>
      </c>
    </row>
    <row r="2084" spans="1:5" x14ac:dyDescent="0.25">
      <c r="A2084" s="190">
        <v>3002020005</v>
      </c>
      <c r="B2084" s="190" t="s">
        <v>906</v>
      </c>
      <c r="C2084" s="190" t="s">
        <v>903</v>
      </c>
      <c r="D2084" s="190" t="s">
        <v>478</v>
      </c>
      <c r="E2084" s="191">
        <v>0</v>
      </c>
    </row>
    <row r="2085" spans="1:5" x14ac:dyDescent="0.25">
      <c r="A2085" s="188">
        <v>3002020006</v>
      </c>
      <c r="B2085" s="188" t="s">
        <v>907</v>
      </c>
      <c r="C2085" s="188" t="s">
        <v>903</v>
      </c>
      <c r="D2085" s="188" t="s">
        <v>478</v>
      </c>
      <c r="E2085" s="189">
        <v>0</v>
      </c>
    </row>
    <row r="2086" spans="1:5" x14ac:dyDescent="0.25">
      <c r="A2086" s="190">
        <v>3002020007</v>
      </c>
      <c r="B2086" s="190" t="s">
        <v>393</v>
      </c>
      <c r="C2086" s="190" t="s">
        <v>1965</v>
      </c>
      <c r="D2086" s="190" t="s">
        <v>478</v>
      </c>
      <c r="E2086" s="191">
        <v>0</v>
      </c>
    </row>
    <row r="2087" spans="1:5" x14ac:dyDescent="0.25">
      <c r="A2087" s="188">
        <v>3002020008</v>
      </c>
      <c r="B2087" s="188" t="s">
        <v>904</v>
      </c>
      <c r="C2087" s="188" t="s">
        <v>1965</v>
      </c>
      <c r="D2087" s="188" t="s">
        <v>478</v>
      </c>
      <c r="E2087" s="189">
        <v>0</v>
      </c>
    </row>
    <row r="2088" spans="1:5" x14ac:dyDescent="0.25">
      <c r="A2088" s="190">
        <v>3002020009</v>
      </c>
      <c r="B2088" s="190" t="s">
        <v>905</v>
      </c>
      <c r="C2088" s="190" t="s">
        <v>1965</v>
      </c>
      <c r="D2088" s="190" t="s">
        <v>478</v>
      </c>
      <c r="E2088" s="191">
        <v>0</v>
      </c>
    </row>
    <row r="2089" spans="1:5" x14ac:dyDescent="0.25">
      <c r="A2089" s="188">
        <v>3002020010</v>
      </c>
      <c r="B2089" s="188" t="s">
        <v>906</v>
      </c>
      <c r="C2089" s="188" t="s">
        <v>1965</v>
      </c>
      <c r="D2089" s="188" t="s">
        <v>478</v>
      </c>
      <c r="E2089" s="189">
        <v>0</v>
      </c>
    </row>
    <row r="2090" spans="1:5" x14ac:dyDescent="0.25">
      <c r="A2090" s="190">
        <v>3002020011</v>
      </c>
      <c r="B2090" s="190" t="s">
        <v>907</v>
      </c>
      <c r="C2090" s="190" t="s">
        <v>1965</v>
      </c>
      <c r="D2090" s="190" t="s">
        <v>478</v>
      </c>
      <c r="E2090" s="191">
        <v>0</v>
      </c>
    </row>
    <row r="2091" spans="1:5" x14ac:dyDescent="0.25">
      <c r="A2091" s="188">
        <v>3002030001</v>
      </c>
      <c r="B2091" s="188" t="s">
        <v>1963</v>
      </c>
      <c r="C2091" s="188" t="s">
        <v>903</v>
      </c>
      <c r="D2091" s="188" t="s">
        <v>478</v>
      </c>
      <c r="E2091" s="189">
        <v>0</v>
      </c>
    </row>
    <row r="2092" spans="1:5" x14ac:dyDescent="0.25">
      <c r="A2092" s="190">
        <v>3002030002</v>
      </c>
      <c r="B2092" s="190" t="s">
        <v>3325</v>
      </c>
      <c r="C2092" s="190" t="s">
        <v>903</v>
      </c>
      <c r="D2092" s="190" t="s">
        <v>478</v>
      </c>
      <c r="E2092" s="191">
        <v>0</v>
      </c>
    </row>
    <row r="2093" spans="1:5" x14ac:dyDescent="0.25">
      <c r="A2093" s="188">
        <v>3002030003</v>
      </c>
      <c r="B2093" s="188" t="s">
        <v>3326</v>
      </c>
      <c r="C2093" s="188" t="s">
        <v>903</v>
      </c>
      <c r="D2093" s="188" t="s">
        <v>478</v>
      </c>
      <c r="E2093" s="189">
        <v>0</v>
      </c>
    </row>
    <row r="2094" spans="1:5" x14ac:dyDescent="0.25">
      <c r="A2094" s="190">
        <v>3002030004</v>
      </c>
      <c r="B2094" s="190" t="s">
        <v>3327</v>
      </c>
      <c r="C2094" s="190" t="s">
        <v>903</v>
      </c>
      <c r="D2094" s="190" t="s">
        <v>478</v>
      </c>
      <c r="E2094" s="191">
        <v>0</v>
      </c>
    </row>
    <row r="2095" spans="1:5" x14ac:dyDescent="0.25">
      <c r="A2095" s="188">
        <v>3002030005</v>
      </c>
      <c r="B2095" s="188" t="s">
        <v>6709</v>
      </c>
      <c r="C2095" s="188" t="s">
        <v>903</v>
      </c>
      <c r="D2095" s="188" t="s">
        <v>2024</v>
      </c>
      <c r="E2095" s="189">
        <v>0</v>
      </c>
    </row>
    <row r="2096" spans="1:5" x14ac:dyDescent="0.25">
      <c r="A2096" s="190">
        <v>3002030006</v>
      </c>
      <c r="B2096" s="190" t="s">
        <v>9020</v>
      </c>
      <c r="C2096" s="190" t="s">
        <v>903</v>
      </c>
      <c r="D2096" s="190" t="s">
        <v>478</v>
      </c>
      <c r="E2096" s="191">
        <v>0</v>
      </c>
    </row>
    <row r="2097" spans="1:5" x14ac:dyDescent="0.25">
      <c r="A2097" s="188">
        <v>3002040001</v>
      </c>
      <c r="B2097" s="188" t="s">
        <v>9169</v>
      </c>
      <c r="C2097" s="188" t="s">
        <v>903</v>
      </c>
      <c r="D2097" s="188" t="s">
        <v>479</v>
      </c>
      <c r="E2097" s="189">
        <v>0</v>
      </c>
    </row>
    <row r="2098" spans="1:5" x14ac:dyDescent="0.25">
      <c r="A2098" s="190">
        <v>3002040002</v>
      </c>
      <c r="B2098" s="190" t="s">
        <v>9170</v>
      </c>
      <c r="C2098" s="190" t="s">
        <v>903</v>
      </c>
      <c r="D2098" s="190" t="s">
        <v>479</v>
      </c>
      <c r="E2098" s="191">
        <v>0</v>
      </c>
    </row>
    <row r="2099" spans="1:5" x14ac:dyDescent="0.25">
      <c r="A2099" s="188">
        <v>3002040003</v>
      </c>
      <c r="B2099" s="188" t="s">
        <v>9171</v>
      </c>
      <c r="C2099" s="188" t="s">
        <v>903</v>
      </c>
      <c r="D2099" s="188" t="s">
        <v>479</v>
      </c>
      <c r="E2099" s="189">
        <v>0</v>
      </c>
    </row>
    <row r="2100" spans="1:5" x14ac:dyDescent="0.25">
      <c r="A2100" s="190">
        <v>3002040004</v>
      </c>
      <c r="B2100" s="190" t="s">
        <v>9172</v>
      </c>
      <c r="C2100" s="190" t="s">
        <v>903</v>
      </c>
      <c r="D2100" s="190" t="s">
        <v>479</v>
      </c>
      <c r="E2100" s="191">
        <v>0</v>
      </c>
    </row>
    <row r="2101" spans="1:5" x14ac:dyDescent="0.25">
      <c r="A2101" s="188">
        <v>3002040005</v>
      </c>
      <c r="B2101" s="188" t="s">
        <v>9173</v>
      </c>
      <c r="C2101" s="188" t="s">
        <v>903</v>
      </c>
      <c r="D2101" s="188" t="s">
        <v>479</v>
      </c>
      <c r="E2101" s="189">
        <v>0</v>
      </c>
    </row>
    <row r="2102" spans="1:5" x14ac:dyDescent="0.25">
      <c r="A2102" s="190">
        <v>3002040006</v>
      </c>
      <c r="B2102" s="190" t="s">
        <v>9174</v>
      </c>
      <c r="C2102" s="190" t="s">
        <v>903</v>
      </c>
      <c r="D2102" s="190" t="s">
        <v>479</v>
      </c>
      <c r="E2102" s="191">
        <v>0</v>
      </c>
    </row>
    <row r="2103" spans="1:5" x14ac:dyDescent="0.25">
      <c r="A2103" s="188">
        <v>3002040007</v>
      </c>
      <c r="B2103" s="188" t="s">
        <v>9175</v>
      </c>
      <c r="C2103" s="188" t="s">
        <v>903</v>
      </c>
      <c r="D2103" s="188" t="s">
        <v>479</v>
      </c>
      <c r="E2103" s="189">
        <v>0</v>
      </c>
    </row>
    <row r="2104" spans="1:5" x14ac:dyDescent="0.25">
      <c r="A2104" s="190">
        <v>3002040008</v>
      </c>
      <c r="B2104" s="190" t="s">
        <v>9176</v>
      </c>
      <c r="C2104" s="190" t="s">
        <v>903</v>
      </c>
      <c r="D2104" s="190" t="s">
        <v>479</v>
      </c>
      <c r="E2104" s="191">
        <v>0</v>
      </c>
    </row>
    <row r="2105" spans="1:5" x14ac:dyDescent="0.25">
      <c r="A2105" s="188">
        <v>3002040009</v>
      </c>
      <c r="B2105" s="188" t="s">
        <v>9177</v>
      </c>
      <c r="C2105" s="188" t="s">
        <v>903</v>
      </c>
      <c r="D2105" s="188" t="s">
        <v>479</v>
      </c>
      <c r="E2105" s="189">
        <v>0</v>
      </c>
    </row>
    <row r="2106" spans="1:5" x14ac:dyDescent="0.25">
      <c r="A2106" s="190">
        <v>3002040010</v>
      </c>
      <c r="B2106" s="190" t="s">
        <v>9178</v>
      </c>
      <c r="C2106" s="190" t="s">
        <v>903</v>
      </c>
      <c r="D2106" s="190" t="s">
        <v>479</v>
      </c>
      <c r="E2106" s="191">
        <v>0</v>
      </c>
    </row>
    <row r="2107" spans="1:5" x14ac:dyDescent="0.25">
      <c r="A2107" s="188">
        <v>3002050001</v>
      </c>
      <c r="B2107" s="188" t="s">
        <v>1964</v>
      </c>
      <c r="C2107" s="188" t="s">
        <v>1965</v>
      </c>
      <c r="D2107" s="188" t="s">
        <v>1966</v>
      </c>
      <c r="E2107" s="189">
        <v>0</v>
      </c>
    </row>
    <row r="2108" spans="1:5" x14ac:dyDescent="0.25">
      <c r="A2108" s="190">
        <v>3002050002</v>
      </c>
      <c r="B2108" s="190" t="s">
        <v>8760</v>
      </c>
      <c r="C2108" s="190" t="s">
        <v>903</v>
      </c>
      <c r="D2108" s="190" t="s">
        <v>874</v>
      </c>
      <c r="E2108" s="191">
        <v>0</v>
      </c>
    </row>
    <row r="2109" spans="1:5" x14ac:dyDescent="0.25">
      <c r="A2109" s="188">
        <v>3002050003</v>
      </c>
      <c r="B2109" s="188" t="s">
        <v>11756</v>
      </c>
      <c r="C2109" s="188" t="s">
        <v>1965</v>
      </c>
      <c r="D2109" s="188" t="s">
        <v>1966</v>
      </c>
      <c r="E2109" s="189">
        <v>0</v>
      </c>
    </row>
    <row r="2110" spans="1:5" x14ac:dyDescent="0.25">
      <c r="A2110" s="190">
        <v>3002050004</v>
      </c>
      <c r="B2110" s="190" t="s">
        <v>8760</v>
      </c>
      <c r="C2110" s="190" t="s">
        <v>1965</v>
      </c>
      <c r="D2110" s="190" t="s">
        <v>874</v>
      </c>
      <c r="E2110" s="191">
        <v>0</v>
      </c>
    </row>
    <row r="2111" spans="1:5" x14ac:dyDescent="0.25">
      <c r="A2111" s="188">
        <v>3002060001</v>
      </c>
      <c r="B2111" s="188" t="s">
        <v>4276</v>
      </c>
      <c r="C2111" s="188" t="s">
        <v>746</v>
      </c>
      <c r="D2111" s="188" t="s">
        <v>479</v>
      </c>
      <c r="E2111" s="189">
        <v>0</v>
      </c>
    </row>
    <row r="2112" spans="1:5" x14ac:dyDescent="0.25">
      <c r="A2112" s="190">
        <v>3002060002</v>
      </c>
      <c r="B2112" s="190" t="s">
        <v>1968</v>
      </c>
      <c r="C2112" s="190" t="s">
        <v>746</v>
      </c>
      <c r="D2112" s="190" t="s">
        <v>479</v>
      </c>
      <c r="E2112" s="191">
        <v>0</v>
      </c>
    </row>
    <row r="2113" spans="1:5" x14ac:dyDescent="0.25">
      <c r="A2113" s="188">
        <v>3002060003</v>
      </c>
      <c r="B2113" s="188" t="s">
        <v>7604</v>
      </c>
      <c r="C2113" s="188" t="s">
        <v>746</v>
      </c>
      <c r="D2113" s="188" t="s">
        <v>479</v>
      </c>
      <c r="E2113" s="189">
        <v>0</v>
      </c>
    </row>
    <row r="2114" spans="1:5" x14ac:dyDescent="0.25">
      <c r="A2114" s="190">
        <v>3003000001</v>
      </c>
      <c r="B2114" s="190" t="s">
        <v>7161</v>
      </c>
      <c r="C2114" s="190" t="s">
        <v>903</v>
      </c>
      <c r="D2114" s="190" t="s">
        <v>1984</v>
      </c>
      <c r="E2114" s="191">
        <v>0</v>
      </c>
    </row>
    <row r="2115" spans="1:5" x14ac:dyDescent="0.25">
      <c r="A2115" s="188">
        <v>3003000002</v>
      </c>
      <c r="B2115" s="188" t="s">
        <v>5464</v>
      </c>
      <c r="C2115" s="188" t="s">
        <v>903</v>
      </c>
      <c r="D2115" s="188" t="s">
        <v>1984</v>
      </c>
      <c r="E2115" s="189">
        <v>0</v>
      </c>
    </row>
    <row r="2116" spans="1:5" x14ac:dyDescent="0.25">
      <c r="A2116" s="190">
        <v>3003000003</v>
      </c>
      <c r="B2116" s="190" t="s">
        <v>7605</v>
      </c>
      <c r="C2116" s="190" t="s">
        <v>903</v>
      </c>
      <c r="D2116" s="190" t="s">
        <v>478</v>
      </c>
      <c r="E2116" s="191">
        <v>0</v>
      </c>
    </row>
    <row r="2117" spans="1:5" x14ac:dyDescent="0.25">
      <c r="A2117" s="188">
        <v>3003020001</v>
      </c>
      <c r="B2117" s="188" t="s">
        <v>1969</v>
      </c>
      <c r="C2117" s="188" t="s">
        <v>903</v>
      </c>
      <c r="D2117" s="188" t="s">
        <v>479</v>
      </c>
      <c r="E2117" s="189">
        <v>0</v>
      </c>
    </row>
    <row r="2118" spans="1:5" x14ac:dyDescent="0.25">
      <c r="A2118" s="190">
        <v>3101150001</v>
      </c>
      <c r="B2118" s="190" t="s">
        <v>1970</v>
      </c>
      <c r="C2118" s="190" t="s">
        <v>903</v>
      </c>
      <c r="D2118" s="190" t="s">
        <v>479</v>
      </c>
      <c r="E2118" s="191">
        <v>0</v>
      </c>
    </row>
    <row r="2119" spans="1:5" x14ac:dyDescent="0.25">
      <c r="A2119" s="188">
        <v>3101150002</v>
      </c>
      <c r="B2119" s="188" t="s">
        <v>1971</v>
      </c>
      <c r="C2119" s="188" t="s">
        <v>903</v>
      </c>
      <c r="D2119" s="188" t="s">
        <v>479</v>
      </c>
      <c r="E2119" s="189">
        <v>0</v>
      </c>
    </row>
    <row r="2120" spans="1:5" x14ac:dyDescent="0.25">
      <c r="A2120" s="190">
        <v>3101150003</v>
      </c>
      <c r="B2120" s="190" t="s">
        <v>1972</v>
      </c>
      <c r="C2120" s="190" t="s">
        <v>903</v>
      </c>
      <c r="D2120" s="190" t="s">
        <v>479</v>
      </c>
      <c r="E2120" s="191">
        <v>0</v>
      </c>
    </row>
    <row r="2121" spans="1:5" x14ac:dyDescent="0.25">
      <c r="A2121" s="188">
        <v>3101150004</v>
      </c>
      <c r="B2121" s="188" t="s">
        <v>2896</v>
      </c>
      <c r="C2121" s="188" t="s">
        <v>903</v>
      </c>
      <c r="D2121" s="188" t="s">
        <v>479</v>
      </c>
      <c r="E2121" s="189">
        <v>0</v>
      </c>
    </row>
    <row r="2122" spans="1:5" x14ac:dyDescent="0.25">
      <c r="A2122" s="190">
        <v>3101150005</v>
      </c>
      <c r="B2122" s="190" t="s">
        <v>1973</v>
      </c>
      <c r="C2122" s="190" t="s">
        <v>903</v>
      </c>
      <c r="D2122" s="190" t="s">
        <v>479</v>
      </c>
      <c r="E2122" s="191">
        <v>0</v>
      </c>
    </row>
    <row r="2123" spans="1:5" x14ac:dyDescent="0.25">
      <c r="A2123" s="188">
        <v>3101150006</v>
      </c>
      <c r="B2123" s="188" t="s">
        <v>3120</v>
      </c>
      <c r="C2123" s="188" t="s">
        <v>903</v>
      </c>
      <c r="D2123" s="188" t="s">
        <v>479</v>
      </c>
      <c r="E2123" s="189">
        <v>0</v>
      </c>
    </row>
    <row r="2124" spans="1:5" x14ac:dyDescent="0.25">
      <c r="A2124" s="190">
        <v>3101160001</v>
      </c>
      <c r="B2124" s="190" t="s">
        <v>3328</v>
      </c>
      <c r="C2124" s="190" t="s">
        <v>903</v>
      </c>
      <c r="D2124" s="190" t="s">
        <v>479</v>
      </c>
      <c r="E2124" s="191">
        <v>12</v>
      </c>
    </row>
    <row r="2125" spans="1:5" x14ac:dyDescent="0.25">
      <c r="A2125" s="188">
        <v>3101160002</v>
      </c>
      <c r="B2125" s="188" t="s">
        <v>3329</v>
      </c>
      <c r="C2125" s="188" t="s">
        <v>903</v>
      </c>
      <c r="D2125" s="188" t="s">
        <v>479</v>
      </c>
      <c r="E2125" s="189">
        <v>24</v>
      </c>
    </row>
    <row r="2126" spans="1:5" x14ac:dyDescent="0.25">
      <c r="A2126" s="190">
        <v>3101160003</v>
      </c>
      <c r="B2126" s="190" t="s">
        <v>7162</v>
      </c>
      <c r="C2126" s="190" t="s">
        <v>903</v>
      </c>
      <c r="D2126" s="190" t="s">
        <v>479</v>
      </c>
      <c r="E2126" s="191">
        <v>12</v>
      </c>
    </row>
    <row r="2127" spans="1:5" x14ac:dyDescent="0.25">
      <c r="A2127" s="188">
        <v>3101160004</v>
      </c>
      <c r="B2127" s="188" t="s">
        <v>9179</v>
      </c>
      <c r="C2127" s="188" t="s">
        <v>903</v>
      </c>
      <c r="D2127" s="188" t="s">
        <v>479</v>
      </c>
      <c r="E2127" s="189">
        <v>12</v>
      </c>
    </row>
    <row r="2128" spans="1:5" x14ac:dyDescent="0.25">
      <c r="A2128" s="190">
        <v>3101240001</v>
      </c>
      <c r="B2128" s="190" t="s">
        <v>1974</v>
      </c>
      <c r="C2128" s="190" t="s">
        <v>903</v>
      </c>
      <c r="D2128" s="190" t="s">
        <v>1975</v>
      </c>
      <c r="E2128" s="191">
        <v>0</v>
      </c>
    </row>
    <row r="2129" spans="1:5" x14ac:dyDescent="0.25">
      <c r="A2129" s="188">
        <v>3101270001</v>
      </c>
      <c r="B2129" s="188" t="s">
        <v>11757</v>
      </c>
      <c r="C2129" s="188" t="s">
        <v>903</v>
      </c>
      <c r="D2129" s="188" t="s">
        <v>479</v>
      </c>
      <c r="E2129" s="189">
        <v>0</v>
      </c>
    </row>
    <row r="2130" spans="1:5" x14ac:dyDescent="0.25">
      <c r="A2130" s="190">
        <v>3102000001</v>
      </c>
      <c r="B2130" s="190" t="s">
        <v>1976</v>
      </c>
      <c r="C2130" s="190" t="s">
        <v>903</v>
      </c>
      <c r="D2130" s="190" t="s">
        <v>478</v>
      </c>
      <c r="E2130" s="191">
        <v>0</v>
      </c>
    </row>
    <row r="2131" spans="1:5" x14ac:dyDescent="0.25">
      <c r="A2131" s="188">
        <v>3102000002</v>
      </c>
      <c r="B2131" s="188" t="s">
        <v>1977</v>
      </c>
      <c r="C2131" s="188" t="s">
        <v>903</v>
      </c>
      <c r="D2131" s="188" t="s">
        <v>478</v>
      </c>
      <c r="E2131" s="189">
        <v>0</v>
      </c>
    </row>
    <row r="2132" spans="1:5" x14ac:dyDescent="0.25">
      <c r="A2132" s="190">
        <v>3102000003</v>
      </c>
      <c r="B2132" s="190" t="s">
        <v>1978</v>
      </c>
      <c r="C2132" s="190" t="s">
        <v>903</v>
      </c>
      <c r="D2132" s="190" t="s">
        <v>478</v>
      </c>
      <c r="E2132" s="191">
        <v>0</v>
      </c>
    </row>
    <row r="2133" spans="1:5" x14ac:dyDescent="0.25">
      <c r="A2133" s="188">
        <v>3102010001</v>
      </c>
      <c r="B2133" s="188" t="s">
        <v>1979</v>
      </c>
      <c r="C2133" s="188" t="s">
        <v>903</v>
      </c>
      <c r="D2133" s="188" t="s">
        <v>479</v>
      </c>
      <c r="E2133" s="189">
        <v>0</v>
      </c>
    </row>
    <row r="2134" spans="1:5" x14ac:dyDescent="0.25">
      <c r="A2134" s="190">
        <v>3102010002</v>
      </c>
      <c r="B2134" s="190" t="s">
        <v>1980</v>
      </c>
      <c r="C2134" s="190" t="s">
        <v>903</v>
      </c>
      <c r="D2134" s="190" t="s">
        <v>479</v>
      </c>
      <c r="E2134" s="191">
        <v>0</v>
      </c>
    </row>
    <row r="2135" spans="1:5" x14ac:dyDescent="0.25">
      <c r="A2135" s="188">
        <v>3102010003</v>
      </c>
      <c r="B2135" s="188" t="s">
        <v>4743</v>
      </c>
      <c r="C2135" s="188" t="s">
        <v>903</v>
      </c>
      <c r="D2135" s="188" t="s">
        <v>1981</v>
      </c>
      <c r="E2135" s="189">
        <v>0</v>
      </c>
    </row>
    <row r="2136" spans="1:5" x14ac:dyDescent="0.25">
      <c r="A2136" s="190">
        <v>3102010004</v>
      </c>
      <c r="B2136" s="190" t="s">
        <v>5465</v>
      </c>
      <c r="C2136" s="190" t="s">
        <v>903</v>
      </c>
      <c r="D2136" s="190" t="s">
        <v>479</v>
      </c>
      <c r="E2136" s="191">
        <v>0</v>
      </c>
    </row>
    <row r="2137" spans="1:5" x14ac:dyDescent="0.25">
      <c r="A2137" s="188">
        <v>3102010005</v>
      </c>
      <c r="B2137" s="188" t="s">
        <v>4277</v>
      </c>
      <c r="C2137" s="188" t="s">
        <v>903</v>
      </c>
      <c r="D2137" s="188" t="s">
        <v>479</v>
      </c>
      <c r="E2137" s="189">
        <v>0</v>
      </c>
    </row>
    <row r="2138" spans="1:5" x14ac:dyDescent="0.25">
      <c r="A2138" s="190">
        <v>3102010006</v>
      </c>
      <c r="B2138" s="190" t="s">
        <v>7332</v>
      </c>
      <c r="C2138" s="190" t="s">
        <v>903</v>
      </c>
      <c r="D2138" s="190" t="s">
        <v>486</v>
      </c>
      <c r="E2138" s="191">
        <v>0</v>
      </c>
    </row>
    <row r="2139" spans="1:5" x14ac:dyDescent="0.25">
      <c r="A2139" s="188">
        <v>3102010007</v>
      </c>
      <c r="B2139" s="188" t="s">
        <v>4376</v>
      </c>
      <c r="C2139" s="188" t="s">
        <v>903</v>
      </c>
      <c r="D2139" s="188" t="s">
        <v>479</v>
      </c>
      <c r="E2139" s="189">
        <v>0</v>
      </c>
    </row>
    <row r="2140" spans="1:5" x14ac:dyDescent="0.25">
      <c r="A2140" s="190">
        <v>3102010008</v>
      </c>
      <c r="B2140" s="190" t="s">
        <v>5466</v>
      </c>
      <c r="C2140" s="190" t="s">
        <v>903</v>
      </c>
      <c r="D2140" s="190" t="s">
        <v>486</v>
      </c>
      <c r="E2140" s="191">
        <v>0</v>
      </c>
    </row>
    <row r="2141" spans="1:5" x14ac:dyDescent="0.25">
      <c r="A2141" s="188">
        <v>3102010009</v>
      </c>
      <c r="B2141" s="188" t="s">
        <v>7606</v>
      </c>
      <c r="C2141" s="188" t="s">
        <v>903</v>
      </c>
      <c r="D2141" s="188" t="s">
        <v>1975</v>
      </c>
      <c r="E2141" s="189">
        <v>0</v>
      </c>
    </row>
    <row r="2142" spans="1:5" x14ac:dyDescent="0.25">
      <c r="A2142" s="190">
        <v>3102010010</v>
      </c>
      <c r="B2142" s="190" t="s">
        <v>4745</v>
      </c>
      <c r="C2142" s="190" t="s">
        <v>903</v>
      </c>
      <c r="D2142" s="190" t="s">
        <v>479</v>
      </c>
      <c r="E2142" s="191">
        <v>0</v>
      </c>
    </row>
    <row r="2143" spans="1:5" x14ac:dyDescent="0.25">
      <c r="A2143" s="188">
        <v>3102010011</v>
      </c>
      <c r="B2143" s="188" t="s">
        <v>9180</v>
      </c>
      <c r="C2143" s="188" t="s">
        <v>903</v>
      </c>
      <c r="D2143" s="188" t="s">
        <v>479</v>
      </c>
      <c r="E2143" s="189">
        <v>0</v>
      </c>
    </row>
    <row r="2144" spans="1:5" x14ac:dyDescent="0.25">
      <c r="A2144" s="190">
        <v>3102010012</v>
      </c>
      <c r="B2144" s="190" t="s">
        <v>1982</v>
      </c>
      <c r="C2144" s="190" t="s">
        <v>903</v>
      </c>
      <c r="D2144" s="190" t="s">
        <v>479</v>
      </c>
      <c r="E2144" s="191">
        <v>0</v>
      </c>
    </row>
    <row r="2145" spans="1:5" x14ac:dyDescent="0.25">
      <c r="A2145" s="188">
        <v>3102010013</v>
      </c>
      <c r="B2145" s="188" t="s">
        <v>7333</v>
      </c>
      <c r="C2145" s="188" t="s">
        <v>903</v>
      </c>
      <c r="D2145" s="188" t="s">
        <v>479</v>
      </c>
      <c r="E2145" s="189">
        <v>0</v>
      </c>
    </row>
    <row r="2146" spans="1:5" x14ac:dyDescent="0.25">
      <c r="A2146" s="190">
        <v>3102010014</v>
      </c>
      <c r="B2146" s="190" t="s">
        <v>4746</v>
      </c>
      <c r="C2146" s="190" t="s">
        <v>903</v>
      </c>
      <c r="D2146" s="190" t="s">
        <v>486</v>
      </c>
      <c r="E2146" s="191">
        <v>0</v>
      </c>
    </row>
    <row r="2147" spans="1:5" x14ac:dyDescent="0.25">
      <c r="A2147" s="188">
        <v>3102010015</v>
      </c>
      <c r="B2147" s="188" t="s">
        <v>3330</v>
      </c>
      <c r="C2147" s="188" t="s">
        <v>903</v>
      </c>
      <c r="D2147" s="188" t="s">
        <v>479</v>
      </c>
      <c r="E2147" s="189">
        <v>0</v>
      </c>
    </row>
    <row r="2148" spans="1:5" x14ac:dyDescent="0.25">
      <c r="A2148" s="190">
        <v>3102010016</v>
      </c>
      <c r="B2148" s="190" t="s">
        <v>1983</v>
      </c>
      <c r="C2148" s="190" t="s">
        <v>903</v>
      </c>
      <c r="D2148" s="190" t="s">
        <v>1984</v>
      </c>
      <c r="E2148" s="191">
        <v>0</v>
      </c>
    </row>
    <row r="2149" spans="1:5" x14ac:dyDescent="0.25">
      <c r="A2149" s="188">
        <v>3102010017</v>
      </c>
      <c r="B2149" s="188" t="s">
        <v>3331</v>
      </c>
      <c r="C2149" s="188" t="s">
        <v>903</v>
      </c>
      <c r="D2149" s="188" t="s">
        <v>750</v>
      </c>
      <c r="E2149" s="189">
        <v>0</v>
      </c>
    </row>
    <row r="2150" spans="1:5" x14ac:dyDescent="0.25">
      <c r="A2150" s="190">
        <v>3102010018</v>
      </c>
      <c r="B2150" s="190" t="s">
        <v>1985</v>
      </c>
      <c r="C2150" s="190" t="s">
        <v>903</v>
      </c>
      <c r="D2150" s="190" t="s">
        <v>1984</v>
      </c>
      <c r="E2150" s="191">
        <v>0</v>
      </c>
    </row>
    <row r="2151" spans="1:5" x14ac:dyDescent="0.25">
      <c r="A2151" s="188">
        <v>3102010019</v>
      </c>
      <c r="B2151" s="188" t="s">
        <v>4747</v>
      </c>
      <c r="C2151" s="188" t="s">
        <v>903</v>
      </c>
      <c r="D2151" s="188" t="s">
        <v>1984</v>
      </c>
      <c r="E2151" s="189">
        <v>0</v>
      </c>
    </row>
    <row r="2152" spans="1:5" x14ac:dyDescent="0.25">
      <c r="A2152" s="190">
        <v>3102010020</v>
      </c>
      <c r="B2152" s="190" t="s">
        <v>4101</v>
      </c>
      <c r="C2152" s="190" t="s">
        <v>903</v>
      </c>
      <c r="D2152" s="190" t="s">
        <v>489</v>
      </c>
      <c r="E2152" s="191">
        <v>0</v>
      </c>
    </row>
    <row r="2153" spans="1:5" x14ac:dyDescent="0.25">
      <c r="A2153" s="188">
        <v>3102010021</v>
      </c>
      <c r="B2153" s="188" t="s">
        <v>4748</v>
      </c>
      <c r="C2153" s="188" t="s">
        <v>903</v>
      </c>
      <c r="D2153" s="188" t="s">
        <v>479</v>
      </c>
      <c r="E2153" s="189">
        <v>0</v>
      </c>
    </row>
    <row r="2154" spans="1:5" x14ac:dyDescent="0.25">
      <c r="A2154" s="190">
        <v>3102010022</v>
      </c>
      <c r="B2154" s="190" t="s">
        <v>4749</v>
      </c>
      <c r="C2154" s="190" t="s">
        <v>903</v>
      </c>
      <c r="D2154" s="190" t="s">
        <v>1975</v>
      </c>
      <c r="E2154" s="191">
        <v>0</v>
      </c>
    </row>
    <row r="2155" spans="1:5" x14ac:dyDescent="0.25">
      <c r="A2155" s="188">
        <v>3102010023</v>
      </c>
      <c r="B2155" s="188" t="s">
        <v>7163</v>
      </c>
      <c r="C2155" s="188" t="s">
        <v>903</v>
      </c>
      <c r="D2155" s="188" t="s">
        <v>479</v>
      </c>
      <c r="E2155" s="189">
        <v>0</v>
      </c>
    </row>
    <row r="2156" spans="1:5" x14ac:dyDescent="0.25">
      <c r="A2156" s="190">
        <v>3102010024</v>
      </c>
      <c r="B2156" s="190" t="s">
        <v>7607</v>
      </c>
      <c r="C2156" s="190" t="s">
        <v>903</v>
      </c>
      <c r="D2156" s="190" t="s">
        <v>479</v>
      </c>
      <c r="E2156" s="191">
        <v>0</v>
      </c>
    </row>
    <row r="2157" spans="1:5" x14ac:dyDescent="0.25">
      <c r="A2157" s="188">
        <v>3102010025</v>
      </c>
      <c r="B2157" s="188" t="s">
        <v>7608</v>
      </c>
      <c r="C2157" s="188" t="s">
        <v>903</v>
      </c>
      <c r="D2157" s="188" t="s">
        <v>479</v>
      </c>
      <c r="E2157" s="189">
        <v>0</v>
      </c>
    </row>
    <row r="2158" spans="1:5" x14ac:dyDescent="0.25">
      <c r="A2158" s="190">
        <v>3102010026</v>
      </c>
      <c r="B2158" s="190" t="s">
        <v>7609</v>
      </c>
      <c r="C2158" s="190" t="s">
        <v>903</v>
      </c>
      <c r="D2158" s="190" t="s">
        <v>479</v>
      </c>
      <c r="E2158" s="191">
        <v>0</v>
      </c>
    </row>
    <row r="2159" spans="1:5" x14ac:dyDescent="0.25">
      <c r="A2159" s="188">
        <v>3102010027</v>
      </c>
      <c r="B2159" s="188" t="s">
        <v>9181</v>
      </c>
      <c r="C2159" s="188" t="s">
        <v>903</v>
      </c>
      <c r="D2159" s="188" t="s">
        <v>479</v>
      </c>
      <c r="E2159" s="189">
        <v>0</v>
      </c>
    </row>
    <row r="2160" spans="1:5" x14ac:dyDescent="0.25">
      <c r="A2160" s="190">
        <v>3102010028</v>
      </c>
      <c r="B2160" s="190" t="s">
        <v>7334</v>
      </c>
      <c r="C2160" s="190" t="s">
        <v>903</v>
      </c>
      <c r="D2160" s="190" t="s">
        <v>479</v>
      </c>
      <c r="E2160" s="191">
        <v>0</v>
      </c>
    </row>
    <row r="2161" spans="1:5" x14ac:dyDescent="0.25">
      <c r="A2161" s="188">
        <v>3102010029</v>
      </c>
      <c r="B2161" s="188" t="s">
        <v>8573</v>
      </c>
      <c r="C2161" s="188" t="s">
        <v>903</v>
      </c>
      <c r="D2161" s="188" t="s">
        <v>479</v>
      </c>
      <c r="E2161" s="189">
        <v>0</v>
      </c>
    </row>
    <row r="2162" spans="1:5" x14ac:dyDescent="0.25">
      <c r="A2162" s="190">
        <v>3102010030</v>
      </c>
      <c r="B2162" s="190" t="s">
        <v>8574</v>
      </c>
      <c r="C2162" s="190" t="s">
        <v>903</v>
      </c>
      <c r="D2162" s="190" t="s">
        <v>479</v>
      </c>
      <c r="E2162" s="191">
        <v>0</v>
      </c>
    </row>
    <row r="2163" spans="1:5" x14ac:dyDescent="0.25">
      <c r="A2163" s="188">
        <v>3102010031</v>
      </c>
      <c r="B2163" s="188" t="s">
        <v>8575</v>
      </c>
      <c r="C2163" s="188" t="s">
        <v>903</v>
      </c>
      <c r="D2163" s="188" t="s">
        <v>479</v>
      </c>
      <c r="E2163" s="189">
        <v>0</v>
      </c>
    </row>
    <row r="2164" spans="1:5" x14ac:dyDescent="0.25">
      <c r="A2164" s="190">
        <v>3102010032</v>
      </c>
      <c r="B2164" s="190" t="s">
        <v>8761</v>
      </c>
      <c r="C2164" s="190" t="s">
        <v>903</v>
      </c>
      <c r="D2164" s="190" t="s">
        <v>479</v>
      </c>
      <c r="E2164" s="191">
        <v>0</v>
      </c>
    </row>
    <row r="2165" spans="1:5" x14ac:dyDescent="0.25">
      <c r="A2165" s="188">
        <v>3102010033</v>
      </c>
      <c r="B2165" s="188" t="s">
        <v>8762</v>
      </c>
      <c r="C2165" s="188" t="s">
        <v>903</v>
      </c>
      <c r="D2165" s="188" t="s">
        <v>479</v>
      </c>
      <c r="E2165" s="189">
        <v>0</v>
      </c>
    </row>
    <row r="2166" spans="1:5" x14ac:dyDescent="0.25">
      <c r="A2166" s="190">
        <v>3102010034</v>
      </c>
      <c r="B2166" s="190" t="s">
        <v>9182</v>
      </c>
      <c r="C2166" s="190" t="s">
        <v>903</v>
      </c>
      <c r="D2166" s="190" t="s">
        <v>479</v>
      </c>
      <c r="E2166" s="191">
        <v>0</v>
      </c>
    </row>
    <row r="2167" spans="1:5" x14ac:dyDescent="0.25">
      <c r="A2167" s="188">
        <v>3102010035</v>
      </c>
      <c r="B2167" s="188" t="s">
        <v>9021</v>
      </c>
      <c r="C2167" s="188" t="s">
        <v>903</v>
      </c>
      <c r="D2167" s="188" t="s">
        <v>479</v>
      </c>
      <c r="E2167" s="189">
        <v>0</v>
      </c>
    </row>
    <row r="2168" spans="1:5" x14ac:dyDescent="0.25">
      <c r="A2168" s="190">
        <v>3102010036</v>
      </c>
      <c r="B2168" s="190" t="s">
        <v>12169</v>
      </c>
      <c r="C2168" s="190" t="s">
        <v>903</v>
      </c>
      <c r="D2168" s="190" t="s">
        <v>1981</v>
      </c>
      <c r="E2168" s="191">
        <v>0</v>
      </c>
    </row>
    <row r="2169" spans="1:5" x14ac:dyDescent="0.25">
      <c r="A2169" s="188">
        <v>3102010037</v>
      </c>
      <c r="B2169" s="188" t="s">
        <v>12170</v>
      </c>
      <c r="C2169" s="188" t="s">
        <v>903</v>
      </c>
      <c r="D2169" s="188" t="s">
        <v>479</v>
      </c>
      <c r="E2169" s="189">
        <v>0</v>
      </c>
    </row>
    <row r="2170" spans="1:5" x14ac:dyDescent="0.25">
      <c r="A2170" s="190">
        <v>3102010038</v>
      </c>
      <c r="B2170" s="190" t="s">
        <v>12171</v>
      </c>
      <c r="C2170" s="190" t="s">
        <v>903</v>
      </c>
      <c r="D2170" s="190" t="s">
        <v>479</v>
      </c>
      <c r="E2170" s="191">
        <v>0</v>
      </c>
    </row>
    <row r="2171" spans="1:5" x14ac:dyDescent="0.25">
      <c r="A2171" s="188">
        <v>3102020001</v>
      </c>
      <c r="B2171" s="188" t="s">
        <v>5467</v>
      </c>
      <c r="C2171" s="188" t="s">
        <v>903</v>
      </c>
      <c r="D2171" s="188" t="s">
        <v>479</v>
      </c>
      <c r="E2171" s="189">
        <v>0</v>
      </c>
    </row>
    <row r="2172" spans="1:5" x14ac:dyDescent="0.25">
      <c r="A2172" s="190">
        <v>3102020002</v>
      </c>
      <c r="B2172" s="190" t="s">
        <v>4278</v>
      </c>
      <c r="C2172" s="190" t="s">
        <v>903</v>
      </c>
      <c r="D2172" s="190" t="s">
        <v>479</v>
      </c>
      <c r="E2172" s="191">
        <v>0</v>
      </c>
    </row>
    <row r="2173" spans="1:5" x14ac:dyDescent="0.25">
      <c r="A2173" s="188">
        <v>3102020003</v>
      </c>
      <c r="B2173" s="188" t="s">
        <v>4750</v>
      </c>
      <c r="C2173" s="188" t="s">
        <v>903</v>
      </c>
      <c r="D2173" s="188" t="s">
        <v>479</v>
      </c>
      <c r="E2173" s="189">
        <v>0</v>
      </c>
    </row>
    <row r="2174" spans="1:5" x14ac:dyDescent="0.25">
      <c r="A2174" s="190">
        <v>3102040001</v>
      </c>
      <c r="B2174" s="190" t="s">
        <v>4279</v>
      </c>
      <c r="C2174" s="190" t="s">
        <v>903</v>
      </c>
      <c r="D2174" s="190" t="s">
        <v>479</v>
      </c>
      <c r="E2174" s="191">
        <v>0</v>
      </c>
    </row>
    <row r="2175" spans="1:5" x14ac:dyDescent="0.25">
      <c r="A2175" s="188">
        <v>3102040002</v>
      </c>
      <c r="B2175" s="188" t="s">
        <v>4280</v>
      </c>
      <c r="C2175" s="188" t="s">
        <v>903</v>
      </c>
      <c r="D2175" s="188" t="s">
        <v>479</v>
      </c>
      <c r="E2175" s="189">
        <v>0</v>
      </c>
    </row>
    <row r="2176" spans="1:5" x14ac:dyDescent="0.25">
      <c r="A2176" s="190">
        <v>3102040003</v>
      </c>
      <c r="B2176" s="190" t="s">
        <v>7164</v>
      </c>
      <c r="C2176" s="190" t="s">
        <v>903</v>
      </c>
      <c r="D2176" s="190" t="s">
        <v>479</v>
      </c>
      <c r="E2176" s="191">
        <v>0</v>
      </c>
    </row>
    <row r="2177" spans="1:5" x14ac:dyDescent="0.25">
      <c r="A2177" s="188">
        <v>3102060001</v>
      </c>
      <c r="B2177" s="188" t="s">
        <v>4281</v>
      </c>
      <c r="C2177" s="188" t="s">
        <v>903</v>
      </c>
      <c r="D2177" s="188" t="s">
        <v>750</v>
      </c>
      <c r="E2177" s="189">
        <v>0</v>
      </c>
    </row>
    <row r="2178" spans="1:5" x14ac:dyDescent="0.25">
      <c r="A2178" s="190">
        <v>3102060002</v>
      </c>
      <c r="B2178" s="190" t="s">
        <v>1967</v>
      </c>
      <c r="C2178" s="190" t="s">
        <v>903</v>
      </c>
      <c r="D2178" s="190" t="s">
        <v>479</v>
      </c>
      <c r="E2178" s="191">
        <v>0</v>
      </c>
    </row>
    <row r="2179" spans="1:5" x14ac:dyDescent="0.25">
      <c r="A2179" s="188">
        <v>3102060003</v>
      </c>
      <c r="B2179" s="188" t="s">
        <v>4282</v>
      </c>
      <c r="C2179" s="188" t="s">
        <v>903</v>
      </c>
      <c r="D2179" s="188" t="s">
        <v>479</v>
      </c>
      <c r="E2179" s="189">
        <v>0</v>
      </c>
    </row>
    <row r="2180" spans="1:5" x14ac:dyDescent="0.25">
      <c r="A2180" s="190">
        <v>3102060004</v>
      </c>
      <c r="B2180" s="190" t="s">
        <v>1986</v>
      </c>
      <c r="C2180" s="190" t="s">
        <v>903</v>
      </c>
      <c r="D2180" s="190" t="s">
        <v>479</v>
      </c>
      <c r="E2180" s="191">
        <v>0</v>
      </c>
    </row>
    <row r="2181" spans="1:5" x14ac:dyDescent="0.25">
      <c r="A2181" s="188">
        <v>3102060005</v>
      </c>
      <c r="B2181" s="188" t="s">
        <v>1968</v>
      </c>
      <c r="C2181" s="188" t="s">
        <v>903</v>
      </c>
      <c r="D2181" s="188" t="s">
        <v>479</v>
      </c>
      <c r="E2181" s="189">
        <v>0</v>
      </c>
    </row>
    <row r="2182" spans="1:5" x14ac:dyDescent="0.25">
      <c r="A2182" s="190">
        <v>3102060006</v>
      </c>
      <c r="B2182" s="190" t="s">
        <v>5468</v>
      </c>
      <c r="C2182" s="190" t="s">
        <v>903</v>
      </c>
      <c r="D2182" s="190" t="s">
        <v>479</v>
      </c>
      <c r="E2182" s="191">
        <v>0</v>
      </c>
    </row>
    <row r="2183" spans="1:5" x14ac:dyDescent="0.25">
      <c r="A2183" s="188">
        <v>3102060007</v>
      </c>
      <c r="B2183" s="188" t="s">
        <v>1987</v>
      </c>
      <c r="C2183" s="188" t="s">
        <v>903</v>
      </c>
      <c r="D2183" s="188" t="s">
        <v>479</v>
      </c>
      <c r="E2183" s="189">
        <v>0</v>
      </c>
    </row>
    <row r="2184" spans="1:5" x14ac:dyDescent="0.25">
      <c r="A2184" s="190">
        <v>3102060008</v>
      </c>
      <c r="B2184" s="190" t="s">
        <v>1988</v>
      </c>
      <c r="C2184" s="190" t="s">
        <v>903</v>
      </c>
      <c r="D2184" s="190" t="s">
        <v>750</v>
      </c>
      <c r="E2184" s="191">
        <v>0</v>
      </c>
    </row>
    <row r="2185" spans="1:5" x14ac:dyDescent="0.25">
      <c r="A2185" s="188">
        <v>3102060009</v>
      </c>
      <c r="B2185" s="188" t="s">
        <v>7165</v>
      </c>
      <c r="C2185" s="188" t="s">
        <v>903</v>
      </c>
      <c r="D2185" s="188" t="s">
        <v>479</v>
      </c>
      <c r="E2185" s="189">
        <v>0</v>
      </c>
    </row>
    <row r="2186" spans="1:5" x14ac:dyDescent="0.25">
      <c r="A2186" s="190">
        <v>3102060010</v>
      </c>
      <c r="B2186" s="190" t="s">
        <v>6594</v>
      </c>
      <c r="C2186" s="190" t="s">
        <v>903</v>
      </c>
      <c r="D2186" s="190" t="s">
        <v>479</v>
      </c>
      <c r="E2186" s="191">
        <v>0</v>
      </c>
    </row>
    <row r="2187" spans="1:5" x14ac:dyDescent="0.25">
      <c r="A2187" s="188">
        <v>3102060011</v>
      </c>
      <c r="B2187" s="188" t="s">
        <v>7166</v>
      </c>
      <c r="C2187" s="188" t="s">
        <v>903</v>
      </c>
      <c r="D2187" s="188" t="s">
        <v>479</v>
      </c>
      <c r="E2187" s="189">
        <v>0</v>
      </c>
    </row>
    <row r="2188" spans="1:5" x14ac:dyDescent="0.25">
      <c r="A2188" s="190">
        <v>3103000001</v>
      </c>
      <c r="B2188" s="190" t="s">
        <v>4283</v>
      </c>
      <c r="C2188" s="190" t="s">
        <v>903</v>
      </c>
      <c r="D2188" s="190" t="s">
        <v>479</v>
      </c>
      <c r="E2188" s="191">
        <v>0</v>
      </c>
    </row>
    <row r="2189" spans="1:5" x14ac:dyDescent="0.25">
      <c r="A2189" s="188">
        <v>3103000002</v>
      </c>
      <c r="B2189" s="188" t="s">
        <v>1989</v>
      </c>
      <c r="C2189" s="188" t="s">
        <v>903</v>
      </c>
      <c r="D2189" s="188" t="s">
        <v>1975</v>
      </c>
      <c r="E2189" s="189">
        <v>0</v>
      </c>
    </row>
    <row r="2190" spans="1:5" x14ac:dyDescent="0.25">
      <c r="A2190" s="190">
        <v>3103000003</v>
      </c>
      <c r="B2190" s="190" t="s">
        <v>1990</v>
      </c>
      <c r="C2190" s="190" t="s">
        <v>903</v>
      </c>
      <c r="D2190" s="190" t="s">
        <v>874</v>
      </c>
      <c r="E2190" s="191">
        <v>0</v>
      </c>
    </row>
    <row r="2191" spans="1:5" x14ac:dyDescent="0.25">
      <c r="A2191" s="188">
        <v>3103000004</v>
      </c>
      <c r="B2191" s="188" t="s">
        <v>1991</v>
      </c>
      <c r="C2191" s="188" t="s">
        <v>903</v>
      </c>
      <c r="D2191" s="188" t="s">
        <v>1975</v>
      </c>
      <c r="E2191" s="189">
        <v>0</v>
      </c>
    </row>
    <row r="2192" spans="1:5" x14ac:dyDescent="0.25">
      <c r="A2192" s="190">
        <v>3103000005</v>
      </c>
      <c r="B2192" s="190" t="s">
        <v>9183</v>
      </c>
      <c r="C2192" s="190" t="s">
        <v>903</v>
      </c>
      <c r="D2192" s="190" t="s">
        <v>479</v>
      </c>
      <c r="E2192" s="191">
        <v>0</v>
      </c>
    </row>
    <row r="2193" spans="1:5" x14ac:dyDescent="0.25">
      <c r="A2193" s="188">
        <v>3103000006</v>
      </c>
      <c r="B2193" s="188" t="s">
        <v>1992</v>
      </c>
      <c r="C2193" s="188" t="s">
        <v>903</v>
      </c>
      <c r="D2193" s="188" t="s">
        <v>1975</v>
      </c>
      <c r="E2193" s="189">
        <v>0</v>
      </c>
    </row>
    <row r="2194" spans="1:5" x14ac:dyDescent="0.25">
      <c r="A2194" s="190">
        <v>3103000007</v>
      </c>
      <c r="B2194" s="190" t="s">
        <v>1993</v>
      </c>
      <c r="C2194" s="190" t="s">
        <v>903</v>
      </c>
      <c r="D2194" s="190" t="s">
        <v>1975</v>
      </c>
      <c r="E2194" s="191">
        <v>0</v>
      </c>
    </row>
    <row r="2195" spans="1:5" x14ac:dyDescent="0.25">
      <c r="A2195" s="188">
        <v>3103000008</v>
      </c>
      <c r="B2195" s="188" t="s">
        <v>1994</v>
      </c>
      <c r="C2195" s="188" t="s">
        <v>903</v>
      </c>
      <c r="D2195" s="188" t="s">
        <v>874</v>
      </c>
      <c r="E2195" s="189">
        <v>0</v>
      </c>
    </row>
    <row r="2196" spans="1:5" x14ac:dyDescent="0.25">
      <c r="A2196" s="190">
        <v>3103000009</v>
      </c>
      <c r="B2196" s="190" t="s">
        <v>7167</v>
      </c>
      <c r="C2196" s="190" t="s">
        <v>903</v>
      </c>
      <c r="D2196" s="190" t="s">
        <v>1981</v>
      </c>
      <c r="E2196" s="191">
        <v>0</v>
      </c>
    </row>
    <row r="2197" spans="1:5" x14ac:dyDescent="0.25">
      <c r="A2197" s="188">
        <v>3103000010</v>
      </c>
      <c r="B2197" s="188" t="s">
        <v>1995</v>
      </c>
      <c r="C2197" s="188" t="s">
        <v>903</v>
      </c>
      <c r="D2197" s="188" t="s">
        <v>479</v>
      </c>
      <c r="E2197" s="189">
        <v>0</v>
      </c>
    </row>
    <row r="2198" spans="1:5" x14ac:dyDescent="0.25">
      <c r="A2198" s="190">
        <v>3103000011</v>
      </c>
      <c r="B2198" s="190" t="s">
        <v>1996</v>
      </c>
      <c r="C2198" s="190" t="s">
        <v>903</v>
      </c>
      <c r="D2198" s="190" t="s">
        <v>479</v>
      </c>
      <c r="E2198" s="191">
        <v>0</v>
      </c>
    </row>
    <row r="2199" spans="1:5" x14ac:dyDescent="0.25">
      <c r="A2199" s="188">
        <v>3103000012</v>
      </c>
      <c r="B2199" s="188" t="s">
        <v>5469</v>
      </c>
      <c r="C2199" s="188" t="s">
        <v>903</v>
      </c>
      <c r="D2199" s="188" t="s">
        <v>481</v>
      </c>
      <c r="E2199" s="189">
        <v>0</v>
      </c>
    </row>
    <row r="2200" spans="1:5" x14ac:dyDescent="0.25">
      <c r="A2200" s="190">
        <v>3103000013</v>
      </c>
      <c r="B2200" s="190" t="s">
        <v>4751</v>
      </c>
      <c r="C2200" s="190" t="s">
        <v>903</v>
      </c>
      <c r="D2200" s="190" t="s">
        <v>479</v>
      </c>
      <c r="E2200" s="191">
        <v>0</v>
      </c>
    </row>
    <row r="2201" spans="1:5" x14ac:dyDescent="0.25">
      <c r="A2201" s="188">
        <v>3103000014</v>
      </c>
      <c r="B2201" s="188" t="s">
        <v>1997</v>
      </c>
      <c r="C2201" s="188" t="s">
        <v>903</v>
      </c>
      <c r="D2201" s="188" t="s">
        <v>479</v>
      </c>
      <c r="E2201" s="189">
        <v>0</v>
      </c>
    </row>
    <row r="2202" spans="1:5" x14ac:dyDescent="0.25">
      <c r="A2202" s="190">
        <v>3103000015</v>
      </c>
      <c r="B2202" s="190" t="s">
        <v>1998</v>
      </c>
      <c r="C2202" s="190" t="s">
        <v>903</v>
      </c>
      <c r="D2202" s="190" t="s">
        <v>479</v>
      </c>
      <c r="E2202" s="191">
        <v>0</v>
      </c>
    </row>
    <row r="2203" spans="1:5" x14ac:dyDescent="0.25">
      <c r="A2203" s="188">
        <v>3103000016</v>
      </c>
      <c r="B2203" s="188" t="s">
        <v>1999</v>
      </c>
      <c r="C2203" s="188" t="s">
        <v>903</v>
      </c>
      <c r="D2203" s="188" t="s">
        <v>874</v>
      </c>
      <c r="E2203" s="189">
        <v>0</v>
      </c>
    </row>
    <row r="2204" spans="1:5" x14ac:dyDescent="0.25">
      <c r="A2204" s="190">
        <v>3103000017</v>
      </c>
      <c r="B2204" s="190" t="s">
        <v>5470</v>
      </c>
      <c r="C2204" s="190" t="s">
        <v>903</v>
      </c>
      <c r="D2204" s="190" t="s">
        <v>874</v>
      </c>
      <c r="E2204" s="191">
        <v>0</v>
      </c>
    </row>
    <row r="2205" spans="1:5" x14ac:dyDescent="0.25">
      <c r="A2205" s="188">
        <v>3103000018</v>
      </c>
      <c r="B2205" s="188" t="s">
        <v>2000</v>
      </c>
      <c r="C2205" s="188" t="s">
        <v>903</v>
      </c>
      <c r="D2205" s="188" t="s">
        <v>874</v>
      </c>
      <c r="E2205" s="189">
        <v>0</v>
      </c>
    </row>
    <row r="2206" spans="1:5" x14ac:dyDescent="0.25">
      <c r="A2206" s="190">
        <v>3103000019</v>
      </c>
      <c r="B2206" s="190" t="s">
        <v>2001</v>
      </c>
      <c r="C2206" s="190" t="s">
        <v>903</v>
      </c>
      <c r="D2206" s="190" t="s">
        <v>479</v>
      </c>
      <c r="E2206" s="191">
        <v>0</v>
      </c>
    </row>
    <row r="2207" spans="1:5" x14ac:dyDescent="0.25">
      <c r="A2207" s="188">
        <v>3103000020</v>
      </c>
      <c r="B2207" s="188" t="s">
        <v>6710</v>
      </c>
      <c r="C2207" s="188" t="s">
        <v>903</v>
      </c>
      <c r="D2207" s="188" t="s">
        <v>2002</v>
      </c>
      <c r="E2207" s="189">
        <v>0</v>
      </c>
    </row>
    <row r="2208" spans="1:5" x14ac:dyDescent="0.25">
      <c r="A2208" s="190">
        <v>3103000021</v>
      </c>
      <c r="B2208" s="190" t="s">
        <v>4284</v>
      </c>
      <c r="C2208" s="190" t="s">
        <v>903</v>
      </c>
      <c r="D2208" s="190" t="s">
        <v>479</v>
      </c>
      <c r="E2208" s="191">
        <v>0</v>
      </c>
    </row>
    <row r="2209" spans="1:5" x14ac:dyDescent="0.25">
      <c r="A2209" s="188">
        <v>3103000022</v>
      </c>
      <c r="B2209" s="188" t="s">
        <v>7308</v>
      </c>
      <c r="C2209" s="188" t="s">
        <v>903</v>
      </c>
      <c r="D2209" s="188" t="s">
        <v>479</v>
      </c>
      <c r="E2209" s="189">
        <v>0</v>
      </c>
    </row>
    <row r="2210" spans="1:5" x14ac:dyDescent="0.25">
      <c r="A2210" s="190">
        <v>3103000023</v>
      </c>
      <c r="B2210" s="190" t="s">
        <v>5471</v>
      </c>
      <c r="C2210" s="190" t="s">
        <v>903</v>
      </c>
      <c r="D2210" s="190" t="s">
        <v>479</v>
      </c>
      <c r="E2210" s="191">
        <v>0</v>
      </c>
    </row>
    <row r="2211" spans="1:5" x14ac:dyDescent="0.25">
      <c r="A2211" s="188">
        <v>3103000024</v>
      </c>
      <c r="B2211" s="188" t="s">
        <v>7320</v>
      </c>
      <c r="C2211" s="188" t="s">
        <v>903</v>
      </c>
      <c r="D2211" s="188" t="s">
        <v>489</v>
      </c>
      <c r="E2211" s="189">
        <v>0</v>
      </c>
    </row>
    <row r="2212" spans="1:5" x14ac:dyDescent="0.25">
      <c r="A2212" s="190">
        <v>3103000025</v>
      </c>
      <c r="B2212" s="190" t="s">
        <v>2003</v>
      </c>
      <c r="C2212" s="190" t="s">
        <v>903</v>
      </c>
      <c r="D2212" s="190" t="s">
        <v>479</v>
      </c>
      <c r="E2212" s="191">
        <v>0</v>
      </c>
    </row>
    <row r="2213" spans="1:5" x14ac:dyDescent="0.25">
      <c r="A2213" s="188">
        <v>3103000026</v>
      </c>
      <c r="B2213" s="188" t="s">
        <v>2004</v>
      </c>
      <c r="C2213" s="188" t="s">
        <v>903</v>
      </c>
      <c r="D2213" s="188" t="s">
        <v>481</v>
      </c>
      <c r="E2213" s="189">
        <v>0</v>
      </c>
    </row>
    <row r="2214" spans="1:5" x14ac:dyDescent="0.25">
      <c r="A2214" s="190">
        <v>3103000027</v>
      </c>
      <c r="B2214" s="190" t="s">
        <v>4285</v>
      </c>
      <c r="C2214" s="190" t="s">
        <v>903</v>
      </c>
      <c r="D2214" s="190" t="s">
        <v>479</v>
      </c>
      <c r="E2214" s="191">
        <v>0</v>
      </c>
    </row>
    <row r="2215" spans="1:5" x14ac:dyDescent="0.25">
      <c r="A2215" s="188">
        <v>3103000028</v>
      </c>
      <c r="B2215" s="188" t="s">
        <v>5473</v>
      </c>
      <c r="C2215" s="188" t="s">
        <v>903</v>
      </c>
      <c r="D2215" s="188" t="s">
        <v>2092</v>
      </c>
      <c r="E2215" s="189">
        <v>0</v>
      </c>
    </row>
    <row r="2216" spans="1:5" x14ac:dyDescent="0.25">
      <c r="A2216" s="190">
        <v>3103000029</v>
      </c>
      <c r="B2216" s="190" t="s">
        <v>2005</v>
      </c>
      <c r="C2216" s="190" t="s">
        <v>903</v>
      </c>
      <c r="D2216" s="190" t="s">
        <v>479</v>
      </c>
      <c r="E2216" s="191">
        <v>0</v>
      </c>
    </row>
    <row r="2217" spans="1:5" x14ac:dyDescent="0.25">
      <c r="A2217" s="188">
        <v>3103000030</v>
      </c>
      <c r="B2217" s="188" t="s">
        <v>5474</v>
      </c>
      <c r="C2217" s="188" t="s">
        <v>903</v>
      </c>
      <c r="D2217" s="188" t="s">
        <v>479</v>
      </c>
      <c r="E2217" s="189">
        <v>0</v>
      </c>
    </row>
    <row r="2218" spans="1:5" x14ac:dyDescent="0.25">
      <c r="A2218" s="190">
        <v>3103000031</v>
      </c>
      <c r="B2218" s="190" t="s">
        <v>5475</v>
      </c>
      <c r="C2218" s="190" t="s">
        <v>903</v>
      </c>
      <c r="D2218" s="190" t="s">
        <v>479</v>
      </c>
      <c r="E2218" s="191">
        <v>0</v>
      </c>
    </row>
    <row r="2219" spans="1:5" x14ac:dyDescent="0.25">
      <c r="A2219" s="188">
        <v>3103000032</v>
      </c>
      <c r="B2219" s="188" t="s">
        <v>2006</v>
      </c>
      <c r="C2219" s="188" t="s">
        <v>903</v>
      </c>
      <c r="D2219" s="188" t="s">
        <v>479</v>
      </c>
      <c r="E2219" s="189">
        <v>0</v>
      </c>
    </row>
    <row r="2220" spans="1:5" x14ac:dyDescent="0.25">
      <c r="A2220" s="190">
        <v>3103000033</v>
      </c>
      <c r="B2220" s="190" t="s">
        <v>6711</v>
      </c>
      <c r="C2220" s="190" t="s">
        <v>903</v>
      </c>
      <c r="D2220" s="190" t="s">
        <v>2091</v>
      </c>
      <c r="E2220" s="191">
        <v>0</v>
      </c>
    </row>
    <row r="2221" spans="1:5" x14ac:dyDescent="0.25">
      <c r="A2221" s="188">
        <v>3103000034</v>
      </c>
      <c r="B2221" s="188" t="s">
        <v>6712</v>
      </c>
      <c r="C2221" s="188" t="s">
        <v>903</v>
      </c>
      <c r="D2221" s="188" t="s">
        <v>479</v>
      </c>
      <c r="E2221" s="189">
        <v>0</v>
      </c>
    </row>
    <row r="2222" spans="1:5" x14ac:dyDescent="0.25">
      <c r="A2222" s="190">
        <v>3103000035</v>
      </c>
      <c r="B2222" s="190" t="s">
        <v>4752</v>
      </c>
      <c r="C2222" s="190" t="s">
        <v>903</v>
      </c>
      <c r="D2222" s="190" t="s">
        <v>479</v>
      </c>
      <c r="E2222" s="191">
        <v>0</v>
      </c>
    </row>
    <row r="2223" spans="1:5" x14ac:dyDescent="0.25">
      <c r="A2223" s="188">
        <v>3103000036</v>
      </c>
      <c r="B2223" s="188" t="s">
        <v>3125</v>
      </c>
      <c r="C2223" s="188" t="s">
        <v>903</v>
      </c>
      <c r="D2223" s="188" t="s">
        <v>479</v>
      </c>
      <c r="E2223" s="189">
        <v>0</v>
      </c>
    </row>
    <row r="2224" spans="1:5" x14ac:dyDescent="0.25">
      <c r="A2224" s="190">
        <v>3103000037</v>
      </c>
      <c r="B2224" s="190" t="s">
        <v>4286</v>
      </c>
      <c r="C2224" s="190" t="s">
        <v>903</v>
      </c>
      <c r="D2224" s="190" t="s">
        <v>479</v>
      </c>
      <c r="E2224" s="191">
        <v>0</v>
      </c>
    </row>
    <row r="2225" spans="1:5" x14ac:dyDescent="0.25">
      <c r="A2225" s="188">
        <v>3103000038</v>
      </c>
      <c r="B2225" s="188" t="s">
        <v>4287</v>
      </c>
      <c r="C2225" s="188" t="s">
        <v>903</v>
      </c>
      <c r="D2225" s="188" t="s">
        <v>479</v>
      </c>
      <c r="E2225" s="189">
        <v>0</v>
      </c>
    </row>
    <row r="2226" spans="1:5" x14ac:dyDescent="0.25">
      <c r="A2226" s="190">
        <v>3103000039</v>
      </c>
      <c r="B2226" s="190" t="s">
        <v>4288</v>
      </c>
      <c r="C2226" s="190" t="s">
        <v>903</v>
      </c>
      <c r="D2226" s="190" t="s">
        <v>479</v>
      </c>
      <c r="E2226" s="191">
        <v>0</v>
      </c>
    </row>
    <row r="2227" spans="1:5" x14ac:dyDescent="0.25">
      <c r="A2227" s="188">
        <v>3103000040</v>
      </c>
      <c r="B2227" s="188" t="s">
        <v>5476</v>
      </c>
      <c r="C2227" s="188" t="s">
        <v>903</v>
      </c>
      <c r="D2227" s="188" t="s">
        <v>479</v>
      </c>
      <c r="E2227" s="189">
        <v>0</v>
      </c>
    </row>
    <row r="2228" spans="1:5" x14ac:dyDescent="0.25">
      <c r="A2228" s="190">
        <v>3103000041</v>
      </c>
      <c r="B2228" s="190" t="s">
        <v>5477</v>
      </c>
      <c r="C2228" s="190" t="s">
        <v>903</v>
      </c>
      <c r="D2228" s="190" t="s">
        <v>479</v>
      </c>
      <c r="E2228" s="191">
        <v>0</v>
      </c>
    </row>
    <row r="2229" spans="1:5" x14ac:dyDescent="0.25">
      <c r="A2229" s="188">
        <v>3103000042</v>
      </c>
      <c r="B2229" s="188" t="s">
        <v>7269</v>
      </c>
      <c r="C2229" s="188" t="s">
        <v>903</v>
      </c>
      <c r="D2229" s="188" t="s">
        <v>479</v>
      </c>
      <c r="E2229" s="189">
        <v>0</v>
      </c>
    </row>
    <row r="2230" spans="1:5" x14ac:dyDescent="0.25">
      <c r="A2230" s="190">
        <v>3103000043</v>
      </c>
      <c r="B2230" s="190" t="s">
        <v>3332</v>
      </c>
      <c r="C2230" s="190" t="s">
        <v>903</v>
      </c>
      <c r="D2230" s="190" t="s">
        <v>479</v>
      </c>
      <c r="E2230" s="191">
        <v>0</v>
      </c>
    </row>
    <row r="2231" spans="1:5" x14ac:dyDescent="0.25">
      <c r="A2231" s="188">
        <v>3103000044</v>
      </c>
      <c r="B2231" s="188" t="s">
        <v>3333</v>
      </c>
      <c r="C2231" s="188" t="s">
        <v>903</v>
      </c>
      <c r="D2231" s="188" t="s">
        <v>479</v>
      </c>
      <c r="E2231" s="189">
        <v>0</v>
      </c>
    </row>
    <row r="2232" spans="1:5" x14ac:dyDescent="0.25">
      <c r="A2232" s="190">
        <v>3103000045</v>
      </c>
      <c r="B2232" s="190" t="s">
        <v>3334</v>
      </c>
      <c r="C2232" s="190" t="s">
        <v>903</v>
      </c>
      <c r="D2232" s="190" t="s">
        <v>479</v>
      </c>
      <c r="E2232" s="191">
        <v>0</v>
      </c>
    </row>
    <row r="2233" spans="1:5" x14ac:dyDescent="0.25">
      <c r="A2233" s="188">
        <v>3103000046</v>
      </c>
      <c r="B2233" s="188" t="s">
        <v>3335</v>
      </c>
      <c r="C2233" s="188" t="s">
        <v>903</v>
      </c>
      <c r="D2233" s="188" t="s">
        <v>479</v>
      </c>
      <c r="E2233" s="189">
        <v>0</v>
      </c>
    </row>
    <row r="2234" spans="1:5" x14ac:dyDescent="0.25">
      <c r="A2234" s="190">
        <v>3103000047</v>
      </c>
      <c r="B2234" s="190" t="s">
        <v>3336</v>
      </c>
      <c r="C2234" s="190" t="s">
        <v>903</v>
      </c>
      <c r="D2234" s="190" t="s">
        <v>479</v>
      </c>
      <c r="E2234" s="191">
        <v>0</v>
      </c>
    </row>
    <row r="2235" spans="1:5" x14ac:dyDescent="0.25">
      <c r="A2235" s="188">
        <v>3103000048</v>
      </c>
      <c r="B2235" s="188" t="s">
        <v>4289</v>
      </c>
      <c r="C2235" s="188" t="s">
        <v>903</v>
      </c>
      <c r="D2235" s="188" t="s">
        <v>479</v>
      </c>
      <c r="E2235" s="189">
        <v>0</v>
      </c>
    </row>
    <row r="2236" spans="1:5" x14ac:dyDescent="0.25">
      <c r="A2236" s="190">
        <v>3103000049</v>
      </c>
      <c r="B2236" s="190" t="s">
        <v>3337</v>
      </c>
      <c r="C2236" s="190" t="s">
        <v>903</v>
      </c>
      <c r="D2236" s="190" t="s">
        <v>479</v>
      </c>
      <c r="E2236" s="191">
        <v>0</v>
      </c>
    </row>
    <row r="2237" spans="1:5" x14ac:dyDescent="0.25">
      <c r="A2237" s="188">
        <v>3103000050</v>
      </c>
      <c r="B2237" s="188" t="s">
        <v>3338</v>
      </c>
      <c r="C2237" s="188" t="s">
        <v>903</v>
      </c>
      <c r="D2237" s="188" t="s">
        <v>479</v>
      </c>
      <c r="E2237" s="189">
        <v>0</v>
      </c>
    </row>
    <row r="2238" spans="1:5" x14ac:dyDescent="0.25">
      <c r="A2238" s="190">
        <v>3103000051</v>
      </c>
      <c r="B2238" s="190" t="s">
        <v>3339</v>
      </c>
      <c r="C2238" s="190" t="s">
        <v>903</v>
      </c>
      <c r="D2238" s="190" t="s">
        <v>479</v>
      </c>
      <c r="E2238" s="191">
        <v>0</v>
      </c>
    </row>
    <row r="2239" spans="1:5" x14ac:dyDescent="0.25">
      <c r="A2239" s="188">
        <v>3103000052</v>
      </c>
      <c r="B2239" s="188" t="s">
        <v>3340</v>
      </c>
      <c r="C2239" s="188" t="s">
        <v>903</v>
      </c>
      <c r="D2239" s="188" t="s">
        <v>479</v>
      </c>
      <c r="E2239" s="189">
        <v>0</v>
      </c>
    </row>
    <row r="2240" spans="1:5" x14ac:dyDescent="0.25">
      <c r="A2240" s="190">
        <v>3103000053</v>
      </c>
      <c r="B2240" s="190" t="s">
        <v>5478</v>
      </c>
      <c r="C2240" s="190" t="s">
        <v>903</v>
      </c>
      <c r="D2240" s="190" t="s">
        <v>479</v>
      </c>
      <c r="E2240" s="191">
        <v>0</v>
      </c>
    </row>
    <row r="2241" spans="1:5" x14ac:dyDescent="0.25">
      <c r="A2241" s="188">
        <v>3103000054</v>
      </c>
      <c r="B2241" s="188" t="s">
        <v>3341</v>
      </c>
      <c r="C2241" s="188" t="s">
        <v>903</v>
      </c>
      <c r="D2241" s="188" t="s">
        <v>479</v>
      </c>
      <c r="E2241" s="189">
        <v>0</v>
      </c>
    </row>
    <row r="2242" spans="1:5" x14ac:dyDescent="0.25">
      <c r="A2242" s="190">
        <v>3103000055</v>
      </c>
      <c r="B2242" s="190" t="s">
        <v>4290</v>
      </c>
      <c r="C2242" s="190" t="s">
        <v>903</v>
      </c>
      <c r="D2242" s="190" t="s">
        <v>479</v>
      </c>
      <c r="E2242" s="191">
        <v>0</v>
      </c>
    </row>
    <row r="2243" spans="1:5" x14ac:dyDescent="0.25">
      <c r="A2243" s="188">
        <v>3103000056</v>
      </c>
      <c r="B2243" s="188" t="s">
        <v>5479</v>
      </c>
      <c r="C2243" s="188" t="s">
        <v>903</v>
      </c>
      <c r="D2243" s="188" t="s">
        <v>479</v>
      </c>
      <c r="E2243" s="189">
        <v>0</v>
      </c>
    </row>
    <row r="2244" spans="1:5" x14ac:dyDescent="0.25">
      <c r="A2244" s="190">
        <v>3103000057</v>
      </c>
      <c r="B2244" s="190" t="s">
        <v>5480</v>
      </c>
      <c r="C2244" s="190" t="s">
        <v>903</v>
      </c>
      <c r="D2244" s="190" t="s">
        <v>479</v>
      </c>
      <c r="E2244" s="191">
        <v>0</v>
      </c>
    </row>
    <row r="2245" spans="1:5" x14ac:dyDescent="0.25">
      <c r="A2245" s="188">
        <v>3103000058</v>
      </c>
      <c r="B2245" s="188" t="s">
        <v>5481</v>
      </c>
      <c r="C2245" s="188" t="s">
        <v>903</v>
      </c>
      <c r="D2245" s="188" t="s">
        <v>479</v>
      </c>
      <c r="E2245" s="189">
        <v>0</v>
      </c>
    </row>
    <row r="2246" spans="1:5" x14ac:dyDescent="0.25">
      <c r="A2246" s="190">
        <v>3103000059</v>
      </c>
      <c r="B2246" s="190" t="s">
        <v>5482</v>
      </c>
      <c r="C2246" s="190" t="s">
        <v>903</v>
      </c>
      <c r="D2246" s="190" t="s">
        <v>479</v>
      </c>
      <c r="E2246" s="191">
        <v>0</v>
      </c>
    </row>
    <row r="2247" spans="1:5" x14ac:dyDescent="0.25">
      <c r="A2247" s="188">
        <v>3103000060</v>
      </c>
      <c r="B2247" s="188" t="s">
        <v>5483</v>
      </c>
      <c r="C2247" s="188" t="s">
        <v>903</v>
      </c>
      <c r="D2247" s="188" t="s">
        <v>479</v>
      </c>
      <c r="E2247" s="189">
        <v>0</v>
      </c>
    </row>
    <row r="2248" spans="1:5" x14ac:dyDescent="0.25">
      <c r="A2248" s="190">
        <v>3103000061</v>
      </c>
      <c r="B2248" s="190" t="s">
        <v>5484</v>
      </c>
      <c r="C2248" s="190" t="s">
        <v>903</v>
      </c>
      <c r="D2248" s="190" t="s">
        <v>478</v>
      </c>
      <c r="E2248" s="191">
        <v>0</v>
      </c>
    </row>
    <row r="2249" spans="1:5" x14ac:dyDescent="0.25">
      <c r="A2249" s="188">
        <v>3103000062</v>
      </c>
      <c r="B2249" s="188" t="s">
        <v>5485</v>
      </c>
      <c r="C2249" s="188" t="s">
        <v>903</v>
      </c>
      <c r="D2249" s="188" t="s">
        <v>479</v>
      </c>
      <c r="E2249" s="189">
        <v>0</v>
      </c>
    </row>
    <row r="2250" spans="1:5" x14ac:dyDescent="0.25">
      <c r="A2250" s="190">
        <v>3103000063</v>
      </c>
      <c r="B2250" s="190" t="s">
        <v>5486</v>
      </c>
      <c r="C2250" s="190" t="s">
        <v>903</v>
      </c>
      <c r="D2250" s="190" t="s">
        <v>479</v>
      </c>
      <c r="E2250" s="191">
        <v>0</v>
      </c>
    </row>
    <row r="2251" spans="1:5" x14ac:dyDescent="0.25">
      <c r="A2251" s="188">
        <v>3103000064</v>
      </c>
      <c r="B2251" s="188" t="s">
        <v>5487</v>
      </c>
      <c r="C2251" s="188" t="s">
        <v>903</v>
      </c>
      <c r="D2251" s="188" t="s">
        <v>479</v>
      </c>
      <c r="E2251" s="189">
        <v>0</v>
      </c>
    </row>
    <row r="2252" spans="1:5" x14ac:dyDescent="0.25">
      <c r="A2252" s="190">
        <v>3103000065</v>
      </c>
      <c r="B2252" s="190" t="s">
        <v>6713</v>
      </c>
      <c r="C2252" s="190" t="s">
        <v>903</v>
      </c>
      <c r="D2252" s="190" t="s">
        <v>479</v>
      </c>
      <c r="E2252" s="191">
        <v>0</v>
      </c>
    </row>
    <row r="2253" spans="1:5" x14ac:dyDescent="0.25">
      <c r="A2253" s="188">
        <v>3103000066</v>
      </c>
      <c r="B2253" s="188" t="s">
        <v>6520</v>
      </c>
      <c r="C2253" s="188" t="s">
        <v>903</v>
      </c>
      <c r="D2253" s="188" t="s">
        <v>479</v>
      </c>
      <c r="E2253" s="189">
        <v>0</v>
      </c>
    </row>
    <row r="2254" spans="1:5" x14ac:dyDescent="0.25">
      <c r="A2254" s="190">
        <v>3103000067</v>
      </c>
      <c r="B2254" s="190" t="s">
        <v>6714</v>
      </c>
      <c r="C2254" s="190" t="s">
        <v>903</v>
      </c>
      <c r="D2254" s="190" t="s">
        <v>479</v>
      </c>
      <c r="E2254" s="191">
        <v>0</v>
      </c>
    </row>
    <row r="2255" spans="1:5" x14ac:dyDescent="0.25">
      <c r="A2255" s="188">
        <v>3103000068</v>
      </c>
      <c r="B2255" s="188" t="s">
        <v>5488</v>
      </c>
      <c r="C2255" s="188" t="s">
        <v>903</v>
      </c>
      <c r="D2255" s="188" t="s">
        <v>479</v>
      </c>
      <c r="E2255" s="189">
        <v>0</v>
      </c>
    </row>
    <row r="2256" spans="1:5" x14ac:dyDescent="0.25">
      <c r="A2256" s="190">
        <v>3103000069</v>
      </c>
      <c r="B2256" s="190" t="s">
        <v>9184</v>
      </c>
      <c r="C2256" s="190" t="s">
        <v>903</v>
      </c>
      <c r="D2256" s="190" t="s">
        <v>2024</v>
      </c>
      <c r="E2256" s="191">
        <v>0</v>
      </c>
    </row>
    <row r="2257" spans="1:5" x14ac:dyDescent="0.25">
      <c r="A2257" s="188">
        <v>3103000070</v>
      </c>
      <c r="B2257" s="188" t="s">
        <v>7610</v>
      </c>
      <c r="C2257" s="188" t="s">
        <v>903</v>
      </c>
      <c r="D2257" s="188" t="s">
        <v>481</v>
      </c>
      <c r="E2257" s="189">
        <v>0</v>
      </c>
    </row>
    <row r="2258" spans="1:5" x14ac:dyDescent="0.25">
      <c r="A2258" s="190">
        <v>3103000071</v>
      </c>
      <c r="B2258" s="190" t="s">
        <v>9185</v>
      </c>
      <c r="C2258" s="190" t="s">
        <v>903</v>
      </c>
      <c r="D2258" s="190" t="s">
        <v>479</v>
      </c>
      <c r="E2258" s="191">
        <v>0</v>
      </c>
    </row>
    <row r="2259" spans="1:5" x14ac:dyDescent="0.25">
      <c r="A2259" s="188">
        <v>3103000072</v>
      </c>
      <c r="B2259" s="188" t="s">
        <v>9186</v>
      </c>
      <c r="C2259" s="188" t="s">
        <v>903</v>
      </c>
      <c r="D2259" s="188" t="s">
        <v>479</v>
      </c>
      <c r="E2259" s="189">
        <v>0</v>
      </c>
    </row>
    <row r="2260" spans="1:5" x14ac:dyDescent="0.25">
      <c r="A2260" s="190">
        <v>3103000073</v>
      </c>
      <c r="B2260" s="190" t="s">
        <v>9187</v>
      </c>
      <c r="C2260" s="190" t="s">
        <v>903</v>
      </c>
      <c r="D2260" s="190" t="s">
        <v>479</v>
      </c>
      <c r="E2260" s="191">
        <v>0</v>
      </c>
    </row>
    <row r="2261" spans="1:5" x14ac:dyDescent="0.25">
      <c r="A2261" s="188">
        <v>3103000074</v>
      </c>
      <c r="B2261" s="188" t="s">
        <v>11758</v>
      </c>
      <c r="C2261" s="188" t="s">
        <v>903</v>
      </c>
      <c r="D2261" s="188" t="s">
        <v>479</v>
      </c>
      <c r="E2261" s="189">
        <v>0</v>
      </c>
    </row>
    <row r="2262" spans="1:5" x14ac:dyDescent="0.25">
      <c r="A2262" s="190">
        <v>3103010001</v>
      </c>
      <c r="B2262" s="190" t="s">
        <v>3801</v>
      </c>
      <c r="C2262" s="190" t="s">
        <v>903</v>
      </c>
      <c r="D2262" s="190" t="s">
        <v>479</v>
      </c>
      <c r="E2262" s="191">
        <v>0</v>
      </c>
    </row>
    <row r="2263" spans="1:5" x14ac:dyDescent="0.25">
      <c r="A2263" s="188">
        <v>3103010002</v>
      </c>
      <c r="B2263" s="188" t="s">
        <v>6521</v>
      </c>
      <c r="C2263" s="188" t="s">
        <v>903</v>
      </c>
      <c r="D2263" s="188" t="s">
        <v>479</v>
      </c>
      <c r="E2263" s="189">
        <v>0</v>
      </c>
    </row>
    <row r="2264" spans="1:5" x14ac:dyDescent="0.25">
      <c r="A2264" s="190">
        <v>3103010003</v>
      </c>
      <c r="B2264" s="190" t="s">
        <v>6522</v>
      </c>
      <c r="C2264" s="190" t="s">
        <v>903</v>
      </c>
      <c r="D2264" s="190" t="s">
        <v>479</v>
      </c>
      <c r="E2264" s="191">
        <v>0</v>
      </c>
    </row>
    <row r="2265" spans="1:5" x14ac:dyDescent="0.25">
      <c r="A2265" s="188">
        <v>3103010004</v>
      </c>
      <c r="B2265" s="188" t="s">
        <v>6523</v>
      </c>
      <c r="C2265" s="188" t="s">
        <v>903</v>
      </c>
      <c r="D2265" s="188" t="s">
        <v>479</v>
      </c>
      <c r="E2265" s="189">
        <v>0</v>
      </c>
    </row>
    <row r="2266" spans="1:5" x14ac:dyDescent="0.25">
      <c r="A2266" s="190">
        <v>3103010005</v>
      </c>
      <c r="B2266" s="190" t="s">
        <v>6524</v>
      </c>
      <c r="C2266" s="190" t="s">
        <v>903</v>
      </c>
      <c r="D2266" s="190" t="s">
        <v>479</v>
      </c>
      <c r="E2266" s="191">
        <v>0</v>
      </c>
    </row>
    <row r="2267" spans="1:5" x14ac:dyDescent="0.25">
      <c r="A2267" s="188">
        <v>3103010006</v>
      </c>
      <c r="B2267" s="188" t="s">
        <v>7168</v>
      </c>
      <c r="C2267" s="188" t="s">
        <v>903</v>
      </c>
      <c r="D2267" s="188" t="s">
        <v>1975</v>
      </c>
      <c r="E2267" s="189">
        <v>0</v>
      </c>
    </row>
    <row r="2268" spans="1:5" x14ac:dyDescent="0.25">
      <c r="A2268" s="190">
        <v>3103010007</v>
      </c>
      <c r="B2268" s="190" t="s">
        <v>7611</v>
      </c>
      <c r="C2268" s="190" t="s">
        <v>903</v>
      </c>
      <c r="D2268" s="190" t="s">
        <v>479</v>
      </c>
      <c r="E2268" s="191">
        <v>0</v>
      </c>
    </row>
    <row r="2269" spans="1:5" x14ac:dyDescent="0.25">
      <c r="A2269" s="188">
        <v>3103010008</v>
      </c>
      <c r="B2269" s="188" t="s">
        <v>9188</v>
      </c>
      <c r="C2269" s="188" t="s">
        <v>903</v>
      </c>
      <c r="D2269" s="188" t="s">
        <v>479</v>
      </c>
      <c r="E2269" s="189">
        <v>0</v>
      </c>
    </row>
    <row r="2270" spans="1:5" x14ac:dyDescent="0.25">
      <c r="A2270" s="190">
        <v>3103010009</v>
      </c>
      <c r="B2270" s="190" t="s">
        <v>12172</v>
      </c>
      <c r="C2270" s="190" t="s">
        <v>903</v>
      </c>
      <c r="D2270" s="190" t="s">
        <v>479</v>
      </c>
      <c r="E2270" s="191">
        <v>0</v>
      </c>
    </row>
    <row r="2271" spans="1:5" x14ac:dyDescent="0.25">
      <c r="A2271" s="188">
        <v>3103010010</v>
      </c>
      <c r="B2271" s="188" t="s">
        <v>12173</v>
      </c>
      <c r="C2271" s="188" t="s">
        <v>903</v>
      </c>
      <c r="D2271" s="188" t="s">
        <v>479</v>
      </c>
      <c r="E2271" s="189">
        <v>0</v>
      </c>
    </row>
    <row r="2272" spans="1:5" x14ac:dyDescent="0.25">
      <c r="A2272" s="190">
        <v>3103010011</v>
      </c>
      <c r="B2272" s="190" t="s">
        <v>12174</v>
      </c>
      <c r="C2272" s="190" t="s">
        <v>903</v>
      </c>
      <c r="D2272" s="190" t="s">
        <v>479</v>
      </c>
      <c r="E2272" s="191">
        <v>0</v>
      </c>
    </row>
    <row r="2273" spans="1:5" x14ac:dyDescent="0.25">
      <c r="A2273" s="188">
        <v>3103010012</v>
      </c>
      <c r="B2273" s="188" t="s">
        <v>12175</v>
      </c>
      <c r="C2273" s="188" t="s">
        <v>903</v>
      </c>
      <c r="D2273" s="188" t="s">
        <v>479</v>
      </c>
      <c r="E2273" s="189">
        <v>0</v>
      </c>
    </row>
    <row r="2274" spans="1:5" x14ac:dyDescent="0.25">
      <c r="A2274" s="190">
        <v>3103010013</v>
      </c>
      <c r="B2274" s="190" t="s">
        <v>12176</v>
      </c>
      <c r="C2274" s="190" t="s">
        <v>903</v>
      </c>
      <c r="D2274" s="190" t="s">
        <v>479</v>
      </c>
      <c r="E2274" s="191">
        <v>0</v>
      </c>
    </row>
    <row r="2275" spans="1:5" x14ac:dyDescent="0.25">
      <c r="A2275" s="188">
        <v>3103020001</v>
      </c>
      <c r="B2275" s="188" t="s">
        <v>2007</v>
      </c>
      <c r="C2275" s="188" t="s">
        <v>903</v>
      </c>
      <c r="D2275" s="188" t="s">
        <v>479</v>
      </c>
      <c r="E2275" s="189">
        <v>0</v>
      </c>
    </row>
    <row r="2276" spans="1:5" x14ac:dyDescent="0.25">
      <c r="A2276" s="190">
        <v>3103020002</v>
      </c>
      <c r="B2276" s="190" t="s">
        <v>2008</v>
      </c>
      <c r="C2276" s="190" t="s">
        <v>903</v>
      </c>
      <c r="D2276" s="190" t="s">
        <v>479</v>
      </c>
      <c r="E2276" s="191">
        <v>0</v>
      </c>
    </row>
    <row r="2277" spans="1:5" x14ac:dyDescent="0.25">
      <c r="A2277" s="188">
        <v>3103020003</v>
      </c>
      <c r="B2277" s="188" t="s">
        <v>2009</v>
      </c>
      <c r="C2277" s="188" t="s">
        <v>903</v>
      </c>
      <c r="D2277" s="188" t="s">
        <v>479</v>
      </c>
      <c r="E2277" s="189">
        <v>0</v>
      </c>
    </row>
    <row r="2278" spans="1:5" x14ac:dyDescent="0.25">
      <c r="A2278" s="190">
        <v>3103020004</v>
      </c>
      <c r="B2278" s="190" t="s">
        <v>5489</v>
      </c>
      <c r="C2278" s="190" t="s">
        <v>903</v>
      </c>
      <c r="D2278" s="190" t="s">
        <v>1975</v>
      </c>
      <c r="E2278" s="191">
        <v>0</v>
      </c>
    </row>
    <row r="2279" spans="1:5" x14ac:dyDescent="0.25">
      <c r="A2279" s="188">
        <v>3103020005</v>
      </c>
      <c r="B2279" s="188" t="s">
        <v>2010</v>
      </c>
      <c r="C2279" s="188" t="s">
        <v>903</v>
      </c>
      <c r="D2279" s="188" t="s">
        <v>479</v>
      </c>
      <c r="E2279" s="189">
        <v>0</v>
      </c>
    </row>
    <row r="2280" spans="1:5" x14ac:dyDescent="0.25">
      <c r="A2280" s="190">
        <v>3103020006</v>
      </c>
      <c r="B2280" s="190" t="s">
        <v>2011</v>
      </c>
      <c r="C2280" s="190" t="s">
        <v>903</v>
      </c>
      <c r="D2280" s="190" t="s">
        <v>479</v>
      </c>
      <c r="E2280" s="191">
        <v>0</v>
      </c>
    </row>
    <row r="2281" spans="1:5" x14ac:dyDescent="0.25">
      <c r="A2281" s="188">
        <v>3103020007</v>
      </c>
      <c r="B2281" s="188" t="s">
        <v>2012</v>
      </c>
      <c r="C2281" s="188" t="s">
        <v>903</v>
      </c>
      <c r="D2281" s="188" t="s">
        <v>479</v>
      </c>
      <c r="E2281" s="189">
        <v>0</v>
      </c>
    </row>
    <row r="2282" spans="1:5" x14ac:dyDescent="0.25">
      <c r="A2282" s="190">
        <v>3103020008</v>
      </c>
      <c r="B2282" s="190" t="s">
        <v>5490</v>
      </c>
      <c r="C2282" s="190" t="s">
        <v>903</v>
      </c>
      <c r="D2282" s="190" t="s">
        <v>489</v>
      </c>
      <c r="E2282" s="191">
        <v>0</v>
      </c>
    </row>
    <row r="2283" spans="1:5" x14ac:dyDescent="0.25">
      <c r="A2283" s="188">
        <v>3103020009</v>
      </c>
      <c r="B2283" s="188" t="s">
        <v>2013</v>
      </c>
      <c r="C2283" s="188" t="s">
        <v>903</v>
      </c>
      <c r="D2283" s="188" t="s">
        <v>489</v>
      </c>
      <c r="E2283" s="189">
        <v>0</v>
      </c>
    </row>
    <row r="2284" spans="1:5" x14ac:dyDescent="0.25">
      <c r="A2284" s="190">
        <v>3103020010</v>
      </c>
      <c r="B2284" s="190" t="s">
        <v>4705</v>
      </c>
      <c r="C2284" s="190" t="s">
        <v>903</v>
      </c>
      <c r="D2284" s="190" t="s">
        <v>1975</v>
      </c>
      <c r="E2284" s="191">
        <v>0</v>
      </c>
    </row>
    <row r="2285" spans="1:5" x14ac:dyDescent="0.25">
      <c r="A2285" s="188">
        <v>3103020011</v>
      </c>
      <c r="B2285" s="188" t="s">
        <v>2014</v>
      </c>
      <c r="C2285" s="188" t="s">
        <v>903</v>
      </c>
      <c r="D2285" s="188" t="s">
        <v>479</v>
      </c>
      <c r="E2285" s="189">
        <v>0</v>
      </c>
    </row>
    <row r="2286" spans="1:5" x14ac:dyDescent="0.25">
      <c r="A2286" s="190">
        <v>3103020012</v>
      </c>
      <c r="B2286" s="190" t="s">
        <v>2015</v>
      </c>
      <c r="C2286" s="190" t="s">
        <v>903</v>
      </c>
      <c r="D2286" s="190" t="s">
        <v>479</v>
      </c>
      <c r="E2286" s="191">
        <v>0</v>
      </c>
    </row>
    <row r="2287" spans="1:5" x14ac:dyDescent="0.25">
      <c r="A2287" s="188">
        <v>3103020013</v>
      </c>
      <c r="B2287" s="188" t="s">
        <v>5491</v>
      </c>
      <c r="C2287" s="188" t="s">
        <v>903</v>
      </c>
      <c r="D2287" s="188" t="s">
        <v>479</v>
      </c>
      <c r="E2287" s="189">
        <v>0</v>
      </c>
    </row>
    <row r="2288" spans="1:5" x14ac:dyDescent="0.25">
      <c r="A2288" s="190">
        <v>3103020014</v>
      </c>
      <c r="B2288" s="190" t="s">
        <v>8763</v>
      </c>
      <c r="C2288" s="190" t="s">
        <v>903</v>
      </c>
      <c r="D2288" s="190" t="s">
        <v>479</v>
      </c>
      <c r="E2288" s="191">
        <v>0</v>
      </c>
    </row>
    <row r="2289" spans="1:5" x14ac:dyDescent="0.25">
      <c r="A2289" s="188">
        <v>3103020015</v>
      </c>
      <c r="B2289" s="188" t="s">
        <v>9189</v>
      </c>
      <c r="C2289" s="188" t="s">
        <v>903</v>
      </c>
      <c r="D2289" s="188" t="s">
        <v>479</v>
      </c>
      <c r="E2289" s="189">
        <v>0</v>
      </c>
    </row>
    <row r="2290" spans="1:5" x14ac:dyDescent="0.25">
      <c r="A2290" s="190">
        <v>3103020016</v>
      </c>
      <c r="B2290" s="190" t="s">
        <v>4753</v>
      </c>
      <c r="C2290" s="190" t="s">
        <v>903</v>
      </c>
      <c r="D2290" s="190" t="s">
        <v>479</v>
      </c>
      <c r="E2290" s="191">
        <v>0</v>
      </c>
    </row>
    <row r="2291" spans="1:5" x14ac:dyDescent="0.25">
      <c r="A2291" s="188">
        <v>3103020017</v>
      </c>
      <c r="B2291" s="188" t="s">
        <v>4754</v>
      </c>
      <c r="C2291" s="188" t="s">
        <v>903</v>
      </c>
      <c r="D2291" s="188" t="s">
        <v>479</v>
      </c>
      <c r="E2291" s="189">
        <v>0</v>
      </c>
    </row>
    <row r="2292" spans="1:5" x14ac:dyDescent="0.25">
      <c r="A2292" s="190">
        <v>3103020018</v>
      </c>
      <c r="B2292" s="190" t="s">
        <v>4755</v>
      </c>
      <c r="C2292" s="190" t="s">
        <v>903</v>
      </c>
      <c r="D2292" s="190" t="s">
        <v>479</v>
      </c>
      <c r="E2292" s="191">
        <v>0</v>
      </c>
    </row>
    <row r="2293" spans="1:5" x14ac:dyDescent="0.25">
      <c r="A2293" s="188">
        <v>3103020019</v>
      </c>
      <c r="B2293" s="188" t="s">
        <v>2016</v>
      </c>
      <c r="C2293" s="188" t="s">
        <v>903</v>
      </c>
      <c r="D2293" s="188" t="s">
        <v>479</v>
      </c>
      <c r="E2293" s="189">
        <v>0</v>
      </c>
    </row>
    <row r="2294" spans="1:5" x14ac:dyDescent="0.25">
      <c r="A2294" s="190">
        <v>3103020020</v>
      </c>
      <c r="B2294" s="190" t="s">
        <v>2017</v>
      </c>
      <c r="C2294" s="190" t="s">
        <v>903</v>
      </c>
      <c r="D2294" s="190" t="s">
        <v>479</v>
      </c>
      <c r="E2294" s="191">
        <v>0</v>
      </c>
    </row>
    <row r="2295" spans="1:5" x14ac:dyDescent="0.25">
      <c r="A2295" s="188">
        <v>3103020021</v>
      </c>
      <c r="B2295" s="188" t="s">
        <v>6715</v>
      </c>
      <c r="C2295" s="188" t="s">
        <v>903</v>
      </c>
      <c r="D2295" s="188" t="s">
        <v>479</v>
      </c>
      <c r="E2295" s="189">
        <v>0</v>
      </c>
    </row>
    <row r="2296" spans="1:5" x14ac:dyDescent="0.25">
      <c r="A2296" s="190">
        <v>3103020022</v>
      </c>
      <c r="B2296" s="190" t="s">
        <v>4756</v>
      </c>
      <c r="C2296" s="190" t="s">
        <v>903</v>
      </c>
      <c r="D2296" s="190" t="s">
        <v>479</v>
      </c>
      <c r="E2296" s="191">
        <v>0</v>
      </c>
    </row>
    <row r="2297" spans="1:5" x14ac:dyDescent="0.25">
      <c r="A2297" s="188">
        <v>3103020023</v>
      </c>
      <c r="B2297" s="188" t="s">
        <v>2018</v>
      </c>
      <c r="C2297" s="188" t="s">
        <v>903</v>
      </c>
      <c r="D2297" s="188" t="s">
        <v>479</v>
      </c>
      <c r="E2297" s="189">
        <v>0</v>
      </c>
    </row>
    <row r="2298" spans="1:5" x14ac:dyDescent="0.25">
      <c r="A2298" s="190">
        <v>3103020024</v>
      </c>
      <c r="B2298" s="190" t="s">
        <v>2019</v>
      </c>
      <c r="C2298" s="190" t="s">
        <v>903</v>
      </c>
      <c r="D2298" s="190" t="s">
        <v>479</v>
      </c>
      <c r="E2298" s="191">
        <v>0</v>
      </c>
    </row>
    <row r="2299" spans="1:5" x14ac:dyDescent="0.25">
      <c r="A2299" s="188">
        <v>3103020025</v>
      </c>
      <c r="B2299" s="188" t="s">
        <v>4757</v>
      </c>
      <c r="C2299" s="188" t="s">
        <v>903</v>
      </c>
      <c r="D2299" s="188" t="s">
        <v>479</v>
      </c>
      <c r="E2299" s="189">
        <v>0</v>
      </c>
    </row>
    <row r="2300" spans="1:5" x14ac:dyDescent="0.25">
      <c r="A2300" s="190">
        <v>3103020026</v>
      </c>
      <c r="B2300" s="190" t="s">
        <v>9190</v>
      </c>
      <c r="C2300" s="190" t="s">
        <v>903</v>
      </c>
      <c r="D2300" s="190" t="s">
        <v>479</v>
      </c>
      <c r="E2300" s="191">
        <v>0</v>
      </c>
    </row>
    <row r="2301" spans="1:5" x14ac:dyDescent="0.25">
      <c r="A2301" s="188">
        <v>3103020027</v>
      </c>
      <c r="B2301" s="188" t="s">
        <v>2020</v>
      </c>
      <c r="C2301" s="188" t="s">
        <v>903</v>
      </c>
      <c r="D2301" s="188" t="s">
        <v>479</v>
      </c>
      <c r="E2301" s="189">
        <v>0</v>
      </c>
    </row>
    <row r="2302" spans="1:5" x14ac:dyDescent="0.25">
      <c r="A2302" s="190">
        <v>3103020028</v>
      </c>
      <c r="B2302" s="190" t="s">
        <v>2021</v>
      </c>
      <c r="C2302" s="190" t="s">
        <v>903</v>
      </c>
      <c r="D2302" s="190" t="s">
        <v>479</v>
      </c>
      <c r="E2302" s="191">
        <v>0</v>
      </c>
    </row>
    <row r="2303" spans="1:5" x14ac:dyDescent="0.25">
      <c r="A2303" s="188">
        <v>3103020029</v>
      </c>
      <c r="B2303" s="188" t="s">
        <v>2022</v>
      </c>
      <c r="C2303" s="188" t="s">
        <v>903</v>
      </c>
      <c r="D2303" s="188" t="s">
        <v>489</v>
      </c>
      <c r="E2303" s="189">
        <v>0</v>
      </c>
    </row>
    <row r="2304" spans="1:5" x14ac:dyDescent="0.25">
      <c r="A2304" s="190">
        <v>3103020030</v>
      </c>
      <c r="B2304" s="190" t="s">
        <v>2023</v>
      </c>
      <c r="C2304" s="190" t="s">
        <v>903</v>
      </c>
      <c r="D2304" s="190" t="s">
        <v>2024</v>
      </c>
      <c r="E2304" s="191">
        <v>0</v>
      </c>
    </row>
    <row r="2305" spans="1:5" x14ac:dyDescent="0.25">
      <c r="A2305" s="188">
        <v>3103020031</v>
      </c>
      <c r="B2305" s="188" t="s">
        <v>4758</v>
      </c>
      <c r="C2305" s="188" t="s">
        <v>903</v>
      </c>
      <c r="D2305" s="188" t="s">
        <v>2024</v>
      </c>
      <c r="E2305" s="189">
        <v>0</v>
      </c>
    </row>
    <row r="2306" spans="1:5" x14ac:dyDescent="0.25">
      <c r="A2306" s="190">
        <v>3103020032</v>
      </c>
      <c r="B2306" s="190" t="s">
        <v>4759</v>
      </c>
      <c r="C2306" s="190" t="s">
        <v>903</v>
      </c>
      <c r="D2306" s="190" t="s">
        <v>479</v>
      </c>
      <c r="E2306" s="191">
        <v>0</v>
      </c>
    </row>
    <row r="2307" spans="1:5" x14ac:dyDescent="0.25">
      <c r="A2307" s="188">
        <v>3103020033</v>
      </c>
      <c r="B2307" s="188" t="s">
        <v>2025</v>
      </c>
      <c r="C2307" s="188" t="s">
        <v>903</v>
      </c>
      <c r="D2307" s="188" t="s">
        <v>479</v>
      </c>
      <c r="E2307" s="189">
        <v>0</v>
      </c>
    </row>
    <row r="2308" spans="1:5" x14ac:dyDescent="0.25">
      <c r="A2308" s="190">
        <v>3103020034</v>
      </c>
      <c r="B2308" s="190" t="s">
        <v>2026</v>
      </c>
      <c r="C2308" s="190" t="s">
        <v>903</v>
      </c>
      <c r="D2308" s="190" t="s">
        <v>1975</v>
      </c>
      <c r="E2308" s="191">
        <v>0</v>
      </c>
    </row>
    <row r="2309" spans="1:5" x14ac:dyDescent="0.25">
      <c r="A2309" s="188">
        <v>3103020035</v>
      </c>
      <c r="B2309" s="188" t="s">
        <v>4086</v>
      </c>
      <c r="C2309" s="188" t="s">
        <v>903</v>
      </c>
      <c r="D2309" s="188" t="s">
        <v>479</v>
      </c>
      <c r="E2309" s="189">
        <v>0</v>
      </c>
    </row>
    <row r="2310" spans="1:5" x14ac:dyDescent="0.25">
      <c r="A2310" s="190">
        <v>3103020036</v>
      </c>
      <c r="B2310" s="190" t="s">
        <v>4087</v>
      </c>
      <c r="C2310" s="190" t="s">
        <v>903</v>
      </c>
      <c r="D2310" s="190" t="s">
        <v>479</v>
      </c>
      <c r="E2310" s="191">
        <v>0</v>
      </c>
    </row>
    <row r="2311" spans="1:5" x14ac:dyDescent="0.25">
      <c r="A2311" s="188">
        <v>3103020037</v>
      </c>
      <c r="B2311" s="188" t="s">
        <v>4291</v>
      </c>
      <c r="C2311" s="188" t="s">
        <v>903</v>
      </c>
      <c r="D2311" s="188" t="s">
        <v>479</v>
      </c>
      <c r="E2311" s="189">
        <v>0</v>
      </c>
    </row>
    <row r="2312" spans="1:5" x14ac:dyDescent="0.25">
      <c r="A2312" s="190">
        <v>3103020038</v>
      </c>
      <c r="B2312" s="190" t="s">
        <v>4706</v>
      </c>
      <c r="C2312" s="190" t="s">
        <v>903</v>
      </c>
      <c r="D2312" s="190" t="s">
        <v>479</v>
      </c>
      <c r="E2312" s="191">
        <v>0</v>
      </c>
    </row>
    <row r="2313" spans="1:5" x14ac:dyDescent="0.25">
      <c r="A2313" s="188">
        <v>3103020039</v>
      </c>
      <c r="B2313" s="188" t="s">
        <v>2027</v>
      </c>
      <c r="C2313" s="188" t="s">
        <v>903</v>
      </c>
      <c r="D2313" s="188" t="s">
        <v>479</v>
      </c>
      <c r="E2313" s="189">
        <v>0</v>
      </c>
    </row>
    <row r="2314" spans="1:5" x14ac:dyDescent="0.25">
      <c r="A2314" s="190">
        <v>3103020040</v>
      </c>
      <c r="B2314" s="190" t="s">
        <v>4707</v>
      </c>
      <c r="C2314" s="190" t="s">
        <v>903</v>
      </c>
      <c r="D2314" s="190" t="s">
        <v>479</v>
      </c>
      <c r="E2314" s="191">
        <v>0</v>
      </c>
    </row>
    <row r="2315" spans="1:5" x14ac:dyDescent="0.25">
      <c r="A2315" s="188">
        <v>3103020041</v>
      </c>
      <c r="B2315" s="188" t="s">
        <v>4760</v>
      </c>
      <c r="C2315" s="188" t="s">
        <v>903</v>
      </c>
      <c r="D2315" s="188" t="s">
        <v>479</v>
      </c>
      <c r="E2315" s="189">
        <v>0</v>
      </c>
    </row>
    <row r="2316" spans="1:5" x14ac:dyDescent="0.25">
      <c r="A2316" s="190">
        <v>3103020042</v>
      </c>
      <c r="B2316" s="190" t="s">
        <v>3910</v>
      </c>
      <c r="C2316" s="190" t="s">
        <v>903</v>
      </c>
      <c r="D2316" s="190" t="s">
        <v>489</v>
      </c>
      <c r="E2316" s="191">
        <v>0</v>
      </c>
    </row>
    <row r="2317" spans="1:5" x14ac:dyDescent="0.25">
      <c r="A2317" s="188">
        <v>3103020043</v>
      </c>
      <c r="B2317" s="188" t="s">
        <v>4761</v>
      </c>
      <c r="C2317" s="188" t="s">
        <v>903</v>
      </c>
      <c r="D2317" s="188" t="s">
        <v>479</v>
      </c>
      <c r="E2317" s="189">
        <v>0</v>
      </c>
    </row>
    <row r="2318" spans="1:5" x14ac:dyDescent="0.25">
      <c r="A2318" s="190">
        <v>3103020044</v>
      </c>
      <c r="B2318" s="190" t="s">
        <v>4088</v>
      </c>
      <c r="C2318" s="190" t="s">
        <v>903</v>
      </c>
      <c r="D2318" s="190" t="s">
        <v>479</v>
      </c>
      <c r="E2318" s="191">
        <v>0</v>
      </c>
    </row>
    <row r="2319" spans="1:5" x14ac:dyDescent="0.25">
      <c r="A2319" s="188">
        <v>3103020045</v>
      </c>
      <c r="B2319" s="188" t="s">
        <v>4089</v>
      </c>
      <c r="C2319" s="188" t="s">
        <v>903</v>
      </c>
      <c r="D2319" s="188" t="s">
        <v>479</v>
      </c>
      <c r="E2319" s="189">
        <v>0</v>
      </c>
    </row>
    <row r="2320" spans="1:5" x14ac:dyDescent="0.25">
      <c r="A2320" s="190">
        <v>3103020046</v>
      </c>
      <c r="B2320" s="190" t="s">
        <v>4090</v>
      </c>
      <c r="C2320" s="190" t="s">
        <v>903</v>
      </c>
      <c r="D2320" s="190" t="s">
        <v>479</v>
      </c>
      <c r="E2320" s="191">
        <v>0</v>
      </c>
    </row>
    <row r="2321" spans="1:5" x14ac:dyDescent="0.25">
      <c r="A2321" s="188">
        <v>3103020047</v>
      </c>
      <c r="B2321" s="188" t="s">
        <v>4762</v>
      </c>
      <c r="C2321" s="188" t="s">
        <v>903</v>
      </c>
      <c r="D2321" s="188" t="s">
        <v>479</v>
      </c>
      <c r="E2321" s="189">
        <v>0</v>
      </c>
    </row>
    <row r="2322" spans="1:5" x14ac:dyDescent="0.25">
      <c r="A2322" s="190">
        <v>3103020048</v>
      </c>
      <c r="B2322" s="190" t="s">
        <v>5492</v>
      </c>
      <c r="C2322" s="190" t="s">
        <v>903</v>
      </c>
      <c r="D2322" s="190" t="s">
        <v>479</v>
      </c>
      <c r="E2322" s="191">
        <v>0</v>
      </c>
    </row>
    <row r="2323" spans="1:5" x14ac:dyDescent="0.25">
      <c r="A2323" s="188">
        <v>3103020049</v>
      </c>
      <c r="B2323" s="188" t="s">
        <v>4292</v>
      </c>
      <c r="C2323" s="188" t="s">
        <v>903</v>
      </c>
      <c r="D2323" s="188" t="s">
        <v>479</v>
      </c>
      <c r="E2323" s="189">
        <v>0</v>
      </c>
    </row>
    <row r="2324" spans="1:5" x14ac:dyDescent="0.25">
      <c r="A2324" s="190">
        <v>3103020050</v>
      </c>
      <c r="B2324" s="190" t="s">
        <v>4293</v>
      </c>
      <c r="C2324" s="190" t="s">
        <v>903</v>
      </c>
      <c r="D2324" s="190" t="s">
        <v>2266</v>
      </c>
      <c r="E2324" s="191">
        <v>0</v>
      </c>
    </row>
    <row r="2325" spans="1:5" x14ac:dyDescent="0.25">
      <c r="A2325" s="188">
        <v>3103020051</v>
      </c>
      <c r="B2325" s="188" t="s">
        <v>4294</v>
      </c>
      <c r="C2325" s="188" t="s">
        <v>903</v>
      </c>
      <c r="D2325" s="188" t="s">
        <v>2266</v>
      </c>
      <c r="E2325" s="189">
        <v>0</v>
      </c>
    </row>
    <row r="2326" spans="1:5" x14ac:dyDescent="0.25">
      <c r="A2326" s="190">
        <v>3103020052</v>
      </c>
      <c r="B2326" s="190" t="s">
        <v>5493</v>
      </c>
      <c r="C2326" s="190" t="s">
        <v>903</v>
      </c>
      <c r="D2326" s="190" t="s">
        <v>478</v>
      </c>
      <c r="E2326" s="191">
        <v>0</v>
      </c>
    </row>
    <row r="2327" spans="1:5" x14ac:dyDescent="0.25">
      <c r="A2327" s="188">
        <v>3103020053</v>
      </c>
      <c r="B2327" s="188" t="s">
        <v>5494</v>
      </c>
      <c r="C2327" s="188" t="s">
        <v>903</v>
      </c>
      <c r="D2327" s="188" t="s">
        <v>478</v>
      </c>
      <c r="E2327" s="189">
        <v>0</v>
      </c>
    </row>
    <row r="2328" spans="1:5" x14ac:dyDescent="0.25">
      <c r="A2328" s="190">
        <v>3103020054</v>
      </c>
      <c r="B2328" s="190" t="s">
        <v>6386</v>
      </c>
      <c r="C2328" s="190" t="s">
        <v>903</v>
      </c>
      <c r="D2328" s="190" t="s">
        <v>479</v>
      </c>
      <c r="E2328" s="191">
        <v>0</v>
      </c>
    </row>
    <row r="2329" spans="1:5" x14ac:dyDescent="0.25">
      <c r="A2329" s="188">
        <v>3103020055</v>
      </c>
      <c r="B2329" s="188" t="s">
        <v>5495</v>
      </c>
      <c r="C2329" s="188" t="s">
        <v>903</v>
      </c>
      <c r="D2329" s="188" t="s">
        <v>479</v>
      </c>
      <c r="E2329" s="189">
        <v>0</v>
      </c>
    </row>
    <row r="2330" spans="1:5" x14ac:dyDescent="0.25">
      <c r="A2330" s="190">
        <v>3103020056</v>
      </c>
      <c r="B2330" s="190" t="s">
        <v>6716</v>
      </c>
      <c r="C2330" s="190" t="s">
        <v>903</v>
      </c>
      <c r="D2330" s="190" t="s">
        <v>479</v>
      </c>
      <c r="E2330" s="191">
        <v>0</v>
      </c>
    </row>
    <row r="2331" spans="1:5" x14ac:dyDescent="0.25">
      <c r="A2331" s="188">
        <v>3103020057</v>
      </c>
      <c r="B2331" s="188" t="s">
        <v>5496</v>
      </c>
      <c r="C2331" s="188" t="s">
        <v>903</v>
      </c>
      <c r="D2331" s="188" t="s">
        <v>2091</v>
      </c>
      <c r="E2331" s="189">
        <v>0</v>
      </c>
    </row>
    <row r="2332" spans="1:5" x14ac:dyDescent="0.25">
      <c r="A2332" s="190">
        <v>3103020058</v>
      </c>
      <c r="B2332" s="190" t="s">
        <v>5497</v>
      </c>
      <c r="C2332" s="190" t="s">
        <v>903</v>
      </c>
      <c r="D2332" s="190" t="s">
        <v>478</v>
      </c>
      <c r="E2332" s="191">
        <v>0</v>
      </c>
    </row>
    <row r="2333" spans="1:5" x14ac:dyDescent="0.25">
      <c r="A2333" s="188">
        <v>3103020059</v>
      </c>
      <c r="B2333" s="188" t="s">
        <v>5498</v>
      </c>
      <c r="C2333" s="188" t="s">
        <v>903</v>
      </c>
      <c r="D2333" s="188" t="s">
        <v>478</v>
      </c>
      <c r="E2333" s="189">
        <v>0</v>
      </c>
    </row>
    <row r="2334" spans="1:5" x14ac:dyDescent="0.25">
      <c r="A2334" s="190">
        <v>3103020060</v>
      </c>
      <c r="B2334" s="190" t="s">
        <v>5499</v>
      </c>
      <c r="C2334" s="190" t="s">
        <v>903</v>
      </c>
      <c r="D2334" s="190" t="s">
        <v>478</v>
      </c>
      <c r="E2334" s="191">
        <v>0</v>
      </c>
    </row>
    <row r="2335" spans="1:5" x14ac:dyDescent="0.25">
      <c r="A2335" s="188">
        <v>3103020061</v>
      </c>
      <c r="B2335" s="188" t="s">
        <v>5500</v>
      </c>
      <c r="C2335" s="188" t="s">
        <v>903</v>
      </c>
      <c r="D2335" s="188" t="s">
        <v>479</v>
      </c>
      <c r="E2335" s="189">
        <v>0</v>
      </c>
    </row>
    <row r="2336" spans="1:5" x14ac:dyDescent="0.25">
      <c r="A2336" s="190">
        <v>3103020062</v>
      </c>
      <c r="B2336" s="190" t="s">
        <v>6717</v>
      </c>
      <c r="C2336" s="190" t="s">
        <v>903</v>
      </c>
      <c r="D2336" s="190" t="s">
        <v>479</v>
      </c>
      <c r="E2336" s="191">
        <v>0</v>
      </c>
    </row>
    <row r="2337" spans="1:5" x14ac:dyDescent="0.25">
      <c r="A2337" s="188">
        <v>3103020063</v>
      </c>
      <c r="B2337" s="188" t="s">
        <v>6718</v>
      </c>
      <c r="C2337" s="188" t="s">
        <v>903</v>
      </c>
      <c r="D2337" s="188" t="s">
        <v>479</v>
      </c>
      <c r="E2337" s="189">
        <v>0</v>
      </c>
    </row>
    <row r="2338" spans="1:5" x14ac:dyDescent="0.25">
      <c r="A2338" s="190">
        <v>3103020064</v>
      </c>
      <c r="B2338" s="190" t="s">
        <v>5501</v>
      </c>
      <c r="C2338" s="190" t="s">
        <v>903</v>
      </c>
      <c r="D2338" s="190" t="s">
        <v>479</v>
      </c>
      <c r="E2338" s="191">
        <v>0</v>
      </c>
    </row>
    <row r="2339" spans="1:5" x14ac:dyDescent="0.25">
      <c r="A2339" s="188">
        <v>3103020065</v>
      </c>
      <c r="B2339" s="188" t="s">
        <v>6355</v>
      </c>
      <c r="C2339" s="188" t="s">
        <v>903</v>
      </c>
      <c r="D2339" s="188" t="s">
        <v>479</v>
      </c>
      <c r="E2339" s="189">
        <v>0</v>
      </c>
    </row>
    <row r="2340" spans="1:5" x14ac:dyDescent="0.25">
      <c r="A2340" s="190">
        <v>3103020066</v>
      </c>
      <c r="B2340" s="190" t="s">
        <v>7143</v>
      </c>
      <c r="C2340" s="190" t="s">
        <v>903</v>
      </c>
      <c r="D2340" s="190" t="s">
        <v>479</v>
      </c>
      <c r="E2340" s="191">
        <v>0</v>
      </c>
    </row>
    <row r="2341" spans="1:5" x14ac:dyDescent="0.25">
      <c r="A2341" s="188">
        <v>3103020067</v>
      </c>
      <c r="B2341" s="188" t="s">
        <v>6719</v>
      </c>
      <c r="C2341" s="188" t="s">
        <v>903</v>
      </c>
      <c r="D2341" s="188" t="s">
        <v>479</v>
      </c>
      <c r="E2341" s="189">
        <v>0</v>
      </c>
    </row>
    <row r="2342" spans="1:5" x14ac:dyDescent="0.25">
      <c r="A2342" s="190">
        <v>3103020068</v>
      </c>
      <c r="B2342" s="190" t="s">
        <v>6720</v>
      </c>
      <c r="C2342" s="190" t="s">
        <v>903</v>
      </c>
      <c r="D2342" s="190" t="s">
        <v>479</v>
      </c>
      <c r="E2342" s="191">
        <v>0</v>
      </c>
    </row>
    <row r="2343" spans="1:5" x14ac:dyDescent="0.25">
      <c r="A2343" s="188">
        <v>3103020069</v>
      </c>
      <c r="B2343" s="188" t="s">
        <v>6387</v>
      </c>
      <c r="C2343" s="188" t="s">
        <v>903</v>
      </c>
      <c r="D2343" s="188" t="s">
        <v>479</v>
      </c>
      <c r="E2343" s="189">
        <v>0</v>
      </c>
    </row>
    <row r="2344" spans="1:5" x14ac:dyDescent="0.25">
      <c r="A2344" s="190">
        <v>3103020070</v>
      </c>
      <c r="B2344" s="190" t="s">
        <v>6388</v>
      </c>
      <c r="C2344" s="190" t="s">
        <v>903</v>
      </c>
      <c r="D2344" s="190" t="s">
        <v>479</v>
      </c>
      <c r="E2344" s="191">
        <v>0</v>
      </c>
    </row>
    <row r="2345" spans="1:5" x14ac:dyDescent="0.25">
      <c r="A2345" s="188">
        <v>3103020071</v>
      </c>
      <c r="B2345" s="188" t="s">
        <v>6389</v>
      </c>
      <c r="C2345" s="188" t="s">
        <v>903</v>
      </c>
      <c r="D2345" s="188" t="s">
        <v>479</v>
      </c>
      <c r="E2345" s="189">
        <v>0</v>
      </c>
    </row>
    <row r="2346" spans="1:5" x14ac:dyDescent="0.25">
      <c r="A2346" s="190">
        <v>3103020072</v>
      </c>
      <c r="B2346" s="190" t="s">
        <v>6390</v>
      </c>
      <c r="C2346" s="190" t="s">
        <v>903</v>
      </c>
      <c r="D2346" s="190" t="s">
        <v>2091</v>
      </c>
      <c r="E2346" s="191">
        <v>0</v>
      </c>
    </row>
    <row r="2347" spans="1:5" x14ac:dyDescent="0.25">
      <c r="A2347" s="188">
        <v>3103020073</v>
      </c>
      <c r="B2347" s="188" t="s">
        <v>6391</v>
      </c>
      <c r="C2347" s="188" t="s">
        <v>903</v>
      </c>
      <c r="D2347" s="188" t="s">
        <v>479</v>
      </c>
      <c r="E2347" s="189">
        <v>0</v>
      </c>
    </row>
    <row r="2348" spans="1:5" x14ac:dyDescent="0.25">
      <c r="A2348" s="190">
        <v>3103020074</v>
      </c>
      <c r="B2348" s="190" t="s">
        <v>6478</v>
      </c>
      <c r="C2348" s="190" t="s">
        <v>903</v>
      </c>
      <c r="D2348" s="190" t="s">
        <v>479</v>
      </c>
      <c r="E2348" s="191">
        <v>0</v>
      </c>
    </row>
    <row r="2349" spans="1:5" x14ac:dyDescent="0.25">
      <c r="A2349" s="188">
        <v>3103020075</v>
      </c>
      <c r="B2349" s="188" t="s">
        <v>6479</v>
      </c>
      <c r="C2349" s="188" t="s">
        <v>903</v>
      </c>
      <c r="D2349" s="188" t="s">
        <v>479</v>
      </c>
      <c r="E2349" s="189">
        <v>0</v>
      </c>
    </row>
    <row r="2350" spans="1:5" x14ac:dyDescent="0.25">
      <c r="A2350" s="190">
        <v>3103020076</v>
      </c>
      <c r="B2350" s="190" t="s">
        <v>6480</v>
      </c>
      <c r="C2350" s="190" t="s">
        <v>903</v>
      </c>
      <c r="D2350" s="190" t="s">
        <v>479</v>
      </c>
      <c r="E2350" s="191">
        <v>0</v>
      </c>
    </row>
    <row r="2351" spans="1:5" x14ac:dyDescent="0.25">
      <c r="A2351" s="188">
        <v>3103020077</v>
      </c>
      <c r="B2351" s="188" t="s">
        <v>6721</v>
      </c>
      <c r="C2351" s="188" t="s">
        <v>903</v>
      </c>
      <c r="D2351" s="188" t="s">
        <v>479</v>
      </c>
      <c r="E2351" s="189">
        <v>0</v>
      </c>
    </row>
    <row r="2352" spans="1:5" x14ac:dyDescent="0.25">
      <c r="A2352" s="190">
        <v>3103020078</v>
      </c>
      <c r="B2352" s="190" t="s">
        <v>6722</v>
      </c>
      <c r="C2352" s="190" t="s">
        <v>903</v>
      </c>
      <c r="D2352" s="190" t="s">
        <v>479</v>
      </c>
      <c r="E2352" s="191">
        <v>0</v>
      </c>
    </row>
    <row r="2353" spans="1:5" x14ac:dyDescent="0.25">
      <c r="A2353" s="188">
        <v>3103020079</v>
      </c>
      <c r="B2353" s="188" t="s">
        <v>6582</v>
      </c>
      <c r="C2353" s="188" t="s">
        <v>903</v>
      </c>
      <c r="D2353" s="188" t="s">
        <v>479</v>
      </c>
      <c r="E2353" s="189">
        <v>0</v>
      </c>
    </row>
    <row r="2354" spans="1:5" x14ac:dyDescent="0.25">
      <c r="A2354" s="190">
        <v>3103020080</v>
      </c>
      <c r="B2354" s="190" t="s">
        <v>7612</v>
      </c>
      <c r="C2354" s="190" t="s">
        <v>903</v>
      </c>
      <c r="D2354" s="190" t="s">
        <v>2091</v>
      </c>
      <c r="E2354" s="191">
        <v>0</v>
      </c>
    </row>
    <row r="2355" spans="1:5" x14ac:dyDescent="0.25">
      <c r="A2355" s="188">
        <v>3103020081</v>
      </c>
      <c r="B2355" s="188" t="s">
        <v>6525</v>
      </c>
      <c r="C2355" s="188" t="s">
        <v>903</v>
      </c>
      <c r="D2355" s="188" t="s">
        <v>750</v>
      </c>
      <c r="E2355" s="189">
        <v>0</v>
      </c>
    </row>
    <row r="2356" spans="1:5" x14ac:dyDescent="0.25">
      <c r="A2356" s="190">
        <v>3103020082</v>
      </c>
      <c r="B2356" s="190" t="s">
        <v>6576</v>
      </c>
      <c r="C2356" s="190" t="s">
        <v>903</v>
      </c>
      <c r="D2356" s="190" t="s">
        <v>478</v>
      </c>
      <c r="E2356" s="191">
        <v>0</v>
      </c>
    </row>
    <row r="2357" spans="1:5" x14ac:dyDescent="0.25">
      <c r="A2357" s="188">
        <v>3103020083</v>
      </c>
      <c r="B2357" s="188" t="s">
        <v>6577</v>
      </c>
      <c r="C2357" s="188" t="s">
        <v>903</v>
      </c>
      <c r="D2357" s="188" t="s">
        <v>479</v>
      </c>
      <c r="E2357" s="189">
        <v>0</v>
      </c>
    </row>
    <row r="2358" spans="1:5" x14ac:dyDescent="0.25">
      <c r="A2358" s="190">
        <v>3103020084</v>
      </c>
      <c r="B2358" s="190" t="s">
        <v>7613</v>
      </c>
      <c r="C2358" s="190" t="s">
        <v>903</v>
      </c>
      <c r="D2358" s="190" t="s">
        <v>489</v>
      </c>
      <c r="E2358" s="191">
        <v>0</v>
      </c>
    </row>
    <row r="2359" spans="1:5" x14ac:dyDescent="0.25">
      <c r="A2359" s="188">
        <v>3103020085</v>
      </c>
      <c r="B2359" s="188" t="s">
        <v>8576</v>
      </c>
      <c r="C2359" s="188" t="s">
        <v>903</v>
      </c>
      <c r="D2359" s="188" t="s">
        <v>479</v>
      </c>
      <c r="E2359" s="189">
        <v>0</v>
      </c>
    </row>
    <row r="2360" spans="1:5" x14ac:dyDescent="0.25">
      <c r="A2360" s="190">
        <v>3103020086</v>
      </c>
      <c r="B2360" s="190" t="s">
        <v>7144</v>
      </c>
      <c r="C2360" s="190" t="s">
        <v>903</v>
      </c>
      <c r="D2360" s="190" t="s">
        <v>479</v>
      </c>
      <c r="E2360" s="191">
        <v>0</v>
      </c>
    </row>
    <row r="2361" spans="1:5" x14ac:dyDescent="0.25">
      <c r="A2361" s="188">
        <v>3103020087</v>
      </c>
      <c r="B2361" s="188" t="s">
        <v>7145</v>
      </c>
      <c r="C2361" s="188" t="s">
        <v>903</v>
      </c>
      <c r="D2361" s="188" t="s">
        <v>750</v>
      </c>
      <c r="E2361" s="189">
        <v>0</v>
      </c>
    </row>
    <row r="2362" spans="1:5" x14ac:dyDescent="0.25">
      <c r="A2362" s="190">
        <v>3103020088</v>
      </c>
      <c r="B2362" s="190" t="s">
        <v>7146</v>
      </c>
      <c r="C2362" s="190" t="s">
        <v>903</v>
      </c>
      <c r="D2362" s="190" t="s">
        <v>478</v>
      </c>
      <c r="E2362" s="191">
        <v>0</v>
      </c>
    </row>
    <row r="2363" spans="1:5" x14ac:dyDescent="0.25">
      <c r="A2363" s="188">
        <v>3103020089</v>
      </c>
      <c r="B2363" s="188" t="s">
        <v>7147</v>
      </c>
      <c r="C2363" s="188" t="s">
        <v>903</v>
      </c>
      <c r="D2363" s="188" t="s">
        <v>478</v>
      </c>
      <c r="E2363" s="189">
        <v>0</v>
      </c>
    </row>
    <row r="2364" spans="1:5" x14ac:dyDescent="0.25">
      <c r="A2364" s="190">
        <v>3103020090</v>
      </c>
      <c r="B2364" s="190" t="s">
        <v>7148</v>
      </c>
      <c r="C2364" s="190" t="s">
        <v>903</v>
      </c>
      <c r="D2364" s="190" t="s">
        <v>750</v>
      </c>
      <c r="E2364" s="191">
        <v>0</v>
      </c>
    </row>
    <row r="2365" spans="1:5" x14ac:dyDescent="0.25">
      <c r="A2365" s="188">
        <v>3103020091</v>
      </c>
      <c r="B2365" s="188" t="s">
        <v>7169</v>
      </c>
      <c r="C2365" s="188" t="s">
        <v>903</v>
      </c>
      <c r="D2365" s="188" t="s">
        <v>479</v>
      </c>
      <c r="E2365" s="189">
        <v>0</v>
      </c>
    </row>
    <row r="2366" spans="1:5" x14ac:dyDescent="0.25">
      <c r="A2366" s="190">
        <v>3103020092</v>
      </c>
      <c r="B2366" s="190" t="s">
        <v>7170</v>
      </c>
      <c r="C2366" s="190" t="s">
        <v>903</v>
      </c>
      <c r="D2366" s="190" t="s">
        <v>479</v>
      </c>
      <c r="E2366" s="191">
        <v>0</v>
      </c>
    </row>
    <row r="2367" spans="1:5" x14ac:dyDescent="0.25">
      <c r="A2367" s="188">
        <v>3103020093</v>
      </c>
      <c r="B2367" s="188" t="s">
        <v>7614</v>
      </c>
      <c r="C2367" s="188" t="s">
        <v>903</v>
      </c>
      <c r="D2367" s="188" t="s">
        <v>2266</v>
      </c>
      <c r="E2367" s="189">
        <v>0</v>
      </c>
    </row>
    <row r="2368" spans="1:5" x14ac:dyDescent="0.25">
      <c r="A2368" s="190">
        <v>3103020094</v>
      </c>
      <c r="B2368" s="190" t="s">
        <v>7615</v>
      </c>
      <c r="C2368" s="190" t="s">
        <v>903</v>
      </c>
      <c r="D2368" s="190" t="s">
        <v>2266</v>
      </c>
      <c r="E2368" s="191">
        <v>0</v>
      </c>
    </row>
    <row r="2369" spans="1:5" x14ac:dyDescent="0.25">
      <c r="A2369" s="188">
        <v>3103020095</v>
      </c>
      <c r="B2369" s="188" t="s">
        <v>7616</v>
      </c>
      <c r="C2369" s="188" t="s">
        <v>903</v>
      </c>
      <c r="D2369" s="188" t="s">
        <v>479</v>
      </c>
      <c r="E2369" s="189">
        <v>0</v>
      </c>
    </row>
    <row r="2370" spans="1:5" x14ac:dyDescent="0.25">
      <c r="A2370" s="190">
        <v>3103020096</v>
      </c>
      <c r="B2370" s="190" t="s">
        <v>7617</v>
      </c>
      <c r="C2370" s="190" t="s">
        <v>903</v>
      </c>
      <c r="D2370" s="190" t="s">
        <v>479</v>
      </c>
      <c r="E2370" s="191">
        <v>0</v>
      </c>
    </row>
    <row r="2371" spans="1:5" x14ac:dyDescent="0.25">
      <c r="A2371" s="188">
        <v>3103020097</v>
      </c>
      <c r="B2371" s="188" t="s">
        <v>7300</v>
      </c>
      <c r="C2371" s="188" t="s">
        <v>903</v>
      </c>
      <c r="D2371" s="188" t="s">
        <v>479</v>
      </c>
      <c r="E2371" s="189">
        <v>0</v>
      </c>
    </row>
    <row r="2372" spans="1:5" x14ac:dyDescent="0.25">
      <c r="A2372" s="190">
        <v>3103020098</v>
      </c>
      <c r="B2372" s="190" t="s">
        <v>7335</v>
      </c>
      <c r="C2372" s="190" t="s">
        <v>903</v>
      </c>
      <c r="D2372" s="190" t="s">
        <v>479</v>
      </c>
      <c r="E2372" s="191">
        <v>0</v>
      </c>
    </row>
    <row r="2373" spans="1:5" x14ac:dyDescent="0.25">
      <c r="A2373" s="188">
        <v>3103020099</v>
      </c>
      <c r="B2373" s="188" t="s">
        <v>7336</v>
      </c>
      <c r="C2373" s="188" t="s">
        <v>903</v>
      </c>
      <c r="D2373" s="188" t="s">
        <v>479</v>
      </c>
      <c r="E2373" s="189">
        <v>0</v>
      </c>
    </row>
    <row r="2374" spans="1:5" x14ac:dyDescent="0.25">
      <c r="A2374" s="190">
        <v>3103020100</v>
      </c>
      <c r="B2374" s="190" t="s">
        <v>7337</v>
      </c>
      <c r="C2374" s="190" t="s">
        <v>903</v>
      </c>
      <c r="D2374" s="190" t="s">
        <v>7338</v>
      </c>
      <c r="E2374" s="191">
        <v>0</v>
      </c>
    </row>
    <row r="2375" spans="1:5" x14ac:dyDescent="0.25">
      <c r="A2375" s="188">
        <v>3103020101</v>
      </c>
      <c r="B2375" s="188" t="s">
        <v>9191</v>
      </c>
      <c r="C2375" s="188" t="s">
        <v>903</v>
      </c>
      <c r="D2375" s="188" t="s">
        <v>479</v>
      </c>
      <c r="E2375" s="189">
        <v>0</v>
      </c>
    </row>
    <row r="2376" spans="1:5" x14ac:dyDescent="0.25">
      <c r="A2376" s="190">
        <v>3103020102</v>
      </c>
      <c r="B2376" s="190" t="s">
        <v>9192</v>
      </c>
      <c r="C2376" s="190" t="s">
        <v>903</v>
      </c>
      <c r="D2376" s="190" t="s">
        <v>479</v>
      </c>
      <c r="E2376" s="191">
        <v>0</v>
      </c>
    </row>
    <row r="2377" spans="1:5" x14ac:dyDescent="0.25">
      <c r="A2377" s="188">
        <v>3103020103</v>
      </c>
      <c r="B2377" s="188" t="s">
        <v>9193</v>
      </c>
      <c r="C2377" s="188" t="s">
        <v>903</v>
      </c>
      <c r="D2377" s="188" t="s">
        <v>479</v>
      </c>
      <c r="E2377" s="189">
        <v>0</v>
      </c>
    </row>
    <row r="2378" spans="1:5" x14ac:dyDescent="0.25">
      <c r="A2378" s="190">
        <v>3103020104</v>
      </c>
      <c r="B2378" s="190" t="s">
        <v>8577</v>
      </c>
      <c r="C2378" s="190" t="s">
        <v>903</v>
      </c>
      <c r="D2378" s="190" t="s">
        <v>1966</v>
      </c>
      <c r="E2378" s="191">
        <v>0</v>
      </c>
    </row>
    <row r="2379" spans="1:5" x14ac:dyDescent="0.25">
      <c r="A2379" s="188">
        <v>3103020105</v>
      </c>
      <c r="B2379" s="188" t="s">
        <v>7517</v>
      </c>
      <c r="C2379" s="188" t="s">
        <v>903</v>
      </c>
      <c r="D2379" s="188" t="s">
        <v>479</v>
      </c>
      <c r="E2379" s="189">
        <v>0</v>
      </c>
    </row>
    <row r="2380" spans="1:5" x14ac:dyDescent="0.25">
      <c r="A2380" s="190">
        <v>3103020106</v>
      </c>
      <c r="B2380" s="190" t="s">
        <v>8687</v>
      </c>
      <c r="C2380" s="190" t="s">
        <v>903</v>
      </c>
      <c r="D2380" s="190" t="s">
        <v>478</v>
      </c>
      <c r="E2380" s="191">
        <v>0</v>
      </c>
    </row>
    <row r="2381" spans="1:5" x14ac:dyDescent="0.25">
      <c r="A2381" s="188">
        <v>3103020107</v>
      </c>
      <c r="B2381" s="188" t="s">
        <v>9194</v>
      </c>
      <c r="C2381" s="188" t="s">
        <v>903</v>
      </c>
      <c r="D2381" s="188" t="s">
        <v>479</v>
      </c>
      <c r="E2381" s="189">
        <v>0</v>
      </c>
    </row>
    <row r="2382" spans="1:5" x14ac:dyDescent="0.25">
      <c r="A2382" s="190">
        <v>3103020108</v>
      </c>
      <c r="B2382" s="190" t="s">
        <v>9195</v>
      </c>
      <c r="C2382" s="190" t="s">
        <v>903</v>
      </c>
      <c r="D2382" s="190" t="s">
        <v>479</v>
      </c>
      <c r="E2382" s="191">
        <v>0</v>
      </c>
    </row>
    <row r="2383" spans="1:5" x14ac:dyDescent="0.25">
      <c r="A2383" s="188">
        <v>3103020109</v>
      </c>
      <c r="B2383" s="188" t="s">
        <v>8764</v>
      </c>
      <c r="C2383" s="188" t="s">
        <v>903</v>
      </c>
      <c r="D2383" s="188" t="s">
        <v>479</v>
      </c>
      <c r="E2383" s="189">
        <v>0</v>
      </c>
    </row>
    <row r="2384" spans="1:5" x14ac:dyDescent="0.25">
      <c r="A2384" s="190">
        <v>3103020110</v>
      </c>
      <c r="B2384" s="190" t="s">
        <v>8765</v>
      </c>
      <c r="C2384" s="190" t="s">
        <v>903</v>
      </c>
      <c r="D2384" s="190" t="s">
        <v>479</v>
      </c>
      <c r="E2384" s="191">
        <v>0</v>
      </c>
    </row>
    <row r="2385" spans="1:5" x14ac:dyDescent="0.25">
      <c r="A2385" s="188">
        <v>3103020111</v>
      </c>
      <c r="B2385" s="188" t="s">
        <v>8766</v>
      </c>
      <c r="C2385" s="188" t="s">
        <v>903</v>
      </c>
      <c r="D2385" s="188" t="s">
        <v>479</v>
      </c>
      <c r="E2385" s="189">
        <v>0</v>
      </c>
    </row>
    <row r="2386" spans="1:5" x14ac:dyDescent="0.25">
      <c r="A2386" s="190">
        <v>3103020112</v>
      </c>
      <c r="B2386" s="190" t="s">
        <v>9196</v>
      </c>
      <c r="C2386" s="190" t="s">
        <v>903</v>
      </c>
      <c r="D2386" s="190" t="s">
        <v>909</v>
      </c>
      <c r="E2386" s="191">
        <v>0</v>
      </c>
    </row>
    <row r="2387" spans="1:5" x14ac:dyDescent="0.25">
      <c r="A2387" s="188">
        <v>3103020113</v>
      </c>
      <c r="B2387" s="188" t="s">
        <v>9197</v>
      </c>
      <c r="C2387" s="188" t="s">
        <v>903</v>
      </c>
      <c r="D2387" s="188" t="s">
        <v>479</v>
      </c>
      <c r="E2387" s="189">
        <v>0</v>
      </c>
    </row>
    <row r="2388" spans="1:5" x14ac:dyDescent="0.25">
      <c r="A2388" s="190">
        <v>3103020114</v>
      </c>
      <c r="B2388" s="190" t="s">
        <v>9198</v>
      </c>
      <c r="C2388" s="190" t="s">
        <v>903</v>
      </c>
      <c r="D2388" s="190" t="s">
        <v>479</v>
      </c>
      <c r="E2388" s="191">
        <v>0</v>
      </c>
    </row>
    <row r="2389" spans="1:5" x14ac:dyDescent="0.25">
      <c r="A2389" s="188">
        <v>3103020115</v>
      </c>
      <c r="B2389" s="188" t="s">
        <v>9003</v>
      </c>
      <c r="C2389" s="188" t="s">
        <v>903</v>
      </c>
      <c r="D2389" s="188" t="s">
        <v>479</v>
      </c>
      <c r="E2389" s="189">
        <v>0</v>
      </c>
    </row>
    <row r="2390" spans="1:5" x14ac:dyDescent="0.25">
      <c r="A2390" s="190">
        <v>3103020116</v>
      </c>
      <c r="B2390" s="190" t="s">
        <v>9022</v>
      </c>
      <c r="C2390" s="190" t="s">
        <v>903</v>
      </c>
      <c r="D2390" s="190" t="s">
        <v>7338</v>
      </c>
      <c r="E2390" s="191">
        <v>0</v>
      </c>
    </row>
    <row r="2391" spans="1:5" x14ac:dyDescent="0.25">
      <c r="A2391" s="188">
        <v>3103020117</v>
      </c>
      <c r="B2391" s="188" t="s">
        <v>9023</v>
      </c>
      <c r="C2391" s="188" t="s">
        <v>903</v>
      </c>
      <c r="D2391" s="188" t="s">
        <v>479</v>
      </c>
      <c r="E2391" s="189">
        <v>0</v>
      </c>
    </row>
    <row r="2392" spans="1:5" x14ac:dyDescent="0.25">
      <c r="A2392" s="190">
        <v>3103020118</v>
      </c>
      <c r="B2392" s="190" t="s">
        <v>9024</v>
      </c>
      <c r="C2392" s="190" t="s">
        <v>903</v>
      </c>
      <c r="D2392" s="190" t="s">
        <v>7338</v>
      </c>
      <c r="E2392" s="191">
        <v>0</v>
      </c>
    </row>
    <row r="2393" spans="1:5" x14ac:dyDescent="0.25">
      <c r="A2393" s="188">
        <v>3103020119</v>
      </c>
      <c r="B2393" s="188" t="s">
        <v>9199</v>
      </c>
      <c r="C2393" s="188" t="s">
        <v>903</v>
      </c>
      <c r="D2393" s="188" t="s">
        <v>479</v>
      </c>
      <c r="E2393" s="189">
        <v>0</v>
      </c>
    </row>
    <row r="2394" spans="1:5" x14ac:dyDescent="0.25">
      <c r="A2394" s="190">
        <v>3103020120</v>
      </c>
      <c r="B2394" s="190" t="s">
        <v>9200</v>
      </c>
      <c r="C2394" s="190" t="s">
        <v>903</v>
      </c>
      <c r="D2394" s="190" t="s">
        <v>479</v>
      </c>
      <c r="E2394" s="191">
        <v>0</v>
      </c>
    </row>
    <row r="2395" spans="1:5" x14ac:dyDescent="0.25">
      <c r="A2395" s="188">
        <v>3103020121</v>
      </c>
      <c r="B2395" s="188" t="s">
        <v>9025</v>
      </c>
      <c r="C2395" s="188" t="s">
        <v>903</v>
      </c>
      <c r="D2395" s="188" t="s">
        <v>479</v>
      </c>
      <c r="E2395" s="189">
        <v>0</v>
      </c>
    </row>
    <row r="2396" spans="1:5" x14ac:dyDescent="0.25">
      <c r="A2396" s="190">
        <v>3103020122</v>
      </c>
      <c r="B2396" s="190" t="s">
        <v>9026</v>
      </c>
      <c r="C2396" s="190" t="s">
        <v>903</v>
      </c>
      <c r="D2396" s="190" t="s">
        <v>479</v>
      </c>
      <c r="E2396" s="191">
        <v>0</v>
      </c>
    </row>
    <row r="2397" spans="1:5" x14ac:dyDescent="0.25">
      <c r="A2397" s="188">
        <v>3103020123</v>
      </c>
      <c r="B2397" s="188" t="s">
        <v>9027</v>
      </c>
      <c r="C2397" s="188" t="s">
        <v>903</v>
      </c>
      <c r="D2397" s="188" t="s">
        <v>479</v>
      </c>
      <c r="E2397" s="189">
        <v>0</v>
      </c>
    </row>
    <row r="2398" spans="1:5" x14ac:dyDescent="0.25">
      <c r="A2398" s="190">
        <v>3103020124</v>
      </c>
      <c r="B2398" s="190" t="s">
        <v>9028</v>
      </c>
      <c r="C2398" s="190" t="s">
        <v>903</v>
      </c>
      <c r="D2398" s="190" t="s">
        <v>479</v>
      </c>
      <c r="E2398" s="191">
        <v>0</v>
      </c>
    </row>
    <row r="2399" spans="1:5" x14ac:dyDescent="0.25">
      <c r="A2399" s="188">
        <v>3103020125</v>
      </c>
      <c r="B2399" s="188" t="s">
        <v>12177</v>
      </c>
      <c r="C2399" s="188" t="s">
        <v>903</v>
      </c>
      <c r="D2399" s="188" t="s">
        <v>479</v>
      </c>
      <c r="E2399" s="189">
        <v>0</v>
      </c>
    </row>
    <row r="2400" spans="1:5" x14ac:dyDescent="0.25">
      <c r="A2400" s="190">
        <v>3103020126</v>
      </c>
      <c r="B2400" s="190" t="s">
        <v>12178</v>
      </c>
      <c r="C2400" s="190" t="s">
        <v>903</v>
      </c>
      <c r="D2400" s="190" t="s">
        <v>479</v>
      </c>
      <c r="E2400" s="191">
        <v>0</v>
      </c>
    </row>
    <row r="2401" spans="1:5" x14ac:dyDescent="0.25">
      <c r="A2401" s="188">
        <v>3103020127</v>
      </c>
      <c r="B2401" s="188" t="s">
        <v>12179</v>
      </c>
      <c r="C2401" s="188" t="s">
        <v>903</v>
      </c>
      <c r="D2401" s="188" t="s">
        <v>479</v>
      </c>
      <c r="E2401" s="189">
        <v>0</v>
      </c>
    </row>
    <row r="2402" spans="1:5" x14ac:dyDescent="0.25">
      <c r="A2402" s="190">
        <v>3103020128</v>
      </c>
      <c r="B2402" s="190" t="s">
        <v>11759</v>
      </c>
      <c r="C2402" s="190" t="s">
        <v>903</v>
      </c>
      <c r="D2402" s="190" t="s">
        <v>479</v>
      </c>
      <c r="E2402" s="191">
        <v>0</v>
      </c>
    </row>
    <row r="2403" spans="1:5" x14ac:dyDescent="0.25">
      <c r="A2403" s="188">
        <v>3103020129</v>
      </c>
      <c r="B2403" s="188" t="s">
        <v>11760</v>
      </c>
      <c r="C2403" s="188" t="s">
        <v>903</v>
      </c>
      <c r="D2403" s="188" t="s">
        <v>479</v>
      </c>
      <c r="E2403" s="189">
        <v>0</v>
      </c>
    </row>
    <row r="2404" spans="1:5" x14ac:dyDescent="0.25">
      <c r="A2404" s="190">
        <v>3103020130</v>
      </c>
      <c r="B2404" s="190" t="s">
        <v>11761</v>
      </c>
      <c r="C2404" s="190" t="s">
        <v>903</v>
      </c>
      <c r="D2404" s="190" t="s">
        <v>479</v>
      </c>
      <c r="E2404" s="191">
        <v>0</v>
      </c>
    </row>
    <row r="2405" spans="1:5" x14ac:dyDescent="0.25">
      <c r="A2405" s="188">
        <v>3103020131</v>
      </c>
      <c r="B2405" s="188" t="s">
        <v>12180</v>
      </c>
      <c r="C2405" s="188" t="s">
        <v>903</v>
      </c>
      <c r="D2405" s="188" t="s">
        <v>479</v>
      </c>
      <c r="E2405" s="189">
        <v>0</v>
      </c>
    </row>
    <row r="2406" spans="1:5" x14ac:dyDescent="0.25">
      <c r="A2406" s="190">
        <v>3103020132</v>
      </c>
      <c r="B2406" s="190" t="s">
        <v>12181</v>
      </c>
      <c r="C2406" s="190" t="s">
        <v>903</v>
      </c>
      <c r="D2406" s="190" t="s">
        <v>479</v>
      </c>
      <c r="E2406" s="191">
        <v>0</v>
      </c>
    </row>
    <row r="2407" spans="1:5" x14ac:dyDescent="0.25">
      <c r="A2407" s="188">
        <v>3103020133</v>
      </c>
      <c r="B2407" s="188" t="s">
        <v>12182</v>
      </c>
      <c r="C2407" s="188" t="s">
        <v>903</v>
      </c>
      <c r="D2407" s="188" t="s">
        <v>479</v>
      </c>
      <c r="E2407" s="189">
        <v>0</v>
      </c>
    </row>
    <row r="2408" spans="1:5" x14ac:dyDescent="0.25">
      <c r="A2408" s="190">
        <v>3103020134</v>
      </c>
      <c r="B2408" s="190" t="s">
        <v>11762</v>
      </c>
      <c r="C2408" s="190" t="s">
        <v>903</v>
      </c>
      <c r="D2408" s="190" t="s">
        <v>479</v>
      </c>
      <c r="E2408" s="191">
        <v>0</v>
      </c>
    </row>
    <row r="2409" spans="1:5" x14ac:dyDescent="0.25">
      <c r="A2409" s="188">
        <v>3103020135</v>
      </c>
      <c r="B2409" s="188" t="s">
        <v>11763</v>
      </c>
      <c r="C2409" s="188" t="s">
        <v>903</v>
      </c>
      <c r="D2409" s="188" t="s">
        <v>479</v>
      </c>
      <c r="E2409" s="189">
        <v>0</v>
      </c>
    </row>
    <row r="2410" spans="1:5" x14ac:dyDescent="0.25">
      <c r="A2410" s="190">
        <v>3103020136</v>
      </c>
      <c r="B2410" s="190" t="s">
        <v>11764</v>
      </c>
      <c r="C2410" s="190" t="s">
        <v>903</v>
      </c>
      <c r="D2410" s="190" t="s">
        <v>2091</v>
      </c>
      <c r="E2410" s="191">
        <v>0</v>
      </c>
    </row>
    <row r="2411" spans="1:5" x14ac:dyDescent="0.25">
      <c r="A2411" s="188">
        <v>3103020137</v>
      </c>
      <c r="B2411" s="188" t="s">
        <v>12183</v>
      </c>
      <c r="C2411" s="188" t="s">
        <v>903</v>
      </c>
      <c r="D2411" s="188" t="s">
        <v>479</v>
      </c>
      <c r="E2411" s="189">
        <v>0</v>
      </c>
    </row>
    <row r="2412" spans="1:5" x14ac:dyDescent="0.25">
      <c r="A2412" s="190">
        <v>3103030001</v>
      </c>
      <c r="B2412" s="190" t="s">
        <v>4763</v>
      </c>
      <c r="C2412" s="190" t="s">
        <v>903</v>
      </c>
      <c r="D2412" s="190" t="s">
        <v>479</v>
      </c>
      <c r="E2412" s="191">
        <v>0</v>
      </c>
    </row>
    <row r="2413" spans="1:5" x14ac:dyDescent="0.25">
      <c r="A2413" s="188">
        <v>3103030002</v>
      </c>
      <c r="B2413" s="188" t="s">
        <v>4295</v>
      </c>
      <c r="C2413" s="188" t="s">
        <v>903</v>
      </c>
      <c r="D2413" s="188" t="s">
        <v>479</v>
      </c>
      <c r="E2413" s="189">
        <v>0</v>
      </c>
    </row>
    <row r="2414" spans="1:5" x14ac:dyDescent="0.25">
      <c r="A2414" s="190">
        <v>3103030003</v>
      </c>
      <c r="B2414" s="190" t="s">
        <v>2028</v>
      </c>
      <c r="C2414" s="190" t="s">
        <v>903</v>
      </c>
      <c r="D2414" s="190" t="s">
        <v>874</v>
      </c>
      <c r="E2414" s="191">
        <v>0</v>
      </c>
    </row>
    <row r="2415" spans="1:5" x14ac:dyDescent="0.25">
      <c r="A2415" s="188">
        <v>3103030004</v>
      </c>
      <c r="B2415" s="188" t="s">
        <v>2029</v>
      </c>
      <c r="C2415" s="188" t="s">
        <v>903</v>
      </c>
      <c r="D2415" s="188" t="s">
        <v>479</v>
      </c>
      <c r="E2415" s="189">
        <v>0</v>
      </c>
    </row>
    <row r="2416" spans="1:5" x14ac:dyDescent="0.25">
      <c r="A2416" s="190">
        <v>3103030005</v>
      </c>
      <c r="B2416" s="190" t="s">
        <v>2030</v>
      </c>
      <c r="C2416" s="190" t="s">
        <v>903</v>
      </c>
      <c r="D2416" s="190" t="s">
        <v>479</v>
      </c>
      <c r="E2416" s="191">
        <v>0</v>
      </c>
    </row>
    <row r="2417" spans="1:5" x14ac:dyDescent="0.25">
      <c r="A2417" s="188">
        <v>3103030006</v>
      </c>
      <c r="B2417" s="188" t="s">
        <v>2031</v>
      </c>
      <c r="C2417" s="188" t="s">
        <v>903</v>
      </c>
      <c r="D2417" s="188" t="s">
        <v>479</v>
      </c>
      <c r="E2417" s="189">
        <v>0</v>
      </c>
    </row>
    <row r="2418" spans="1:5" x14ac:dyDescent="0.25">
      <c r="A2418" s="190">
        <v>3103030007</v>
      </c>
      <c r="B2418" s="190" t="s">
        <v>5502</v>
      </c>
      <c r="C2418" s="190" t="s">
        <v>903</v>
      </c>
      <c r="D2418" s="190" t="s">
        <v>479</v>
      </c>
      <c r="E2418" s="191">
        <v>0</v>
      </c>
    </row>
    <row r="2419" spans="1:5" x14ac:dyDescent="0.25">
      <c r="A2419" s="188">
        <v>3103030008</v>
      </c>
      <c r="B2419" s="188" t="s">
        <v>3342</v>
      </c>
      <c r="C2419" s="188" t="s">
        <v>903</v>
      </c>
      <c r="D2419" s="188" t="s">
        <v>479</v>
      </c>
      <c r="E2419" s="189">
        <v>0</v>
      </c>
    </row>
    <row r="2420" spans="1:5" x14ac:dyDescent="0.25">
      <c r="A2420" s="190">
        <v>3103030009</v>
      </c>
      <c r="B2420" s="190" t="s">
        <v>4296</v>
      </c>
      <c r="C2420" s="190" t="s">
        <v>903</v>
      </c>
      <c r="D2420" s="190" t="s">
        <v>479</v>
      </c>
      <c r="E2420" s="191">
        <v>0</v>
      </c>
    </row>
    <row r="2421" spans="1:5" x14ac:dyDescent="0.25">
      <c r="A2421" s="188">
        <v>3103030010</v>
      </c>
      <c r="B2421" s="188" t="s">
        <v>5503</v>
      </c>
      <c r="C2421" s="188" t="s">
        <v>903</v>
      </c>
      <c r="D2421" s="188" t="s">
        <v>479</v>
      </c>
      <c r="E2421" s="189">
        <v>0</v>
      </c>
    </row>
    <row r="2422" spans="1:5" x14ac:dyDescent="0.25">
      <c r="A2422" s="190">
        <v>3103030011</v>
      </c>
      <c r="B2422" s="190" t="s">
        <v>7618</v>
      </c>
      <c r="C2422" s="190" t="s">
        <v>903</v>
      </c>
      <c r="D2422" s="190" t="s">
        <v>479</v>
      </c>
      <c r="E2422" s="191">
        <v>0</v>
      </c>
    </row>
    <row r="2423" spans="1:5" x14ac:dyDescent="0.25">
      <c r="A2423" s="188">
        <v>3103030012</v>
      </c>
      <c r="B2423" s="188" t="s">
        <v>7619</v>
      </c>
      <c r="C2423" s="188" t="s">
        <v>903</v>
      </c>
      <c r="D2423" s="188" t="s">
        <v>479</v>
      </c>
      <c r="E2423" s="189">
        <v>0</v>
      </c>
    </row>
    <row r="2424" spans="1:5" x14ac:dyDescent="0.25">
      <c r="A2424" s="190">
        <v>3103030013</v>
      </c>
      <c r="B2424" s="190" t="s">
        <v>7620</v>
      </c>
      <c r="C2424" s="190" t="s">
        <v>903</v>
      </c>
      <c r="D2424" s="190" t="s">
        <v>479</v>
      </c>
      <c r="E2424" s="191">
        <v>0</v>
      </c>
    </row>
    <row r="2425" spans="1:5" x14ac:dyDescent="0.25">
      <c r="A2425" s="188">
        <v>3103030014</v>
      </c>
      <c r="B2425" s="188" t="s">
        <v>7621</v>
      </c>
      <c r="C2425" s="188" t="s">
        <v>903</v>
      </c>
      <c r="D2425" s="188" t="s">
        <v>479</v>
      </c>
      <c r="E2425" s="189">
        <v>0</v>
      </c>
    </row>
    <row r="2426" spans="1:5" x14ac:dyDescent="0.25">
      <c r="A2426" s="190">
        <v>3103030015</v>
      </c>
      <c r="B2426" s="190" t="s">
        <v>7622</v>
      </c>
      <c r="C2426" s="190" t="s">
        <v>903</v>
      </c>
      <c r="D2426" s="190" t="s">
        <v>479</v>
      </c>
      <c r="E2426" s="191">
        <v>0</v>
      </c>
    </row>
    <row r="2427" spans="1:5" x14ac:dyDescent="0.25">
      <c r="A2427" s="188">
        <v>3103030016</v>
      </c>
      <c r="B2427" s="188" t="s">
        <v>7623</v>
      </c>
      <c r="C2427" s="188" t="s">
        <v>903</v>
      </c>
      <c r="D2427" s="188" t="s">
        <v>479</v>
      </c>
      <c r="E2427" s="189">
        <v>0</v>
      </c>
    </row>
    <row r="2428" spans="1:5" x14ac:dyDescent="0.25">
      <c r="A2428" s="190">
        <v>3103030017</v>
      </c>
      <c r="B2428" s="190" t="s">
        <v>7624</v>
      </c>
      <c r="C2428" s="190" t="s">
        <v>903</v>
      </c>
      <c r="D2428" s="190" t="s">
        <v>479</v>
      </c>
      <c r="E2428" s="191">
        <v>0</v>
      </c>
    </row>
    <row r="2429" spans="1:5" x14ac:dyDescent="0.25">
      <c r="A2429" s="188">
        <v>3103030018</v>
      </c>
      <c r="B2429" s="188" t="s">
        <v>7625</v>
      </c>
      <c r="C2429" s="188" t="s">
        <v>903</v>
      </c>
      <c r="D2429" s="188" t="s">
        <v>479</v>
      </c>
      <c r="E2429" s="189">
        <v>0</v>
      </c>
    </row>
    <row r="2430" spans="1:5" x14ac:dyDescent="0.25">
      <c r="A2430" s="190">
        <v>3103030019</v>
      </c>
      <c r="B2430" s="190" t="s">
        <v>7626</v>
      </c>
      <c r="C2430" s="190" t="s">
        <v>903</v>
      </c>
      <c r="D2430" s="190" t="s">
        <v>479</v>
      </c>
      <c r="E2430" s="191">
        <v>0</v>
      </c>
    </row>
    <row r="2431" spans="1:5" x14ac:dyDescent="0.25">
      <c r="A2431" s="188">
        <v>3103030020</v>
      </c>
      <c r="B2431" s="188" t="s">
        <v>7627</v>
      </c>
      <c r="C2431" s="188" t="s">
        <v>903</v>
      </c>
      <c r="D2431" s="188" t="s">
        <v>1975</v>
      </c>
      <c r="E2431" s="189">
        <v>0</v>
      </c>
    </row>
    <row r="2432" spans="1:5" x14ac:dyDescent="0.25">
      <c r="A2432" s="190">
        <v>3103030021</v>
      </c>
      <c r="B2432" s="190" t="s">
        <v>7628</v>
      </c>
      <c r="C2432" s="190" t="s">
        <v>903</v>
      </c>
      <c r="D2432" s="190" t="s">
        <v>1975</v>
      </c>
      <c r="E2432" s="191">
        <v>0</v>
      </c>
    </row>
    <row r="2433" spans="1:5" x14ac:dyDescent="0.25">
      <c r="A2433" s="188">
        <v>3103030022</v>
      </c>
      <c r="B2433" s="188" t="s">
        <v>7629</v>
      </c>
      <c r="C2433" s="188" t="s">
        <v>903</v>
      </c>
      <c r="D2433" s="188" t="s">
        <v>1975</v>
      </c>
      <c r="E2433" s="189">
        <v>0</v>
      </c>
    </row>
    <row r="2434" spans="1:5" x14ac:dyDescent="0.25">
      <c r="A2434" s="190">
        <v>3103030023</v>
      </c>
      <c r="B2434" s="190" t="s">
        <v>7630</v>
      </c>
      <c r="C2434" s="190" t="s">
        <v>903</v>
      </c>
      <c r="D2434" s="190" t="s">
        <v>1975</v>
      </c>
      <c r="E2434" s="191">
        <v>0</v>
      </c>
    </row>
    <row r="2435" spans="1:5" x14ac:dyDescent="0.25">
      <c r="A2435" s="188">
        <v>3103030024</v>
      </c>
      <c r="B2435" s="188" t="s">
        <v>7631</v>
      </c>
      <c r="C2435" s="188" t="s">
        <v>903</v>
      </c>
      <c r="D2435" s="188" t="s">
        <v>1975</v>
      </c>
      <c r="E2435" s="189">
        <v>0</v>
      </c>
    </row>
    <row r="2436" spans="1:5" x14ac:dyDescent="0.25">
      <c r="A2436" s="190">
        <v>3103030025</v>
      </c>
      <c r="B2436" s="190" t="s">
        <v>7632</v>
      </c>
      <c r="C2436" s="190" t="s">
        <v>903</v>
      </c>
      <c r="D2436" s="190" t="s">
        <v>1975</v>
      </c>
      <c r="E2436" s="191">
        <v>0</v>
      </c>
    </row>
    <row r="2437" spans="1:5" x14ac:dyDescent="0.25">
      <c r="A2437" s="188">
        <v>3103030026</v>
      </c>
      <c r="B2437" s="188" t="s">
        <v>7633</v>
      </c>
      <c r="C2437" s="188" t="s">
        <v>903</v>
      </c>
      <c r="D2437" s="188" t="s">
        <v>1975</v>
      </c>
      <c r="E2437" s="189">
        <v>0</v>
      </c>
    </row>
    <row r="2438" spans="1:5" x14ac:dyDescent="0.25">
      <c r="A2438" s="190">
        <v>3103030027</v>
      </c>
      <c r="B2438" s="190" t="s">
        <v>7634</v>
      </c>
      <c r="C2438" s="190" t="s">
        <v>903</v>
      </c>
      <c r="D2438" s="190" t="s">
        <v>1975</v>
      </c>
      <c r="E2438" s="191">
        <v>0</v>
      </c>
    </row>
    <row r="2439" spans="1:5" x14ac:dyDescent="0.25">
      <c r="A2439" s="188">
        <v>3103030028</v>
      </c>
      <c r="B2439" s="188" t="s">
        <v>7635</v>
      </c>
      <c r="C2439" s="188" t="s">
        <v>903</v>
      </c>
      <c r="D2439" s="188" t="s">
        <v>1975</v>
      </c>
      <c r="E2439" s="189">
        <v>0</v>
      </c>
    </row>
    <row r="2440" spans="1:5" x14ac:dyDescent="0.25">
      <c r="A2440" s="190">
        <v>3103030029</v>
      </c>
      <c r="B2440" s="190" t="s">
        <v>7636</v>
      </c>
      <c r="C2440" s="190" t="s">
        <v>903</v>
      </c>
      <c r="D2440" s="190" t="s">
        <v>1975</v>
      </c>
      <c r="E2440" s="191">
        <v>0</v>
      </c>
    </row>
    <row r="2441" spans="1:5" x14ac:dyDescent="0.25">
      <c r="A2441" s="188">
        <v>3103030030</v>
      </c>
      <c r="B2441" s="188" t="s">
        <v>7637</v>
      </c>
      <c r="C2441" s="188" t="s">
        <v>903</v>
      </c>
      <c r="D2441" s="188" t="s">
        <v>1975</v>
      </c>
      <c r="E2441" s="189">
        <v>0</v>
      </c>
    </row>
    <row r="2442" spans="1:5" x14ac:dyDescent="0.25">
      <c r="A2442" s="190">
        <v>3103030031</v>
      </c>
      <c r="B2442" s="190" t="s">
        <v>7638</v>
      </c>
      <c r="C2442" s="190" t="s">
        <v>903</v>
      </c>
      <c r="D2442" s="190" t="s">
        <v>1975</v>
      </c>
      <c r="E2442" s="191">
        <v>0</v>
      </c>
    </row>
    <row r="2443" spans="1:5" x14ac:dyDescent="0.25">
      <c r="A2443" s="188">
        <v>3103030032</v>
      </c>
      <c r="B2443" s="188" t="s">
        <v>7639</v>
      </c>
      <c r="C2443" s="188" t="s">
        <v>903</v>
      </c>
      <c r="D2443" s="188" t="s">
        <v>1975</v>
      </c>
      <c r="E2443" s="189">
        <v>0</v>
      </c>
    </row>
    <row r="2444" spans="1:5" x14ac:dyDescent="0.25">
      <c r="A2444" s="190">
        <v>3103030033</v>
      </c>
      <c r="B2444" s="190" t="s">
        <v>7640</v>
      </c>
      <c r="C2444" s="190" t="s">
        <v>903</v>
      </c>
      <c r="D2444" s="190" t="s">
        <v>479</v>
      </c>
      <c r="E2444" s="191">
        <v>0</v>
      </c>
    </row>
    <row r="2445" spans="1:5" x14ac:dyDescent="0.25">
      <c r="A2445" s="188">
        <v>3103030034</v>
      </c>
      <c r="B2445" s="188" t="s">
        <v>7641</v>
      </c>
      <c r="C2445" s="188" t="s">
        <v>903</v>
      </c>
      <c r="D2445" s="188" t="s">
        <v>479</v>
      </c>
      <c r="E2445" s="189">
        <v>0</v>
      </c>
    </row>
    <row r="2446" spans="1:5" x14ac:dyDescent="0.25">
      <c r="A2446" s="190">
        <v>3103030035</v>
      </c>
      <c r="B2446" s="190" t="s">
        <v>7642</v>
      </c>
      <c r="C2446" s="190" t="s">
        <v>903</v>
      </c>
      <c r="D2446" s="190" t="s">
        <v>479</v>
      </c>
      <c r="E2446" s="191">
        <v>0</v>
      </c>
    </row>
    <row r="2447" spans="1:5" x14ac:dyDescent="0.25">
      <c r="A2447" s="188">
        <v>3103030036</v>
      </c>
      <c r="B2447" s="188" t="s">
        <v>9201</v>
      </c>
      <c r="C2447" s="188" t="s">
        <v>903</v>
      </c>
      <c r="D2447" s="188" t="s">
        <v>479</v>
      </c>
      <c r="E2447" s="189">
        <v>0</v>
      </c>
    </row>
    <row r="2448" spans="1:5" x14ac:dyDescent="0.25">
      <c r="A2448" s="190">
        <v>3103030037</v>
      </c>
      <c r="B2448" s="190" t="s">
        <v>9202</v>
      </c>
      <c r="C2448" s="190" t="s">
        <v>903</v>
      </c>
      <c r="D2448" s="190" t="s">
        <v>479</v>
      </c>
      <c r="E2448" s="191">
        <v>0</v>
      </c>
    </row>
    <row r="2449" spans="1:5" x14ac:dyDescent="0.25">
      <c r="A2449" s="188">
        <v>3103030038</v>
      </c>
      <c r="B2449" s="188" t="s">
        <v>9203</v>
      </c>
      <c r="C2449" s="188" t="s">
        <v>903</v>
      </c>
      <c r="D2449" s="188" t="s">
        <v>479</v>
      </c>
      <c r="E2449" s="189">
        <v>0</v>
      </c>
    </row>
    <row r="2450" spans="1:5" x14ac:dyDescent="0.25">
      <c r="A2450" s="190">
        <v>3103030039</v>
      </c>
      <c r="B2450" s="190" t="s">
        <v>9204</v>
      </c>
      <c r="C2450" s="190" t="s">
        <v>903</v>
      </c>
      <c r="D2450" s="190" t="s">
        <v>479</v>
      </c>
      <c r="E2450" s="191">
        <v>0</v>
      </c>
    </row>
    <row r="2451" spans="1:5" x14ac:dyDescent="0.25">
      <c r="A2451" s="188">
        <v>3103030040</v>
      </c>
      <c r="B2451" s="188" t="s">
        <v>9205</v>
      </c>
      <c r="C2451" s="188" t="s">
        <v>903</v>
      </c>
      <c r="D2451" s="188" t="s">
        <v>479</v>
      </c>
      <c r="E2451" s="189">
        <v>0</v>
      </c>
    </row>
    <row r="2452" spans="1:5" x14ac:dyDescent="0.25">
      <c r="A2452" s="190">
        <v>3103030041</v>
      </c>
      <c r="B2452" s="190" t="s">
        <v>9206</v>
      </c>
      <c r="C2452" s="190" t="s">
        <v>903</v>
      </c>
      <c r="D2452" s="190" t="s">
        <v>479</v>
      </c>
      <c r="E2452" s="191">
        <v>0</v>
      </c>
    </row>
    <row r="2453" spans="1:5" x14ac:dyDescent="0.25">
      <c r="A2453" s="188">
        <v>3103030042</v>
      </c>
      <c r="B2453" s="188" t="s">
        <v>9207</v>
      </c>
      <c r="C2453" s="188" t="s">
        <v>903</v>
      </c>
      <c r="D2453" s="188" t="s">
        <v>479</v>
      </c>
      <c r="E2453" s="189">
        <v>0</v>
      </c>
    </row>
    <row r="2454" spans="1:5" x14ac:dyDescent="0.25">
      <c r="A2454" s="190">
        <v>3103030043</v>
      </c>
      <c r="B2454" s="190" t="s">
        <v>8578</v>
      </c>
      <c r="C2454" s="190" t="s">
        <v>903</v>
      </c>
      <c r="D2454" s="190" t="s">
        <v>479</v>
      </c>
      <c r="E2454" s="191">
        <v>0</v>
      </c>
    </row>
    <row r="2455" spans="1:5" x14ac:dyDescent="0.25">
      <c r="A2455" s="188">
        <v>3103030044</v>
      </c>
      <c r="B2455" s="188" t="s">
        <v>9208</v>
      </c>
      <c r="C2455" s="188" t="s">
        <v>903</v>
      </c>
      <c r="D2455" s="188" t="s">
        <v>479</v>
      </c>
      <c r="E2455" s="189">
        <v>0</v>
      </c>
    </row>
    <row r="2456" spans="1:5" x14ac:dyDescent="0.25">
      <c r="A2456" s="190">
        <v>3103030045</v>
      </c>
      <c r="B2456" s="190" t="s">
        <v>9209</v>
      </c>
      <c r="C2456" s="190" t="s">
        <v>903</v>
      </c>
      <c r="D2456" s="190" t="s">
        <v>479</v>
      </c>
      <c r="E2456" s="191">
        <v>0</v>
      </c>
    </row>
    <row r="2457" spans="1:5" x14ac:dyDescent="0.25">
      <c r="A2457" s="188">
        <v>3103030046</v>
      </c>
      <c r="B2457" s="188" t="s">
        <v>9210</v>
      </c>
      <c r="C2457" s="188" t="s">
        <v>903</v>
      </c>
      <c r="D2457" s="188" t="s">
        <v>479</v>
      </c>
      <c r="E2457" s="189">
        <v>0</v>
      </c>
    </row>
    <row r="2458" spans="1:5" x14ac:dyDescent="0.25">
      <c r="A2458" s="190">
        <v>3103030047</v>
      </c>
      <c r="B2458" s="190" t="s">
        <v>9211</v>
      </c>
      <c r="C2458" s="190" t="s">
        <v>903</v>
      </c>
      <c r="D2458" s="190" t="s">
        <v>479</v>
      </c>
      <c r="E2458" s="191">
        <v>0</v>
      </c>
    </row>
    <row r="2459" spans="1:5" x14ac:dyDescent="0.25">
      <c r="A2459" s="188">
        <v>3103030048</v>
      </c>
      <c r="B2459" s="188" t="s">
        <v>9212</v>
      </c>
      <c r="C2459" s="188" t="s">
        <v>903</v>
      </c>
      <c r="D2459" s="188" t="s">
        <v>479</v>
      </c>
      <c r="E2459" s="189">
        <v>0</v>
      </c>
    </row>
    <row r="2460" spans="1:5" x14ac:dyDescent="0.25">
      <c r="A2460" s="190">
        <v>3103030049</v>
      </c>
      <c r="B2460" s="190" t="s">
        <v>9213</v>
      </c>
      <c r="C2460" s="190" t="s">
        <v>903</v>
      </c>
      <c r="D2460" s="190" t="s">
        <v>479</v>
      </c>
      <c r="E2460" s="191">
        <v>0</v>
      </c>
    </row>
    <row r="2461" spans="1:5" x14ac:dyDescent="0.25">
      <c r="A2461" s="188">
        <v>3103030050</v>
      </c>
      <c r="B2461" s="188" t="s">
        <v>9214</v>
      </c>
      <c r="C2461" s="188" t="s">
        <v>903</v>
      </c>
      <c r="D2461" s="188" t="s">
        <v>479</v>
      </c>
      <c r="E2461" s="189">
        <v>0</v>
      </c>
    </row>
    <row r="2462" spans="1:5" x14ac:dyDescent="0.25">
      <c r="A2462" s="190">
        <v>3103030051</v>
      </c>
      <c r="B2462" s="190" t="s">
        <v>9215</v>
      </c>
      <c r="C2462" s="190" t="s">
        <v>903</v>
      </c>
      <c r="D2462" s="190" t="s">
        <v>479</v>
      </c>
      <c r="E2462" s="191">
        <v>0</v>
      </c>
    </row>
    <row r="2463" spans="1:5" x14ac:dyDescent="0.25">
      <c r="A2463" s="188">
        <v>3103030052</v>
      </c>
      <c r="B2463" s="188" t="s">
        <v>9216</v>
      </c>
      <c r="C2463" s="188" t="s">
        <v>903</v>
      </c>
      <c r="D2463" s="188" t="s">
        <v>479</v>
      </c>
      <c r="E2463" s="189">
        <v>0</v>
      </c>
    </row>
    <row r="2464" spans="1:5" x14ac:dyDescent="0.25">
      <c r="A2464" s="190">
        <v>3103030053</v>
      </c>
      <c r="B2464" s="190" t="s">
        <v>9217</v>
      </c>
      <c r="C2464" s="190" t="s">
        <v>903</v>
      </c>
      <c r="D2464" s="190" t="s">
        <v>479</v>
      </c>
      <c r="E2464" s="191">
        <v>0</v>
      </c>
    </row>
    <row r="2465" spans="1:5" x14ac:dyDescent="0.25">
      <c r="A2465" s="188">
        <v>3103030054</v>
      </c>
      <c r="B2465" s="188" t="s">
        <v>9218</v>
      </c>
      <c r="C2465" s="188" t="s">
        <v>903</v>
      </c>
      <c r="D2465" s="188" t="s">
        <v>479</v>
      </c>
      <c r="E2465" s="189">
        <v>0</v>
      </c>
    </row>
    <row r="2466" spans="1:5" x14ac:dyDescent="0.25">
      <c r="A2466" s="190">
        <v>3103030055</v>
      </c>
      <c r="B2466" s="190" t="s">
        <v>9219</v>
      </c>
      <c r="C2466" s="190" t="s">
        <v>903</v>
      </c>
      <c r="D2466" s="190" t="s">
        <v>479</v>
      </c>
      <c r="E2466" s="191">
        <v>0</v>
      </c>
    </row>
    <row r="2467" spans="1:5" x14ac:dyDescent="0.25">
      <c r="A2467" s="188">
        <v>3103030056</v>
      </c>
      <c r="B2467" s="188" t="s">
        <v>9220</v>
      </c>
      <c r="C2467" s="188" t="s">
        <v>903</v>
      </c>
      <c r="D2467" s="188" t="s">
        <v>479</v>
      </c>
      <c r="E2467" s="189">
        <v>0</v>
      </c>
    </row>
    <row r="2468" spans="1:5" x14ac:dyDescent="0.25">
      <c r="A2468" s="190">
        <v>3103030057</v>
      </c>
      <c r="B2468" s="190" t="s">
        <v>9221</v>
      </c>
      <c r="C2468" s="190" t="s">
        <v>903</v>
      </c>
      <c r="D2468" s="190" t="s">
        <v>479</v>
      </c>
      <c r="E2468" s="191">
        <v>0</v>
      </c>
    </row>
    <row r="2469" spans="1:5" x14ac:dyDescent="0.25">
      <c r="A2469" s="188">
        <v>3103030058</v>
      </c>
      <c r="B2469" s="188" t="s">
        <v>9222</v>
      </c>
      <c r="C2469" s="188" t="s">
        <v>903</v>
      </c>
      <c r="D2469" s="188" t="s">
        <v>479</v>
      </c>
      <c r="E2469" s="189">
        <v>0</v>
      </c>
    </row>
    <row r="2470" spans="1:5" x14ac:dyDescent="0.25">
      <c r="A2470" s="190">
        <v>3103030059</v>
      </c>
      <c r="B2470" s="190" t="s">
        <v>9223</v>
      </c>
      <c r="C2470" s="190" t="s">
        <v>903</v>
      </c>
      <c r="D2470" s="190" t="s">
        <v>479</v>
      </c>
      <c r="E2470" s="191">
        <v>0</v>
      </c>
    </row>
    <row r="2471" spans="1:5" x14ac:dyDescent="0.25">
      <c r="A2471" s="188">
        <v>3103030060</v>
      </c>
      <c r="B2471" s="188" t="s">
        <v>9224</v>
      </c>
      <c r="C2471" s="188" t="s">
        <v>903</v>
      </c>
      <c r="D2471" s="188" t="s">
        <v>479</v>
      </c>
      <c r="E2471" s="189">
        <v>0</v>
      </c>
    </row>
    <row r="2472" spans="1:5" x14ac:dyDescent="0.25">
      <c r="A2472" s="190">
        <v>3103030061</v>
      </c>
      <c r="B2472" s="190" t="s">
        <v>9225</v>
      </c>
      <c r="C2472" s="190" t="s">
        <v>903</v>
      </c>
      <c r="D2472" s="190" t="s">
        <v>479</v>
      </c>
      <c r="E2472" s="191">
        <v>0</v>
      </c>
    </row>
    <row r="2473" spans="1:5" x14ac:dyDescent="0.25">
      <c r="A2473" s="188">
        <v>3103030062</v>
      </c>
      <c r="B2473" s="188" t="s">
        <v>9226</v>
      </c>
      <c r="C2473" s="188" t="s">
        <v>903</v>
      </c>
      <c r="D2473" s="188" t="s">
        <v>479</v>
      </c>
      <c r="E2473" s="189">
        <v>0</v>
      </c>
    </row>
    <row r="2474" spans="1:5" x14ac:dyDescent="0.25">
      <c r="A2474" s="190">
        <v>3103030063</v>
      </c>
      <c r="B2474" s="190" t="s">
        <v>9227</v>
      </c>
      <c r="C2474" s="190" t="s">
        <v>903</v>
      </c>
      <c r="D2474" s="190" t="s">
        <v>479</v>
      </c>
      <c r="E2474" s="191">
        <v>0</v>
      </c>
    </row>
    <row r="2475" spans="1:5" x14ac:dyDescent="0.25">
      <c r="A2475" s="188">
        <v>3103030064</v>
      </c>
      <c r="B2475" s="188" t="s">
        <v>9228</v>
      </c>
      <c r="C2475" s="188" t="s">
        <v>903</v>
      </c>
      <c r="D2475" s="188" t="s">
        <v>479</v>
      </c>
      <c r="E2475" s="189">
        <v>0</v>
      </c>
    </row>
    <row r="2476" spans="1:5" x14ac:dyDescent="0.25">
      <c r="A2476" s="190">
        <v>3103030065</v>
      </c>
      <c r="B2476" s="190" t="s">
        <v>9229</v>
      </c>
      <c r="C2476" s="190" t="s">
        <v>903</v>
      </c>
      <c r="D2476" s="190" t="s">
        <v>479</v>
      </c>
      <c r="E2476" s="191">
        <v>0</v>
      </c>
    </row>
    <row r="2477" spans="1:5" x14ac:dyDescent="0.25">
      <c r="A2477" s="188">
        <v>3103030066</v>
      </c>
      <c r="B2477" s="188" t="s">
        <v>9230</v>
      </c>
      <c r="C2477" s="188" t="s">
        <v>903</v>
      </c>
      <c r="D2477" s="188" t="s">
        <v>479</v>
      </c>
      <c r="E2477" s="189">
        <v>0</v>
      </c>
    </row>
    <row r="2478" spans="1:5" x14ac:dyDescent="0.25">
      <c r="A2478" s="190">
        <v>3103030067</v>
      </c>
      <c r="B2478" s="190" t="s">
        <v>9231</v>
      </c>
      <c r="C2478" s="190" t="s">
        <v>903</v>
      </c>
      <c r="D2478" s="190" t="s">
        <v>479</v>
      </c>
      <c r="E2478" s="191">
        <v>0</v>
      </c>
    </row>
    <row r="2479" spans="1:5" x14ac:dyDescent="0.25">
      <c r="A2479" s="188">
        <v>3103030068</v>
      </c>
      <c r="B2479" s="188" t="s">
        <v>9232</v>
      </c>
      <c r="C2479" s="188" t="s">
        <v>903</v>
      </c>
      <c r="D2479" s="188" t="s">
        <v>479</v>
      </c>
      <c r="E2479" s="189">
        <v>0</v>
      </c>
    </row>
    <row r="2480" spans="1:5" x14ac:dyDescent="0.25">
      <c r="A2480" s="190">
        <v>3103030069</v>
      </c>
      <c r="B2480" s="190" t="s">
        <v>9233</v>
      </c>
      <c r="C2480" s="190" t="s">
        <v>903</v>
      </c>
      <c r="D2480" s="190" t="s">
        <v>479</v>
      </c>
      <c r="E2480" s="191">
        <v>0</v>
      </c>
    </row>
    <row r="2481" spans="1:5" x14ac:dyDescent="0.25">
      <c r="A2481" s="188">
        <v>3103030070</v>
      </c>
      <c r="B2481" s="188" t="s">
        <v>9234</v>
      </c>
      <c r="C2481" s="188" t="s">
        <v>903</v>
      </c>
      <c r="D2481" s="188" t="s">
        <v>479</v>
      </c>
      <c r="E2481" s="189">
        <v>0</v>
      </c>
    </row>
    <row r="2482" spans="1:5" x14ac:dyDescent="0.25">
      <c r="A2482" s="190">
        <v>3103030071</v>
      </c>
      <c r="B2482" s="190" t="s">
        <v>9235</v>
      </c>
      <c r="C2482" s="190" t="s">
        <v>903</v>
      </c>
      <c r="D2482" s="190" t="s">
        <v>479</v>
      </c>
      <c r="E2482" s="191">
        <v>0</v>
      </c>
    </row>
    <row r="2483" spans="1:5" x14ac:dyDescent="0.25">
      <c r="A2483" s="188">
        <v>3103030072</v>
      </c>
      <c r="B2483" s="188" t="s">
        <v>9236</v>
      </c>
      <c r="C2483" s="188" t="s">
        <v>903</v>
      </c>
      <c r="D2483" s="188" t="s">
        <v>479</v>
      </c>
      <c r="E2483" s="189">
        <v>0</v>
      </c>
    </row>
    <row r="2484" spans="1:5" x14ac:dyDescent="0.25">
      <c r="A2484" s="190">
        <v>3103030073</v>
      </c>
      <c r="B2484" s="190" t="s">
        <v>9237</v>
      </c>
      <c r="C2484" s="190" t="s">
        <v>903</v>
      </c>
      <c r="D2484" s="190" t="s">
        <v>479</v>
      </c>
      <c r="E2484" s="191">
        <v>0</v>
      </c>
    </row>
    <row r="2485" spans="1:5" x14ac:dyDescent="0.25">
      <c r="A2485" s="188">
        <v>3103030074</v>
      </c>
      <c r="B2485" s="188" t="s">
        <v>9238</v>
      </c>
      <c r="C2485" s="188" t="s">
        <v>903</v>
      </c>
      <c r="D2485" s="188" t="s">
        <v>479</v>
      </c>
      <c r="E2485" s="189">
        <v>0</v>
      </c>
    </row>
    <row r="2486" spans="1:5" x14ac:dyDescent="0.25">
      <c r="A2486" s="190">
        <v>3103030075</v>
      </c>
      <c r="B2486" s="190" t="s">
        <v>9239</v>
      </c>
      <c r="C2486" s="190" t="s">
        <v>903</v>
      </c>
      <c r="D2486" s="190" t="s">
        <v>479</v>
      </c>
      <c r="E2486" s="191">
        <v>0</v>
      </c>
    </row>
    <row r="2487" spans="1:5" x14ac:dyDescent="0.25">
      <c r="A2487" s="188">
        <v>3103030076</v>
      </c>
      <c r="B2487" s="188" t="s">
        <v>9240</v>
      </c>
      <c r="C2487" s="188" t="s">
        <v>903</v>
      </c>
      <c r="D2487" s="188" t="s">
        <v>479</v>
      </c>
      <c r="E2487" s="189">
        <v>0</v>
      </c>
    </row>
    <row r="2488" spans="1:5" x14ac:dyDescent="0.25">
      <c r="A2488" s="190">
        <v>3103030077</v>
      </c>
      <c r="B2488" s="190" t="s">
        <v>9241</v>
      </c>
      <c r="C2488" s="190" t="s">
        <v>903</v>
      </c>
      <c r="D2488" s="190" t="s">
        <v>479</v>
      </c>
      <c r="E2488" s="191">
        <v>0</v>
      </c>
    </row>
    <row r="2489" spans="1:5" x14ac:dyDescent="0.25">
      <c r="A2489" s="188">
        <v>3103030078</v>
      </c>
      <c r="B2489" s="188" t="s">
        <v>12184</v>
      </c>
      <c r="C2489" s="188" t="s">
        <v>903</v>
      </c>
      <c r="D2489" s="188" t="s">
        <v>479</v>
      </c>
      <c r="E2489" s="189">
        <v>0</v>
      </c>
    </row>
    <row r="2490" spans="1:5" x14ac:dyDescent="0.25">
      <c r="A2490" s="190">
        <v>3103030079</v>
      </c>
      <c r="B2490" s="190" t="s">
        <v>12185</v>
      </c>
      <c r="C2490" s="190" t="s">
        <v>903</v>
      </c>
      <c r="D2490" s="190" t="s">
        <v>479</v>
      </c>
      <c r="E2490" s="191">
        <v>0</v>
      </c>
    </row>
    <row r="2491" spans="1:5" x14ac:dyDescent="0.25">
      <c r="A2491" s="188">
        <v>3103030080</v>
      </c>
      <c r="B2491" s="188" t="s">
        <v>12186</v>
      </c>
      <c r="C2491" s="188" t="s">
        <v>903</v>
      </c>
      <c r="D2491" s="188" t="s">
        <v>479</v>
      </c>
      <c r="E2491" s="189">
        <v>0</v>
      </c>
    </row>
    <row r="2492" spans="1:5" x14ac:dyDescent="0.25">
      <c r="A2492" s="190">
        <v>3103030081</v>
      </c>
      <c r="B2492" s="190" t="s">
        <v>11765</v>
      </c>
      <c r="C2492" s="190" t="s">
        <v>903</v>
      </c>
      <c r="D2492" s="190" t="s">
        <v>479</v>
      </c>
      <c r="E2492" s="191">
        <v>0</v>
      </c>
    </row>
    <row r="2493" spans="1:5" x14ac:dyDescent="0.25">
      <c r="A2493" s="188">
        <v>3103030082</v>
      </c>
      <c r="B2493" s="188" t="s">
        <v>11766</v>
      </c>
      <c r="C2493" s="188" t="s">
        <v>903</v>
      </c>
      <c r="D2493" s="188" t="s">
        <v>479</v>
      </c>
      <c r="E2493" s="189">
        <v>0</v>
      </c>
    </row>
    <row r="2494" spans="1:5" x14ac:dyDescent="0.25">
      <c r="A2494" s="190">
        <v>3103030083</v>
      </c>
      <c r="B2494" s="190" t="s">
        <v>12187</v>
      </c>
      <c r="C2494" s="190" t="s">
        <v>903</v>
      </c>
      <c r="D2494" s="190" t="s">
        <v>479</v>
      </c>
      <c r="E2494" s="191">
        <v>0</v>
      </c>
    </row>
    <row r="2495" spans="1:5" x14ac:dyDescent="0.25">
      <c r="A2495" s="188">
        <v>3103040001</v>
      </c>
      <c r="B2495" s="188" t="s">
        <v>7339</v>
      </c>
      <c r="C2495" s="188" t="s">
        <v>903</v>
      </c>
      <c r="D2495" s="188" t="s">
        <v>479</v>
      </c>
      <c r="E2495" s="189">
        <v>0</v>
      </c>
    </row>
    <row r="2496" spans="1:5" x14ac:dyDescent="0.25">
      <c r="A2496" s="190">
        <v>3103040002</v>
      </c>
      <c r="B2496" s="190" t="s">
        <v>5504</v>
      </c>
      <c r="C2496" s="190" t="s">
        <v>903</v>
      </c>
      <c r="D2496" s="190" t="s">
        <v>479</v>
      </c>
      <c r="E2496" s="191">
        <v>0</v>
      </c>
    </row>
    <row r="2497" spans="1:5" x14ac:dyDescent="0.25">
      <c r="A2497" s="188">
        <v>3103040003</v>
      </c>
      <c r="B2497" s="188" t="s">
        <v>9029</v>
      </c>
      <c r="C2497" s="188" t="s">
        <v>903</v>
      </c>
      <c r="D2497" s="188" t="s">
        <v>1975</v>
      </c>
      <c r="E2497" s="189">
        <v>0</v>
      </c>
    </row>
    <row r="2498" spans="1:5" x14ac:dyDescent="0.25">
      <c r="A2498" s="190">
        <v>3103040004</v>
      </c>
      <c r="B2498" s="190" t="s">
        <v>5505</v>
      </c>
      <c r="C2498" s="190" t="s">
        <v>903</v>
      </c>
      <c r="D2498" s="190" t="s">
        <v>479</v>
      </c>
      <c r="E2498" s="191">
        <v>0</v>
      </c>
    </row>
    <row r="2499" spans="1:5" x14ac:dyDescent="0.25">
      <c r="A2499" s="188">
        <v>3103040005</v>
      </c>
      <c r="B2499" s="188" t="s">
        <v>4746</v>
      </c>
      <c r="C2499" s="188" t="s">
        <v>903</v>
      </c>
      <c r="D2499" s="188" t="s">
        <v>479</v>
      </c>
      <c r="E2499" s="189">
        <v>0</v>
      </c>
    </row>
    <row r="2500" spans="1:5" x14ac:dyDescent="0.25">
      <c r="A2500" s="190">
        <v>3103040006</v>
      </c>
      <c r="B2500" s="190" t="s">
        <v>7316</v>
      </c>
      <c r="C2500" s="190" t="s">
        <v>903</v>
      </c>
      <c r="D2500" s="190" t="s">
        <v>479</v>
      </c>
      <c r="E2500" s="191">
        <v>0</v>
      </c>
    </row>
    <row r="2501" spans="1:5" x14ac:dyDescent="0.25">
      <c r="A2501" s="188">
        <v>3103040007</v>
      </c>
      <c r="B2501" s="188" t="s">
        <v>3343</v>
      </c>
      <c r="C2501" s="188" t="s">
        <v>903</v>
      </c>
      <c r="D2501" s="188" t="s">
        <v>1981</v>
      </c>
      <c r="E2501" s="189">
        <v>0</v>
      </c>
    </row>
    <row r="2502" spans="1:5" x14ac:dyDescent="0.25">
      <c r="A2502" s="190">
        <v>3103040008</v>
      </c>
      <c r="B2502" s="190" t="s">
        <v>7321</v>
      </c>
      <c r="C2502" s="190" t="s">
        <v>903</v>
      </c>
      <c r="D2502" s="190" t="s">
        <v>479</v>
      </c>
      <c r="E2502" s="191">
        <v>0</v>
      </c>
    </row>
    <row r="2503" spans="1:5" x14ac:dyDescent="0.25">
      <c r="A2503" s="188">
        <v>3103040009</v>
      </c>
      <c r="B2503" s="188" t="s">
        <v>2032</v>
      </c>
      <c r="C2503" s="188" t="s">
        <v>903</v>
      </c>
      <c r="D2503" s="188" t="s">
        <v>479</v>
      </c>
      <c r="E2503" s="189">
        <v>0</v>
      </c>
    </row>
    <row r="2504" spans="1:5" x14ac:dyDescent="0.25">
      <c r="A2504" s="190">
        <v>3103040010</v>
      </c>
      <c r="B2504" s="190" t="s">
        <v>2033</v>
      </c>
      <c r="C2504" s="190" t="s">
        <v>903</v>
      </c>
      <c r="D2504" s="190" t="s">
        <v>479</v>
      </c>
      <c r="E2504" s="191">
        <v>0</v>
      </c>
    </row>
    <row r="2505" spans="1:5" x14ac:dyDescent="0.25">
      <c r="A2505" s="188">
        <v>3103040011</v>
      </c>
      <c r="B2505" s="188" t="s">
        <v>9242</v>
      </c>
      <c r="C2505" s="188" t="s">
        <v>903</v>
      </c>
      <c r="D2505" s="188" t="s">
        <v>479</v>
      </c>
      <c r="E2505" s="189">
        <v>0</v>
      </c>
    </row>
    <row r="2506" spans="1:5" x14ac:dyDescent="0.25">
      <c r="A2506" s="190">
        <v>3103040012</v>
      </c>
      <c r="B2506" s="190" t="s">
        <v>5506</v>
      </c>
      <c r="C2506" s="190" t="s">
        <v>903</v>
      </c>
      <c r="D2506" s="190" t="s">
        <v>479</v>
      </c>
      <c r="E2506" s="191">
        <v>0</v>
      </c>
    </row>
    <row r="2507" spans="1:5" x14ac:dyDescent="0.25">
      <c r="A2507" s="188">
        <v>3103040013</v>
      </c>
      <c r="B2507" s="188" t="s">
        <v>2034</v>
      </c>
      <c r="C2507" s="188" t="s">
        <v>903</v>
      </c>
      <c r="D2507" s="188" t="s">
        <v>479</v>
      </c>
      <c r="E2507" s="189">
        <v>0</v>
      </c>
    </row>
    <row r="2508" spans="1:5" x14ac:dyDescent="0.25">
      <c r="A2508" s="190">
        <v>3103040014</v>
      </c>
      <c r="B2508" s="190" t="s">
        <v>7317</v>
      </c>
      <c r="C2508" s="190" t="s">
        <v>903</v>
      </c>
      <c r="D2508" s="190" t="s">
        <v>479</v>
      </c>
      <c r="E2508" s="191">
        <v>0</v>
      </c>
    </row>
    <row r="2509" spans="1:5" x14ac:dyDescent="0.25">
      <c r="A2509" s="188">
        <v>3103040015</v>
      </c>
      <c r="B2509" s="188" t="s">
        <v>4764</v>
      </c>
      <c r="C2509" s="188" t="s">
        <v>903</v>
      </c>
      <c r="D2509" s="188" t="s">
        <v>479</v>
      </c>
      <c r="E2509" s="189">
        <v>0</v>
      </c>
    </row>
    <row r="2510" spans="1:5" x14ac:dyDescent="0.25">
      <c r="A2510" s="190">
        <v>3103040016</v>
      </c>
      <c r="B2510" s="190" t="s">
        <v>4708</v>
      </c>
      <c r="C2510" s="190" t="s">
        <v>903</v>
      </c>
      <c r="D2510" s="190" t="s">
        <v>479</v>
      </c>
      <c r="E2510" s="191">
        <v>0</v>
      </c>
    </row>
    <row r="2511" spans="1:5" x14ac:dyDescent="0.25">
      <c r="A2511" s="188">
        <v>3103040017</v>
      </c>
      <c r="B2511" s="188" t="s">
        <v>5507</v>
      </c>
      <c r="C2511" s="188" t="s">
        <v>903</v>
      </c>
      <c r="D2511" s="188" t="s">
        <v>479</v>
      </c>
      <c r="E2511" s="189">
        <v>0</v>
      </c>
    </row>
    <row r="2512" spans="1:5" x14ac:dyDescent="0.25">
      <c r="A2512" s="190">
        <v>3103040018</v>
      </c>
      <c r="B2512" s="190" t="s">
        <v>3344</v>
      </c>
      <c r="C2512" s="190" t="s">
        <v>903</v>
      </c>
      <c r="D2512" s="190" t="s">
        <v>479</v>
      </c>
      <c r="E2512" s="191">
        <v>0</v>
      </c>
    </row>
    <row r="2513" spans="1:5" x14ac:dyDescent="0.25">
      <c r="A2513" s="188">
        <v>3103040019</v>
      </c>
      <c r="B2513" s="188" t="s">
        <v>2035</v>
      </c>
      <c r="C2513" s="188" t="s">
        <v>903</v>
      </c>
      <c r="D2513" s="188" t="s">
        <v>479</v>
      </c>
      <c r="E2513" s="189">
        <v>0</v>
      </c>
    </row>
    <row r="2514" spans="1:5" x14ac:dyDescent="0.25">
      <c r="A2514" s="190">
        <v>3103040020</v>
      </c>
      <c r="B2514" s="190" t="s">
        <v>2036</v>
      </c>
      <c r="C2514" s="190" t="s">
        <v>903</v>
      </c>
      <c r="D2514" s="190" t="s">
        <v>478</v>
      </c>
      <c r="E2514" s="191">
        <v>0</v>
      </c>
    </row>
    <row r="2515" spans="1:5" x14ac:dyDescent="0.25">
      <c r="A2515" s="188">
        <v>3103040021</v>
      </c>
      <c r="B2515" s="188" t="s">
        <v>2037</v>
      </c>
      <c r="C2515" s="188" t="s">
        <v>903</v>
      </c>
      <c r="D2515" s="188" t="s">
        <v>909</v>
      </c>
      <c r="E2515" s="189">
        <v>0</v>
      </c>
    </row>
    <row r="2516" spans="1:5" x14ac:dyDescent="0.25">
      <c r="A2516" s="190">
        <v>3103040022</v>
      </c>
      <c r="B2516" s="190" t="s">
        <v>2038</v>
      </c>
      <c r="C2516" s="190" t="s">
        <v>903</v>
      </c>
      <c r="D2516" s="190" t="s">
        <v>479</v>
      </c>
      <c r="E2516" s="191">
        <v>0</v>
      </c>
    </row>
    <row r="2517" spans="1:5" x14ac:dyDescent="0.25">
      <c r="A2517" s="188">
        <v>3103040023</v>
      </c>
      <c r="B2517" s="188" t="s">
        <v>4765</v>
      </c>
      <c r="C2517" s="188" t="s">
        <v>903</v>
      </c>
      <c r="D2517" s="188" t="s">
        <v>479</v>
      </c>
      <c r="E2517" s="189">
        <v>0</v>
      </c>
    </row>
    <row r="2518" spans="1:5" x14ac:dyDescent="0.25">
      <c r="A2518" s="190">
        <v>3103040024</v>
      </c>
      <c r="B2518" s="190" t="s">
        <v>4766</v>
      </c>
      <c r="C2518" s="190" t="s">
        <v>903</v>
      </c>
      <c r="D2518" s="190" t="s">
        <v>479</v>
      </c>
      <c r="E2518" s="191">
        <v>0</v>
      </c>
    </row>
    <row r="2519" spans="1:5" x14ac:dyDescent="0.25">
      <c r="A2519" s="188">
        <v>3103040025</v>
      </c>
      <c r="B2519" s="188" t="s">
        <v>4767</v>
      </c>
      <c r="C2519" s="188" t="s">
        <v>903</v>
      </c>
      <c r="D2519" s="188" t="s">
        <v>479</v>
      </c>
      <c r="E2519" s="189">
        <v>0</v>
      </c>
    </row>
    <row r="2520" spans="1:5" x14ac:dyDescent="0.25">
      <c r="A2520" s="190">
        <v>3103040026</v>
      </c>
      <c r="B2520" s="190" t="s">
        <v>7643</v>
      </c>
      <c r="C2520" s="190" t="s">
        <v>903</v>
      </c>
      <c r="D2520" s="190" t="s">
        <v>1981</v>
      </c>
      <c r="E2520" s="191">
        <v>0</v>
      </c>
    </row>
    <row r="2521" spans="1:5" x14ac:dyDescent="0.25">
      <c r="A2521" s="188">
        <v>3103040027</v>
      </c>
      <c r="B2521" s="188" t="s">
        <v>9243</v>
      </c>
      <c r="C2521" s="188" t="s">
        <v>903</v>
      </c>
      <c r="D2521" s="188" t="s">
        <v>479</v>
      </c>
      <c r="E2521" s="189">
        <v>0</v>
      </c>
    </row>
    <row r="2522" spans="1:5" x14ac:dyDescent="0.25">
      <c r="A2522" s="190">
        <v>3103040028</v>
      </c>
      <c r="B2522" s="190" t="s">
        <v>4768</v>
      </c>
      <c r="C2522" s="190" t="s">
        <v>903</v>
      </c>
      <c r="D2522" s="190" t="s">
        <v>1981</v>
      </c>
      <c r="E2522" s="191">
        <v>0</v>
      </c>
    </row>
    <row r="2523" spans="1:5" x14ac:dyDescent="0.25">
      <c r="A2523" s="188">
        <v>3103040029</v>
      </c>
      <c r="B2523" s="188" t="s">
        <v>9244</v>
      </c>
      <c r="C2523" s="188" t="s">
        <v>903</v>
      </c>
      <c r="D2523" s="188" t="s">
        <v>479</v>
      </c>
      <c r="E2523" s="189">
        <v>0</v>
      </c>
    </row>
    <row r="2524" spans="1:5" x14ac:dyDescent="0.25">
      <c r="A2524" s="190">
        <v>3103040030</v>
      </c>
      <c r="B2524" s="190" t="s">
        <v>9245</v>
      </c>
      <c r="C2524" s="190" t="s">
        <v>903</v>
      </c>
      <c r="D2524" s="190" t="s">
        <v>2091</v>
      </c>
      <c r="E2524" s="191">
        <v>0</v>
      </c>
    </row>
    <row r="2525" spans="1:5" x14ac:dyDescent="0.25">
      <c r="A2525" s="188">
        <v>3103040031</v>
      </c>
      <c r="B2525" s="188" t="s">
        <v>4744</v>
      </c>
      <c r="C2525" s="188" t="s">
        <v>903</v>
      </c>
      <c r="D2525" s="188" t="s">
        <v>486</v>
      </c>
      <c r="E2525" s="189">
        <v>0</v>
      </c>
    </row>
    <row r="2526" spans="1:5" x14ac:dyDescent="0.25">
      <c r="A2526" s="190">
        <v>3103040032</v>
      </c>
      <c r="B2526" s="190" t="s">
        <v>9246</v>
      </c>
      <c r="C2526" s="190" t="s">
        <v>903</v>
      </c>
      <c r="D2526" s="190" t="s">
        <v>2091</v>
      </c>
      <c r="E2526" s="191">
        <v>0</v>
      </c>
    </row>
    <row r="2527" spans="1:5" x14ac:dyDescent="0.25">
      <c r="A2527" s="188">
        <v>3103040033</v>
      </c>
      <c r="B2527" s="188" t="s">
        <v>8559</v>
      </c>
      <c r="C2527" s="188" t="s">
        <v>903</v>
      </c>
      <c r="D2527" s="188" t="s">
        <v>479</v>
      </c>
      <c r="E2527" s="189">
        <v>0</v>
      </c>
    </row>
    <row r="2528" spans="1:5" x14ac:dyDescent="0.25">
      <c r="A2528" s="190">
        <v>3103040034</v>
      </c>
      <c r="B2528" s="190" t="s">
        <v>4769</v>
      </c>
      <c r="C2528" s="190" t="s">
        <v>903</v>
      </c>
      <c r="D2528" s="190" t="s">
        <v>486</v>
      </c>
      <c r="E2528" s="191">
        <v>0</v>
      </c>
    </row>
    <row r="2529" spans="1:5" x14ac:dyDescent="0.25">
      <c r="A2529" s="188">
        <v>3103040035</v>
      </c>
      <c r="B2529" s="188" t="s">
        <v>4770</v>
      </c>
      <c r="C2529" s="188" t="s">
        <v>903</v>
      </c>
      <c r="D2529" s="188" t="s">
        <v>2091</v>
      </c>
      <c r="E2529" s="189">
        <v>0</v>
      </c>
    </row>
    <row r="2530" spans="1:5" x14ac:dyDescent="0.25">
      <c r="A2530" s="190">
        <v>3103040036</v>
      </c>
      <c r="B2530" s="190" t="s">
        <v>7332</v>
      </c>
      <c r="C2530" s="190" t="s">
        <v>903</v>
      </c>
      <c r="D2530" s="190" t="s">
        <v>479</v>
      </c>
      <c r="E2530" s="191">
        <v>0</v>
      </c>
    </row>
    <row r="2531" spans="1:5" x14ac:dyDescent="0.25">
      <c r="A2531" s="188">
        <v>3103040037</v>
      </c>
      <c r="B2531" s="188" t="s">
        <v>7131</v>
      </c>
      <c r="C2531" s="188" t="s">
        <v>903</v>
      </c>
      <c r="D2531" s="188" t="s">
        <v>479</v>
      </c>
      <c r="E2531" s="189">
        <v>0</v>
      </c>
    </row>
    <row r="2532" spans="1:5" x14ac:dyDescent="0.25">
      <c r="A2532" s="190">
        <v>3103040038</v>
      </c>
      <c r="B2532" s="190" t="s">
        <v>7524</v>
      </c>
      <c r="C2532" s="190" t="s">
        <v>903</v>
      </c>
      <c r="D2532" s="190" t="s">
        <v>479</v>
      </c>
      <c r="E2532" s="191">
        <v>0</v>
      </c>
    </row>
    <row r="2533" spans="1:5" x14ac:dyDescent="0.25">
      <c r="A2533" s="188">
        <v>3103040039</v>
      </c>
      <c r="B2533" s="188" t="s">
        <v>5508</v>
      </c>
      <c r="C2533" s="188" t="s">
        <v>903</v>
      </c>
      <c r="D2533" s="188" t="s">
        <v>1975</v>
      </c>
      <c r="E2533" s="189">
        <v>0</v>
      </c>
    </row>
    <row r="2534" spans="1:5" x14ac:dyDescent="0.25">
      <c r="A2534" s="190">
        <v>3103040040</v>
      </c>
      <c r="B2534" s="190" t="s">
        <v>7644</v>
      </c>
      <c r="C2534" s="190" t="s">
        <v>903</v>
      </c>
      <c r="D2534" s="190" t="s">
        <v>479</v>
      </c>
      <c r="E2534" s="191">
        <v>0</v>
      </c>
    </row>
    <row r="2535" spans="1:5" x14ac:dyDescent="0.25">
      <c r="A2535" s="188">
        <v>3103040041</v>
      </c>
      <c r="B2535" s="188" t="s">
        <v>5509</v>
      </c>
      <c r="C2535" s="188" t="s">
        <v>903</v>
      </c>
      <c r="D2535" s="188" t="s">
        <v>479</v>
      </c>
      <c r="E2535" s="189">
        <v>0</v>
      </c>
    </row>
    <row r="2536" spans="1:5" x14ac:dyDescent="0.25">
      <c r="A2536" s="190">
        <v>3103040042</v>
      </c>
      <c r="B2536" s="190" t="s">
        <v>3345</v>
      </c>
      <c r="C2536" s="190" t="s">
        <v>903</v>
      </c>
      <c r="D2536" s="190" t="s">
        <v>479</v>
      </c>
      <c r="E2536" s="191">
        <v>0</v>
      </c>
    </row>
    <row r="2537" spans="1:5" x14ac:dyDescent="0.25">
      <c r="A2537" s="188">
        <v>3103040043</v>
      </c>
      <c r="B2537" s="188" t="s">
        <v>3346</v>
      </c>
      <c r="C2537" s="188" t="s">
        <v>903</v>
      </c>
      <c r="D2537" s="188" t="s">
        <v>479</v>
      </c>
      <c r="E2537" s="189">
        <v>0</v>
      </c>
    </row>
    <row r="2538" spans="1:5" x14ac:dyDescent="0.25">
      <c r="A2538" s="190">
        <v>3103040044</v>
      </c>
      <c r="B2538" s="190" t="s">
        <v>3347</v>
      </c>
      <c r="C2538" s="190" t="s">
        <v>903</v>
      </c>
      <c r="D2538" s="190" t="s">
        <v>479</v>
      </c>
      <c r="E2538" s="191">
        <v>0</v>
      </c>
    </row>
    <row r="2539" spans="1:5" x14ac:dyDescent="0.25">
      <c r="A2539" s="188">
        <v>3103040045</v>
      </c>
      <c r="B2539" s="188" t="s">
        <v>4771</v>
      </c>
      <c r="C2539" s="188" t="s">
        <v>903</v>
      </c>
      <c r="D2539" s="188" t="s">
        <v>479</v>
      </c>
      <c r="E2539" s="189">
        <v>0</v>
      </c>
    </row>
    <row r="2540" spans="1:5" x14ac:dyDescent="0.25">
      <c r="A2540" s="190">
        <v>3103040046</v>
      </c>
      <c r="B2540" s="190" t="s">
        <v>3348</v>
      </c>
      <c r="C2540" s="190" t="s">
        <v>903</v>
      </c>
      <c r="D2540" s="190" t="s">
        <v>479</v>
      </c>
      <c r="E2540" s="191">
        <v>0</v>
      </c>
    </row>
    <row r="2541" spans="1:5" x14ac:dyDescent="0.25">
      <c r="A2541" s="188">
        <v>3103040047</v>
      </c>
      <c r="B2541" s="188" t="s">
        <v>6723</v>
      </c>
      <c r="C2541" s="188" t="s">
        <v>903</v>
      </c>
      <c r="D2541" s="188" t="s">
        <v>478</v>
      </c>
      <c r="E2541" s="189">
        <v>0</v>
      </c>
    </row>
    <row r="2542" spans="1:5" x14ac:dyDescent="0.25">
      <c r="A2542" s="190">
        <v>3103040048</v>
      </c>
      <c r="B2542" s="190" t="s">
        <v>6724</v>
      </c>
      <c r="C2542" s="190" t="s">
        <v>903</v>
      </c>
      <c r="D2542" s="190" t="s">
        <v>478</v>
      </c>
      <c r="E2542" s="191">
        <v>0</v>
      </c>
    </row>
    <row r="2543" spans="1:5" x14ac:dyDescent="0.25">
      <c r="A2543" s="188">
        <v>3103040049</v>
      </c>
      <c r="B2543" s="188" t="s">
        <v>2039</v>
      </c>
      <c r="C2543" s="188" t="s">
        <v>903</v>
      </c>
      <c r="D2543" s="188" t="s">
        <v>479</v>
      </c>
      <c r="E2543" s="189">
        <v>0</v>
      </c>
    </row>
    <row r="2544" spans="1:5" x14ac:dyDescent="0.25">
      <c r="A2544" s="190">
        <v>3103040050</v>
      </c>
      <c r="B2544" s="190" t="s">
        <v>2040</v>
      </c>
      <c r="C2544" s="190" t="s">
        <v>903</v>
      </c>
      <c r="D2544" s="190" t="s">
        <v>479</v>
      </c>
      <c r="E2544" s="191">
        <v>0</v>
      </c>
    </row>
    <row r="2545" spans="1:5" x14ac:dyDescent="0.25">
      <c r="A2545" s="188">
        <v>3103040051</v>
      </c>
      <c r="B2545" s="188" t="s">
        <v>6725</v>
      </c>
      <c r="C2545" s="188" t="s">
        <v>903</v>
      </c>
      <c r="D2545" s="188" t="s">
        <v>478</v>
      </c>
      <c r="E2545" s="189">
        <v>0</v>
      </c>
    </row>
    <row r="2546" spans="1:5" x14ac:dyDescent="0.25">
      <c r="A2546" s="190">
        <v>3103040052</v>
      </c>
      <c r="B2546" s="190" t="s">
        <v>11767</v>
      </c>
      <c r="C2546" s="190" t="s">
        <v>903</v>
      </c>
      <c r="D2546" s="190" t="s">
        <v>479</v>
      </c>
      <c r="E2546" s="191">
        <v>0</v>
      </c>
    </row>
    <row r="2547" spans="1:5" x14ac:dyDescent="0.25">
      <c r="A2547" s="188">
        <v>3103040053</v>
      </c>
      <c r="B2547" s="188" t="s">
        <v>12188</v>
      </c>
      <c r="C2547" s="188" t="s">
        <v>903</v>
      </c>
      <c r="D2547" s="188" t="s">
        <v>479</v>
      </c>
      <c r="E2547" s="189">
        <v>0</v>
      </c>
    </row>
    <row r="2548" spans="1:5" x14ac:dyDescent="0.25">
      <c r="A2548" s="190">
        <v>3103040054</v>
      </c>
      <c r="B2548" s="190" t="s">
        <v>2041</v>
      </c>
      <c r="C2548" s="190" t="s">
        <v>903</v>
      </c>
      <c r="D2548" s="190" t="s">
        <v>479</v>
      </c>
      <c r="E2548" s="191">
        <v>0</v>
      </c>
    </row>
    <row r="2549" spans="1:5" x14ac:dyDescent="0.25">
      <c r="A2549" s="188">
        <v>3103040055</v>
      </c>
      <c r="B2549" s="188" t="s">
        <v>4772</v>
      </c>
      <c r="C2549" s="188" t="s">
        <v>903</v>
      </c>
      <c r="D2549" s="188" t="s">
        <v>479</v>
      </c>
      <c r="E2549" s="189">
        <v>0</v>
      </c>
    </row>
    <row r="2550" spans="1:5" x14ac:dyDescent="0.25">
      <c r="A2550" s="190">
        <v>3103040056</v>
      </c>
      <c r="B2550" s="190" t="s">
        <v>12189</v>
      </c>
      <c r="C2550" s="190" t="s">
        <v>903</v>
      </c>
      <c r="D2550" s="190" t="s">
        <v>479</v>
      </c>
      <c r="E2550" s="191">
        <v>0</v>
      </c>
    </row>
    <row r="2551" spans="1:5" x14ac:dyDescent="0.25">
      <c r="A2551" s="188">
        <v>3103040057</v>
      </c>
      <c r="B2551" s="188" t="s">
        <v>5510</v>
      </c>
      <c r="C2551" s="188" t="s">
        <v>903</v>
      </c>
      <c r="D2551" s="188" t="s">
        <v>478</v>
      </c>
      <c r="E2551" s="189">
        <v>0</v>
      </c>
    </row>
    <row r="2552" spans="1:5" x14ac:dyDescent="0.25">
      <c r="A2552" s="190">
        <v>3103040058</v>
      </c>
      <c r="B2552" s="190" t="s">
        <v>12190</v>
      </c>
      <c r="C2552" s="190" t="s">
        <v>903</v>
      </c>
      <c r="D2552" s="190" t="s">
        <v>479</v>
      </c>
      <c r="E2552" s="191">
        <v>0</v>
      </c>
    </row>
    <row r="2553" spans="1:5" x14ac:dyDescent="0.25">
      <c r="A2553" s="188">
        <v>3103040059</v>
      </c>
      <c r="B2553" s="188" t="s">
        <v>4297</v>
      </c>
      <c r="C2553" s="188" t="s">
        <v>903</v>
      </c>
      <c r="D2553" s="188" t="s">
        <v>1975</v>
      </c>
      <c r="E2553" s="189">
        <v>0</v>
      </c>
    </row>
    <row r="2554" spans="1:5" x14ac:dyDescent="0.25">
      <c r="A2554" s="190">
        <v>3103040060</v>
      </c>
      <c r="B2554" s="190" t="s">
        <v>7645</v>
      </c>
      <c r="C2554" s="190" t="s">
        <v>903</v>
      </c>
      <c r="D2554" s="190" t="s">
        <v>489</v>
      </c>
      <c r="E2554" s="191">
        <v>0</v>
      </c>
    </row>
    <row r="2555" spans="1:5" x14ac:dyDescent="0.25">
      <c r="A2555" s="188">
        <v>3103040061</v>
      </c>
      <c r="B2555" s="188" t="s">
        <v>4298</v>
      </c>
      <c r="C2555" s="188" t="s">
        <v>903</v>
      </c>
      <c r="D2555" s="188" t="s">
        <v>479</v>
      </c>
      <c r="E2555" s="189">
        <v>0</v>
      </c>
    </row>
    <row r="2556" spans="1:5" x14ac:dyDescent="0.25">
      <c r="A2556" s="190">
        <v>3103040062</v>
      </c>
      <c r="B2556" s="190" t="s">
        <v>9247</v>
      </c>
      <c r="C2556" s="190" t="s">
        <v>903</v>
      </c>
      <c r="D2556" s="190" t="s">
        <v>1981</v>
      </c>
      <c r="E2556" s="191">
        <v>0</v>
      </c>
    </row>
    <row r="2557" spans="1:5" x14ac:dyDescent="0.25">
      <c r="A2557" s="188">
        <v>3103040063</v>
      </c>
      <c r="B2557" s="188" t="s">
        <v>2042</v>
      </c>
      <c r="C2557" s="188" t="s">
        <v>903</v>
      </c>
      <c r="D2557" s="188" t="s">
        <v>479</v>
      </c>
      <c r="E2557" s="189">
        <v>0</v>
      </c>
    </row>
    <row r="2558" spans="1:5" x14ac:dyDescent="0.25">
      <c r="A2558" s="190">
        <v>3103040064</v>
      </c>
      <c r="B2558" s="190" t="s">
        <v>2040</v>
      </c>
      <c r="C2558" s="190" t="s">
        <v>903</v>
      </c>
      <c r="D2558" s="190" t="s">
        <v>479</v>
      </c>
      <c r="E2558" s="191">
        <v>0</v>
      </c>
    </row>
    <row r="2559" spans="1:5" x14ac:dyDescent="0.25">
      <c r="A2559" s="188">
        <v>3103040065</v>
      </c>
      <c r="B2559" s="188" t="s">
        <v>3349</v>
      </c>
      <c r="C2559" s="188" t="s">
        <v>903</v>
      </c>
      <c r="D2559" s="188" t="s">
        <v>479</v>
      </c>
      <c r="E2559" s="189">
        <v>0</v>
      </c>
    </row>
    <row r="2560" spans="1:5" x14ac:dyDescent="0.25">
      <c r="A2560" s="190">
        <v>3103040066</v>
      </c>
      <c r="B2560" s="190" t="s">
        <v>2043</v>
      </c>
      <c r="C2560" s="190" t="s">
        <v>903</v>
      </c>
      <c r="D2560" s="190" t="s">
        <v>479</v>
      </c>
      <c r="E2560" s="191">
        <v>0</v>
      </c>
    </row>
    <row r="2561" spans="1:5" x14ac:dyDescent="0.25">
      <c r="A2561" s="188">
        <v>3103040067</v>
      </c>
      <c r="B2561" s="188" t="s">
        <v>5511</v>
      </c>
      <c r="C2561" s="188" t="s">
        <v>903</v>
      </c>
      <c r="D2561" s="188" t="s">
        <v>479</v>
      </c>
      <c r="E2561" s="189">
        <v>0</v>
      </c>
    </row>
    <row r="2562" spans="1:5" x14ac:dyDescent="0.25">
      <c r="A2562" s="190">
        <v>3103040068</v>
      </c>
      <c r="B2562" s="190" t="s">
        <v>3350</v>
      </c>
      <c r="C2562" s="190" t="s">
        <v>903</v>
      </c>
      <c r="D2562" s="190" t="s">
        <v>479</v>
      </c>
      <c r="E2562" s="191">
        <v>0</v>
      </c>
    </row>
    <row r="2563" spans="1:5" x14ac:dyDescent="0.25">
      <c r="A2563" s="188">
        <v>3103040069</v>
      </c>
      <c r="B2563" s="188" t="s">
        <v>4299</v>
      </c>
      <c r="C2563" s="188" t="s">
        <v>903</v>
      </c>
      <c r="D2563" s="188" t="s">
        <v>479</v>
      </c>
      <c r="E2563" s="189">
        <v>0</v>
      </c>
    </row>
    <row r="2564" spans="1:5" x14ac:dyDescent="0.25">
      <c r="A2564" s="190">
        <v>3103040070</v>
      </c>
      <c r="B2564" s="190" t="s">
        <v>2044</v>
      </c>
      <c r="C2564" s="190" t="s">
        <v>903</v>
      </c>
      <c r="D2564" s="190" t="s">
        <v>479</v>
      </c>
      <c r="E2564" s="191">
        <v>0</v>
      </c>
    </row>
    <row r="2565" spans="1:5" x14ac:dyDescent="0.25">
      <c r="A2565" s="188">
        <v>3103040071</v>
      </c>
      <c r="B2565" s="188" t="s">
        <v>4773</v>
      </c>
      <c r="C2565" s="188" t="s">
        <v>903</v>
      </c>
      <c r="D2565" s="188" t="s">
        <v>479</v>
      </c>
      <c r="E2565" s="189">
        <v>0</v>
      </c>
    </row>
    <row r="2566" spans="1:5" x14ac:dyDescent="0.25">
      <c r="A2566" s="190">
        <v>3103040072</v>
      </c>
      <c r="B2566" s="190" t="s">
        <v>4774</v>
      </c>
      <c r="C2566" s="190" t="s">
        <v>903</v>
      </c>
      <c r="D2566" s="190" t="s">
        <v>479</v>
      </c>
      <c r="E2566" s="191">
        <v>0</v>
      </c>
    </row>
    <row r="2567" spans="1:5" x14ac:dyDescent="0.25">
      <c r="A2567" s="188">
        <v>3103040073</v>
      </c>
      <c r="B2567" s="188" t="s">
        <v>4775</v>
      </c>
      <c r="C2567" s="188" t="s">
        <v>903</v>
      </c>
      <c r="D2567" s="188" t="s">
        <v>479</v>
      </c>
      <c r="E2567" s="189">
        <v>0</v>
      </c>
    </row>
    <row r="2568" spans="1:5" x14ac:dyDescent="0.25">
      <c r="A2568" s="190">
        <v>3103040074</v>
      </c>
      <c r="B2568" s="190" t="s">
        <v>2045</v>
      </c>
      <c r="C2568" s="190" t="s">
        <v>903</v>
      </c>
      <c r="D2568" s="190" t="s">
        <v>479</v>
      </c>
      <c r="E2568" s="191">
        <v>0</v>
      </c>
    </row>
    <row r="2569" spans="1:5" x14ac:dyDescent="0.25">
      <c r="A2569" s="188">
        <v>3103040075</v>
      </c>
      <c r="B2569" s="188" t="s">
        <v>2046</v>
      </c>
      <c r="C2569" s="188" t="s">
        <v>903</v>
      </c>
      <c r="D2569" s="188" t="s">
        <v>479</v>
      </c>
      <c r="E2569" s="189">
        <v>0</v>
      </c>
    </row>
    <row r="2570" spans="1:5" x14ac:dyDescent="0.25">
      <c r="A2570" s="190">
        <v>3103040076</v>
      </c>
      <c r="B2570" s="190" t="s">
        <v>2047</v>
      </c>
      <c r="C2570" s="190" t="s">
        <v>903</v>
      </c>
      <c r="D2570" s="190" t="s">
        <v>479</v>
      </c>
      <c r="E2570" s="191">
        <v>0</v>
      </c>
    </row>
    <row r="2571" spans="1:5" x14ac:dyDescent="0.25">
      <c r="A2571" s="188">
        <v>3103040077</v>
      </c>
      <c r="B2571" s="188" t="s">
        <v>5512</v>
      </c>
      <c r="C2571" s="188" t="s">
        <v>903</v>
      </c>
      <c r="D2571" s="188" t="s">
        <v>479</v>
      </c>
      <c r="E2571" s="189">
        <v>0</v>
      </c>
    </row>
    <row r="2572" spans="1:5" x14ac:dyDescent="0.25">
      <c r="A2572" s="190">
        <v>3103040078</v>
      </c>
      <c r="B2572" s="190" t="s">
        <v>2048</v>
      </c>
      <c r="C2572" s="190" t="s">
        <v>903</v>
      </c>
      <c r="D2572" s="190" t="s">
        <v>1981</v>
      </c>
      <c r="E2572" s="191">
        <v>0</v>
      </c>
    </row>
    <row r="2573" spans="1:5" x14ac:dyDescent="0.25">
      <c r="A2573" s="188">
        <v>3103040079</v>
      </c>
      <c r="B2573" s="188" t="s">
        <v>2049</v>
      </c>
      <c r="C2573" s="188" t="s">
        <v>903</v>
      </c>
      <c r="D2573" s="188" t="s">
        <v>479</v>
      </c>
      <c r="E2573" s="189">
        <v>0</v>
      </c>
    </row>
    <row r="2574" spans="1:5" x14ac:dyDescent="0.25">
      <c r="A2574" s="190">
        <v>3103040080</v>
      </c>
      <c r="B2574" s="190" t="s">
        <v>4776</v>
      </c>
      <c r="C2574" s="190" t="s">
        <v>903</v>
      </c>
      <c r="D2574" s="190" t="s">
        <v>479</v>
      </c>
      <c r="E2574" s="191">
        <v>0</v>
      </c>
    </row>
    <row r="2575" spans="1:5" x14ac:dyDescent="0.25">
      <c r="A2575" s="188">
        <v>3103040081</v>
      </c>
      <c r="B2575" s="188" t="s">
        <v>4777</v>
      </c>
      <c r="C2575" s="188" t="s">
        <v>903</v>
      </c>
      <c r="D2575" s="188" t="s">
        <v>478</v>
      </c>
      <c r="E2575" s="189">
        <v>0</v>
      </c>
    </row>
    <row r="2576" spans="1:5" x14ac:dyDescent="0.25">
      <c r="A2576" s="190">
        <v>3103040082</v>
      </c>
      <c r="B2576" s="190" t="s">
        <v>2050</v>
      </c>
      <c r="C2576" s="190" t="s">
        <v>903</v>
      </c>
      <c r="D2576" s="190" t="s">
        <v>479</v>
      </c>
      <c r="E2576" s="191">
        <v>0</v>
      </c>
    </row>
    <row r="2577" spans="1:5" x14ac:dyDescent="0.25">
      <c r="A2577" s="188">
        <v>3103040083</v>
      </c>
      <c r="B2577" s="188" t="s">
        <v>7646</v>
      </c>
      <c r="C2577" s="188" t="s">
        <v>903</v>
      </c>
      <c r="D2577" s="188" t="s">
        <v>479</v>
      </c>
      <c r="E2577" s="189">
        <v>0</v>
      </c>
    </row>
    <row r="2578" spans="1:5" x14ac:dyDescent="0.25">
      <c r="A2578" s="190">
        <v>3103040084</v>
      </c>
      <c r="B2578" s="190" t="s">
        <v>2051</v>
      </c>
      <c r="C2578" s="190" t="s">
        <v>903</v>
      </c>
      <c r="D2578" s="190" t="s">
        <v>479</v>
      </c>
      <c r="E2578" s="191">
        <v>0</v>
      </c>
    </row>
    <row r="2579" spans="1:5" x14ac:dyDescent="0.25">
      <c r="A2579" s="188">
        <v>3103040085</v>
      </c>
      <c r="B2579" s="188" t="s">
        <v>2052</v>
      </c>
      <c r="C2579" s="188" t="s">
        <v>903</v>
      </c>
      <c r="D2579" s="188" t="s">
        <v>479</v>
      </c>
      <c r="E2579" s="189">
        <v>0</v>
      </c>
    </row>
    <row r="2580" spans="1:5" x14ac:dyDescent="0.25">
      <c r="A2580" s="190">
        <v>3103040086</v>
      </c>
      <c r="B2580" s="190" t="s">
        <v>3351</v>
      </c>
      <c r="C2580" s="190" t="s">
        <v>903</v>
      </c>
      <c r="D2580" s="190" t="s">
        <v>479</v>
      </c>
      <c r="E2580" s="191">
        <v>0</v>
      </c>
    </row>
    <row r="2581" spans="1:5" x14ac:dyDescent="0.25">
      <c r="A2581" s="188">
        <v>3103040087</v>
      </c>
      <c r="B2581" s="188" t="s">
        <v>2053</v>
      </c>
      <c r="C2581" s="188" t="s">
        <v>903</v>
      </c>
      <c r="D2581" s="188" t="s">
        <v>486</v>
      </c>
      <c r="E2581" s="189">
        <v>0</v>
      </c>
    </row>
    <row r="2582" spans="1:5" x14ac:dyDescent="0.25">
      <c r="A2582" s="190">
        <v>3103040088</v>
      </c>
      <c r="B2582" s="190" t="s">
        <v>2054</v>
      </c>
      <c r="C2582" s="190" t="s">
        <v>903</v>
      </c>
      <c r="D2582" s="190" t="s">
        <v>1975</v>
      </c>
      <c r="E2582" s="191">
        <v>0</v>
      </c>
    </row>
    <row r="2583" spans="1:5" x14ac:dyDescent="0.25">
      <c r="A2583" s="188">
        <v>3103040089</v>
      </c>
      <c r="B2583" s="188" t="s">
        <v>4300</v>
      </c>
      <c r="C2583" s="188" t="s">
        <v>903</v>
      </c>
      <c r="D2583" s="188" t="s">
        <v>479</v>
      </c>
      <c r="E2583" s="189">
        <v>0</v>
      </c>
    </row>
    <row r="2584" spans="1:5" x14ac:dyDescent="0.25">
      <c r="A2584" s="190">
        <v>3103040090</v>
      </c>
      <c r="B2584" s="190" t="s">
        <v>4301</v>
      </c>
      <c r="C2584" s="190" t="s">
        <v>903</v>
      </c>
      <c r="D2584" s="190" t="s">
        <v>479</v>
      </c>
      <c r="E2584" s="191">
        <v>0</v>
      </c>
    </row>
    <row r="2585" spans="1:5" x14ac:dyDescent="0.25">
      <c r="A2585" s="188">
        <v>3103040091</v>
      </c>
      <c r="B2585" s="188" t="s">
        <v>4302</v>
      </c>
      <c r="C2585" s="188" t="s">
        <v>903</v>
      </c>
      <c r="D2585" s="188" t="s">
        <v>479</v>
      </c>
      <c r="E2585" s="189">
        <v>0</v>
      </c>
    </row>
    <row r="2586" spans="1:5" x14ac:dyDescent="0.25">
      <c r="A2586" s="190">
        <v>3103040092</v>
      </c>
      <c r="B2586" s="190" t="s">
        <v>7171</v>
      </c>
      <c r="C2586" s="190" t="s">
        <v>903</v>
      </c>
      <c r="D2586" s="190" t="s">
        <v>479</v>
      </c>
      <c r="E2586" s="191">
        <v>0</v>
      </c>
    </row>
    <row r="2587" spans="1:5" x14ac:dyDescent="0.25">
      <c r="A2587" s="188">
        <v>3103040093</v>
      </c>
      <c r="B2587" s="188" t="s">
        <v>2055</v>
      </c>
      <c r="C2587" s="188" t="s">
        <v>903</v>
      </c>
      <c r="D2587" s="188" t="s">
        <v>479</v>
      </c>
      <c r="E2587" s="189">
        <v>0</v>
      </c>
    </row>
    <row r="2588" spans="1:5" x14ac:dyDescent="0.25">
      <c r="A2588" s="190">
        <v>3103040094</v>
      </c>
      <c r="B2588" s="190" t="s">
        <v>7340</v>
      </c>
      <c r="C2588" s="190" t="s">
        <v>903</v>
      </c>
      <c r="D2588" s="190" t="s">
        <v>479</v>
      </c>
      <c r="E2588" s="191">
        <v>0</v>
      </c>
    </row>
    <row r="2589" spans="1:5" x14ac:dyDescent="0.25">
      <c r="A2589" s="188">
        <v>3103040095</v>
      </c>
      <c r="B2589" s="188" t="s">
        <v>3352</v>
      </c>
      <c r="C2589" s="188" t="s">
        <v>903</v>
      </c>
      <c r="D2589" s="188" t="s">
        <v>479</v>
      </c>
      <c r="E2589" s="189">
        <v>0</v>
      </c>
    </row>
    <row r="2590" spans="1:5" x14ac:dyDescent="0.25">
      <c r="A2590" s="190">
        <v>3103040096</v>
      </c>
      <c r="B2590" s="190" t="s">
        <v>7149</v>
      </c>
      <c r="C2590" s="190" t="s">
        <v>903</v>
      </c>
      <c r="D2590" s="190" t="s">
        <v>479</v>
      </c>
      <c r="E2590" s="191">
        <v>0</v>
      </c>
    </row>
    <row r="2591" spans="1:5" x14ac:dyDescent="0.25">
      <c r="A2591" s="188">
        <v>3103040097</v>
      </c>
      <c r="B2591" s="188" t="s">
        <v>3353</v>
      </c>
      <c r="C2591" s="188" t="s">
        <v>903</v>
      </c>
      <c r="D2591" s="188" t="s">
        <v>479</v>
      </c>
      <c r="E2591" s="189">
        <v>0</v>
      </c>
    </row>
    <row r="2592" spans="1:5" x14ac:dyDescent="0.25">
      <c r="A2592" s="190">
        <v>3103040098</v>
      </c>
      <c r="B2592" s="190" t="s">
        <v>3852</v>
      </c>
      <c r="C2592" s="190" t="s">
        <v>903</v>
      </c>
      <c r="D2592" s="190" t="s">
        <v>479</v>
      </c>
      <c r="E2592" s="191">
        <v>0</v>
      </c>
    </row>
    <row r="2593" spans="1:5" x14ac:dyDescent="0.25">
      <c r="A2593" s="188">
        <v>3103040099</v>
      </c>
      <c r="B2593" s="188" t="s">
        <v>5513</v>
      </c>
      <c r="C2593" s="188" t="s">
        <v>903</v>
      </c>
      <c r="D2593" s="188" t="s">
        <v>479</v>
      </c>
      <c r="E2593" s="189">
        <v>0</v>
      </c>
    </row>
    <row r="2594" spans="1:5" x14ac:dyDescent="0.25">
      <c r="A2594" s="190">
        <v>3103040100</v>
      </c>
      <c r="B2594" s="190" t="s">
        <v>7647</v>
      </c>
      <c r="C2594" s="190" t="s">
        <v>903</v>
      </c>
      <c r="D2594" s="190" t="s">
        <v>479</v>
      </c>
      <c r="E2594" s="191">
        <v>0</v>
      </c>
    </row>
    <row r="2595" spans="1:5" x14ac:dyDescent="0.25">
      <c r="A2595" s="188">
        <v>3103040101</v>
      </c>
      <c r="B2595" s="188" t="s">
        <v>3911</v>
      </c>
      <c r="C2595" s="188" t="s">
        <v>903</v>
      </c>
      <c r="D2595" s="188" t="s">
        <v>479</v>
      </c>
      <c r="E2595" s="189">
        <v>0</v>
      </c>
    </row>
    <row r="2596" spans="1:5" x14ac:dyDescent="0.25">
      <c r="A2596" s="190">
        <v>3103040102</v>
      </c>
      <c r="B2596" s="190" t="s">
        <v>3912</v>
      </c>
      <c r="C2596" s="190" t="s">
        <v>903</v>
      </c>
      <c r="D2596" s="190" t="s">
        <v>479</v>
      </c>
      <c r="E2596" s="191">
        <v>0</v>
      </c>
    </row>
    <row r="2597" spans="1:5" x14ac:dyDescent="0.25">
      <c r="A2597" s="188">
        <v>3103040103</v>
      </c>
      <c r="B2597" s="188" t="s">
        <v>6578</v>
      </c>
      <c r="C2597" s="188" t="s">
        <v>903</v>
      </c>
      <c r="D2597" s="188" t="s">
        <v>479</v>
      </c>
      <c r="E2597" s="189">
        <v>0</v>
      </c>
    </row>
    <row r="2598" spans="1:5" x14ac:dyDescent="0.25">
      <c r="A2598" s="190">
        <v>3103040104</v>
      </c>
      <c r="B2598" s="190" t="s">
        <v>4778</v>
      </c>
      <c r="C2598" s="190" t="s">
        <v>903</v>
      </c>
      <c r="D2598" s="190" t="s">
        <v>479</v>
      </c>
      <c r="E2598" s="191">
        <v>0</v>
      </c>
    </row>
    <row r="2599" spans="1:5" x14ac:dyDescent="0.25">
      <c r="A2599" s="188">
        <v>3103040105</v>
      </c>
      <c r="B2599" s="188" t="s">
        <v>4779</v>
      </c>
      <c r="C2599" s="188" t="s">
        <v>903</v>
      </c>
      <c r="D2599" s="188" t="s">
        <v>479</v>
      </c>
      <c r="E2599" s="189">
        <v>0</v>
      </c>
    </row>
    <row r="2600" spans="1:5" x14ac:dyDescent="0.25">
      <c r="A2600" s="190">
        <v>3103040106</v>
      </c>
      <c r="B2600" s="190" t="s">
        <v>9248</v>
      </c>
      <c r="C2600" s="190" t="s">
        <v>903</v>
      </c>
      <c r="D2600" s="190" t="s">
        <v>479</v>
      </c>
      <c r="E2600" s="191">
        <v>0</v>
      </c>
    </row>
    <row r="2601" spans="1:5" x14ac:dyDescent="0.25">
      <c r="A2601" s="188">
        <v>3103040107</v>
      </c>
      <c r="B2601" s="188" t="s">
        <v>4780</v>
      </c>
      <c r="C2601" s="188" t="s">
        <v>903</v>
      </c>
      <c r="D2601" s="188" t="s">
        <v>479</v>
      </c>
      <c r="E2601" s="189">
        <v>0</v>
      </c>
    </row>
    <row r="2602" spans="1:5" x14ac:dyDescent="0.25">
      <c r="A2602" s="190">
        <v>3103040108</v>
      </c>
      <c r="B2602" s="190" t="s">
        <v>4303</v>
      </c>
      <c r="C2602" s="190" t="s">
        <v>903</v>
      </c>
      <c r="D2602" s="190" t="s">
        <v>479</v>
      </c>
      <c r="E2602" s="191">
        <v>0</v>
      </c>
    </row>
    <row r="2603" spans="1:5" x14ac:dyDescent="0.25">
      <c r="A2603" s="188">
        <v>3103040109</v>
      </c>
      <c r="B2603" s="188" t="s">
        <v>4304</v>
      </c>
      <c r="C2603" s="188" t="s">
        <v>903</v>
      </c>
      <c r="D2603" s="188" t="s">
        <v>479</v>
      </c>
      <c r="E2603" s="189">
        <v>0</v>
      </c>
    </row>
    <row r="2604" spans="1:5" x14ac:dyDescent="0.25">
      <c r="A2604" s="190">
        <v>3103040110</v>
      </c>
      <c r="B2604" s="190" t="s">
        <v>4305</v>
      </c>
      <c r="C2604" s="190" t="s">
        <v>903</v>
      </c>
      <c r="D2604" s="190" t="s">
        <v>479</v>
      </c>
      <c r="E2604" s="191">
        <v>0</v>
      </c>
    </row>
    <row r="2605" spans="1:5" x14ac:dyDescent="0.25">
      <c r="A2605" s="188">
        <v>3103040111</v>
      </c>
      <c r="B2605" s="188" t="s">
        <v>4306</v>
      </c>
      <c r="C2605" s="188" t="s">
        <v>903</v>
      </c>
      <c r="D2605" s="188" t="s">
        <v>479</v>
      </c>
      <c r="E2605" s="189">
        <v>0</v>
      </c>
    </row>
    <row r="2606" spans="1:5" x14ac:dyDescent="0.25">
      <c r="A2606" s="190">
        <v>3103040112</v>
      </c>
      <c r="B2606" s="190" t="s">
        <v>2036</v>
      </c>
      <c r="C2606" s="190" t="s">
        <v>903</v>
      </c>
      <c r="D2606" s="190" t="s">
        <v>479</v>
      </c>
      <c r="E2606" s="191">
        <v>0</v>
      </c>
    </row>
    <row r="2607" spans="1:5" x14ac:dyDescent="0.25">
      <c r="A2607" s="188">
        <v>3103040113</v>
      </c>
      <c r="B2607" s="188" t="s">
        <v>6526</v>
      </c>
      <c r="C2607" s="188" t="s">
        <v>903</v>
      </c>
      <c r="D2607" s="188" t="s">
        <v>479</v>
      </c>
      <c r="E2607" s="189">
        <v>0</v>
      </c>
    </row>
    <row r="2608" spans="1:5" x14ac:dyDescent="0.25">
      <c r="A2608" s="190">
        <v>3103040114</v>
      </c>
      <c r="B2608" s="190" t="s">
        <v>5514</v>
      </c>
      <c r="C2608" s="190" t="s">
        <v>903</v>
      </c>
      <c r="D2608" s="190" t="s">
        <v>479</v>
      </c>
      <c r="E2608" s="191">
        <v>0</v>
      </c>
    </row>
    <row r="2609" spans="1:5" x14ac:dyDescent="0.25">
      <c r="A2609" s="188">
        <v>3103040115</v>
      </c>
      <c r="B2609" s="188" t="s">
        <v>6392</v>
      </c>
      <c r="C2609" s="188" t="s">
        <v>903</v>
      </c>
      <c r="D2609" s="188" t="s">
        <v>479</v>
      </c>
      <c r="E2609" s="189">
        <v>0</v>
      </c>
    </row>
    <row r="2610" spans="1:5" x14ac:dyDescent="0.25">
      <c r="A2610" s="190">
        <v>3103040116</v>
      </c>
      <c r="B2610" s="190" t="s">
        <v>6393</v>
      </c>
      <c r="C2610" s="190" t="s">
        <v>903</v>
      </c>
      <c r="D2610" s="190" t="s">
        <v>479</v>
      </c>
      <c r="E2610" s="191">
        <v>0</v>
      </c>
    </row>
    <row r="2611" spans="1:5" x14ac:dyDescent="0.25">
      <c r="A2611" s="188">
        <v>3103040117</v>
      </c>
      <c r="B2611" s="188" t="s">
        <v>6394</v>
      </c>
      <c r="C2611" s="188" t="s">
        <v>903</v>
      </c>
      <c r="D2611" s="188" t="s">
        <v>479</v>
      </c>
      <c r="E2611" s="189">
        <v>0</v>
      </c>
    </row>
    <row r="2612" spans="1:5" x14ac:dyDescent="0.25">
      <c r="A2612" s="190">
        <v>3103040118</v>
      </c>
      <c r="B2612" s="190" t="s">
        <v>6395</v>
      </c>
      <c r="C2612" s="190" t="s">
        <v>903</v>
      </c>
      <c r="D2612" s="190" t="s">
        <v>479</v>
      </c>
      <c r="E2612" s="191">
        <v>0</v>
      </c>
    </row>
    <row r="2613" spans="1:5" x14ac:dyDescent="0.25">
      <c r="A2613" s="188">
        <v>3103040119</v>
      </c>
      <c r="B2613" s="188" t="s">
        <v>6396</v>
      </c>
      <c r="C2613" s="188" t="s">
        <v>903</v>
      </c>
      <c r="D2613" s="188" t="s">
        <v>479</v>
      </c>
      <c r="E2613" s="189">
        <v>0</v>
      </c>
    </row>
    <row r="2614" spans="1:5" x14ac:dyDescent="0.25">
      <c r="A2614" s="190">
        <v>3103040120</v>
      </c>
      <c r="B2614" s="190" t="s">
        <v>6397</v>
      </c>
      <c r="C2614" s="190" t="s">
        <v>903</v>
      </c>
      <c r="D2614" s="190" t="s">
        <v>479</v>
      </c>
      <c r="E2614" s="191">
        <v>0</v>
      </c>
    </row>
    <row r="2615" spans="1:5" x14ac:dyDescent="0.25">
      <c r="A2615" s="188">
        <v>3103040121</v>
      </c>
      <c r="B2615" s="188" t="s">
        <v>6398</v>
      </c>
      <c r="C2615" s="188" t="s">
        <v>903</v>
      </c>
      <c r="D2615" s="188" t="s">
        <v>479</v>
      </c>
      <c r="E2615" s="189">
        <v>0</v>
      </c>
    </row>
    <row r="2616" spans="1:5" x14ac:dyDescent="0.25">
      <c r="A2616" s="190">
        <v>3103040122</v>
      </c>
      <c r="B2616" s="190" t="s">
        <v>6399</v>
      </c>
      <c r="C2616" s="190" t="s">
        <v>903</v>
      </c>
      <c r="D2616" s="190" t="s">
        <v>479</v>
      </c>
      <c r="E2616" s="191">
        <v>0</v>
      </c>
    </row>
    <row r="2617" spans="1:5" x14ac:dyDescent="0.25">
      <c r="A2617" s="188">
        <v>3103040123</v>
      </c>
      <c r="B2617" s="188" t="s">
        <v>8567</v>
      </c>
      <c r="C2617" s="188" t="s">
        <v>903</v>
      </c>
      <c r="D2617" s="188" t="s">
        <v>479</v>
      </c>
      <c r="E2617" s="189">
        <v>0</v>
      </c>
    </row>
    <row r="2618" spans="1:5" x14ac:dyDescent="0.25">
      <c r="A2618" s="190">
        <v>3103040124</v>
      </c>
      <c r="B2618" s="190" t="s">
        <v>5515</v>
      </c>
      <c r="C2618" s="190" t="s">
        <v>903</v>
      </c>
      <c r="D2618" s="190" t="s">
        <v>479</v>
      </c>
      <c r="E2618" s="191">
        <v>0</v>
      </c>
    </row>
    <row r="2619" spans="1:5" x14ac:dyDescent="0.25">
      <c r="A2619" s="188">
        <v>3103040125</v>
      </c>
      <c r="B2619" s="188" t="s">
        <v>5516</v>
      </c>
      <c r="C2619" s="188" t="s">
        <v>903</v>
      </c>
      <c r="D2619" s="188" t="s">
        <v>479</v>
      </c>
      <c r="E2619" s="189">
        <v>0</v>
      </c>
    </row>
    <row r="2620" spans="1:5" x14ac:dyDescent="0.25">
      <c r="A2620" s="190">
        <v>3103040126</v>
      </c>
      <c r="B2620" s="190" t="s">
        <v>6726</v>
      </c>
      <c r="C2620" s="190" t="s">
        <v>903</v>
      </c>
      <c r="D2620" s="190" t="s">
        <v>2091</v>
      </c>
      <c r="E2620" s="191">
        <v>0</v>
      </c>
    </row>
    <row r="2621" spans="1:5" x14ac:dyDescent="0.25">
      <c r="A2621" s="188">
        <v>3103040127</v>
      </c>
      <c r="B2621" s="188" t="s">
        <v>6727</v>
      </c>
      <c r="C2621" s="188" t="s">
        <v>903</v>
      </c>
      <c r="D2621" s="188" t="s">
        <v>479</v>
      </c>
      <c r="E2621" s="189">
        <v>0</v>
      </c>
    </row>
    <row r="2622" spans="1:5" x14ac:dyDescent="0.25">
      <c r="A2622" s="190">
        <v>3103040128</v>
      </c>
      <c r="B2622" s="190" t="s">
        <v>5517</v>
      </c>
      <c r="C2622" s="190" t="s">
        <v>903</v>
      </c>
      <c r="D2622" s="190" t="s">
        <v>479</v>
      </c>
      <c r="E2622" s="191">
        <v>0</v>
      </c>
    </row>
    <row r="2623" spans="1:5" x14ac:dyDescent="0.25">
      <c r="A2623" s="188">
        <v>3103040129</v>
      </c>
      <c r="B2623" s="188" t="s">
        <v>7132</v>
      </c>
      <c r="C2623" s="188" t="s">
        <v>903</v>
      </c>
      <c r="D2623" s="188" t="s">
        <v>479</v>
      </c>
      <c r="E2623" s="189">
        <v>0</v>
      </c>
    </row>
    <row r="2624" spans="1:5" x14ac:dyDescent="0.25">
      <c r="A2624" s="190">
        <v>3103040130</v>
      </c>
      <c r="B2624" s="190" t="s">
        <v>6728</v>
      </c>
      <c r="C2624" s="190" t="s">
        <v>903</v>
      </c>
      <c r="D2624" s="190" t="s">
        <v>479</v>
      </c>
      <c r="E2624" s="191">
        <v>0</v>
      </c>
    </row>
    <row r="2625" spans="1:5" x14ac:dyDescent="0.25">
      <c r="A2625" s="188">
        <v>3103040131</v>
      </c>
      <c r="B2625" s="188" t="s">
        <v>5518</v>
      </c>
      <c r="C2625" s="188" t="s">
        <v>903</v>
      </c>
      <c r="D2625" s="188" t="s">
        <v>479</v>
      </c>
      <c r="E2625" s="189">
        <v>0</v>
      </c>
    </row>
    <row r="2626" spans="1:5" x14ac:dyDescent="0.25">
      <c r="A2626" s="190">
        <v>3103040132</v>
      </c>
      <c r="B2626" s="190" t="s">
        <v>5519</v>
      </c>
      <c r="C2626" s="190" t="s">
        <v>903</v>
      </c>
      <c r="D2626" s="190" t="s">
        <v>489</v>
      </c>
      <c r="E2626" s="191">
        <v>0</v>
      </c>
    </row>
    <row r="2627" spans="1:5" x14ac:dyDescent="0.25">
      <c r="A2627" s="188">
        <v>3103040133</v>
      </c>
      <c r="B2627" s="188" t="s">
        <v>5520</v>
      </c>
      <c r="C2627" s="188" t="s">
        <v>903</v>
      </c>
      <c r="D2627" s="188" t="s">
        <v>489</v>
      </c>
      <c r="E2627" s="189">
        <v>0</v>
      </c>
    </row>
    <row r="2628" spans="1:5" x14ac:dyDescent="0.25">
      <c r="A2628" s="190">
        <v>3103040134</v>
      </c>
      <c r="B2628" s="190" t="s">
        <v>5521</v>
      </c>
      <c r="C2628" s="190" t="s">
        <v>903</v>
      </c>
      <c r="D2628" s="190" t="s">
        <v>489</v>
      </c>
      <c r="E2628" s="191">
        <v>0</v>
      </c>
    </row>
    <row r="2629" spans="1:5" x14ac:dyDescent="0.25">
      <c r="A2629" s="188">
        <v>3103040135</v>
      </c>
      <c r="B2629" s="188" t="s">
        <v>6400</v>
      </c>
      <c r="C2629" s="188" t="s">
        <v>903</v>
      </c>
      <c r="D2629" s="188" t="s">
        <v>2091</v>
      </c>
      <c r="E2629" s="189">
        <v>0</v>
      </c>
    </row>
    <row r="2630" spans="1:5" x14ac:dyDescent="0.25">
      <c r="A2630" s="190">
        <v>3103040136</v>
      </c>
      <c r="B2630" s="190" t="s">
        <v>6401</v>
      </c>
      <c r="C2630" s="190" t="s">
        <v>903</v>
      </c>
      <c r="D2630" s="190" t="s">
        <v>479</v>
      </c>
      <c r="E2630" s="191">
        <v>0</v>
      </c>
    </row>
    <row r="2631" spans="1:5" x14ac:dyDescent="0.25">
      <c r="A2631" s="188">
        <v>3103040137</v>
      </c>
      <c r="B2631" s="188" t="s">
        <v>6402</v>
      </c>
      <c r="C2631" s="188" t="s">
        <v>903</v>
      </c>
      <c r="D2631" s="188" t="s">
        <v>479</v>
      </c>
      <c r="E2631" s="189">
        <v>0</v>
      </c>
    </row>
    <row r="2632" spans="1:5" x14ac:dyDescent="0.25">
      <c r="A2632" s="190">
        <v>3103040138</v>
      </c>
      <c r="B2632" s="190" t="s">
        <v>6403</v>
      </c>
      <c r="C2632" s="190" t="s">
        <v>903</v>
      </c>
      <c r="D2632" s="190" t="s">
        <v>479</v>
      </c>
      <c r="E2632" s="191">
        <v>0</v>
      </c>
    </row>
    <row r="2633" spans="1:5" x14ac:dyDescent="0.25">
      <c r="A2633" s="188">
        <v>3103040139</v>
      </c>
      <c r="B2633" s="188" t="s">
        <v>6404</v>
      </c>
      <c r="C2633" s="188" t="s">
        <v>903</v>
      </c>
      <c r="D2633" s="188" t="s">
        <v>2091</v>
      </c>
      <c r="E2633" s="189">
        <v>0</v>
      </c>
    </row>
    <row r="2634" spans="1:5" x14ac:dyDescent="0.25">
      <c r="A2634" s="190">
        <v>3103040140</v>
      </c>
      <c r="B2634" s="190" t="s">
        <v>6405</v>
      </c>
      <c r="C2634" s="190" t="s">
        <v>903</v>
      </c>
      <c r="D2634" s="190" t="s">
        <v>479</v>
      </c>
      <c r="E2634" s="191">
        <v>0</v>
      </c>
    </row>
    <row r="2635" spans="1:5" x14ac:dyDescent="0.25">
      <c r="A2635" s="188">
        <v>3103040141</v>
      </c>
      <c r="B2635" s="188" t="s">
        <v>6406</v>
      </c>
      <c r="C2635" s="188" t="s">
        <v>903</v>
      </c>
      <c r="D2635" s="188" t="s">
        <v>479</v>
      </c>
      <c r="E2635" s="189">
        <v>0</v>
      </c>
    </row>
    <row r="2636" spans="1:5" x14ac:dyDescent="0.25">
      <c r="A2636" s="190">
        <v>3103040142</v>
      </c>
      <c r="B2636" s="190" t="s">
        <v>7648</v>
      </c>
      <c r="C2636" s="190" t="s">
        <v>903</v>
      </c>
      <c r="D2636" s="190" t="s">
        <v>479</v>
      </c>
      <c r="E2636" s="191">
        <v>0</v>
      </c>
    </row>
    <row r="2637" spans="1:5" x14ac:dyDescent="0.25">
      <c r="A2637" s="188">
        <v>3103040143</v>
      </c>
      <c r="B2637" s="188" t="s">
        <v>12191</v>
      </c>
      <c r="C2637" s="188" t="s">
        <v>903</v>
      </c>
      <c r="D2637" s="188" t="s">
        <v>479</v>
      </c>
      <c r="E2637" s="189">
        <v>0</v>
      </c>
    </row>
    <row r="2638" spans="1:5" x14ac:dyDescent="0.25">
      <c r="A2638" s="190">
        <v>3103040144</v>
      </c>
      <c r="B2638" s="190" t="s">
        <v>7649</v>
      </c>
      <c r="C2638" s="190" t="s">
        <v>903</v>
      </c>
      <c r="D2638" s="190" t="s">
        <v>479</v>
      </c>
      <c r="E2638" s="191">
        <v>0</v>
      </c>
    </row>
    <row r="2639" spans="1:5" x14ac:dyDescent="0.25">
      <c r="A2639" s="188">
        <v>3103040145</v>
      </c>
      <c r="B2639" s="188" t="s">
        <v>7650</v>
      </c>
      <c r="C2639" s="188" t="s">
        <v>903</v>
      </c>
      <c r="D2639" s="188" t="s">
        <v>479</v>
      </c>
      <c r="E2639" s="189">
        <v>0</v>
      </c>
    </row>
    <row r="2640" spans="1:5" x14ac:dyDescent="0.25">
      <c r="A2640" s="190">
        <v>3103040146</v>
      </c>
      <c r="B2640" s="190" t="s">
        <v>7651</v>
      </c>
      <c r="C2640" s="190" t="s">
        <v>903</v>
      </c>
      <c r="D2640" s="190" t="s">
        <v>479</v>
      </c>
      <c r="E2640" s="191">
        <v>0</v>
      </c>
    </row>
    <row r="2641" spans="1:5" x14ac:dyDescent="0.25">
      <c r="A2641" s="188">
        <v>3103040147</v>
      </c>
      <c r="B2641" s="188" t="s">
        <v>7652</v>
      </c>
      <c r="C2641" s="188" t="s">
        <v>903</v>
      </c>
      <c r="D2641" s="188" t="s">
        <v>479</v>
      </c>
      <c r="E2641" s="189">
        <v>0</v>
      </c>
    </row>
    <row r="2642" spans="1:5" x14ac:dyDescent="0.25">
      <c r="A2642" s="190">
        <v>3103040148</v>
      </c>
      <c r="B2642" s="190" t="s">
        <v>7653</v>
      </c>
      <c r="C2642" s="190" t="s">
        <v>903</v>
      </c>
      <c r="D2642" s="190" t="s">
        <v>479</v>
      </c>
      <c r="E2642" s="191">
        <v>0</v>
      </c>
    </row>
    <row r="2643" spans="1:5" x14ac:dyDescent="0.25">
      <c r="A2643" s="188">
        <v>3103040149</v>
      </c>
      <c r="B2643" s="188" t="s">
        <v>7654</v>
      </c>
      <c r="C2643" s="188" t="s">
        <v>903</v>
      </c>
      <c r="D2643" s="188" t="s">
        <v>479</v>
      </c>
      <c r="E2643" s="189">
        <v>0</v>
      </c>
    </row>
    <row r="2644" spans="1:5" x14ac:dyDescent="0.25">
      <c r="A2644" s="190">
        <v>3103040150</v>
      </c>
      <c r="B2644" s="190" t="s">
        <v>7655</v>
      </c>
      <c r="C2644" s="190" t="s">
        <v>903</v>
      </c>
      <c r="D2644" s="190" t="s">
        <v>479</v>
      </c>
      <c r="E2644" s="191">
        <v>0</v>
      </c>
    </row>
    <row r="2645" spans="1:5" x14ac:dyDescent="0.25">
      <c r="A2645" s="188">
        <v>3103040151</v>
      </c>
      <c r="B2645" s="188" t="s">
        <v>7172</v>
      </c>
      <c r="C2645" s="188" t="s">
        <v>903</v>
      </c>
      <c r="D2645" s="188" t="s">
        <v>479</v>
      </c>
      <c r="E2645" s="189">
        <v>0</v>
      </c>
    </row>
    <row r="2646" spans="1:5" x14ac:dyDescent="0.25">
      <c r="A2646" s="190">
        <v>3103040152</v>
      </c>
      <c r="B2646" s="190" t="s">
        <v>7656</v>
      </c>
      <c r="C2646" s="190" t="s">
        <v>903</v>
      </c>
      <c r="D2646" s="190" t="s">
        <v>479</v>
      </c>
      <c r="E2646" s="191">
        <v>0</v>
      </c>
    </row>
    <row r="2647" spans="1:5" x14ac:dyDescent="0.25">
      <c r="A2647" s="188">
        <v>3103040153</v>
      </c>
      <c r="B2647" s="188" t="s">
        <v>7657</v>
      </c>
      <c r="C2647" s="188" t="s">
        <v>903</v>
      </c>
      <c r="D2647" s="188" t="s">
        <v>750</v>
      </c>
      <c r="E2647" s="189">
        <v>0</v>
      </c>
    </row>
    <row r="2648" spans="1:5" x14ac:dyDescent="0.25">
      <c r="A2648" s="190">
        <v>3103040154</v>
      </c>
      <c r="B2648" s="190" t="s">
        <v>7658</v>
      </c>
      <c r="C2648" s="190" t="s">
        <v>903</v>
      </c>
      <c r="D2648" s="190" t="s">
        <v>479</v>
      </c>
      <c r="E2648" s="191">
        <v>0</v>
      </c>
    </row>
    <row r="2649" spans="1:5" x14ac:dyDescent="0.25">
      <c r="A2649" s="188">
        <v>3103040155</v>
      </c>
      <c r="B2649" s="188" t="s">
        <v>7659</v>
      </c>
      <c r="C2649" s="188" t="s">
        <v>903</v>
      </c>
      <c r="D2649" s="188" t="s">
        <v>479</v>
      </c>
      <c r="E2649" s="189">
        <v>0</v>
      </c>
    </row>
    <row r="2650" spans="1:5" x14ac:dyDescent="0.25">
      <c r="A2650" s="190">
        <v>3103040156</v>
      </c>
      <c r="B2650" s="190" t="s">
        <v>7660</v>
      </c>
      <c r="C2650" s="190" t="s">
        <v>903</v>
      </c>
      <c r="D2650" s="190" t="s">
        <v>750</v>
      </c>
      <c r="E2650" s="191">
        <v>0</v>
      </c>
    </row>
    <row r="2651" spans="1:5" x14ac:dyDescent="0.25">
      <c r="A2651" s="188">
        <v>3103040157</v>
      </c>
      <c r="B2651" s="188" t="s">
        <v>7661</v>
      </c>
      <c r="C2651" s="188" t="s">
        <v>903</v>
      </c>
      <c r="D2651" s="188" t="s">
        <v>479</v>
      </c>
      <c r="E2651" s="189">
        <v>0</v>
      </c>
    </row>
    <row r="2652" spans="1:5" x14ac:dyDescent="0.25">
      <c r="A2652" s="190">
        <v>3103040158</v>
      </c>
      <c r="B2652" s="190" t="s">
        <v>7662</v>
      </c>
      <c r="C2652" s="190" t="s">
        <v>903</v>
      </c>
      <c r="D2652" s="190" t="s">
        <v>479</v>
      </c>
      <c r="E2652" s="191">
        <v>0</v>
      </c>
    </row>
    <row r="2653" spans="1:5" x14ac:dyDescent="0.25">
      <c r="A2653" s="188">
        <v>3103040159</v>
      </c>
      <c r="B2653" s="188" t="s">
        <v>12192</v>
      </c>
      <c r="C2653" s="188" t="s">
        <v>903</v>
      </c>
      <c r="D2653" s="188" t="s">
        <v>479</v>
      </c>
      <c r="E2653" s="189">
        <v>0</v>
      </c>
    </row>
    <row r="2654" spans="1:5" x14ac:dyDescent="0.25">
      <c r="A2654" s="190">
        <v>3103040160</v>
      </c>
      <c r="B2654" s="190" t="s">
        <v>7663</v>
      </c>
      <c r="C2654" s="190" t="s">
        <v>903</v>
      </c>
      <c r="D2654" s="190" t="s">
        <v>479</v>
      </c>
      <c r="E2654" s="191">
        <v>0</v>
      </c>
    </row>
    <row r="2655" spans="1:5" x14ac:dyDescent="0.25">
      <c r="A2655" s="188">
        <v>3103040161</v>
      </c>
      <c r="B2655" s="188" t="s">
        <v>7664</v>
      </c>
      <c r="C2655" s="188" t="s">
        <v>903</v>
      </c>
      <c r="D2655" s="188" t="s">
        <v>479</v>
      </c>
      <c r="E2655" s="189">
        <v>0</v>
      </c>
    </row>
    <row r="2656" spans="1:5" x14ac:dyDescent="0.25">
      <c r="A2656" s="190">
        <v>3103040162</v>
      </c>
      <c r="B2656" s="190" t="s">
        <v>7665</v>
      </c>
      <c r="C2656" s="190" t="s">
        <v>903</v>
      </c>
      <c r="D2656" s="190" t="s">
        <v>2091</v>
      </c>
      <c r="E2656" s="191">
        <v>0</v>
      </c>
    </row>
    <row r="2657" spans="1:5" x14ac:dyDescent="0.25">
      <c r="A2657" s="188">
        <v>3103040163</v>
      </c>
      <c r="B2657" s="188" t="s">
        <v>7666</v>
      </c>
      <c r="C2657" s="188" t="s">
        <v>903</v>
      </c>
      <c r="D2657" s="188" t="s">
        <v>2091</v>
      </c>
      <c r="E2657" s="189">
        <v>0</v>
      </c>
    </row>
    <row r="2658" spans="1:5" x14ac:dyDescent="0.25">
      <c r="A2658" s="190">
        <v>3103040164</v>
      </c>
      <c r="B2658" s="190" t="s">
        <v>7667</v>
      </c>
      <c r="C2658" s="190" t="s">
        <v>903</v>
      </c>
      <c r="D2658" s="190" t="s">
        <v>2091</v>
      </c>
      <c r="E2658" s="191">
        <v>0</v>
      </c>
    </row>
    <row r="2659" spans="1:5" x14ac:dyDescent="0.25">
      <c r="A2659" s="188">
        <v>3103040165</v>
      </c>
      <c r="B2659" s="188" t="s">
        <v>7668</v>
      </c>
      <c r="C2659" s="188" t="s">
        <v>903</v>
      </c>
      <c r="D2659" s="188" t="s">
        <v>479</v>
      </c>
      <c r="E2659" s="189">
        <v>0</v>
      </c>
    </row>
    <row r="2660" spans="1:5" x14ac:dyDescent="0.25">
      <c r="A2660" s="190">
        <v>3103040166</v>
      </c>
      <c r="B2660" s="190" t="s">
        <v>7669</v>
      </c>
      <c r="C2660" s="190" t="s">
        <v>903</v>
      </c>
      <c r="D2660" s="190" t="s">
        <v>479</v>
      </c>
      <c r="E2660" s="191">
        <v>0</v>
      </c>
    </row>
    <row r="2661" spans="1:5" x14ac:dyDescent="0.25">
      <c r="A2661" s="188">
        <v>3103040167</v>
      </c>
      <c r="B2661" s="188" t="s">
        <v>7670</v>
      </c>
      <c r="C2661" s="188" t="s">
        <v>903</v>
      </c>
      <c r="D2661" s="188" t="s">
        <v>479</v>
      </c>
      <c r="E2661" s="189">
        <v>0</v>
      </c>
    </row>
    <row r="2662" spans="1:5" x14ac:dyDescent="0.25">
      <c r="A2662" s="190">
        <v>3103040168</v>
      </c>
      <c r="B2662" s="190" t="s">
        <v>7671</v>
      </c>
      <c r="C2662" s="190" t="s">
        <v>903</v>
      </c>
      <c r="D2662" s="190" t="s">
        <v>479</v>
      </c>
      <c r="E2662" s="191">
        <v>0</v>
      </c>
    </row>
    <row r="2663" spans="1:5" x14ac:dyDescent="0.25">
      <c r="A2663" s="188">
        <v>3103040169</v>
      </c>
      <c r="B2663" s="188" t="s">
        <v>8767</v>
      </c>
      <c r="C2663" s="188" t="s">
        <v>903</v>
      </c>
      <c r="D2663" s="188" t="s">
        <v>479</v>
      </c>
      <c r="E2663" s="189">
        <v>0</v>
      </c>
    </row>
    <row r="2664" spans="1:5" x14ac:dyDescent="0.25">
      <c r="A2664" s="190">
        <v>3103040170</v>
      </c>
      <c r="B2664" s="190" t="s">
        <v>7672</v>
      </c>
      <c r="C2664" s="190" t="s">
        <v>903</v>
      </c>
      <c r="D2664" s="190" t="s">
        <v>479</v>
      </c>
      <c r="E2664" s="191">
        <v>0</v>
      </c>
    </row>
    <row r="2665" spans="1:5" x14ac:dyDescent="0.25">
      <c r="A2665" s="188">
        <v>3103040171</v>
      </c>
      <c r="B2665" s="188" t="s">
        <v>8768</v>
      </c>
      <c r="C2665" s="188" t="s">
        <v>903</v>
      </c>
      <c r="D2665" s="188" t="s">
        <v>479</v>
      </c>
      <c r="E2665" s="189">
        <v>0</v>
      </c>
    </row>
    <row r="2666" spans="1:5" x14ac:dyDescent="0.25">
      <c r="A2666" s="190">
        <v>3103040172</v>
      </c>
      <c r="B2666" s="190" t="s">
        <v>7673</v>
      </c>
      <c r="C2666" s="190" t="s">
        <v>903</v>
      </c>
      <c r="D2666" s="190" t="s">
        <v>479</v>
      </c>
      <c r="E2666" s="191">
        <v>0</v>
      </c>
    </row>
    <row r="2667" spans="1:5" x14ac:dyDescent="0.25">
      <c r="A2667" s="188">
        <v>3103040173</v>
      </c>
      <c r="B2667" s="188" t="s">
        <v>9249</v>
      </c>
      <c r="C2667" s="188" t="s">
        <v>903</v>
      </c>
      <c r="D2667" s="188" t="s">
        <v>479</v>
      </c>
      <c r="E2667" s="189">
        <v>0</v>
      </c>
    </row>
    <row r="2668" spans="1:5" x14ac:dyDescent="0.25">
      <c r="A2668" s="190">
        <v>3103040174</v>
      </c>
      <c r="B2668" s="190" t="s">
        <v>9250</v>
      </c>
      <c r="C2668" s="190" t="s">
        <v>903</v>
      </c>
      <c r="D2668" s="190" t="s">
        <v>479</v>
      </c>
      <c r="E2668" s="191">
        <v>0</v>
      </c>
    </row>
    <row r="2669" spans="1:5" x14ac:dyDescent="0.25">
      <c r="A2669" s="188">
        <v>3103040175</v>
      </c>
      <c r="B2669" s="188" t="s">
        <v>9251</v>
      </c>
      <c r="C2669" s="188" t="s">
        <v>903</v>
      </c>
      <c r="D2669" s="188" t="s">
        <v>479</v>
      </c>
      <c r="E2669" s="189">
        <v>0</v>
      </c>
    </row>
    <row r="2670" spans="1:5" x14ac:dyDescent="0.25">
      <c r="A2670" s="190">
        <v>3103040176</v>
      </c>
      <c r="B2670" s="190" t="s">
        <v>8769</v>
      </c>
      <c r="C2670" s="190" t="s">
        <v>903</v>
      </c>
      <c r="D2670" s="190" t="s">
        <v>479</v>
      </c>
      <c r="E2670" s="191">
        <v>0</v>
      </c>
    </row>
    <row r="2671" spans="1:5" x14ac:dyDescent="0.25">
      <c r="A2671" s="188">
        <v>3103040177</v>
      </c>
      <c r="B2671" s="188" t="s">
        <v>9252</v>
      </c>
      <c r="C2671" s="188" t="s">
        <v>903</v>
      </c>
      <c r="D2671" s="188" t="s">
        <v>479</v>
      </c>
      <c r="E2671" s="189">
        <v>0</v>
      </c>
    </row>
    <row r="2672" spans="1:5" x14ac:dyDescent="0.25">
      <c r="A2672" s="190">
        <v>3103040178</v>
      </c>
      <c r="B2672" s="190" t="s">
        <v>9253</v>
      </c>
      <c r="C2672" s="190" t="s">
        <v>903</v>
      </c>
      <c r="D2672" s="190" t="s">
        <v>479</v>
      </c>
      <c r="E2672" s="191">
        <v>0</v>
      </c>
    </row>
    <row r="2673" spans="1:5" x14ac:dyDescent="0.25">
      <c r="A2673" s="188">
        <v>3103040179</v>
      </c>
      <c r="B2673" s="188" t="s">
        <v>9254</v>
      </c>
      <c r="C2673" s="188" t="s">
        <v>903</v>
      </c>
      <c r="D2673" s="188" t="s">
        <v>479</v>
      </c>
      <c r="E2673" s="189">
        <v>0</v>
      </c>
    </row>
    <row r="2674" spans="1:5" x14ac:dyDescent="0.25">
      <c r="A2674" s="190">
        <v>3103040180</v>
      </c>
      <c r="B2674" s="190" t="s">
        <v>9255</v>
      </c>
      <c r="C2674" s="190" t="s">
        <v>903</v>
      </c>
      <c r="D2674" s="190" t="s">
        <v>479</v>
      </c>
      <c r="E2674" s="191">
        <v>0</v>
      </c>
    </row>
    <row r="2675" spans="1:5" x14ac:dyDescent="0.25">
      <c r="A2675" s="188">
        <v>3103040181</v>
      </c>
      <c r="B2675" s="188" t="s">
        <v>9256</v>
      </c>
      <c r="C2675" s="188" t="s">
        <v>903</v>
      </c>
      <c r="D2675" s="188" t="s">
        <v>479</v>
      </c>
      <c r="E2675" s="189">
        <v>0</v>
      </c>
    </row>
    <row r="2676" spans="1:5" x14ac:dyDescent="0.25">
      <c r="A2676" s="190">
        <v>3103040182</v>
      </c>
      <c r="B2676" s="190" t="s">
        <v>9257</v>
      </c>
      <c r="C2676" s="190" t="s">
        <v>903</v>
      </c>
      <c r="D2676" s="190" t="s">
        <v>479</v>
      </c>
      <c r="E2676" s="191">
        <v>0</v>
      </c>
    </row>
    <row r="2677" spans="1:5" x14ac:dyDescent="0.25">
      <c r="A2677" s="188">
        <v>3103040183</v>
      </c>
      <c r="B2677" s="188" t="s">
        <v>8553</v>
      </c>
      <c r="C2677" s="188" t="s">
        <v>903</v>
      </c>
      <c r="D2677" s="188" t="s">
        <v>479</v>
      </c>
      <c r="E2677" s="189">
        <v>0</v>
      </c>
    </row>
    <row r="2678" spans="1:5" x14ac:dyDescent="0.25">
      <c r="A2678" s="190">
        <v>3103040184</v>
      </c>
      <c r="B2678" s="190" t="s">
        <v>9258</v>
      </c>
      <c r="C2678" s="190" t="s">
        <v>903</v>
      </c>
      <c r="D2678" s="190" t="s">
        <v>479</v>
      </c>
      <c r="E2678" s="191">
        <v>0</v>
      </c>
    </row>
    <row r="2679" spans="1:5" x14ac:dyDescent="0.25">
      <c r="A2679" s="188">
        <v>3103040185</v>
      </c>
      <c r="B2679" s="188" t="s">
        <v>9259</v>
      </c>
      <c r="C2679" s="188" t="s">
        <v>903</v>
      </c>
      <c r="D2679" s="188" t="s">
        <v>479</v>
      </c>
      <c r="E2679" s="189">
        <v>0</v>
      </c>
    </row>
    <row r="2680" spans="1:5" x14ac:dyDescent="0.25">
      <c r="A2680" s="190">
        <v>3103040186</v>
      </c>
      <c r="B2680" s="190" t="s">
        <v>9260</v>
      </c>
      <c r="C2680" s="190" t="s">
        <v>903</v>
      </c>
      <c r="D2680" s="190" t="s">
        <v>478</v>
      </c>
      <c r="E2680" s="191">
        <v>0</v>
      </c>
    </row>
    <row r="2681" spans="1:5" x14ac:dyDescent="0.25">
      <c r="A2681" s="188">
        <v>3103040187</v>
      </c>
      <c r="B2681" s="188" t="s">
        <v>12193</v>
      </c>
      <c r="C2681" s="188" t="s">
        <v>903</v>
      </c>
      <c r="D2681" s="188" t="s">
        <v>479</v>
      </c>
      <c r="E2681" s="189">
        <v>0</v>
      </c>
    </row>
    <row r="2682" spans="1:5" x14ac:dyDescent="0.25">
      <c r="A2682" s="190">
        <v>3103040188</v>
      </c>
      <c r="B2682" s="190" t="s">
        <v>9261</v>
      </c>
      <c r="C2682" s="190" t="s">
        <v>903</v>
      </c>
      <c r="D2682" s="190" t="s">
        <v>478</v>
      </c>
      <c r="E2682" s="191">
        <v>0</v>
      </c>
    </row>
    <row r="2683" spans="1:5" x14ac:dyDescent="0.25">
      <c r="A2683" s="188">
        <v>3103040189</v>
      </c>
      <c r="B2683" s="188" t="s">
        <v>9262</v>
      </c>
      <c r="C2683" s="188" t="s">
        <v>903</v>
      </c>
      <c r="D2683" s="188" t="s">
        <v>479</v>
      </c>
      <c r="E2683" s="189">
        <v>0</v>
      </c>
    </row>
    <row r="2684" spans="1:5" x14ac:dyDescent="0.25">
      <c r="A2684" s="190">
        <v>3103040190</v>
      </c>
      <c r="B2684" s="190" t="s">
        <v>9263</v>
      </c>
      <c r="C2684" s="190" t="s">
        <v>903</v>
      </c>
      <c r="D2684" s="190" t="s">
        <v>478</v>
      </c>
      <c r="E2684" s="191">
        <v>0</v>
      </c>
    </row>
    <row r="2685" spans="1:5" x14ac:dyDescent="0.25">
      <c r="A2685" s="188">
        <v>3103040191</v>
      </c>
      <c r="B2685" s="188" t="s">
        <v>9264</v>
      </c>
      <c r="C2685" s="188" t="s">
        <v>903</v>
      </c>
      <c r="D2685" s="188" t="s">
        <v>479</v>
      </c>
      <c r="E2685" s="189">
        <v>0</v>
      </c>
    </row>
    <row r="2686" spans="1:5" x14ac:dyDescent="0.25">
      <c r="A2686" s="190">
        <v>3103040192</v>
      </c>
      <c r="B2686" s="190" t="s">
        <v>9265</v>
      </c>
      <c r="C2686" s="190" t="s">
        <v>903</v>
      </c>
      <c r="D2686" s="190" t="s">
        <v>479</v>
      </c>
      <c r="E2686" s="191">
        <v>0</v>
      </c>
    </row>
    <row r="2687" spans="1:5" x14ac:dyDescent="0.25">
      <c r="A2687" s="188">
        <v>3103040193</v>
      </c>
      <c r="B2687" s="188" t="s">
        <v>9266</v>
      </c>
      <c r="C2687" s="188" t="s">
        <v>903</v>
      </c>
      <c r="D2687" s="188" t="s">
        <v>479</v>
      </c>
      <c r="E2687" s="189">
        <v>0</v>
      </c>
    </row>
    <row r="2688" spans="1:5" x14ac:dyDescent="0.25">
      <c r="A2688" s="190">
        <v>3103040194</v>
      </c>
      <c r="B2688" s="190" t="s">
        <v>9267</v>
      </c>
      <c r="C2688" s="190" t="s">
        <v>903</v>
      </c>
      <c r="D2688" s="190" t="s">
        <v>479</v>
      </c>
      <c r="E2688" s="191">
        <v>0</v>
      </c>
    </row>
    <row r="2689" spans="1:5" x14ac:dyDescent="0.25">
      <c r="A2689" s="188">
        <v>3103040195</v>
      </c>
      <c r="B2689" s="188" t="s">
        <v>9268</v>
      </c>
      <c r="C2689" s="188" t="s">
        <v>903</v>
      </c>
      <c r="D2689" s="188" t="s">
        <v>479</v>
      </c>
      <c r="E2689" s="189">
        <v>0</v>
      </c>
    </row>
    <row r="2690" spans="1:5" x14ac:dyDescent="0.25">
      <c r="A2690" s="190">
        <v>3103040196</v>
      </c>
      <c r="B2690" s="190" t="s">
        <v>9269</v>
      </c>
      <c r="C2690" s="190" t="s">
        <v>903</v>
      </c>
      <c r="D2690" s="190" t="s">
        <v>479</v>
      </c>
      <c r="E2690" s="191">
        <v>0</v>
      </c>
    </row>
    <row r="2691" spans="1:5" x14ac:dyDescent="0.25">
      <c r="A2691" s="188">
        <v>3103040197</v>
      </c>
      <c r="B2691" s="188" t="s">
        <v>9270</v>
      </c>
      <c r="C2691" s="188" t="s">
        <v>903</v>
      </c>
      <c r="D2691" s="188" t="s">
        <v>479</v>
      </c>
      <c r="E2691" s="189">
        <v>0</v>
      </c>
    </row>
    <row r="2692" spans="1:5" x14ac:dyDescent="0.25">
      <c r="A2692" s="190">
        <v>3103040198</v>
      </c>
      <c r="B2692" s="190" t="s">
        <v>9271</v>
      </c>
      <c r="C2692" s="190" t="s">
        <v>903</v>
      </c>
      <c r="D2692" s="190" t="s">
        <v>479</v>
      </c>
      <c r="E2692" s="191">
        <v>0</v>
      </c>
    </row>
    <row r="2693" spans="1:5" x14ac:dyDescent="0.25">
      <c r="A2693" s="188">
        <v>3103040199</v>
      </c>
      <c r="B2693" s="188" t="s">
        <v>9272</v>
      </c>
      <c r="C2693" s="188" t="s">
        <v>903</v>
      </c>
      <c r="D2693" s="188" t="s">
        <v>479</v>
      </c>
      <c r="E2693" s="189">
        <v>0</v>
      </c>
    </row>
    <row r="2694" spans="1:5" x14ac:dyDescent="0.25">
      <c r="A2694" s="190">
        <v>3103040200</v>
      </c>
      <c r="B2694" s="190" t="s">
        <v>9273</v>
      </c>
      <c r="C2694" s="190" t="s">
        <v>903</v>
      </c>
      <c r="D2694" s="190" t="s">
        <v>478</v>
      </c>
      <c r="E2694" s="191">
        <v>0</v>
      </c>
    </row>
    <row r="2695" spans="1:5" x14ac:dyDescent="0.25">
      <c r="A2695" s="188">
        <v>3103040201</v>
      </c>
      <c r="B2695" s="188" t="s">
        <v>9274</v>
      </c>
      <c r="C2695" s="188" t="s">
        <v>903</v>
      </c>
      <c r="D2695" s="188" t="s">
        <v>479</v>
      </c>
      <c r="E2695" s="189">
        <v>0</v>
      </c>
    </row>
    <row r="2696" spans="1:5" x14ac:dyDescent="0.25">
      <c r="A2696" s="190">
        <v>3103040202</v>
      </c>
      <c r="B2696" s="190" t="s">
        <v>8579</v>
      </c>
      <c r="C2696" s="190" t="s">
        <v>903</v>
      </c>
      <c r="D2696" s="190" t="s">
        <v>479</v>
      </c>
      <c r="E2696" s="191">
        <v>0</v>
      </c>
    </row>
    <row r="2697" spans="1:5" x14ac:dyDescent="0.25">
      <c r="A2697" s="188">
        <v>3103040203</v>
      </c>
      <c r="B2697" s="188" t="s">
        <v>9275</v>
      </c>
      <c r="C2697" s="188" t="s">
        <v>903</v>
      </c>
      <c r="D2697" s="188" t="s">
        <v>479</v>
      </c>
      <c r="E2697" s="189">
        <v>0</v>
      </c>
    </row>
    <row r="2698" spans="1:5" x14ac:dyDescent="0.25">
      <c r="A2698" s="190">
        <v>3103040204</v>
      </c>
      <c r="B2698" s="190" t="s">
        <v>9276</v>
      </c>
      <c r="C2698" s="190" t="s">
        <v>903</v>
      </c>
      <c r="D2698" s="190" t="s">
        <v>479</v>
      </c>
      <c r="E2698" s="191">
        <v>0</v>
      </c>
    </row>
    <row r="2699" spans="1:5" x14ac:dyDescent="0.25">
      <c r="A2699" s="188">
        <v>3103040205</v>
      </c>
      <c r="B2699" s="188" t="s">
        <v>9277</v>
      </c>
      <c r="C2699" s="188" t="s">
        <v>903</v>
      </c>
      <c r="D2699" s="188" t="s">
        <v>489</v>
      </c>
      <c r="E2699" s="189">
        <v>0</v>
      </c>
    </row>
    <row r="2700" spans="1:5" x14ac:dyDescent="0.25">
      <c r="A2700" s="190">
        <v>3103040206</v>
      </c>
      <c r="B2700" s="190" t="s">
        <v>9278</v>
      </c>
      <c r="C2700" s="190" t="s">
        <v>903</v>
      </c>
      <c r="D2700" s="190" t="s">
        <v>479</v>
      </c>
      <c r="E2700" s="191">
        <v>0</v>
      </c>
    </row>
    <row r="2701" spans="1:5" x14ac:dyDescent="0.25">
      <c r="A2701" s="188">
        <v>3103040207</v>
      </c>
      <c r="B2701" s="188" t="s">
        <v>9279</v>
      </c>
      <c r="C2701" s="188" t="s">
        <v>903</v>
      </c>
      <c r="D2701" s="188" t="s">
        <v>2091</v>
      </c>
      <c r="E2701" s="189">
        <v>0</v>
      </c>
    </row>
    <row r="2702" spans="1:5" x14ac:dyDescent="0.25">
      <c r="A2702" s="190">
        <v>3103040208</v>
      </c>
      <c r="B2702" s="190" t="s">
        <v>11768</v>
      </c>
      <c r="C2702" s="190" t="s">
        <v>903</v>
      </c>
      <c r="D2702" s="190" t="s">
        <v>479</v>
      </c>
      <c r="E2702" s="191">
        <v>0</v>
      </c>
    </row>
    <row r="2703" spans="1:5" x14ac:dyDescent="0.25">
      <c r="A2703" s="188">
        <v>3103040209</v>
      </c>
      <c r="B2703" s="188" t="s">
        <v>9280</v>
      </c>
      <c r="C2703" s="188" t="s">
        <v>903</v>
      </c>
      <c r="D2703" s="188" t="s">
        <v>481</v>
      </c>
      <c r="E2703" s="189">
        <v>0</v>
      </c>
    </row>
    <row r="2704" spans="1:5" x14ac:dyDescent="0.25">
      <c r="A2704" s="190">
        <v>3103040210</v>
      </c>
      <c r="B2704" s="190" t="s">
        <v>9281</v>
      </c>
      <c r="C2704" s="190" t="s">
        <v>903</v>
      </c>
      <c r="D2704" s="190" t="s">
        <v>479</v>
      </c>
      <c r="E2704" s="191">
        <v>0</v>
      </c>
    </row>
    <row r="2705" spans="1:5" x14ac:dyDescent="0.25">
      <c r="A2705" s="188">
        <v>3103040211</v>
      </c>
      <c r="B2705" s="188" t="s">
        <v>9282</v>
      </c>
      <c r="C2705" s="188" t="s">
        <v>903</v>
      </c>
      <c r="D2705" s="188" t="s">
        <v>2024</v>
      </c>
      <c r="E2705" s="189">
        <v>0</v>
      </c>
    </row>
    <row r="2706" spans="1:5" x14ac:dyDescent="0.25">
      <c r="A2706" s="190">
        <v>3103040212</v>
      </c>
      <c r="B2706" s="190" t="s">
        <v>9283</v>
      </c>
      <c r="C2706" s="190" t="s">
        <v>903</v>
      </c>
      <c r="D2706" s="190" t="s">
        <v>479</v>
      </c>
      <c r="E2706" s="191">
        <v>0</v>
      </c>
    </row>
    <row r="2707" spans="1:5" x14ac:dyDescent="0.25">
      <c r="A2707" s="188">
        <v>3103040213</v>
      </c>
      <c r="B2707" s="188" t="s">
        <v>12194</v>
      </c>
      <c r="C2707" s="188" t="s">
        <v>903</v>
      </c>
      <c r="D2707" s="188" t="s">
        <v>479</v>
      </c>
      <c r="E2707" s="189">
        <v>0</v>
      </c>
    </row>
    <row r="2708" spans="1:5" x14ac:dyDescent="0.25">
      <c r="A2708" s="190">
        <v>3103040214</v>
      </c>
      <c r="B2708" s="190" t="s">
        <v>9284</v>
      </c>
      <c r="C2708" s="190" t="s">
        <v>903</v>
      </c>
      <c r="D2708" s="190" t="s">
        <v>479</v>
      </c>
      <c r="E2708" s="191">
        <v>0</v>
      </c>
    </row>
    <row r="2709" spans="1:5" x14ac:dyDescent="0.25">
      <c r="A2709" s="188">
        <v>3103040215</v>
      </c>
      <c r="B2709" s="188" t="s">
        <v>9285</v>
      </c>
      <c r="C2709" s="188" t="s">
        <v>903</v>
      </c>
      <c r="D2709" s="188" t="s">
        <v>479</v>
      </c>
      <c r="E2709" s="189">
        <v>0</v>
      </c>
    </row>
    <row r="2710" spans="1:5" x14ac:dyDescent="0.25">
      <c r="A2710" s="190">
        <v>3103040216</v>
      </c>
      <c r="B2710" s="190" t="s">
        <v>9286</v>
      </c>
      <c r="C2710" s="190" t="s">
        <v>903</v>
      </c>
      <c r="D2710" s="190" t="s">
        <v>479</v>
      </c>
      <c r="E2710" s="191">
        <v>0</v>
      </c>
    </row>
    <row r="2711" spans="1:5" x14ac:dyDescent="0.25">
      <c r="A2711" s="188">
        <v>3103040217</v>
      </c>
      <c r="B2711" s="188" t="s">
        <v>9287</v>
      </c>
      <c r="C2711" s="188" t="s">
        <v>903</v>
      </c>
      <c r="D2711" s="188" t="s">
        <v>479</v>
      </c>
      <c r="E2711" s="189">
        <v>0</v>
      </c>
    </row>
    <row r="2712" spans="1:5" x14ac:dyDescent="0.25">
      <c r="A2712" s="190">
        <v>3103040218</v>
      </c>
      <c r="B2712" s="190" t="s">
        <v>9288</v>
      </c>
      <c r="C2712" s="190" t="s">
        <v>903</v>
      </c>
      <c r="D2712" s="190" t="s">
        <v>479</v>
      </c>
      <c r="E2712" s="191">
        <v>0</v>
      </c>
    </row>
    <row r="2713" spans="1:5" x14ac:dyDescent="0.25">
      <c r="A2713" s="188">
        <v>3103040219</v>
      </c>
      <c r="B2713" s="188" t="s">
        <v>9289</v>
      </c>
      <c r="C2713" s="188" t="s">
        <v>903</v>
      </c>
      <c r="D2713" s="188" t="s">
        <v>479</v>
      </c>
      <c r="E2713" s="189">
        <v>0</v>
      </c>
    </row>
    <row r="2714" spans="1:5" x14ac:dyDescent="0.25">
      <c r="A2714" s="190">
        <v>3103040220</v>
      </c>
      <c r="B2714" s="190" t="s">
        <v>9290</v>
      </c>
      <c r="C2714" s="190" t="s">
        <v>903</v>
      </c>
      <c r="D2714" s="190" t="s">
        <v>479</v>
      </c>
      <c r="E2714" s="191">
        <v>0</v>
      </c>
    </row>
    <row r="2715" spans="1:5" x14ac:dyDescent="0.25">
      <c r="A2715" s="188">
        <v>3103040221</v>
      </c>
      <c r="B2715" s="188" t="s">
        <v>9291</v>
      </c>
      <c r="C2715" s="188" t="s">
        <v>903</v>
      </c>
      <c r="D2715" s="188" t="s">
        <v>479</v>
      </c>
      <c r="E2715" s="189">
        <v>0</v>
      </c>
    </row>
    <row r="2716" spans="1:5" x14ac:dyDescent="0.25">
      <c r="A2716" s="190">
        <v>3103040222</v>
      </c>
      <c r="B2716" s="190" t="s">
        <v>9292</v>
      </c>
      <c r="C2716" s="190" t="s">
        <v>903</v>
      </c>
      <c r="D2716" s="190" t="s">
        <v>478</v>
      </c>
      <c r="E2716" s="191">
        <v>0</v>
      </c>
    </row>
    <row r="2717" spans="1:5" x14ac:dyDescent="0.25">
      <c r="A2717" s="188">
        <v>3103040223</v>
      </c>
      <c r="B2717" s="188" t="s">
        <v>12195</v>
      </c>
      <c r="C2717" s="188" t="s">
        <v>903</v>
      </c>
      <c r="D2717" s="188" t="s">
        <v>479</v>
      </c>
      <c r="E2717" s="189">
        <v>0</v>
      </c>
    </row>
    <row r="2718" spans="1:5" x14ac:dyDescent="0.25">
      <c r="A2718" s="190">
        <v>3103040224</v>
      </c>
      <c r="B2718" s="190" t="s">
        <v>9293</v>
      </c>
      <c r="C2718" s="190" t="s">
        <v>903</v>
      </c>
      <c r="D2718" s="190" t="s">
        <v>479</v>
      </c>
      <c r="E2718" s="191">
        <v>0</v>
      </c>
    </row>
    <row r="2719" spans="1:5" x14ac:dyDescent="0.25">
      <c r="A2719" s="188">
        <v>3103040225</v>
      </c>
      <c r="B2719" s="188" t="s">
        <v>9294</v>
      </c>
      <c r="C2719" s="188" t="s">
        <v>903</v>
      </c>
      <c r="D2719" s="188" t="s">
        <v>479</v>
      </c>
      <c r="E2719" s="189">
        <v>0</v>
      </c>
    </row>
    <row r="2720" spans="1:5" x14ac:dyDescent="0.25">
      <c r="A2720" s="190">
        <v>3103040226</v>
      </c>
      <c r="B2720" s="190" t="s">
        <v>9295</v>
      </c>
      <c r="C2720" s="190" t="s">
        <v>903</v>
      </c>
      <c r="D2720" s="190" t="s">
        <v>479</v>
      </c>
      <c r="E2720" s="191">
        <v>0</v>
      </c>
    </row>
    <row r="2721" spans="1:5" x14ac:dyDescent="0.25">
      <c r="A2721" s="188">
        <v>3103040227</v>
      </c>
      <c r="B2721" s="188" t="s">
        <v>9296</v>
      </c>
      <c r="C2721" s="188" t="s">
        <v>903</v>
      </c>
      <c r="D2721" s="188" t="s">
        <v>478</v>
      </c>
      <c r="E2721" s="189">
        <v>0</v>
      </c>
    </row>
    <row r="2722" spans="1:5" x14ac:dyDescent="0.25">
      <c r="A2722" s="190">
        <v>3103040228</v>
      </c>
      <c r="B2722" s="190" t="s">
        <v>9297</v>
      </c>
      <c r="C2722" s="190" t="s">
        <v>903</v>
      </c>
      <c r="D2722" s="190" t="s">
        <v>478</v>
      </c>
      <c r="E2722" s="191">
        <v>0</v>
      </c>
    </row>
    <row r="2723" spans="1:5" x14ac:dyDescent="0.25">
      <c r="A2723" s="188">
        <v>3103040229</v>
      </c>
      <c r="B2723" s="188" t="s">
        <v>9298</v>
      </c>
      <c r="C2723" s="188" t="s">
        <v>903</v>
      </c>
      <c r="D2723" s="188" t="s">
        <v>478</v>
      </c>
      <c r="E2723" s="189">
        <v>0</v>
      </c>
    </row>
    <row r="2724" spans="1:5" x14ac:dyDescent="0.25">
      <c r="A2724" s="190">
        <v>3103040230</v>
      </c>
      <c r="B2724" s="190" t="s">
        <v>9299</v>
      </c>
      <c r="C2724" s="190" t="s">
        <v>903</v>
      </c>
      <c r="D2724" s="190" t="s">
        <v>479</v>
      </c>
      <c r="E2724" s="191">
        <v>0</v>
      </c>
    </row>
    <row r="2725" spans="1:5" x14ac:dyDescent="0.25">
      <c r="A2725" s="188">
        <v>3103040231</v>
      </c>
      <c r="B2725" s="188" t="s">
        <v>9300</v>
      </c>
      <c r="C2725" s="188" t="s">
        <v>903</v>
      </c>
      <c r="D2725" s="188" t="s">
        <v>478</v>
      </c>
      <c r="E2725" s="189">
        <v>0</v>
      </c>
    </row>
    <row r="2726" spans="1:5" x14ac:dyDescent="0.25">
      <c r="A2726" s="190">
        <v>3103040232</v>
      </c>
      <c r="B2726" s="190" t="s">
        <v>9301</v>
      </c>
      <c r="C2726" s="190" t="s">
        <v>903</v>
      </c>
      <c r="D2726" s="190" t="s">
        <v>478</v>
      </c>
      <c r="E2726" s="191">
        <v>0</v>
      </c>
    </row>
    <row r="2727" spans="1:5" x14ac:dyDescent="0.25">
      <c r="A2727" s="188">
        <v>3103040233</v>
      </c>
      <c r="B2727" s="188" t="s">
        <v>9302</v>
      </c>
      <c r="C2727" s="188" t="s">
        <v>903</v>
      </c>
      <c r="D2727" s="188" t="s">
        <v>479</v>
      </c>
      <c r="E2727" s="189">
        <v>0</v>
      </c>
    </row>
    <row r="2728" spans="1:5" x14ac:dyDescent="0.25">
      <c r="A2728" s="190">
        <v>3103040234</v>
      </c>
      <c r="B2728" s="190" t="s">
        <v>9303</v>
      </c>
      <c r="C2728" s="190" t="s">
        <v>903</v>
      </c>
      <c r="D2728" s="190" t="s">
        <v>479</v>
      </c>
      <c r="E2728" s="191">
        <v>0</v>
      </c>
    </row>
    <row r="2729" spans="1:5" x14ac:dyDescent="0.25">
      <c r="A2729" s="188">
        <v>3103040235</v>
      </c>
      <c r="B2729" s="188" t="s">
        <v>9304</v>
      </c>
      <c r="C2729" s="188" t="s">
        <v>903</v>
      </c>
      <c r="D2729" s="188" t="s">
        <v>479</v>
      </c>
      <c r="E2729" s="189">
        <v>0</v>
      </c>
    </row>
    <row r="2730" spans="1:5" x14ac:dyDescent="0.25">
      <c r="A2730" s="190">
        <v>3103040236</v>
      </c>
      <c r="B2730" s="190" t="s">
        <v>9305</v>
      </c>
      <c r="C2730" s="190" t="s">
        <v>903</v>
      </c>
      <c r="D2730" s="190" t="s">
        <v>479</v>
      </c>
      <c r="E2730" s="191">
        <v>0</v>
      </c>
    </row>
    <row r="2731" spans="1:5" x14ac:dyDescent="0.25">
      <c r="A2731" s="188">
        <v>3103040237</v>
      </c>
      <c r="B2731" s="188" t="s">
        <v>9306</v>
      </c>
      <c r="C2731" s="188" t="s">
        <v>903</v>
      </c>
      <c r="D2731" s="188" t="s">
        <v>2091</v>
      </c>
      <c r="E2731" s="189">
        <v>0</v>
      </c>
    </row>
    <row r="2732" spans="1:5" x14ac:dyDescent="0.25">
      <c r="A2732" s="190">
        <v>3103040238</v>
      </c>
      <c r="B2732" s="190" t="s">
        <v>9307</v>
      </c>
      <c r="C2732" s="190" t="s">
        <v>903</v>
      </c>
      <c r="D2732" s="190" t="s">
        <v>1981</v>
      </c>
      <c r="E2732" s="191">
        <v>0</v>
      </c>
    </row>
    <row r="2733" spans="1:5" x14ac:dyDescent="0.25">
      <c r="A2733" s="188">
        <v>3103040239</v>
      </c>
      <c r="B2733" s="188" t="s">
        <v>9308</v>
      </c>
      <c r="C2733" s="188" t="s">
        <v>903</v>
      </c>
      <c r="D2733" s="188" t="s">
        <v>479</v>
      </c>
      <c r="E2733" s="189">
        <v>0</v>
      </c>
    </row>
    <row r="2734" spans="1:5" x14ac:dyDescent="0.25">
      <c r="A2734" s="190">
        <v>3103040240</v>
      </c>
      <c r="B2734" s="190" t="s">
        <v>9309</v>
      </c>
      <c r="C2734" s="190" t="s">
        <v>903</v>
      </c>
      <c r="D2734" s="190" t="s">
        <v>479</v>
      </c>
      <c r="E2734" s="191">
        <v>0</v>
      </c>
    </row>
    <row r="2735" spans="1:5" x14ac:dyDescent="0.25">
      <c r="A2735" s="188">
        <v>3103040241</v>
      </c>
      <c r="B2735" s="188" t="s">
        <v>12196</v>
      </c>
      <c r="C2735" s="188" t="s">
        <v>903</v>
      </c>
      <c r="D2735" s="188" t="s">
        <v>479</v>
      </c>
      <c r="E2735" s="189">
        <v>0</v>
      </c>
    </row>
    <row r="2736" spans="1:5" x14ac:dyDescent="0.25">
      <c r="A2736" s="190">
        <v>3103040242</v>
      </c>
      <c r="B2736" s="190" t="s">
        <v>12197</v>
      </c>
      <c r="C2736" s="190" t="s">
        <v>903</v>
      </c>
      <c r="D2736" s="190" t="s">
        <v>479</v>
      </c>
      <c r="E2736" s="191">
        <v>0</v>
      </c>
    </row>
    <row r="2737" spans="1:5" x14ac:dyDescent="0.25">
      <c r="A2737" s="188">
        <v>3103040243</v>
      </c>
      <c r="B2737" s="188" t="s">
        <v>12198</v>
      </c>
      <c r="C2737" s="188" t="s">
        <v>903</v>
      </c>
      <c r="D2737" s="188" t="s">
        <v>479</v>
      </c>
      <c r="E2737" s="189">
        <v>0</v>
      </c>
    </row>
    <row r="2738" spans="1:5" x14ac:dyDescent="0.25">
      <c r="A2738" s="190">
        <v>3103040244</v>
      </c>
      <c r="B2738" s="190" t="s">
        <v>12199</v>
      </c>
      <c r="C2738" s="190" t="s">
        <v>903</v>
      </c>
      <c r="D2738" s="190" t="s">
        <v>479</v>
      </c>
      <c r="E2738" s="191">
        <v>0</v>
      </c>
    </row>
    <row r="2739" spans="1:5" x14ac:dyDescent="0.25">
      <c r="A2739" s="188">
        <v>3103040245</v>
      </c>
      <c r="B2739" s="188" t="s">
        <v>12200</v>
      </c>
      <c r="C2739" s="188" t="s">
        <v>903</v>
      </c>
      <c r="D2739" s="188" t="s">
        <v>479</v>
      </c>
      <c r="E2739" s="189">
        <v>0</v>
      </c>
    </row>
    <row r="2740" spans="1:5" x14ac:dyDescent="0.25">
      <c r="A2740" s="190">
        <v>3103040246</v>
      </c>
      <c r="B2740" s="190" t="s">
        <v>12201</v>
      </c>
      <c r="C2740" s="190" t="s">
        <v>903</v>
      </c>
      <c r="D2740" s="190" t="s">
        <v>479</v>
      </c>
      <c r="E2740" s="191">
        <v>0</v>
      </c>
    </row>
    <row r="2741" spans="1:5" x14ac:dyDescent="0.25">
      <c r="A2741" s="188">
        <v>3103040247</v>
      </c>
      <c r="B2741" s="188" t="s">
        <v>12202</v>
      </c>
      <c r="C2741" s="188" t="s">
        <v>903</v>
      </c>
      <c r="D2741" s="188" t="s">
        <v>479</v>
      </c>
      <c r="E2741" s="189">
        <v>0</v>
      </c>
    </row>
    <row r="2742" spans="1:5" x14ac:dyDescent="0.25">
      <c r="A2742" s="190">
        <v>3103040248</v>
      </c>
      <c r="B2742" s="190" t="s">
        <v>12203</v>
      </c>
      <c r="C2742" s="190" t="s">
        <v>903</v>
      </c>
      <c r="D2742" s="190" t="s">
        <v>479</v>
      </c>
      <c r="E2742" s="191">
        <v>0</v>
      </c>
    </row>
    <row r="2743" spans="1:5" x14ac:dyDescent="0.25">
      <c r="A2743" s="188">
        <v>3103040249</v>
      </c>
      <c r="B2743" s="188" t="s">
        <v>12204</v>
      </c>
      <c r="C2743" s="188" t="s">
        <v>903</v>
      </c>
      <c r="D2743" s="188" t="s">
        <v>479</v>
      </c>
      <c r="E2743" s="189">
        <v>0</v>
      </c>
    </row>
    <row r="2744" spans="1:5" x14ac:dyDescent="0.25">
      <c r="A2744" s="190">
        <v>3103040250</v>
      </c>
      <c r="B2744" s="190" t="s">
        <v>12205</v>
      </c>
      <c r="C2744" s="190" t="s">
        <v>903</v>
      </c>
      <c r="D2744" s="190" t="s">
        <v>479</v>
      </c>
      <c r="E2744" s="191">
        <v>0</v>
      </c>
    </row>
    <row r="2745" spans="1:5" x14ac:dyDescent="0.25">
      <c r="A2745" s="188">
        <v>3103040251</v>
      </c>
      <c r="B2745" s="188" t="s">
        <v>12206</v>
      </c>
      <c r="C2745" s="188" t="s">
        <v>903</v>
      </c>
      <c r="D2745" s="188" t="s">
        <v>479</v>
      </c>
      <c r="E2745" s="189">
        <v>0</v>
      </c>
    </row>
    <row r="2746" spans="1:5" x14ac:dyDescent="0.25">
      <c r="A2746" s="190">
        <v>3103040252</v>
      </c>
      <c r="B2746" s="190" t="s">
        <v>12207</v>
      </c>
      <c r="C2746" s="190" t="s">
        <v>903</v>
      </c>
      <c r="D2746" s="190" t="s">
        <v>479</v>
      </c>
      <c r="E2746" s="191">
        <v>0</v>
      </c>
    </row>
    <row r="2747" spans="1:5" x14ac:dyDescent="0.25">
      <c r="A2747" s="188">
        <v>3103040253</v>
      </c>
      <c r="B2747" s="188" t="s">
        <v>12208</v>
      </c>
      <c r="C2747" s="188" t="s">
        <v>903</v>
      </c>
      <c r="D2747" s="188" t="s">
        <v>479</v>
      </c>
      <c r="E2747" s="189">
        <v>0</v>
      </c>
    </row>
    <row r="2748" spans="1:5" x14ac:dyDescent="0.25">
      <c r="A2748" s="190">
        <v>3103040254</v>
      </c>
      <c r="B2748" s="190" t="s">
        <v>12209</v>
      </c>
      <c r="C2748" s="190" t="s">
        <v>903</v>
      </c>
      <c r="D2748" s="190" t="s">
        <v>479</v>
      </c>
      <c r="E2748" s="191">
        <v>0</v>
      </c>
    </row>
    <row r="2749" spans="1:5" x14ac:dyDescent="0.25">
      <c r="A2749" s="188">
        <v>3103040255</v>
      </c>
      <c r="B2749" s="188" t="s">
        <v>12210</v>
      </c>
      <c r="C2749" s="188" t="s">
        <v>903</v>
      </c>
      <c r="D2749" s="188" t="s">
        <v>479</v>
      </c>
      <c r="E2749" s="189">
        <v>0</v>
      </c>
    </row>
    <row r="2750" spans="1:5" x14ac:dyDescent="0.25">
      <c r="A2750" s="190">
        <v>3103040256</v>
      </c>
      <c r="B2750" s="190" t="s">
        <v>12211</v>
      </c>
      <c r="C2750" s="190" t="s">
        <v>903</v>
      </c>
      <c r="D2750" s="190" t="s">
        <v>479</v>
      </c>
      <c r="E2750" s="191">
        <v>0</v>
      </c>
    </row>
    <row r="2751" spans="1:5" x14ac:dyDescent="0.25">
      <c r="A2751" s="188">
        <v>3103040257</v>
      </c>
      <c r="B2751" s="188" t="s">
        <v>12212</v>
      </c>
      <c r="C2751" s="188" t="s">
        <v>903</v>
      </c>
      <c r="D2751" s="188" t="s">
        <v>479</v>
      </c>
      <c r="E2751" s="189">
        <v>0</v>
      </c>
    </row>
    <row r="2752" spans="1:5" x14ac:dyDescent="0.25">
      <c r="A2752" s="190">
        <v>3103040258</v>
      </c>
      <c r="B2752" s="190" t="s">
        <v>12213</v>
      </c>
      <c r="C2752" s="190" t="s">
        <v>903</v>
      </c>
      <c r="D2752" s="190" t="s">
        <v>479</v>
      </c>
      <c r="E2752" s="191">
        <v>0</v>
      </c>
    </row>
    <row r="2753" spans="1:5" x14ac:dyDescent="0.25">
      <c r="A2753" s="188">
        <v>3103040259</v>
      </c>
      <c r="B2753" s="188" t="s">
        <v>12214</v>
      </c>
      <c r="C2753" s="188" t="s">
        <v>903</v>
      </c>
      <c r="D2753" s="188" t="s">
        <v>478</v>
      </c>
      <c r="E2753" s="189">
        <v>0</v>
      </c>
    </row>
    <row r="2754" spans="1:5" x14ac:dyDescent="0.25">
      <c r="A2754" s="190">
        <v>3103040260</v>
      </c>
      <c r="B2754" s="190" t="s">
        <v>12215</v>
      </c>
      <c r="C2754" s="190" t="s">
        <v>903</v>
      </c>
      <c r="D2754" s="190" t="s">
        <v>478</v>
      </c>
      <c r="E2754" s="191">
        <v>0</v>
      </c>
    </row>
    <row r="2755" spans="1:5" x14ac:dyDescent="0.25">
      <c r="A2755" s="188">
        <v>3103040261</v>
      </c>
      <c r="B2755" s="188" t="s">
        <v>12216</v>
      </c>
      <c r="C2755" s="188" t="s">
        <v>903</v>
      </c>
      <c r="D2755" s="188" t="s">
        <v>479</v>
      </c>
      <c r="E2755" s="189">
        <v>0</v>
      </c>
    </row>
    <row r="2756" spans="1:5" x14ac:dyDescent="0.25">
      <c r="A2756" s="190">
        <v>3103040262</v>
      </c>
      <c r="B2756" s="190" t="s">
        <v>12217</v>
      </c>
      <c r="C2756" s="190" t="s">
        <v>903</v>
      </c>
      <c r="D2756" s="190" t="s">
        <v>489</v>
      </c>
      <c r="E2756" s="191">
        <v>0</v>
      </c>
    </row>
    <row r="2757" spans="1:5" x14ac:dyDescent="0.25">
      <c r="A2757" s="188">
        <v>3103040263</v>
      </c>
      <c r="B2757" s="188" t="s">
        <v>12218</v>
      </c>
      <c r="C2757" s="188" t="s">
        <v>903</v>
      </c>
      <c r="D2757" s="188" t="s">
        <v>2091</v>
      </c>
      <c r="E2757" s="189">
        <v>0</v>
      </c>
    </row>
    <row r="2758" spans="1:5" x14ac:dyDescent="0.25">
      <c r="A2758" s="190">
        <v>3103040264</v>
      </c>
      <c r="B2758" s="190" t="s">
        <v>12219</v>
      </c>
      <c r="C2758" s="190" t="s">
        <v>903</v>
      </c>
      <c r="D2758" s="190" t="s">
        <v>2091</v>
      </c>
      <c r="E2758" s="191">
        <v>0</v>
      </c>
    </row>
    <row r="2759" spans="1:5" x14ac:dyDescent="0.25">
      <c r="A2759" s="188">
        <v>3103040265</v>
      </c>
      <c r="B2759" s="188" t="s">
        <v>12220</v>
      </c>
      <c r="C2759" s="188" t="s">
        <v>903</v>
      </c>
      <c r="D2759" s="188" t="s">
        <v>479</v>
      </c>
      <c r="E2759" s="189">
        <v>0</v>
      </c>
    </row>
    <row r="2760" spans="1:5" x14ac:dyDescent="0.25">
      <c r="A2760" s="190">
        <v>3103040266</v>
      </c>
      <c r="B2760" s="190" t="s">
        <v>12221</v>
      </c>
      <c r="C2760" s="190" t="s">
        <v>903</v>
      </c>
      <c r="D2760" s="190" t="s">
        <v>479</v>
      </c>
      <c r="E2760" s="191">
        <v>0</v>
      </c>
    </row>
    <row r="2761" spans="1:5" x14ac:dyDescent="0.25">
      <c r="A2761" s="188">
        <v>3103040267</v>
      </c>
      <c r="B2761" s="188" t="s">
        <v>12222</v>
      </c>
      <c r="C2761" s="188" t="s">
        <v>903</v>
      </c>
      <c r="D2761" s="188" t="s">
        <v>479</v>
      </c>
      <c r="E2761" s="189">
        <v>0</v>
      </c>
    </row>
    <row r="2762" spans="1:5" x14ac:dyDescent="0.25">
      <c r="A2762" s="190">
        <v>3103040268</v>
      </c>
      <c r="B2762" s="190" t="s">
        <v>12223</v>
      </c>
      <c r="C2762" s="190" t="s">
        <v>903</v>
      </c>
      <c r="D2762" s="190" t="s">
        <v>479</v>
      </c>
      <c r="E2762" s="191">
        <v>0</v>
      </c>
    </row>
    <row r="2763" spans="1:5" x14ac:dyDescent="0.25">
      <c r="A2763" s="188">
        <v>3103040269</v>
      </c>
      <c r="B2763" s="188" t="s">
        <v>12224</v>
      </c>
      <c r="C2763" s="188" t="s">
        <v>903</v>
      </c>
      <c r="D2763" s="188" t="s">
        <v>479</v>
      </c>
      <c r="E2763" s="189">
        <v>0</v>
      </c>
    </row>
    <row r="2764" spans="1:5" x14ac:dyDescent="0.25">
      <c r="A2764" s="190">
        <v>3103040270</v>
      </c>
      <c r="B2764" s="190" t="s">
        <v>12225</v>
      </c>
      <c r="C2764" s="190" t="s">
        <v>903</v>
      </c>
      <c r="D2764" s="190" t="s">
        <v>2098</v>
      </c>
      <c r="E2764" s="191">
        <v>0</v>
      </c>
    </row>
    <row r="2765" spans="1:5" x14ac:dyDescent="0.25">
      <c r="A2765" s="188">
        <v>3103040271</v>
      </c>
      <c r="B2765" s="188" t="s">
        <v>12226</v>
      </c>
      <c r="C2765" s="188" t="s">
        <v>903</v>
      </c>
      <c r="D2765" s="188" t="s">
        <v>479</v>
      </c>
      <c r="E2765" s="189">
        <v>0</v>
      </c>
    </row>
    <row r="2766" spans="1:5" x14ac:dyDescent="0.25">
      <c r="A2766" s="190">
        <v>3103040272</v>
      </c>
      <c r="B2766" s="190" t="s">
        <v>12227</v>
      </c>
      <c r="C2766" s="190" t="s">
        <v>903</v>
      </c>
      <c r="D2766" s="190" t="s">
        <v>479</v>
      </c>
      <c r="E2766" s="191">
        <v>0</v>
      </c>
    </row>
    <row r="2767" spans="1:5" x14ac:dyDescent="0.25">
      <c r="A2767" s="188">
        <v>3103040273</v>
      </c>
      <c r="B2767" s="188" t="s">
        <v>12228</v>
      </c>
      <c r="C2767" s="188" t="s">
        <v>903</v>
      </c>
      <c r="D2767" s="188" t="s">
        <v>479</v>
      </c>
      <c r="E2767" s="189">
        <v>0</v>
      </c>
    </row>
    <row r="2768" spans="1:5" x14ac:dyDescent="0.25">
      <c r="A2768" s="190">
        <v>3103040274</v>
      </c>
      <c r="B2768" s="190" t="s">
        <v>12229</v>
      </c>
      <c r="C2768" s="190" t="s">
        <v>903</v>
      </c>
      <c r="D2768" s="190" t="s">
        <v>479</v>
      </c>
      <c r="E2768" s="191">
        <v>0</v>
      </c>
    </row>
    <row r="2769" spans="1:5" x14ac:dyDescent="0.25">
      <c r="A2769" s="188">
        <v>3103040275</v>
      </c>
      <c r="B2769" s="188" t="s">
        <v>12230</v>
      </c>
      <c r="C2769" s="188" t="s">
        <v>903</v>
      </c>
      <c r="D2769" s="188" t="s">
        <v>479</v>
      </c>
      <c r="E2769" s="189">
        <v>0</v>
      </c>
    </row>
    <row r="2770" spans="1:5" x14ac:dyDescent="0.25">
      <c r="A2770" s="190">
        <v>3103040276</v>
      </c>
      <c r="B2770" s="190" t="s">
        <v>12231</v>
      </c>
      <c r="C2770" s="190" t="s">
        <v>903</v>
      </c>
      <c r="D2770" s="190" t="s">
        <v>479</v>
      </c>
      <c r="E2770" s="191">
        <v>0</v>
      </c>
    </row>
    <row r="2771" spans="1:5" x14ac:dyDescent="0.25">
      <c r="A2771" s="188">
        <v>3103040277</v>
      </c>
      <c r="B2771" s="188" t="s">
        <v>12232</v>
      </c>
      <c r="C2771" s="188" t="s">
        <v>903</v>
      </c>
      <c r="D2771" s="188" t="s">
        <v>479</v>
      </c>
      <c r="E2771" s="189">
        <v>0</v>
      </c>
    </row>
    <row r="2772" spans="1:5" x14ac:dyDescent="0.25">
      <c r="A2772" s="190">
        <v>3103040278</v>
      </c>
      <c r="B2772" s="190" t="s">
        <v>12233</v>
      </c>
      <c r="C2772" s="190" t="s">
        <v>903</v>
      </c>
      <c r="D2772" s="190" t="s">
        <v>479</v>
      </c>
      <c r="E2772" s="191">
        <v>0</v>
      </c>
    </row>
    <row r="2773" spans="1:5" x14ac:dyDescent="0.25">
      <c r="A2773" s="188">
        <v>3103040279</v>
      </c>
      <c r="B2773" s="188" t="s">
        <v>12234</v>
      </c>
      <c r="C2773" s="188" t="s">
        <v>903</v>
      </c>
      <c r="D2773" s="188" t="s">
        <v>479</v>
      </c>
      <c r="E2773" s="189">
        <v>0</v>
      </c>
    </row>
    <row r="2774" spans="1:5" x14ac:dyDescent="0.25">
      <c r="A2774" s="190">
        <v>3103040280</v>
      </c>
      <c r="B2774" s="190" t="s">
        <v>12235</v>
      </c>
      <c r="C2774" s="190" t="s">
        <v>903</v>
      </c>
      <c r="D2774" s="190" t="s">
        <v>479</v>
      </c>
      <c r="E2774" s="191">
        <v>0</v>
      </c>
    </row>
    <row r="2775" spans="1:5" x14ac:dyDescent="0.25">
      <c r="A2775" s="188">
        <v>3103040281</v>
      </c>
      <c r="B2775" s="188" t="s">
        <v>12236</v>
      </c>
      <c r="C2775" s="188" t="s">
        <v>903</v>
      </c>
      <c r="D2775" s="188" t="s">
        <v>479</v>
      </c>
      <c r="E2775" s="189">
        <v>0</v>
      </c>
    </row>
    <row r="2776" spans="1:5" x14ac:dyDescent="0.25">
      <c r="A2776" s="190">
        <v>3103040282</v>
      </c>
      <c r="B2776" s="190" t="s">
        <v>12237</v>
      </c>
      <c r="C2776" s="190" t="s">
        <v>903</v>
      </c>
      <c r="D2776" s="190" t="s">
        <v>479</v>
      </c>
      <c r="E2776" s="191">
        <v>0</v>
      </c>
    </row>
    <row r="2777" spans="1:5" x14ac:dyDescent="0.25">
      <c r="A2777" s="188">
        <v>3103040283</v>
      </c>
      <c r="B2777" s="188" t="s">
        <v>12238</v>
      </c>
      <c r="C2777" s="188" t="s">
        <v>903</v>
      </c>
      <c r="D2777" s="188" t="s">
        <v>479</v>
      </c>
      <c r="E2777" s="189">
        <v>0</v>
      </c>
    </row>
    <row r="2778" spans="1:5" x14ac:dyDescent="0.25">
      <c r="A2778" s="190">
        <v>3103040284</v>
      </c>
      <c r="B2778" s="190" t="s">
        <v>12239</v>
      </c>
      <c r="C2778" s="190" t="s">
        <v>903</v>
      </c>
      <c r="D2778" s="190" t="s">
        <v>479</v>
      </c>
      <c r="E2778" s="191">
        <v>0</v>
      </c>
    </row>
    <row r="2779" spans="1:5" x14ac:dyDescent="0.25">
      <c r="A2779" s="188">
        <v>3103040285</v>
      </c>
      <c r="B2779" s="188" t="s">
        <v>12240</v>
      </c>
      <c r="C2779" s="188" t="s">
        <v>903</v>
      </c>
      <c r="D2779" s="188" t="s">
        <v>479</v>
      </c>
      <c r="E2779" s="189">
        <v>0</v>
      </c>
    </row>
    <row r="2780" spans="1:5" x14ac:dyDescent="0.25">
      <c r="A2780" s="190">
        <v>3103040286</v>
      </c>
      <c r="B2780" s="190" t="s">
        <v>12241</v>
      </c>
      <c r="C2780" s="190" t="s">
        <v>903</v>
      </c>
      <c r="D2780" s="190" t="s">
        <v>479</v>
      </c>
      <c r="E2780" s="191">
        <v>0</v>
      </c>
    </row>
    <row r="2781" spans="1:5" x14ac:dyDescent="0.25">
      <c r="A2781" s="188">
        <v>3103040287</v>
      </c>
      <c r="B2781" s="188" t="s">
        <v>12242</v>
      </c>
      <c r="C2781" s="188" t="s">
        <v>903</v>
      </c>
      <c r="D2781" s="188" t="s">
        <v>479</v>
      </c>
      <c r="E2781" s="189">
        <v>0</v>
      </c>
    </row>
    <row r="2782" spans="1:5" x14ac:dyDescent="0.25">
      <c r="A2782" s="190">
        <v>3103040288</v>
      </c>
      <c r="B2782" s="190" t="s">
        <v>12243</v>
      </c>
      <c r="C2782" s="190" t="s">
        <v>903</v>
      </c>
      <c r="D2782" s="190" t="s">
        <v>479</v>
      </c>
      <c r="E2782" s="191">
        <v>0</v>
      </c>
    </row>
    <row r="2783" spans="1:5" x14ac:dyDescent="0.25">
      <c r="A2783" s="188">
        <v>3103040289</v>
      </c>
      <c r="B2783" s="188" t="s">
        <v>12244</v>
      </c>
      <c r="C2783" s="188" t="s">
        <v>903</v>
      </c>
      <c r="D2783" s="188" t="s">
        <v>479</v>
      </c>
      <c r="E2783" s="189">
        <v>0</v>
      </c>
    </row>
    <row r="2784" spans="1:5" x14ac:dyDescent="0.25">
      <c r="A2784" s="190">
        <v>3103040290</v>
      </c>
      <c r="B2784" s="190" t="s">
        <v>12245</v>
      </c>
      <c r="C2784" s="190" t="s">
        <v>903</v>
      </c>
      <c r="D2784" s="190" t="s">
        <v>479</v>
      </c>
      <c r="E2784" s="191">
        <v>0</v>
      </c>
    </row>
    <row r="2785" spans="1:5" x14ac:dyDescent="0.25">
      <c r="A2785" s="188">
        <v>3103040291</v>
      </c>
      <c r="B2785" s="188" t="s">
        <v>12246</v>
      </c>
      <c r="C2785" s="188" t="s">
        <v>903</v>
      </c>
      <c r="D2785" s="188" t="s">
        <v>479</v>
      </c>
      <c r="E2785" s="189">
        <v>0</v>
      </c>
    </row>
    <row r="2786" spans="1:5" x14ac:dyDescent="0.25">
      <c r="A2786" s="190">
        <v>3103040292</v>
      </c>
      <c r="B2786" s="190" t="s">
        <v>12247</v>
      </c>
      <c r="C2786" s="190" t="s">
        <v>903</v>
      </c>
      <c r="D2786" s="190" t="s">
        <v>479</v>
      </c>
      <c r="E2786" s="191">
        <v>0</v>
      </c>
    </row>
    <row r="2787" spans="1:5" x14ac:dyDescent="0.25">
      <c r="A2787" s="188">
        <v>3103040293</v>
      </c>
      <c r="B2787" s="188" t="s">
        <v>12248</v>
      </c>
      <c r="C2787" s="188" t="s">
        <v>903</v>
      </c>
      <c r="D2787" s="188" t="s">
        <v>479</v>
      </c>
      <c r="E2787" s="189">
        <v>0</v>
      </c>
    </row>
    <row r="2788" spans="1:5" x14ac:dyDescent="0.25">
      <c r="A2788" s="190">
        <v>3103040294</v>
      </c>
      <c r="B2788" s="190" t="s">
        <v>12249</v>
      </c>
      <c r="C2788" s="190" t="s">
        <v>903</v>
      </c>
      <c r="D2788" s="190" t="s">
        <v>479</v>
      </c>
      <c r="E2788" s="191">
        <v>0</v>
      </c>
    </row>
    <row r="2789" spans="1:5" x14ac:dyDescent="0.25">
      <c r="A2789" s="188">
        <v>3103040295</v>
      </c>
      <c r="B2789" s="188" t="s">
        <v>12250</v>
      </c>
      <c r="C2789" s="188" t="s">
        <v>903</v>
      </c>
      <c r="D2789" s="188" t="s">
        <v>479</v>
      </c>
      <c r="E2789" s="189">
        <v>0</v>
      </c>
    </row>
    <row r="2790" spans="1:5" x14ac:dyDescent="0.25">
      <c r="A2790" s="190">
        <v>3103040296</v>
      </c>
      <c r="B2790" s="190" t="s">
        <v>12251</v>
      </c>
      <c r="C2790" s="190" t="s">
        <v>903</v>
      </c>
      <c r="D2790" s="190" t="s">
        <v>479</v>
      </c>
      <c r="E2790" s="191">
        <v>0</v>
      </c>
    </row>
    <row r="2791" spans="1:5" x14ac:dyDescent="0.25">
      <c r="A2791" s="188">
        <v>3103040297</v>
      </c>
      <c r="B2791" s="188" t="s">
        <v>12252</v>
      </c>
      <c r="C2791" s="188" t="s">
        <v>903</v>
      </c>
      <c r="D2791" s="188" t="s">
        <v>479</v>
      </c>
      <c r="E2791" s="189">
        <v>0</v>
      </c>
    </row>
    <row r="2792" spans="1:5" x14ac:dyDescent="0.25">
      <c r="A2792" s="190">
        <v>3103040298</v>
      </c>
      <c r="B2792" s="190" t="s">
        <v>12253</v>
      </c>
      <c r="C2792" s="190" t="s">
        <v>903</v>
      </c>
      <c r="D2792" s="190" t="s">
        <v>479</v>
      </c>
      <c r="E2792" s="191">
        <v>0</v>
      </c>
    </row>
    <row r="2793" spans="1:5" x14ac:dyDescent="0.25">
      <c r="A2793" s="188">
        <v>3103040299</v>
      </c>
      <c r="B2793" s="188" t="s">
        <v>12254</v>
      </c>
      <c r="C2793" s="188" t="s">
        <v>903</v>
      </c>
      <c r="D2793" s="188" t="s">
        <v>479</v>
      </c>
      <c r="E2793" s="189">
        <v>0</v>
      </c>
    </row>
    <row r="2794" spans="1:5" x14ac:dyDescent="0.25">
      <c r="A2794" s="190">
        <v>3103040300</v>
      </c>
      <c r="B2794" s="190" t="s">
        <v>12255</v>
      </c>
      <c r="C2794" s="190" t="s">
        <v>903</v>
      </c>
      <c r="D2794" s="190" t="s">
        <v>479</v>
      </c>
      <c r="E2794" s="191">
        <v>0</v>
      </c>
    </row>
    <row r="2795" spans="1:5" x14ac:dyDescent="0.25">
      <c r="A2795" s="188">
        <v>3103040301</v>
      </c>
      <c r="B2795" s="188" t="s">
        <v>12256</v>
      </c>
      <c r="C2795" s="188" t="s">
        <v>903</v>
      </c>
      <c r="D2795" s="188" t="s">
        <v>479</v>
      </c>
      <c r="E2795" s="189">
        <v>0</v>
      </c>
    </row>
    <row r="2796" spans="1:5" x14ac:dyDescent="0.25">
      <c r="A2796" s="190">
        <v>3103040302</v>
      </c>
      <c r="B2796" s="190" t="s">
        <v>12257</v>
      </c>
      <c r="C2796" s="190" t="s">
        <v>903</v>
      </c>
      <c r="D2796" s="190" t="s">
        <v>479</v>
      </c>
      <c r="E2796" s="191">
        <v>0</v>
      </c>
    </row>
    <row r="2797" spans="1:5" x14ac:dyDescent="0.25">
      <c r="A2797" s="188">
        <v>3103040303</v>
      </c>
      <c r="B2797" s="188" t="s">
        <v>12258</v>
      </c>
      <c r="C2797" s="188" t="s">
        <v>903</v>
      </c>
      <c r="D2797" s="188" t="s">
        <v>479</v>
      </c>
      <c r="E2797" s="189">
        <v>0</v>
      </c>
    </row>
    <row r="2798" spans="1:5" x14ac:dyDescent="0.25">
      <c r="A2798" s="190">
        <v>3103040304</v>
      </c>
      <c r="B2798" s="190" t="s">
        <v>12259</v>
      </c>
      <c r="C2798" s="190" t="s">
        <v>903</v>
      </c>
      <c r="D2798" s="190" t="s">
        <v>479</v>
      </c>
      <c r="E2798" s="191">
        <v>0</v>
      </c>
    </row>
    <row r="2799" spans="1:5" x14ac:dyDescent="0.25">
      <c r="A2799" s="188">
        <v>3103040305</v>
      </c>
      <c r="B2799" s="188" t="s">
        <v>12260</v>
      </c>
      <c r="C2799" s="188" t="s">
        <v>903</v>
      </c>
      <c r="D2799" s="188" t="s">
        <v>479</v>
      </c>
      <c r="E2799" s="189">
        <v>0</v>
      </c>
    </row>
    <row r="2800" spans="1:5" x14ac:dyDescent="0.25">
      <c r="A2800" s="190">
        <v>3103040306</v>
      </c>
      <c r="B2800" s="190" t="s">
        <v>12261</v>
      </c>
      <c r="C2800" s="190" t="s">
        <v>903</v>
      </c>
      <c r="D2800" s="190" t="s">
        <v>479</v>
      </c>
      <c r="E2800" s="191">
        <v>0</v>
      </c>
    </row>
    <row r="2801" spans="1:5" x14ac:dyDescent="0.25">
      <c r="A2801" s="188">
        <v>3103040307</v>
      </c>
      <c r="B2801" s="188" t="s">
        <v>12262</v>
      </c>
      <c r="C2801" s="188" t="s">
        <v>903</v>
      </c>
      <c r="D2801" s="188" t="s">
        <v>479</v>
      </c>
      <c r="E2801" s="189">
        <v>0</v>
      </c>
    </row>
    <row r="2802" spans="1:5" x14ac:dyDescent="0.25">
      <c r="A2802" s="190">
        <v>3103040308</v>
      </c>
      <c r="B2802" s="190" t="s">
        <v>12263</v>
      </c>
      <c r="C2802" s="190" t="s">
        <v>903</v>
      </c>
      <c r="D2802" s="190" t="s">
        <v>479</v>
      </c>
      <c r="E2802" s="191">
        <v>0</v>
      </c>
    </row>
    <row r="2803" spans="1:5" x14ac:dyDescent="0.25">
      <c r="A2803" s="188">
        <v>3103040309</v>
      </c>
      <c r="B2803" s="188" t="s">
        <v>11769</v>
      </c>
      <c r="C2803" s="188" t="s">
        <v>903</v>
      </c>
      <c r="D2803" s="188" t="s">
        <v>479</v>
      </c>
      <c r="E2803" s="189">
        <v>0</v>
      </c>
    </row>
    <row r="2804" spans="1:5" x14ac:dyDescent="0.25">
      <c r="A2804" s="190">
        <v>3103050001</v>
      </c>
      <c r="B2804" s="190" t="s">
        <v>2056</v>
      </c>
      <c r="C2804" s="190" t="s">
        <v>903</v>
      </c>
      <c r="D2804" s="190" t="s">
        <v>479</v>
      </c>
      <c r="E2804" s="191">
        <v>0</v>
      </c>
    </row>
    <row r="2805" spans="1:5" x14ac:dyDescent="0.25">
      <c r="A2805" s="188">
        <v>3103050002</v>
      </c>
      <c r="B2805" s="188" t="s">
        <v>2057</v>
      </c>
      <c r="C2805" s="188" t="s">
        <v>903</v>
      </c>
      <c r="D2805" s="188" t="s">
        <v>750</v>
      </c>
      <c r="E2805" s="189">
        <v>0</v>
      </c>
    </row>
    <row r="2806" spans="1:5" x14ac:dyDescent="0.25">
      <c r="A2806" s="190">
        <v>3103050003</v>
      </c>
      <c r="B2806" s="190" t="s">
        <v>2058</v>
      </c>
      <c r="C2806" s="190" t="s">
        <v>903</v>
      </c>
      <c r="D2806" s="190" t="s">
        <v>479</v>
      </c>
      <c r="E2806" s="191">
        <v>0</v>
      </c>
    </row>
    <row r="2807" spans="1:5" x14ac:dyDescent="0.25">
      <c r="A2807" s="188">
        <v>3103050004</v>
      </c>
      <c r="B2807" s="188" t="s">
        <v>3177</v>
      </c>
      <c r="C2807" s="188" t="s">
        <v>903</v>
      </c>
      <c r="D2807" s="188" t="s">
        <v>750</v>
      </c>
      <c r="E2807" s="189">
        <v>0</v>
      </c>
    </row>
    <row r="2808" spans="1:5" x14ac:dyDescent="0.25">
      <c r="A2808" s="190">
        <v>3103050005</v>
      </c>
      <c r="B2808" s="190" t="s">
        <v>3354</v>
      </c>
      <c r="C2808" s="190" t="s">
        <v>903</v>
      </c>
      <c r="D2808" s="190" t="s">
        <v>750</v>
      </c>
      <c r="E2808" s="191">
        <v>0</v>
      </c>
    </row>
    <row r="2809" spans="1:5" x14ac:dyDescent="0.25">
      <c r="A2809" s="188">
        <v>3103050006</v>
      </c>
      <c r="B2809" s="188" t="s">
        <v>3355</v>
      </c>
      <c r="C2809" s="188" t="s">
        <v>903</v>
      </c>
      <c r="D2809" s="188" t="s">
        <v>479</v>
      </c>
      <c r="E2809" s="189">
        <v>0</v>
      </c>
    </row>
    <row r="2810" spans="1:5" x14ac:dyDescent="0.25">
      <c r="A2810" s="190">
        <v>3103050007</v>
      </c>
      <c r="B2810" s="190" t="s">
        <v>3356</v>
      </c>
      <c r="C2810" s="190" t="s">
        <v>903</v>
      </c>
      <c r="D2810" s="190" t="s">
        <v>479</v>
      </c>
      <c r="E2810" s="191">
        <v>0</v>
      </c>
    </row>
    <row r="2811" spans="1:5" x14ac:dyDescent="0.25">
      <c r="A2811" s="188">
        <v>3103060001</v>
      </c>
      <c r="B2811" s="188" t="s">
        <v>4307</v>
      </c>
      <c r="C2811" s="188" t="s">
        <v>903</v>
      </c>
      <c r="D2811" s="188" t="s">
        <v>2024</v>
      </c>
      <c r="E2811" s="189">
        <v>0</v>
      </c>
    </row>
    <row r="2812" spans="1:5" x14ac:dyDescent="0.25">
      <c r="A2812" s="190">
        <v>3103060002</v>
      </c>
      <c r="B2812" s="190" t="s">
        <v>2059</v>
      </c>
      <c r="C2812" s="190" t="s">
        <v>903</v>
      </c>
      <c r="D2812" s="190" t="s">
        <v>479</v>
      </c>
      <c r="E2812" s="191">
        <v>0</v>
      </c>
    </row>
    <row r="2813" spans="1:5" x14ac:dyDescent="0.25">
      <c r="A2813" s="188">
        <v>3103060003</v>
      </c>
      <c r="B2813" s="188" t="s">
        <v>2060</v>
      </c>
      <c r="C2813" s="188" t="s">
        <v>903</v>
      </c>
      <c r="D2813" s="188" t="s">
        <v>479</v>
      </c>
      <c r="E2813" s="189">
        <v>0</v>
      </c>
    </row>
    <row r="2814" spans="1:5" x14ac:dyDescent="0.25">
      <c r="A2814" s="190">
        <v>3103060004</v>
      </c>
      <c r="B2814" s="190" t="s">
        <v>9030</v>
      </c>
      <c r="C2814" s="190" t="s">
        <v>903</v>
      </c>
      <c r="D2814" s="190" t="s">
        <v>479</v>
      </c>
      <c r="E2814" s="191">
        <v>0</v>
      </c>
    </row>
    <row r="2815" spans="1:5" x14ac:dyDescent="0.25">
      <c r="A2815" s="188">
        <v>3103060005</v>
      </c>
      <c r="B2815" s="188" t="s">
        <v>2061</v>
      </c>
      <c r="C2815" s="188" t="s">
        <v>903</v>
      </c>
      <c r="D2815" s="188" t="s">
        <v>479</v>
      </c>
      <c r="E2815" s="189">
        <v>0</v>
      </c>
    </row>
    <row r="2816" spans="1:5" x14ac:dyDescent="0.25">
      <c r="A2816" s="190">
        <v>3103060006</v>
      </c>
      <c r="B2816" s="190" t="s">
        <v>4781</v>
      </c>
      <c r="C2816" s="190" t="s">
        <v>903</v>
      </c>
      <c r="D2816" s="190" t="s">
        <v>479</v>
      </c>
      <c r="E2816" s="191">
        <v>0</v>
      </c>
    </row>
    <row r="2817" spans="1:5" x14ac:dyDescent="0.25">
      <c r="A2817" s="188">
        <v>3103060007</v>
      </c>
      <c r="B2817" s="188" t="s">
        <v>4308</v>
      </c>
      <c r="C2817" s="188" t="s">
        <v>903</v>
      </c>
      <c r="D2817" s="188" t="s">
        <v>479</v>
      </c>
      <c r="E2817" s="189">
        <v>0</v>
      </c>
    </row>
    <row r="2818" spans="1:5" x14ac:dyDescent="0.25">
      <c r="A2818" s="190">
        <v>3103060008</v>
      </c>
      <c r="B2818" s="190" t="s">
        <v>4782</v>
      </c>
      <c r="C2818" s="190" t="s">
        <v>903</v>
      </c>
      <c r="D2818" s="190" t="s">
        <v>479</v>
      </c>
      <c r="E2818" s="191">
        <v>0</v>
      </c>
    </row>
    <row r="2819" spans="1:5" x14ac:dyDescent="0.25">
      <c r="A2819" s="188">
        <v>3103060009</v>
      </c>
      <c r="B2819" s="188" t="s">
        <v>4309</v>
      </c>
      <c r="C2819" s="188" t="s">
        <v>903</v>
      </c>
      <c r="D2819" s="188" t="s">
        <v>2024</v>
      </c>
      <c r="E2819" s="189">
        <v>0</v>
      </c>
    </row>
    <row r="2820" spans="1:5" x14ac:dyDescent="0.25">
      <c r="A2820" s="190">
        <v>3103060010</v>
      </c>
      <c r="B2820" s="190" t="s">
        <v>4310</v>
      </c>
      <c r="C2820" s="190" t="s">
        <v>903</v>
      </c>
      <c r="D2820" s="190" t="s">
        <v>479</v>
      </c>
      <c r="E2820" s="191">
        <v>0</v>
      </c>
    </row>
    <row r="2821" spans="1:5" x14ac:dyDescent="0.25">
      <c r="A2821" s="188">
        <v>3103060011</v>
      </c>
      <c r="B2821" s="188" t="s">
        <v>4311</v>
      </c>
      <c r="C2821" s="188" t="s">
        <v>903</v>
      </c>
      <c r="D2821" s="188" t="s">
        <v>479</v>
      </c>
      <c r="E2821" s="189">
        <v>0</v>
      </c>
    </row>
    <row r="2822" spans="1:5" x14ac:dyDescent="0.25">
      <c r="A2822" s="190">
        <v>3103060012</v>
      </c>
      <c r="B2822" s="190" t="s">
        <v>4312</v>
      </c>
      <c r="C2822" s="190" t="s">
        <v>903</v>
      </c>
      <c r="D2822" s="190" t="s">
        <v>479</v>
      </c>
      <c r="E2822" s="191">
        <v>0</v>
      </c>
    </row>
    <row r="2823" spans="1:5" x14ac:dyDescent="0.25">
      <c r="A2823" s="188">
        <v>3103060013</v>
      </c>
      <c r="B2823" s="188" t="s">
        <v>4313</v>
      </c>
      <c r="C2823" s="188" t="s">
        <v>903</v>
      </c>
      <c r="D2823" s="188" t="s">
        <v>479</v>
      </c>
      <c r="E2823" s="189">
        <v>0</v>
      </c>
    </row>
    <row r="2824" spans="1:5" x14ac:dyDescent="0.25">
      <c r="A2824" s="190">
        <v>3103060014</v>
      </c>
      <c r="B2824" s="190" t="s">
        <v>4783</v>
      </c>
      <c r="C2824" s="190" t="s">
        <v>903</v>
      </c>
      <c r="D2824" s="190" t="s">
        <v>479</v>
      </c>
      <c r="E2824" s="191">
        <v>0</v>
      </c>
    </row>
    <row r="2825" spans="1:5" x14ac:dyDescent="0.25">
      <c r="A2825" s="188">
        <v>3103060015</v>
      </c>
      <c r="B2825" s="188" t="s">
        <v>3126</v>
      </c>
      <c r="C2825" s="188" t="s">
        <v>903</v>
      </c>
      <c r="D2825" s="188" t="s">
        <v>479</v>
      </c>
      <c r="E2825" s="189">
        <v>0</v>
      </c>
    </row>
    <row r="2826" spans="1:5" x14ac:dyDescent="0.25">
      <c r="A2826" s="190">
        <v>3103060016</v>
      </c>
      <c r="B2826" s="190" t="s">
        <v>8770</v>
      </c>
      <c r="C2826" s="190" t="s">
        <v>903</v>
      </c>
      <c r="D2826" s="190" t="s">
        <v>489</v>
      </c>
      <c r="E2826" s="191">
        <v>0</v>
      </c>
    </row>
    <row r="2827" spans="1:5" x14ac:dyDescent="0.25">
      <c r="A2827" s="188">
        <v>3103060017</v>
      </c>
      <c r="B2827" s="188" t="s">
        <v>4314</v>
      </c>
      <c r="C2827" s="188" t="s">
        <v>903</v>
      </c>
      <c r="D2827" s="188" t="s">
        <v>479</v>
      </c>
      <c r="E2827" s="189">
        <v>0</v>
      </c>
    </row>
    <row r="2828" spans="1:5" x14ac:dyDescent="0.25">
      <c r="A2828" s="190">
        <v>3103060018</v>
      </c>
      <c r="B2828" s="190" t="s">
        <v>4710</v>
      </c>
      <c r="C2828" s="190" t="s">
        <v>903</v>
      </c>
      <c r="D2828" s="190" t="s">
        <v>479</v>
      </c>
      <c r="E2828" s="191">
        <v>0</v>
      </c>
    </row>
    <row r="2829" spans="1:5" x14ac:dyDescent="0.25">
      <c r="A2829" s="188">
        <v>3103060019</v>
      </c>
      <c r="B2829" s="188" t="s">
        <v>4315</v>
      </c>
      <c r="C2829" s="188" t="s">
        <v>903</v>
      </c>
      <c r="D2829" s="188" t="s">
        <v>479</v>
      </c>
      <c r="E2829" s="189">
        <v>0</v>
      </c>
    </row>
    <row r="2830" spans="1:5" x14ac:dyDescent="0.25">
      <c r="A2830" s="190">
        <v>3103060020</v>
      </c>
      <c r="B2830" s="190" t="s">
        <v>4316</v>
      </c>
      <c r="C2830" s="190" t="s">
        <v>903</v>
      </c>
      <c r="D2830" s="190" t="s">
        <v>479</v>
      </c>
      <c r="E2830" s="191">
        <v>0</v>
      </c>
    </row>
    <row r="2831" spans="1:5" x14ac:dyDescent="0.25">
      <c r="A2831" s="188">
        <v>3103060021</v>
      </c>
      <c r="B2831" s="188" t="s">
        <v>6527</v>
      </c>
      <c r="C2831" s="188" t="s">
        <v>903</v>
      </c>
      <c r="D2831" s="188" t="s">
        <v>479</v>
      </c>
      <c r="E2831" s="189">
        <v>0</v>
      </c>
    </row>
    <row r="2832" spans="1:5" x14ac:dyDescent="0.25">
      <c r="A2832" s="190">
        <v>3103060022</v>
      </c>
      <c r="B2832" s="190" t="s">
        <v>5522</v>
      </c>
      <c r="C2832" s="190" t="s">
        <v>903</v>
      </c>
      <c r="D2832" s="190" t="s">
        <v>479</v>
      </c>
      <c r="E2832" s="191">
        <v>0</v>
      </c>
    </row>
    <row r="2833" spans="1:5" x14ac:dyDescent="0.25">
      <c r="A2833" s="188">
        <v>3103060023</v>
      </c>
      <c r="B2833" s="188" t="s">
        <v>4317</v>
      </c>
      <c r="C2833" s="188" t="s">
        <v>903</v>
      </c>
      <c r="D2833" s="188" t="s">
        <v>479</v>
      </c>
      <c r="E2833" s="189">
        <v>0</v>
      </c>
    </row>
    <row r="2834" spans="1:5" x14ac:dyDescent="0.25">
      <c r="A2834" s="190">
        <v>3103060024</v>
      </c>
      <c r="B2834" s="190" t="s">
        <v>7341</v>
      </c>
      <c r="C2834" s="190" t="s">
        <v>903</v>
      </c>
      <c r="D2834" s="190" t="s">
        <v>479</v>
      </c>
      <c r="E2834" s="191">
        <v>0</v>
      </c>
    </row>
    <row r="2835" spans="1:5" x14ac:dyDescent="0.25">
      <c r="A2835" s="188">
        <v>3103060025</v>
      </c>
      <c r="B2835" s="188" t="s">
        <v>4318</v>
      </c>
      <c r="C2835" s="188" t="s">
        <v>903</v>
      </c>
      <c r="D2835" s="188" t="s">
        <v>479</v>
      </c>
      <c r="E2835" s="189">
        <v>0</v>
      </c>
    </row>
    <row r="2836" spans="1:5" x14ac:dyDescent="0.25">
      <c r="A2836" s="190">
        <v>3103060026</v>
      </c>
      <c r="B2836" s="190" t="s">
        <v>3127</v>
      </c>
      <c r="C2836" s="190" t="s">
        <v>903</v>
      </c>
      <c r="D2836" s="190" t="s">
        <v>479</v>
      </c>
      <c r="E2836" s="191">
        <v>0</v>
      </c>
    </row>
    <row r="2837" spans="1:5" x14ac:dyDescent="0.25">
      <c r="A2837" s="188">
        <v>3103060027</v>
      </c>
      <c r="B2837" s="188" t="s">
        <v>7342</v>
      </c>
      <c r="C2837" s="188" t="s">
        <v>903</v>
      </c>
      <c r="D2837" s="188" t="s">
        <v>479</v>
      </c>
      <c r="E2837" s="189">
        <v>0</v>
      </c>
    </row>
    <row r="2838" spans="1:5" x14ac:dyDescent="0.25">
      <c r="A2838" s="190">
        <v>3103060028</v>
      </c>
      <c r="B2838" s="190" t="s">
        <v>7343</v>
      </c>
      <c r="C2838" s="190" t="s">
        <v>903</v>
      </c>
      <c r="D2838" s="190" t="s">
        <v>479</v>
      </c>
      <c r="E2838" s="191">
        <v>0</v>
      </c>
    </row>
    <row r="2839" spans="1:5" x14ac:dyDescent="0.25">
      <c r="A2839" s="188">
        <v>3103060029</v>
      </c>
      <c r="B2839" s="188" t="s">
        <v>9310</v>
      </c>
      <c r="C2839" s="188" t="s">
        <v>903</v>
      </c>
      <c r="D2839" s="188" t="s">
        <v>479</v>
      </c>
      <c r="E2839" s="189">
        <v>0</v>
      </c>
    </row>
    <row r="2840" spans="1:5" x14ac:dyDescent="0.25">
      <c r="A2840" s="190">
        <v>3103060030</v>
      </c>
      <c r="B2840" s="190" t="s">
        <v>7344</v>
      </c>
      <c r="C2840" s="190" t="s">
        <v>903</v>
      </c>
      <c r="D2840" s="190" t="s">
        <v>479</v>
      </c>
      <c r="E2840" s="191">
        <v>0</v>
      </c>
    </row>
    <row r="2841" spans="1:5" x14ac:dyDescent="0.25">
      <c r="A2841" s="188">
        <v>3103060031</v>
      </c>
      <c r="B2841" s="188" t="s">
        <v>7345</v>
      </c>
      <c r="C2841" s="188" t="s">
        <v>903</v>
      </c>
      <c r="D2841" s="188" t="s">
        <v>479</v>
      </c>
      <c r="E2841" s="189">
        <v>0</v>
      </c>
    </row>
    <row r="2842" spans="1:5" x14ac:dyDescent="0.25">
      <c r="A2842" s="190">
        <v>3103060032</v>
      </c>
      <c r="B2842" s="190" t="s">
        <v>4711</v>
      </c>
      <c r="C2842" s="190" t="s">
        <v>903</v>
      </c>
      <c r="D2842" s="190" t="s">
        <v>479</v>
      </c>
      <c r="E2842" s="191">
        <v>0</v>
      </c>
    </row>
    <row r="2843" spans="1:5" x14ac:dyDescent="0.25">
      <c r="A2843" s="188">
        <v>3103060033</v>
      </c>
      <c r="B2843" s="188" t="s">
        <v>4319</v>
      </c>
      <c r="C2843" s="188" t="s">
        <v>903</v>
      </c>
      <c r="D2843" s="188" t="s">
        <v>479</v>
      </c>
      <c r="E2843" s="189">
        <v>0</v>
      </c>
    </row>
    <row r="2844" spans="1:5" x14ac:dyDescent="0.25">
      <c r="A2844" s="190">
        <v>3103060034</v>
      </c>
      <c r="B2844" s="190" t="s">
        <v>4320</v>
      </c>
      <c r="C2844" s="190" t="s">
        <v>903</v>
      </c>
      <c r="D2844" s="190" t="s">
        <v>479</v>
      </c>
      <c r="E2844" s="191">
        <v>0</v>
      </c>
    </row>
    <row r="2845" spans="1:5" x14ac:dyDescent="0.25">
      <c r="A2845" s="188">
        <v>3103060035</v>
      </c>
      <c r="B2845" s="188" t="s">
        <v>4321</v>
      </c>
      <c r="C2845" s="188" t="s">
        <v>903</v>
      </c>
      <c r="D2845" s="188" t="s">
        <v>479</v>
      </c>
      <c r="E2845" s="189">
        <v>0</v>
      </c>
    </row>
    <row r="2846" spans="1:5" x14ac:dyDescent="0.25">
      <c r="A2846" s="190">
        <v>3103060036</v>
      </c>
      <c r="B2846" s="190" t="s">
        <v>3913</v>
      </c>
      <c r="C2846" s="190" t="s">
        <v>903</v>
      </c>
      <c r="D2846" s="190" t="s">
        <v>479</v>
      </c>
      <c r="E2846" s="191">
        <v>0</v>
      </c>
    </row>
    <row r="2847" spans="1:5" x14ac:dyDescent="0.25">
      <c r="A2847" s="188">
        <v>3103060037</v>
      </c>
      <c r="B2847" s="188" t="s">
        <v>4322</v>
      </c>
      <c r="C2847" s="188" t="s">
        <v>903</v>
      </c>
      <c r="D2847" s="188" t="s">
        <v>3914</v>
      </c>
      <c r="E2847" s="189">
        <v>0</v>
      </c>
    </row>
    <row r="2848" spans="1:5" x14ac:dyDescent="0.25">
      <c r="A2848" s="190">
        <v>3103060038</v>
      </c>
      <c r="B2848" s="190" t="s">
        <v>5523</v>
      </c>
      <c r="C2848" s="190" t="s">
        <v>903</v>
      </c>
      <c r="D2848" s="190" t="s">
        <v>479</v>
      </c>
      <c r="E2848" s="191">
        <v>0</v>
      </c>
    </row>
    <row r="2849" spans="1:5" x14ac:dyDescent="0.25">
      <c r="A2849" s="188">
        <v>3103060039</v>
      </c>
      <c r="B2849" s="188" t="s">
        <v>10004</v>
      </c>
      <c r="C2849" s="188" t="s">
        <v>903</v>
      </c>
      <c r="D2849" s="188" t="s">
        <v>489</v>
      </c>
      <c r="E2849" s="189">
        <v>0</v>
      </c>
    </row>
    <row r="2850" spans="1:5" x14ac:dyDescent="0.25">
      <c r="A2850" s="190">
        <v>3103060040</v>
      </c>
      <c r="B2850" s="190" t="s">
        <v>4323</v>
      </c>
      <c r="C2850" s="190" t="s">
        <v>903</v>
      </c>
      <c r="D2850" s="190" t="s">
        <v>479</v>
      </c>
      <c r="E2850" s="191">
        <v>0</v>
      </c>
    </row>
    <row r="2851" spans="1:5" x14ac:dyDescent="0.25">
      <c r="A2851" s="188">
        <v>3103060041</v>
      </c>
      <c r="B2851" s="188" t="s">
        <v>4324</v>
      </c>
      <c r="C2851" s="188" t="s">
        <v>903</v>
      </c>
      <c r="D2851" s="188" t="s">
        <v>479</v>
      </c>
      <c r="E2851" s="189">
        <v>0</v>
      </c>
    </row>
    <row r="2852" spans="1:5" x14ac:dyDescent="0.25">
      <c r="A2852" s="190">
        <v>3103060042</v>
      </c>
      <c r="B2852" s="190" t="s">
        <v>9311</v>
      </c>
      <c r="C2852" s="190" t="s">
        <v>903</v>
      </c>
      <c r="D2852" s="190" t="s">
        <v>479</v>
      </c>
      <c r="E2852" s="191">
        <v>0</v>
      </c>
    </row>
    <row r="2853" spans="1:5" x14ac:dyDescent="0.25">
      <c r="A2853" s="188">
        <v>3103060043</v>
      </c>
      <c r="B2853" s="188" t="s">
        <v>4325</v>
      </c>
      <c r="C2853" s="188" t="s">
        <v>903</v>
      </c>
      <c r="D2853" s="188" t="s">
        <v>479</v>
      </c>
      <c r="E2853" s="189">
        <v>0</v>
      </c>
    </row>
    <row r="2854" spans="1:5" x14ac:dyDescent="0.25">
      <c r="A2854" s="190">
        <v>3103060044</v>
      </c>
      <c r="B2854" s="190" t="s">
        <v>4326</v>
      </c>
      <c r="C2854" s="190" t="s">
        <v>903</v>
      </c>
      <c r="D2854" s="190" t="s">
        <v>479</v>
      </c>
      <c r="E2854" s="191">
        <v>0</v>
      </c>
    </row>
    <row r="2855" spans="1:5" x14ac:dyDescent="0.25">
      <c r="A2855" s="188">
        <v>3103060045</v>
      </c>
      <c r="B2855" s="188" t="s">
        <v>4327</v>
      </c>
      <c r="C2855" s="188" t="s">
        <v>903</v>
      </c>
      <c r="D2855" s="188" t="s">
        <v>479</v>
      </c>
      <c r="E2855" s="189">
        <v>0</v>
      </c>
    </row>
    <row r="2856" spans="1:5" x14ac:dyDescent="0.25">
      <c r="A2856" s="190">
        <v>3103060046</v>
      </c>
      <c r="B2856" s="190" t="s">
        <v>4328</v>
      </c>
      <c r="C2856" s="190" t="s">
        <v>903</v>
      </c>
      <c r="D2856" s="190" t="s">
        <v>479</v>
      </c>
      <c r="E2856" s="191">
        <v>0</v>
      </c>
    </row>
    <row r="2857" spans="1:5" x14ac:dyDescent="0.25">
      <c r="A2857" s="188">
        <v>3103060047</v>
      </c>
      <c r="B2857" s="188" t="s">
        <v>4329</v>
      </c>
      <c r="C2857" s="188" t="s">
        <v>903</v>
      </c>
      <c r="D2857" s="188" t="s">
        <v>479</v>
      </c>
      <c r="E2857" s="189">
        <v>0</v>
      </c>
    </row>
    <row r="2858" spans="1:5" x14ac:dyDescent="0.25">
      <c r="A2858" s="190">
        <v>3103060048</v>
      </c>
      <c r="B2858" s="190" t="s">
        <v>4330</v>
      </c>
      <c r="C2858" s="190" t="s">
        <v>903</v>
      </c>
      <c r="D2858" s="190" t="s">
        <v>479</v>
      </c>
      <c r="E2858" s="191">
        <v>0</v>
      </c>
    </row>
    <row r="2859" spans="1:5" x14ac:dyDescent="0.25">
      <c r="A2859" s="188">
        <v>3103060049</v>
      </c>
      <c r="B2859" s="188" t="s">
        <v>4331</v>
      </c>
      <c r="C2859" s="188" t="s">
        <v>903</v>
      </c>
      <c r="D2859" s="188" t="s">
        <v>479</v>
      </c>
      <c r="E2859" s="189">
        <v>0</v>
      </c>
    </row>
    <row r="2860" spans="1:5" x14ac:dyDescent="0.25">
      <c r="A2860" s="190">
        <v>3103060050</v>
      </c>
      <c r="B2860" s="190" t="s">
        <v>3819</v>
      </c>
      <c r="C2860" s="190" t="s">
        <v>903</v>
      </c>
      <c r="D2860" s="190" t="s">
        <v>479</v>
      </c>
      <c r="E2860" s="191">
        <v>0</v>
      </c>
    </row>
    <row r="2861" spans="1:5" x14ac:dyDescent="0.25">
      <c r="A2861" s="188">
        <v>3103060051</v>
      </c>
      <c r="B2861" s="188" t="s">
        <v>11770</v>
      </c>
      <c r="C2861" s="188" t="s">
        <v>903</v>
      </c>
      <c r="D2861" s="188" t="s">
        <v>479</v>
      </c>
      <c r="E2861" s="189">
        <v>0</v>
      </c>
    </row>
    <row r="2862" spans="1:5" x14ac:dyDescent="0.25">
      <c r="A2862" s="190">
        <v>3103060052</v>
      </c>
      <c r="B2862" s="190" t="s">
        <v>4332</v>
      </c>
      <c r="C2862" s="190" t="s">
        <v>903</v>
      </c>
      <c r="D2862" s="190" t="s">
        <v>479</v>
      </c>
      <c r="E2862" s="191">
        <v>0</v>
      </c>
    </row>
    <row r="2863" spans="1:5" x14ac:dyDescent="0.25">
      <c r="A2863" s="188">
        <v>3103060053</v>
      </c>
      <c r="B2863" s="188" t="s">
        <v>4333</v>
      </c>
      <c r="C2863" s="188" t="s">
        <v>903</v>
      </c>
      <c r="D2863" s="188" t="s">
        <v>479</v>
      </c>
      <c r="E2863" s="189">
        <v>0</v>
      </c>
    </row>
    <row r="2864" spans="1:5" x14ac:dyDescent="0.25">
      <c r="A2864" s="190">
        <v>3103060054</v>
      </c>
      <c r="B2864" s="190" t="s">
        <v>4334</v>
      </c>
      <c r="C2864" s="190" t="s">
        <v>903</v>
      </c>
      <c r="D2864" s="190" t="s">
        <v>479</v>
      </c>
      <c r="E2864" s="191">
        <v>0</v>
      </c>
    </row>
    <row r="2865" spans="1:5" x14ac:dyDescent="0.25">
      <c r="A2865" s="188">
        <v>3103060055</v>
      </c>
      <c r="B2865" s="188" t="s">
        <v>4335</v>
      </c>
      <c r="C2865" s="188" t="s">
        <v>903</v>
      </c>
      <c r="D2865" s="188" t="s">
        <v>479</v>
      </c>
      <c r="E2865" s="189">
        <v>0</v>
      </c>
    </row>
    <row r="2866" spans="1:5" x14ac:dyDescent="0.25">
      <c r="A2866" s="190">
        <v>3103060056</v>
      </c>
      <c r="B2866" s="190" t="s">
        <v>4336</v>
      </c>
      <c r="C2866" s="190" t="s">
        <v>903</v>
      </c>
      <c r="D2866" s="190" t="s">
        <v>479</v>
      </c>
      <c r="E2866" s="191">
        <v>0</v>
      </c>
    </row>
    <row r="2867" spans="1:5" x14ac:dyDescent="0.25">
      <c r="A2867" s="188">
        <v>3103060057</v>
      </c>
      <c r="B2867" s="188" t="s">
        <v>4784</v>
      </c>
      <c r="C2867" s="188" t="s">
        <v>903</v>
      </c>
      <c r="D2867" s="188" t="s">
        <v>479</v>
      </c>
      <c r="E2867" s="189">
        <v>0</v>
      </c>
    </row>
    <row r="2868" spans="1:5" x14ac:dyDescent="0.25">
      <c r="A2868" s="190">
        <v>3103060058</v>
      </c>
      <c r="B2868" s="190" t="s">
        <v>4337</v>
      </c>
      <c r="C2868" s="190" t="s">
        <v>903</v>
      </c>
      <c r="D2868" s="190" t="s">
        <v>479</v>
      </c>
      <c r="E2868" s="191">
        <v>0</v>
      </c>
    </row>
    <row r="2869" spans="1:5" x14ac:dyDescent="0.25">
      <c r="A2869" s="188">
        <v>3103060059</v>
      </c>
      <c r="B2869" s="188" t="s">
        <v>5524</v>
      </c>
      <c r="C2869" s="188" t="s">
        <v>903</v>
      </c>
      <c r="D2869" s="188" t="s">
        <v>479</v>
      </c>
      <c r="E2869" s="189">
        <v>0</v>
      </c>
    </row>
    <row r="2870" spans="1:5" x14ac:dyDescent="0.25">
      <c r="A2870" s="190">
        <v>3103060060</v>
      </c>
      <c r="B2870" s="190" t="s">
        <v>6729</v>
      </c>
      <c r="C2870" s="190" t="s">
        <v>903</v>
      </c>
      <c r="D2870" s="190" t="s">
        <v>479</v>
      </c>
      <c r="E2870" s="191">
        <v>0</v>
      </c>
    </row>
    <row r="2871" spans="1:5" x14ac:dyDescent="0.25">
      <c r="A2871" s="188">
        <v>3103060061</v>
      </c>
      <c r="B2871" s="188" t="s">
        <v>6730</v>
      </c>
      <c r="C2871" s="188" t="s">
        <v>903</v>
      </c>
      <c r="D2871" s="188" t="s">
        <v>479</v>
      </c>
      <c r="E2871" s="189">
        <v>0</v>
      </c>
    </row>
    <row r="2872" spans="1:5" x14ac:dyDescent="0.25">
      <c r="A2872" s="190">
        <v>3103060062</v>
      </c>
      <c r="B2872" s="190" t="s">
        <v>6731</v>
      </c>
      <c r="C2872" s="190" t="s">
        <v>903</v>
      </c>
      <c r="D2872" s="190" t="s">
        <v>479</v>
      </c>
      <c r="E2872" s="191">
        <v>0</v>
      </c>
    </row>
    <row r="2873" spans="1:5" x14ac:dyDescent="0.25">
      <c r="A2873" s="188">
        <v>3103060063</v>
      </c>
      <c r="B2873" s="188" t="s">
        <v>8771</v>
      </c>
      <c r="C2873" s="188" t="s">
        <v>903</v>
      </c>
      <c r="D2873" s="188" t="s">
        <v>479</v>
      </c>
      <c r="E2873" s="189">
        <v>0</v>
      </c>
    </row>
    <row r="2874" spans="1:5" x14ac:dyDescent="0.25">
      <c r="A2874" s="190">
        <v>3103060064</v>
      </c>
      <c r="B2874" s="190" t="s">
        <v>7150</v>
      </c>
      <c r="C2874" s="190" t="s">
        <v>903</v>
      </c>
      <c r="D2874" s="190" t="s">
        <v>2091</v>
      </c>
      <c r="E2874" s="191">
        <v>0</v>
      </c>
    </row>
    <row r="2875" spans="1:5" x14ac:dyDescent="0.25">
      <c r="A2875" s="188">
        <v>3103060065</v>
      </c>
      <c r="B2875" s="188" t="s">
        <v>6732</v>
      </c>
      <c r="C2875" s="188" t="s">
        <v>903</v>
      </c>
      <c r="D2875" s="188" t="s">
        <v>479</v>
      </c>
      <c r="E2875" s="189">
        <v>0</v>
      </c>
    </row>
    <row r="2876" spans="1:5" x14ac:dyDescent="0.25">
      <c r="A2876" s="190">
        <v>3103060066</v>
      </c>
      <c r="B2876" s="190" t="s">
        <v>6733</v>
      </c>
      <c r="C2876" s="190" t="s">
        <v>903</v>
      </c>
      <c r="D2876" s="190" t="s">
        <v>479</v>
      </c>
      <c r="E2876" s="191">
        <v>0</v>
      </c>
    </row>
    <row r="2877" spans="1:5" x14ac:dyDescent="0.25">
      <c r="A2877" s="188">
        <v>3103060067</v>
      </c>
      <c r="B2877" s="188" t="s">
        <v>7133</v>
      </c>
      <c r="C2877" s="188" t="s">
        <v>903</v>
      </c>
      <c r="D2877" s="188" t="s">
        <v>479</v>
      </c>
      <c r="E2877" s="189">
        <v>0</v>
      </c>
    </row>
    <row r="2878" spans="1:5" x14ac:dyDescent="0.25">
      <c r="A2878" s="190">
        <v>3103060068</v>
      </c>
      <c r="B2878" s="190" t="s">
        <v>6528</v>
      </c>
      <c r="C2878" s="190" t="s">
        <v>903</v>
      </c>
      <c r="D2878" s="190" t="s">
        <v>479</v>
      </c>
      <c r="E2878" s="191">
        <v>0</v>
      </c>
    </row>
    <row r="2879" spans="1:5" x14ac:dyDescent="0.25">
      <c r="A2879" s="188">
        <v>3103060069</v>
      </c>
      <c r="B2879" s="188" t="s">
        <v>7674</v>
      </c>
      <c r="C2879" s="188" t="s">
        <v>903</v>
      </c>
      <c r="D2879" s="188" t="s">
        <v>479</v>
      </c>
      <c r="E2879" s="189">
        <v>0</v>
      </c>
    </row>
    <row r="2880" spans="1:5" x14ac:dyDescent="0.25">
      <c r="A2880" s="190">
        <v>3103060070</v>
      </c>
      <c r="B2880" s="190" t="s">
        <v>7675</v>
      </c>
      <c r="C2880" s="190" t="s">
        <v>903</v>
      </c>
      <c r="D2880" s="190" t="s">
        <v>479</v>
      </c>
      <c r="E2880" s="191">
        <v>0</v>
      </c>
    </row>
    <row r="2881" spans="1:5" x14ac:dyDescent="0.25">
      <c r="A2881" s="188">
        <v>3103060071</v>
      </c>
      <c r="B2881" s="188" t="s">
        <v>7676</v>
      </c>
      <c r="C2881" s="188" t="s">
        <v>903</v>
      </c>
      <c r="D2881" s="188" t="s">
        <v>479</v>
      </c>
      <c r="E2881" s="189">
        <v>0</v>
      </c>
    </row>
    <row r="2882" spans="1:5" x14ac:dyDescent="0.25">
      <c r="A2882" s="190">
        <v>3103060072</v>
      </c>
      <c r="B2882" s="190" t="s">
        <v>7677</v>
      </c>
      <c r="C2882" s="190" t="s">
        <v>903</v>
      </c>
      <c r="D2882" s="190" t="s">
        <v>479</v>
      </c>
      <c r="E2882" s="191">
        <v>0</v>
      </c>
    </row>
    <row r="2883" spans="1:5" x14ac:dyDescent="0.25">
      <c r="A2883" s="188">
        <v>3103060073</v>
      </c>
      <c r="B2883" s="188" t="s">
        <v>7678</v>
      </c>
      <c r="C2883" s="188" t="s">
        <v>903</v>
      </c>
      <c r="D2883" s="188" t="s">
        <v>479</v>
      </c>
      <c r="E2883" s="189">
        <v>0</v>
      </c>
    </row>
    <row r="2884" spans="1:5" x14ac:dyDescent="0.25">
      <c r="A2884" s="190">
        <v>3103060074</v>
      </c>
      <c r="B2884" s="190" t="s">
        <v>7679</v>
      </c>
      <c r="C2884" s="190" t="s">
        <v>903</v>
      </c>
      <c r="D2884" s="190" t="s">
        <v>479</v>
      </c>
      <c r="E2884" s="191">
        <v>0</v>
      </c>
    </row>
    <row r="2885" spans="1:5" x14ac:dyDescent="0.25">
      <c r="A2885" s="188">
        <v>3103060075</v>
      </c>
      <c r="B2885" s="188" t="s">
        <v>7680</v>
      </c>
      <c r="C2885" s="188" t="s">
        <v>903</v>
      </c>
      <c r="D2885" s="188" t="s">
        <v>479</v>
      </c>
      <c r="E2885" s="189">
        <v>0</v>
      </c>
    </row>
    <row r="2886" spans="1:5" x14ac:dyDescent="0.25">
      <c r="A2886" s="190">
        <v>3103060076</v>
      </c>
      <c r="B2886" s="190" t="s">
        <v>7173</v>
      </c>
      <c r="C2886" s="190" t="s">
        <v>903</v>
      </c>
      <c r="D2886" s="190" t="s">
        <v>479</v>
      </c>
      <c r="E2886" s="191">
        <v>0</v>
      </c>
    </row>
    <row r="2887" spans="1:5" x14ac:dyDescent="0.25">
      <c r="A2887" s="188">
        <v>3103060077</v>
      </c>
      <c r="B2887" s="188" t="s">
        <v>7174</v>
      </c>
      <c r="C2887" s="188" t="s">
        <v>903</v>
      </c>
      <c r="D2887" s="188" t="s">
        <v>489</v>
      </c>
      <c r="E2887" s="189">
        <v>0</v>
      </c>
    </row>
    <row r="2888" spans="1:5" x14ac:dyDescent="0.25">
      <c r="A2888" s="190">
        <v>3103060078</v>
      </c>
      <c r="B2888" s="190" t="s">
        <v>7175</v>
      </c>
      <c r="C2888" s="190" t="s">
        <v>903</v>
      </c>
      <c r="D2888" s="190" t="s">
        <v>479</v>
      </c>
      <c r="E2888" s="191">
        <v>0</v>
      </c>
    </row>
    <row r="2889" spans="1:5" x14ac:dyDescent="0.25">
      <c r="A2889" s="188">
        <v>3103060079</v>
      </c>
      <c r="B2889" s="188" t="s">
        <v>7176</v>
      </c>
      <c r="C2889" s="188" t="s">
        <v>903</v>
      </c>
      <c r="D2889" s="188" t="s">
        <v>479</v>
      </c>
      <c r="E2889" s="189">
        <v>0</v>
      </c>
    </row>
    <row r="2890" spans="1:5" x14ac:dyDescent="0.25">
      <c r="A2890" s="190">
        <v>3103060080</v>
      </c>
      <c r="B2890" s="190" t="s">
        <v>7177</v>
      </c>
      <c r="C2890" s="190" t="s">
        <v>903</v>
      </c>
      <c r="D2890" s="190" t="s">
        <v>479</v>
      </c>
      <c r="E2890" s="191">
        <v>0</v>
      </c>
    </row>
    <row r="2891" spans="1:5" x14ac:dyDescent="0.25">
      <c r="A2891" s="188">
        <v>3103060081</v>
      </c>
      <c r="B2891" s="188" t="s">
        <v>7178</v>
      </c>
      <c r="C2891" s="188" t="s">
        <v>903</v>
      </c>
      <c r="D2891" s="188" t="s">
        <v>479</v>
      </c>
      <c r="E2891" s="189">
        <v>0</v>
      </c>
    </row>
    <row r="2892" spans="1:5" x14ac:dyDescent="0.25">
      <c r="A2892" s="190">
        <v>3103060082</v>
      </c>
      <c r="B2892" s="190" t="s">
        <v>7260</v>
      </c>
      <c r="C2892" s="190" t="s">
        <v>903</v>
      </c>
      <c r="D2892" s="190" t="s">
        <v>479</v>
      </c>
      <c r="E2892" s="191">
        <v>0</v>
      </c>
    </row>
    <row r="2893" spans="1:5" x14ac:dyDescent="0.25">
      <c r="A2893" s="188">
        <v>3103060083</v>
      </c>
      <c r="B2893" s="188" t="s">
        <v>7261</v>
      </c>
      <c r="C2893" s="188" t="s">
        <v>903</v>
      </c>
      <c r="D2893" s="188" t="s">
        <v>479</v>
      </c>
      <c r="E2893" s="189">
        <v>0</v>
      </c>
    </row>
    <row r="2894" spans="1:5" x14ac:dyDescent="0.25">
      <c r="A2894" s="190">
        <v>3103060084</v>
      </c>
      <c r="B2894" s="190" t="s">
        <v>7262</v>
      </c>
      <c r="C2894" s="190" t="s">
        <v>903</v>
      </c>
      <c r="D2894" s="190" t="s">
        <v>479</v>
      </c>
      <c r="E2894" s="191">
        <v>0</v>
      </c>
    </row>
    <row r="2895" spans="1:5" x14ac:dyDescent="0.25">
      <c r="A2895" s="188">
        <v>3103060085</v>
      </c>
      <c r="B2895" s="188" t="s">
        <v>7681</v>
      </c>
      <c r="C2895" s="188" t="s">
        <v>903</v>
      </c>
      <c r="D2895" s="188" t="s">
        <v>2091</v>
      </c>
      <c r="E2895" s="189">
        <v>0</v>
      </c>
    </row>
    <row r="2896" spans="1:5" x14ac:dyDescent="0.25">
      <c r="A2896" s="190">
        <v>3103060086</v>
      </c>
      <c r="B2896" s="190" t="s">
        <v>7682</v>
      </c>
      <c r="C2896" s="190" t="s">
        <v>903</v>
      </c>
      <c r="D2896" s="190" t="s">
        <v>479</v>
      </c>
      <c r="E2896" s="191">
        <v>0</v>
      </c>
    </row>
    <row r="2897" spans="1:5" x14ac:dyDescent="0.25">
      <c r="A2897" s="188">
        <v>3103060087</v>
      </c>
      <c r="B2897" s="188" t="s">
        <v>7683</v>
      </c>
      <c r="C2897" s="188" t="s">
        <v>903</v>
      </c>
      <c r="D2897" s="188" t="s">
        <v>479</v>
      </c>
      <c r="E2897" s="189">
        <v>0</v>
      </c>
    </row>
    <row r="2898" spans="1:5" x14ac:dyDescent="0.25">
      <c r="A2898" s="190">
        <v>3103060088</v>
      </c>
      <c r="B2898" s="190" t="s">
        <v>9312</v>
      </c>
      <c r="C2898" s="190" t="s">
        <v>903</v>
      </c>
      <c r="D2898" s="190" t="s">
        <v>479</v>
      </c>
      <c r="E2898" s="191">
        <v>0</v>
      </c>
    </row>
    <row r="2899" spans="1:5" x14ac:dyDescent="0.25">
      <c r="A2899" s="188">
        <v>3103060089</v>
      </c>
      <c r="B2899" s="188" t="s">
        <v>9031</v>
      </c>
      <c r="C2899" s="188" t="s">
        <v>903</v>
      </c>
      <c r="D2899" s="188" t="s">
        <v>479</v>
      </c>
      <c r="E2899" s="189">
        <v>0</v>
      </c>
    </row>
    <row r="2900" spans="1:5" x14ac:dyDescent="0.25">
      <c r="A2900" s="190">
        <v>3103060090</v>
      </c>
      <c r="B2900" s="190" t="s">
        <v>9313</v>
      </c>
      <c r="C2900" s="190" t="s">
        <v>903</v>
      </c>
      <c r="D2900" s="190" t="s">
        <v>479</v>
      </c>
      <c r="E2900" s="191">
        <v>0</v>
      </c>
    </row>
    <row r="2901" spans="1:5" x14ac:dyDescent="0.25">
      <c r="A2901" s="188">
        <v>3103060091</v>
      </c>
      <c r="B2901" s="188" t="s">
        <v>9314</v>
      </c>
      <c r="C2901" s="188" t="s">
        <v>903</v>
      </c>
      <c r="D2901" s="188" t="s">
        <v>479</v>
      </c>
      <c r="E2901" s="189">
        <v>0</v>
      </c>
    </row>
    <row r="2902" spans="1:5" x14ac:dyDescent="0.25">
      <c r="A2902" s="190">
        <v>3103060092</v>
      </c>
      <c r="B2902" s="190" t="s">
        <v>9315</v>
      </c>
      <c r="C2902" s="190" t="s">
        <v>903</v>
      </c>
      <c r="D2902" s="190" t="s">
        <v>479</v>
      </c>
      <c r="E2902" s="191">
        <v>0</v>
      </c>
    </row>
    <row r="2903" spans="1:5" x14ac:dyDescent="0.25">
      <c r="A2903" s="188">
        <v>3103060093</v>
      </c>
      <c r="B2903" s="188" t="s">
        <v>9316</v>
      </c>
      <c r="C2903" s="188" t="s">
        <v>903</v>
      </c>
      <c r="D2903" s="188" t="s">
        <v>479</v>
      </c>
      <c r="E2903" s="189">
        <v>0</v>
      </c>
    </row>
    <row r="2904" spans="1:5" x14ac:dyDescent="0.25">
      <c r="A2904" s="190">
        <v>3103060094</v>
      </c>
      <c r="B2904" s="190" t="s">
        <v>8772</v>
      </c>
      <c r="C2904" s="190" t="s">
        <v>903</v>
      </c>
      <c r="D2904" s="190" t="s">
        <v>479</v>
      </c>
      <c r="E2904" s="191">
        <v>0</v>
      </c>
    </row>
    <row r="2905" spans="1:5" x14ac:dyDescent="0.25">
      <c r="A2905" s="188">
        <v>3103060095</v>
      </c>
      <c r="B2905" s="188" t="s">
        <v>9317</v>
      </c>
      <c r="C2905" s="188" t="s">
        <v>903</v>
      </c>
      <c r="D2905" s="188" t="s">
        <v>2024</v>
      </c>
      <c r="E2905" s="189">
        <v>0</v>
      </c>
    </row>
    <row r="2906" spans="1:5" x14ac:dyDescent="0.25">
      <c r="A2906" s="190">
        <v>3103060096</v>
      </c>
      <c r="B2906" s="190" t="s">
        <v>9318</v>
      </c>
      <c r="C2906" s="190" t="s">
        <v>903</v>
      </c>
      <c r="D2906" s="190" t="s">
        <v>489</v>
      </c>
      <c r="E2906" s="191">
        <v>0</v>
      </c>
    </row>
    <row r="2907" spans="1:5" x14ac:dyDescent="0.25">
      <c r="A2907" s="188">
        <v>3103060097</v>
      </c>
      <c r="B2907" s="188" t="s">
        <v>9319</v>
      </c>
      <c r="C2907" s="188" t="s">
        <v>903</v>
      </c>
      <c r="D2907" s="188" t="s">
        <v>479</v>
      </c>
      <c r="E2907" s="189">
        <v>0</v>
      </c>
    </row>
    <row r="2908" spans="1:5" x14ac:dyDescent="0.25">
      <c r="A2908" s="190">
        <v>3103060098</v>
      </c>
      <c r="B2908" s="190" t="s">
        <v>8580</v>
      </c>
      <c r="C2908" s="190" t="s">
        <v>903</v>
      </c>
      <c r="D2908" s="190" t="s">
        <v>479</v>
      </c>
      <c r="E2908" s="191">
        <v>0</v>
      </c>
    </row>
    <row r="2909" spans="1:5" x14ac:dyDescent="0.25">
      <c r="A2909" s="188">
        <v>3103060099</v>
      </c>
      <c r="B2909" s="188" t="s">
        <v>9320</v>
      </c>
      <c r="C2909" s="188" t="s">
        <v>903</v>
      </c>
      <c r="D2909" s="188" t="s">
        <v>479</v>
      </c>
      <c r="E2909" s="189">
        <v>0</v>
      </c>
    </row>
    <row r="2910" spans="1:5" x14ac:dyDescent="0.25">
      <c r="A2910" s="190">
        <v>3103060100</v>
      </c>
      <c r="B2910" s="190" t="s">
        <v>9321</v>
      </c>
      <c r="C2910" s="190" t="s">
        <v>903</v>
      </c>
      <c r="D2910" s="190" t="s">
        <v>489</v>
      </c>
      <c r="E2910" s="191">
        <v>0</v>
      </c>
    </row>
    <row r="2911" spans="1:5" x14ac:dyDescent="0.25">
      <c r="A2911" s="188">
        <v>3103060101</v>
      </c>
      <c r="B2911" s="188" t="s">
        <v>9322</v>
      </c>
      <c r="C2911" s="188" t="s">
        <v>903</v>
      </c>
      <c r="D2911" s="188" t="s">
        <v>489</v>
      </c>
      <c r="E2911" s="189">
        <v>0</v>
      </c>
    </row>
    <row r="2912" spans="1:5" x14ac:dyDescent="0.25">
      <c r="A2912" s="190">
        <v>3103060102</v>
      </c>
      <c r="B2912" s="190" t="s">
        <v>9323</v>
      </c>
      <c r="C2912" s="190" t="s">
        <v>903</v>
      </c>
      <c r="D2912" s="190" t="s">
        <v>489</v>
      </c>
      <c r="E2912" s="191">
        <v>0</v>
      </c>
    </row>
    <row r="2913" spans="1:5" x14ac:dyDescent="0.25">
      <c r="A2913" s="188">
        <v>3103060103</v>
      </c>
      <c r="B2913" s="188" t="s">
        <v>9324</v>
      </c>
      <c r="C2913" s="188" t="s">
        <v>903</v>
      </c>
      <c r="D2913" s="188" t="s">
        <v>479</v>
      </c>
      <c r="E2913" s="189">
        <v>0</v>
      </c>
    </row>
    <row r="2914" spans="1:5" x14ac:dyDescent="0.25">
      <c r="A2914" s="190">
        <v>3103060104</v>
      </c>
      <c r="B2914" s="190" t="s">
        <v>9325</v>
      </c>
      <c r="C2914" s="190" t="s">
        <v>903</v>
      </c>
      <c r="D2914" s="190" t="s">
        <v>479</v>
      </c>
      <c r="E2914" s="191">
        <v>0</v>
      </c>
    </row>
    <row r="2915" spans="1:5" x14ac:dyDescent="0.25">
      <c r="A2915" s="188">
        <v>3103060105</v>
      </c>
      <c r="B2915" s="188" t="s">
        <v>8773</v>
      </c>
      <c r="C2915" s="188" t="s">
        <v>903</v>
      </c>
      <c r="D2915" s="188" t="s">
        <v>479</v>
      </c>
      <c r="E2915" s="189">
        <v>0</v>
      </c>
    </row>
    <row r="2916" spans="1:5" x14ac:dyDescent="0.25">
      <c r="A2916" s="190">
        <v>3103060106</v>
      </c>
      <c r="B2916" s="190" t="s">
        <v>8774</v>
      </c>
      <c r="C2916" s="190" t="s">
        <v>903</v>
      </c>
      <c r="D2916" s="190" t="s">
        <v>479</v>
      </c>
      <c r="E2916" s="191">
        <v>0</v>
      </c>
    </row>
    <row r="2917" spans="1:5" x14ac:dyDescent="0.25">
      <c r="A2917" s="188">
        <v>3103060107</v>
      </c>
      <c r="B2917" s="188" t="s">
        <v>9326</v>
      </c>
      <c r="C2917" s="188" t="s">
        <v>903</v>
      </c>
      <c r="D2917" s="188" t="s">
        <v>479</v>
      </c>
      <c r="E2917" s="189">
        <v>0</v>
      </c>
    </row>
    <row r="2918" spans="1:5" x14ac:dyDescent="0.25">
      <c r="A2918" s="190">
        <v>3103060108</v>
      </c>
      <c r="B2918" s="190" t="s">
        <v>9327</v>
      </c>
      <c r="C2918" s="190" t="s">
        <v>903</v>
      </c>
      <c r="D2918" s="190" t="s">
        <v>479</v>
      </c>
      <c r="E2918" s="191">
        <v>0</v>
      </c>
    </row>
    <row r="2919" spans="1:5" x14ac:dyDescent="0.25">
      <c r="A2919" s="188">
        <v>3103060109</v>
      </c>
      <c r="B2919" s="188" t="s">
        <v>12264</v>
      </c>
      <c r="C2919" s="188" t="s">
        <v>903</v>
      </c>
      <c r="D2919" s="188" t="s">
        <v>479</v>
      </c>
      <c r="E2919" s="189">
        <v>0</v>
      </c>
    </row>
    <row r="2920" spans="1:5" x14ac:dyDescent="0.25">
      <c r="A2920" s="190">
        <v>3103060110</v>
      </c>
      <c r="B2920" s="190" t="s">
        <v>11771</v>
      </c>
      <c r="C2920" s="190" t="s">
        <v>903</v>
      </c>
      <c r="D2920" s="190" t="s">
        <v>479</v>
      </c>
      <c r="E2920" s="191">
        <v>0</v>
      </c>
    </row>
    <row r="2921" spans="1:5" x14ac:dyDescent="0.25">
      <c r="A2921" s="188">
        <v>3103060111</v>
      </c>
      <c r="B2921" s="188" t="s">
        <v>12265</v>
      </c>
      <c r="C2921" s="188" t="s">
        <v>903</v>
      </c>
      <c r="D2921" s="188" t="s">
        <v>479</v>
      </c>
      <c r="E2921" s="189">
        <v>0</v>
      </c>
    </row>
    <row r="2922" spans="1:5" x14ac:dyDescent="0.25">
      <c r="A2922" s="190">
        <v>3103070001</v>
      </c>
      <c r="B2922" s="190" t="s">
        <v>4785</v>
      </c>
      <c r="C2922" s="190" t="s">
        <v>903</v>
      </c>
      <c r="D2922" s="190" t="s">
        <v>479</v>
      </c>
      <c r="E2922" s="191">
        <v>0</v>
      </c>
    </row>
    <row r="2923" spans="1:5" x14ac:dyDescent="0.25">
      <c r="A2923" s="188">
        <v>3103070002</v>
      </c>
      <c r="B2923" s="188" t="s">
        <v>4786</v>
      </c>
      <c r="C2923" s="188" t="s">
        <v>903</v>
      </c>
      <c r="D2923" s="188" t="s">
        <v>2062</v>
      </c>
      <c r="E2923" s="189">
        <v>0</v>
      </c>
    </row>
    <row r="2924" spans="1:5" x14ac:dyDescent="0.25">
      <c r="A2924" s="190">
        <v>3103070003</v>
      </c>
      <c r="B2924" s="190" t="s">
        <v>9328</v>
      </c>
      <c r="C2924" s="190" t="s">
        <v>903</v>
      </c>
      <c r="D2924" s="190" t="s">
        <v>1975</v>
      </c>
      <c r="E2924" s="191">
        <v>0</v>
      </c>
    </row>
    <row r="2925" spans="1:5" x14ac:dyDescent="0.25">
      <c r="A2925" s="188">
        <v>3103070004</v>
      </c>
      <c r="B2925" s="188" t="s">
        <v>4786</v>
      </c>
      <c r="C2925" s="188" t="s">
        <v>903</v>
      </c>
      <c r="D2925" s="188" t="s">
        <v>2062</v>
      </c>
      <c r="E2925" s="189">
        <v>0</v>
      </c>
    </row>
    <row r="2926" spans="1:5" x14ac:dyDescent="0.25">
      <c r="A2926" s="190">
        <v>3103070005</v>
      </c>
      <c r="B2926" s="190" t="s">
        <v>2063</v>
      </c>
      <c r="C2926" s="190" t="s">
        <v>903</v>
      </c>
      <c r="D2926" s="190" t="s">
        <v>1975</v>
      </c>
      <c r="E2926" s="191">
        <v>0</v>
      </c>
    </row>
    <row r="2927" spans="1:5" x14ac:dyDescent="0.25">
      <c r="A2927" s="188">
        <v>3103070006</v>
      </c>
      <c r="B2927" s="188" t="s">
        <v>5525</v>
      </c>
      <c r="C2927" s="188" t="s">
        <v>903</v>
      </c>
      <c r="D2927" s="188" t="s">
        <v>1975</v>
      </c>
      <c r="E2927" s="189">
        <v>0</v>
      </c>
    </row>
    <row r="2928" spans="1:5" x14ac:dyDescent="0.25">
      <c r="A2928" s="190">
        <v>3103070007</v>
      </c>
      <c r="B2928" s="190" t="s">
        <v>5526</v>
      </c>
      <c r="C2928" s="190" t="s">
        <v>903</v>
      </c>
      <c r="D2928" s="190" t="s">
        <v>1975</v>
      </c>
      <c r="E2928" s="191">
        <v>0</v>
      </c>
    </row>
    <row r="2929" spans="1:5" x14ac:dyDescent="0.25">
      <c r="A2929" s="188">
        <v>3103070008</v>
      </c>
      <c r="B2929" s="188" t="s">
        <v>7346</v>
      </c>
      <c r="C2929" s="188" t="s">
        <v>903</v>
      </c>
      <c r="D2929" s="188" t="s">
        <v>1975</v>
      </c>
      <c r="E2929" s="189">
        <v>0</v>
      </c>
    </row>
    <row r="2930" spans="1:5" x14ac:dyDescent="0.25">
      <c r="A2930" s="190">
        <v>3103070009</v>
      </c>
      <c r="B2930" s="190" t="s">
        <v>11772</v>
      </c>
      <c r="C2930" s="190" t="s">
        <v>903</v>
      </c>
      <c r="D2930" s="190" t="s">
        <v>1975</v>
      </c>
      <c r="E2930" s="191">
        <v>0</v>
      </c>
    </row>
    <row r="2931" spans="1:5" x14ac:dyDescent="0.25">
      <c r="A2931" s="188">
        <v>3103070010</v>
      </c>
      <c r="B2931" s="188" t="s">
        <v>4788</v>
      </c>
      <c r="C2931" s="188" t="s">
        <v>903</v>
      </c>
      <c r="D2931" s="188" t="s">
        <v>1975</v>
      </c>
      <c r="E2931" s="189">
        <v>0</v>
      </c>
    </row>
    <row r="2932" spans="1:5" x14ac:dyDescent="0.25">
      <c r="A2932" s="190">
        <v>3103070011</v>
      </c>
      <c r="B2932" s="190" t="s">
        <v>2064</v>
      </c>
      <c r="C2932" s="190" t="s">
        <v>903</v>
      </c>
      <c r="D2932" s="190" t="s">
        <v>1975</v>
      </c>
      <c r="E2932" s="191">
        <v>0</v>
      </c>
    </row>
    <row r="2933" spans="1:5" x14ac:dyDescent="0.25">
      <c r="A2933" s="188">
        <v>3103070012</v>
      </c>
      <c r="B2933" s="188" t="s">
        <v>4789</v>
      </c>
      <c r="C2933" s="188" t="s">
        <v>903</v>
      </c>
      <c r="D2933" s="188" t="s">
        <v>479</v>
      </c>
      <c r="E2933" s="189">
        <v>0</v>
      </c>
    </row>
    <row r="2934" spans="1:5" x14ac:dyDescent="0.25">
      <c r="A2934" s="190">
        <v>3103070013</v>
      </c>
      <c r="B2934" s="190" t="s">
        <v>9329</v>
      </c>
      <c r="C2934" s="190" t="s">
        <v>903</v>
      </c>
      <c r="D2934" s="190" t="s">
        <v>1975</v>
      </c>
      <c r="E2934" s="191">
        <v>0</v>
      </c>
    </row>
    <row r="2935" spans="1:5" x14ac:dyDescent="0.25">
      <c r="A2935" s="188">
        <v>3103070014</v>
      </c>
      <c r="B2935" s="188" t="s">
        <v>4790</v>
      </c>
      <c r="C2935" s="188" t="s">
        <v>903</v>
      </c>
      <c r="D2935" s="188" t="s">
        <v>2062</v>
      </c>
      <c r="E2935" s="189">
        <v>0</v>
      </c>
    </row>
    <row r="2936" spans="1:5" x14ac:dyDescent="0.25">
      <c r="A2936" s="190">
        <v>3103070015</v>
      </c>
      <c r="B2936" s="190" t="s">
        <v>4791</v>
      </c>
      <c r="C2936" s="190" t="s">
        <v>903</v>
      </c>
      <c r="D2936" s="190" t="s">
        <v>874</v>
      </c>
      <c r="E2936" s="191">
        <v>0</v>
      </c>
    </row>
    <row r="2937" spans="1:5" x14ac:dyDescent="0.25">
      <c r="A2937" s="188">
        <v>3103070016</v>
      </c>
      <c r="B2937" s="188" t="s">
        <v>4787</v>
      </c>
      <c r="C2937" s="188" t="s">
        <v>903</v>
      </c>
      <c r="D2937" s="188" t="s">
        <v>1975</v>
      </c>
      <c r="E2937" s="189">
        <v>0</v>
      </c>
    </row>
    <row r="2938" spans="1:5" x14ac:dyDescent="0.25">
      <c r="A2938" s="190">
        <v>3103070017</v>
      </c>
      <c r="B2938" s="190" t="s">
        <v>2065</v>
      </c>
      <c r="C2938" s="190" t="s">
        <v>903</v>
      </c>
      <c r="D2938" s="190" t="s">
        <v>1975</v>
      </c>
      <c r="E2938" s="191">
        <v>0</v>
      </c>
    </row>
    <row r="2939" spans="1:5" x14ac:dyDescent="0.25">
      <c r="A2939" s="188">
        <v>3103070018</v>
      </c>
      <c r="B2939" s="188" t="s">
        <v>2066</v>
      </c>
      <c r="C2939" s="188" t="s">
        <v>903</v>
      </c>
      <c r="D2939" s="188" t="s">
        <v>1975</v>
      </c>
      <c r="E2939" s="189">
        <v>0</v>
      </c>
    </row>
    <row r="2940" spans="1:5" x14ac:dyDescent="0.25">
      <c r="A2940" s="190">
        <v>3103070019</v>
      </c>
      <c r="B2940" s="190" t="s">
        <v>2067</v>
      </c>
      <c r="C2940" s="190" t="s">
        <v>903</v>
      </c>
      <c r="D2940" s="190" t="s">
        <v>479</v>
      </c>
      <c r="E2940" s="191">
        <v>0</v>
      </c>
    </row>
    <row r="2941" spans="1:5" x14ac:dyDescent="0.25">
      <c r="A2941" s="188">
        <v>3103070020</v>
      </c>
      <c r="B2941" s="188" t="s">
        <v>2068</v>
      </c>
      <c r="C2941" s="188" t="s">
        <v>903</v>
      </c>
      <c r="D2941" s="188" t="s">
        <v>1975</v>
      </c>
      <c r="E2941" s="189">
        <v>0</v>
      </c>
    </row>
    <row r="2942" spans="1:5" x14ac:dyDescent="0.25">
      <c r="A2942" s="190">
        <v>3103070021</v>
      </c>
      <c r="B2942" s="190" t="s">
        <v>2069</v>
      </c>
      <c r="C2942" s="190" t="s">
        <v>903</v>
      </c>
      <c r="D2942" s="190" t="s">
        <v>479</v>
      </c>
      <c r="E2942" s="191">
        <v>0</v>
      </c>
    </row>
    <row r="2943" spans="1:5" x14ac:dyDescent="0.25">
      <c r="A2943" s="188">
        <v>3103070022</v>
      </c>
      <c r="B2943" s="188" t="s">
        <v>2070</v>
      </c>
      <c r="C2943" s="188" t="s">
        <v>903</v>
      </c>
      <c r="D2943" s="188" t="s">
        <v>2002</v>
      </c>
      <c r="E2943" s="189">
        <v>0</v>
      </c>
    </row>
    <row r="2944" spans="1:5" x14ac:dyDescent="0.25">
      <c r="A2944" s="190">
        <v>3103070023</v>
      </c>
      <c r="B2944" s="190" t="s">
        <v>2071</v>
      </c>
      <c r="C2944" s="190" t="s">
        <v>903</v>
      </c>
      <c r="D2944" s="190" t="s">
        <v>479</v>
      </c>
      <c r="E2944" s="191">
        <v>0</v>
      </c>
    </row>
    <row r="2945" spans="1:5" x14ac:dyDescent="0.25">
      <c r="A2945" s="188">
        <v>3103070024</v>
      </c>
      <c r="B2945" s="188" t="s">
        <v>2072</v>
      </c>
      <c r="C2945" s="188" t="s">
        <v>903</v>
      </c>
      <c r="D2945" s="188" t="s">
        <v>479</v>
      </c>
      <c r="E2945" s="189">
        <v>0</v>
      </c>
    </row>
    <row r="2946" spans="1:5" x14ac:dyDescent="0.25">
      <c r="A2946" s="190">
        <v>3103070025</v>
      </c>
      <c r="B2946" s="190" t="s">
        <v>4792</v>
      </c>
      <c r="C2946" s="190" t="s">
        <v>903</v>
      </c>
      <c r="D2946" s="190" t="s">
        <v>479</v>
      </c>
      <c r="E2946" s="191">
        <v>0</v>
      </c>
    </row>
    <row r="2947" spans="1:5" x14ac:dyDescent="0.25">
      <c r="A2947" s="188">
        <v>3103070026</v>
      </c>
      <c r="B2947" s="188" t="s">
        <v>2073</v>
      </c>
      <c r="C2947" s="188" t="s">
        <v>903</v>
      </c>
      <c r="D2947" s="188" t="s">
        <v>479</v>
      </c>
      <c r="E2947" s="189">
        <v>0</v>
      </c>
    </row>
    <row r="2948" spans="1:5" x14ac:dyDescent="0.25">
      <c r="A2948" s="190">
        <v>3103070027</v>
      </c>
      <c r="B2948" s="190" t="s">
        <v>4338</v>
      </c>
      <c r="C2948" s="190" t="s">
        <v>903</v>
      </c>
      <c r="D2948" s="190" t="s">
        <v>874</v>
      </c>
      <c r="E2948" s="191">
        <v>0</v>
      </c>
    </row>
    <row r="2949" spans="1:5" x14ac:dyDescent="0.25">
      <c r="A2949" s="188">
        <v>3103070028</v>
      </c>
      <c r="B2949" s="188" t="s">
        <v>9330</v>
      </c>
      <c r="C2949" s="188" t="s">
        <v>903</v>
      </c>
      <c r="D2949" s="188" t="s">
        <v>479</v>
      </c>
      <c r="E2949" s="189">
        <v>0</v>
      </c>
    </row>
    <row r="2950" spans="1:5" x14ac:dyDescent="0.25">
      <c r="A2950" s="190">
        <v>3103070029</v>
      </c>
      <c r="B2950" s="190" t="s">
        <v>2074</v>
      </c>
      <c r="C2950" s="190" t="s">
        <v>903</v>
      </c>
      <c r="D2950" s="190" t="s">
        <v>1975</v>
      </c>
      <c r="E2950" s="191">
        <v>0</v>
      </c>
    </row>
    <row r="2951" spans="1:5" x14ac:dyDescent="0.25">
      <c r="A2951" s="188">
        <v>3103070030</v>
      </c>
      <c r="B2951" s="188" t="s">
        <v>9331</v>
      </c>
      <c r="C2951" s="188" t="s">
        <v>903</v>
      </c>
      <c r="D2951" s="188" t="s">
        <v>1975</v>
      </c>
      <c r="E2951" s="189">
        <v>0</v>
      </c>
    </row>
    <row r="2952" spans="1:5" x14ac:dyDescent="0.25">
      <c r="A2952" s="190">
        <v>3103070031</v>
      </c>
      <c r="B2952" s="190" t="s">
        <v>6407</v>
      </c>
      <c r="C2952" s="190" t="s">
        <v>903</v>
      </c>
      <c r="D2952" s="190" t="s">
        <v>1975</v>
      </c>
      <c r="E2952" s="191">
        <v>0</v>
      </c>
    </row>
    <row r="2953" spans="1:5" x14ac:dyDescent="0.25">
      <c r="A2953" s="188">
        <v>3103070032</v>
      </c>
      <c r="B2953" s="188" t="s">
        <v>2075</v>
      </c>
      <c r="C2953" s="188" t="s">
        <v>903</v>
      </c>
      <c r="D2953" s="188" t="s">
        <v>1975</v>
      </c>
      <c r="E2953" s="189">
        <v>0</v>
      </c>
    </row>
    <row r="2954" spans="1:5" x14ac:dyDescent="0.25">
      <c r="A2954" s="190">
        <v>3103070033</v>
      </c>
      <c r="B2954" s="190" t="s">
        <v>2076</v>
      </c>
      <c r="C2954" s="190" t="s">
        <v>903</v>
      </c>
      <c r="D2954" s="190" t="s">
        <v>479</v>
      </c>
      <c r="E2954" s="191">
        <v>0</v>
      </c>
    </row>
    <row r="2955" spans="1:5" x14ac:dyDescent="0.25">
      <c r="A2955" s="188">
        <v>3103070034</v>
      </c>
      <c r="B2955" s="188" t="s">
        <v>4793</v>
      </c>
      <c r="C2955" s="188" t="s">
        <v>903</v>
      </c>
      <c r="D2955" s="188" t="s">
        <v>479</v>
      </c>
      <c r="E2955" s="189">
        <v>0</v>
      </c>
    </row>
    <row r="2956" spans="1:5" x14ac:dyDescent="0.25">
      <c r="A2956" s="190">
        <v>3103070035</v>
      </c>
      <c r="B2956" s="190" t="s">
        <v>4794</v>
      </c>
      <c r="C2956" s="190" t="s">
        <v>903</v>
      </c>
      <c r="D2956" s="190" t="s">
        <v>479</v>
      </c>
      <c r="E2956" s="191">
        <v>0</v>
      </c>
    </row>
    <row r="2957" spans="1:5" x14ac:dyDescent="0.25">
      <c r="A2957" s="188">
        <v>3103070036</v>
      </c>
      <c r="B2957" s="188" t="s">
        <v>4795</v>
      </c>
      <c r="C2957" s="188" t="s">
        <v>903</v>
      </c>
      <c r="D2957" s="188" t="s">
        <v>479</v>
      </c>
      <c r="E2957" s="189">
        <v>0</v>
      </c>
    </row>
    <row r="2958" spans="1:5" x14ac:dyDescent="0.25">
      <c r="A2958" s="190">
        <v>3103070037</v>
      </c>
      <c r="B2958" s="190" t="s">
        <v>4796</v>
      </c>
      <c r="C2958" s="190" t="s">
        <v>903</v>
      </c>
      <c r="D2958" s="190" t="s">
        <v>479</v>
      </c>
      <c r="E2958" s="191">
        <v>0</v>
      </c>
    </row>
    <row r="2959" spans="1:5" x14ac:dyDescent="0.25">
      <c r="A2959" s="188">
        <v>3103070038</v>
      </c>
      <c r="B2959" s="188" t="s">
        <v>5527</v>
      </c>
      <c r="C2959" s="188" t="s">
        <v>903</v>
      </c>
      <c r="D2959" s="188" t="s">
        <v>479</v>
      </c>
      <c r="E2959" s="189">
        <v>0</v>
      </c>
    </row>
    <row r="2960" spans="1:5" x14ac:dyDescent="0.25">
      <c r="A2960" s="190">
        <v>3103070039</v>
      </c>
      <c r="B2960" s="190" t="s">
        <v>6734</v>
      </c>
      <c r="C2960" s="190" t="s">
        <v>903</v>
      </c>
      <c r="D2960" s="190" t="s">
        <v>479</v>
      </c>
      <c r="E2960" s="191">
        <v>0</v>
      </c>
    </row>
    <row r="2961" spans="1:5" x14ac:dyDescent="0.25">
      <c r="A2961" s="188">
        <v>3103070040</v>
      </c>
      <c r="B2961" s="188" t="s">
        <v>4797</v>
      </c>
      <c r="C2961" s="188" t="s">
        <v>903</v>
      </c>
      <c r="D2961" s="188" t="s">
        <v>479</v>
      </c>
      <c r="E2961" s="189">
        <v>0</v>
      </c>
    </row>
    <row r="2962" spans="1:5" x14ac:dyDescent="0.25">
      <c r="A2962" s="190">
        <v>3103070041</v>
      </c>
      <c r="B2962" s="190" t="s">
        <v>5528</v>
      </c>
      <c r="C2962" s="190" t="s">
        <v>903</v>
      </c>
      <c r="D2962" s="190" t="s">
        <v>1975</v>
      </c>
      <c r="E2962" s="191">
        <v>0</v>
      </c>
    </row>
    <row r="2963" spans="1:5" x14ac:dyDescent="0.25">
      <c r="A2963" s="188">
        <v>3103070042</v>
      </c>
      <c r="B2963" s="188" t="s">
        <v>4339</v>
      </c>
      <c r="C2963" s="188" t="s">
        <v>903</v>
      </c>
      <c r="D2963" s="188" t="s">
        <v>2024</v>
      </c>
      <c r="E2963" s="189">
        <v>0</v>
      </c>
    </row>
    <row r="2964" spans="1:5" x14ac:dyDescent="0.25">
      <c r="A2964" s="190">
        <v>3103070043</v>
      </c>
      <c r="B2964" s="190" t="s">
        <v>4798</v>
      </c>
      <c r="C2964" s="190" t="s">
        <v>903</v>
      </c>
      <c r="D2964" s="190" t="s">
        <v>1975</v>
      </c>
      <c r="E2964" s="191">
        <v>0</v>
      </c>
    </row>
    <row r="2965" spans="1:5" x14ac:dyDescent="0.25">
      <c r="A2965" s="188">
        <v>3103070044</v>
      </c>
      <c r="B2965" s="188" t="s">
        <v>4799</v>
      </c>
      <c r="C2965" s="188" t="s">
        <v>903</v>
      </c>
      <c r="D2965" s="188" t="s">
        <v>1975</v>
      </c>
      <c r="E2965" s="189">
        <v>0</v>
      </c>
    </row>
    <row r="2966" spans="1:5" x14ac:dyDescent="0.25">
      <c r="A2966" s="190">
        <v>3103070045</v>
      </c>
      <c r="B2966" s="190" t="s">
        <v>4800</v>
      </c>
      <c r="C2966" s="190" t="s">
        <v>903</v>
      </c>
      <c r="D2966" s="190" t="s">
        <v>1975</v>
      </c>
      <c r="E2966" s="191">
        <v>0</v>
      </c>
    </row>
    <row r="2967" spans="1:5" x14ac:dyDescent="0.25">
      <c r="A2967" s="188">
        <v>3103070046</v>
      </c>
      <c r="B2967" s="188" t="s">
        <v>4801</v>
      </c>
      <c r="C2967" s="188" t="s">
        <v>903</v>
      </c>
      <c r="D2967" s="188" t="s">
        <v>1975</v>
      </c>
      <c r="E2967" s="189">
        <v>0</v>
      </c>
    </row>
    <row r="2968" spans="1:5" x14ac:dyDescent="0.25">
      <c r="A2968" s="190">
        <v>3103070047</v>
      </c>
      <c r="B2968" s="190" t="s">
        <v>2077</v>
      </c>
      <c r="C2968" s="190" t="s">
        <v>903</v>
      </c>
      <c r="D2968" s="190" t="s">
        <v>1975</v>
      </c>
      <c r="E2968" s="191">
        <v>0</v>
      </c>
    </row>
    <row r="2969" spans="1:5" x14ac:dyDescent="0.25">
      <c r="A2969" s="188">
        <v>3103070048</v>
      </c>
      <c r="B2969" s="188" t="s">
        <v>2078</v>
      </c>
      <c r="C2969" s="188" t="s">
        <v>903</v>
      </c>
      <c r="D2969" s="188" t="s">
        <v>479</v>
      </c>
      <c r="E2969" s="189">
        <v>0</v>
      </c>
    </row>
    <row r="2970" spans="1:5" x14ac:dyDescent="0.25">
      <c r="A2970" s="190">
        <v>3103070049</v>
      </c>
      <c r="B2970" s="190" t="s">
        <v>6735</v>
      </c>
      <c r="C2970" s="190" t="s">
        <v>903</v>
      </c>
      <c r="D2970" s="190" t="s">
        <v>479</v>
      </c>
      <c r="E2970" s="191">
        <v>0</v>
      </c>
    </row>
    <row r="2971" spans="1:5" x14ac:dyDescent="0.25">
      <c r="A2971" s="188">
        <v>3103070050</v>
      </c>
      <c r="B2971" s="188" t="s">
        <v>4802</v>
      </c>
      <c r="C2971" s="188" t="s">
        <v>903</v>
      </c>
      <c r="D2971" s="188" t="s">
        <v>1981</v>
      </c>
      <c r="E2971" s="189">
        <v>0</v>
      </c>
    </row>
    <row r="2972" spans="1:5" x14ac:dyDescent="0.25">
      <c r="A2972" s="190">
        <v>3103070051</v>
      </c>
      <c r="B2972" s="190" t="s">
        <v>4803</v>
      </c>
      <c r="C2972" s="190" t="s">
        <v>903</v>
      </c>
      <c r="D2972" s="190" t="s">
        <v>1981</v>
      </c>
      <c r="E2972" s="191">
        <v>0</v>
      </c>
    </row>
    <row r="2973" spans="1:5" x14ac:dyDescent="0.25">
      <c r="A2973" s="188">
        <v>3103070052</v>
      </c>
      <c r="B2973" s="188" t="s">
        <v>4804</v>
      </c>
      <c r="C2973" s="188" t="s">
        <v>903</v>
      </c>
      <c r="D2973" s="188" t="s">
        <v>1981</v>
      </c>
      <c r="E2973" s="189">
        <v>0</v>
      </c>
    </row>
    <row r="2974" spans="1:5" x14ac:dyDescent="0.25">
      <c r="A2974" s="190">
        <v>3103070053</v>
      </c>
      <c r="B2974" s="190" t="s">
        <v>4788</v>
      </c>
      <c r="C2974" s="190" t="s">
        <v>903</v>
      </c>
      <c r="D2974" s="190" t="s">
        <v>1975</v>
      </c>
      <c r="E2974" s="191">
        <v>0</v>
      </c>
    </row>
    <row r="2975" spans="1:5" x14ac:dyDescent="0.25">
      <c r="A2975" s="188">
        <v>3103070054</v>
      </c>
      <c r="B2975" s="188" t="s">
        <v>4805</v>
      </c>
      <c r="C2975" s="188" t="s">
        <v>903</v>
      </c>
      <c r="D2975" s="188" t="s">
        <v>1975</v>
      </c>
      <c r="E2975" s="189">
        <v>0</v>
      </c>
    </row>
    <row r="2976" spans="1:5" x14ac:dyDescent="0.25">
      <c r="A2976" s="190">
        <v>3103070055</v>
      </c>
      <c r="B2976" s="190" t="s">
        <v>4805</v>
      </c>
      <c r="C2976" s="190" t="s">
        <v>903</v>
      </c>
      <c r="D2976" s="190" t="s">
        <v>1975</v>
      </c>
      <c r="E2976" s="191">
        <v>0</v>
      </c>
    </row>
    <row r="2977" spans="1:5" x14ac:dyDescent="0.25">
      <c r="A2977" s="188">
        <v>3103070056</v>
      </c>
      <c r="B2977" s="188" t="s">
        <v>4806</v>
      </c>
      <c r="C2977" s="188" t="s">
        <v>903</v>
      </c>
      <c r="D2977" s="188" t="s">
        <v>1975</v>
      </c>
      <c r="E2977" s="189">
        <v>0</v>
      </c>
    </row>
    <row r="2978" spans="1:5" x14ac:dyDescent="0.25">
      <c r="A2978" s="190">
        <v>3103070057</v>
      </c>
      <c r="B2978" s="190" t="s">
        <v>6736</v>
      </c>
      <c r="C2978" s="190" t="s">
        <v>903</v>
      </c>
      <c r="D2978" s="190" t="s">
        <v>1975</v>
      </c>
      <c r="E2978" s="191">
        <v>0</v>
      </c>
    </row>
    <row r="2979" spans="1:5" x14ac:dyDescent="0.25">
      <c r="A2979" s="188">
        <v>3103070058</v>
      </c>
      <c r="B2979" s="188" t="s">
        <v>4807</v>
      </c>
      <c r="C2979" s="188" t="s">
        <v>903</v>
      </c>
      <c r="D2979" s="188" t="s">
        <v>1975</v>
      </c>
      <c r="E2979" s="189">
        <v>0</v>
      </c>
    </row>
    <row r="2980" spans="1:5" x14ac:dyDescent="0.25">
      <c r="A2980" s="190">
        <v>3103070059</v>
      </c>
      <c r="B2980" s="190" t="s">
        <v>5529</v>
      </c>
      <c r="C2980" s="190" t="s">
        <v>903</v>
      </c>
      <c r="D2980" s="190" t="s">
        <v>479</v>
      </c>
      <c r="E2980" s="191">
        <v>0</v>
      </c>
    </row>
    <row r="2981" spans="1:5" x14ac:dyDescent="0.25">
      <c r="A2981" s="188">
        <v>3103070060</v>
      </c>
      <c r="B2981" s="188" t="s">
        <v>4340</v>
      </c>
      <c r="C2981" s="188" t="s">
        <v>903</v>
      </c>
      <c r="D2981" s="188" t="s">
        <v>1975</v>
      </c>
      <c r="E2981" s="189">
        <v>0</v>
      </c>
    </row>
    <row r="2982" spans="1:5" x14ac:dyDescent="0.25">
      <c r="A2982" s="190">
        <v>3103070061</v>
      </c>
      <c r="B2982" s="190" t="s">
        <v>6737</v>
      </c>
      <c r="C2982" s="190" t="s">
        <v>903</v>
      </c>
      <c r="D2982" s="190" t="s">
        <v>2079</v>
      </c>
      <c r="E2982" s="191">
        <v>0</v>
      </c>
    </row>
    <row r="2983" spans="1:5" x14ac:dyDescent="0.25">
      <c r="A2983" s="188">
        <v>3103070062</v>
      </c>
      <c r="B2983" s="188" t="s">
        <v>6241</v>
      </c>
      <c r="C2983" s="188" t="s">
        <v>903</v>
      </c>
      <c r="D2983" s="188" t="s">
        <v>479</v>
      </c>
      <c r="E2983" s="189">
        <v>0</v>
      </c>
    </row>
    <row r="2984" spans="1:5" x14ac:dyDescent="0.25">
      <c r="A2984" s="190">
        <v>3103070063</v>
      </c>
      <c r="B2984" s="190" t="s">
        <v>4808</v>
      </c>
      <c r="C2984" s="190" t="s">
        <v>903</v>
      </c>
      <c r="D2984" s="190" t="s">
        <v>1975</v>
      </c>
      <c r="E2984" s="191">
        <v>0</v>
      </c>
    </row>
    <row r="2985" spans="1:5" x14ac:dyDescent="0.25">
      <c r="A2985" s="188">
        <v>3103070064</v>
      </c>
      <c r="B2985" s="188" t="s">
        <v>4809</v>
      </c>
      <c r="C2985" s="188" t="s">
        <v>903</v>
      </c>
      <c r="D2985" s="188" t="s">
        <v>1975</v>
      </c>
      <c r="E2985" s="189">
        <v>0</v>
      </c>
    </row>
    <row r="2986" spans="1:5" x14ac:dyDescent="0.25">
      <c r="A2986" s="190">
        <v>3103070065</v>
      </c>
      <c r="B2986" s="190" t="s">
        <v>5530</v>
      </c>
      <c r="C2986" s="190" t="s">
        <v>903</v>
      </c>
      <c r="D2986" s="190" t="s">
        <v>1975</v>
      </c>
      <c r="E2986" s="191">
        <v>0</v>
      </c>
    </row>
    <row r="2987" spans="1:5" x14ac:dyDescent="0.25">
      <c r="A2987" s="188">
        <v>3103070066</v>
      </c>
      <c r="B2987" s="188" t="s">
        <v>5531</v>
      </c>
      <c r="C2987" s="188" t="s">
        <v>903</v>
      </c>
      <c r="D2987" s="188" t="s">
        <v>478</v>
      </c>
      <c r="E2987" s="189">
        <v>0</v>
      </c>
    </row>
    <row r="2988" spans="1:5" x14ac:dyDescent="0.25">
      <c r="A2988" s="190">
        <v>3103070067</v>
      </c>
      <c r="B2988" s="190" t="s">
        <v>2080</v>
      </c>
      <c r="C2988" s="190" t="s">
        <v>903</v>
      </c>
      <c r="D2988" s="190" t="s">
        <v>1975</v>
      </c>
      <c r="E2988" s="191">
        <v>0</v>
      </c>
    </row>
    <row r="2989" spans="1:5" x14ac:dyDescent="0.25">
      <c r="A2989" s="188">
        <v>3103070068</v>
      </c>
      <c r="B2989" s="188" t="s">
        <v>2081</v>
      </c>
      <c r="C2989" s="188" t="s">
        <v>903</v>
      </c>
      <c r="D2989" s="188" t="s">
        <v>1975</v>
      </c>
      <c r="E2989" s="189">
        <v>0</v>
      </c>
    </row>
    <row r="2990" spans="1:5" x14ac:dyDescent="0.25">
      <c r="A2990" s="190">
        <v>3103070069</v>
      </c>
      <c r="B2990" s="190" t="s">
        <v>4810</v>
      </c>
      <c r="C2990" s="190" t="s">
        <v>903</v>
      </c>
      <c r="D2990" s="190" t="s">
        <v>1975</v>
      </c>
      <c r="E2990" s="191">
        <v>0</v>
      </c>
    </row>
    <row r="2991" spans="1:5" x14ac:dyDescent="0.25">
      <c r="A2991" s="188">
        <v>3103070070</v>
      </c>
      <c r="B2991" s="188" t="s">
        <v>2082</v>
      </c>
      <c r="C2991" s="188" t="s">
        <v>903</v>
      </c>
      <c r="D2991" s="188" t="s">
        <v>479</v>
      </c>
      <c r="E2991" s="189">
        <v>0</v>
      </c>
    </row>
    <row r="2992" spans="1:5" x14ac:dyDescent="0.25">
      <c r="A2992" s="190">
        <v>3103070071</v>
      </c>
      <c r="B2992" s="190" t="s">
        <v>2083</v>
      </c>
      <c r="C2992" s="190" t="s">
        <v>903</v>
      </c>
      <c r="D2992" s="190" t="s">
        <v>2002</v>
      </c>
      <c r="E2992" s="191">
        <v>0</v>
      </c>
    </row>
    <row r="2993" spans="1:5" x14ac:dyDescent="0.25">
      <c r="A2993" s="188">
        <v>3103070072</v>
      </c>
      <c r="B2993" s="188" t="s">
        <v>2084</v>
      </c>
      <c r="C2993" s="188" t="s">
        <v>903</v>
      </c>
      <c r="D2993" s="188" t="s">
        <v>1975</v>
      </c>
      <c r="E2993" s="189">
        <v>0</v>
      </c>
    </row>
    <row r="2994" spans="1:5" x14ac:dyDescent="0.25">
      <c r="A2994" s="190">
        <v>3103070073</v>
      </c>
      <c r="B2994" s="190" t="s">
        <v>2085</v>
      </c>
      <c r="C2994" s="190" t="s">
        <v>903</v>
      </c>
      <c r="D2994" s="190" t="s">
        <v>479</v>
      </c>
      <c r="E2994" s="191">
        <v>0</v>
      </c>
    </row>
    <row r="2995" spans="1:5" x14ac:dyDescent="0.25">
      <c r="A2995" s="188">
        <v>3103070074</v>
      </c>
      <c r="B2995" s="188" t="s">
        <v>2086</v>
      </c>
      <c r="C2995" s="188" t="s">
        <v>903</v>
      </c>
      <c r="D2995" s="188" t="s">
        <v>2062</v>
      </c>
      <c r="E2995" s="189">
        <v>0</v>
      </c>
    </row>
    <row r="2996" spans="1:5" x14ac:dyDescent="0.25">
      <c r="A2996" s="190">
        <v>3103070075</v>
      </c>
      <c r="B2996" s="190" t="s">
        <v>7179</v>
      </c>
      <c r="C2996" s="190" t="s">
        <v>903</v>
      </c>
      <c r="D2996" s="190" t="s">
        <v>1975</v>
      </c>
      <c r="E2996" s="191">
        <v>0</v>
      </c>
    </row>
    <row r="2997" spans="1:5" x14ac:dyDescent="0.25">
      <c r="A2997" s="188">
        <v>3103070076</v>
      </c>
      <c r="B2997" s="188" t="s">
        <v>4341</v>
      </c>
      <c r="C2997" s="188" t="s">
        <v>903</v>
      </c>
      <c r="D2997" s="188" t="s">
        <v>1975</v>
      </c>
      <c r="E2997" s="189">
        <v>0</v>
      </c>
    </row>
    <row r="2998" spans="1:5" x14ac:dyDescent="0.25">
      <c r="A2998" s="190">
        <v>3103070077</v>
      </c>
      <c r="B2998" s="190" t="s">
        <v>2087</v>
      </c>
      <c r="C2998" s="190" t="s">
        <v>903</v>
      </c>
      <c r="D2998" s="190" t="s">
        <v>1975</v>
      </c>
      <c r="E2998" s="191">
        <v>0</v>
      </c>
    </row>
    <row r="2999" spans="1:5" x14ac:dyDescent="0.25">
      <c r="A2999" s="188">
        <v>3103070078</v>
      </c>
      <c r="B2999" s="188" t="s">
        <v>4342</v>
      </c>
      <c r="C2999" s="188" t="s">
        <v>903</v>
      </c>
      <c r="D2999" s="188" t="s">
        <v>478</v>
      </c>
      <c r="E2999" s="189">
        <v>0</v>
      </c>
    </row>
    <row r="3000" spans="1:5" x14ac:dyDescent="0.25">
      <c r="A3000" s="190">
        <v>3103070079</v>
      </c>
      <c r="B3000" s="190" t="s">
        <v>2088</v>
      </c>
      <c r="C3000" s="190" t="s">
        <v>903</v>
      </c>
      <c r="D3000" s="190" t="s">
        <v>1975</v>
      </c>
      <c r="E3000" s="191">
        <v>0</v>
      </c>
    </row>
    <row r="3001" spans="1:5" x14ac:dyDescent="0.25">
      <c r="A3001" s="188">
        <v>3103070080</v>
      </c>
      <c r="B3001" s="188" t="s">
        <v>4343</v>
      </c>
      <c r="C3001" s="188" t="s">
        <v>903</v>
      </c>
      <c r="D3001" s="188" t="s">
        <v>1975</v>
      </c>
      <c r="E3001" s="189">
        <v>0</v>
      </c>
    </row>
    <row r="3002" spans="1:5" x14ac:dyDescent="0.25">
      <c r="A3002" s="190">
        <v>3103070081</v>
      </c>
      <c r="B3002" s="190" t="s">
        <v>3357</v>
      </c>
      <c r="C3002" s="190" t="s">
        <v>903</v>
      </c>
      <c r="D3002" s="190" t="s">
        <v>1975</v>
      </c>
      <c r="E3002" s="191">
        <v>0</v>
      </c>
    </row>
    <row r="3003" spans="1:5" x14ac:dyDescent="0.25">
      <c r="A3003" s="188">
        <v>3103070082</v>
      </c>
      <c r="B3003" s="188" t="s">
        <v>4811</v>
      </c>
      <c r="C3003" s="188" t="s">
        <v>903</v>
      </c>
      <c r="D3003" s="188" t="s">
        <v>1966</v>
      </c>
      <c r="E3003" s="189">
        <v>0</v>
      </c>
    </row>
    <row r="3004" spans="1:5" x14ac:dyDescent="0.25">
      <c r="A3004" s="190">
        <v>3103070083</v>
      </c>
      <c r="B3004" s="190" t="s">
        <v>4812</v>
      </c>
      <c r="C3004" s="190" t="s">
        <v>903</v>
      </c>
      <c r="D3004" s="190" t="s">
        <v>478</v>
      </c>
      <c r="E3004" s="191">
        <v>0</v>
      </c>
    </row>
    <row r="3005" spans="1:5" x14ac:dyDescent="0.25">
      <c r="A3005" s="188">
        <v>3103070084</v>
      </c>
      <c r="B3005" s="188" t="s">
        <v>4344</v>
      </c>
      <c r="C3005" s="188" t="s">
        <v>903</v>
      </c>
      <c r="D3005" s="188" t="s">
        <v>478</v>
      </c>
      <c r="E3005" s="189">
        <v>0</v>
      </c>
    </row>
    <row r="3006" spans="1:5" x14ac:dyDescent="0.25">
      <c r="A3006" s="190">
        <v>3103070085</v>
      </c>
      <c r="B3006" s="190" t="s">
        <v>7270</v>
      </c>
      <c r="C3006" s="190" t="s">
        <v>903</v>
      </c>
      <c r="D3006" s="190" t="s">
        <v>1975</v>
      </c>
      <c r="E3006" s="191">
        <v>0</v>
      </c>
    </row>
    <row r="3007" spans="1:5" x14ac:dyDescent="0.25">
      <c r="A3007" s="188">
        <v>3103070086</v>
      </c>
      <c r="B3007" s="188" t="s">
        <v>5533</v>
      </c>
      <c r="C3007" s="188" t="s">
        <v>903</v>
      </c>
      <c r="D3007" s="188" t="s">
        <v>479</v>
      </c>
      <c r="E3007" s="189">
        <v>0</v>
      </c>
    </row>
    <row r="3008" spans="1:5" x14ac:dyDescent="0.25">
      <c r="A3008" s="190">
        <v>3103070087</v>
      </c>
      <c r="B3008" s="190" t="s">
        <v>5534</v>
      </c>
      <c r="C3008" s="190" t="s">
        <v>903</v>
      </c>
      <c r="D3008" s="190" t="s">
        <v>479</v>
      </c>
      <c r="E3008" s="191">
        <v>0</v>
      </c>
    </row>
    <row r="3009" spans="1:5" x14ac:dyDescent="0.25">
      <c r="A3009" s="188">
        <v>3103070088</v>
      </c>
      <c r="B3009" s="188" t="s">
        <v>6738</v>
      </c>
      <c r="C3009" s="188" t="s">
        <v>903</v>
      </c>
      <c r="D3009" s="188" t="s">
        <v>479</v>
      </c>
      <c r="E3009" s="189">
        <v>0</v>
      </c>
    </row>
    <row r="3010" spans="1:5" x14ac:dyDescent="0.25">
      <c r="A3010" s="190">
        <v>3103070089</v>
      </c>
      <c r="B3010" s="190" t="s">
        <v>5535</v>
      </c>
      <c r="C3010" s="190" t="s">
        <v>903</v>
      </c>
      <c r="D3010" s="190" t="s">
        <v>479</v>
      </c>
      <c r="E3010" s="191">
        <v>0</v>
      </c>
    </row>
    <row r="3011" spans="1:5" x14ac:dyDescent="0.25">
      <c r="A3011" s="188">
        <v>3103070090</v>
      </c>
      <c r="B3011" s="188" t="s">
        <v>6320</v>
      </c>
      <c r="C3011" s="188" t="s">
        <v>903</v>
      </c>
      <c r="D3011" s="188" t="s">
        <v>489</v>
      </c>
      <c r="E3011" s="189">
        <v>0</v>
      </c>
    </row>
    <row r="3012" spans="1:5" x14ac:dyDescent="0.25">
      <c r="A3012" s="190">
        <v>3103070091</v>
      </c>
      <c r="B3012" s="190" t="s">
        <v>6739</v>
      </c>
      <c r="C3012" s="190" t="s">
        <v>903</v>
      </c>
      <c r="D3012" s="190" t="s">
        <v>479</v>
      </c>
      <c r="E3012" s="191">
        <v>0</v>
      </c>
    </row>
    <row r="3013" spans="1:5" x14ac:dyDescent="0.25">
      <c r="A3013" s="188">
        <v>3103070092</v>
      </c>
      <c r="B3013" s="188" t="s">
        <v>6740</v>
      </c>
      <c r="C3013" s="188" t="s">
        <v>903</v>
      </c>
      <c r="D3013" s="188" t="s">
        <v>1975</v>
      </c>
      <c r="E3013" s="189">
        <v>0</v>
      </c>
    </row>
    <row r="3014" spans="1:5" x14ac:dyDescent="0.25">
      <c r="A3014" s="190">
        <v>3103070093</v>
      </c>
      <c r="B3014" s="190" t="s">
        <v>5536</v>
      </c>
      <c r="C3014" s="190" t="s">
        <v>903</v>
      </c>
      <c r="D3014" s="190" t="s">
        <v>479</v>
      </c>
      <c r="E3014" s="191">
        <v>0</v>
      </c>
    </row>
    <row r="3015" spans="1:5" x14ac:dyDescent="0.25">
      <c r="A3015" s="188">
        <v>3103070094</v>
      </c>
      <c r="B3015" s="188" t="s">
        <v>5537</v>
      </c>
      <c r="C3015" s="188" t="s">
        <v>903</v>
      </c>
      <c r="D3015" s="188" t="s">
        <v>479</v>
      </c>
      <c r="E3015" s="189">
        <v>0</v>
      </c>
    </row>
    <row r="3016" spans="1:5" x14ac:dyDescent="0.25">
      <c r="A3016" s="190">
        <v>3103070095</v>
      </c>
      <c r="B3016" s="190" t="s">
        <v>5538</v>
      </c>
      <c r="C3016" s="190" t="s">
        <v>903</v>
      </c>
      <c r="D3016" s="190" t="s">
        <v>479</v>
      </c>
      <c r="E3016" s="191">
        <v>0</v>
      </c>
    </row>
    <row r="3017" spans="1:5" x14ac:dyDescent="0.25">
      <c r="A3017" s="188">
        <v>3103070096</v>
      </c>
      <c r="B3017" s="188" t="s">
        <v>5539</v>
      </c>
      <c r="C3017" s="188" t="s">
        <v>903</v>
      </c>
      <c r="D3017" s="188" t="s">
        <v>479</v>
      </c>
      <c r="E3017" s="189">
        <v>0</v>
      </c>
    </row>
    <row r="3018" spans="1:5" x14ac:dyDescent="0.25">
      <c r="A3018" s="190">
        <v>3103070097</v>
      </c>
      <c r="B3018" s="190" t="s">
        <v>3004</v>
      </c>
      <c r="C3018" s="190" t="s">
        <v>903</v>
      </c>
      <c r="D3018" s="190" t="s">
        <v>479</v>
      </c>
      <c r="E3018" s="191">
        <v>0</v>
      </c>
    </row>
    <row r="3019" spans="1:5" x14ac:dyDescent="0.25">
      <c r="A3019" s="188">
        <v>3103070098</v>
      </c>
      <c r="B3019" s="188" t="s">
        <v>5540</v>
      </c>
      <c r="C3019" s="188" t="s">
        <v>903</v>
      </c>
      <c r="D3019" s="188" t="s">
        <v>479</v>
      </c>
      <c r="E3019" s="189">
        <v>0</v>
      </c>
    </row>
    <row r="3020" spans="1:5" x14ac:dyDescent="0.25">
      <c r="A3020" s="190">
        <v>3103070099</v>
      </c>
      <c r="B3020" s="190" t="s">
        <v>5541</v>
      </c>
      <c r="C3020" s="190" t="s">
        <v>903</v>
      </c>
      <c r="D3020" s="190" t="s">
        <v>479</v>
      </c>
      <c r="E3020" s="191">
        <v>0</v>
      </c>
    </row>
    <row r="3021" spans="1:5" x14ac:dyDescent="0.25">
      <c r="A3021" s="188">
        <v>3103070100</v>
      </c>
      <c r="B3021" s="188" t="s">
        <v>5542</v>
      </c>
      <c r="C3021" s="188" t="s">
        <v>903</v>
      </c>
      <c r="D3021" s="188" t="s">
        <v>479</v>
      </c>
      <c r="E3021" s="189">
        <v>0</v>
      </c>
    </row>
    <row r="3022" spans="1:5" x14ac:dyDescent="0.25">
      <c r="A3022" s="190">
        <v>3103070101</v>
      </c>
      <c r="B3022" s="190" t="s">
        <v>6408</v>
      </c>
      <c r="C3022" s="190" t="s">
        <v>903</v>
      </c>
      <c r="D3022" s="190" t="s">
        <v>479</v>
      </c>
      <c r="E3022" s="191">
        <v>0</v>
      </c>
    </row>
    <row r="3023" spans="1:5" x14ac:dyDescent="0.25">
      <c r="A3023" s="188">
        <v>3103070102</v>
      </c>
      <c r="B3023" s="188" t="s">
        <v>6409</v>
      </c>
      <c r="C3023" s="188" t="s">
        <v>903</v>
      </c>
      <c r="D3023" s="188" t="s">
        <v>479</v>
      </c>
      <c r="E3023" s="189">
        <v>0</v>
      </c>
    </row>
    <row r="3024" spans="1:5" x14ac:dyDescent="0.25">
      <c r="A3024" s="190">
        <v>3103070103</v>
      </c>
      <c r="B3024" s="190" t="s">
        <v>6410</v>
      </c>
      <c r="C3024" s="190" t="s">
        <v>903</v>
      </c>
      <c r="D3024" s="190" t="s">
        <v>479</v>
      </c>
      <c r="E3024" s="191">
        <v>0</v>
      </c>
    </row>
    <row r="3025" spans="1:5" x14ac:dyDescent="0.25">
      <c r="A3025" s="188">
        <v>3103070104</v>
      </c>
      <c r="B3025" s="188" t="s">
        <v>6485</v>
      </c>
      <c r="C3025" s="188" t="s">
        <v>903</v>
      </c>
      <c r="D3025" s="188" t="s">
        <v>479</v>
      </c>
      <c r="E3025" s="189">
        <v>0</v>
      </c>
    </row>
    <row r="3026" spans="1:5" x14ac:dyDescent="0.25">
      <c r="A3026" s="190">
        <v>3103070105</v>
      </c>
      <c r="B3026" s="190" t="s">
        <v>6205</v>
      </c>
      <c r="C3026" s="190" t="s">
        <v>903</v>
      </c>
      <c r="D3026" s="190" t="s">
        <v>750</v>
      </c>
      <c r="E3026" s="191">
        <v>0</v>
      </c>
    </row>
    <row r="3027" spans="1:5" x14ac:dyDescent="0.25">
      <c r="A3027" s="188">
        <v>3103070106</v>
      </c>
      <c r="B3027" s="188" t="s">
        <v>6206</v>
      </c>
      <c r="C3027" s="188" t="s">
        <v>903</v>
      </c>
      <c r="D3027" s="188" t="s">
        <v>750</v>
      </c>
      <c r="E3027" s="189">
        <v>0</v>
      </c>
    </row>
    <row r="3028" spans="1:5" x14ac:dyDescent="0.25">
      <c r="A3028" s="190">
        <v>3103070107</v>
      </c>
      <c r="B3028" s="190" t="s">
        <v>6203</v>
      </c>
      <c r="C3028" s="190" t="s">
        <v>903</v>
      </c>
      <c r="D3028" s="190" t="s">
        <v>3419</v>
      </c>
      <c r="E3028" s="191">
        <v>0</v>
      </c>
    </row>
    <row r="3029" spans="1:5" x14ac:dyDescent="0.25">
      <c r="A3029" s="188">
        <v>3103070108</v>
      </c>
      <c r="B3029" s="188" t="s">
        <v>6204</v>
      </c>
      <c r="C3029" s="188" t="s">
        <v>903</v>
      </c>
      <c r="D3029" s="188" t="s">
        <v>909</v>
      </c>
      <c r="E3029" s="189">
        <v>0</v>
      </c>
    </row>
    <row r="3030" spans="1:5" x14ac:dyDescent="0.25">
      <c r="A3030" s="190">
        <v>3103070109</v>
      </c>
      <c r="B3030" s="190" t="s">
        <v>6529</v>
      </c>
      <c r="C3030" s="190" t="s">
        <v>903</v>
      </c>
      <c r="D3030" s="190" t="s">
        <v>478</v>
      </c>
      <c r="E3030" s="191">
        <v>0</v>
      </c>
    </row>
    <row r="3031" spans="1:5" x14ac:dyDescent="0.25">
      <c r="A3031" s="188">
        <v>3103070110</v>
      </c>
      <c r="B3031" s="188" t="s">
        <v>6530</v>
      </c>
      <c r="C3031" s="188" t="s">
        <v>903</v>
      </c>
      <c r="D3031" s="188" t="s">
        <v>479</v>
      </c>
      <c r="E3031" s="189">
        <v>0</v>
      </c>
    </row>
    <row r="3032" spans="1:5" x14ac:dyDescent="0.25">
      <c r="A3032" s="190">
        <v>3103070111</v>
      </c>
      <c r="B3032" s="190" t="s">
        <v>6531</v>
      </c>
      <c r="C3032" s="190" t="s">
        <v>903</v>
      </c>
      <c r="D3032" s="190" t="s">
        <v>1975</v>
      </c>
      <c r="E3032" s="191">
        <v>0</v>
      </c>
    </row>
    <row r="3033" spans="1:5" x14ac:dyDescent="0.25">
      <c r="A3033" s="188">
        <v>3103070112</v>
      </c>
      <c r="B3033" s="188" t="s">
        <v>8581</v>
      </c>
      <c r="C3033" s="188" t="s">
        <v>903</v>
      </c>
      <c r="D3033" s="188" t="s">
        <v>750</v>
      </c>
      <c r="E3033" s="189">
        <v>0</v>
      </c>
    </row>
    <row r="3034" spans="1:5" x14ac:dyDescent="0.25">
      <c r="A3034" s="190">
        <v>3103070113</v>
      </c>
      <c r="B3034" s="190" t="s">
        <v>7684</v>
      </c>
      <c r="C3034" s="190" t="s">
        <v>903</v>
      </c>
      <c r="D3034" s="190" t="s">
        <v>479</v>
      </c>
      <c r="E3034" s="191">
        <v>0</v>
      </c>
    </row>
    <row r="3035" spans="1:5" x14ac:dyDescent="0.25">
      <c r="A3035" s="188">
        <v>3103070114</v>
      </c>
      <c r="B3035" s="188" t="s">
        <v>9032</v>
      </c>
      <c r="C3035" s="188" t="s">
        <v>903</v>
      </c>
      <c r="D3035" s="188" t="s">
        <v>479</v>
      </c>
      <c r="E3035" s="189">
        <v>0</v>
      </c>
    </row>
    <row r="3036" spans="1:5" x14ac:dyDescent="0.25">
      <c r="A3036" s="190">
        <v>3103070115</v>
      </c>
      <c r="B3036" s="190" t="s">
        <v>7685</v>
      </c>
      <c r="C3036" s="190" t="s">
        <v>903</v>
      </c>
      <c r="D3036" s="190" t="s">
        <v>479</v>
      </c>
      <c r="E3036" s="191">
        <v>0</v>
      </c>
    </row>
    <row r="3037" spans="1:5" x14ac:dyDescent="0.25">
      <c r="A3037" s="188">
        <v>3103070116</v>
      </c>
      <c r="B3037" s="188" t="s">
        <v>7686</v>
      </c>
      <c r="C3037" s="188" t="s">
        <v>903</v>
      </c>
      <c r="D3037" s="188" t="s">
        <v>479</v>
      </c>
      <c r="E3037" s="189">
        <v>0</v>
      </c>
    </row>
    <row r="3038" spans="1:5" x14ac:dyDescent="0.25">
      <c r="A3038" s="190">
        <v>3103070117</v>
      </c>
      <c r="B3038" s="190" t="s">
        <v>7687</v>
      </c>
      <c r="C3038" s="190" t="s">
        <v>903</v>
      </c>
      <c r="D3038" s="190" t="s">
        <v>479</v>
      </c>
      <c r="E3038" s="191">
        <v>0</v>
      </c>
    </row>
    <row r="3039" spans="1:5" x14ac:dyDescent="0.25">
      <c r="A3039" s="188">
        <v>3103070118</v>
      </c>
      <c r="B3039" s="188" t="s">
        <v>7688</v>
      </c>
      <c r="C3039" s="188" t="s">
        <v>903</v>
      </c>
      <c r="D3039" s="188" t="s">
        <v>479</v>
      </c>
      <c r="E3039" s="189">
        <v>0</v>
      </c>
    </row>
    <row r="3040" spans="1:5" x14ac:dyDescent="0.25">
      <c r="A3040" s="190">
        <v>3103070119</v>
      </c>
      <c r="B3040" s="190" t="s">
        <v>7689</v>
      </c>
      <c r="C3040" s="190" t="s">
        <v>903</v>
      </c>
      <c r="D3040" s="190" t="s">
        <v>479</v>
      </c>
      <c r="E3040" s="191">
        <v>0</v>
      </c>
    </row>
    <row r="3041" spans="1:5" x14ac:dyDescent="0.25">
      <c r="A3041" s="188">
        <v>3103070120</v>
      </c>
      <c r="B3041" s="188" t="s">
        <v>7690</v>
      </c>
      <c r="C3041" s="188" t="s">
        <v>903</v>
      </c>
      <c r="D3041" s="188" t="s">
        <v>479</v>
      </c>
      <c r="E3041" s="189">
        <v>0</v>
      </c>
    </row>
    <row r="3042" spans="1:5" x14ac:dyDescent="0.25">
      <c r="A3042" s="190">
        <v>3103070121</v>
      </c>
      <c r="B3042" s="190" t="s">
        <v>7180</v>
      </c>
      <c r="C3042" s="190" t="s">
        <v>903</v>
      </c>
      <c r="D3042" s="190" t="s">
        <v>479</v>
      </c>
      <c r="E3042" s="191">
        <v>0</v>
      </c>
    </row>
    <row r="3043" spans="1:5" x14ac:dyDescent="0.25">
      <c r="A3043" s="188">
        <v>3103070122</v>
      </c>
      <c r="B3043" s="188" t="s">
        <v>7691</v>
      </c>
      <c r="C3043" s="188" t="s">
        <v>903</v>
      </c>
      <c r="D3043" s="188" t="s">
        <v>750</v>
      </c>
      <c r="E3043" s="189">
        <v>0</v>
      </c>
    </row>
    <row r="3044" spans="1:5" x14ac:dyDescent="0.25">
      <c r="A3044" s="190">
        <v>3103070123</v>
      </c>
      <c r="B3044" s="190" t="s">
        <v>7692</v>
      </c>
      <c r="C3044" s="190" t="s">
        <v>903</v>
      </c>
      <c r="D3044" s="190" t="s">
        <v>750</v>
      </c>
      <c r="E3044" s="191">
        <v>0</v>
      </c>
    </row>
    <row r="3045" spans="1:5" x14ac:dyDescent="0.25">
      <c r="A3045" s="188">
        <v>3103070124</v>
      </c>
      <c r="B3045" s="188" t="s">
        <v>7693</v>
      </c>
      <c r="C3045" s="188" t="s">
        <v>903</v>
      </c>
      <c r="D3045" s="188" t="s">
        <v>479</v>
      </c>
      <c r="E3045" s="189">
        <v>0</v>
      </c>
    </row>
    <row r="3046" spans="1:5" x14ac:dyDescent="0.25">
      <c r="A3046" s="190">
        <v>3103070125</v>
      </c>
      <c r="B3046" s="190" t="s">
        <v>7694</v>
      </c>
      <c r="C3046" s="190" t="s">
        <v>903</v>
      </c>
      <c r="D3046" s="190" t="s">
        <v>479</v>
      </c>
      <c r="E3046" s="191">
        <v>0</v>
      </c>
    </row>
    <row r="3047" spans="1:5" x14ac:dyDescent="0.25">
      <c r="A3047" s="188">
        <v>3103070126</v>
      </c>
      <c r="B3047" s="188" t="s">
        <v>7695</v>
      </c>
      <c r="C3047" s="188" t="s">
        <v>903</v>
      </c>
      <c r="D3047" s="188" t="s">
        <v>8543</v>
      </c>
      <c r="E3047" s="189">
        <v>0</v>
      </c>
    </row>
    <row r="3048" spans="1:5" x14ac:dyDescent="0.25">
      <c r="A3048" s="190">
        <v>3103070127</v>
      </c>
      <c r="B3048" s="190" t="s">
        <v>7696</v>
      </c>
      <c r="C3048" s="190" t="s">
        <v>903</v>
      </c>
      <c r="D3048" s="190" t="s">
        <v>8543</v>
      </c>
      <c r="E3048" s="191">
        <v>0</v>
      </c>
    </row>
    <row r="3049" spans="1:5" x14ac:dyDescent="0.25">
      <c r="A3049" s="188">
        <v>3103070128</v>
      </c>
      <c r="B3049" s="188" t="s">
        <v>7697</v>
      </c>
      <c r="C3049" s="188" t="s">
        <v>903</v>
      </c>
      <c r="D3049" s="188" t="s">
        <v>1981</v>
      </c>
      <c r="E3049" s="189">
        <v>0</v>
      </c>
    </row>
    <row r="3050" spans="1:5" x14ac:dyDescent="0.25">
      <c r="A3050" s="190">
        <v>3103070129</v>
      </c>
      <c r="B3050" s="190" t="s">
        <v>9332</v>
      </c>
      <c r="C3050" s="190" t="s">
        <v>903</v>
      </c>
      <c r="D3050" s="190" t="s">
        <v>2079</v>
      </c>
      <c r="E3050" s="191">
        <v>0</v>
      </c>
    </row>
    <row r="3051" spans="1:5" x14ac:dyDescent="0.25">
      <c r="A3051" s="188">
        <v>3103070130</v>
      </c>
      <c r="B3051" s="188" t="s">
        <v>5976</v>
      </c>
      <c r="C3051" s="188" t="s">
        <v>903</v>
      </c>
      <c r="D3051" s="188" t="s">
        <v>479</v>
      </c>
      <c r="E3051" s="189">
        <v>0</v>
      </c>
    </row>
    <row r="3052" spans="1:5" x14ac:dyDescent="0.25">
      <c r="A3052" s="190">
        <v>3103070131</v>
      </c>
      <c r="B3052" s="190" t="s">
        <v>9333</v>
      </c>
      <c r="C3052" s="190" t="s">
        <v>903</v>
      </c>
      <c r="D3052" s="190" t="s">
        <v>479</v>
      </c>
      <c r="E3052" s="191">
        <v>0</v>
      </c>
    </row>
    <row r="3053" spans="1:5" x14ac:dyDescent="0.25">
      <c r="A3053" s="188">
        <v>3103070132</v>
      </c>
      <c r="B3053" s="188" t="s">
        <v>8582</v>
      </c>
      <c r="C3053" s="188" t="s">
        <v>903</v>
      </c>
      <c r="D3053" s="188" t="s">
        <v>479</v>
      </c>
      <c r="E3053" s="189">
        <v>0</v>
      </c>
    </row>
    <row r="3054" spans="1:5" x14ac:dyDescent="0.25">
      <c r="A3054" s="190">
        <v>3103070133</v>
      </c>
      <c r="B3054" s="190" t="s">
        <v>9334</v>
      </c>
      <c r="C3054" s="190" t="s">
        <v>903</v>
      </c>
      <c r="D3054" s="190" t="s">
        <v>479</v>
      </c>
      <c r="E3054" s="191">
        <v>0</v>
      </c>
    </row>
    <row r="3055" spans="1:5" x14ac:dyDescent="0.25">
      <c r="A3055" s="188">
        <v>3103070134</v>
      </c>
      <c r="B3055" s="188" t="s">
        <v>8683</v>
      </c>
      <c r="C3055" s="188" t="s">
        <v>903</v>
      </c>
      <c r="D3055" s="188" t="s">
        <v>874</v>
      </c>
      <c r="E3055" s="189">
        <v>0</v>
      </c>
    </row>
    <row r="3056" spans="1:5" x14ac:dyDescent="0.25">
      <c r="A3056" s="190">
        <v>3103070135</v>
      </c>
      <c r="B3056" s="190" t="s">
        <v>9335</v>
      </c>
      <c r="C3056" s="190" t="s">
        <v>903</v>
      </c>
      <c r="D3056" s="190" t="s">
        <v>874</v>
      </c>
      <c r="E3056" s="191">
        <v>0</v>
      </c>
    </row>
    <row r="3057" spans="1:5" x14ac:dyDescent="0.25">
      <c r="A3057" s="188">
        <v>3103070136</v>
      </c>
      <c r="B3057" s="188" t="s">
        <v>9336</v>
      </c>
      <c r="C3057" s="188" t="s">
        <v>903</v>
      </c>
      <c r="D3057" s="188" t="s">
        <v>874</v>
      </c>
      <c r="E3057" s="189">
        <v>0</v>
      </c>
    </row>
    <row r="3058" spans="1:5" x14ac:dyDescent="0.25">
      <c r="A3058" s="190">
        <v>3103070137</v>
      </c>
      <c r="B3058" s="190" t="s">
        <v>9337</v>
      </c>
      <c r="C3058" s="190" t="s">
        <v>903</v>
      </c>
      <c r="D3058" s="190" t="s">
        <v>874</v>
      </c>
      <c r="E3058" s="191">
        <v>0</v>
      </c>
    </row>
    <row r="3059" spans="1:5" x14ac:dyDescent="0.25">
      <c r="A3059" s="188">
        <v>3103070138</v>
      </c>
      <c r="B3059" s="188" t="s">
        <v>9338</v>
      </c>
      <c r="C3059" s="188" t="s">
        <v>903</v>
      </c>
      <c r="D3059" s="188" t="s">
        <v>479</v>
      </c>
      <c r="E3059" s="189">
        <v>0</v>
      </c>
    </row>
    <row r="3060" spans="1:5" x14ac:dyDescent="0.25">
      <c r="A3060" s="190">
        <v>3103070139</v>
      </c>
      <c r="B3060" s="190" t="s">
        <v>8775</v>
      </c>
      <c r="C3060" s="190" t="s">
        <v>903</v>
      </c>
      <c r="D3060" s="190" t="s">
        <v>1975</v>
      </c>
      <c r="E3060" s="191">
        <v>0</v>
      </c>
    </row>
    <row r="3061" spans="1:5" x14ac:dyDescent="0.25">
      <c r="A3061" s="188">
        <v>3103070140</v>
      </c>
      <c r="B3061" s="188" t="s">
        <v>8713</v>
      </c>
      <c r="C3061" s="188" t="s">
        <v>903</v>
      </c>
      <c r="D3061" s="188" t="s">
        <v>1975</v>
      </c>
      <c r="E3061" s="189">
        <v>0</v>
      </c>
    </row>
    <row r="3062" spans="1:5" x14ac:dyDescent="0.25">
      <c r="A3062" s="190">
        <v>3103070141</v>
      </c>
      <c r="B3062" s="190" t="s">
        <v>8583</v>
      </c>
      <c r="C3062" s="190" t="s">
        <v>903</v>
      </c>
      <c r="D3062" s="190" t="s">
        <v>1975</v>
      </c>
      <c r="E3062" s="191">
        <v>0</v>
      </c>
    </row>
    <row r="3063" spans="1:5" x14ac:dyDescent="0.25">
      <c r="A3063" s="188">
        <v>3103070142</v>
      </c>
      <c r="B3063" s="188" t="s">
        <v>9339</v>
      </c>
      <c r="C3063" s="188" t="s">
        <v>903</v>
      </c>
      <c r="D3063" s="188" t="s">
        <v>1975</v>
      </c>
      <c r="E3063" s="189">
        <v>0</v>
      </c>
    </row>
    <row r="3064" spans="1:5" x14ac:dyDescent="0.25">
      <c r="A3064" s="190">
        <v>3103070143</v>
      </c>
      <c r="B3064" s="190" t="s">
        <v>9340</v>
      </c>
      <c r="C3064" s="190" t="s">
        <v>903</v>
      </c>
      <c r="D3064" s="190" t="s">
        <v>1975</v>
      </c>
      <c r="E3064" s="191">
        <v>0</v>
      </c>
    </row>
    <row r="3065" spans="1:5" x14ac:dyDescent="0.25">
      <c r="A3065" s="188">
        <v>3103070144</v>
      </c>
      <c r="B3065" s="188" t="s">
        <v>8584</v>
      </c>
      <c r="C3065" s="188" t="s">
        <v>903</v>
      </c>
      <c r="D3065" s="188" t="s">
        <v>1975</v>
      </c>
      <c r="E3065" s="189">
        <v>0</v>
      </c>
    </row>
    <row r="3066" spans="1:5" x14ac:dyDescent="0.25">
      <c r="A3066" s="190">
        <v>3103070145</v>
      </c>
      <c r="B3066" s="190" t="s">
        <v>9341</v>
      </c>
      <c r="C3066" s="190" t="s">
        <v>903</v>
      </c>
      <c r="D3066" s="190" t="s">
        <v>1975</v>
      </c>
      <c r="E3066" s="191">
        <v>0</v>
      </c>
    </row>
    <row r="3067" spans="1:5" x14ac:dyDescent="0.25">
      <c r="A3067" s="188">
        <v>3103070146</v>
      </c>
      <c r="B3067" s="188" t="s">
        <v>8563</v>
      </c>
      <c r="C3067" s="188" t="s">
        <v>903</v>
      </c>
      <c r="D3067" s="188" t="s">
        <v>479</v>
      </c>
      <c r="E3067" s="189">
        <v>0</v>
      </c>
    </row>
    <row r="3068" spans="1:5" x14ac:dyDescent="0.25">
      <c r="A3068" s="190">
        <v>3103070147</v>
      </c>
      <c r="B3068" s="190" t="s">
        <v>12266</v>
      </c>
      <c r="C3068" s="190" t="s">
        <v>903</v>
      </c>
      <c r="D3068" s="190" t="s">
        <v>479</v>
      </c>
      <c r="E3068" s="191">
        <v>0</v>
      </c>
    </row>
    <row r="3069" spans="1:5" x14ac:dyDescent="0.25">
      <c r="A3069" s="188">
        <v>3103070148</v>
      </c>
      <c r="B3069" s="188" t="s">
        <v>12267</v>
      </c>
      <c r="C3069" s="188" t="s">
        <v>903</v>
      </c>
      <c r="D3069" s="188" t="s">
        <v>479</v>
      </c>
      <c r="E3069" s="189">
        <v>0</v>
      </c>
    </row>
    <row r="3070" spans="1:5" x14ac:dyDescent="0.25">
      <c r="A3070" s="190">
        <v>3103070149</v>
      </c>
      <c r="B3070" s="190" t="s">
        <v>9342</v>
      </c>
      <c r="C3070" s="190" t="s">
        <v>903</v>
      </c>
      <c r="D3070" s="190" t="s">
        <v>479</v>
      </c>
      <c r="E3070" s="191">
        <v>0</v>
      </c>
    </row>
    <row r="3071" spans="1:5" x14ac:dyDescent="0.25">
      <c r="A3071" s="188">
        <v>3103070150</v>
      </c>
      <c r="B3071" s="188" t="s">
        <v>9343</v>
      </c>
      <c r="C3071" s="188" t="s">
        <v>903</v>
      </c>
      <c r="D3071" s="188" t="s">
        <v>479</v>
      </c>
      <c r="E3071" s="189">
        <v>0</v>
      </c>
    </row>
    <row r="3072" spans="1:5" x14ac:dyDescent="0.25">
      <c r="A3072" s="190">
        <v>3103070151</v>
      </c>
      <c r="B3072" s="190" t="s">
        <v>9344</v>
      </c>
      <c r="C3072" s="190" t="s">
        <v>903</v>
      </c>
      <c r="D3072" s="190" t="s">
        <v>1981</v>
      </c>
      <c r="E3072" s="191">
        <v>0</v>
      </c>
    </row>
    <row r="3073" spans="1:5" x14ac:dyDescent="0.25">
      <c r="A3073" s="188">
        <v>3103070152</v>
      </c>
      <c r="B3073" s="188" t="s">
        <v>7495</v>
      </c>
      <c r="C3073" s="188" t="s">
        <v>903</v>
      </c>
      <c r="D3073" s="188" t="s">
        <v>489</v>
      </c>
      <c r="E3073" s="189">
        <v>0</v>
      </c>
    </row>
    <row r="3074" spans="1:5" x14ac:dyDescent="0.25">
      <c r="A3074" s="190">
        <v>3103070153</v>
      </c>
      <c r="B3074" s="190" t="s">
        <v>8585</v>
      </c>
      <c r="C3074" s="190" t="s">
        <v>903</v>
      </c>
      <c r="D3074" s="190" t="s">
        <v>479</v>
      </c>
      <c r="E3074" s="191">
        <v>0</v>
      </c>
    </row>
    <row r="3075" spans="1:5" x14ac:dyDescent="0.25">
      <c r="A3075" s="188">
        <v>3103070154</v>
      </c>
      <c r="B3075" s="188" t="s">
        <v>9345</v>
      </c>
      <c r="C3075" s="188" t="s">
        <v>903</v>
      </c>
      <c r="D3075" s="188" t="s">
        <v>479</v>
      </c>
      <c r="E3075" s="189">
        <v>0</v>
      </c>
    </row>
    <row r="3076" spans="1:5" x14ac:dyDescent="0.25">
      <c r="A3076" s="190">
        <v>3103070155</v>
      </c>
      <c r="B3076" s="190" t="s">
        <v>8776</v>
      </c>
      <c r="C3076" s="190" t="s">
        <v>903</v>
      </c>
      <c r="D3076" s="190" t="s">
        <v>2091</v>
      </c>
      <c r="E3076" s="191">
        <v>0</v>
      </c>
    </row>
    <row r="3077" spans="1:5" x14ac:dyDescent="0.25">
      <c r="A3077" s="188">
        <v>3103070156</v>
      </c>
      <c r="B3077" s="188" t="s">
        <v>9346</v>
      </c>
      <c r="C3077" s="188" t="s">
        <v>903</v>
      </c>
      <c r="D3077" s="188" t="s">
        <v>479</v>
      </c>
      <c r="E3077" s="189">
        <v>0</v>
      </c>
    </row>
    <row r="3078" spans="1:5" x14ac:dyDescent="0.25">
      <c r="A3078" s="190">
        <v>3103070157</v>
      </c>
      <c r="B3078" s="190" t="s">
        <v>9347</v>
      </c>
      <c r="C3078" s="190" t="s">
        <v>903</v>
      </c>
      <c r="D3078" s="190" t="s">
        <v>479</v>
      </c>
      <c r="E3078" s="191">
        <v>0</v>
      </c>
    </row>
    <row r="3079" spans="1:5" x14ac:dyDescent="0.25">
      <c r="A3079" s="188">
        <v>3103070158</v>
      </c>
      <c r="B3079" s="188" t="s">
        <v>9348</v>
      </c>
      <c r="C3079" s="188" t="s">
        <v>903</v>
      </c>
      <c r="D3079" s="188" t="s">
        <v>479</v>
      </c>
      <c r="E3079" s="189">
        <v>0</v>
      </c>
    </row>
    <row r="3080" spans="1:5" x14ac:dyDescent="0.25">
      <c r="A3080" s="190">
        <v>3103070159</v>
      </c>
      <c r="B3080" s="190" t="s">
        <v>8586</v>
      </c>
      <c r="C3080" s="190" t="s">
        <v>903</v>
      </c>
      <c r="D3080" s="190" t="s">
        <v>479</v>
      </c>
      <c r="E3080" s="191">
        <v>0</v>
      </c>
    </row>
    <row r="3081" spans="1:5" x14ac:dyDescent="0.25">
      <c r="A3081" s="188">
        <v>3103070160</v>
      </c>
      <c r="B3081" s="188" t="s">
        <v>9349</v>
      </c>
      <c r="C3081" s="188" t="s">
        <v>903</v>
      </c>
      <c r="D3081" s="188" t="s">
        <v>481</v>
      </c>
      <c r="E3081" s="189">
        <v>0</v>
      </c>
    </row>
    <row r="3082" spans="1:5" x14ac:dyDescent="0.25">
      <c r="A3082" s="190">
        <v>3103070161</v>
      </c>
      <c r="B3082" s="190" t="s">
        <v>9350</v>
      </c>
      <c r="C3082" s="190" t="s">
        <v>903</v>
      </c>
      <c r="D3082" s="190" t="s">
        <v>479</v>
      </c>
      <c r="E3082" s="191">
        <v>0</v>
      </c>
    </row>
    <row r="3083" spans="1:5" x14ac:dyDescent="0.25">
      <c r="A3083" s="188">
        <v>3103070162</v>
      </c>
      <c r="B3083" s="188" t="s">
        <v>8777</v>
      </c>
      <c r="C3083" s="188" t="s">
        <v>903</v>
      </c>
      <c r="D3083" s="188" t="s">
        <v>481</v>
      </c>
      <c r="E3083" s="189">
        <v>0</v>
      </c>
    </row>
    <row r="3084" spans="1:5" x14ac:dyDescent="0.25">
      <c r="A3084" s="190">
        <v>3103070163</v>
      </c>
      <c r="B3084" s="190" t="s">
        <v>9351</v>
      </c>
      <c r="C3084" s="190" t="s">
        <v>903</v>
      </c>
      <c r="D3084" s="190" t="s">
        <v>479</v>
      </c>
      <c r="E3084" s="191">
        <v>0</v>
      </c>
    </row>
    <row r="3085" spans="1:5" x14ac:dyDescent="0.25">
      <c r="A3085" s="188">
        <v>3103070164</v>
      </c>
      <c r="B3085" s="188" t="s">
        <v>8587</v>
      </c>
      <c r="C3085" s="188" t="s">
        <v>903</v>
      </c>
      <c r="D3085" s="188" t="s">
        <v>1981</v>
      </c>
      <c r="E3085" s="189">
        <v>0</v>
      </c>
    </row>
    <row r="3086" spans="1:5" x14ac:dyDescent="0.25">
      <c r="A3086" s="190">
        <v>3103070165</v>
      </c>
      <c r="B3086" s="190" t="s">
        <v>8588</v>
      </c>
      <c r="C3086" s="190" t="s">
        <v>903</v>
      </c>
      <c r="D3086" s="190" t="s">
        <v>750</v>
      </c>
      <c r="E3086" s="191">
        <v>0</v>
      </c>
    </row>
    <row r="3087" spans="1:5" x14ac:dyDescent="0.25">
      <c r="A3087" s="188">
        <v>3103070166</v>
      </c>
      <c r="B3087" s="188" t="s">
        <v>8778</v>
      </c>
      <c r="C3087" s="188" t="s">
        <v>903</v>
      </c>
      <c r="D3087" s="188" t="s">
        <v>1975</v>
      </c>
      <c r="E3087" s="189">
        <v>0</v>
      </c>
    </row>
    <row r="3088" spans="1:5" x14ac:dyDescent="0.25">
      <c r="A3088" s="190">
        <v>3103070167</v>
      </c>
      <c r="B3088" s="190" t="s">
        <v>8328</v>
      </c>
      <c r="C3088" s="190" t="s">
        <v>903</v>
      </c>
      <c r="D3088" s="190" t="s">
        <v>479</v>
      </c>
      <c r="E3088" s="191">
        <v>0</v>
      </c>
    </row>
    <row r="3089" spans="1:5" x14ac:dyDescent="0.25">
      <c r="A3089" s="188">
        <v>3103070168</v>
      </c>
      <c r="B3089" s="188" t="s">
        <v>8589</v>
      </c>
      <c r="C3089" s="188" t="s">
        <v>903</v>
      </c>
      <c r="D3089" s="188" t="s">
        <v>479</v>
      </c>
      <c r="E3089" s="189">
        <v>0</v>
      </c>
    </row>
    <row r="3090" spans="1:5" x14ac:dyDescent="0.25">
      <c r="A3090" s="190">
        <v>3103070169</v>
      </c>
      <c r="B3090" s="190" t="s">
        <v>9352</v>
      </c>
      <c r="C3090" s="190" t="s">
        <v>903</v>
      </c>
      <c r="D3090" s="190" t="s">
        <v>479</v>
      </c>
      <c r="E3090" s="191">
        <v>0</v>
      </c>
    </row>
    <row r="3091" spans="1:5" x14ac:dyDescent="0.25">
      <c r="A3091" s="188">
        <v>3103070170</v>
      </c>
      <c r="B3091" s="188" t="s">
        <v>9353</v>
      </c>
      <c r="C3091" s="188" t="s">
        <v>903</v>
      </c>
      <c r="D3091" s="188" t="s">
        <v>1981</v>
      </c>
      <c r="E3091" s="189">
        <v>0</v>
      </c>
    </row>
    <row r="3092" spans="1:5" x14ac:dyDescent="0.25">
      <c r="A3092" s="190">
        <v>3103070171</v>
      </c>
      <c r="B3092" s="190" t="s">
        <v>9354</v>
      </c>
      <c r="C3092" s="190" t="s">
        <v>903</v>
      </c>
      <c r="D3092" s="190" t="s">
        <v>874</v>
      </c>
      <c r="E3092" s="191">
        <v>0</v>
      </c>
    </row>
    <row r="3093" spans="1:5" x14ac:dyDescent="0.25">
      <c r="A3093" s="188">
        <v>3103070172</v>
      </c>
      <c r="B3093" s="188" t="s">
        <v>8779</v>
      </c>
      <c r="C3093" s="188" t="s">
        <v>903</v>
      </c>
      <c r="D3093" s="188" t="s">
        <v>750</v>
      </c>
      <c r="E3093" s="189">
        <v>0</v>
      </c>
    </row>
    <row r="3094" spans="1:5" x14ac:dyDescent="0.25">
      <c r="A3094" s="190">
        <v>3103070173</v>
      </c>
      <c r="B3094" s="190" t="s">
        <v>8780</v>
      </c>
      <c r="C3094" s="190" t="s">
        <v>903</v>
      </c>
      <c r="D3094" s="190" t="s">
        <v>479</v>
      </c>
      <c r="E3094" s="191">
        <v>0</v>
      </c>
    </row>
    <row r="3095" spans="1:5" x14ac:dyDescent="0.25">
      <c r="A3095" s="188">
        <v>3103070174</v>
      </c>
      <c r="B3095" s="188" t="s">
        <v>8781</v>
      </c>
      <c r="C3095" s="188" t="s">
        <v>903</v>
      </c>
      <c r="D3095" s="188" t="s">
        <v>489</v>
      </c>
      <c r="E3095" s="189">
        <v>0</v>
      </c>
    </row>
    <row r="3096" spans="1:5" x14ac:dyDescent="0.25">
      <c r="A3096" s="190">
        <v>3103070175</v>
      </c>
      <c r="B3096" s="190" t="s">
        <v>8782</v>
      </c>
      <c r="C3096" s="190" t="s">
        <v>903</v>
      </c>
      <c r="D3096" s="190" t="s">
        <v>489</v>
      </c>
      <c r="E3096" s="191">
        <v>0</v>
      </c>
    </row>
    <row r="3097" spans="1:5" x14ac:dyDescent="0.25">
      <c r="A3097" s="188">
        <v>3103070176</v>
      </c>
      <c r="B3097" s="188" t="s">
        <v>8783</v>
      </c>
      <c r="C3097" s="188" t="s">
        <v>903</v>
      </c>
      <c r="D3097" s="188" t="s">
        <v>489</v>
      </c>
      <c r="E3097" s="189">
        <v>0</v>
      </c>
    </row>
    <row r="3098" spans="1:5" x14ac:dyDescent="0.25">
      <c r="A3098" s="190">
        <v>3103070177</v>
      </c>
      <c r="B3098" s="190" t="s">
        <v>8784</v>
      </c>
      <c r="C3098" s="190" t="s">
        <v>903</v>
      </c>
      <c r="D3098" s="190" t="s">
        <v>479</v>
      </c>
      <c r="E3098" s="191">
        <v>0</v>
      </c>
    </row>
    <row r="3099" spans="1:5" x14ac:dyDescent="0.25">
      <c r="A3099" s="188">
        <v>3103070178</v>
      </c>
      <c r="B3099" s="188" t="s">
        <v>8785</v>
      </c>
      <c r="C3099" s="188" t="s">
        <v>903</v>
      </c>
      <c r="D3099" s="188" t="s">
        <v>479</v>
      </c>
      <c r="E3099" s="189">
        <v>0</v>
      </c>
    </row>
    <row r="3100" spans="1:5" x14ac:dyDescent="0.25">
      <c r="A3100" s="190">
        <v>3103070179</v>
      </c>
      <c r="B3100" s="190" t="s">
        <v>7256</v>
      </c>
      <c r="C3100" s="190" t="s">
        <v>903</v>
      </c>
      <c r="D3100" s="190" t="s">
        <v>479</v>
      </c>
      <c r="E3100" s="191">
        <v>0</v>
      </c>
    </row>
    <row r="3101" spans="1:5" x14ac:dyDescent="0.25">
      <c r="A3101" s="188">
        <v>3103070180</v>
      </c>
      <c r="B3101" s="188" t="s">
        <v>7257</v>
      </c>
      <c r="C3101" s="188" t="s">
        <v>903</v>
      </c>
      <c r="D3101" s="188" t="s">
        <v>479</v>
      </c>
      <c r="E3101" s="189">
        <v>0</v>
      </c>
    </row>
    <row r="3102" spans="1:5" x14ac:dyDescent="0.25">
      <c r="A3102" s="190">
        <v>3103070181</v>
      </c>
      <c r="B3102" s="190" t="s">
        <v>7259</v>
      </c>
      <c r="C3102" s="190" t="s">
        <v>903</v>
      </c>
      <c r="D3102" s="190" t="s">
        <v>479</v>
      </c>
      <c r="E3102" s="191">
        <v>0</v>
      </c>
    </row>
    <row r="3103" spans="1:5" x14ac:dyDescent="0.25">
      <c r="A3103" s="188">
        <v>3103070182</v>
      </c>
      <c r="B3103" s="188" t="s">
        <v>8201</v>
      </c>
      <c r="C3103" s="188" t="s">
        <v>903</v>
      </c>
      <c r="D3103" s="188" t="s">
        <v>479</v>
      </c>
      <c r="E3103" s="189">
        <v>0</v>
      </c>
    </row>
    <row r="3104" spans="1:5" x14ac:dyDescent="0.25">
      <c r="A3104" s="190">
        <v>3103070183</v>
      </c>
      <c r="B3104" s="190" t="s">
        <v>3122</v>
      </c>
      <c r="C3104" s="190" t="s">
        <v>903</v>
      </c>
      <c r="D3104" s="190" t="s">
        <v>874</v>
      </c>
      <c r="E3104" s="191">
        <v>0</v>
      </c>
    </row>
    <row r="3105" spans="1:5" x14ac:dyDescent="0.25">
      <c r="A3105" s="188">
        <v>3103070184</v>
      </c>
      <c r="B3105" s="188" t="s">
        <v>9355</v>
      </c>
      <c r="C3105" s="188" t="s">
        <v>903</v>
      </c>
      <c r="D3105" s="188" t="s">
        <v>1975</v>
      </c>
      <c r="E3105" s="189">
        <v>0</v>
      </c>
    </row>
    <row r="3106" spans="1:5" x14ac:dyDescent="0.25">
      <c r="A3106" s="190">
        <v>3103070185</v>
      </c>
      <c r="B3106" s="190" t="s">
        <v>9356</v>
      </c>
      <c r="C3106" s="190" t="s">
        <v>903</v>
      </c>
      <c r="D3106" s="190" t="s">
        <v>1975</v>
      </c>
      <c r="E3106" s="191">
        <v>0</v>
      </c>
    </row>
    <row r="3107" spans="1:5" x14ac:dyDescent="0.25">
      <c r="A3107" s="188">
        <v>3103070186</v>
      </c>
      <c r="B3107" s="188" t="s">
        <v>12268</v>
      </c>
      <c r="C3107" s="188" t="s">
        <v>903</v>
      </c>
      <c r="D3107" s="188" t="s">
        <v>479</v>
      </c>
      <c r="E3107" s="189">
        <v>0</v>
      </c>
    </row>
    <row r="3108" spans="1:5" x14ac:dyDescent="0.25">
      <c r="A3108" s="190">
        <v>3103070187</v>
      </c>
      <c r="B3108" s="190" t="s">
        <v>11773</v>
      </c>
      <c r="C3108" s="190" t="s">
        <v>903</v>
      </c>
      <c r="D3108" s="190" t="s">
        <v>3419</v>
      </c>
      <c r="E3108" s="191">
        <v>0</v>
      </c>
    </row>
    <row r="3109" spans="1:5" x14ac:dyDescent="0.25">
      <c r="A3109" s="188">
        <v>3103070188</v>
      </c>
      <c r="B3109" s="188" t="s">
        <v>11774</v>
      </c>
      <c r="C3109" s="188" t="s">
        <v>903</v>
      </c>
      <c r="D3109" s="188" t="s">
        <v>3419</v>
      </c>
      <c r="E3109" s="189">
        <v>0</v>
      </c>
    </row>
    <row r="3110" spans="1:5" x14ac:dyDescent="0.25">
      <c r="A3110" s="190">
        <v>3103070189</v>
      </c>
      <c r="B3110" s="190" t="s">
        <v>11775</v>
      </c>
      <c r="C3110" s="190" t="s">
        <v>903</v>
      </c>
      <c r="D3110" s="190" t="s">
        <v>1981</v>
      </c>
      <c r="E3110" s="191">
        <v>0</v>
      </c>
    </row>
    <row r="3111" spans="1:5" x14ac:dyDescent="0.25">
      <c r="A3111" s="188">
        <v>3103070190</v>
      </c>
      <c r="B3111" s="188" t="s">
        <v>11776</v>
      </c>
      <c r="C3111" s="188" t="s">
        <v>903</v>
      </c>
      <c r="D3111" s="188" t="s">
        <v>3419</v>
      </c>
      <c r="E3111" s="189">
        <v>0</v>
      </c>
    </row>
    <row r="3112" spans="1:5" x14ac:dyDescent="0.25">
      <c r="A3112" s="190">
        <v>3103070191</v>
      </c>
      <c r="B3112" s="190" t="s">
        <v>11777</v>
      </c>
      <c r="C3112" s="190" t="s">
        <v>903</v>
      </c>
      <c r="D3112" s="190" t="s">
        <v>1981</v>
      </c>
      <c r="E3112" s="191">
        <v>0</v>
      </c>
    </row>
    <row r="3113" spans="1:5" x14ac:dyDescent="0.25">
      <c r="A3113" s="188">
        <v>3103070192</v>
      </c>
      <c r="B3113" s="188" t="s">
        <v>11778</v>
      </c>
      <c r="C3113" s="188" t="s">
        <v>903</v>
      </c>
      <c r="D3113" s="188" t="s">
        <v>1981</v>
      </c>
      <c r="E3113" s="189">
        <v>0</v>
      </c>
    </row>
    <row r="3114" spans="1:5" x14ac:dyDescent="0.25">
      <c r="A3114" s="190">
        <v>3103070193</v>
      </c>
      <c r="B3114" s="190" t="s">
        <v>11779</v>
      </c>
      <c r="C3114" s="190" t="s">
        <v>903</v>
      </c>
      <c r="D3114" s="190" t="s">
        <v>1981</v>
      </c>
      <c r="E3114" s="191">
        <v>0</v>
      </c>
    </row>
    <row r="3115" spans="1:5" x14ac:dyDescent="0.25">
      <c r="A3115" s="188">
        <v>3103070194</v>
      </c>
      <c r="B3115" s="188" t="s">
        <v>11780</v>
      </c>
      <c r="C3115" s="188" t="s">
        <v>903</v>
      </c>
      <c r="D3115" s="188" t="s">
        <v>489</v>
      </c>
      <c r="E3115" s="189">
        <v>0</v>
      </c>
    </row>
    <row r="3116" spans="1:5" x14ac:dyDescent="0.25">
      <c r="A3116" s="190">
        <v>3103070195</v>
      </c>
      <c r="B3116" s="190" t="s">
        <v>11781</v>
      </c>
      <c r="C3116" s="190" t="s">
        <v>903</v>
      </c>
      <c r="D3116" s="190" t="s">
        <v>479</v>
      </c>
      <c r="E3116" s="191">
        <v>0</v>
      </c>
    </row>
    <row r="3117" spans="1:5" x14ac:dyDescent="0.25">
      <c r="A3117" s="188">
        <v>3103070196</v>
      </c>
      <c r="B3117" s="188" t="s">
        <v>6327</v>
      </c>
      <c r="C3117" s="188" t="s">
        <v>903</v>
      </c>
      <c r="D3117" s="188" t="s">
        <v>479</v>
      </c>
      <c r="E3117" s="189">
        <v>0</v>
      </c>
    </row>
    <row r="3118" spans="1:5" x14ac:dyDescent="0.25">
      <c r="A3118" s="190">
        <v>3103070197</v>
      </c>
      <c r="B3118" s="190" t="s">
        <v>11782</v>
      </c>
      <c r="C3118" s="190" t="s">
        <v>903</v>
      </c>
      <c r="D3118" s="190" t="s">
        <v>479</v>
      </c>
      <c r="E3118" s="191">
        <v>0</v>
      </c>
    </row>
    <row r="3119" spans="1:5" x14ac:dyDescent="0.25">
      <c r="A3119" s="188">
        <v>3103070198</v>
      </c>
      <c r="B3119" s="188" t="s">
        <v>11783</v>
      </c>
      <c r="C3119" s="188" t="s">
        <v>903</v>
      </c>
      <c r="D3119" s="188" t="s">
        <v>481</v>
      </c>
      <c r="E3119" s="189">
        <v>0</v>
      </c>
    </row>
    <row r="3120" spans="1:5" x14ac:dyDescent="0.25">
      <c r="A3120" s="190">
        <v>3103070199</v>
      </c>
      <c r="B3120" s="190" t="s">
        <v>11784</v>
      </c>
      <c r="C3120" s="190" t="s">
        <v>903</v>
      </c>
      <c r="D3120" s="190" t="s">
        <v>479</v>
      </c>
      <c r="E3120" s="191">
        <v>0</v>
      </c>
    </row>
    <row r="3121" spans="1:5" x14ac:dyDescent="0.25">
      <c r="A3121" s="188">
        <v>3103070200</v>
      </c>
      <c r="B3121" s="188" t="s">
        <v>11785</v>
      </c>
      <c r="C3121" s="188" t="s">
        <v>903</v>
      </c>
      <c r="D3121" s="188" t="s">
        <v>479</v>
      </c>
      <c r="E3121" s="189">
        <v>0</v>
      </c>
    </row>
    <row r="3122" spans="1:5" x14ac:dyDescent="0.25">
      <c r="A3122" s="190">
        <v>3103070201</v>
      </c>
      <c r="B3122" s="190" t="s">
        <v>12269</v>
      </c>
      <c r="C3122" s="190" t="s">
        <v>903</v>
      </c>
      <c r="D3122" s="190" t="s">
        <v>479</v>
      </c>
      <c r="E3122" s="191">
        <v>0</v>
      </c>
    </row>
    <row r="3123" spans="1:5" x14ac:dyDescent="0.25">
      <c r="A3123" s="188">
        <v>3103070202</v>
      </c>
      <c r="B3123" s="188" t="s">
        <v>8177</v>
      </c>
      <c r="C3123" s="188" t="s">
        <v>903</v>
      </c>
      <c r="D3123" s="188" t="s">
        <v>479</v>
      </c>
      <c r="E3123" s="189">
        <v>0</v>
      </c>
    </row>
    <row r="3124" spans="1:5" x14ac:dyDescent="0.25">
      <c r="A3124" s="190">
        <v>3103070203</v>
      </c>
      <c r="B3124" s="190" t="s">
        <v>12270</v>
      </c>
      <c r="C3124" s="190" t="s">
        <v>903</v>
      </c>
      <c r="D3124" s="190" t="s">
        <v>479</v>
      </c>
      <c r="E3124" s="191">
        <v>0</v>
      </c>
    </row>
    <row r="3125" spans="1:5" x14ac:dyDescent="0.25">
      <c r="A3125" s="188">
        <v>3103070204</v>
      </c>
      <c r="B3125" s="188" t="s">
        <v>12271</v>
      </c>
      <c r="C3125" s="188" t="s">
        <v>903</v>
      </c>
      <c r="D3125" s="188" t="s">
        <v>479</v>
      </c>
      <c r="E3125" s="189">
        <v>0</v>
      </c>
    </row>
    <row r="3126" spans="1:5" x14ac:dyDescent="0.25">
      <c r="A3126" s="190">
        <v>3103070205</v>
      </c>
      <c r="B3126" s="190" t="s">
        <v>8739</v>
      </c>
      <c r="C3126" s="190" t="s">
        <v>903</v>
      </c>
      <c r="D3126" s="190" t="s">
        <v>479</v>
      </c>
      <c r="E3126" s="191">
        <v>0</v>
      </c>
    </row>
    <row r="3127" spans="1:5" x14ac:dyDescent="0.25">
      <c r="A3127" s="188">
        <v>3103070206</v>
      </c>
      <c r="B3127" s="188" t="s">
        <v>12272</v>
      </c>
      <c r="C3127" s="188" t="s">
        <v>903</v>
      </c>
      <c r="D3127" s="188" t="s">
        <v>479</v>
      </c>
      <c r="E3127" s="189">
        <v>0</v>
      </c>
    </row>
    <row r="3128" spans="1:5" x14ac:dyDescent="0.25">
      <c r="A3128" s="190">
        <v>3103070207</v>
      </c>
      <c r="B3128" s="190" t="s">
        <v>12273</v>
      </c>
      <c r="C3128" s="190" t="s">
        <v>903</v>
      </c>
      <c r="D3128" s="190" t="s">
        <v>874</v>
      </c>
      <c r="E3128" s="191">
        <v>0</v>
      </c>
    </row>
    <row r="3129" spans="1:5" x14ac:dyDescent="0.25">
      <c r="A3129" s="188">
        <v>3103070208</v>
      </c>
      <c r="B3129" s="188" t="s">
        <v>12274</v>
      </c>
      <c r="C3129" s="188" t="s">
        <v>903</v>
      </c>
      <c r="D3129" s="188" t="s">
        <v>874</v>
      </c>
      <c r="E3129" s="189">
        <v>0</v>
      </c>
    </row>
    <row r="3130" spans="1:5" x14ac:dyDescent="0.25">
      <c r="A3130" s="190">
        <v>3103070209</v>
      </c>
      <c r="B3130" s="190" t="s">
        <v>11786</v>
      </c>
      <c r="C3130" s="190" t="s">
        <v>903</v>
      </c>
      <c r="D3130" s="190" t="s">
        <v>479</v>
      </c>
      <c r="E3130" s="191">
        <v>0</v>
      </c>
    </row>
    <row r="3131" spans="1:5" x14ac:dyDescent="0.25">
      <c r="A3131" s="188">
        <v>3103070210</v>
      </c>
      <c r="B3131" s="188" t="s">
        <v>12275</v>
      </c>
      <c r="C3131" s="188" t="s">
        <v>903</v>
      </c>
      <c r="D3131" s="188" t="s">
        <v>479</v>
      </c>
      <c r="E3131" s="189">
        <v>0</v>
      </c>
    </row>
    <row r="3132" spans="1:5" x14ac:dyDescent="0.25">
      <c r="A3132" s="190">
        <v>3103070211</v>
      </c>
      <c r="B3132" s="190" t="s">
        <v>12276</v>
      </c>
      <c r="C3132" s="190" t="s">
        <v>903</v>
      </c>
      <c r="D3132" s="190" t="s">
        <v>479</v>
      </c>
      <c r="E3132" s="191">
        <v>0</v>
      </c>
    </row>
    <row r="3133" spans="1:5" x14ac:dyDescent="0.25">
      <c r="A3133" s="188">
        <v>3103070212</v>
      </c>
      <c r="B3133" s="188" t="s">
        <v>12135</v>
      </c>
      <c r="C3133" s="188" t="s">
        <v>903</v>
      </c>
      <c r="D3133" s="188" t="s">
        <v>479</v>
      </c>
      <c r="E3133" s="189">
        <v>0</v>
      </c>
    </row>
    <row r="3134" spans="1:5" x14ac:dyDescent="0.25">
      <c r="A3134" s="190">
        <v>3103070213</v>
      </c>
      <c r="B3134" s="190" t="s">
        <v>12131</v>
      </c>
      <c r="C3134" s="190" t="s">
        <v>903</v>
      </c>
      <c r="D3134" s="190" t="s">
        <v>478</v>
      </c>
      <c r="E3134" s="191">
        <v>0</v>
      </c>
    </row>
    <row r="3135" spans="1:5" x14ac:dyDescent="0.25">
      <c r="A3135" s="188">
        <v>3103070214</v>
      </c>
      <c r="B3135" s="188" t="s">
        <v>12277</v>
      </c>
      <c r="C3135" s="188" t="s">
        <v>903</v>
      </c>
      <c r="D3135" s="188" t="s">
        <v>1981</v>
      </c>
      <c r="E3135" s="189">
        <v>0</v>
      </c>
    </row>
    <row r="3136" spans="1:5" x14ac:dyDescent="0.25">
      <c r="A3136" s="190">
        <v>3103070215</v>
      </c>
      <c r="B3136" s="190" t="s">
        <v>11787</v>
      </c>
      <c r="C3136" s="190" t="s">
        <v>903</v>
      </c>
      <c r="D3136" s="190" t="s">
        <v>1975</v>
      </c>
      <c r="E3136" s="191">
        <v>0</v>
      </c>
    </row>
    <row r="3137" spans="1:5" x14ac:dyDescent="0.25">
      <c r="A3137" s="188">
        <v>3103070216</v>
      </c>
      <c r="B3137" s="188" t="s">
        <v>12278</v>
      </c>
      <c r="C3137" s="188" t="s">
        <v>903</v>
      </c>
      <c r="D3137" s="188" t="s">
        <v>479</v>
      </c>
      <c r="E3137" s="189">
        <v>0</v>
      </c>
    </row>
    <row r="3138" spans="1:5" x14ac:dyDescent="0.25">
      <c r="A3138" s="190">
        <v>3103080001</v>
      </c>
      <c r="B3138" s="190" t="s">
        <v>2089</v>
      </c>
      <c r="C3138" s="190" t="s">
        <v>903</v>
      </c>
      <c r="D3138" s="190" t="s">
        <v>1975</v>
      </c>
      <c r="E3138" s="191">
        <v>0</v>
      </c>
    </row>
    <row r="3139" spans="1:5" x14ac:dyDescent="0.25">
      <c r="A3139" s="188">
        <v>3103080002</v>
      </c>
      <c r="B3139" s="188" t="s">
        <v>4345</v>
      </c>
      <c r="C3139" s="188" t="s">
        <v>903</v>
      </c>
      <c r="D3139" s="188" t="s">
        <v>489</v>
      </c>
      <c r="E3139" s="189">
        <v>0</v>
      </c>
    </row>
    <row r="3140" spans="1:5" x14ac:dyDescent="0.25">
      <c r="A3140" s="190">
        <v>3103080003</v>
      </c>
      <c r="B3140" s="190" t="s">
        <v>2090</v>
      </c>
      <c r="C3140" s="190" t="s">
        <v>903</v>
      </c>
      <c r="D3140" s="190" t="s">
        <v>479</v>
      </c>
      <c r="E3140" s="191">
        <v>0</v>
      </c>
    </row>
    <row r="3141" spans="1:5" x14ac:dyDescent="0.25">
      <c r="A3141" s="188">
        <v>3103080004</v>
      </c>
      <c r="B3141" s="188" t="s">
        <v>6532</v>
      </c>
      <c r="C3141" s="188" t="s">
        <v>903</v>
      </c>
      <c r="D3141" s="188" t="s">
        <v>479</v>
      </c>
      <c r="E3141" s="189">
        <v>0</v>
      </c>
    </row>
    <row r="3142" spans="1:5" x14ac:dyDescent="0.25">
      <c r="A3142" s="190">
        <v>3103080005</v>
      </c>
      <c r="B3142" s="190" t="s">
        <v>5543</v>
      </c>
      <c r="C3142" s="190" t="s">
        <v>903</v>
      </c>
      <c r="D3142" s="190" t="s">
        <v>2092</v>
      </c>
      <c r="E3142" s="191">
        <v>0</v>
      </c>
    </row>
    <row r="3143" spans="1:5" x14ac:dyDescent="0.25">
      <c r="A3143" s="188">
        <v>3103080006</v>
      </c>
      <c r="B3143" s="188" t="s">
        <v>4813</v>
      </c>
      <c r="C3143" s="188" t="s">
        <v>903</v>
      </c>
      <c r="D3143" s="188" t="s">
        <v>2092</v>
      </c>
      <c r="E3143" s="189">
        <v>0</v>
      </c>
    </row>
    <row r="3144" spans="1:5" x14ac:dyDescent="0.25">
      <c r="A3144" s="190">
        <v>3103080007</v>
      </c>
      <c r="B3144" s="190" t="s">
        <v>4814</v>
      </c>
      <c r="C3144" s="190" t="s">
        <v>903</v>
      </c>
      <c r="D3144" s="190" t="s">
        <v>2092</v>
      </c>
      <c r="E3144" s="191">
        <v>0</v>
      </c>
    </row>
    <row r="3145" spans="1:5" x14ac:dyDescent="0.25">
      <c r="A3145" s="188">
        <v>3103080008</v>
      </c>
      <c r="B3145" s="188" t="s">
        <v>4346</v>
      </c>
      <c r="C3145" s="188" t="s">
        <v>903</v>
      </c>
      <c r="D3145" s="188" t="s">
        <v>2092</v>
      </c>
      <c r="E3145" s="189">
        <v>0</v>
      </c>
    </row>
    <row r="3146" spans="1:5" x14ac:dyDescent="0.25">
      <c r="A3146" s="190">
        <v>3103080009</v>
      </c>
      <c r="B3146" s="190" t="s">
        <v>4347</v>
      </c>
      <c r="C3146" s="190" t="s">
        <v>903</v>
      </c>
      <c r="D3146" s="190" t="s">
        <v>2092</v>
      </c>
      <c r="E3146" s="191">
        <v>0</v>
      </c>
    </row>
    <row r="3147" spans="1:5" x14ac:dyDescent="0.25">
      <c r="A3147" s="188">
        <v>3103080010</v>
      </c>
      <c r="B3147" s="188" t="s">
        <v>4348</v>
      </c>
      <c r="C3147" s="188" t="s">
        <v>903</v>
      </c>
      <c r="D3147" s="188" t="s">
        <v>2092</v>
      </c>
      <c r="E3147" s="189">
        <v>0</v>
      </c>
    </row>
    <row r="3148" spans="1:5" x14ac:dyDescent="0.25">
      <c r="A3148" s="190">
        <v>3103080011</v>
      </c>
      <c r="B3148" s="190" t="s">
        <v>4349</v>
      </c>
      <c r="C3148" s="190" t="s">
        <v>903</v>
      </c>
      <c r="D3148" s="190" t="s">
        <v>2092</v>
      </c>
      <c r="E3148" s="191">
        <v>0</v>
      </c>
    </row>
    <row r="3149" spans="1:5" x14ac:dyDescent="0.25">
      <c r="A3149" s="188">
        <v>3103080012</v>
      </c>
      <c r="B3149" s="188" t="s">
        <v>4350</v>
      </c>
      <c r="C3149" s="188" t="s">
        <v>903</v>
      </c>
      <c r="D3149" s="188" t="s">
        <v>2092</v>
      </c>
      <c r="E3149" s="189">
        <v>0</v>
      </c>
    </row>
    <row r="3150" spans="1:5" x14ac:dyDescent="0.25">
      <c r="A3150" s="190">
        <v>3103080013</v>
      </c>
      <c r="B3150" s="190" t="s">
        <v>4351</v>
      </c>
      <c r="C3150" s="190" t="s">
        <v>903</v>
      </c>
      <c r="D3150" s="190" t="s">
        <v>2092</v>
      </c>
      <c r="E3150" s="191">
        <v>0</v>
      </c>
    </row>
    <row r="3151" spans="1:5" x14ac:dyDescent="0.25">
      <c r="A3151" s="188">
        <v>3103080014</v>
      </c>
      <c r="B3151" s="188" t="s">
        <v>4815</v>
      </c>
      <c r="C3151" s="188" t="s">
        <v>903</v>
      </c>
      <c r="D3151" s="188" t="s">
        <v>2092</v>
      </c>
      <c r="E3151" s="189">
        <v>0</v>
      </c>
    </row>
    <row r="3152" spans="1:5" x14ac:dyDescent="0.25">
      <c r="A3152" s="190">
        <v>3103080015</v>
      </c>
      <c r="B3152" s="190" t="s">
        <v>4816</v>
      </c>
      <c r="C3152" s="190" t="s">
        <v>903</v>
      </c>
      <c r="D3152" s="190" t="s">
        <v>2092</v>
      </c>
      <c r="E3152" s="191">
        <v>0</v>
      </c>
    </row>
    <row r="3153" spans="1:5" x14ac:dyDescent="0.25">
      <c r="A3153" s="188">
        <v>3103080016</v>
      </c>
      <c r="B3153" s="188" t="s">
        <v>4352</v>
      </c>
      <c r="C3153" s="188" t="s">
        <v>903</v>
      </c>
      <c r="D3153" s="188" t="s">
        <v>2092</v>
      </c>
      <c r="E3153" s="189">
        <v>0</v>
      </c>
    </row>
    <row r="3154" spans="1:5" x14ac:dyDescent="0.25">
      <c r="A3154" s="190">
        <v>3103080017</v>
      </c>
      <c r="B3154" s="190" t="s">
        <v>4817</v>
      </c>
      <c r="C3154" s="190" t="s">
        <v>903</v>
      </c>
      <c r="D3154" s="190" t="s">
        <v>2092</v>
      </c>
      <c r="E3154" s="191">
        <v>0</v>
      </c>
    </row>
    <row r="3155" spans="1:5" x14ac:dyDescent="0.25">
      <c r="A3155" s="188">
        <v>3103080018</v>
      </c>
      <c r="B3155" s="188" t="s">
        <v>5544</v>
      </c>
      <c r="C3155" s="188" t="s">
        <v>903</v>
      </c>
      <c r="D3155" s="188" t="s">
        <v>2092</v>
      </c>
      <c r="E3155" s="189">
        <v>0</v>
      </c>
    </row>
    <row r="3156" spans="1:5" x14ac:dyDescent="0.25">
      <c r="A3156" s="190">
        <v>3103080019</v>
      </c>
      <c r="B3156" s="190" t="s">
        <v>4353</v>
      </c>
      <c r="C3156" s="190" t="s">
        <v>903</v>
      </c>
      <c r="D3156" s="190" t="s">
        <v>479</v>
      </c>
      <c r="E3156" s="191">
        <v>0</v>
      </c>
    </row>
    <row r="3157" spans="1:5" x14ac:dyDescent="0.25">
      <c r="A3157" s="188">
        <v>3103080020</v>
      </c>
      <c r="B3157" s="188" t="s">
        <v>4818</v>
      </c>
      <c r="C3157" s="188" t="s">
        <v>903</v>
      </c>
      <c r="D3157" s="188" t="s">
        <v>2092</v>
      </c>
      <c r="E3157" s="189">
        <v>0</v>
      </c>
    </row>
    <row r="3158" spans="1:5" x14ac:dyDescent="0.25">
      <c r="A3158" s="190">
        <v>3103080021</v>
      </c>
      <c r="B3158" s="190" t="s">
        <v>4819</v>
      </c>
      <c r="C3158" s="190" t="s">
        <v>903</v>
      </c>
      <c r="D3158" s="190" t="s">
        <v>2092</v>
      </c>
      <c r="E3158" s="191">
        <v>0</v>
      </c>
    </row>
    <row r="3159" spans="1:5" x14ac:dyDescent="0.25">
      <c r="A3159" s="188">
        <v>3103080022</v>
      </c>
      <c r="B3159" s="188" t="s">
        <v>4820</v>
      </c>
      <c r="C3159" s="188" t="s">
        <v>903</v>
      </c>
      <c r="D3159" s="188" t="s">
        <v>2092</v>
      </c>
      <c r="E3159" s="189">
        <v>0</v>
      </c>
    </row>
    <row r="3160" spans="1:5" x14ac:dyDescent="0.25">
      <c r="A3160" s="190">
        <v>3103080023</v>
      </c>
      <c r="B3160" s="190" t="s">
        <v>4821</v>
      </c>
      <c r="C3160" s="190" t="s">
        <v>903</v>
      </c>
      <c r="D3160" s="190" t="s">
        <v>2092</v>
      </c>
      <c r="E3160" s="191">
        <v>0</v>
      </c>
    </row>
    <row r="3161" spans="1:5" x14ac:dyDescent="0.25">
      <c r="A3161" s="188">
        <v>3103080024</v>
      </c>
      <c r="B3161" s="188" t="s">
        <v>4822</v>
      </c>
      <c r="C3161" s="188" t="s">
        <v>903</v>
      </c>
      <c r="D3161" s="188" t="s">
        <v>2092</v>
      </c>
      <c r="E3161" s="189">
        <v>0</v>
      </c>
    </row>
    <row r="3162" spans="1:5" x14ac:dyDescent="0.25">
      <c r="A3162" s="190">
        <v>3103080025</v>
      </c>
      <c r="B3162" s="190" t="s">
        <v>4823</v>
      </c>
      <c r="C3162" s="190" t="s">
        <v>903</v>
      </c>
      <c r="D3162" s="190" t="s">
        <v>2092</v>
      </c>
      <c r="E3162" s="191">
        <v>0</v>
      </c>
    </row>
    <row r="3163" spans="1:5" x14ac:dyDescent="0.25">
      <c r="A3163" s="188">
        <v>3103080026</v>
      </c>
      <c r="B3163" s="188" t="s">
        <v>4824</v>
      </c>
      <c r="C3163" s="188" t="s">
        <v>903</v>
      </c>
      <c r="D3163" s="188" t="s">
        <v>2092</v>
      </c>
      <c r="E3163" s="189">
        <v>0</v>
      </c>
    </row>
    <row r="3164" spans="1:5" x14ac:dyDescent="0.25">
      <c r="A3164" s="190">
        <v>3103080027</v>
      </c>
      <c r="B3164" s="190" t="s">
        <v>4825</v>
      </c>
      <c r="C3164" s="190" t="s">
        <v>903</v>
      </c>
      <c r="D3164" s="190" t="s">
        <v>2092</v>
      </c>
      <c r="E3164" s="191">
        <v>0</v>
      </c>
    </row>
    <row r="3165" spans="1:5" x14ac:dyDescent="0.25">
      <c r="A3165" s="188">
        <v>3103080028</v>
      </c>
      <c r="B3165" s="188" t="s">
        <v>4826</v>
      </c>
      <c r="C3165" s="188" t="s">
        <v>903</v>
      </c>
      <c r="D3165" s="188" t="s">
        <v>2092</v>
      </c>
      <c r="E3165" s="189">
        <v>0</v>
      </c>
    </row>
    <row r="3166" spans="1:5" x14ac:dyDescent="0.25">
      <c r="A3166" s="190">
        <v>3103080029</v>
      </c>
      <c r="B3166" s="190" t="s">
        <v>4354</v>
      </c>
      <c r="C3166" s="190" t="s">
        <v>903</v>
      </c>
      <c r="D3166" s="190" t="s">
        <v>2092</v>
      </c>
      <c r="E3166" s="191">
        <v>0</v>
      </c>
    </row>
    <row r="3167" spans="1:5" x14ac:dyDescent="0.25">
      <c r="A3167" s="188">
        <v>3103080030</v>
      </c>
      <c r="B3167" s="188" t="s">
        <v>4355</v>
      </c>
      <c r="C3167" s="188" t="s">
        <v>903</v>
      </c>
      <c r="D3167" s="188" t="s">
        <v>2092</v>
      </c>
      <c r="E3167" s="189">
        <v>0</v>
      </c>
    </row>
    <row r="3168" spans="1:5" x14ac:dyDescent="0.25">
      <c r="A3168" s="190">
        <v>3103080031</v>
      </c>
      <c r="B3168" s="190" t="s">
        <v>4827</v>
      </c>
      <c r="C3168" s="190" t="s">
        <v>903</v>
      </c>
      <c r="D3168" s="190" t="s">
        <v>2092</v>
      </c>
      <c r="E3168" s="191">
        <v>0</v>
      </c>
    </row>
    <row r="3169" spans="1:5" x14ac:dyDescent="0.25">
      <c r="A3169" s="188">
        <v>3103080032</v>
      </c>
      <c r="B3169" s="188" t="s">
        <v>4356</v>
      </c>
      <c r="C3169" s="188" t="s">
        <v>903</v>
      </c>
      <c r="D3169" s="188" t="s">
        <v>2092</v>
      </c>
      <c r="E3169" s="189">
        <v>0</v>
      </c>
    </row>
    <row r="3170" spans="1:5" x14ac:dyDescent="0.25">
      <c r="A3170" s="190">
        <v>3103080033</v>
      </c>
      <c r="B3170" s="190" t="s">
        <v>4828</v>
      </c>
      <c r="C3170" s="190" t="s">
        <v>903</v>
      </c>
      <c r="D3170" s="190" t="s">
        <v>2092</v>
      </c>
      <c r="E3170" s="191">
        <v>0</v>
      </c>
    </row>
    <row r="3171" spans="1:5" x14ac:dyDescent="0.25">
      <c r="A3171" s="188">
        <v>3103080034</v>
      </c>
      <c r="B3171" s="188" t="s">
        <v>4829</v>
      </c>
      <c r="C3171" s="188" t="s">
        <v>903</v>
      </c>
      <c r="D3171" s="188" t="s">
        <v>2092</v>
      </c>
      <c r="E3171" s="189">
        <v>0</v>
      </c>
    </row>
    <row r="3172" spans="1:5" x14ac:dyDescent="0.25">
      <c r="A3172" s="190">
        <v>3103080035</v>
      </c>
      <c r="B3172" s="190" t="s">
        <v>4830</v>
      </c>
      <c r="C3172" s="190" t="s">
        <v>903</v>
      </c>
      <c r="D3172" s="190" t="s">
        <v>2092</v>
      </c>
      <c r="E3172" s="191">
        <v>0</v>
      </c>
    </row>
    <row r="3173" spans="1:5" x14ac:dyDescent="0.25">
      <c r="A3173" s="188">
        <v>3103080036</v>
      </c>
      <c r="B3173" s="188" t="s">
        <v>4831</v>
      </c>
      <c r="C3173" s="188" t="s">
        <v>903</v>
      </c>
      <c r="D3173" s="188" t="s">
        <v>2092</v>
      </c>
      <c r="E3173" s="189">
        <v>0</v>
      </c>
    </row>
    <row r="3174" spans="1:5" x14ac:dyDescent="0.25">
      <c r="A3174" s="190">
        <v>3103080037</v>
      </c>
      <c r="B3174" s="190" t="s">
        <v>4832</v>
      </c>
      <c r="C3174" s="190" t="s">
        <v>903</v>
      </c>
      <c r="D3174" s="190" t="s">
        <v>479</v>
      </c>
      <c r="E3174" s="191">
        <v>0</v>
      </c>
    </row>
    <row r="3175" spans="1:5" x14ac:dyDescent="0.25">
      <c r="A3175" s="188">
        <v>3103080038</v>
      </c>
      <c r="B3175" s="188" t="s">
        <v>4833</v>
      </c>
      <c r="C3175" s="188" t="s">
        <v>903</v>
      </c>
      <c r="D3175" s="188" t="s">
        <v>479</v>
      </c>
      <c r="E3175" s="189">
        <v>0</v>
      </c>
    </row>
    <row r="3176" spans="1:5" x14ac:dyDescent="0.25">
      <c r="A3176" s="190">
        <v>3103080039</v>
      </c>
      <c r="B3176" s="190" t="s">
        <v>4357</v>
      </c>
      <c r="C3176" s="190" t="s">
        <v>903</v>
      </c>
      <c r="D3176" s="190" t="s">
        <v>479</v>
      </c>
      <c r="E3176" s="191">
        <v>0</v>
      </c>
    </row>
    <row r="3177" spans="1:5" x14ac:dyDescent="0.25">
      <c r="A3177" s="188">
        <v>3103080040</v>
      </c>
      <c r="B3177" s="188" t="s">
        <v>4358</v>
      </c>
      <c r="C3177" s="188" t="s">
        <v>903</v>
      </c>
      <c r="D3177" s="188" t="s">
        <v>479</v>
      </c>
      <c r="E3177" s="189">
        <v>0</v>
      </c>
    </row>
    <row r="3178" spans="1:5" x14ac:dyDescent="0.25">
      <c r="A3178" s="190">
        <v>3103080041</v>
      </c>
      <c r="B3178" s="190" t="s">
        <v>4834</v>
      </c>
      <c r="C3178" s="190" t="s">
        <v>903</v>
      </c>
      <c r="D3178" s="190" t="s">
        <v>479</v>
      </c>
      <c r="E3178" s="191">
        <v>0</v>
      </c>
    </row>
    <row r="3179" spans="1:5" x14ac:dyDescent="0.25">
      <c r="A3179" s="188">
        <v>3103080042</v>
      </c>
      <c r="B3179" s="188" t="s">
        <v>4835</v>
      </c>
      <c r="C3179" s="188" t="s">
        <v>903</v>
      </c>
      <c r="D3179" s="188" t="s">
        <v>479</v>
      </c>
      <c r="E3179" s="189">
        <v>0</v>
      </c>
    </row>
    <row r="3180" spans="1:5" x14ac:dyDescent="0.25">
      <c r="A3180" s="190">
        <v>3103080043</v>
      </c>
      <c r="B3180" s="190" t="s">
        <v>4836</v>
      </c>
      <c r="C3180" s="190" t="s">
        <v>903</v>
      </c>
      <c r="D3180" s="190" t="s">
        <v>2092</v>
      </c>
      <c r="E3180" s="191">
        <v>0</v>
      </c>
    </row>
    <row r="3181" spans="1:5" x14ac:dyDescent="0.25">
      <c r="A3181" s="188">
        <v>3103080044</v>
      </c>
      <c r="B3181" s="188" t="s">
        <v>4837</v>
      </c>
      <c r="C3181" s="188" t="s">
        <v>903</v>
      </c>
      <c r="D3181" s="188" t="s">
        <v>2092</v>
      </c>
      <c r="E3181" s="189">
        <v>0</v>
      </c>
    </row>
    <row r="3182" spans="1:5" x14ac:dyDescent="0.25">
      <c r="A3182" s="190">
        <v>3103080045</v>
      </c>
      <c r="B3182" s="190" t="s">
        <v>7134</v>
      </c>
      <c r="C3182" s="190" t="s">
        <v>903</v>
      </c>
      <c r="D3182" s="190" t="s">
        <v>2092</v>
      </c>
      <c r="E3182" s="191">
        <v>0</v>
      </c>
    </row>
    <row r="3183" spans="1:5" x14ac:dyDescent="0.25">
      <c r="A3183" s="188">
        <v>3103080046</v>
      </c>
      <c r="B3183" s="188" t="s">
        <v>4838</v>
      </c>
      <c r="C3183" s="188" t="s">
        <v>903</v>
      </c>
      <c r="D3183" s="188" t="s">
        <v>2092</v>
      </c>
      <c r="E3183" s="189">
        <v>0</v>
      </c>
    </row>
    <row r="3184" spans="1:5" x14ac:dyDescent="0.25">
      <c r="A3184" s="190">
        <v>3103080047</v>
      </c>
      <c r="B3184" s="190" t="s">
        <v>6741</v>
      </c>
      <c r="C3184" s="190" t="s">
        <v>903</v>
      </c>
      <c r="D3184" s="190" t="s">
        <v>479</v>
      </c>
      <c r="E3184" s="191">
        <v>0</v>
      </c>
    </row>
    <row r="3185" spans="1:5" x14ac:dyDescent="0.25">
      <c r="A3185" s="188">
        <v>3103080048</v>
      </c>
      <c r="B3185" s="188" t="s">
        <v>3358</v>
      </c>
      <c r="C3185" s="188" t="s">
        <v>903</v>
      </c>
      <c r="D3185" s="188" t="s">
        <v>479</v>
      </c>
      <c r="E3185" s="189">
        <v>0</v>
      </c>
    </row>
    <row r="3186" spans="1:5" x14ac:dyDescent="0.25">
      <c r="A3186" s="190">
        <v>3103080049</v>
      </c>
      <c r="B3186" s="190" t="s">
        <v>3359</v>
      </c>
      <c r="C3186" s="190" t="s">
        <v>903</v>
      </c>
      <c r="D3186" s="190" t="s">
        <v>479</v>
      </c>
      <c r="E3186" s="191">
        <v>0</v>
      </c>
    </row>
    <row r="3187" spans="1:5" x14ac:dyDescent="0.25">
      <c r="A3187" s="188">
        <v>3103080050</v>
      </c>
      <c r="B3187" s="188" t="s">
        <v>3360</v>
      </c>
      <c r="C3187" s="188" t="s">
        <v>903</v>
      </c>
      <c r="D3187" s="188" t="s">
        <v>479</v>
      </c>
      <c r="E3187" s="189">
        <v>0</v>
      </c>
    </row>
    <row r="3188" spans="1:5" x14ac:dyDescent="0.25">
      <c r="A3188" s="190">
        <v>3103080051</v>
      </c>
      <c r="B3188" s="190" t="s">
        <v>3361</v>
      </c>
      <c r="C3188" s="190" t="s">
        <v>903</v>
      </c>
      <c r="D3188" s="190" t="s">
        <v>479</v>
      </c>
      <c r="E3188" s="191">
        <v>0</v>
      </c>
    </row>
    <row r="3189" spans="1:5" x14ac:dyDescent="0.25">
      <c r="A3189" s="188">
        <v>3103080052</v>
      </c>
      <c r="B3189" s="188" t="s">
        <v>3915</v>
      </c>
      <c r="C3189" s="188" t="s">
        <v>903</v>
      </c>
      <c r="D3189" s="188" t="s">
        <v>479</v>
      </c>
      <c r="E3189" s="189">
        <v>0</v>
      </c>
    </row>
    <row r="3190" spans="1:5" x14ac:dyDescent="0.25">
      <c r="A3190" s="190">
        <v>3103080053</v>
      </c>
      <c r="B3190" s="190" t="s">
        <v>4839</v>
      </c>
      <c r="C3190" s="190" t="s">
        <v>903</v>
      </c>
      <c r="D3190" s="190" t="s">
        <v>479</v>
      </c>
      <c r="E3190" s="191">
        <v>0</v>
      </c>
    </row>
    <row r="3191" spans="1:5" x14ac:dyDescent="0.25">
      <c r="A3191" s="188">
        <v>3103080054</v>
      </c>
      <c r="B3191" s="188" t="s">
        <v>2093</v>
      </c>
      <c r="C3191" s="188" t="s">
        <v>903</v>
      </c>
      <c r="D3191" s="188" t="s">
        <v>479</v>
      </c>
      <c r="E3191" s="189">
        <v>0</v>
      </c>
    </row>
    <row r="3192" spans="1:5" x14ac:dyDescent="0.25">
      <c r="A3192" s="190">
        <v>3103080055</v>
      </c>
      <c r="B3192" s="190" t="s">
        <v>4840</v>
      </c>
      <c r="C3192" s="190" t="s">
        <v>903</v>
      </c>
      <c r="D3192" s="190" t="s">
        <v>2092</v>
      </c>
      <c r="E3192" s="191">
        <v>0</v>
      </c>
    </row>
    <row r="3193" spans="1:5" x14ac:dyDescent="0.25">
      <c r="A3193" s="188">
        <v>3103080056</v>
      </c>
      <c r="B3193" s="188" t="s">
        <v>4841</v>
      </c>
      <c r="C3193" s="188" t="s">
        <v>903</v>
      </c>
      <c r="D3193" s="188" t="s">
        <v>2092</v>
      </c>
      <c r="E3193" s="189">
        <v>0</v>
      </c>
    </row>
    <row r="3194" spans="1:5" x14ac:dyDescent="0.25">
      <c r="A3194" s="190">
        <v>3103080057</v>
      </c>
      <c r="B3194" s="190" t="s">
        <v>4842</v>
      </c>
      <c r="C3194" s="190" t="s">
        <v>903</v>
      </c>
      <c r="D3194" s="190" t="s">
        <v>2092</v>
      </c>
      <c r="E3194" s="191">
        <v>0</v>
      </c>
    </row>
    <row r="3195" spans="1:5" x14ac:dyDescent="0.25">
      <c r="A3195" s="188">
        <v>3103080058</v>
      </c>
      <c r="B3195" s="188" t="s">
        <v>4843</v>
      </c>
      <c r="C3195" s="188" t="s">
        <v>903</v>
      </c>
      <c r="D3195" s="188" t="s">
        <v>2092</v>
      </c>
      <c r="E3195" s="189">
        <v>0</v>
      </c>
    </row>
    <row r="3196" spans="1:5" x14ac:dyDescent="0.25">
      <c r="A3196" s="190">
        <v>3103080059</v>
      </c>
      <c r="B3196" s="190" t="s">
        <v>4844</v>
      </c>
      <c r="C3196" s="190" t="s">
        <v>903</v>
      </c>
      <c r="D3196" s="190" t="s">
        <v>2092</v>
      </c>
      <c r="E3196" s="191">
        <v>0</v>
      </c>
    </row>
    <row r="3197" spans="1:5" x14ac:dyDescent="0.25">
      <c r="A3197" s="188">
        <v>3103080060</v>
      </c>
      <c r="B3197" s="188" t="s">
        <v>4845</v>
      </c>
      <c r="C3197" s="188" t="s">
        <v>903</v>
      </c>
      <c r="D3197" s="188" t="s">
        <v>2092</v>
      </c>
      <c r="E3197" s="189">
        <v>0</v>
      </c>
    </row>
    <row r="3198" spans="1:5" x14ac:dyDescent="0.25">
      <c r="A3198" s="190">
        <v>3103080061</v>
      </c>
      <c r="B3198" s="190" t="s">
        <v>9357</v>
      </c>
      <c r="C3198" s="190" t="s">
        <v>903</v>
      </c>
      <c r="D3198" s="190" t="s">
        <v>479</v>
      </c>
      <c r="E3198" s="191">
        <v>0</v>
      </c>
    </row>
    <row r="3199" spans="1:5" x14ac:dyDescent="0.25">
      <c r="A3199" s="188">
        <v>3103080062</v>
      </c>
      <c r="B3199" s="188" t="s">
        <v>4846</v>
      </c>
      <c r="C3199" s="188" t="s">
        <v>903</v>
      </c>
      <c r="D3199" s="188" t="s">
        <v>2092</v>
      </c>
      <c r="E3199" s="189">
        <v>0</v>
      </c>
    </row>
    <row r="3200" spans="1:5" x14ac:dyDescent="0.25">
      <c r="A3200" s="190">
        <v>3103080063</v>
      </c>
      <c r="B3200" s="190" t="s">
        <v>4847</v>
      </c>
      <c r="C3200" s="190" t="s">
        <v>903</v>
      </c>
      <c r="D3200" s="190" t="s">
        <v>2092</v>
      </c>
      <c r="E3200" s="191">
        <v>0</v>
      </c>
    </row>
    <row r="3201" spans="1:5" x14ac:dyDescent="0.25">
      <c r="A3201" s="188">
        <v>3103080064</v>
      </c>
      <c r="B3201" s="188" t="s">
        <v>4848</v>
      </c>
      <c r="C3201" s="188" t="s">
        <v>903</v>
      </c>
      <c r="D3201" s="188" t="s">
        <v>2092</v>
      </c>
      <c r="E3201" s="189">
        <v>0</v>
      </c>
    </row>
    <row r="3202" spans="1:5" x14ac:dyDescent="0.25">
      <c r="A3202" s="190">
        <v>3103080065</v>
      </c>
      <c r="B3202" s="190" t="s">
        <v>4849</v>
      </c>
      <c r="C3202" s="190" t="s">
        <v>903</v>
      </c>
      <c r="D3202" s="190" t="s">
        <v>2092</v>
      </c>
      <c r="E3202" s="191">
        <v>0</v>
      </c>
    </row>
    <row r="3203" spans="1:5" x14ac:dyDescent="0.25">
      <c r="A3203" s="188">
        <v>3103080066</v>
      </c>
      <c r="B3203" s="188" t="s">
        <v>4850</v>
      </c>
      <c r="C3203" s="188" t="s">
        <v>903</v>
      </c>
      <c r="D3203" s="188" t="s">
        <v>2092</v>
      </c>
      <c r="E3203" s="189">
        <v>0</v>
      </c>
    </row>
    <row r="3204" spans="1:5" x14ac:dyDescent="0.25">
      <c r="A3204" s="190">
        <v>3103080067</v>
      </c>
      <c r="B3204" s="190" t="s">
        <v>4851</v>
      </c>
      <c r="C3204" s="190" t="s">
        <v>903</v>
      </c>
      <c r="D3204" s="190" t="s">
        <v>2092</v>
      </c>
      <c r="E3204" s="191">
        <v>0</v>
      </c>
    </row>
    <row r="3205" spans="1:5" x14ac:dyDescent="0.25">
      <c r="A3205" s="188">
        <v>3103080068</v>
      </c>
      <c r="B3205" s="188" t="s">
        <v>4852</v>
      </c>
      <c r="C3205" s="188" t="s">
        <v>903</v>
      </c>
      <c r="D3205" s="188" t="s">
        <v>2092</v>
      </c>
      <c r="E3205" s="189">
        <v>0</v>
      </c>
    </row>
    <row r="3206" spans="1:5" x14ac:dyDescent="0.25">
      <c r="A3206" s="190">
        <v>3103080069</v>
      </c>
      <c r="B3206" s="190" t="s">
        <v>6532</v>
      </c>
      <c r="C3206" s="190" t="s">
        <v>903</v>
      </c>
      <c r="D3206" s="190" t="s">
        <v>479</v>
      </c>
      <c r="E3206" s="191">
        <v>0</v>
      </c>
    </row>
    <row r="3207" spans="1:5" x14ac:dyDescent="0.25">
      <c r="A3207" s="188">
        <v>3103080070</v>
      </c>
      <c r="B3207" s="188" t="s">
        <v>3362</v>
      </c>
      <c r="C3207" s="188" t="s">
        <v>903</v>
      </c>
      <c r="D3207" s="188" t="s">
        <v>479</v>
      </c>
      <c r="E3207" s="189">
        <v>0</v>
      </c>
    </row>
    <row r="3208" spans="1:5" x14ac:dyDescent="0.25">
      <c r="A3208" s="190">
        <v>3103080071</v>
      </c>
      <c r="B3208" s="190" t="s">
        <v>3363</v>
      </c>
      <c r="C3208" s="190" t="s">
        <v>903</v>
      </c>
      <c r="D3208" s="190" t="s">
        <v>479</v>
      </c>
      <c r="E3208" s="191">
        <v>0</v>
      </c>
    </row>
    <row r="3209" spans="1:5" x14ac:dyDescent="0.25">
      <c r="A3209" s="188">
        <v>3103080072</v>
      </c>
      <c r="B3209" s="188" t="s">
        <v>3364</v>
      </c>
      <c r="C3209" s="188" t="s">
        <v>903</v>
      </c>
      <c r="D3209" s="188" t="s">
        <v>479</v>
      </c>
      <c r="E3209" s="189">
        <v>0</v>
      </c>
    </row>
    <row r="3210" spans="1:5" x14ac:dyDescent="0.25">
      <c r="A3210" s="190">
        <v>3103080073</v>
      </c>
      <c r="B3210" s="190" t="s">
        <v>3365</v>
      </c>
      <c r="C3210" s="190" t="s">
        <v>903</v>
      </c>
      <c r="D3210" s="190" t="s">
        <v>479</v>
      </c>
      <c r="E3210" s="191">
        <v>0</v>
      </c>
    </row>
    <row r="3211" spans="1:5" x14ac:dyDescent="0.25">
      <c r="A3211" s="188">
        <v>3103080074</v>
      </c>
      <c r="B3211" s="188" t="s">
        <v>3366</v>
      </c>
      <c r="C3211" s="188" t="s">
        <v>903</v>
      </c>
      <c r="D3211" s="188" t="s">
        <v>479</v>
      </c>
      <c r="E3211" s="189">
        <v>0</v>
      </c>
    </row>
    <row r="3212" spans="1:5" x14ac:dyDescent="0.25">
      <c r="A3212" s="190">
        <v>3103080075</v>
      </c>
      <c r="B3212" s="190" t="s">
        <v>3367</v>
      </c>
      <c r="C3212" s="190" t="s">
        <v>903</v>
      </c>
      <c r="D3212" s="190" t="s">
        <v>479</v>
      </c>
      <c r="E3212" s="191">
        <v>0</v>
      </c>
    </row>
    <row r="3213" spans="1:5" x14ac:dyDescent="0.25">
      <c r="A3213" s="188">
        <v>3103080076</v>
      </c>
      <c r="B3213" s="188" t="s">
        <v>3368</v>
      </c>
      <c r="C3213" s="188" t="s">
        <v>903</v>
      </c>
      <c r="D3213" s="188" t="s">
        <v>479</v>
      </c>
      <c r="E3213" s="189">
        <v>0</v>
      </c>
    </row>
    <row r="3214" spans="1:5" x14ac:dyDescent="0.25">
      <c r="A3214" s="190">
        <v>3103080077</v>
      </c>
      <c r="B3214" s="190" t="s">
        <v>3369</v>
      </c>
      <c r="C3214" s="190" t="s">
        <v>903</v>
      </c>
      <c r="D3214" s="190" t="s">
        <v>479</v>
      </c>
      <c r="E3214" s="191">
        <v>0</v>
      </c>
    </row>
    <row r="3215" spans="1:5" x14ac:dyDescent="0.25">
      <c r="A3215" s="188">
        <v>3103080078</v>
      </c>
      <c r="B3215" s="188" t="s">
        <v>3370</v>
      </c>
      <c r="C3215" s="188" t="s">
        <v>903</v>
      </c>
      <c r="D3215" s="188" t="s">
        <v>479</v>
      </c>
      <c r="E3215" s="189">
        <v>0</v>
      </c>
    </row>
    <row r="3216" spans="1:5" x14ac:dyDescent="0.25">
      <c r="A3216" s="190">
        <v>3103080079</v>
      </c>
      <c r="B3216" s="190" t="s">
        <v>4853</v>
      </c>
      <c r="C3216" s="190" t="s">
        <v>903</v>
      </c>
      <c r="D3216" s="190" t="s">
        <v>479</v>
      </c>
      <c r="E3216" s="191">
        <v>0</v>
      </c>
    </row>
    <row r="3217" spans="1:5" x14ac:dyDescent="0.25">
      <c r="A3217" s="188">
        <v>3103080080</v>
      </c>
      <c r="B3217" s="188" t="s">
        <v>7181</v>
      </c>
      <c r="C3217" s="188" t="s">
        <v>903</v>
      </c>
      <c r="D3217" s="188" t="s">
        <v>479</v>
      </c>
      <c r="E3217" s="189">
        <v>0</v>
      </c>
    </row>
    <row r="3218" spans="1:5" x14ac:dyDescent="0.25">
      <c r="A3218" s="190">
        <v>3103080081</v>
      </c>
      <c r="B3218" s="190" t="s">
        <v>7182</v>
      </c>
      <c r="C3218" s="190" t="s">
        <v>903</v>
      </c>
      <c r="D3218" s="190" t="s">
        <v>479</v>
      </c>
      <c r="E3218" s="191">
        <v>0</v>
      </c>
    </row>
    <row r="3219" spans="1:5" x14ac:dyDescent="0.25">
      <c r="A3219" s="188">
        <v>3103080082</v>
      </c>
      <c r="B3219" s="188" t="s">
        <v>7698</v>
      </c>
      <c r="C3219" s="188" t="s">
        <v>903</v>
      </c>
      <c r="D3219" s="188" t="s">
        <v>479</v>
      </c>
      <c r="E3219" s="189">
        <v>0</v>
      </c>
    </row>
    <row r="3220" spans="1:5" x14ac:dyDescent="0.25">
      <c r="A3220" s="190">
        <v>3103080083</v>
      </c>
      <c r="B3220" s="190" t="s">
        <v>7699</v>
      </c>
      <c r="C3220" s="190" t="s">
        <v>903</v>
      </c>
      <c r="D3220" s="190" t="s">
        <v>479</v>
      </c>
      <c r="E3220" s="191">
        <v>0</v>
      </c>
    </row>
    <row r="3221" spans="1:5" x14ac:dyDescent="0.25">
      <c r="A3221" s="188">
        <v>3103080084</v>
      </c>
      <c r="B3221" s="188" t="s">
        <v>7700</v>
      </c>
      <c r="C3221" s="188" t="s">
        <v>903</v>
      </c>
      <c r="D3221" s="188" t="s">
        <v>479</v>
      </c>
      <c r="E3221" s="189">
        <v>0</v>
      </c>
    </row>
    <row r="3222" spans="1:5" x14ac:dyDescent="0.25">
      <c r="A3222" s="190">
        <v>3103080085</v>
      </c>
      <c r="B3222" s="190" t="s">
        <v>7701</v>
      </c>
      <c r="C3222" s="190" t="s">
        <v>903</v>
      </c>
      <c r="D3222" s="190" t="s">
        <v>479</v>
      </c>
      <c r="E3222" s="191">
        <v>0</v>
      </c>
    </row>
    <row r="3223" spans="1:5" x14ac:dyDescent="0.25">
      <c r="A3223" s="188">
        <v>3103080086</v>
      </c>
      <c r="B3223" s="188" t="s">
        <v>7183</v>
      </c>
      <c r="C3223" s="188" t="s">
        <v>903</v>
      </c>
      <c r="D3223" s="188" t="s">
        <v>479</v>
      </c>
      <c r="E3223" s="189">
        <v>0</v>
      </c>
    </row>
    <row r="3224" spans="1:5" x14ac:dyDescent="0.25">
      <c r="A3224" s="190">
        <v>3103080087</v>
      </c>
      <c r="B3224" s="190" t="s">
        <v>7702</v>
      </c>
      <c r="C3224" s="190" t="s">
        <v>903</v>
      </c>
      <c r="D3224" s="190" t="s">
        <v>479</v>
      </c>
      <c r="E3224" s="191">
        <v>0</v>
      </c>
    </row>
    <row r="3225" spans="1:5" x14ac:dyDescent="0.25">
      <c r="A3225" s="188">
        <v>3103080088</v>
      </c>
      <c r="B3225" s="188" t="s">
        <v>7703</v>
      </c>
      <c r="C3225" s="188" t="s">
        <v>903</v>
      </c>
      <c r="D3225" s="188" t="s">
        <v>479</v>
      </c>
      <c r="E3225" s="189">
        <v>0</v>
      </c>
    </row>
    <row r="3226" spans="1:5" x14ac:dyDescent="0.25">
      <c r="A3226" s="190">
        <v>3103080089</v>
      </c>
      <c r="B3226" s="190" t="s">
        <v>7704</v>
      </c>
      <c r="C3226" s="190" t="s">
        <v>903</v>
      </c>
      <c r="D3226" s="190" t="s">
        <v>479</v>
      </c>
      <c r="E3226" s="191">
        <v>0</v>
      </c>
    </row>
    <row r="3227" spans="1:5" x14ac:dyDescent="0.25">
      <c r="A3227" s="188">
        <v>3103080090</v>
      </c>
      <c r="B3227" s="188" t="s">
        <v>7184</v>
      </c>
      <c r="C3227" s="188" t="s">
        <v>903</v>
      </c>
      <c r="D3227" s="188" t="s">
        <v>479</v>
      </c>
      <c r="E3227" s="189">
        <v>0</v>
      </c>
    </row>
    <row r="3228" spans="1:5" x14ac:dyDescent="0.25">
      <c r="A3228" s="190">
        <v>3103080091</v>
      </c>
      <c r="B3228" s="190" t="s">
        <v>7185</v>
      </c>
      <c r="C3228" s="190" t="s">
        <v>903</v>
      </c>
      <c r="D3228" s="190" t="s">
        <v>479</v>
      </c>
      <c r="E3228" s="191">
        <v>0</v>
      </c>
    </row>
    <row r="3229" spans="1:5" x14ac:dyDescent="0.25">
      <c r="A3229" s="188">
        <v>3103080092</v>
      </c>
      <c r="B3229" s="188" t="s">
        <v>7186</v>
      </c>
      <c r="C3229" s="188" t="s">
        <v>903</v>
      </c>
      <c r="D3229" s="188" t="s">
        <v>479</v>
      </c>
      <c r="E3229" s="189">
        <v>0</v>
      </c>
    </row>
    <row r="3230" spans="1:5" x14ac:dyDescent="0.25">
      <c r="A3230" s="190">
        <v>3103080093</v>
      </c>
      <c r="B3230" s="190" t="s">
        <v>7705</v>
      </c>
      <c r="C3230" s="190" t="s">
        <v>903</v>
      </c>
      <c r="D3230" s="190" t="s">
        <v>479</v>
      </c>
      <c r="E3230" s="191">
        <v>0</v>
      </c>
    </row>
    <row r="3231" spans="1:5" x14ac:dyDescent="0.25">
      <c r="A3231" s="188">
        <v>3103080094</v>
      </c>
      <c r="B3231" s="188" t="s">
        <v>7706</v>
      </c>
      <c r="C3231" s="188" t="s">
        <v>903</v>
      </c>
      <c r="D3231" s="188" t="s">
        <v>479</v>
      </c>
      <c r="E3231" s="189">
        <v>0</v>
      </c>
    </row>
    <row r="3232" spans="1:5" x14ac:dyDescent="0.25">
      <c r="A3232" s="190">
        <v>3103080095</v>
      </c>
      <c r="B3232" s="190" t="s">
        <v>7347</v>
      </c>
      <c r="C3232" s="190" t="s">
        <v>903</v>
      </c>
      <c r="D3232" s="190" t="s">
        <v>479</v>
      </c>
      <c r="E3232" s="191">
        <v>0</v>
      </c>
    </row>
    <row r="3233" spans="1:5" x14ac:dyDescent="0.25">
      <c r="A3233" s="188">
        <v>3103080096</v>
      </c>
      <c r="B3233" s="188" t="s">
        <v>9358</v>
      </c>
      <c r="C3233" s="188" t="s">
        <v>903</v>
      </c>
      <c r="D3233" s="188" t="s">
        <v>479</v>
      </c>
      <c r="E3233" s="189">
        <v>0</v>
      </c>
    </row>
    <row r="3234" spans="1:5" x14ac:dyDescent="0.25">
      <c r="A3234" s="190">
        <v>3103080097</v>
      </c>
      <c r="B3234" s="190" t="s">
        <v>9359</v>
      </c>
      <c r="C3234" s="190" t="s">
        <v>903</v>
      </c>
      <c r="D3234" s="190" t="s">
        <v>479</v>
      </c>
      <c r="E3234" s="191">
        <v>0</v>
      </c>
    </row>
    <row r="3235" spans="1:5" x14ac:dyDescent="0.25">
      <c r="A3235" s="188">
        <v>3103080098</v>
      </c>
      <c r="B3235" s="188" t="s">
        <v>9360</v>
      </c>
      <c r="C3235" s="188" t="s">
        <v>903</v>
      </c>
      <c r="D3235" s="188" t="s">
        <v>479</v>
      </c>
      <c r="E3235" s="189">
        <v>0</v>
      </c>
    </row>
    <row r="3236" spans="1:5" x14ac:dyDescent="0.25">
      <c r="A3236" s="190">
        <v>3103080099</v>
      </c>
      <c r="B3236" s="190" t="s">
        <v>9361</v>
      </c>
      <c r="C3236" s="190" t="s">
        <v>903</v>
      </c>
      <c r="D3236" s="190" t="s">
        <v>479</v>
      </c>
      <c r="E3236" s="191">
        <v>0</v>
      </c>
    </row>
    <row r="3237" spans="1:5" x14ac:dyDescent="0.25">
      <c r="A3237" s="188">
        <v>3103080100</v>
      </c>
      <c r="B3237" s="188" t="s">
        <v>9362</v>
      </c>
      <c r="C3237" s="188" t="s">
        <v>903</v>
      </c>
      <c r="D3237" s="188" t="s">
        <v>479</v>
      </c>
      <c r="E3237" s="189">
        <v>0</v>
      </c>
    </row>
    <row r="3238" spans="1:5" x14ac:dyDescent="0.25">
      <c r="A3238" s="190">
        <v>3103080101</v>
      </c>
      <c r="B3238" s="190" t="s">
        <v>3371</v>
      </c>
      <c r="C3238" s="190" t="s">
        <v>903</v>
      </c>
      <c r="D3238" s="190" t="s">
        <v>479</v>
      </c>
      <c r="E3238" s="191">
        <v>0</v>
      </c>
    </row>
    <row r="3239" spans="1:5" x14ac:dyDescent="0.25">
      <c r="A3239" s="188">
        <v>3103080102</v>
      </c>
      <c r="B3239" s="188" t="s">
        <v>3372</v>
      </c>
      <c r="C3239" s="188" t="s">
        <v>903</v>
      </c>
      <c r="D3239" s="188" t="s">
        <v>479</v>
      </c>
      <c r="E3239" s="189">
        <v>0</v>
      </c>
    </row>
    <row r="3240" spans="1:5" x14ac:dyDescent="0.25">
      <c r="A3240" s="190">
        <v>3103080103</v>
      </c>
      <c r="B3240" s="190" t="s">
        <v>3373</v>
      </c>
      <c r="C3240" s="190" t="s">
        <v>903</v>
      </c>
      <c r="D3240" s="190" t="s">
        <v>479</v>
      </c>
      <c r="E3240" s="191">
        <v>0</v>
      </c>
    </row>
    <row r="3241" spans="1:5" x14ac:dyDescent="0.25">
      <c r="A3241" s="188">
        <v>3103080104</v>
      </c>
      <c r="B3241" s="188" t="s">
        <v>3374</v>
      </c>
      <c r="C3241" s="188" t="s">
        <v>903</v>
      </c>
      <c r="D3241" s="188" t="s">
        <v>479</v>
      </c>
      <c r="E3241" s="189">
        <v>0</v>
      </c>
    </row>
    <row r="3242" spans="1:5" x14ac:dyDescent="0.25">
      <c r="A3242" s="190">
        <v>3103080105</v>
      </c>
      <c r="B3242" s="190" t="s">
        <v>3375</v>
      </c>
      <c r="C3242" s="190" t="s">
        <v>903</v>
      </c>
      <c r="D3242" s="190" t="s">
        <v>479</v>
      </c>
      <c r="E3242" s="191">
        <v>0</v>
      </c>
    </row>
    <row r="3243" spans="1:5" x14ac:dyDescent="0.25">
      <c r="A3243" s="188">
        <v>3103080106</v>
      </c>
      <c r="B3243" s="188" t="s">
        <v>3376</v>
      </c>
      <c r="C3243" s="188" t="s">
        <v>903</v>
      </c>
      <c r="D3243" s="188" t="s">
        <v>479</v>
      </c>
      <c r="E3243" s="189">
        <v>0</v>
      </c>
    </row>
    <row r="3244" spans="1:5" x14ac:dyDescent="0.25">
      <c r="A3244" s="190">
        <v>3103080107</v>
      </c>
      <c r="B3244" s="190" t="s">
        <v>3377</v>
      </c>
      <c r="C3244" s="190" t="s">
        <v>903</v>
      </c>
      <c r="D3244" s="190" t="s">
        <v>479</v>
      </c>
      <c r="E3244" s="191">
        <v>0</v>
      </c>
    </row>
    <row r="3245" spans="1:5" x14ac:dyDescent="0.25">
      <c r="A3245" s="188">
        <v>3103080108</v>
      </c>
      <c r="B3245" s="188" t="s">
        <v>3378</v>
      </c>
      <c r="C3245" s="188" t="s">
        <v>903</v>
      </c>
      <c r="D3245" s="188" t="s">
        <v>479</v>
      </c>
      <c r="E3245" s="189">
        <v>0</v>
      </c>
    </row>
    <row r="3246" spans="1:5" x14ac:dyDescent="0.25">
      <c r="A3246" s="190">
        <v>3103080109</v>
      </c>
      <c r="B3246" s="190" t="s">
        <v>3379</v>
      </c>
      <c r="C3246" s="190" t="s">
        <v>903</v>
      </c>
      <c r="D3246" s="190" t="s">
        <v>479</v>
      </c>
      <c r="E3246" s="191">
        <v>0</v>
      </c>
    </row>
    <row r="3247" spans="1:5" x14ac:dyDescent="0.25">
      <c r="A3247" s="188">
        <v>3103080110</v>
      </c>
      <c r="B3247" s="188" t="s">
        <v>9363</v>
      </c>
      <c r="C3247" s="188" t="s">
        <v>903</v>
      </c>
      <c r="D3247" s="188" t="s">
        <v>479</v>
      </c>
      <c r="E3247" s="189">
        <v>0</v>
      </c>
    </row>
    <row r="3248" spans="1:5" x14ac:dyDescent="0.25">
      <c r="A3248" s="190">
        <v>3103080111</v>
      </c>
      <c r="B3248" s="190" t="s">
        <v>3380</v>
      </c>
      <c r="C3248" s="190" t="s">
        <v>903</v>
      </c>
      <c r="D3248" s="190" t="s">
        <v>479</v>
      </c>
      <c r="E3248" s="191">
        <v>0</v>
      </c>
    </row>
    <row r="3249" spans="1:5" x14ac:dyDescent="0.25">
      <c r="A3249" s="188">
        <v>3103080112</v>
      </c>
      <c r="B3249" s="188" t="s">
        <v>3381</v>
      </c>
      <c r="C3249" s="188" t="s">
        <v>903</v>
      </c>
      <c r="D3249" s="188" t="s">
        <v>479</v>
      </c>
      <c r="E3249" s="189">
        <v>0</v>
      </c>
    </row>
    <row r="3250" spans="1:5" x14ac:dyDescent="0.25">
      <c r="A3250" s="190">
        <v>3103080113</v>
      </c>
      <c r="B3250" s="190" t="s">
        <v>3382</v>
      </c>
      <c r="C3250" s="190" t="s">
        <v>903</v>
      </c>
      <c r="D3250" s="190" t="s">
        <v>479</v>
      </c>
      <c r="E3250" s="191">
        <v>0</v>
      </c>
    </row>
    <row r="3251" spans="1:5" x14ac:dyDescent="0.25">
      <c r="A3251" s="188">
        <v>3103080114</v>
      </c>
      <c r="B3251" s="188" t="s">
        <v>3383</v>
      </c>
      <c r="C3251" s="188" t="s">
        <v>903</v>
      </c>
      <c r="D3251" s="188" t="s">
        <v>479</v>
      </c>
      <c r="E3251" s="189">
        <v>0</v>
      </c>
    </row>
    <row r="3252" spans="1:5" x14ac:dyDescent="0.25">
      <c r="A3252" s="190">
        <v>3103080115</v>
      </c>
      <c r="B3252" s="190" t="s">
        <v>3384</v>
      </c>
      <c r="C3252" s="190" t="s">
        <v>903</v>
      </c>
      <c r="D3252" s="190" t="s">
        <v>479</v>
      </c>
      <c r="E3252" s="191">
        <v>0</v>
      </c>
    </row>
    <row r="3253" spans="1:5" x14ac:dyDescent="0.25">
      <c r="A3253" s="188">
        <v>3103080116</v>
      </c>
      <c r="B3253" s="188" t="s">
        <v>3385</v>
      </c>
      <c r="C3253" s="188" t="s">
        <v>903</v>
      </c>
      <c r="D3253" s="188" t="s">
        <v>479</v>
      </c>
      <c r="E3253" s="189">
        <v>0</v>
      </c>
    </row>
    <row r="3254" spans="1:5" x14ac:dyDescent="0.25">
      <c r="A3254" s="190">
        <v>3103080117</v>
      </c>
      <c r="B3254" s="190" t="s">
        <v>7348</v>
      </c>
      <c r="C3254" s="190" t="s">
        <v>903</v>
      </c>
      <c r="D3254" s="190" t="s">
        <v>479</v>
      </c>
      <c r="E3254" s="191">
        <v>0</v>
      </c>
    </row>
    <row r="3255" spans="1:5" x14ac:dyDescent="0.25">
      <c r="A3255" s="188">
        <v>3103080118</v>
      </c>
      <c r="B3255" s="188" t="s">
        <v>9364</v>
      </c>
      <c r="C3255" s="188" t="s">
        <v>903</v>
      </c>
      <c r="D3255" s="188" t="s">
        <v>479</v>
      </c>
      <c r="E3255" s="189">
        <v>0</v>
      </c>
    </row>
    <row r="3256" spans="1:5" x14ac:dyDescent="0.25">
      <c r="A3256" s="190">
        <v>3103080119</v>
      </c>
      <c r="B3256" s="190" t="s">
        <v>9365</v>
      </c>
      <c r="C3256" s="190" t="s">
        <v>903</v>
      </c>
      <c r="D3256" s="190" t="s">
        <v>479</v>
      </c>
      <c r="E3256" s="191">
        <v>0</v>
      </c>
    </row>
    <row r="3257" spans="1:5" x14ac:dyDescent="0.25">
      <c r="A3257" s="188">
        <v>3103080120</v>
      </c>
      <c r="B3257" s="188" t="s">
        <v>9366</v>
      </c>
      <c r="C3257" s="188" t="s">
        <v>903</v>
      </c>
      <c r="D3257" s="188" t="s">
        <v>479</v>
      </c>
      <c r="E3257" s="189">
        <v>0</v>
      </c>
    </row>
    <row r="3258" spans="1:5" x14ac:dyDescent="0.25">
      <c r="A3258" s="190">
        <v>3103080121</v>
      </c>
      <c r="B3258" s="190" t="s">
        <v>9367</v>
      </c>
      <c r="C3258" s="190" t="s">
        <v>903</v>
      </c>
      <c r="D3258" s="190" t="s">
        <v>479</v>
      </c>
      <c r="E3258" s="191">
        <v>0</v>
      </c>
    </row>
    <row r="3259" spans="1:5" x14ac:dyDescent="0.25">
      <c r="A3259" s="188">
        <v>3103080122</v>
      </c>
      <c r="B3259" s="188" t="s">
        <v>7187</v>
      </c>
      <c r="C3259" s="188" t="s">
        <v>903</v>
      </c>
      <c r="D3259" s="188" t="s">
        <v>479</v>
      </c>
      <c r="E3259" s="189">
        <v>0</v>
      </c>
    </row>
    <row r="3260" spans="1:5" x14ac:dyDescent="0.25">
      <c r="A3260" s="190">
        <v>3103080123</v>
      </c>
      <c r="B3260" s="190" t="s">
        <v>7188</v>
      </c>
      <c r="C3260" s="190" t="s">
        <v>903</v>
      </c>
      <c r="D3260" s="190" t="s">
        <v>479</v>
      </c>
      <c r="E3260" s="191">
        <v>0</v>
      </c>
    </row>
    <row r="3261" spans="1:5" x14ac:dyDescent="0.25">
      <c r="A3261" s="188">
        <v>3103080124</v>
      </c>
      <c r="B3261" s="188" t="s">
        <v>7189</v>
      </c>
      <c r="C3261" s="188" t="s">
        <v>903</v>
      </c>
      <c r="D3261" s="188" t="s">
        <v>479</v>
      </c>
      <c r="E3261" s="189">
        <v>0</v>
      </c>
    </row>
    <row r="3262" spans="1:5" x14ac:dyDescent="0.25">
      <c r="A3262" s="190">
        <v>3103080125</v>
      </c>
      <c r="B3262" s="190" t="s">
        <v>7190</v>
      </c>
      <c r="C3262" s="190" t="s">
        <v>903</v>
      </c>
      <c r="D3262" s="190" t="s">
        <v>479</v>
      </c>
      <c r="E3262" s="191">
        <v>0</v>
      </c>
    </row>
    <row r="3263" spans="1:5" x14ac:dyDescent="0.25">
      <c r="A3263" s="188">
        <v>3103080126</v>
      </c>
      <c r="B3263" s="188" t="s">
        <v>4854</v>
      </c>
      <c r="C3263" s="188" t="s">
        <v>903</v>
      </c>
      <c r="D3263" s="188" t="s">
        <v>2092</v>
      </c>
      <c r="E3263" s="189">
        <v>0</v>
      </c>
    </row>
    <row r="3264" spans="1:5" x14ac:dyDescent="0.25">
      <c r="A3264" s="190">
        <v>3103080127</v>
      </c>
      <c r="B3264" s="190" t="s">
        <v>4855</v>
      </c>
      <c r="C3264" s="190" t="s">
        <v>903</v>
      </c>
      <c r="D3264" s="190" t="s">
        <v>2092</v>
      </c>
      <c r="E3264" s="191">
        <v>0</v>
      </c>
    </row>
    <row r="3265" spans="1:5" x14ac:dyDescent="0.25">
      <c r="A3265" s="188">
        <v>3103080128</v>
      </c>
      <c r="B3265" s="188" t="s">
        <v>4856</v>
      </c>
      <c r="C3265" s="188" t="s">
        <v>903</v>
      </c>
      <c r="D3265" s="188" t="s">
        <v>2092</v>
      </c>
      <c r="E3265" s="189">
        <v>0</v>
      </c>
    </row>
    <row r="3266" spans="1:5" x14ac:dyDescent="0.25">
      <c r="A3266" s="190">
        <v>3103080129</v>
      </c>
      <c r="B3266" s="190" t="s">
        <v>4857</v>
      </c>
      <c r="C3266" s="190" t="s">
        <v>903</v>
      </c>
      <c r="D3266" s="190" t="s">
        <v>2092</v>
      </c>
      <c r="E3266" s="191">
        <v>0</v>
      </c>
    </row>
    <row r="3267" spans="1:5" x14ac:dyDescent="0.25">
      <c r="A3267" s="188">
        <v>3103080130</v>
      </c>
      <c r="B3267" s="188" t="s">
        <v>4858</v>
      </c>
      <c r="C3267" s="188" t="s">
        <v>903</v>
      </c>
      <c r="D3267" s="188" t="s">
        <v>2092</v>
      </c>
      <c r="E3267" s="189">
        <v>0</v>
      </c>
    </row>
    <row r="3268" spans="1:5" x14ac:dyDescent="0.25">
      <c r="A3268" s="190">
        <v>3103080131</v>
      </c>
      <c r="B3268" s="190" t="s">
        <v>4859</v>
      </c>
      <c r="C3268" s="190" t="s">
        <v>903</v>
      </c>
      <c r="D3268" s="190" t="s">
        <v>2092</v>
      </c>
      <c r="E3268" s="191">
        <v>0</v>
      </c>
    </row>
    <row r="3269" spans="1:5" x14ac:dyDescent="0.25">
      <c r="A3269" s="188">
        <v>3103080132</v>
      </c>
      <c r="B3269" s="188" t="s">
        <v>4860</v>
      </c>
      <c r="C3269" s="188" t="s">
        <v>903</v>
      </c>
      <c r="D3269" s="188" t="s">
        <v>2092</v>
      </c>
      <c r="E3269" s="189">
        <v>0</v>
      </c>
    </row>
    <row r="3270" spans="1:5" x14ac:dyDescent="0.25">
      <c r="A3270" s="190">
        <v>3103080133</v>
      </c>
      <c r="B3270" s="190" t="s">
        <v>4861</v>
      </c>
      <c r="C3270" s="190" t="s">
        <v>903</v>
      </c>
      <c r="D3270" s="190" t="s">
        <v>2092</v>
      </c>
      <c r="E3270" s="191">
        <v>0</v>
      </c>
    </row>
    <row r="3271" spans="1:5" x14ac:dyDescent="0.25">
      <c r="A3271" s="188">
        <v>3103080134</v>
      </c>
      <c r="B3271" s="188" t="s">
        <v>5545</v>
      </c>
      <c r="C3271" s="188" t="s">
        <v>903</v>
      </c>
      <c r="D3271" s="188" t="s">
        <v>479</v>
      </c>
      <c r="E3271" s="189">
        <v>0</v>
      </c>
    </row>
    <row r="3272" spans="1:5" x14ac:dyDescent="0.25">
      <c r="A3272" s="190">
        <v>3103080135</v>
      </c>
      <c r="B3272" s="190" t="s">
        <v>3386</v>
      </c>
      <c r="C3272" s="190" t="s">
        <v>903</v>
      </c>
      <c r="D3272" s="190" t="s">
        <v>479</v>
      </c>
      <c r="E3272" s="191">
        <v>0</v>
      </c>
    </row>
    <row r="3273" spans="1:5" x14ac:dyDescent="0.25">
      <c r="A3273" s="188">
        <v>3103080136</v>
      </c>
      <c r="B3273" s="188" t="s">
        <v>3387</v>
      </c>
      <c r="C3273" s="188" t="s">
        <v>903</v>
      </c>
      <c r="D3273" s="188" t="s">
        <v>479</v>
      </c>
      <c r="E3273" s="189">
        <v>0</v>
      </c>
    </row>
    <row r="3274" spans="1:5" x14ac:dyDescent="0.25">
      <c r="A3274" s="190">
        <v>3103080137</v>
      </c>
      <c r="B3274" s="190" t="s">
        <v>4862</v>
      </c>
      <c r="C3274" s="190" t="s">
        <v>903</v>
      </c>
      <c r="D3274" s="190" t="s">
        <v>2092</v>
      </c>
      <c r="E3274" s="191">
        <v>0</v>
      </c>
    </row>
    <row r="3275" spans="1:5" x14ac:dyDescent="0.25">
      <c r="A3275" s="188">
        <v>3103080138</v>
      </c>
      <c r="B3275" s="188" t="s">
        <v>4863</v>
      </c>
      <c r="C3275" s="188" t="s">
        <v>903</v>
      </c>
      <c r="D3275" s="188" t="s">
        <v>479</v>
      </c>
      <c r="E3275" s="189">
        <v>0</v>
      </c>
    </row>
    <row r="3276" spans="1:5" x14ac:dyDescent="0.25">
      <c r="A3276" s="190">
        <v>3103080139</v>
      </c>
      <c r="B3276" s="190" t="s">
        <v>3388</v>
      </c>
      <c r="C3276" s="190" t="s">
        <v>903</v>
      </c>
      <c r="D3276" s="190" t="s">
        <v>479</v>
      </c>
      <c r="E3276" s="191">
        <v>0</v>
      </c>
    </row>
    <row r="3277" spans="1:5" x14ac:dyDescent="0.25">
      <c r="A3277" s="188">
        <v>3103080140</v>
      </c>
      <c r="B3277" s="188" t="s">
        <v>3389</v>
      </c>
      <c r="C3277" s="188" t="s">
        <v>903</v>
      </c>
      <c r="D3277" s="188" t="s">
        <v>479</v>
      </c>
      <c r="E3277" s="189">
        <v>0</v>
      </c>
    </row>
    <row r="3278" spans="1:5" x14ac:dyDescent="0.25">
      <c r="A3278" s="190">
        <v>3103080141</v>
      </c>
      <c r="B3278" s="190" t="s">
        <v>4864</v>
      </c>
      <c r="C3278" s="190" t="s">
        <v>903</v>
      </c>
      <c r="D3278" s="190" t="s">
        <v>479</v>
      </c>
      <c r="E3278" s="191">
        <v>0</v>
      </c>
    </row>
    <row r="3279" spans="1:5" x14ac:dyDescent="0.25">
      <c r="A3279" s="188">
        <v>3103080142</v>
      </c>
      <c r="B3279" s="188" t="s">
        <v>5546</v>
      </c>
      <c r="C3279" s="188" t="s">
        <v>903</v>
      </c>
      <c r="D3279" s="188" t="s">
        <v>479</v>
      </c>
      <c r="E3279" s="189">
        <v>0</v>
      </c>
    </row>
    <row r="3280" spans="1:5" x14ac:dyDescent="0.25">
      <c r="A3280" s="190">
        <v>3103080143</v>
      </c>
      <c r="B3280" s="190" t="s">
        <v>4865</v>
      </c>
      <c r="C3280" s="190" t="s">
        <v>903</v>
      </c>
      <c r="D3280" s="190" t="s">
        <v>479</v>
      </c>
      <c r="E3280" s="191">
        <v>0</v>
      </c>
    </row>
    <row r="3281" spans="1:5" x14ac:dyDescent="0.25">
      <c r="A3281" s="188">
        <v>3103080144</v>
      </c>
      <c r="B3281" s="188" t="s">
        <v>2275</v>
      </c>
      <c r="C3281" s="188" t="s">
        <v>903</v>
      </c>
      <c r="D3281" s="188" t="s">
        <v>479</v>
      </c>
      <c r="E3281" s="189">
        <v>0</v>
      </c>
    </row>
    <row r="3282" spans="1:5" x14ac:dyDescent="0.25">
      <c r="A3282" s="190">
        <v>3103080145</v>
      </c>
      <c r="B3282" s="190" t="s">
        <v>3916</v>
      </c>
      <c r="C3282" s="190" t="s">
        <v>903</v>
      </c>
      <c r="D3282" s="190" t="s">
        <v>479</v>
      </c>
      <c r="E3282" s="191">
        <v>0</v>
      </c>
    </row>
    <row r="3283" spans="1:5" x14ac:dyDescent="0.25">
      <c r="A3283" s="188">
        <v>3103080146</v>
      </c>
      <c r="B3283" s="188" t="s">
        <v>4359</v>
      </c>
      <c r="C3283" s="188" t="s">
        <v>903</v>
      </c>
      <c r="D3283" s="188" t="s">
        <v>2092</v>
      </c>
      <c r="E3283" s="189">
        <v>0</v>
      </c>
    </row>
    <row r="3284" spans="1:5" x14ac:dyDescent="0.25">
      <c r="A3284" s="190">
        <v>3103080147</v>
      </c>
      <c r="B3284" s="190" t="s">
        <v>4360</v>
      </c>
      <c r="C3284" s="190" t="s">
        <v>903</v>
      </c>
      <c r="D3284" s="190" t="s">
        <v>2092</v>
      </c>
      <c r="E3284" s="191">
        <v>0</v>
      </c>
    </row>
    <row r="3285" spans="1:5" x14ac:dyDescent="0.25">
      <c r="A3285" s="188">
        <v>3103080148</v>
      </c>
      <c r="B3285" s="188" t="s">
        <v>4361</v>
      </c>
      <c r="C3285" s="188" t="s">
        <v>903</v>
      </c>
      <c r="D3285" s="188" t="s">
        <v>2092</v>
      </c>
      <c r="E3285" s="189">
        <v>0</v>
      </c>
    </row>
    <row r="3286" spans="1:5" x14ac:dyDescent="0.25">
      <c r="A3286" s="190">
        <v>3103080149</v>
      </c>
      <c r="B3286" s="190" t="s">
        <v>5547</v>
      </c>
      <c r="C3286" s="190" t="s">
        <v>903</v>
      </c>
      <c r="D3286" s="190" t="s">
        <v>2092</v>
      </c>
      <c r="E3286" s="191">
        <v>0</v>
      </c>
    </row>
    <row r="3287" spans="1:5" x14ac:dyDescent="0.25">
      <c r="A3287" s="188">
        <v>3103080150</v>
      </c>
      <c r="B3287" s="188" t="s">
        <v>4362</v>
      </c>
      <c r="C3287" s="188" t="s">
        <v>903</v>
      </c>
      <c r="D3287" s="188" t="s">
        <v>2092</v>
      </c>
      <c r="E3287" s="189">
        <v>0</v>
      </c>
    </row>
    <row r="3288" spans="1:5" x14ac:dyDescent="0.25">
      <c r="A3288" s="190">
        <v>3103080151</v>
      </c>
      <c r="B3288" s="190" t="s">
        <v>4363</v>
      </c>
      <c r="C3288" s="190" t="s">
        <v>903</v>
      </c>
      <c r="D3288" s="190" t="s">
        <v>2092</v>
      </c>
      <c r="E3288" s="191">
        <v>0</v>
      </c>
    </row>
    <row r="3289" spans="1:5" x14ac:dyDescent="0.25">
      <c r="A3289" s="188">
        <v>3103080152</v>
      </c>
      <c r="B3289" s="188" t="s">
        <v>4364</v>
      </c>
      <c r="C3289" s="188" t="s">
        <v>903</v>
      </c>
      <c r="D3289" s="188" t="s">
        <v>2092</v>
      </c>
      <c r="E3289" s="189">
        <v>0</v>
      </c>
    </row>
    <row r="3290" spans="1:5" x14ac:dyDescent="0.25">
      <c r="A3290" s="190">
        <v>3103080153</v>
      </c>
      <c r="B3290" s="190" t="s">
        <v>4365</v>
      </c>
      <c r="C3290" s="190" t="s">
        <v>903</v>
      </c>
      <c r="D3290" s="190" t="s">
        <v>479</v>
      </c>
      <c r="E3290" s="191">
        <v>0</v>
      </c>
    </row>
    <row r="3291" spans="1:5" x14ac:dyDescent="0.25">
      <c r="A3291" s="188">
        <v>3103080154</v>
      </c>
      <c r="B3291" s="188" t="s">
        <v>5548</v>
      </c>
      <c r="C3291" s="188" t="s">
        <v>903</v>
      </c>
      <c r="D3291" s="188" t="s">
        <v>479</v>
      </c>
      <c r="E3291" s="189">
        <v>0</v>
      </c>
    </row>
    <row r="3292" spans="1:5" x14ac:dyDescent="0.25">
      <c r="A3292" s="190">
        <v>3103080155</v>
      </c>
      <c r="B3292" s="190" t="s">
        <v>4366</v>
      </c>
      <c r="C3292" s="190" t="s">
        <v>903</v>
      </c>
      <c r="D3292" s="190" t="s">
        <v>2092</v>
      </c>
      <c r="E3292" s="191">
        <v>0</v>
      </c>
    </row>
    <row r="3293" spans="1:5" x14ac:dyDescent="0.25">
      <c r="A3293" s="188">
        <v>3103080156</v>
      </c>
      <c r="B3293" s="188" t="s">
        <v>4367</v>
      </c>
      <c r="C3293" s="188" t="s">
        <v>903</v>
      </c>
      <c r="D3293" s="188" t="s">
        <v>2092</v>
      </c>
      <c r="E3293" s="189">
        <v>0</v>
      </c>
    </row>
    <row r="3294" spans="1:5" x14ac:dyDescent="0.25">
      <c r="A3294" s="190">
        <v>3103080157</v>
      </c>
      <c r="B3294" s="190" t="s">
        <v>5549</v>
      </c>
      <c r="C3294" s="190" t="s">
        <v>903</v>
      </c>
      <c r="D3294" s="190" t="s">
        <v>479</v>
      </c>
      <c r="E3294" s="191">
        <v>0</v>
      </c>
    </row>
    <row r="3295" spans="1:5" x14ac:dyDescent="0.25">
      <c r="A3295" s="188">
        <v>3103080158</v>
      </c>
      <c r="B3295" s="188" t="s">
        <v>5550</v>
      </c>
      <c r="C3295" s="188" t="s">
        <v>903</v>
      </c>
      <c r="D3295" s="188" t="s">
        <v>479</v>
      </c>
      <c r="E3295" s="189">
        <v>0</v>
      </c>
    </row>
    <row r="3296" spans="1:5" x14ac:dyDescent="0.25">
      <c r="A3296" s="190">
        <v>3103080159</v>
      </c>
      <c r="B3296" s="190" t="s">
        <v>5551</v>
      </c>
      <c r="C3296" s="190" t="s">
        <v>903</v>
      </c>
      <c r="D3296" s="190" t="s">
        <v>479</v>
      </c>
      <c r="E3296" s="191">
        <v>0</v>
      </c>
    </row>
    <row r="3297" spans="1:5" x14ac:dyDescent="0.25">
      <c r="A3297" s="188">
        <v>3103080160</v>
      </c>
      <c r="B3297" s="188" t="s">
        <v>5552</v>
      </c>
      <c r="C3297" s="188" t="s">
        <v>903</v>
      </c>
      <c r="D3297" s="188" t="s">
        <v>479</v>
      </c>
      <c r="E3297" s="189">
        <v>0</v>
      </c>
    </row>
    <row r="3298" spans="1:5" x14ac:dyDescent="0.25">
      <c r="A3298" s="190">
        <v>3103080161</v>
      </c>
      <c r="B3298" s="190" t="s">
        <v>5553</v>
      </c>
      <c r="C3298" s="190" t="s">
        <v>903</v>
      </c>
      <c r="D3298" s="190" t="s">
        <v>479</v>
      </c>
      <c r="E3298" s="191">
        <v>0</v>
      </c>
    </row>
    <row r="3299" spans="1:5" x14ac:dyDescent="0.25">
      <c r="A3299" s="188">
        <v>3103080162</v>
      </c>
      <c r="B3299" s="188" t="s">
        <v>5554</v>
      </c>
      <c r="C3299" s="188" t="s">
        <v>903</v>
      </c>
      <c r="D3299" s="188" t="s">
        <v>479</v>
      </c>
      <c r="E3299" s="189">
        <v>0</v>
      </c>
    </row>
    <row r="3300" spans="1:5" x14ac:dyDescent="0.25">
      <c r="A3300" s="190">
        <v>3103080163</v>
      </c>
      <c r="B3300" s="190" t="s">
        <v>5555</v>
      </c>
      <c r="C3300" s="190" t="s">
        <v>903</v>
      </c>
      <c r="D3300" s="190" t="s">
        <v>479</v>
      </c>
      <c r="E3300" s="191">
        <v>0</v>
      </c>
    </row>
    <row r="3301" spans="1:5" x14ac:dyDescent="0.25">
      <c r="A3301" s="188">
        <v>3103080164</v>
      </c>
      <c r="B3301" s="188" t="s">
        <v>6742</v>
      </c>
      <c r="C3301" s="188" t="s">
        <v>903</v>
      </c>
      <c r="D3301" s="188" t="s">
        <v>479</v>
      </c>
      <c r="E3301" s="189">
        <v>0</v>
      </c>
    </row>
    <row r="3302" spans="1:5" x14ac:dyDescent="0.25">
      <c r="A3302" s="190">
        <v>3103080165</v>
      </c>
      <c r="B3302" s="190" t="s">
        <v>6743</v>
      </c>
      <c r="C3302" s="190" t="s">
        <v>903</v>
      </c>
      <c r="D3302" s="190" t="s">
        <v>479</v>
      </c>
      <c r="E3302" s="191">
        <v>0</v>
      </c>
    </row>
    <row r="3303" spans="1:5" x14ac:dyDescent="0.25">
      <c r="A3303" s="188">
        <v>3103080166</v>
      </c>
      <c r="B3303" s="188" t="s">
        <v>6744</v>
      </c>
      <c r="C3303" s="188" t="s">
        <v>903</v>
      </c>
      <c r="D3303" s="188" t="s">
        <v>479</v>
      </c>
      <c r="E3303" s="189">
        <v>0</v>
      </c>
    </row>
    <row r="3304" spans="1:5" x14ac:dyDescent="0.25">
      <c r="A3304" s="190">
        <v>3103080167</v>
      </c>
      <c r="B3304" s="190" t="s">
        <v>6745</v>
      </c>
      <c r="C3304" s="190" t="s">
        <v>903</v>
      </c>
      <c r="D3304" s="190" t="s">
        <v>479</v>
      </c>
      <c r="E3304" s="191">
        <v>0</v>
      </c>
    </row>
    <row r="3305" spans="1:5" x14ac:dyDescent="0.25">
      <c r="A3305" s="188">
        <v>3103080168</v>
      </c>
      <c r="B3305" s="188" t="s">
        <v>5556</v>
      </c>
      <c r="C3305" s="188" t="s">
        <v>903</v>
      </c>
      <c r="D3305" s="188" t="s">
        <v>2092</v>
      </c>
      <c r="E3305" s="189">
        <v>0</v>
      </c>
    </row>
    <row r="3306" spans="1:5" x14ac:dyDescent="0.25">
      <c r="A3306" s="190">
        <v>3103080169</v>
      </c>
      <c r="B3306" s="190" t="s">
        <v>5557</v>
      </c>
      <c r="C3306" s="190" t="s">
        <v>903</v>
      </c>
      <c r="D3306" s="190" t="s">
        <v>479</v>
      </c>
      <c r="E3306" s="191">
        <v>0</v>
      </c>
    </row>
    <row r="3307" spans="1:5" x14ac:dyDescent="0.25">
      <c r="A3307" s="188">
        <v>3103080170</v>
      </c>
      <c r="B3307" s="188" t="s">
        <v>5558</v>
      </c>
      <c r="C3307" s="188" t="s">
        <v>903</v>
      </c>
      <c r="D3307" s="188" t="s">
        <v>479</v>
      </c>
      <c r="E3307" s="189">
        <v>0</v>
      </c>
    </row>
    <row r="3308" spans="1:5" x14ac:dyDescent="0.25">
      <c r="A3308" s="190">
        <v>3103080171</v>
      </c>
      <c r="B3308" s="190" t="s">
        <v>5559</v>
      </c>
      <c r="C3308" s="190" t="s">
        <v>903</v>
      </c>
      <c r="D3308" s="190" t="s">
        <v>479</v>
      </c>
      <c r="E3308" s="191">
        <v>0</v>
      </c>
    </row>
    <row r="3309" spans="1:5" x14ac:dyDescent="0.25">
      <c r="A3309" s="188">
        <v>3103080172</v>
      </c>
      <c r="B3309" s="188" t="s">
        <v>5560</v>
      </c>
      <c r="C3309" s="188" t="s">
        <v>903</v>
      </c>
      <c r="D3309" s="188" t="s">
        <v>479</v>
      </c>
      <c r="E3309" s="189">
        <v>0</v>
      </c>
    </row>
    <row r="3310" spans="1:5" x14ac:dyDescent="0.25">
      <c r="A3310" s="190">
        <v>3103080173</v>
      </c>
      <c r="B3310" s="190" t="s">
        <v>5561</v>
      </c>
      <c r="C3310" s="190" t="s">
        <v>903</v>
      </c>
      <c r="D3310" s="190" t="s">
        <v>479</v>
      </c>
      <c r="E3310" s="191">
        <v>0</v>
      </c>
    </row>
    <row r="3311" spans="1:5" x14ac:dyDescent="0.25">
      <c r="A3311" s="188">
        <v>3103080174</v>
      </c>
      <c r="B3311" s="188" t="s">
        <v>5562</v>
      </c>
      <c r="C3311" s="188" t="s">
        <v>903</v>
      </c>
      <c r="D3311" s="188" t="s">
        <v>479</v>
      </c>
      <c r="E3311" s="189">
        <v>0</v>
      </c>
    </row>
    <row r="3312" spans="1:5" x14ac:dyDescent="0.25">
      <c r="A3312" s="190">
        <v>3103080175</v>
      </c>
      <c r="B3312" s="190" t="s">
        <v>6746</v>
      </c>
      <c r="C3312" s="190" t="s">
        <v>903</v>
      </c>
      <c r="D3312" s="190" t="s">
        <v>479</v>
      </c>
      <c r="E3312" s="191">
        <v>0</v>
      </c>
    </row>
    <row r="3313" spans="1:5" x14ac:dyDescent="0.25">
      <c r="A3313" s="188">
        <v>3103080176</v>
      </c>
      <c r="B3313" s="188" t="s">
        <v>5563</v>
      </c>
      <c r="C3313" s="188" t="s">
        <v>903</v>
      </c>
      <c r="D3313" s="188" t="s">
        <v>479</v>
      </c>
      <c r="E3313" s="189">
        <v>0</v>
      </c>
    </row>
    <row r="3314" spans="1:5" x14ac:dyDescent="0.25">
      <c r="A3314" s="190">
        <v>3103080177</v>
      </c>
      <c r="B3314" s="190" t="s">
        <v>5564</v>
      </c>
      <c r="C3314" s="190" t="s">
        <v>903</v>
      </c>
      <c r="D3314" s="190" t="s">
        <v>479</v>
      </c>
      <c r="E3314" s="191">
        <v>0</v>
      </c>
    </row>
    <row r="3315" spans="1:5" x14ac:dyDescent="0.25">
      <c r="A3315" s="188">
        <v>3103080178</v>
      </c>
      <c r="B3315" s="188" t="s">
        <v>5565</v>
      </c>
      <c r="C3315" s="188" t="s">
        <v>903</v>
      </c>
      <c r="D3315" s="188" t="s">
        <v>479</v>
      </c>
      <c r="E3315" s="189">
        <v>0</v>
      </c>
    </row>
    <row r="3316" spans="1:5" x14ac:dyDescent="0.25">
      <c r="A3316" s="190">
        <v>3103080179</v>
      </c>
      <c r="B3316" s="190" t="s">
        <v>5566</v>
      </c>
      <c r="C3316" s="190" t="s">
        <v>903</v>
      </c>
      <c r="D3316" s="190" t="s">
        <v>479</v>
      </c>
      <c r="E3316" s="191">
        <v>0</v>
      </c>
    </row>
    <row r="3317" spans="1:5" x14ac:dyDescent="0.25">
      <c r="A3317" s="188">
        <v>3103080180</v>
      </c>
      <c r="B3317" s="188" t="s">
        <v>5567</v>
      </c>
      <c r="C3317" s="188" t="s">
        <v>903</v>
      </c>
      <c r="D3317" s="188" t="s">
        <v>479</v>
      </c>
      <c r="E3317" s="189">
        <v>0</v>
      </c>
    </row>
    <row r="3318" spans="1:5" x14ac:dyDescent="0.25">
      <c r="A3318" s="190">
        <v>3103080181</v>
      </c>
      <c r="B3318" s="190" t="s">
        <v>5568</v>
      </c>
      <c r="C3318" s="190" t="s">
        <v>903</v>
      </c>
      <c r="D3318" s="190" t="s">
        <v>479</v>
      </c>
      <c r="E3318" s="191">
        <v>0</v>
      </c>
    </row>
    <row r="3319" spans="1:5" x14ac:dyDescent="0.25">
      <c r="A3319" s="188">
        <v>3103080182</v>
      </c>
      <c r="B3319" s="188" t="s">
        <v>5569</v>
      </c>
      <c r="C3319" s="188" t="s">
        <v>903</v>
      </c>
      <c r="D3319" s="188" t="s">
        <v>479</v>
      </c>
      <c r="E3319" s="189">
        <v>0</v>
      </c>
    </row>
    <row r="3320" spans="1:5" x14ac:dyDescent="0.25">
      <c r="A3320" s="190">
        <v>3103080183</v>
      </c>
      <c r="B3320" s="190" t="s">
        <v>5570</v>
      </c>
      <c r="C3320" s="190" t="s">
        <v>903</v>
      </c>
      <c r="D3320" s="190" t="s">
        <v>479</v>
      </c>
      <c r="E3320" s="191">
        <v>0</v>
      </c>
    </row>
    <row r="3321" spans="1:5" x14ac:dyDescent="0.25">
      <c r="A3321" s="188">
        <v>3103080184</v>
      </c>
      <c r="B3321" s="188" t="s">
        <v>5571</v>
      </c>
      <c r="C3321" s="188" t="s">
        <v>903</v>
      </c>
      <c r="D3321" s="188" t="s">
        <v>479</v>
      </c>
      <c r="E3321" s="189">
        <v>0</v>
      </c>
    </row>
    <row r="3322" spans="1:5" x14ac:dyDescent="0.25">
      <c r="A3322" s="190">
        <v>3103080185</v>
      </c>
      <c r="B3322" s="190" t="s">
        <v>5572</v>
      </c>
      <c r="C3322" s="190" t="s">
        <v>903</v>
      </c>
      <c r="D3322" s="190" t="s">
        <v>479</v>
      </c>
      <c r="E3322" s="191">
        <v>0</v>
      </c>
    </row>
    <row r="3323" spans="1:5" x14ac:dyDescent="0.25">
      <c r="A3323" s="188">
        <v>3103080186</v>
      </c>
      <c r="B3323" s="188" t="s">
        <v>6533</v>
      </c>
      <c r="C3323" s="188" t="s">
        <v>903</v>
      </c>
      <c r="D3323" s="188" t="s">
        <v>479</v>
      </c>
      <c r="E3323" s="189">
        <v>0</v>
      </c>
    </row>
    <row r="3324" spans="1:5" x14ac:dyDescent="0.25">
      <c r="A3324" s="190">
        <v>3103080187</v>
      </c>
      <c r="B3324" s="190" t="s">
        <v>7151</v>
      </c>
      <c r="C3324" s="190" t="s">
        <v>903</v>
      </c>
      <c r="D3324" s="190" t="s">
        <v>479</v>
      </c>
      <c r="E3324" s="191">
        <v>0</v>
      </c>
    </row>
    <row r="3325" spans="1:5" x14ac:dyDescent="0.25">
      <c r="A3325" s="188">
        <v>3103080188</v>
      </c>
      <c r="B3325" s="188" t="s">
        <v>7191</v>
      </c>
      <c r="C3325" s="188" t="s">
        <v>903</v>
      </c>
      <c r="D3325" s="188" t="s">
        <v>479</v>
      </c>
      <c r="E3325" s="189">
        <v>0</v>
      </c>
    </row>
    <row r="3326" spans="1:5" x14ac:dyDescent="0.25">
      <c r="A3326" s="190">
        <v>3103080189</v>
      </c>
      <c r="B3326" s="190" t="s">
        <v>7192</v>
      </c>
      <c r="C3326" s="190" t="s">
        <v>903</v>
      </c>
      <c r="D3326" s="190" t="s">
        <v>479</v>
      </c>
      <c r="E3326" s="191">
        <v>0</v>
      </c>
    </row>
    <row r="3327" spans="1:5" x14ac:dyDescent="0.25">
      <c r="A3327" s="188">
        <v>3103080190</v>
      </c>
      <c r="B3327" s="188" t="s">
        <v>7707</v>
      </c>
      <c r="C3327" s="188" t="s">
        <v>903</v>
      </c>
      <c r="D3327" s="188" t="s">
        <v>479</v>
      </c>
      <c r="E3327" s="189">
        <v>0</v>
      </c>
    </row>
    <row r="3328" spans="1:5" x14ac:dyDescent="0.25">
      <c r="A3328" s="190">
        <v>3103080191</v>
      </c>
      <c r="B3328" s="190" t="s">
        <v>7193</v>
      </c>
      <c r="C3328" s="190" t="s">
        <v>903</v>
      </c>
      <c r="D3328" s="190" t="s">
        <v>479</v>
      </c>
      <c r="E3328" s="191">
        <v>0</v>
      </c>
    </row>
    <row r="3329" spans="1:5" x14ac:dyDescent="0.25">
      <c r="A3329" s="188">
        <v>3103080192</v>
      </c>
      <c r="B3329" s="188" t="s">
        <v>7194</v>
      </c>
      <c r="C3329" s="188" t="s">
        <v>903</v>
      </c>
      <c r="D3329" s="188" t="s">
        <v>479</v>
      </c>
      <c r="E3329" s="189">
        <v>0</v>
      </c>
    </row>
    <row r="3330" spans="1:5" x14ac:dyDescent="0.25">
      <c r="A3330" s="190">
        <v>3103080193</v>
      </c>
      <c r="B3330" s="190" t="s">
        <v>7708</v>
      </c>
      <c r="C3330" s="190" t="s">
        <v>903</v>
      </c>
      <c r="D3330" s="190" t="s">
        <v>479</v>
      </c>
      <c r="E3330" s="191">
        <v>0</v>
      </c>
    </row>
    <row r="3331" spans="1:5" x14ac:dyDescent="0.25">
      <c r="A3331" s="188">
        <v>3103080194</v>
      </c>
      <c r="B3331" s="188" t="s">
        <v>7709</v>
      </c>
      <c r="C3331" s="188" t="s">
        <v>903</v>
      </c>
      <c r="D3331" s="188" t="s">
        <v>479</v>
      </c>
      <c r="E3331" s="189">
        <v>0</v>
      </c>
    </row>
    <row r="3332" spans="1:5" x14ac:dyDescent="0.25">
      <c r="A3332" s="190">
        <v>3103080195</v>
      </c>
      <c r="B3332" s="190" t="s">
        <v>7710</v>
      </c>
      <c r="C3332" s="190" t="s">
        <v>903</v>
      </c>
      <c r="D3332" s="190" t="s">
        <v>479</v>
      </c>
      <c r="E3332" s="191">
        <v>0</v>
      </c>
    </row>
    <row r="3333" spans="1:5" x14ac:dyDescent="0.25">
      <c r="A3333" s="188">
        <v>3103080196</v>
      </c>
      <c r="B3333" s="188" t="s">
        <v>7711</v>
      </c>
      <c r="C3333" s="188" t="s">
        <v>903</v>
      </c>
      <c r="D3333" s="188" t="s">
        <v>479</v>
      </c>
      <c r="E3333" s="189">
        <v>0</v>
      </c>
    </row>
    <row r="3334" spans="1:5" x14ac:dyDescent="0.25">
      <c r="A3334" s="190">
        <v>3103080197</v>
      </c>
      <c r="B3334" s="190" t="s">
        <v>7712</v>
      </c>
      <c r="C3334" s="190" t="s">
        <v>903</v>
      </c>
      <c r="D3334" s="190" t="s">
        <v>479</v>
      </c>
      <c r="E3334" s="191">
        <v>0</v>
      </c>
    </row>
    <row r="3335" spans="1:5" x14ac:dyDescent="0.25">
      <c r="A3335" s="188">
        <v>3103080198</v>
      </c>
      <c r="B3335" s="188" t="s">
        <v>7713</v>
      </c>
      <c r="C3335" s="188" t="s">
        <v>903</v>
      </c>
      <c r="D3335" s="188" t="s">
        <v>479</v>
      </c>
      <c r="E3335" s="189">
        <v>0</v>
      </c>
    </row>
    <row r="3336" spans="1:5" x14ac:dyDescent="0.25">
      <c r="A3336" s="190">
        <v>3103080199</v>
      </c>
      <c r="B3336" s="190" t="s">
        <v>11788</v>
      </c>
      <c r="C3336" s="190" t="s">
        <v>903</v>
      </c>
      <c r="D3336" s="190" t="s">
        <v>479</v>
      </c>
      <c r="E3336" s="191">
        <v>0</v>
      </c>
    </row>
    <row r="3337" spans="1:5" x14ac:dyDescent="0.25">
      <c r="A3337" s="188">
        <v>3103080200</v>
      </c>
      <c r="B3337" s="188" t="s">
        <v>12279</v>
      </c>
      <c r="C3337" s="188" t="s">
        <v>903</v>
      </c>
      <c r="D3337" s="188" t="s">
        <v>479</v>
      </c>
      <c r="E3337" s="189">
        <v>0</v>
      </c>
    </row>
    <row r="3338" spans="1:5" x14ac:dyDescent="0.25">
      <c r="A3338" s="190">
        <v>3103080201</v>
      </c>
      <c r="B3338" s="190" t="s">
        <v>9368</v>
      </c>
      <c r="C3338" s="190" t="s">
        <v>903</v>
      </c>
      <c r="D3338" s="190" t="s">
        <v>479</v>
      </c>
      <c r="E3338" s="191">
        <v>0</v>
      </c>
    </row>
    <row r="3339" spans="1:5" x14ac:dyDescent="0.25">
      <c r="A3339" s="188">
        <v>3103080202</v>
      </c>
      <c r="B3339" s="188" t="s">
        <v>9369</v>
      </c>
      <c r="C3339" s="188" t="s">
        <v>903</v>
      </c>
      <c r="D3339" s="188" t="s">
        <v>479</v>
      </c>
      <c r="E3339" s="189">
        <v>0</v>
      </c>
    </row>
    <row r="3340" spans="1:5" x14ac:dyDescent="0.25">
      <c r="A3340" s="190">
        <v>3103080203</v>
      </c>
      <c r="B3340" s="190" t="s">
        <v>9370</v>
      </c>
      <c r="C3340" s="190" t="s">
        <v>903</v>
      </c>
      <c r="D3340" s="190" t="s">
        <v>479</v>
      </c>
      <c r="E3340" s="191">
        <v>0</v>
      </c>
    </row>
    <row r="3341" spans="1:5" x14ac:dyDescent="0.25">
      <c r="A3341" s="188">
        <v>3103080204</v>
      </c>
      <c r="B3341" s="188" t="s">
        <v>9371</v>
      </c>
      <c r="C3341" s="188" t="s">
        <v>903</v>
      </c>
      <c r="D3341" s="188" t="s">
        <v>479</v>
      </c>
      <c r="E3341" s="189">
        <v>0</v>
      </c>
    </row>
    <row r="3342" spans="1:5" x14ac:dyDescent="0.25">
      <c r="A3342" s="190">
        <v>3103080205</v>
      </c>
      <c r="B3342" s="190" t="s">
        <v>9372</v>
      </c>
      <c r="C3342" s="190" t="s">
        <v>903</v>
      </c>
      <c r="D3342" s="190" t="s">
        <v>479</v>
      </c>
      <c r="E3342" s="191">
        <v>0</v>
      </c>
    </row>
    <row r="3343" spans="1:5" x14ac:dyDescent="0.25">
      <c r="A3343" s="188">
        <v>3103080206</v>
      </c>
      <c r="B3343" s="188" t="s">
        <v>9373</v>
      </c>
      <c r="C3343" s="188" t="s">
        <v>903</v>
      </c>
      <c r="D3343" s="188" t="s">
        <v>479</v>
      </c>
      <c r="E3343" s="189">
        <v>0</v>
      </c>
    </row>
    <row r="3344" spans="1:5" x14ac:dyDescent="0.25">
      <c r="A3344" s="190">
        <v>3103080207</v>
      </c>
      <c r="B3344" s="190" t="s">
        <v>9374</v>
      </c>
      <c r="C3344" s="190" t="s">
        <v>903</v>
      </c>
      <c r="D3344" s="190" t="s">
        <v>479</v>
      </c>
      <c r="E3344" s="191">
        <v>0</v>
      </c>
    </row>
    <row r="3345" spans="1:5" x14ac:dyDescent="0.25">
      <c r="A3345" s="188">
        <v>3103080208</v>
      </c>
      <c r="B3345" s="188" t="s">
        <v>7714</v>
      </c>
      <c r="C3345" s="188" t="s">
        <v>903</v>
      </c>
      <c r="D3345" s="188" t="s">
        <v>479</v>
      </c>
      <c r="E3345" s="189">
        <v>0</v>
      </c>
    </row>
    <row r="3346" spans="1:5" x14ac:dyDescent="0.25">
      <c r="A3346" s="190">
        <v>3103080209</v>
      </c>
      <c r="B3346" s="190" t="s">
        <v>7715</v>
      </c>
      <c r="C3346" s="190" t="s">
        <v>903</v>
      </c>
      <c r="D3346" s="190" t="s">
        <v>479</v>
      </c>
      <c r="E3346" s="191">
        <v>0</v>
      </c>
    </row>
    <row r="3347" spans="1:5" x14ac:dyDescent="0.25">
      <c r="A3347" s="188">
        <v>3103080210</v>
      </c>
      <c r="B3347" s="188" t="s">
        <v>7716</v>
      </c>
      <c r="C3347" s="188" t="s">
        <v>903</v>
      </c>
      <c r="D3347" s="188" t="s">
        <v>479</v>
      </c>
      <c r="E3347" s="189">
        <v>0</v>
      </c>
    </row>
    <row r="3348" spans="1:5" x14ac:dyDescent="0.25">
      <c r="A3348" s="190">
        <v>3103080211</v>
      </c>
      <c r="B3348" s="190" t="s">
        <v>7717</v>
      </c>
      <c r="C3348" s="190" t="s">
        <v>903</v>
      </c>
      <c r="D3348" s="190" t="s">
        <v>479</v>
      </c>
      <c r="E3348" s="191">
        <v>0</v>
      </c>
    </row>
    <row r="3349" spans="1:5" x14ac:dyDescent="0.25">
      <c r="A3349" s="188">
        <v>3103080212</v>
      </c>
      <c r="B3349" s="188" t="s">
        <v>7718</v>
      </c>
      <c r="C3349" s="188" t="s">
        <v>903</v>
      </c>
      <c r="D3349" s="188" t="s">
        <v>479</v>
      </c>
      <c r="E3349" s="189">
        <v>0</v>
      </c>
    </row>
    <row r="3350" spans="1:5" x14ac:dyDescent="0.25">
      <c r="A3350" s="190">
        <v>3103080213</v>
      </c>
      <c r="B3350" s="190" t="s">
        <v>7719</v>
      </c>
      <c r="C3350" s="190" t="s">
        <v>903</v>
      </c>
      <c r="D3350" s="190" t="s">
        <v>479</v>
      </c>
      <c r="E3350" s="191">
        <v>0</v>
      </c>
    </row>
    <row r="3351" spans="1:5" x14ac:dyDescent="0.25">
      <c r="A3351" s="188">
        <v>3103080214</v>
      </c>
      <c r="B3351" s="188" t="s">
        <v>7720</v>
      </c>
      <c r="C3351" s="188" t="s">
        <v>903</v>
      </c>
      <c r="D3351" s="188" t="s">
        <v>479</v>
      </c>
      <c r="E3351" s="189">
        <v>0</v>
      </c>
    </row>
    <row r="3352" spans="1:5" x14ac:dyDescent="0.25">
      <c r="A3352" s="190">
        <v>3103080215</v>
      </c>
      <c r="B3352" s="190" t="s">
        <v>7721</v>
      </c>
      <c r="C3352" s="190" t="s">
        <v>903</v>
      </c>
      <c r="D3352" s="190" t="s">
        <v>479</v>
      </c>
      <c r="E3352" s="191">
        <v>0</v>
      </c>
    </row>
    <row r="3353" spans="1:5" x14ac:dyDescent="0.25">
      <c r="A3353" s="188">
        <v>3103080216</v>
      </c>
      <c r="B3353" s="188" t="s">
        <v>7722</v>
      </c>
      <c r="C3353" s="188" t="s">
        <v>903</v>
      </c>
      <c r="D3353" s="188" t="s">
        <v>479</v>
      </c>
      <c r="E3353" s="189">
        <v>0</v>
      </c>
    </row>
    <row r="3354" spans="1:5" x14ac:dyDescent="0.25">
      <c r="A3354" s="190">
        <v>3103080217</v>
      </c>
      <c r="B3354" s="190" t="s">
        <v>7723</v>
      </c>
      <c r="C3354" s="190" t="s">
        <v>903</v>
      </c>
      <c r="D3354" s="190" t="s">
        <v>479</v>
      </c>
      <c r="E3354" s="191">
        <v>0</v>
      </c>
    </row>
    <row r="3355" spans="1:5" x14ac:dyDescent="0.25">
      <c r="A3355" s="188">
        <v>3103080218</v>
      </c>
      <c r="B3355" s="188" t="s">
        <v>7724</v>
      </c>
      <c r="C3355" s="188" t="s">
        <v>903</v>
      </c>
      <c r="D3355" s="188" t="s">
        <v>479</v>
      </c>
      <c r="E3355" s="189">
        <v>0</v>
      </c>
    </row>
    <row r="3356" spans="1:5" x14ac:dyDescent="0.25">
      <c r="A3356" s="190">
        <v>3103080219</v>
      </c>
      <c r="B3356" s="190" t="s">
        <v>7725</v>
      </c>
      <c r="C3356" s="190" t="s">
        <v>903</v>
      </c>
      <c r="D3356" s="190" t="s">
        <v>479</v>
      </c>
      <c r="E3356" s="191">
        <v>0</v>
      </c>
    </row>
    <row r="3357" spans="1:5" x14ac:dyDescent="0.25">
      <c r="A3357" s="188">
        <v>3103080220</v>
      </c>
      <c r="B3357" s="188" t="s">
        <v>7726</v>
      </c>
      <c r="C3357" s="188" t="s">
        <v>903</v>
      </c>
      <c r="D3357" s="188" t="s">
        <v>479</v>
      </c>
      <c r="E3357" s="189">
        <v>0</v>
      </c>
    </row>
    <row r="3358" spans="1:5" x14ac:dyDescent="0.25">
      <c r="A3358" s="190">
        <v>3103080221</v>
      </c>
      <c r="B3358" s="190" t="s">
        <v>7727</v>
      </c>
      <c r="C3358" s="190" t="s">
        <v>903</v>
      </c>
      <c r="D3358" s="190" t="s">
        <v>479</v>
      </c>
      <c r="E3358" s="191">
        <v>0</v>
      </c>
    </row>
    <row r="3359" spans="1:5" x14ac:dyDescent="0.25">
      <c r="A3359" s="188">
        <v>3103080222</v>
      </c>
      <c r="B3359" s="188" t="s">
        <v>7728</v>
      </c>
      <c r="C3359" s="188" t="s">
        <v>903</v>
      </c>
      <c r="D3359" s="188" t="s">
        <v>479</v>
      </c>
      <c r="E3359" s="189">
        <v>0</v>
      </c>
    </row>
    <row r="3360" spans="1:5" x14ac:dyDescent="0.25">
      <c r="A3360" s="190">
        <v>3103080223</v>
      </c>
      <c r="B3360" s="190" t="s">
        <v>7729</v>
      </c>
      <c r="C3360" s="190" t="s">
        <v>903</v>
      </c>
      <c r="D3360" s="190" t="s">
        <v>479</v>
      </c>
      <c r="E3360" s="191">
        <v>0</v>
      </c>
    </row>
    <row r="3361" spans="1:5" x14ac:dyDescent="0.25">
      <c r="A3361" s="188">
        <v>3103080224</v>
      </c>
      <c r="B3361" s="188" t="s">
        <v>7730</v>
      </c>
      <c r="C3361" s="188" t="s">
        <v>903</v>
      </c>
      <c r="D3361" s="188" t="s">
        <v>479</v>
      </c>
      <c r="E3361" s="189">
        <v>0</v>
      </c>
    </row>
    <row r="3362" spans="1:5" x14ac:dyDescent="0.25">
      <c r="A3362" s="190">
        <v>3103080225</v>
      </c>
      <c r="B3362" s="190" t="s">
        <v>7731</v>
      </c>
      <c r="C3362" s="190" t="s">
        <v>903</v>
      </c>
      <c r="D3362" s="190" t="s">
        <v>479</v>
      </c>
      <c r="E3362" s="191">
        <v>0</v>
      </c>
    </row>
    <row r="3363" spans="1:5" x14ac:dyDescent="0.25">
      <c r="A3363" s="188">
        <v>3103080226</v>
      </c>
      <c r="B3363" s="188" t="s">
        <v>7732</v>
      </c>
      <c r="C3363" s="188" t="s">
        <v>903</v>
      </c>
      <c r="D3363" s="188" t="s">
        <v>479</v>
      </c>
      <c r="E3363" s="189">
        <v>0</v>
      </c>
    </row>
    <row r="3364" spans="1:5" x14ac:dyDescent="0.25">
      <c r="A3364" s="190">
        <v>3103080227</v>
      </c>
      <c r="B3364" s="190" t="s">
        <v>7733</v>
      </c>
      <c r="C3364" s="190" t="s">
        <v>903</v>
      </c>
      <c r="D3364" s="190" t="s">
        <v>479</v>
      </c>
      <c r="E3364" s="191">
        <v>0</v>
      </c>
    </row>
    <row r="3365" spans="1:5" x14ac:dyDescent="0.25">
      <c r="A3365" s="188">
        <v>3103080228</v>
      </c>
      <c r="B3365" s="188" t="s">
        <v>7734</v>
      </c>
      <c r="C3365" s="188" t="s">
        <v>903</v>
      </c>
      <c r="D3365" s="188" t="s">
        <v>479</v>
      </c>
      <c r="E3365" s="189">
        <v>0</v>
      </c>
    </row>
    <row r="3366" spans="1:5" x14ac:dyDescent="0.25">
      <c r="A3366" s="190">
        <v>3103080229</v>
      </c>
      <c r="B3366" s="190" t="s">
        <v>7735</v>
      </c>
      <c r="C3366" s="190" t="s">
        <v>903</v>
      </c>
      <c r="D3366" s="190" t="s">
        <v>479</v>
      </c>
      <c r="E3366" s="191">
        <v>0</v>
      </c>
    </row>
    <row r="3367" spans="1:5" x14ac:dyDescent="0.25">
      <c r="A3367" s="188">
        <v>3103080230</v>
      </c>
      <c r="B3367" s="188" t="s">
        <v>7736</v>
      </c>
      <c r="C3367" s="188" t="s">
        <v>903</v>
      </c>
      <c r="D3367" s="188" t="s">
        <v>479</v>
      </c>
      <c r="E3367" s="189">
        <v>0</v>
      </c>
    </row>
    <row r="3368" spans="1:5" x14ac:dyDescent="0.25">
      <c r="A3368" s="190">
        <v>3103080231</v>
      </c>
      <c r="B3368" s="190" t="s">
        <v>7737</v>
      </c>
      <c r="C3368" s="190" t="s">
        <v>903</v>
      </c>
      <c r="D3368" s="190" t="s">
        <v>479</v>
      </c>
      <c r="E3368" s="191">
        <v>0</v>
      </c>
    </row>
    <row r="3369" spans="1:5" x14ac:dyDescent="0.25">
      <c r="A3369" s="188">
        <v>3103080232</v>
      </c>
      <c r="B3369" s="188" t="s">
        <v>7738</v>
      </c>
      <c r="C3369" s="188" t="s">
        <v>903</v>
      </c>
      <c r="D3369" s="188" t="s">
        <v>479</v>
      </c>
      <c r="E3369" s="189">
        <v>0</v>
      </c>
    </row>
    <row r="3370" spans="1:5" x14ac:dyDescent="0.25">
      <c r="A3370" s="190">
        <v>3103080233</v>
      </c>
      <c r="B3370" s="190" t="s">
        <v>7739</v>
      </c>
      <c r="C3370" s="190" t="s">
        <v>903</v>
      </c>
      <c r="D3370" s="190" t="s">
        <v>479</v>
      </c>
      <c r="E3370" s="191">
        <v>0</v>
      </c>
    </row>
    <row r="3371" spans="1:5" x14ac:dyDescent="0.25">
      <c r="A3371" s="188">
        <v>3103080234</v>
      </c>
      <c r="B3371" s="188" t="s">
        <v>7740</v>
      </c>
      <c r="C3371" s="188" t="s">
        <v>903</v>
      </c>
      <c r="D3371" s="188" t="s">
        <v>479</v>
      </c>
      <c r="E3371" s="189">
        <v>0</v>
      </c>
    </row>
    <row r="3372" spans="1:5" x14ac:dyDescent="0.25">
      <c r="A3372" s="190">
        <v>3103080235</v>
      </c>
      <c r="B3372" s="190" t="s">
        <v>7741</v>
      </c>
      <c r="C3372" s="190" t="s">
        <v>903</v>
      </c>
      <c r="D3372" s="190" t="s">
        <v>479</v>
      </c>
      <c r="E3372" s="191">
        <v>0</v>
      </c>
    </row>
    <row r="3373" spans="1:5" x14ac:dyDescent="0.25">
      <c r="A3373" s="188">
        <v>3103080236</v>
      </c>
      <c r="B3373" s="188" t="s">
        <v>7742</v>
      </c>
      <c r="C3373" s="188" t="s">
        <v>903</v>
      </c>
      <c r="D3373" s="188" t="s">
        <v>479</v>
      </c>
      <c r="E3373" s="189">
        <v>0</v>
      </c>
    </row>
    <row r="3374" spans="1:5" x14ac:dyDescent="0.25">
      <c r="A3374" s="190">
        <v>3103080237</v>
      </c>
      <c r="B3374" s="190" t="s">
        <v>7743</v>
      </c>
      <c r="C3374" s="190" t="s">
        <v>903</v>
      </c>
      <c r="D3374" s="190" t="s">
        <v>479</v>
      </c>
      <c r="E3374" s="191">
        <v>0</v>
      </c>
    </row>
    <row r="3375" spans="1:5" x14ac:dyDescent="0.25">
      <c r="A3375" s="188">
        <v>3103080238</v>
      </c>
      <c r="B3375" s="188" t="s">
        <v>7744</v>
      </c>
      <c r="C3375" s="188" t="s">
        <v>903</v>
      </c>
      <c r="D3375" s="188" t="s">
        <v>479</v>
      </c>
      <c r="E3375" s="189">
        <v>0</v>
      </c>
    </row>
    <row r="3376" spans="1:5" x14ac:dyDescent="0.25">
      <c r="A3376" s="190">
        <v>3103080239</v>
      </c>
      <c r="B3376" s="190" t="s">
        <v>7745</v>
      </c>
      <c r="C3376" s="190" t="s">
        <v>903</v>
      </c>
      <c r="D3376" s="190" t="s">
        <v>479</v>
      </c>
      <c r="E3376" s="191">
        <v>0</v>
      </c>
    </row>
    <row r="3377" spans="1:5" x14ac:dyDescent="0.25">
      <c r="A3377" s="188">
        <v>3103080240</v>
      </c>
      <c r="B3377" s="188" t="s">
        <v>7746</v>
      </c>
      <c r="C3377" s="188" t="s">
        <v>903</v>
      </c>
      <c r="D3377" s="188" t="s">
        <v>479</v>
      </c>
      <c r="E3377" s="189">
        <v>0</v>
      </c>
    </row>
    <row r="3378" spans="1:5" x14ac:dyDescent="0.25">
      <c r="A3378" s="190">
        <v>3103080241</v>
      </c>
      <c r="B3378" s="190" t="s">
        <v>7747</v>
      </c>
      <c r="C3378" s="190" t="s">
        <v>903</v>
      </c>
      <c r="D3378" s="190" t="s">
        <v>479</v>
      </c>
      <c r="E3378" s="191">
        <v>0</v>
      </c>
    </row>
    <row r="3379" spans="1:5" x14ac:dyDescent="0.25">
      <c r="A3379" s="188">
        <v>3103080242</v>
      </c>
      <c r="B3379" s="188" t="s">
        <v>7748</v>
      </c>
      <c r="C3379" s="188" t="s">
        <v>903</v>
      </c>
      <c r="D3379" s="188" t="s">
        <v>479</v>
      </c>
      <c r="E3379" s="189">
        <v>0</v>
      </c>
    </row>
    <row r="3380" spans="1:5" x14ac:dyDescent="0.25">
      <c r="A3380" s="190">
        <v>3103080243</v>
      </c>
      <c r="B3380" s="190" t="s">
        <v>7749</v>
      </c>
      <c r="C3380" s="190" t="s">
        <v>903</v>
      </c>
      <c r="D3380" s="190" t="s">
        <v>479</v>
      </c>
      <c r="E3380" s="191">
        <v>0</v>
      </c>
    </row>
    <row r="3381" spans="1:5" x14ac:dyDescent="0.25">
      <c r="A3381" s="188">
        <v>3103080244</v>
      </c>
      <c r="B3381" s="188" t="s">
        <v>7195</v>
      </c>
      <c r="C3381" s="188" t="s">
        <v>903</v>
      </c>
      <c r="D3381" s="188" t="s">
        <v>479</v>
      </c>
      <c r="E3381" s="189">
        <v>0</v>
      </c>
    </row>
    <row r="3382" spans="1:5" x14ac:dyDescent="0.25">
      <c r="A3382" s="190">
        <v>3103080245</v>
      </c>
      <c r="B3382" s="190" t="s">
        <v>7196</v>
      </c>
      <c r="C3382" s="190" t="s">
        <v>903</v>
      </c>
      <c r="D3382" s="190" t="s">
        <v>479</v>
      </c>
      <c r="E3382" s="191">
        <v>0</v>
      </c>
    </row>
    <row r="3383" spans="1:5" x14ac:dyDescent="0.25">
      <c r="A3383" s="188">
        <v>3103080246</v>
      </c>
      <c r="B3383" s="188" t="s">
        <v>9375</v>
      </c>
      <c r="C3383" s="188" t="s">
        <v>903</v>
      </c>
      <c r="D3383" s="188" t="s">
        <v>479</v>
      </c>
      <c r="E3383" s="189">
        <v>0</v>
      </c>
    </row>
    <row r="3384" spans="1:5" x14ac:dyDescent="0.25">
      <c r="A3384" s="190">
        <v>3103080247</v>
      </c>
      <c r="B3384" s="190" t="s">
        <v>7750</v>
      </c>
      <c r="C3384" s="190" t="s">
        <v>903</v>
      </c>
      <c r="D3384" s="190" t="s">
        <v>479</v>
      </c>
      <c r="E3384" s="191">
        <v>0</v>
      </c>
    </row>
    <row r="3385" spans="1:5" x14ac:dyDescent="0.25">
      <c r="A3385" s="188">
        <v>3103080248</v>
      </c>
      <c r="B3385" s="188" t="s">
        <v>7751</v>
      </c>
      <c r="C3385" s="188" t="s">
        <v>903</v>
      </c>
      <c r="D3385" s="188" t="s">
        <v>479</v>
      </c>
      <c r="E3385" s="189">
        <v>0</v>
      </c>
    </row>
    <row r="3386" spans="1:5" x14ac:dyDescent="0.25">
      <c r="A3386" s="190">
        <v>3103080249</v>
      </c>
      <c r="B3386" s="190" t="s">
        <v>7752</v>
      </c>
      <c r="C3386" s="190" t="s">
        <v>903</v>
      </c>
      <c r="D3386" s="190" t="s">
        <v>479</v>
      </c>
      <c r="E3386" s="191">
        <v>0</v>
      </c>
    </row>
    <row r="3387" spans="1:5" x14ac:dyDescent="0.25">
      <c r="A3387" s="188">
        <v>3103080250</v>
      </c>
      <c r="B3387" s="188" t="s">
        <v>7753</v>
      </c>
      <c r="C3387" s="188" t="s">
        <v>903</v>
      </c>
      <c r="D3387" s="188" t="s">
        <v>479</v>
      </c>
      <c r="E3387" s="189">
        <v>0</v>
      </c>
    </row>
    <row r="3388" spans="1:5" x14ac:dyDescent="0.25">
      <c r="A3388" s="190">
        <v>3103080251</v>
      </c>
      <c r="B3388" s="190" t="s">
        <v>9376</v>
      </c>
      <c r="C3388" s="190" t="s">
        <v>903</v>
      </c>
      <c r="D3388" s="190" t="s">
        <v>479</v>
      </c>
      <c r="E3388" s="191">
        <v>0</v>
      </c>
    </row>
    <row r="3389" spans="1:5" x14ac:dyDescent="0.25">
      <c r="A3389" s="188">
        <v>3103080252</v>
      </c>
      <c r="B3389" s="188" t="s">
        <v>7754</v>
      </c>
      <c r="C3389" s="188" t="s">
        <v>903</v>
      </c>
      <c r="D3389" s="188" t="s">
        <v>2092</v>
      </c>
      <c r="E3389" s="189">
        <v>0</v>
      </c>
    </row>
    <row r="3390" spans="1:5" x14ac:dyDescent="0.25">
      <c r="A3390" s="190">
        <v>3103080253</v>
      </c>
      <c r="B3390" s="190" t="s">
        <v>7755</v>
      </c>
      <c r="C3390" s="190" t="s">
        <v>903</v>
      </c>
      <c r="D3390" s="190" t="s">
        <v>479</v>
      </c>
      <c r="E3390" s="191">
        <v>0</v>
      </c>
    </row>
    <row r="3391" spans="1:5" x14ac:dyDescent="0.25">
      <c r="A3391" s="188">
        <v>3103080254</v>
      </c>
      <c r="B3391" s="188" t="s">
        <v>9377</v>
      </c>
      <c r="C3391" s="188" t="s">
        <v>903</v>
      </c>
      <c r="D3391" s="188" t="s">
        <v>479</v>
      </c>
      <c r="E3391" s="189">
        <v>0</v>
      </c>
    </row>
    <row r="3392" spans="1:5" x14ac:dyDescent="0.25">
      <c r="A3392" s="190">
        <v>3103080255</v>
      </c>
      <c r="B3392" s="190" t="s">
        <v>9378</v>
      </c>
      <c r="C3392" s="190" t="s">
        <v>903</v>
      </c>
      <c r="D3392" s="190" t="s">
        <v>479</v>
      </c>
      <c r="E3392" s="191">
        <v>0</v>
      </c>
    </row>
    <row r="3393" spans="1:5" x14ac:dyDescent="0.25">
      <c r="A3393" s="188">
        <v>3103080256</v>
      </c>
      <c r="B3393" s="188" t="s">
        <v>9379</v>
      </c>
      <c r="C3393" s="188" t="s">
        <v>903</v>
      </c>
      <c r="D3393" s="188" t="s">
        <v>479</v>
      </c>
      <c r="E3393" s="189">
        <v>0</v>
      </c>
    </row>
    <row r="3394" spans="1:5" x14ac:dyDescent="0.25">
      <c r="A3394" s="190">
        <v>3103080257</v>
      </c>
      <c r="B3394" s="190" t="s">
        <v>9380</v>
      </c>
      <c r="C3394" s="190" t="s">
        <v>903</v>
      </c>
      <c r="D3394" s="190" t="s">
        <v>479</v>
      </c>
      <c r="E3394" s="191">
        <v>0</v>
      </c>
    </row>
    <row r="3395" spans="1:5" x14ac:dyDescent="0.25">
      <c r="A3395" s="188">
        <v>3103080258</v>
      </c>
      <c r="B3395" s="188" t="s">
        <v>9381</v>
      </c>
      <c r="C3395" s="188" t="s">
        <v>903</v>
      </c>
      <c r="D3395" s="188" t="s">
        <v>479</v>
      </c>
      <c r="E3395" s="189">
        <v>0</v>
      </c>
    </row>
    <row r="3396" spans="1:5" x14ac:dyDescent="0.25">
      <c r="A3396" s="190">
        <v>3103080259</v>
      </c>
      <c r="B3396" s="190" t="s">
        <v>9382</v>
      </c>
      <c r="C3396" s="190" t="s">
        <v>903</v>
      </c>
      <c r="D3396" s="190" t="s">
        <v>479</v>
      </c>
      <c r="E3396" s="191">
        <v>0</v>
      </c>
    </row>
    <row r="3397" spans="1:5" x14ac:dyDescent="0.25">
      <c r="A3397" s="188">
        <v>3103080260</v>
      </c>
      <c r="B3397" s="188" t="s">
        <v>9383</v>
      </c>
      <c r="C3397" s="188" t="s">
        <v>903</v>
      </c>
      <c r="D3397" s="188" t="s">
        <v>479</v>
      </c>
      <c r="E3397" s="189">
        <v>0</v>
      </c>
    </row>
    <row r="3398" spans="1:5" x14ac:dyDescent="0.25">
      <c r="A3398" s="190">
        <v>3103080261</v>
      </c>
      <c r="B3398" s="190" t="s">
        <v>9384</v>
      </c>
      <c r="C3398" s="190" t="s">
        <v>903</v>
      </c>
      <c r="D3398" s="190" t="s">
        <v>479</v>
      </c>
      <c r="E3398" s="191">
        <v>0</v>
      </c>
    </row>
    <row r="3399" spans="1:5" x14ac:dyDescent="0.25">
      <c r="A3399" s="188">
        <v>3103080262</v>
      </c>
      <c r="B3399" s="188" t="s">
        <v>8786</v>
      </c>
      <c r="C3399" s="188" t="s">
        <v>903</v>
      </c>
      <c r="D3399" s="188" t="s">
        <v>479</v>
      </c>
      <c r="E3399" s="189">
        <v>0</v>
      </c>
    </row>
    <row r="3400" spans="1:5" x14ac:dyDescent="0.25">
      <c r="A3400" s="190">
        <v>3103080263</v>
      </c>
      <c r="B3400" s="190" t="s">
        <v>9385</v>
      </c>
      <c r="C3400" s="190" t="s">
        <v>903</v>
      </c>
      <c r="D3400" s="190" t="s">
        <v>479</v>
      </c>
      <c r="E3400" s="191">
        <v>0</v>
      </c>
    </row>
    <row r="3401" spans="1:5" x14ac:dyDescent="0.25">
      <c r="A3401" s="188">
        <v>3103080264</v>
      </c>
      <c r="B3401" s="188" t="s">
        <v>9386</v>
      </c>
      <c r="C3401" s="188" t="s">
        <v>903</v>
      </c>
      <c r="D3401" s="188" t="s">
        <v>479</v>
      </c>
      <c r="E3401" s="189">
        <v>0</v>
      </c>
    </row>
    <row r="3402" spans="1:5" x14ac:dyDescent="0.25">
      <c r="A3402" s="190">
        <v>3103080265</v>
      </c>
      <c r="B3402" s="190" t="s">
        <v>9387</v>
      </c>
      <c r="C3402" s="190" t="s">
        <v>903</v>
      </c>
      <c r="D3402" s="190" t="s">
        <v>2092</v>
      </c>
      <c r="E3402" s="191">
        <v>0</v>
      </c>
    </row>
    <row r="3403" spans="1:5" x14ac:dyDescent="0.25">
      <c r="A3403" s="188">
        <v>3103080266</v>
      </c>
      <c r="B3403" s="188" t="s">
        <v>8590</v>
      </c>
      <c r="C3403" s="188" t="s">
        <v>903</v>
      </c>
      <c r="D3403" s="188" t="s">
        <v>1975</v>
      </c>
      <c r="E3403" s="189">
        <v>0</v>
      </c>
    </row>
    <row r="3404" spans="1:5" x14ac:dyDescent="0.25">
      <c r="A3404" s="190">
        <v>3103080267</v>
      </c>
      <c r="B3404" s="190" t="s">
        <v>9388</v>
      </c>
      <c r="C3404" s="190" t="s">
        <v>903</v>
      </c>
      <c r="D3404" s="190" t="s">
        <v>479</v>
      </c>
      <c r="E3404" s="191">
        <v>0</v>
      </c>
    </row>
    <row r="3405" spans="1:5" x14ac:dyDescent="0.25">
      <c r="A3405" s="188">
        <v>3103080268</v>
      </c>
      <c r="B3405" s="188" t="s">
        <v>9389</v>
      </c>
      <c r="C3405" s="188" t="s">
        <v>903</v>
      </c>
      <c r="D3405" s="188" t="s">
        <v>479</v>
      </c>
      <c r="E3405" s="189">
        <v>0</v>
      </c>
    </row>
    <row r="3406" spans="1:5" x14ac:dyDescent="0.25">
      <c r="A3406" s="190">
        <v>3103080269</v>
      </c>
      <c r="B3406" s="190" t="s">
        <v>9390</v>
      </c>
      <c r="C3406" s="190" t="s">
        <v>903</v>
      </c>
      <c r="D3406" s="190" t="s">
        <v>479</v>
      </c>
      <c r="E3406" s="191">
        <v>0</v>
      </c>
    </row>
    <row r="3407" spans="1:5" x14ac:dyDescent="0.25">
      <c r="A3407" s="188">
        <v>3103080270</v>
      </c>
      <c r="B3407" s="188" t="s">
        <v>9391</v>
      </c>
      <c r="C3407" s="188" t="s">
        <v>903</v>
      </c>
      <c r="D3407" s="188" t="s">
        <v>479</v>
      </c>
      <c r="E3407" s="189">
        <v>0</v>
      </c>
    </row>
    <row r="3408" spans="1:5" x14ac:dyDescent="0.25">
      <c r="A3408" s="190">
        <v>3103080271</v>
      </c>
      <c r="B3408" s="190" t="s">
        <v>12280</v>
      </c>
      <c r="C3408" s="190" t="s">
        <v>903</v>
      </c>
      <c r="D3408" s="190" t="s">
        <v>479</v>
      </c>
      <c r="E3408" s="191">
        <v>0</v>
      </c>
    </row>
    <row r="3409" spans="1:5" x14ac:dyDescent="0.25">
      <c r="A3409" s="188">
        <v>3103080272</v>
      </c>
      <c r="B3409" s="188" t="s">
        <v>9392</v>
      </c>
      <c r="C3409" s="188" t="s">
        <v>903</v>
      </c>
      <c r="D3409" s="188" t="s">
        <v>479</v>
      </c>
      <c r="E3409" s="189">
        <v>0</v>
      </c>
    </row>
    <row r="3410" spans="1:5" x14ac:dyDescent="0.25">
      <c r="A3410" s="190">
        <v>3103080273</v>
      </c>
      <c r="B3410" s="190" t="s">
        <v>9393</v>
      </c>
      <c r="C3410" s="190" t="s">
        <v>903</v>
      </c>
      <c r="D3410" s="190" t="s">
        <v>479</v>
      </c>
      <c r="E3410" s="191">
        <v>0</v>
      </c>
    </row>
    <row r="3411" spans="1:5" x14ac:dyDescent="0.25">
      <c r="A3411" s="188">
        <v>3103080274</v>
      </c>
      <c r="B3411" s="188" t="s">
        <v>9394</v>
      </c>
      <c r="C3411" s="188" t="s">
        <v>903</v>
      </c>
      <c r="D3411" s="188" t="s">
        <v>479</v>
      </c>
      <c r="E3411" s="189">
        <v>0</v>
      </c>
    </row>
    <row r="3412" spans="1:5" x14ac:dyDescent="0.25">
      <c r="A3412" s="190">
        <v>3103080275</v>
      </c>
      <c r="B3412" s="190" t="s">
        <v>9395</v>
      </c>
      <c r="C3412" s="190" t="s">
        <v>903</v>
      </c>
      <c r="D3412" s="190" t="s">
        <v>479</v>
      </c>
      <c r="E3412" s="191">
        <v>0</v>
      </c>
    </row>
    <row r="3413" spans="1:5" x14ac:dyDescent="0.25">
      <c r="A3413" s="188">
        <v>3103080276</v>
      </c>
      <c r="B3413" s="188" t="s">
        <v>9396</v>
      </c>
      <c r="C3413" s="188" t="s">
        <v>903</v>
      </c>
      <c r="D3413" s="188" t="s">
        <v>479</v>
      </c>
      <c r="E3413" s="189">
        <v>0</v>
      </c>
    </row>
    <row r="3414" spans="1:5" x14ac:dyDescent="0.25">
      <c r="A3414" s="190">
        <v>3103080277</v>
      </c>
      <c r="B3414" s="190" t="s">
        <v>9397</v>
      </c>
      <c r="C3414" s="190" t="s">
        <v>903</v>
      </c>
      <c r="D3414" s="190" t="s">
        <v>479</v>
      </c>
      <c r="E3414" s="191">
        <v>0</v>
      </c>
    </row>
    <row r="3415" spans="1:5" x14ac:dyDescent="0.25">
      <c r="A3415" s="188">
        <v>3103080278</v>
      </c>
      <c r="B3415" s="188" t="s">
        <v>9398</v>
      </c>
      <c r="C3415" s="188" t="s">
        <v>903</v>
      </c>
      <c r="D3415" s="188" t="s">
        <v>479</v>
      </c>
      <c r="E3415" s="189">
        <v>0</v>
      </c>
    </row>
    <row r="3416" spans="1:5" x14ac:dyDescent="0.25">
      <c r="A3416" s="190">
        <v>3103080279</v>
      </c>
      <c r="B3416" s="190" t="s">
        <v>9399</v>
      </c>
      <c r="C3416" s="190" t="s">
        <v>903</v>
      </c>
      <c r="D3416" s="190" t="s">
        <v>479</v>
      </c>
      <c r="E3416" s="191">
        <v>0</v>
      </c>
    </row>
    <row r="3417" spans="1:5" x14ac:dyDescent="0.25">
      <c r="A3417" s="188">
        <v>3103080280</v>
      </c>
      <c r="B3417" s="188" t="s">
        <v>9400</v>
      </c>
      <c r="C3417" s="188" t="s">
        <v>903</v>
      </c>
      <c r="D3417" s="188" t="s">
        <v>479</v>
      </c>
      <c r="E3417" s="189">
        <v>0</v>
      </c>
    </row>
    <row r="3418" spans="1:5" x14ac:dyDescent="0.25">
      <c r="A3418" s="190">
        <v>3103080281</v>
      </c>
      <c r="B3418" s="190" t="s">
        <v>9401</v>
      </c>
      <c r="C3418" s="190" t="s">
        <v>903</v>
      </c>
      <c r="D3418" s="190" t="s">
        <v>479</v>
      </c>
      <c r="E3418" s="191">
        <v>0</v>
      </c>
    </row>
    <row r="3419" spans="1:5" x14ac:dyDescent="0.25">
      <c r="A3419" s="188">
        <v>3103080282</v>
      </c>
      <c r="B3419" s="188" t="s">
        <v>9402</v>
      </c>
      <c r="C3419" s="188" t="s">
        <v>903</v>
      </c>
      <c r="D3419" s="188" t="s">
        <v>479</v>
      </c>
      <c r="E3419" s="189">
        <v>0</v>
      </c>
    </row>
    <row r="3420" spans="1:5" x14ac:dyDescent="0.25">
      <c r="A3420" s="190">
        <v>3103080283</v>
      </c>
      <c r="B3420" s="190" t="s">
        <v>9403</v>
      </c>
      <c r="C3420" s="190" t="s">
        <v>903</v>
      </c>
      <c r="D3420" s="190" t="s">
        <v>479</v>
      </c>
      <c r="E3420" s="191">
        <v>0</v>
      </c>
    </row>
    <row r="3421" spans="1:5" x14ac:dyDescent="0.25">
      <c r="A3421" s="188">
        <v>3103080284</v>
      </c>
      <c r="B3421" s="188" t="s">
        <v>9404</v>
      </c>
      <c r="C3421" s="188" t="s">
        <v>903</v>
      </c>
      <c r="D3421" s="188" t="s">
        <v>479</v>
      </c>
      <c r="E3421" s="189">
        <v>0</v>
      </c>
    </row>
    <row r="3422" spans="1:5" x14ac:dyDescent="0.25">
      <c r="A3422" s="190">
        <v>3103080285</v>
      </c>
      <c r="B3422" s="190" t="s">
        <v>9405</v>
      </c>
      <c r="C3422" s="190" t="s">
        <v>903</v>
      </c>
      <c r="D3422" s="190" t="s">
        <v>479</v>
      </c>
      <c r="E3422" s="191">
        <v>0</v>
      </c>
    </row>
    <row r="3423" spans="1:5" x14ac:dyDescent="0.25">
      <c r="A3423" s="188">
        <v>3103080286</v>
      </c>
      <c r="B3423" s="188" t="s">
        <v>9406</v>
      </c>
      <c r="C3423" s="188" t="s">
        <v>903</v>
      </c>
      <c r="D3423" s="188" t="s">
        <v>479</v>
      </c>
      <c r="E3423" s="189">
        <v>0</v>
      </c>
    </row>
    <row r="3424" spans="1:5" x14ac:dyDescent="0.25">
      <c r="A3424" s="190">
        <v>3103080287</v>
      </c>
      <c r="B3424" s="190" t="s">
        <v>9407</v>
      </c>
      <c r="C3424" s="190" t="s">
        <v>903</v>
      </c>
      <c r="D3424" s="190" t="s">
        <v>479</v>
      </c>
      <c r="E3424" s="191">
        <v>0</v>
      </c>
    </row>
    <row r="3425" spans="1:5" x14ac:dyDescent="0.25">
      <c r="A3425" s="188">
        <v>3103080288</v>
      </c>
      <c r="B3425" s="188" t="s">
        <v>9408</v>
      </c>
      <c r="C3425" s="188" t="s">
        <v>903</v>
      </c>
      <c r="D3425" s="188" t="s">
        <v>479</v>
      </c>
      <c r="E3425" s="189">
        <v>0</v>
      </c>
    </row>
    <row r="3426" spans="1:5" x14ac:dyDescent="0.25">
      <c r="A3426" s="190">
        <v>3103080289</v>
      </c>
      <c r="B3426" s="190" t="s">
        <v>9409</v>
      </c>
      <c r="C3426" s="190" t="s">
        <v>903</v>
      </c>
      <c r="D3426" s="190" t="s">
        <v>479</v>
      </c>
      <c r="E3426" s="191">
        <v>0</v>
      </c>
    </row>
    <row r="3427" spans="1:5" x14ac:dyDescent="0.25">
      <c r="A3427" s="188">
        <v>3103080290</v>
      </c>
      <c r="B3427" s="188" t="s">
        <v>12281</v>
      </c>
      <c r="C3427" s="188" t="s">
        <v>903</v>
      </c>
      <c r="D3427" s="188" t="s">
        <v>479</v>
      </c>
      <c r="E3427" s="189">
        <v>0</v>
      </c>
    </row>
    <row r="3428" spans="1:5" x14ac:dyDescent="0.25">
      <c r="A3428" s="190">
        <v>3103080291</v>
      </c>
      <c r="B3428" s="190" t="s">
        <v>12282</v>
      </c>
      <c r="C3428" s="190" t="s">
        <v>903</v>
      </c>
      <c r="D3428" s="190" t="s">
        <v>479</v>
      </c>
      <c r="E3428" s="191">
        <v>0</v>
      </c>
    </row>
    <row r="3429" spans="1:5" x14ac:dyDescent="0.25">
      <c r="A3429" s="188">
        <v>3103080292</v>
      </c>
      <c r="B3429" s="188" t="s">
        <v>12283</v>
      </c>
      <c r="C3429" s="188" t="s">
        <v>903</v>
      </c>
      <c r="D3429" s="188" t="s">
        <v>479</v>
      </c>
      <c r="E3429" s="189">
        <v>0</v>
      </c>
    </row>
    <row r="3430" spans="1:5" x14ac:dyDescent="0.25">
      <c r="A3430" s="190">
        <v>3103080293</v>
      </c>
      <c r="B3430" s="190" t="s">
        <v>12284</v>
      </c>
      <c r="C3430" s="190" t="s">
        <v>903</v>
      </c>
      <c r="D3430" s="190" t="s">
        <v>479</v>
      </c>
      <c r="E3430" s="191">
        <v>0</v>
      </c>
    </row>
    <row r="3431" spans="1:5" x14ac:dyDescent="0.25">
      <c r="A3431" s="188">
        <v>3103080294</v>
      </c>
      <c r="B3431" s="188" t="s">
        <v>12285</v>
      </c>
      <c r="C3431" s="188" t="s">
        <v>903</v>
      </c>
      <c r="D3431" s="188" t="s">
        <v>479</v>
      </c>
      <c r="E3431" s="189">
        <v>0</v>
      </c>
    </row>
    <row r="3432" spans="1:5" x14ac:dyDescent="0.25">
      <c r="A3432" s="190">
        <v>3103080295</v>
      </c>
      <c r="B3432" s="190" t="s">
        <v>11789</v>
      </c>
      <c r="C3432" s="190" t="s">
        <v>903</v>
      </c>
      <c r="D3432" s="190" t="s">
        <v>479</v>
      </c>
      <c r="E3432" s="191">
        <v>0</v>
      </c>
    </row>
    <row r="3433" spans="1:5" x14ac:dyDescent="0.25">
      <c r="A3433" s="188">
        <v>3103080296</v>
      </c>
      <c r="B3433" s="188" t="s">
        <v>12286</v>
      </c>
      <c r="C3433" s="188" t="s">
        <v>903</v>
      </c>
      <c r="D3433" s="188" t="s">
        <v>479</v>
      </c>
      <c r="E3433" s="189">
        <v>0</v>
      </c>
    </row>
    <row r="3434" spans="1:5" x14ac:dyDescent="0.25">
      <c r="A3434" s="190">
        <v>3103090001</v>
      </c>
      <c r="B3434" s="190" t="s">
        <v>6747</v>
      </c>
      <c r="C3434" s="190" t="s">
        <v>903</v>
      </c>
      <c r="D3434" s="190" t="s">
        <v>479</v>
      </c>
      <c r="E3434" s="191">
        <v>0</v>
      </c>
    </row>
    <row r="3435" spans="1:5" x14ac:dyDescent="0.25">
      <c r="A3435" s="188">
        <v>3103100001</v>
      </c>
      <c r="B3435" s="188" t="s">
        <v>2094</v>
      </c>
      <c r="C3435" s="188" t="s">
        <v>903</v>
      </c>
      <c r="D3435" s="188" t="s">
        <v>479</v>
      </c>
      <c r="E3435" s="189">
        <v>0</v>
      </c>
    </row>
    <row r="3436" spans="1:5" x14ac:dyDescent="0.25">
      <c r="A3436" s="190">
        <v>3103100002</v>
      </c>
      <c r="B3436" s="190" t="s">
        <v>2095</v>
      </c>
      <c r="C3436" s="190" t="s">
        <v>903</v>
      </c>
      <c r="D3436" s="190" t="s">
        <v>479</v>
      </c>
      <c r="E3436" s="191">
        <v>0</v>
      </c>
    </row>
    <row r="3437" spans="1:5" x14ac:dyDescent="0.25">
      <c r="A3437" s="188">
        <v>3103100003</v>
      </c>
      <c r="B3437" s="188" t="s">
        <v>2096</v>
      </c>
      <c r="C3437" s="188" t="s">
        <v>903</v>
      </c>
      <c r="D3437" s="188" t="s">
        <v>479</v>
      </c>
      <c r="E3437" s="189">
        <v>0</v>
      </c>
    </row>
    <row r="3438" spans="1:5" x14ac:dyDescent="0.25">
      <c r="A3438" s="190">
        <v>3103100004</v>
      </c>
      <c r="B3438" s="190" t="s">
        <v>2097</v>
      </c>
      <c r="C3438" s="190" t="s">
        <v>903</v>
      </c>
      <c r="D3438" s="190" t="s">
        <v>479</v>
      </c>
      <c r="E3438" s="191">
        <v>0</v>
      </c>
    </row>
    <row r="3439" spans="1:5" x14ac:dyDescent="0.25">
      <c r="A3439" s="188">
        <v>3103100005</v>
      </c>
      <c r="B3439" s="188" t="s">
        <v>5573</v>
      </c>
      <c r="C3439" s="188" t="s">
        <v>903</v>
      </c>
      <c r="D3439" s="188" t="s">
        <v>2098</v>
      </c>
      <c r="E3439" s="189">
        <v>0</v>
      </c>
    </row>
    <row r="3440" spans="1:5" x14ac:dyDescent="0.25">
      <c r="A3440" s="190">
        <v>3103100006</v>
      </c>
      <c r="B3440" s="190" t="s">
        <v>2099</v>
      </c>
      <c r="C3440" s="190" t="s">
        <v>903</v>
      </c>
      <c r="D3440" s="190" t="s">
        <v>479</v>
      </c>
      <c r="E3440" s="191">
        <v>0</v>
      </c>
    </row>
    <row r="3441" spans="1:5" x14ac:dyDescent="0.25">
      <c r="A3441" s="188">
        <v>3103100007</v>
      </c>
      <c r="B3441" s="188" t="s">
        <v>7349</v>
      </c>
      <c r="C3441" s="188" t="s">
        <v>903</v>
      </c>
      <c r="D3441" s="188" t="s">
        <v>479</v>
      </c>
      <c r="E3441" s="189">
        <v>0</v>
      </c>
    </row>
    <row r="3442" spans="1:5" x14ac:dyDescent="0.25">
      <c r="A3442" s="190">
        <v>3103100008</v>
      </c>
      <c r="B3442" s="190" t="s">
        <v>3425</v>
      </c>
      <c r="C3442" s="190" t="s">
        <v>903</v>
      </c>
      <c r="D3442" s="190" t="s">
        <v>1975</v>
      </c>
      <c r="E3442" s="191">
        <v>0</v>
      </c>
    </row>
    <row r="3443" spans="1:5" x14ac:dyDescent="0.25">
      <c r="A3443" s="188">
        <v>3103100009</v>
      </c>
      <c r="B3443" s="188" t="s">
        <v>2100</v>
      </c>
      <c r="C3443" s="188" t="s">
        <v>903</v>
      </c>
      <c r="D3443" s="188" t="s">
        <v>1975</v>
      </c>
      <c r="E3443" s="189">
        <v>0</v>
      </c>
    </row>
    <row r="3444" spans="1:5" x14ac:dyDescent="0.25">
      <c r="A3444" s="190">
        <v>3103100010</v>
      </c>
      <c r="B3444" s="190" t="s">
        <v>4866</v>
      </c>
      <c r="C3444" s="190" t="s">
        <v>903</v>
      </c>
      <c r="D3444" s="190" t="s">
        <v>479</v>
      </c>
      <c r="E3444" s="191">
        <v>0</v>
      </c>
    </row>
    <row r="3445" spans="1:5" x14ac:dyDescent="0.25">
      <c r="A3445" s="188">
        <v>3103100011</v>
      </c>
      <c r="B3445" s="188" t="s">
        <v>2101</v>
      </c>
      <c r="C3445" s="188" t="s">
        <v>903</v>
      </c>
      <c r="D3445" s="188" t="s">
        <v>479</v>
      </c>
      <c r="E3445" s="189">
        <v>0</v>
      </c>
    </row>
    <row r="3446" spans="1:5" x14ac:dyDescent="0.25">
      <c r="A3446" s="190">
        <v>3103100012</v>
      </c>
      <c r="B3446" s="190" t="s">
        <v>4867</v>
      </c>
      <c r="C3446" s="190" t="s">
        <v>903</v>
      </c>
      <c r="D3446" s="190" t="s">
        <v>479</v>
      </c>
      <c r="E3446" s="191">
        <v>0</v>
      </c>
    </row>
    <row r="3447" spans="1:5" x14ac:dyDescent="0.25">
      <c r="A3447" s="188">
        <v>3103100013</v>
      </c>
      <c r="B3447" s="188" t="s">
        <v>6748</v>
      </c>
      <c r="C3447" s="188" t="s">
        <v>903</v>
      </c>
      <c r="D3447" s="188" t="s">
        <v>479</v>
      </c>
      <c r="E3447" s="189">
        <v>0</v>
      </c>
    </row>
    <row r="3448" spans="1:5" x14ac:dyDescent="0.25">
      <c r="A3448" s="190">
        <v>3103100014</v>
      </c>
      <c r="B3448" s="190" t="s">
        <v>11790</v>
      </c>
      <c r="C3448" s="190" t="s">
        <v>903</v>
      </c>
      <c r="D3448" s="190" t="s">
        <v>479</v>
      </c>
      <c r="E3448" s="191">
        <v>0</v>
      </c>
    </row>
    <row r="3449" spans="1:5" x14ac:dyDescent="0.25">
      <c r="A3449" s="188">
        <v>3103100015</v>
      </c>
      <c r="B3449" s="188" t="s">
        <v>3390</v>
      </c>
      <c r="C3449" s="188" t="s">
        <v>903</v>
      </c>
      <c r="D3449" s="188" t="s">
        <v>479</v>
      </c>
      <c r="E3449" s="189">
        <v>0</v>
      </c>
    </row>
    <row r="3450" spans="1:5" x14ac:dyDescent="0.25">
      <c r="A3450" s="190">
        <v>3103100016</v>
      </c>
      <c r="B3450" s="190" t="s">
        <v>4868</v>
      </c>
      <c r="C3450" s="190" t="s">
        <v>903</v>
      </c>
      <c r="D3450" s="190" t="s">
        <v>1975</v>
      </c>
      <c r="E3450" s="191">
        <v>0</v>
      </c>
    </row>
    <row r="3451" spans="1:5" x14ac:dyDescent="0.25">
      <c r="A3451" s="188">
        <v>3103100017</v>
      </c>
      <c r="B3451" s="188" t="s">
        <v>6534</v>
      </c>
      <c r="C3451" s="188" t="s">
        <v>903</v>
      </c>
      <c r="D3451" s="188" t="s">
        <v>1975</v>
      </c>
      <c r="E3451" s="189">
        <v>0</v>
      </c>
    </row>
    <row r="3452" spans="1:5" x14ac:dyDescent="0.25">
      <c r="A3452" s="190">
        <v>3103100018</v>
      </c>
      <c r="B3452" s="190" t="s">
        <v>2102</v>
      </c>
      <c r="C3452" s="190" t="s">
        <v>903</v>
      </c>
      <c r="D3452" s="190" t="s">
        <v>479</v>
      </c>
      <c r="E3452" s="191">
        <v>0</v>
      </c>
    </row>
    <row r="3453" spans="1:5" x14ac:dyDescent="0.25">
      <c r="A3453" s="188">
        <v>3103100019</v>
      </c>
      <c r="B3453" s="188" t="s">
        <v>2103</v>
      </c>
      <c r="C3453" s="188" t="s">
        <v>903</v>
      </c>
      <c r="D3453" s="188" t="s">
        <v>479</v>
      </c>
      <c r="E3453" s="189">
        <v>0</v>
      </c>
    </row>
    <row r="3454" spans="1:5" x14ac:dyDescent="0.25">
      <c r="A3454" s="190">
        <v>3103100020</v>
      </c>
      <c r="B3454" s="190" t="s">
        <v>5574</v>
      </c>
      <c r="C3454" s="190" t="s">
        <v>903</v>
      </c>
      <c r="D3454" s="190" t="s">
        <v>479</v>
      </c>
      <c r="E3454" s="191">
        <v>0</v>
      </c>
    </row>
    <row r="3455" spans="1:5" x14ac:dyDescent="0.25">
      <c r="A3455" s="188">
        <v>3103100021</v>
      </c>
      <c r="B3455" s="188" t="s">
        <v>2104</v>
      </c>
      <c r="C3455" s="188" t="s">
        <v>903</v>
      </c>
      <c r="D3455" s="188" t="s">
        <v>479</v>
      </c>
      <c r="E3455" s="189">
        <v>0</v>
      </c>
    </row>
    <row r="3456" spans="1:5" x14ac:dyDescent="0.25">
      <c r="A3456" s="190">
        <v>3103100022</v>
      </c>
      <c r="B3456" s="190" t="s">
        <v>2105</v>
      </c>
      <c r="C3456" s="190" t="s">
        <v>903</v>
      </c>
      <c r="D3456" s="190" t="s">
        <v>479</v>
      </c>
      <c r="E3456" s="191">
        <v>0</v>
      </c>
    </row>
    <row r="3457" spans="1:5" x14ac:dyDescent="0.25">
      <c r="A3457" s="188">
        <v>3103100023</v>
      </c>
      <c r="B3457" s="188" t="s">
        <v>2106</v>
      </c>
      <c r="C3457" s="188" t="s">
        <v>903</v>
      </c>
      <c r="D3457" s="188" t="s">
        <v>1975</v>
      </c>
      <c r="E3457" s="189">
        <v>0</v>
      </c>
    </row>
    <row r="3458" spans="1:5" x14ac:dyDescent="0.25">
      <c r="A3458" s="190">
        <v>3103100024</v>
      </c>
      <c r="B3458" s="190" t="s">
        <v>4869</v>
      </c>
      <c r="C3458" s="190" t="s">
        <v>903</v>
      </c>
      <c r="D3458" s="190" t="s">
        <v>1975</v>
      </c>
      <c r="E3458" s="191">
        <v>0</v>
      </c>
    </row>
    <row r="3459" spans="1:5" x14ac:dyDescent="0.25">
      <c r="A3459" s="188">
        <v>3103100025</v>
      </c>
      <c r="B3459" s="188" t="s">
        <v>4870</v>
      </c>
      <c r="C3459" s="188" t="s">
        <v>903</v>
      </c>
      <c r="D3459" s="188" t="s">
        <v>1975</v>
      </c>
      <c r="E3459" s="189">
        <v>0</v>
      </c>
    </row>
    <row r="3460" spans="1:5" x14ac:dyDescent="0.25">
      <c r="A3460" s="190">
        <v>3103100026</v>
      </c>
      <c r="B3460" s="190" t="s">
        <v>4871</v>
      </c>
      <c r="C3460" s="190" t="s">
        <v>903</v>
      </c>
      <c r="D3460" s="190" t="s">
        <v>1975</v>
      </c>
      <c r="E3460" s="191">
        <v>0</v>
      </c>
    </row>
    <row r="3461" spans="1:5" x14ac:dyDescent="0.25">
      <c r="A3461" s="188">
        <v>3103100027</v>
      </c>
      <c r="B3461" s="188" t="s">
        <v>4872</v>
      </c>
      <c r="C3461" s="188" t="s">
        <v>903</v>
      </c>
      <c r="D3461" s="188" t="s">
        <v>1975</v>
      </c>
      <c r="E3461" s="189">
        <v>0</v>
      </c>
    </row>
    <row r="3462" spans="1:5" x14ac:dyDescent="0.25">
      <c r="A3462" s="190">
        <v>3103100028</v>
      </c>
      <c r="B3462" s="190" t="s">
        <v>4873</v>
      </c>
      <c r="C3462" s="190" t="s">
        <v>903</v>
      </c>
      <c r="D3462" s="190" t="s">
        <v>1975</v>
      </c>
      <c r="E3462" s="191">
        <v>0</v>
      </c>
    </row>
    <row r="3463" spans="1:5" x14ac:dyDescent="0.25">
      <c r="A3463" s="188">
        <v>3103100029</v>
      </c>
      <c r="B3463" s="188" t="s">
        <v>4874</v>
      </c>
      <c r="C3463" s="188" t="s">
        <v>903</v>
      </c>
      <c r="D3463" s="188" t="s">
        <v>1975</v>
      </c>
      <c r="E3463" s="189">
        <v>0</v>
      </c>
    </row>
    <row r="3464" spans="1:5" x14ac:dyDescent="0.25">
      <c r="A3464" s="190">
        <v>3103100030</v>
      </c>
      <c r="B3464" s="190" t="s">
        <v>4875</v>
      </c>
      <c r="C3464" s="190" t="s">
        <v>903</v>
      </c>
      <c r="D3464" s="190" t="s">
        <v>1975</v>
      </c>
      <c r="E3464" s="191">
        <v>0</v>
      </c>
    </row>
    <row r="3465" spans="1:5" x14ac:dyDescent="0.25">
      <c r="A3465" s="188">
        <v>3103100031</v>
      </c>
      <c r="B3465" s="188" t="s">
        <v>7350</v>
      </c>
      <c r="C3465" s="188" t="s">
        <v>903</v>
      </c>
      <c r="D3465" s="188" t="s">
        <v>1975</v>
      </c>
      <c r="E3465" s="189">
        <v>0</v>
      </c>
    </row>
    <row r="3466" spans="1:5" x14ac:dyDescent="0.25">
      <c r="A3466" s="190">
        <v>3103100032</v>
      </c>
      <c r="B3466" s="190" t="s">
        <v>3391</v>
      </c>
      <c r="C3466" s="190" t="s">
        <v>903</v>
      </c>
      <c r="D3466" s="190" t="s">
        <v>1975</v>
      </c>
      <c r="E3466" s="191">
        <v>0</v>
      </c>
    </row>
    <row r="3467" spans="1:5" x14ac:dyDescent="0.25">
      <c r="A3467" s="188">
        <v>3103100033</v>
      </c>
      <c r="B3467" s="188" t="s">
        <v>2107</v>
      </c>
      <c r="C3467" s="188" t="s">
        <v>903</v>
      </c>
      <c r="D3467" s="188" t="s">
        <v>1975</v>
      </c>
      <c r="E3467" s="189">
        <v>0</v>
      </c>
    </row>
    <row r="3468" spans="1:5" x14ac:dyDescent="0.25">
      <c r="A3468" s="190">
        <v>3103100034</v>
      </c>
      <c r="B3468" s="190" t="s">
        <v>4876</v>
      </c>
      <c r="C3468" s="190" t="s">
        <v>903</v>
      </c>
      <c r="D3468" s="190" t="s">
        <v>1975</v>
      </c>
      <c r="E3468" s="191">
        <v>0</v>
      </c>
    </row>
    <row r="3469" spans="1:5" x14ac:dyDescent="0.25">
      <c r="A3469" s="188">
        <v>3103100035</v>
      </c>
      <c r="B3469" s="188" t="s">
        <v>6749</v>
      </c>
      <c r="C3469" s="188" t="s">
        <v>903</v>
      </c>
      <c r="D3469" s="188" t="s">
        <v>1975</v>
      </c>
      <c r="E3469" s="189">
        <v>0</v>
      </c>
    </row>
    <row r="3470" spans="1:5" x14ac:dyDescent="0.25">
      <c r="A3470" s="190">
        <v>3103100036</v>
      </c>
      <c r="B3470" s="190" t="s">
        <v>2108</v>
      </c>
      <c r="C3470" s="190" t="s">
        <v>903</v>
      </c>
      <c r="D3470" s="190" t="s">
        <v>1975</v>
      </c>
      <c r="E3470" s="191">
        <v>0</v>
      </c>
    </row>
    <row r="3471" spans="1:5" x14ac:dyDescent="0.25">
      <c r="A3471" s="188">
        <v>3103100037</v>
      </c>
      <c r="B3471" s="188" t="s">
        <v>2109</v>
      </c>
      <c r="C3471" s="188" t="s">
        <v>903</v>
      </c>
      <c r="D3471" s="188" t="s">
        <v>479</v>
      </c>
      <c r="E3471" s="189">
        <v>0</v>
      </c>
    </row>
    <row r="3472" spans="1:5" x14ac:dyDescent="0.25">
      <c r="A3472" s="190">
        <v>3103100038</v>
      </c>
      <c r="B3472" s="190" t="s">
        <v>2110</v>
      </c>
      <c r="C3472" s="190" t="s">
        <v>903</v>
      </c>
      <c r="D3472" s="190" t="s">
        <v>479</v>
      </c>
      <c r="E3472" s="191">
        <v>0</v>
      </c>
    </row>
    <row r="3473" spans="1:5" x14ac:dyDescent="0.25">
      <c r="A3473" s="188">
        <v>3103100039</v>
      </c>
      <c r="B3473" s="188" t="s">
        <v>2111</v>
      </c>
      <c r="C3473" s="188" t="s">
        <v>903</v>
      </c>
      <c r="D3473" s="188" t="s">
        <v>479</v>
      </c>
      <c r="E3473" s="189">
        <v>0</v>
      </c>
    </row>
    <row r="3474" spans="1:5" x14ac:dyDescent="0.25">
      <c r="A3474" s="190">
        <v>3103100040</v>
      </c>
      <c r="B3474" s="190" t="s">
        <v>2112</v>
      </c>
      <c r="C3474" s="190" t="s">
        <v>903</v>
      </c>
      <c r="D3474" s="190" t="s">
        <v>479</v>
      </c>
      <c r="E3474" s="191">
        <v>0</v>
      </c>
    </row>
    <row r="3475" spans="1:5" x14ac:dyDescent="0.25">
      <c r="A3475" s="188">
        <v>3103100041</v>
      </c>
      <c r="B3475" s="188" t="s">
        <v>2113</v>
      </c>
      <c r="C3475" s="188" t="s">
        <v>903</v>
      </c>
      <c r="D3475" s="188" t="s">
        <v>479</v>
      </c>
      <c r="E3475" s="189">
        <v>0</v>
      </c>
    </row>
    <row r="3476" spans="1:5" x14ac:dyDescent="0.25">
      <c r="A3476" s="190">
        <v>3103100042</v>
      </c>
      <c r="B3476" s="190" t="s">
        <v>2114</v>
      </c>
      <c r="C3476" s="190" t="s">
        <v>903</v>
      </c>
      <c r="D3476" s="190" t="s">
        <v>874</v>
      </c>
      <c r="E3476" s="191">
        <v>0</v>
      </c>
    </row>
    <row r="3477" spans="1:5" x14ac:dyDescent="0.25">
      <c r="A3477" s="188">
        <v>3103100043</v>
      </c>
      <c r="B3477" s="188" t="s">
        <v>5575</v>
      </c>
      <c r="C3477" s="188" t="s">
        <v>903</v>
      </c>
      <c r="D3477" s="188" t="s">
        <v>479</v>
      </c>
      <c r="E3477" s="189">
        <v>0</v>
      </c>
    </row>
    <row r="3478" spans="1:5" x14ac:dyDescent="0.25">
      <c r="A3478" s="190">
        <v>3103100044</v>
      </c>
      <c r="B3478" s="190" t="s">
        <v>3392</v>
      </c>
      <c r="C3478" s="190" t="s">
        <v>903</v>
      </c>
      <c r="D3478" s="190" t="s">
        <v>479</v>
      </c>
      <c r="E3478" s="191">
        <v>0</v>
      </c>
    </row>
    <row r="3479" spans="1:5" x14ac:dyDescent="0.25">
      <c r="A3479" s="188">
        <v>3103100045</v>
      </c>
      <c r="B3479" s="188" t="s">
        <v>2115</v>
      </c>
      <c r="C3479" s="188" t="s">
        <v>903</v>
      </c>
      <c r="D3479" s="188" t="s">
        <v>479</v>
      </c>
      <c r="E3479" s="189">
        <v>0</v>
      </c>
    </row>
    <row r="3480" spans="1:5" x14ac:dyDescent="0.25">
      <c r="A3480" s="190">
        <v>3103100046</v>
      </c>
      <c r="B3480" s="190" t="s">
        <v>2116</v>
      </c>
      <c r="C3480" s="190" t="s">
        <v>903</v>
      </c>
      <c r="D3480" s="190" t="s">
        <v>479</v>
      </c>
      <c r="E3480" s="191">
        <v>0</v>
      </c>
    </row>
    <row r="3481" spans="1:5" x14ac:dyDescent="0.25">
      <c r="A3481" s="188">
        <v>3103100047</v>
      </c>
      <c r="B3481" s="188" t="s">
        <v>2117</v>
      </c>
      <c r="C3481" s="188" t="s">
        <v>903</v>
      </c>
      <c r="D3481" s="188" t="s">
        <v>874</v>
      </c>
      <c r="E3481" s="189">
        <v>0</v>
      </c>
    </row>
    <row r="3482" spans="1:5" x14ac:dyDescent="0.25">
      <c r="A3482" s="190">
        <v>3103100048</v>
      </c>
      <c r="B3482" s="190" t="s">
        <v>3393</v>
      </c>
      <c r="C3482" s="190" t="s">
        <v>903</v>
      </c>
      <c r="D3482" s="190" t="s">
        <v>1975</v>
      </c>
      <c r="E3482" s="191">
        <v>0</v>
      </c>
    </row>
    <row r="3483" spans="1:5" x14ac:dyDescent="0.25">
      <c r="A3483" s="188">
        <v>3103100049</v>
      </c>
      <c r="B3483" s="188" t="s">
        <v>5576</v>
      </c>
      <c r="C3483" s="188" t="s">
        <v>903</v>
      </c>
      <c r="D3483" s="188" t="s">
        <v>479</v>
      </c>
      <c r="E3483" s="189">
        <v>0</v>
      </c>
    </row>
    <row r="3484" spans="1:5" x14ac:dyDescent="0.25">
      <c r="A3484" s="190">
        <v>3103100050</v>
      </c>
      <c r="B3484" s="190" t="s">
        <v>2118</v>
      </c>
      <c r="C3484" s="190" t="s">
        <v>903</v>
      </c>
      <c r="D3484" s="190" t="s">
        <v>479</v>
      </c>
      <c r="E3484" s="191">
        <v>0</v>
      </c>
    </row>
    <row r="3485" spans="1:5" x14ac:dyDescent="0.25">
      <c r="A3485" s="188">
        <v>3103100051</v>
      </c>
      <c r="B3485" s="188" t="s">
        <v>12287</v>
      </c>
      <c r="C3485" s="188" t="s">
        <v>903</v>
      </c>
      <c r="D3485" s="188" t="s">
        <v>1975</v>
      </c>
      <c r="E3485" s="189">
        <v>0</v>
      </c>
    </row>
    <row r="3486" spans="1:5" x14ac:dyDescent="0.25">
      <c r="A3486" s="190">
        <v>3103100052</v>
      </c>
      <c r="B3486" s="190" t="s">
        <v>9410</v>
      </c>
      <c r="C3486" s="190" t="s">
        <v>903</v>
      </c>
      <c r="D3486" s="190" t="s">
        <v>479</v>
      </c>
      <c r="E3486" s="191">
        <v>0</v>
      </c>
    </row>
    <row r="3487" spans="1:5" x14ac:dyDescent="0.25">
      <c r="A3487" s="188">
        <v>3103100053</v>
      </c>
      <c r="B3487" s="188" t="s">
        <v>2119</v>
      </c>
      <c r="C3487" s="188" t="s">
        <v>903</v>
      </c>
      <c r="D3487" s="188" t="s">
        <v>479</v>
      </c>
      <c r="E3487" s="189">
        <v>0</v>
      </c>
    </row>
    <row r="3488" spans="1:5" x14ac:dyDescent="0.25">
      <c r="A3488" s="190">
        <v>3103100054</v>
      </c>
      <c r="B3488" s="190" t="s">
        <v>2120</v>
      </c>
      <c r="C3488" s="190" t="s">
        <v>903</v>
      </c>
      <c r="D3488" s="190" t="s">
        <v>479</v>
      </c>
      <c r="E3488" s="191">
        <v>0</v>
      </c>
    </row>
    <row r="3489" spans="1:5" x14ac:dyDescent="0.25">
      <c r="A3489" s="188">
        <v>3103100055</v>
      </c>
      <c r="B3489" s="188" t="s">
        <v>2121</v>
      </c>
      <c r="C3489" s="188" t="s">
        <v>903</v>
      </c>
      <c r="D3489" s="188" t="s">
        <v>479</v>
      </c>
      <c r="E3489" s="189">
        <v>0</v>
      </c>
    </row>
    <row r="3490" spans="1:5" x14ac:dyDescent="0.25">
      <c r="A3490" s="190">
        <v>3103100056</v>
      </c>
      <c r="B3490" s="190" t="s">
        <v>2122</v>
      </c>
      <c r="C3490" s="190" t="s">
        <v>903</v>
      </c>
      <c r="D3490" s="190" t="s">
        <v>479</v>
      </c>
      <c r="E3490" s="191">
        <v>0</v>
      </c>
    </row>
    <row r="3491" spans="1:5" x14ac:dyDescent="0.25">
      <c r="A3491" s="188">
        <v>3103100057</v>
      </c>
      <c r="B3491" s="188" t="s">
        <v>2123</v>
      </c>
      <c r="C3491" s="188" t="s">
        <v>903</v>
      </c>
      <c r="D3491" s="188" t="s">
        <v>479</v>
      </c>
      <c r="E3491" s="189">
        <v>0</v>
      </c>
    </row>
    <row r="3492" spans="1:5" x14ac:dyDescent="0.25">
      <c r="A3492" s="190">
        <v>3103100058</v>
      </c>
      <c r="B3492" s="190" t="s">
        <v>5577</v>
      </c>
      <c r="C3492" s="190" t="s">
        <v>903</v>
      </c>
      <c r="D3492" s="190" t="s">
        <v>479</v>
      </c>
      <c r="E3492" s="191">
        <v>0</v>
      </c>
    </row>
    <row r="3493" spans="1:5" x14ac:dyDescent="0.25">
      <c r="A3493" s="188">
        <v>3103100059</v>
      </c>
      <c r="B3493" s="188" t="s">
        <v>4877</v>
      </c>
      <c r="C3493" s="188" t="s">
        <v>903</v>
      </c>
      <c r="D3493" s="188" t="s">
        <v>479</v>
      </c>
      <c r="E3493" s="189">
        <v>0</v>
      </c>
    </row>
    <row r="3494" spans="1:5" x14ac:dyDescent="0.25">
      <c r="A3494" s="190">
        <v>3103100060</v>
      </c>
      <c r="B3494" s="190" t="s">
        <v>2124</v>
      </c>
      <c r="C3494" s="190" t="s">
        <v>903</v>
      </c>
      <c r="D3494" s="190" t="s">
        <v>479</v>
      </c>
      <c r="E3494" s="191">
        <v>0</v>
      </c>
    </row>
    <row r="3495" spans="1:5" x14ac:dyDescent="0.25">
      <c r="A3495" s="188">
        <v>3103100061</v>
      </c>
      <c r="B3495" s="188" t="s">
        <v>5578</v>
      </c>
      <c r="C3495" s="188" t="s">
        <v>903</v>
      </c>
      <c r="D3495" s="188" t="s">
        <v>1975</v>
      </c>
      <c r="E3495" s="189">
        <v>0</v>
      </c>
    </row>
    <row r="3496" spans="1:5" x14ac:dyDescent="0.25">
      <c r="A3496" s="190">
        <v>3103100062</v>
      </c>
      <c r="B3496" s="190" t="s">
        <v>2125</v>
      </c>
      <c r="C3496" s="190" t="s">
        <v>903</v>
      </c>
      <c r="D3496" s="190" t="s">
        <v>1975</v>
      </c>
      <c r="E3496" s="191">
        <v>0</v>
      </c>
    </row>
    <row r="3497" spans="1:5" x14ac:dyDescent="0.25">
      <c r="A3497" s="188">
        <v>3103100063</v>
      </c>
      <c r="B3497" s="188" t="s">
        <v>6750</v>
      </c>
      <c r="C3497" s="188" t="s">
        <v>903</v>
      </c>
      <c r="D3497" s="188" t="s">
        <v>1975</v>
      </c>
      <c r="E3497" s="189">
        <v>0</v>
      </c>
    </row>
    <row r="3498" spans="1:5" x14ac:dyDescent="0.25">
      <c r="A3498" s="190">
        <v>3103100064</v>
      </c>
      <c r="B3498" s="190" t="s">
        <v>2126</v>
      </c>
      <c r="C3498" s="190" t="s">
        <v>903</v>
      </c>
      <c r="D3498" s="190" t="s">
        <v>1975</v>
      </c>
      <c r="E3498" s="191">
        <v>0</v>
      </c>
    </row>
    <row r="3499" spans="1:5" x14ac:dyDescent="0.25">
      <c r="A3499" s="188">
        <v>3103100065</v>
      </c>
      <c r="B3499" s="188" t="s">
        <v>5579</v>
      </c>
      <c r="C3499" s="188" t="s">
        <v>903</v>
      </c>
      <c r="D3499" s="188" t="s">
        <v>1975</v>
      </c>
      <c r="E3499" s="189">
        <v>0</v>
      </c>
    </row>
    <row r="3500" spans="1:5" x14ac:dyDescent="0.25">
      <c r="A3500" s="190">
        <v>3103100066</v>
      </c>
      <c r="B3500" s="190" t="s">
        <v>2127</v>
      </c>
      <c r="C3500" s="190" t="s">
        <v>903</v>
      </c>
      <c r="D3500" s="190" t="s">
        <v>479</v>
      </c>
      <c r="E3500" s="191">
        <v>0</v>
      </c>
    </row>
    <row r="3501" spans="1:5" x14ac:dyDescent="0.25">
      <c r="A3501" s="188">
        <v>3103100067</v>
      </c>
      <c r="B3501" s="188" t="s">
        <v>2128</v>
      </c>
      <c r="C3501" s="188" t="s">
        <v>903</v>
      </c>
      <c r="D3501" s="188" t="s">
        <v>479</v>
      </c>
      <c r="E3501" s="189">
        <v>0</v>
      </c>
    </row>
    <row r="3502" spans="1:5" x14ac:dyDescent="0.25">
      <c r="A3502" s="190">
        <v>3103100068</v>
      </c>
      <c r="B3502" s="190" t="s">
        <v>2129</v>
      </c>
      <c r="C3502" s="190" t="s">
        <v>903</v>
      </c>
      <c r="D3502" s="190" t="s">
        <v>1975</v>
      </c>
      <c r="E3502" s="191">
        <v>0</v>
      </c>
    </row>
    <row r="3503" spans="1:5" x14ac:dyDescent="0.25">
      <c r="A3503" s="188">
        <v>3103100069</v>
      </c>
      <c r="B3503" s="188" t="s">
        <v>5580</v>
      </c>
      <c r="C3503" s="188" t="s">
        <v>903</v>
      </c>
      <c r="D3503" s="188" t="s">
        <v>1975</v>
      </c>
      <c r="E3503" s="189">
        <v>0</v>
      </c>
    </row>
    <row r="3504" spans="1:5" x14ac:dyDescent="0.25">
      <c r="A3504" s="190">
        <v>3103100070</v>
      </c>
      <c r="B3504" s="190" t="s">
        <v>2130</v>
      </c>
      <c r="C3504" s="190" t="s">
        <v>903</v>
      </c>
      <c r="D3504" s="190" t="s">
        <v>479</v>
      </c>
      <c r="E3504" s="191">
        <v>0</v>
      </c>
    </row>
    <row r="3505" spans="1:5" x14ac:dyDescent="0.25">
      <c r="A3505" s="188">
        <v>3103100071</v>
      </c>
      <c r="B3505" s="188" t="s">
        <v>2131</v>
      </c>
      <c r="C3505" s="188" t="s">
        <v>903</v>
      </c>
      <c r="D3505" s="188" t="s">
        <v>479</v>
      </c>
      <c r="E3505" s="189">
        <v>0</v>
      </c>
    </row>
    <row r="3506" spans="1:5" x14ac:dyDescent="0.25">
      <c r="A3506" s="190">
        <v>3103100072</v>
      </c>
      <c r="B3506" s="190" t="s">
        <v>2132</v>
      </c>
      <c r="C3506" s="190" t="s">
        <v>903</v>
      </c>
      <c r="D3506" s="190" t="s">
        <v>1975</v>
      </c>
      <c r="E3506" s="191">
        <v>0</v>
      </c>
    </row>
    <row r="3507" spans="1:5" x14ac:dyDescent="0.25">
      <c r="A3507" s="188">
        <v>3103100073</v>
      </c>
      <c r="B3507" s="188" t="s">
        <v>6751</v>
      </c>
      <c r="C3507" s="188" t="s">
        <v>903</v>
      </c>
      <c r="D3507" s="188" t="s">
        <v>479</v>
      </c>
      <c r="E3507" s="189">
        <v>0</v>
      </c>
    </row>
    <row r="3508" spans="1:5" x14ac:dyDescent="0.25">
      <c r="A3508" s="190">
        <v>3103100074</v>
      </c>
      <c r="B3508" s="190" t="s">
        <v>2174</v>
      </c>
      <c r="C3508" s="190" t="s">
        <v>903</v>
      </c>
      <c r="D3508" s="190" t="s">
        <v>479</v>
      </c>
      <c r="E3508" s="191">
        <v>0</v>
      </c>
    </row>
    <row r="3509" spans="1:5" x14ac:dyDescent="0.25">
      <c r="A3509" s="188">
        <v>3103100075</v>
      </c>
      <c r="B3509" s="188" t="s">
        <v>2133</v>
      </c>
      <c r="C3509" s="188" t="s">
        <v>903</v>
      </c>
      <c r="D3509" s="188" t="s">
        <v>479</v>
      </c>
      <c r="E3509" s="189">
        <v>0</v>
      </c>
    </row>
    <row r="3510" spans="1:5" x14ac:dyDescent="0.25">
      <c r="A3510" s="190">
        <v>3103100076</v>
      </c>
      <c r="B3510" s="190" t="s">
        <v>2134</v>
      </c>
      <c r="C3510" s="190" t="s">
        <v>903</v>
      </c>
      <c r="D3510" s="190" t="s">
        <v>1975</v>
      </c>
      <c r="E3510" s="191">
        <v>0</v>
      </c>
    </row>
    <row r="3511" spans="1:5" x14ac:dyDescent="0.25">
      <c r="A3511" s="188">
        <v>3103100077</v>
      </c>
      <c r="B3511" s="188" t="s">
        <v>2135</v>
      </c>
      <c r="C3511" s="188" t="s">
        <v>903</v>
      </c>
      <c r="D3511" s="188" t="s">
        <v>1975</v>
      </c>
      <c r="E3511" s="189">
        <v>0</v>
      </c>
    </row>
    <row r="3512" spans="1:5" x14ac:dyDescent="0.25">
      <c r="A3512" s="190">
        <v>3103100078</v>
      </c>
      <c r="B3512" s="190" t="s">
        <v>6752</v>
      </c>
      <c r="C3512" s="190" t="s">
        <v>903</v>
      </c>
      <c r="D3512" s="190" t="s">
        <v>1975</v>
      </c>
      <c r="E3512" s="191">
        <v>0</v>
      </c>
    </row>
    <row r="3513" spans="1:5" x14ac:dyDescent="0.25">
      <c r="A3513" s="188">
        <v>3103100079</v>
      </c>
      <c r="B3513" s="188" t="s">
        <v>6753</v>
      </c>
      <c r="C3513" s="188" t="s">
        <v>903</v>
      </c>
      <c r="D3513" s="188" t="s">
        <v>1975</v>
      </c>
      <c r="E3513" s="189">
        <v>0</v>
      </c>
    </row>
    <row r="3514" spans="1:5" x14ac:dyDescent="0.25">
      <c r="A3514" s="190">
        <v>3103100080</v>
      </c>
      <c r="B3514" s="190" t="s">
        <v>4368</v>
      </c>
      <c r="C3514" s="190" t="s">
        <v>903</v>
      </c>
      <c r="D3514" s="190" t="s">
        <v>1975</v>
      </c>
      <c r="E3514" s="191">
        <v>0</v>
      </c>
    </row>
    <row r="3515" spans="1:5" x14ac:dyDescent="0.25">
      <c r="A3515" s="188">
        <v>3103100081</v>
      </c>
      <c r="B3515" s="188" t="s">
        <v>6264</v>
      </c>
      <c r="C3515" s="188" t="s">
        <v>903</v>
      </c>
      <c r="D3515" s="188" t="s">
        <v>1975</v>
      </c>
      <c r="E3515" s="189">
        <v>0</v>
      </c>
    </row>
    <row r="3516" spans="1:5" x14ac:dyDescent="0.25">
      <c r="A3516" s="190">
        <v>3103100082</v>
      </c>
      <c r="B3516" s="190" t="s">
        <v>6754</v>
      </c>
      <c r="C3516" s="190" t="s">
        <v>903</v>
      </c>
      <c r="D3516" s="190" t="s">
        <v>1975</v>
      </c>
      <c r="E3516" s="191">
        <v>0</v>
      </c>
    </row>
    <row r="3517" spans="1:5" x14ac:dyDescent="0.25">
      <c r="A3517" s="188">
        <v>3103100083</v>
      </c>
      <c r="B3517" s="188" t="s">
        <v>2136</v>
      </c>
      <c r="C3517" s="188" t="s">
        <v>903</v>
      </c>
      <c r="D3517" s="188" t="s">
        <v>1975</v>
      </c>
      <c r="E3517" s="189">
        <v>0</v>
      </c>
    </row>
    <row r="3518" spans="1:5" x14ac:dyDescent="0.25">
      <c r="A3518" s="190">
        <v>3103100084</v>
      </c>
      <c r="B3518" s="190" t="s">
        <v>2137</v>
      </c>
      <c r="C3518" s="190" t="s">
        <v>903</v>
      </c>
      <c r="D3518" s="190" t="s">
        <v>1975</v>
      </c>
      <c r="E3518" s="191">
        <v>0</v>
      </c>
    </row>
    <row r="3519" spans="1:5" x14ac:dyDescent="0.25">
      <c r="A3519" s="188">
        <v>3103100085</v>
      </c>
      <c r="B3519" s="188" t="s">
        <v>2138</v>
      </c>
      <c r="C3519" s="188" t="s">
        <v>903</v>
      </c>
      <c r="D3519" s="188" t="s">
        <v>1975</v>
      </c>
      <c r="E3519" s="189">
        <v>0</v>
      </c>
    </row>
    <row r="3520" spans="1:5" x14ac:dyDescent="0.25">
      <c r="A3520" s="190">
        <v>3103100086</v>
      </c>
      <c r="B3520" s="190" t="s">
        <v>2139</v>
      </c>
      <c r="C3520" s="190" t="s">
        <v>903</v>
      </c>
      <c r="D3520" s="190" t="s">
        <v>1975</v>
      </c>
      <c r="E3520" s="191">
        <v>0</v>
      </c>
    </row>
    <row r="3521" spans="1:5" x14ac:dyDescent="0.25">
      <c r="A3521" s="188">
        <v>3103100087</v>
      </c>
      <c r="B3521" s="188" t="s">
        <v>6755</v>
      </c>
      <c r="C3521" s="188" t="s">
        <v>903</v>
      </c>
      <c r="D3521" s="188" t="s">
        <v>1975</v>
      </c>
      <c r="E3521" s="189">
        <v>0</v>
      </c>
    </row>
    <row r="3522" spans="1:5" x14ac:dyDescent="0.25">
      <c r="A3522" s="190">
        <v>3103100088</v>
      </c>
      <c r="B3522" s="190" t="s">
        <v>6756</v>
      </c>
      <c r="C3522" s="190" t="s">
        <v>903</v>
      </c>
      <c r="D3522" s="190" t="s">
        <v>1975</v>
      </c>
      <c r="E3522" s="191">
        <v>0</v>
      </c>
    </row>
    <row r="3523" spans="1:5" x14ac:dyDescent="0.25">
      <c r="A3523" s="188">
        <v>3103100089</v>
      </c>
      <c r="B3523" s="188" t="s">
        <v>6041</v>
      </c>
      <c r="C3523" s="188" t="s">
        <v>903</v>
      </c>
      <c r="D3523" s="188" t="s">
        <v>1975</v>
      </c>
      <c r="E3523" s="189">
        <v>0</v>
      </c>
    </row>
    <row r="3524" spans="1:5" x14ac:dyDescent="0.25">
      <c r="A3524" s="190">
        <v>3103100090</v>
      </c>
      <c r="B3524" s="190" t="s">
        <v>2140</v>
      </c>
      <c r="C3524" s="190" t="s">
        <v>903</v>
      </c>
      <c r="D3524" s="190" t="s">
        <v>1975</v>
      </c>
      <c r="E3524" s="191">
        <v>0</v>
      </c>
    </row>
    <row r="3525" spans="1:5" x14ac:dyDescent="0.25">
      <c r="A3525" s="188">
        <v>3103100091</v>
      </c>
      <c r="B3525" s="188" t="s">
        <v>6757</v>
      </c>
      <c r="C3525" s="188" t="s">
        <v>903</v>
      </c>
      <c r="D3525" s="188" t="s">
        <v>1975</v>
      </c>
      <c r="E3525" s="189">
        <v>0</v>
      </c>
    </row>
    <row r="3526" spans="1:5" x14ac:dyDescent="0.25">
      <c r="A3526" s="190">
        <v>3103100092</v>
      </c>
      <c r="B3526" s="190" t="s">
        <v>7756</v>
      </c>
      <c r="C3526" s="190" t="s">
        <v>903</v>
      </c>
      <c r="D3526" s="190" t="s">
        <v>1975</v>
      </c>
      <c r="E3526" s="191">
        <v>0</v>
      </c>
    </row>
    <row r="3527" spans="1:5" x14ac:dyDescent="0.25">
      <c r="A3527" s="188">
        <v>3103100093</v>
      </c>
      <c r="B3527" s="188" t="s">
        <v>6758</v>
      </c>
      <c r="C3527" s="188" t="s">
        <v>903</v>
      </c>
      <c r="D3527" s="188" t="s">
        <v>1975</v>
      </c>
      <c r="E3527" s="189">
        <v>0</v>
      </c>
    </row>
    <row r="3528" spans="1:5" x14ac:dyDescent="0.25">
      <c r="A3528" s="190">
        <v>3103100094</v>
      </c>
      <c r="B3528" s="190" t="s">
        <v>2141</v>
      </c>
      <c r="C3528" s="190" t="s">
        <v>903</v>
      </c>
      <c r="D3528" s="190" t="s">
        <v>1975</v>
      </c>
      <c r="E3528" s="191">
        <v>0</v>
      </c>
    </row>
    <row r="3529" spans="1:5" x14ac:dyDescent="0.25">
      <c r="A3529" s="188">
        <v>3103100095</v>
      </c>
      <c r="B3529" s="188" t="s">
        <v>3394</v>
      </c>
      <c r="C3529" s="188" t="s">
        <v>903</v>
      </c>
      <c r="D3529" s="188" t="s">
        <v>479</v>
      </c>
      <c r="E3529" s="189">
        <v>0</v>
      </c>
    </row>
    <row r="3530" spans="1:5" x14ac:dyDescent="0.25">
      <c r="A3530" s="190">
        <v>3103100096</v>
      </c>
      <c r="B3530" s="190" t="s">
        <v>6562</v>
      </c>
      <c r="C3530" s="190" t="s">
        <v>903</v>
      </c>
      <c r="D3530" s="190" t="s">
        <v>479</v>
      </c>
      <c r="E3530" s="191">
        <v>0</v>
      </c>
    </row>
    <row r="3531" spans="1:5" x14ac:dyDescent="0.25">
      <c r="A3531" s="188">
        <v>3103100097</v>
      </c>
      <c r="B3531" s="188" t="s">
        <v>4878</v>
      </c>
      <c r="C3531" s="188" t="s">
        <v>903</v>
      </c>
      <c r="D3531" s="188" t="s">
        <v>479</v>
      </c>
      <c r="E3531" s="189">
        <v>0</v>
      </c>
    </row>
    <row r="3532" spans="1:5" x14ac:dyDescent="0.25">
      <c r="A3532" s="190">
        <v>3103100098</v>
      </c>
      <c r="B3532" s="190" t="s">
        <v>2142</v>
      </c>
      <c r="C3532" s="190" t="s">
        <v>903</v>
      </c>
      <c r="D3532" s="190" t="s">
        <v>1975</v>
      </c>
      <c r="E3532" s="191">
        <v>0</v>
      </c>
    </row>
    <row r="3533" spans="1:5" x14ac:dyDescent="0.25">
      <c r="A3533" s="188">
        <v>3103100099</v>
      </c>
      <c r="B3533" s="188" t="s">
        <v>2143</v>
      </c>
      <c r="C3533" s="188" t="s">
        <v>903</v>
      </c>
      <c r="D3533" s="188" t="s">
        <v>479</v>
      </c>
      <c r="E3533" s="189">
        <v>0</v>
      </c>
    </row>
    <row r="3534" spans="1:5" x14ac:dyDescent="0.25">
      <c r="A3534" s="190">
        <v>3103100100</v>
      </c>
      <c r="B3534" s="190" t="s">
        <v>2144</v>
      </c>
      <c r="C3534" s="190" t="s">
        <v>903</v>
      </c>
      <c r="D3534" s="190" t="s">
        <v>479</v>
      </c>
      <c r="E3534" s="191">
        <v>0</v>
      </c>
    </row>
    <row r="3535" spans="1:5" x14ac:dyDescent="0.25">
      <c r="A3535" s="188">
        <v>3103100101</v>
      </c>
      <c r="B3535" s="188" t="s">
        <v>9411</v>
      </c>
      <c r="C3535" s="188" t="s">
        <v>903</v>
      </c>
      <c r="D3535" s="188" t="s">
        <v>479</v>
      </c>
      <c r="E3535" s="189">
        <v>0</v>
      </c>
    </row>
    <row r="3536" spans="1:5" x14ac:dyDescent="0.25">
      <c r="A3536" s="190">
        <v>3103100102</v>
      </c>
      <c r="B3536" s="190" t="s">
        <v>2145</v>
      </c>
      <c r="C3536" s="190" t="s">
        <v>903</v>
      </c>
      <c r="D3536" s="190" t="s">
        <v>1975</v>
      </c>
      <c r="E3536" s="191">
        <v>0</v>
      </c>
    </row>
    <row r="3537" spans="1:5" x14ac:dyDescent="0.25">
      <c r="A3537" s="188">
        <v>3103100103</v>
      </c>
      <c r="B3537" s="188" t="s">
        <v>2146</v>
      </c>
      <c r="C3537" s="188" t="s">
        <v>903</v>
      </c>
      <c r="D3537" s="188" t="s">
        <v>1975</v>
      </c>
      <c r="E3537" s="189">
        <v>0</v>
      </c>
    </row>
    <row r="3538" spans="1:5" x14ac:dyDescent="0.25">
      <c r="A3538" s="190">
        <v>3103100104</v>
      </c>
      <c r="B3538" s="190" t="s">
        <v>2147</v>
      </c>
      <c r="C3538" s="190" t="s">
        <v>903</v>
      </c>
      <c r="D3538" s="190" t="s">
        <v>1975</v>
      </c>
      <c r="E3538" s="191">
        <v>0</v>
      </c>
    </row>
    <row r="3539" spans="1:5" x14ac:dyDescent="0.25">
      <c r="A3539" s="188">
        <v>3103100105</v>
      </c>
      <c r="B3539" s="188" t="s">
        <v>2148</v>
      </c>
      <c r="C3539" s="188" t="s">
        <v>903</v>
      </c>
      <c r="D3539" s="188" t="s">
        <v>1975</v>
      </c>
      <c r="E3539" s="189">
        <v>0</v>
      </c>
    </row>
    <row r="3540" spans="1:5" x14ac:dyDescent="0.25">
      <c r="A3540" s="190">
        <v>3103100106</v>
      </c>
      <c r="B3540" s="190" t="s">
        <v>4369</v>
      </c>
      <c r="C3540" s="190" t="s">
        <v>903</v>
      </c>
      <c r="D3540" s="190" t="s">
        <v>479</v>
      </c>
      <c r="E3540" s="191">
        <v>0</v>
      </c>
    </row>
    <row r="3541" spans="1:5" x14ac:dyDescent="0.25">
      <c r="A3541" s="188">
        <v>3103100107</v>
      </c>
      <c r="B3541" s="188" t="s">
        <v>7351</v>
      </c>
      <c r="C3541" s="188" t="s">
        <v>903</v>
      </c>
      <c r="D3541" s="188" t="s">
        <v>479</v>
      </c>
      <c r="E3541" s="189">
        <v>0</v>
      </c>
    </row>
    <row r="3542" spans="1:5" x14ac:dyDescent="0.25">
      <c r="A3542" s="190">
        <v>3103100108</v>
      </c>
      <c r="B3542" s="190" t="s">
        <v>2746</v>
      </c>
      <c r="C3542" s="190" t="s">
        <v>903</v>
      </c>
      <c r="D3542" s="190" t="s">
        <v>479</v>
      </c>
      <c r="E3542" s="191">
        <v>0</v>
      </c>
    </row>
    <row r="3543" spans="1:5" x14ac:dyDescent="0.25">
      <c r="A3543" s="188">
        <v>3103100109</v>
      </c>
      <c r="B3543" s="188" t="s">
        <v>2149</v>
      </c>
      <c r="C3543" s="188" t="s">
        <v>903</v>
      </c>
      <c r="D3543" s="188" t="s">
        <v>479</v>
      </c>
      <c r="E3543" s="189">
        <v>0</v>
      </c>
    </row>
    <row r="3544" spans="1:5" x14ac:dyDescent="0.25">
      <c r="A3544" s="190">
        <v>3103100110</v>
      </c>
      <c r="B3544" s="190" t="s">
        <v>4370</v>
      </c>
      <c r="C3544" s="190" t="s">
        <v>903</v>
      </c>
      <c r="D3544" s="190" t="s">
        <v>479</v>
      </c>
      <c r="E3544" s="191">
        <v>0</v>
      </c>
    </row>
    <row r="3545" spans="1:5" x14ac:dyDescent="0.25">
      <c r="A3545" s="188">
        <v>3103100111</v>
      </c>
      <c r="B3545" s="188" t="s">
        <v>2150</v>
      </c>
      <c r="C3545" s="188" t="s">
        <v>903</v>
      </c>
      <c r="D3545" s="188" t="s">
        <v>479</v>
      </c>
      <c r="E3545" s="189">
        <v>0</v>
      </c>
    </row>
    <row r="3546" spans="1:5" x14ac:dyDescent="0.25">
      <c r="A3546" s="190">
        <v>3103100112</v>
      </c>
      <c r="B3546" s="190" t="s">
        <v>2151</v>
      </c>
      <c r="C3546" s="190" t="s">
        <v>903</v>
      </c>
      <c r="D3546" s="190" t="s">
        <v>479</v>
      </c>
      <c r="E3546" s="191">
        <v>0</v>
      </c>
    </row>
    <row r="3547" spans="1:5" x14ac:dyDescent="0.25">
      <c r="A3547" s="188">
        <v>3103100113</v>
      </c>
      <c r="B3547" s="188" t="s">
        <v>2152</v>
      </c>
      <c r="C3547" s="188" t="s">
        <v>903</v>
      </c>
      <c r="D3547" s="188" t="s">
        <v>479</v>
      </c>
      <c r="E3547" s="189">
        <v>0</v>
      </c>
    </row>
    <row r="3548" spans="1:5" x14ac:dyDescent="0.25">
      <c r="A3548" s="190">
        <v>3103100114</v>
      </c>
      <c r="B3548" s="190" t="s">
        <v>2153</v>
      </c>
      <c r="C3548" s="190" t="s">
        <v>903</v>
      </c>
      <c r="D3548" s="190" t="s">
        <v>479</v>
      </c>
      <c r="E3548" s="191">
        <v>0</v>
      </c>
    </row>
    <row r="3549" spans="1:5" x14ac:dyDescent="0.25">
      <c r="A3549" s="188">
        <v>3103100115</v>
      </c>
      <c r="B3549" s="188" t="s">
        <v>4371</v>
      </c>
      <c r="C3549" s="188" t="s">
        <v>903</v>
      </c>
      <c r="D3549" s="188" t="s">
        <v>479</v>
      </c>
      <c r="E3549" s="189">
        <v>0</v>
      </c>
    </row>
    <row r="3550" spans="1:5" x14ac:dyDescent="0.25">
      <c r="A3550" s="190">
        <v>3103100116</v>
      </c>
      <c r="B3550" s="190" t="s">
        <v>2154</v>
      </c>
      <c r="C3550" s="190" t="s">
        <v>903</v>
      </c>
      <c r="D3550" s="190" t="s">
        <v>479</v>
      </c>
      <c r="E3550" s="191">
        <v>0</v>
      </c>
    </row>
    <row r="3551" spans="1:5" x14ac:dyDescent="0.25">
      <c r="A3551" s="188">
        <v>3103100117</v>
      </c>
      <c r="B3551" s="188" t="s">
        <v>2155</v>
      </c>
      <c r="C3551" s="188" t="s">
        <v>903</v>
      </c>
      <c r="D3551" s="188" t="s">
        <v>479</v>
      </c>
      <c r="E3551" s="189">
        <v>0</v>
      </c>
    </row>
    <row r="3552" spans="1:5" x14ac:dyDescent="0.25">
      <c r="A3552" s="190">
        <v>3103100118</v>
      </c>
      <c r="B3552" s="190" t="s">
        <v>2156</v>
      </c>
      <c r="C3552" s="190" t="s">
        <v>903</v>
      </c>
      <c r="D3552" s="190" t="s">
        <v>479</v>
      </c>
      <c r="E3552" s="191">
        <v>0</v>
      </c>
    </row>
    <row r="3553" spans="1:5" x14ac:dyDescent="0.25">
      <c r="A3553" s="188">
        <v>3103100119</v>
      </c>
      <c r="B3553" s="188" t="s">
        <v>3395</v>
      </c>
      <c r="C3553" s="188" t="s">
        <v>903</v>
      </c>
      <c r="D3553" s="188" t="s">
        <v>479</v>
      </c>
      <c r="E3553" s="189">
        <v>0</v>
      </c>
    </row>
    <row r="3554" spans="1:5" x14ac:dyDescent="0.25">
      <c r="A3554" s="190">
        <v>3103100120</v>
      </c>
      <c r="B3554" s="190" t="s">
        <v>2157</v>
      </c>
      <c r="C3554" s="190" t="s">
        <v>903</v>
      </c>
      <c r="D3554" s="190" t="s">
        <v>479</v>
      </c>
      <c r="E3554" s="191">
        <v>0</v>
      </c>
    </row>
    <row r="3555" spans="1:5" x14ac:dyDescent="0.25">
      <c r="A3555" s="188">
        <v>3103100121</v>
      </c>
      <c r="B3555" s="188" t="s">
        <v>5581</v>
      </c>
      <c r="C3555" s="188" t="s">
        <v>903</v>
      </c>
      <c r="D3555" s="188" t="s">
        <v>1975</v>
      </c>
      <c r="E3555" s="189">
        <v>0</v>
      </c>
    </row>
    <row r="3556" spans="1:5" x14ac:dyDescent="0.25">
      <c r="A3556" s="190">
        <v>3103100122</v>
      </c>
      <c r="B3556" s="190" t="s">
        <v>6535</v>
      </c>
      <c r="C3556" s="190" t="s">
        <v>903</v>
      </c>
      <c r="D3556" s="190" t="s">
        <v>479</v>
      </c>
      <c r="E3556" s="191">
        <v>0</v>
      </c>
    </row>
    <row r="3557" spans="1:5" x14ac:dyDescent="0.25">
      <c r="A3557" s="188">
        <v>3103100123</v>
      </c>
      <c r="B3557" s="188" t="s">
        <v>2158</v>
      </c>
      <c r="C3557" s="188" t="s">
        <v>903</v>
      </c>
      <c r="D3557" s="188" t="s">
        <v>479</v>
      </c>
      <c r="E3557" s="189">
        <v>0</v>
      </c>
    </row>
    <row r="3558" spans="1:5" x14ac:dyDescent="0.25">
      <c r="A3558" s="190">
        <v>3103100124</v>
      </c>
      <c r="B3558" s="190" t="s">
        <v>2159</v>
      </c>
      <c r="C3558" s="190" t="s">
        <v>903</v>
      </c>
      <c r="D3558" s="190" t="s">
        <v>1975</v>
      </c>
      <c r="E3558" s="191">
        <v>0</v>
      </c>
    </row>
    <row r="3559" spans="1:5" x14ac:dyDescent="0.25">
      <c r="A3559" s="188">
        <v>3103100125</v>
      </c>
      <c r="B3559" s="188" t="s">
        <v>2160</v>
      </c>
      <c r="C3559" s="188" t="s">
        <v>903</v>
      </c>
      <c r="D3559" s="188" t="s">
        <v>1975</v>
      </c>
      <c r="E3559" s="189">
        <v>0</v>
      </c>
    </row>
    <row r="3560" spans="1:5" x14ac:dyDescent="0.25">
      <c r="A3560" s="190">
        <v>3103100126</v>
      </c>
      <c r="B3560" s="190" t="s">
        <v>2161</v>
      </c>
      <c r="C3560" s="190" t="s">
        <v>903</v>
      </c>
      <c r="D3560" s="190" t="s">
        <v>1975</v>
      </c>
      <c r="E3560" s="191">
        <v>0</v>
      </c>
    </row>
    <row r="3561" spans="1:5" x14ac:dyDescent="0.25">
      <c r="A3561" s="188">
        <v>3103100127</v>
      </c>
      <c r="B3561" s="188" t="s">
        <v>2162</v>
      </c>
      <c r="C3561" s="188" t="s">
        <v>903</v>
      </c>
      <c r="D3561" s="188" t="s">
        <v>1975</v>
      </c>
      <c r="E3561" s="189">
        <v>0</v>
      </c>
    </row>
    <row r="3562" spans="1:5" x14ac:dyDescent="0.25">
      <c r="A3562" s="190">
        <v>3103100128</v>
      </c>
      <c r="B3562" s="190" t="s">
        <v>6759</v>
      </c>
      <c r="C3562" s="190" t="s">
        <v>903</v>
      </c>
      <c r="D3562" s="190" t="s">
        <v>479</v>
      </c>
      <c r="E3562" s="191">
        <v>0</v>
      </c>
    </row>
    <row r="3563" spans="1:5" x14ac:dyDescent="0.25">
      <c r="A3563" s="188">
        <v>3103100129</v>
      </c>
      <c r="B3563" s="188" t="s">
        <v>12288</v>
      </c>
      <c r="C3563" s="188" t="s">
        <v>903</v>
      </c>
      <c r="D3563" s="188" t="s">
        <v>1975</v>
      </c>
      <c r="E3563" s="189">
        <v>0</v>
      </c>
    </row>
    <row r="3564" spans="1:5" x14ac:dyDescent="0.25">
      <c r="A3564" s="190">
        <v>3103100130</v>
      </c>
      <c r="B3564" s="190" t="s">
        <v>12289</v>
      </c>
      <c r="C3564" s="190" t="s">
        <v>903</v>
      </c>
      <c r="D3564" s="190" t="s">
        <v>1975</v>
      </c>
      <c r="E3564" s="191">
        <v>0</v>
      </c>
    </row>
    <row r="3565" spans="1:5" x14ac:dyDescent="0.25">
      <c r="A3565" s="188">
        <v>3103100131</v>
      </c>
      <c r="B3565" s="188" t="s">
        <v>2163</v>
      </c>
      <c r="C3565" s="188" t="s">
        <v>903</v>
      </c>
      <c r="D3565" s="188" t="s">
        <v>479</v>
      </c>
      <c r="E3565" s="189">
        <v>0</v>
      </c>
    </row>
    <row r="3566" spans="1:5" x14ac:dyDescent="0.25">
      <c r="A3566" s="190">
        <v>3103100132</v>
      </c>
      <c r="B3566" s="190" t="s">
        <v>6760</v>
      </c>
      <c r="C3566" s="190" t="s">
        <v>903</v>
      </c>
      <c r="D3566" s="190" t="s">
        <v>479</v>
      </c>
      <c r="E3566" s="191">
        <v>0</v>
      </c>
    </row>
    <row r="3567" spans="1:5" x14ac:dyDescent="0.25">
      <c r="A3567" s="188">
        <v>3103100133</v>
      </c>
      <c r="B3567" s="188" t="s">
        <v>2164</v>
      </c>
      <c r="C3567" s="188" t="s">
        <v>903</v>
      </c>
      <c r="D3567" s="188" t="s">
        <v>479</v>
      </c>
      <c r="E3567" s="189">
        <v>0</v>
      </c>
    </row>
    <row r="3568" spans="1:5" x14ac:dyDescent="0.25">
      <c r="A3568" s="190">
        <v>3103100134</v>
      </c>
      <c r="B3568" s="190" t="s">
        <v>2165</v>
      </c>
      <c r="C3568" s="190" t="s">
        <v>903</v>
      </c>
      <c r="D3568" s="190" t="s">
        <v>1975</v>
      </c>
      <c r="E3568" s="191">
        <v>0</v>
      </c>
    </row>
    <row r="3569" spans="1:5" x14ac:dyDescent="0.25">
      <c r="A3569" s="188">
        <v>3103100135</v>
      </c>
      <c r="B3569" s="188" t="s">
        <v>6761</v>
      </c>
      <c r="C3569" s="188" t="s">
        <v>903</v>
      </c>
      <c r="D3569" s="188" t="s">
        <v>479</v>
      </c>
      <c r="E3569" s="189">
        <v>0</v>
      </c>
    </row>
    <row r="3570" spans="1:5" x14ac:dyDescent="0.25">
      <c r="A3570" s="190">
        <v>3103100136</v>
      </c>
      <c r="B3570" s="190" t="s">
        <v>2166</v>
      </c>
      <c r="C3570" s="190" t="s">
        <v>903</v>
      </c>
      <c r="D3570" s="190" t="s">
        <v>479</v>
      </c>
      <c r="E3570" s="191">
        <v>0</v>
      </c>
    </row>
    <row r="3571" spans="1:5" x14ac:dyDescent="0.25">
      <c r="A3571" s="188">
        <v>3103100137</v>
      </c>
      <c r="B3571" s="188" t="s">
        <v>3396</v>
      </c>
      <c r="C3571" s="188" t="s">
        <v>903</v>
      </c>
      <c r="D3571" s="188" t="s">
        <v>1975</v>
      </c>
      <c r="E3571" s="189">
        <v>0</v>
      </c>
    </row>
    <row r="3572" spans="1:5" x14ac:dyDescent="0.25">
      <c r="A3572" s="190">
        <v>3103100138</v>
      </c>
      <c r="B3572" s="190" t="s">
        <v>2167</v>
      </c>
      <c r="C3572" s="190" t="s">
        <v>903</v>
      </c>
      <c r="D3572" s="190" t="s">
        <v>1975</v>
      </c>
      <c r="E3572" s="191">
        <v>0</v>
      </c>
    </row>
    <row r="3573" spans="1:5" x14ac:dyDescent="0.25">
      <c r="A3573" s="188">
        <v>3103100139</v>
      </c>
      <c r="B3573" s="188" t="s">
        <v>2168</v>
      </c>
      <c r="C3573" s="188" t="s">
        <v>903</v>
      </c>
      <c r="D3573" s="188" t="s">
        <v>1975</v>
      </c>
      <c r="E3573" s="189">
        <v>0</v>
      </c>
    </row>
    <row r="3574" spans="1:5" x14ac:dyDescent="0.25">
      <c r="A3574" s="190">
        <v>3103100140</v>
      </c>
      <c r="B3574" s="190" t="s">
        <v>2169</v>
      </c>
      <c r="C3574" s="190" t="s">
        <v>903</v>
      </c>
      <c r="D3574" s="190" t="s">
        <v>1975</v>
      </c>
      <c r="E3574" s="191">
        <v>0</v>
      </c>
    </row>
    <row r="3575" spans="1:5" x14ac:dyDescent="0.25">
      <c r="A3575" s="188">
        <v>3103100141</v>
      </c>
      <c r="B3575" s="188" t="s">
        <v>2170</v>
      </c>
      <c r="C3575" s="188" t="s">
        <v>903</v>
      </c>
      <c r="D3575" s="188" t="s">
        <v>1975</v>
      </c>
      <c r="E3575" s="189">
        <v>0</v>
      </c>
    </row>
    <row r="3576" spans="1:5" x14ac:dyDescent="0.25">
      <c r="A3576" s="190">
        <v>3103100142</v>
      </c>
      <c r="B3576" s="190" t="s">
        <v>2171</v>
      </c>
      <c r="C3576" s="190" t="s">
        <v>903</v>
      </c>
      <c r="D3576" s="190" t="s">
        <v>479</v>
      </c>
      <c r="E3576" s="191">
        <v>0</v>
      </c>
    </row>
    <row r="3577" spans="1:5" x14ac:dyDescent="0.25">
      <c r="A3577" s="188">
        <v>3103100143</v>
      </c>
      <c r="B3577" s="188" t="s">
        <v>2172</v>
      </c>
      <c r="C3577" s="188" t="s">
        <v>903</v>
      </c>
      <c r="D3577" s="188" t="s">
        <v>1975</v>
      </c>
      <c r="E3577" s="189">
        <v>0</v>
      </c>
    </row>
    <row r="3578" spans="1:5" x14ac:dyDescent="0.25">
      <c r="A3578" s="190">
        <v>3103100144</v>
      </c>
      <c r="B3578" s="190" t="s">
        <v>4372</v>
      </c>
      <c r="C3578" s="190" t="s">
        <v>903</v>
      </c>
      <c r="D3578" s="190" t="s">
        <v>1975</v>
      </c>
      <c r="E3578" s="191">
        <v>0</v>
      </c>
    </row>
    <row r="3579" spans="1:5" x14ac:dyDescent="0.25">
      <c r="A3579" s="188">
        <v>3103100145</v>
      </c>
      <c r="B3579" s="188" t="s">
        <v>3917</v>
      </c>
      <c r="C3579" s="188" t="s">
        <v>903</v>
      </c>
      <c r="D3579" s="188" t="s">
        <v>1975</v>
      </c>
      <c r="E3579" s="189">
        <v>0</v>
      </c>
    </row>
    <row r="3580" spans="1:5" x14ac:dyDescent="0.25">
      <c r="A3580" s="190">
        <v>3103100146</v>
      </c>
      <c r="B3580" s="190" t="s">
        <v>2173</v>
      </c>
      <c r="C3580" s="190" t="s">
        <v>903</v>
      </c>
      <c r="D3580" s="190" t="s">
        <v>1975</v>
      </c>
      <c r="E3580" s="191">
        <v>0</v>
      </c>
    </row>
    <row r="3581" spans="1:5" x14ac:dyDescent="0.25">
      <c r="A3581" s="188">
        <v>3103100147</v>
      </c>
      <c r="B3581" s="188" t="s">
        <v>4373</v>
      </c>
      <c r="C3581" s="188" t="s">
        <v>903</v>
      </c>
      <c r="D3581" s="188" t="s">
        <v>750</v>
      </c>
      <c r="E3581" s="189">
        <v>0</v>
      </c>
    </row>
    <row r="3582" spans="1:5" x14ac:dyDescent="0.25">
      <c r="A3582" s="190">
        <v>3103100148</v>
      </c>
      <c r="B3582" s="190" t="s">
        <v>5582</v>
      </c>
      <c r="C3582" s="190" t="s">
        <v>903</v>
      </c>
      <c r="D3582" s="190" t="s">
        <v>750</v>
      </c>
      <c r="E3582" s="191">
        <v>0</v>
      </c>
    </row>
    <row r="3583" spans="1:5" x14ac:dyDescent="0.25">
      <c r="A3583" s="188">
        <v>3103100149</v>
      </c>
      <c r="B3583" s="188" t="s">
        <v>2174</v>
      </c>
      <c r="C3583" s="188" t="s">
        <v>903</v>
      </c>
      <c r="D3583" s="188" t="s">
        <v>1975</v>
      </c>
      <c r="E3583" s="189">
        <v>0</v>
      </c>
    </row>
    <row r="3584" spans="1:5" x14ac:dyDescent="0.25">
      <c r="A3584" s="190">
        <v>3103100150</v>
      </c>
      <c r="B3584" s="190" t="s">
        <v>6762</v>
      </c>
      <c r="C3584" s="190" t="s">
        <v>903</v>
      </c>
      <c r="D3584" s="190" t="s">
        <v>1975</v>
      </c>
      <c r="E3584" s="191">
        <v>0</v>
      </c>
    </row>
    <row r="3585" spans="1:5" x14ac:dyDescent="0.25">
      <c r="A3585" s="188">
        <v>3103100151</v>
      </c>
      <c r="B3585" s="188" t="s">
        <v>2175</v>
      </c>
      <c r="C3585" s="188" t="s">
        <v>903</v>
      </c>
      <c r="D3585" s="188" t="s">
        <v>1975</v>
      </c>
      <c r="E3585" s="189">
        <v>0</v>
      </c>
    </row>
    <row r="3586" spans="1:5" x14ac:dyDescent="0.25">
      <c r="A3586" s="190">
        <v>3103100152</v>
      </c>
      <c r="B3586" s="190" t="s">
        <v>2176</v>
      </c>
      <c r="C3586" s="190" t="s">
        <v>903</v>
      </c>
      <c r="D3586" s="190" t="s">
        <v>874</v>
      </c>
      <c r="E3586" s="191">
        <v>0</v>
      </c>
    </row>
    <row r="3587" spans="1:5" x14ac:dyDescent="0.25">
      <c r="A3587" s="188">
        <v>3103100153</v>
      </c>
      <c r="B3587" s="188" t="s">
        <v>7271</v>
      </c>
      <c r="C3587" s="188" t="s">
        <v>903</v>
      </c>
      <c r="D3587" s="188" t="s">
        <v>479</v>
      </c>
      <c r="E3587" s="189">
        <v>0</v>
      </c>
    </row>
    <row r="3588" spans="1:5" x14ac:dyDescent="0.25">
      <c r="A3588" s="190">
        <v>3103100154</v>
      </c>
      <c r="B3588" s="190" t="s">
        <v>6763</v>
      </c>
      <c r="C3588" s="190" t="s">
        <v>903</v>
      </c>
      <c r="D3588" s="190" t="s">
        <v>479</v>
      </c>
      <c r="E3588" s="191">
        <v>0</v>
      </c>
    </row>
    <row r="3589" spans="1:5" x14ac:dyDescent="0.25">
      <c r="A3589" s="188">
        <v>3103100155</v>
      </c>
      <c r="B3589" s="188" t="s">
        <v>2177</v>
      </c>
      <c r="C3589" s="188" t="s">
        <v>903</v>
      </c>
      <c r="D3589" s="188" t="s">
        <v>479</v>
      </c>
      <c r="E3589" s="189">
        <v>0</v>
      </c>
    </row>
    <row r="3590" spans="1:5" x14ac:dyDescent="0.25">
      <c r="A3590" s="190">
        <v>3103100156</v>
      </c>
      <c r="B3590" s="190" t="s">
        <v>2178</v>
      </c>
      <c r="C3590" s="190" t="s">
        <v>903</v>
      </c>
      <c r="D3590" s="190" t="s">
        <v>479</v>
      </c>
      <c r="E3590" s="191">
        <v>0</v>
      </c>
    </row>
    <row r="3591" spans="1:5" x14ac:dyDescent="0.25">
      <c r="A3591" s="188">
        <v>3103100157</v>
      </c>
      <c r="B3591" s="188" t="s">
        <v>5583</v>
      </c>
      <c r="C3591" s="188" t="s">
        <v>903</v>
      </c>
      <c r="D3591" s="188" t="s">
        <v>479</v>
      </c>
      <c r="E3591" s="189">
        <v>0</v>
      </c>
    </row>
    <row r="3592" spans="1:5" x14ac:dyDescent="0.25">
      <c r="A3592" s="190">
        <v>3103100158</v>
      </c>
      <c r="B3592" s="190" t="s">
        <v>2179</v>
      </c>
      <c r="C3592" s="190" t="s">
        <v>903</v>
      </c>
      <c r="D3592" s="190" t="s">
        <v>479</v>
      </c>
      <c r="E3592" s="191">
        <v>0</v>
      </c>
    </row>
    <row r="3593" spans="1:5" x14ac:dyDescent="0.25">
      <c r="A3593" s="188">
        <v>3103100159</v>
      </c>
      <c r="B3593" s="188" t="s">
        <v>4879</v>
      </c>
      <c r="C3593" s="188" t="s">
        <v>903</v>
      </c>
      <c r="D3593" s="188" t="s">
        <v>479</v>
      </c>
      <c r="E3593" s="189">
        <v>0</v>
      </c>
    </row>
    <row r="3594" spans="1:5" x14ac:dyDescent="0.25">
      <c r="A3594" s="190">
        <v>3103100160</v>
      </c>
      <c r="B3594" s="190" t="s">
        <v>2180</v>
      </c>
      <c r="C3594" s="190" t="s">
        <v>903</v>
      </c>
      <c r="D3594" s="190" t="s">
        <v>479</v>
      </c>
      <c r="E3594" s="191">
        <v>0</v>
      </c>
    </row>
    <row r="3595" spans="1:5" x14ac:dyDescent="0.25">
      <c r="A3595" s="188">
        <v>3103100161</v>
      </c>
      <c r="B3595" s="188" t="s">
        <v>2181</v>
      </c>
      <c r="C3595" s="188" t="s">
        <v>903</v>
      </c>
      <c r="D3595" s="188" t="s">
        <v>479</v>
      </c>
      <c r="E3595" s="189">
        <v>0</v>
      </c>
    </row>
    <row r="3596" spans="1:5" x14ac:dyDescent="0.25">
      <c r="A3596" s="190">
        <v>3103100162</v>
      </c>
      <c r="B3596" s="190" t="s">
        <v>4880</v>
      </c>
      <c r="C3596" s="190" t="s">
        <v>903</v>
      </c>
      <c r="D3596" s="190" t="s">
        <v>479</v>
      </c>
      <c r="E3596" s="191">
        <v>0</v>
      </c>
    </row>
    <row r="3597" spans="1:5" x14ac:dyDescent="0.25">
      <c r="A3597" s="188">
        <v>3103100163</v>
      </c>
      <c r="B3597" s="188" t="s">
        <v>6764</v>
      </c>
      <c r="C3597" s="188" t="s">
        <v>903</v>
      </c>
      <c r="D3597" s="188" t="s">
        <v>479</v>
      </c>
      <c r="E3597" s="189">
        <v>0</v>
      </c>
    </row>
    <row r="3598" spans="1:5" x14ac:dyDescent="0.25">
      <c r="A3598" s="190">
        <v>3103100164</v>
      </c>
      <c r="B3598" s="190" t="s">
        <v>3397</v>
      </c>
      <c r="C3598" s="190" t="s">
        <v>903</v>
      </c>
      <c r="D3598" s="190" t="s">
        <v>479</v>
      </c>
      <c r="E3598" s="191">
        <v>0</v>
      </c>
    </row>
    <row r="3599" spans="1:5" x14ac:dyDescent="0.25">
      <c r="A3599" s="188">
        <v>3103100165</v>
      </c>
      <c r="B3599" s="188" t="s">
        <v>4881</v>
      </c>
      <c r="C3599" s="188" t="s">
        <v>903</v>
      </c>
      <c r="D3599" s="188" t="s">
        <v>479</v>
      </c>
      <c r="E3599" s="189">
        <v>0</v>
      </c>
    </row>
    <row r="3600" spans="1:5" x14ac:dyDescent="0.25">
      <c r="A3600" s="190">
        <v>3103100166</v>
      </c>
      <c r="B3600" s="190" t="s">
        <v>6765</v>
      </c>
      <c r="C3600" s="190" t="s">
        <v>903</v>
      </c>
      <c r="D3600" s="190" t="s">
        <v>479</v>
      </c>
      <c r="E3600" s="191">
        <v>0</v>
      </c>
    </row>
    <row r="3601" spans="1:5" x14ac:dyDescent="0.25">
      <c r="A3601" s="188">
        <v>3103100167</v>
      </c>
      <c r="B3601" s="188" t="s">
        <v>2182</v>
      </c>
      <c r="C3601" s="188" t="s">
        <v>903</v>
      </c>
      <c r="D3601" s="188" t="s">
        <v>479</v>
      </c>
      <c r="E3601" s="189">
        <v>0</v>
      </c>
    </row>
    <row r="3602" spans="1:5" x14ac:dyDescent="0.25">
      <c r="A3602" s="190">
        <v>3103100168</v>
      </c>
      <c r="B3602" s="190" t="s">
        <v>2183</v>
      </c>
      <c r="C3602" s="190" t="s">
        <v>903</v>
      </c>
      <c r="D3602" s="190" t="s">
        <v>479</v>
      </c>
      <c r="E3602" s="191">
        <v>0</v>
      </c>
    </row>
    <row r="3603" spans="1:5" x14ac:dyDescent="0.25">
      <c r="A3603" s="188">
        <v>3103100169</v>
      </c>
      <c r="B3603" s="188" t="s">
        <v>2184</v>
      </c>
      <c r="C3603" s="188" t="s">
        <v>903</v>
      </c>
      <c r="D3603" s="188" t="s">
        <v>479</v>
      </c>
      <c r="E3603" s="189">
        <v>0</v>
      </c>
    </row>
    <row r="3604" spans="1:5" x14ac:dyDescent="0.25">
      <c r="A3604" s="190">
        <v>3103100170</v>
      </c>
      <c r="B3604" s="190" t="s">
        <v>5584</v>
      </c>
      <c r="C3604" s="190" t="s">
        <v>903</v>
      </c>
      <c r="D3604" s="190" t="s">
        <v>479</v>
      </c>
      <c r="E3604" s="191">
        <v>0</v>
      </c>
    </row>
    <row r="3605" spans="1:5" x14ac:dyDescent="0.25">
      <c r="A3605" s="188">
        <v>3103100171</v>
      </c>
      <c r="B3605" s="188" t="s">
        <v>2185</v>
      </c>
      <c r="C3605" s="188" t="s">
        <v>903</v>
      </c>
      <c r="D3605" s="188" t="s">
        <v>479</v>
      </c>
      <c r="E3605" s="189">
        <v>0</v>
      </c>
    </row>
    <row r="3606" spans="1:5" x14ac:dyDescent="0.25">
      <c r="A3606" s="190">
        <v>3103100172</v>
      </c>
      <c r="B3606" s="190" t="s">
        <v>2186</v>
      </c>
      <c r="C3606" s="190" t="s">
        <v>903</v>
      </c>
      <c r="D3606" s="190" t="s">
        <v>479</v>
      </c>
      <c r="E3606" s="191">
        <v>0</v>
      </c>
    </row>
    <row r="3607" spans="1:5" x14ac:dyDescent="0.25">
      <c r="A3607" s="188">
        <v>3103100173</v>
      </c>
      <c r="B3607" s="188" t="s">
        <v>2187</v>
      </c>
      <c r="C3607" s="188" t="s">
        <v>903</v>
      </c>
      <c r="D3607" s="188" t="s">
        <v>479</v>
      </c>
      <c r="E3607" s="189">
        <v>0</v>
      </c>
    </row>
    <row r="3608" spans="1:5" x14ac:dyDescent="0.25">
      <c r="A3608" s="190">
        <v>3103100174</v>
      </c>
      <c r="B3608" s="190" t="s">
        <v>2188</v>
      </c>
      <c r="C3608" s="190" t="s">
        <v>903</v>
      </c>
      <c r="D3608" s="190" t="s">
        <v>479</v>
      </c>
      <c r="E3608" s="191">
        <v>0</v>
      </c>
    </row>
    <row r="3609" spans="1:5" x14ac:dyDescent="0.25">
      <c r="A3609" s="188">
        <v>3103100175</v>
      </c>
      <c r="B3609" s="188" t="s">
        <v>4882</v>
      </c>
      <c r="C3609" s="188" t="s">
        <v>903</v>
      </c>
      <c r="D3609" s="188" t="s">
        <v>479</v>
      </c>
      <c r="E3609" s="189">
        <v>0</v>
      </c>
    </row>
    <row r="3610" spans="1:5" x14ac:dyDescent="0.25">
      <c r="A3610" s="190">
        <v>3103100176</v>
      </c>
      <c r="B3610" s="190" t="s">
        <v>2189</v>
      </c>
      <c r="C3610" s="190" t="s">
        <v>903</v>
      </c>
      <c r="D3610" s="190" t="s">
        <v>479</v>
      </c>
      <c r="E3610" s="191">
        <v>0</v>
      </c>
    </row>
    <row r="3611" spans="1:5" x14ac:dyDescent="0.25">
      <c r="A3611" s="188">
        <v>3103100177</v>
      </c>
      <c r="B3611" s="188" t="s">
        <v>4883</v>
      </c>
      <c r="C3611" s="188" t="s">
        <v>903</v>
      </c>
      <c r="D3611" s="188" t="s">
        <v>479</v>
      </c>
      <c r="E3611" s="189">
        <v>0</v>
      </c>
    </row>
    <row r="3612" spans="1:5" x14ac:dyDescent="0.25">
      <c r="A3612" s="190">
        <v>3103100178</v>
      </c>
      <c r="B3612" s="190" t="s">
        <v>2190</v>
      </c>
      <c r="C3612" s="190" t="s">
        <v>903</v>
      </c>
      <c r="D3612" s="190" t="s">
        <v>1975</v>
      </c>
      <c r="E3612" s="191">
        <v>0</v>
      </c>
    </row>
    <row r="3613" spans="1:5" x14ac:dyDescent="0.25">
      <c r="A3613" s="188">
        <v>3103100179</v>
      </c>
      <c r="B3613" s="188" t="s">
        <v>2191</v>
      </c>
      <c r="C3613" s="188" t="s">
        <v>903</v>
      </c>
      <c r="D3613" s="188" t="s">
        <v>1975</v>
      </c>
      <c r="E3613" s="189">
        <v>0</v>
      </c>
    </row>
    <row r="3614" spans="1:5" x14ac:dyDescent="0.25">
      <c r="A3614" s="190">
        <v>3103100180</v>
      </c>
      <c r="B3614" s="190" t="s">
        <v>2192</v>
      </c>
      <c r="C3614" s="190" t="s">
        <v>903</v>
      </c>
      <c r="D3614" s="190" t="s">
        <v>1975</v>
      </c>
      <c r="E3614" s="191">
        <v>0</v>
      </c>
    </row>
    <row r="3615" spans="1:5" x14ac:dyDescent="0.25">
      <c r="A3615" s="188">
        <v>3103100181</v>
      </c>
      <c r="B3615" s="188" t="s">
        <v>2193</v>
      </c>
      <c r="C3615" s="188" t="s">
        <v>903</v>
      </c>
      <c r="D3615" s="188" t="s">
        <v>479</v>
      </c>
      <c r="E3615" s="189">
        <v>0</v>
      </c>
    </row>
    <row r="3616" spans="1:5" x14ac:dyDescent="0.25">
      <c r="A3616" s="190">
        <v>3103100182</v>
      </c>
      <c r="B3616" s="190" t="s">
        <v>2194</v>
      </c>
      <c r="C3616" s="190" t="s">
        <v>903</v>
      </c>
      <c r="D3616" s="190" t="s">
        <v>479</v>
      </c>
      <c r="E3616" s="191">
        <v>0</v>
      </c>
    </row>
    <row r="3617" spans="1:5" x14ac:dyDescent="0.25">
      <c r="A3617" s="188">
        <v>3103100183</v>
      </c>
      <c r="B3617" s="188" t="s">
        <v>4884</v>
      </c>
      <c r="C3617" s="188" t="s">
        <v>903</v>
      </c>
      <c r="D3617" s="188" t="s">
        <v>479</v>
      </c>
      <c r="E3617" s="189">
        <v>0</v>
      </c>
    </row>
    <row r="3618" spans="1:5" x14ac:dyDescent="0.25">
      <c r="A3618" s="190">
        <v>3103100184</v>
      </c>
      <c r="B3618" s="190" t="s">
        <v>4885</v>
      </c>
      <c r="C3618" s="190" t="s">
        <v>903</v>
      </c>
      <c r="D3618" s="190" t="s">
        <v>479</v>
      </c>
      <c r="E3618" s="191">
        <v>0</v>
      </c>
    </row>
    <row r="3619" spans="1:5" x14ac:dyDescent="0.25">
      <c r="A3619" s="188">
        <v>3103100185</v>
      </c>
      <c r="B3619" s="188" t="s">
        <v>4886</v>
      </c>
      <c r="C3619" s="188" t="s">
        <v>903</v>
      </c>
      <c r="D3619" s="188" t="s">
        <v>479</v>
      </c>
      <c r="E3619" s="189">
        <v>0</v>
      </c>
    </row>
    <row r="3620" spans="1:5" x14ac:dyDescent="0.25">
      <c r="A3620" s="190">
        <v>3103100186</v>
      </c>
      <c r="B3620" s="190" t="s">
        <v>5585</v>
      </c>
      <c r="C3620" s="190" t="s">
        <v>903</v>
      </c>
      <c r="D3620" s="190" t="s">
        <v>479</v>
      </c>
      <c r="E3620" s="191">
        <v>0</v>
      </c>
    </row>
    <row r="3621" spans="1:5" x14ac:dyDescent="0.25">
      <c r="A3621" s="188">
        <v>3103100187</v>
      </c>
      <c r="B3621" s="188" t="s">
        <v>4374</v>
      </c>
      <c r="C3621" s="188" t="s">
        <v>903</v>
      </c>
      <c r="D3621" s="188" t="s">
        <v>479</v>
      </c>
      <c r="E3621" s="189">
        <v>0</v>
      </c>
    </row>
    <row r="3622" spans="1:5" x14ac:dyDescent="0.25">
      <c r="A3622" s="190">
        <v>3103100188</v>
      </c>
      <c r="B3622" s="190" t="s">
        <v>2195</v>
      </c>
      <c r="C3622" s="190" t="s">
        <v>903</v>
      </c>
      <c r="D3622" s="190" t="s">
        <v>1975</v>
      </c>
      <c r="E3622" s="191">
        <v>0</v>
      </c>
    </row>
    <row r="3623" spans="1:5" x14ac:dyDescent="0.25">
      <c r="A3623" s="188">
        <v>3103100189</v>
      </c>
      <c r="B3623" s="188" t="s">
        <v>6003</v>
      </c>
      <c r="C3623" s="188" t="s">
        <v>903</v>
      </c>
      <c r="D3623" s="188" t="s">
        <v>1975</v>
      </c>
      <c r="E3623" s="189">
        <v>0</v>
      </c>
    </row>
    <row r="3624" spans="1:5" x14ac:dyDescent="0.25">
      <c r="A3624" s="190">
        <v>3103100190</v>
      </c>
      <c r="B3624" s="190" t="s">
        <v>2196</v>
      </c>
      <c r="C3624" s="190" t="s">
        <v>903</v>
      </c>
      <c r="D3624" s="190" t="s">
        <v>1975</v>
      </c>
      <c r="E3624" s="191">
        <v>0</v>
      </c>
    </row>
    <row r="3625" spans="1:5" x14ac:dyDescent="0.25">
      <c r="A3625" s="188">
        <v>3103100191</v>
      </c>
      <c r="B3625" s="188" t="s">
        <v>2197</v>
      </c>
      <c r="C3625" s="188" t="s">
        <v>903</v>
      </c>
      <c r="D3625" s="188" t="s">
        <v>479</v>
      </c>
      <c r="E3625" s="189">
        <v>0</v>
      </c>
    </row>
    <row r="3626" spans="1:5" x14ac:dyDescent="0.25">
      <c r="A3626" s="190">
        <v>3103100192</v>
      </c>
      <c r="B3626" s="190" t="s">
        <v>6766</v>
      </c>
      <c r="C3626" s="190" t="s">
        <v>903</v>
      </c>
      <c r="D3626" s="190" t="s">
        <v>1975</v>
      </c>
      <c r="E3626" s="191">
        <v>0</v>
      </c>
    </row>
    <row r="3627" spans="1:5" x14ac:dyDescent="0.25">
      <c r="A3627" s="188">
        <v>3103100193</v>
      </c>
      <c r="B3627" s="188" t="s">
        <v>2198</v>
      </c>
      <c r="C3627" s="188" t="s">
        <v>903</v>
      </c>
      <c r="D3627" s="188" t="s">
        <v>1975</v>
      </c>
      <c r="E3627" s="189">
        <v>0</v>
      </c>
    </row>
    <row r="3628" spans="1:5" x14ac:dyDescent="0.25">
      <c r="A3628" s="190">
        <v>3103100194</v>
      </c>
      <c r="B3628" s="190" t="s">
        <v>2199</v>
      </c>
      <c r="C3628" s="190" t="s">
        <v>903</v>
      </c>
      <c r="D3628" s="190" t="s">
        <v>1975</v>
      </c>
      <c r="E3628" s="191">
        <v>0</v>
      </c>
    </row>
    <row r="3629" spans="1:5" x14ac:dyDescent="0.25">
      <c r="A3629" s="188">
        <v>3103100195</v>
      </c>
      <c r="B3629" s="188" t="s">
        <v>2200</v>
      </c>
      <c r="C3629" s="188" t="s">
        <v>903</v>
      </c>
      <c r="D3629" s="188" t="s">
        <v>1975</v>
      </c>
      <c r="E3629" s="189">
        <v>0</v>
      </c>
    </row>
    <row r="3630" spans="1:5" x14ac:dyDescent="0.25">
      <c r="A3630" s="190">
        <v>3103100196</v>
      </c>
      <c r="B3630" s="190" t="s">
        <v>2201</v>
      </c>
      <c r="C3630" s="190" t="s">
        <v>903</v>
      </c>
      <c r="D3630" s="190" t="s">
        <v>1975</v>
      </c>
      <c r="E3630" s="191">
        <v>0</v>
      </c>
    </row>
    <row r="3631" spans="1:5" x14ac:dyDescent="0.25">
      <c r="A3631" s="188">
        <v>3103100197</v>
      </c>
      <c r="B3631" s="188" t="s">
        <v>2202</v>
      </c>
      <c r="C3631" s="188" t="s">
        <v>903</v>
      </c>
      <c r="D3631" s="188" t="s">
        <v>479</v>
      </c>
      <c r="E3631" s="189">
        <v>0</v>
      </c>
    </row>
    <row r="3632" spans="1:5" x14ac:dyDescent="0.25">
      <c r="A3632" s="190">
        <v>3103100198</v>
      </c>
      <c r="B3632" s="190" t="s">
        <v>2203</v>
      </c>
      <c r="C3632" s="190" t="s">
        <v>903</v>
      </c>
      <c r="D3632" s="190" t="s">
        <v>1975</v>
      </c>
      <c r="E3632" s="191">
        <v>0</v>
      </c>
    </row>
    <row r="3633" spans="1:5" x14ac:dyDescent="0.25">
      <c r="A3633" s="188">
        <v>3103100199</v>
      </c>
      <c r="B3633" s="188" t="s">
        <v>2204</v>
      </c>
      <c r="C3633" s="188" t="s">
        <v>903</v>
      </c>
      <c r="D3633" s="188" t="s">
        <v>479</v>
      </c>
      <c r="E3633" s="189">
        <v>0</v>
      </c>
    </row>
    <row r="3634" spans="1:5" x14ac:dyDescent="0.25">
      <c r="A3634" s="190">
        <v>3103100200</v>
      </c>
      <c r="B3634" s="190" t="s">
        <v>2205</v>
      </c>
      <c r="C3634" s="190" t="s">
        <v>903</v>
      </c>
      <c r="D3634" s="190" t="s">
        <v>1975</v>
      </c>
      <c r="E3634" s="191">
        <v>0</v>
      </c>
    </row>
    <row r="3635" spans="1:5" x14ac:dyDescent="0.25">
      <c r="A3635" s="188">
        <v>3103100201</v>
      </c>
      <c r="B3635" s="188" t="s">
        <v>2206</v>
      </c>
      <c r="C3635" s="188" t="s">
        <v>903</v>
      </c>
      <c r="D3635" s="188" t="s">
        <v>2207</v>
      </c>
      <c r="E3635" s="189">
        <v>0</v>
      </c>
    </row>
    <row r="3636" spans="1:5" x14ac:dyDescent="0.25">
      <c r="A3636" s="190">
        <v>3103100202</v>
      </c>
      <c r="B3636" s="190" t="s">
        <v>6767</v>
      </c>
      <c r="C3636" s="190" t="s">
        <v>903</v>
      </c>
      <c r="D3636" s="190" t="s">
        <v>1975</v>
      </c>
      <c r="E3636" s="191">
        <v>0</v>
      </c>
    </row>
    <row r="3637" spans="1:5" x14ac:dyDescent="0.25">
      <c r="A3637" s="188">
        <v>3103100203</v>
      </c>
      <c r="B3637" s="188" t="s">
        <v>2208</v>
      </c>
      <c r="C3637" s="188" t="s">
        <v>903</v>
      </c>
      <c r="D3637" s="188" t="s">
        <v>1975</v>
      </c>
      <c r="E3637" s="189">
        <v>0</v>
      </c>
    </row>
    <row r="3638" spans="1:5" x14ac:dyDescent="0.25">
      <c r="A3638" s="190">
        <v>3103100204</v>
      </c>
      <c r="B3638" s="190" t="s">
        <v>2209</v>
      </c>
      <c r="C3638" s="190" t="s">
        <v>903</v>
      </c>
      <c r="D3638" s="190" t="s">
        <v>479</v>
      </c>
      <c r="E3638" s="191">
        <v>0</v>
      </c>
    </row>
    <row r="3639" spans="1:5" x14ac:dyDescent="0.25">
      <c r="A3639" s="188">
        <v>3103100205</v>
      </c>
      <c r="B3639" s="188" t="s">
        <v>4375</v>
      </c>
      <c r="C3639" s="188" t="s">
        <v>903</v>
      </c>
      <c r="D3639" s="188" t="s">
        <v>479</v>
      </c>
      <c r="E3639" s="189">
        <v>0</v>
      </c>
    </row>
    <row r="3640" spans="1:5" x14ac:dyDescent="0.25">
      <c r="A3640" s="190">
        <v>3103100206</v>
      </c>
      <c r="B3640" s="190" t="s">
        <v>2210</v>
      </c>
      <c r="C3640" s="190" t="s">
        <v>903</v>
      </c>
      <c r="D3640" s="190" t="s">
        <v>479</v>
      </c>
      <c r="E3640" s="191">
        <v>0</v>
      </c>
    </row>
    <row r="3641" spans="1:5" x14ac:dyDescent="0.25">
      <c r="A3641" s="188">
        <v>3103100207</v>
      </c>
      <c r="B3641" s="188" t="s">
        <v>3918</v>
      </c>
      <c r="C3641" s="188" t="s">
        <v>903</v>
      </c>
      <c r="D3641" s="188" t="s">
        <v>479</v>
      </c>
      <c r="E3641" s="189">
        <v>0</v>
      </c>
    </row>
    <row r="3642" spans="1:5" x14ac:dyDescent="0.25">
      <c r="A3642" s="190">
        <v>3103100208</v>
      </c>
      <c r="B3642" s="190" t="s">
        <v>4376</v>
      </c>
      <c r="C3642" s="190" t="s">
        <v>903</v>
      </c>
      <c r="D3642" s="190" t="s">
        <v>479</v>
      </c>
      <c r="E3642" s="191">
        <v>0</v>
      </c>
    </row>
    <row r="3643" spans="1:5" x14ac:dyDescent="0.25">
      <c r="A3643" s="188">
        <v>3103100209</v>
      </c>
      <c r="B3643" s="188" t="s">
        <v>2211</v>
      </c>
      <c r="C3643" s="188" t="s">
        <v>903</v>
      </c>
      <c r="D3643" s="188" t="s">
        <v>479</v>
      </c>
      <c r="E3643" s="189">
        <v>0</v>
      </c>
    </row>
    <row r="3644" spans="1:5" x14ac:dyDescent="0.25">
      <c r="A3644" s="190">
        <v>3103100210</v>
      </c>
      <c r="B3644" s="190" t="s">
        <v>2212</v>
      </c>
      <c r="C3644" s="190" t="s">
        <v>903</v>
      </c>
      <c r="D3644" s="190" t="s">
        <v>479</v>
      </c>
      <c r="E3644" s="191">
        <v>0</v>
      </c>
    </row>
    <row r="3645" spans="1:5" x14ac:dyDescent="0.25">
      <c r="A3645" s="188">
        <v>3103100211</v>
      </c>
      <c r="B3645" s="188" t="s">
        <v>2213</v>
      </c>
      <c r="C3645" s="188" t="s">
        <v>903</v>
      </c>
      <c r="D3645" s="188" t="s">
        <v>1975</v>
      </c>
      <c r="E3645" s="189">
        <v>0</v>
      </c>
    </row>
    <row r="3646" spans="1:5" x14ac:dyDescent="0.25">
      <c r="A3646" s="190">
        <v>3103100212</v>
      </c>
      <c r="B3646" s="190" t="s">
        <v>7272</v>
      </c>
      <c r="C3646" s="190" t="s">
        <v>903</v>
      </c>
      <c r="D3646" s="190" t="s">
        <v>1975</v>
      </c>
      <c r="E3646" s="191">
        <v>0</v>
      </c>
    </row>
    <row r="3647" spans="1:5" x14ac:dyDescent="0.25">
      <c r="A3647" s="188">
        <v>3103100213</v>
      </c>
      <c r="B3647" s="188" t="s">
        <v>9033</v>
      </c>
      <c r="C3647" s="188" t="s">
        <v>903</v>
      </c>
      <c r="D3647" s="188" t="s">
        <v>481</v>
      </c>
      <c r="E3647" s="189">
        <v>0</v>
      </c>
    </row>
    <row r="3648" spans="1:5" x14ac:dyDescent="0.25">
      <c r="A3648" s="190">
        <v>3103100214</v>
      </c>
      <c r="B3648" s="190" t="s">
        <v>2215</v>
      </c>
      <c r="C3648" s="190" t="s">
        <v>903</v>
      </c>
      <c r="D3648" s="190" t="s">
        <v>1975</v>
      </c>
      <c r="E3648" s="191">
        <v>0</v>
      </c>
    </row>
    <row r="3649" spans="1:5" x14ac:dyDescent="0.25">
      <c r="A3649" s="188">
        <v>3103100215</v>
      </c>
      <c r="B3649" s="188" t="s">
        <v>2216</v>
      </c>
      <c r="C3649" s="188" t="s">
        <v>903</v>
      </c>
      <c r="D3649" s="188" t="s">
        <v>479</v>
      </c>
      <c r="E3649" s="189">
        <v>0</v>
      </c>
    </row>
    <row r="3650" spans="1:5" x14ac:dyDescent="0.25">
      <c r="A3650" s="190">
        <v>3103100216</v>
      </c>
      <c r="B3650" s="190" t="s">
        <v>2217</v>
      </c>
      <c r="C3650" s="190" t="s">
        <v>903</v>
      </c>
      <c r="D3650" s="190" t="s">
        <v>479</v>
      </c>
      <c r="E3650" s="191">
        <v>0</v>
      </c>
    </row>
    <row r="3651" spans="1:5" x14ac:dyDescent="0.25">
      <c r="A3651" s="188">
        <v>3103100217</v>
      </c>
      <c r="B3651" s="188" t="s">
        <v>6768</v>
      </c>
      <c r="C3651" s="188" t="s">
        <v>903</v>
      </c>
      <c r="D3651" s="188" t="s">
        <v>479</v>
      </c>
      <c r="E3651" s="189">
        <v>0</v>
      </c>
    </row>
    <row r="3652" spans="1:5" x14ac:dyDescent="0.25">
      <c r="A3652" s="190">
        <v>3103100218</v>
      </c>
      <c r="B3652" s="190" t="s">
        <v>2218</v>
      </c>
      <c r="C3652" s="190" t="s">
        <v>903</v>
      </c>
      <c r="D3652" s="190" t="s">
        <v>479</v>
      </c>
      <c r="E3652" s="191">
        <v>0</v>
      </c>
    </row>
    <row r="3653" spans="1:5" x14ac:dyDescent="0.25">
      <c r="A3653" s="188">
        <v>3103100219</v>
      </c>
      <c r="B3653" s="188" t="s">
        <v>2219</v>
      </c>
      <c r="C3653" s="188" t="s">
        <v>903</v>
      </c>
      <c r="D3653" s="188" t="s">
        <v>479</v>
      </c>
      <c r="E3653" s="189">
        <v>0</v>
      </c>
    </row>
    <row r="3654" spans="1:5" x14ac:dyDescent="0.25">
      <c r="A3654" s="190">
        <v>3103100220</v>
      </c>
      <c r="B3654" s="190" t="s">
        <v>2220</v>
      </c>
      <c r="C3654" s="190" t="s">
        <v>903</v>
      </c>
      <c r="D3654" s="190" t="s">
        <v>479</v>
      </c>
      <c r="E3654" s="191">
        <v>0</v>
      </c>
    </row>
    <row r="3655" spans="1:5" x14ac:dyDescent="0.25">
      <c r="A3655" s="188">
        <v>3103100221</v>
      </c>
      <c r="B3655" s="188" t="s">
        <v>2221</v>
      </c>
      <c r="C3655" s="188" t="s">
        <v>903</v>
      </c>
      <c r="D3655" s="188" t="s">
        <v>479</v>
      </c>
      <c r="E3655" s="189">
        <v>0</v>
      </c>
    </row>
    <row r="3656" spans="1:5" x14ac:dyDescent="0.25">
      <c r="A3656" s="190">
        <v>3103100222</v>
      </c>
      <c r="B3656" s="190" t="s">
        <v>6769</v>
      </c>
      <c r="C3656" s="190" t="s">
        <v>903</v>
      </c>
      <c r="D3656" s="190" t="s">
        <v>479</v>
      </c>
      <c r="E3656" s="191">
        <v>0</v>
      </c>
    </row>
    <row r="3657" spans="1:5" x14ac:dyDescent="0.25">
      <c r="A3657" s="188">
        <v>3103100223</v>
      </c>
      <c r="B3657" s="188" t="s">
        <v>5586</v>
      </c>
      <c r="C3657" s="188" t="s">
        <v>903</v>
      </c>
      <c r="D3657" s="188" t="s">
        <v>479</v>
      </c>
      <c r="E3657" s="189">
        <v>0</v>
      </c>
    </row>
    <row r="3658" spans="1:5" x14ac:dyDescent="0.25">
      <c r="A3658" s="190">
        <v>3103100224</v>
      </c>
      <c r="B3658" s="190" t="s">
        <v>6770</v>
      </c>
      <c r="C3658" s="190" t="s">
        <v>903</v>
      </c>
      <c r="D3658" s="190" t="s">
        <v>479</v>
      </c>
      <c r="E3658" s="191">
        <v>0</v>
      </c>
    </row>
    <row r="3659" spans="1:5" x14ac:dyDescent="0.25">
      <c r="A3659" s="188">
        <v>3103100225</v>
      </c>
      <c r="B3659" s="188" t="s">
        <v>2222</v>
      </c>
      <c r="C3659" s="188" t="s">
        <v>903</v>
      </c>
      <c r="D3659" s="188" t="s">
        <v>479</v>
      </c>
      <c r="E3659" s="189">
        <v>0</v>
      </c>
    </row>
    <row r="3660" spans="1:5" x14ac:dyDescent="0.25">
      <c r="A3660" s="190">
        <v>3103100226</v>
      </c>
      <c r="B3660" s="190" t="s">
        <v>6771</v>
      </c>
      <c r="C3660" s="190" t="s">
        <v>903</v>
      </c>
      <c r="D3660" s="190" t="s">
        <v>479</v>
      </c>
      <c r="E3660" s="191">
        <v>0</v>
      </c>
    </row>
    <row r="3661" spans="1:5" x14ac:dyDescent="0.25">
      <c r="A3661" s="188">
        <v>3103100227</v>
      </c>
      <c r="B3661" s="188" t="s">
        <v>2223</v>
      </c>
      <c r="C3661" s="188" t="s">
        <v>903</v>
      </c>
      <c r="D3661" s="188" t="s">
        <v>479</v>
      </c>
      <c r="E3661" s="189">
        <v>0</v>
      </c>
    </row>
    <row r="3662" spans="1:5" x14ac:dyDescent="0.25">
      <c r="A3662" s="190">
        <v>3103100228</v>
      </c>
      <c r="B3662" s="190" t="s">
        <v>2224</v>
      </c>
      <c r="C3662" s="190" t="s">
        <v>903</v>
      </c>
      <c r="D3662" s="190" t="s">
        <v>479</v>
      </c>
      <c r="E3662" s="191">
        <v>0</v>
      </c>
    </row>
    <row r="3663" spans="1:5" x14ac:dyDescent="0.25">
      <c r="A3663" s="188">
        <v>3103100229</v>
      </c>
      <c r="B3663" s="188" t="s">
        <v>6772</v>
      </c>
      <c r="C3663" s="188" t="s">
        <v>903</v>
      </c>
      <c r="D3663" s="188" t="s">
        <v>479</v>
      </c>
      <c r="E3663" s="189">
        <v>0</v>
      </c>
    </row>
    <row r="3664" spans="1:5" x14ac:dyDescent="0.25">
      <c r="A3664" s="190">
        <v>3103100230</v>
      </c>
      <c r="B3664" s="190" t="s">
        <v>2225</v>
      </c>
      <c r="C3664" s="190" t="s">
        <v>903</v>
      </c>
      <c r="D3664" s="190" t="s">
        <v>479</v>
      </c>
      <c r="E3664" s="191">
        <v>0</v>
      </c>
    </row>
    <row r="3665" spans="1:5" x14ac:dyDescent="0.25">
      <c r="A3665" s="188">
        <v>3103100231</v>
      </c>
      <c r="B3665" s="188" t="s">
        <v>6773</v>
      </c>
      <c r="C3665" s="188" t="s">
        <v>903</v>
      </c>
      <c r="D3665" s="188" t="s">
        <v>1975</v>
      </c>
      <c r="E3665" s="189">
        <v>0</v>
      </c>
    </row>
    <row r="3666" spans="1:5" x14ac:dyDescent="0.25">
      <c r="A3666" s="190">
        <v>3103100232</v>
      </c>
      <c r="B3666" s="190" t="s">
        <v>2226</v>
      </c>
      <c r="C3666" s="190" t="s">
        <v>903</v>
      </c>
      <c r="D3666" s="190" t="s">
        <v>1975</v>
      </c>
      <c r="E3666" s="191">
        <v>0</v>
      </c>
    </row>
    <row r="3667" spans="1:5" x14ac:dyDescent="0.25">
      <c r="A3667" s="188">
        <v>3103100233</v>
      </c>
      <c r="B3667" s="188" t="s">
        <v>6536</v>
      </c>
      <c r="C3667" s="188" t="s">
        <v>903</v>
      </c>
      <c r="D3667" s="188" t="s">
        <v>1975</v>
      </c>
      <c r="E3667" s="189">
        <v>0</v>
      </c>
    </row>
    <row r="3668" spans="1:5" x14ac:dyDescent="0.25">
      <c r="A3668" s="190">
        <v>3103100234</v>
      </c>
      <c r="B3668" s="190" t="s">
        <v>2227</v>
      </c>
      <c r="C3668" s="190" t="s">
        <v>903</v>
      </c>
      <c r="D3668" s="190" t="s">
        <v>479</v>
      </c>
      <c r="E3668" s="191">
        <v>0</v>
      </c>
    </row>
    <row r="3669" spans="1:5" x14ac:dyDescent="0.25">
      <c r="A3669" s="188">
        <v>3103100235</v>
      </c>
      <c r="B3669" s="188" t="s">
        <v>5587</v>
      </c>
      <c r="C3669" s="188" t="s">
        <v>903</v>
      </c>
      <c r="D3669" s="188" t="s">
        <v>1975</v>
      </c>
      <c r="E3669" s="189">
        <v>0</v>
      </c>
    </row>
    <row r="3670" spans="1:5" x14ac:dyDescent="0.25">
      <c r="A3670" s="190">
        <v>3103100236</v>
      </c>
      <c r="B3670" s="190" t="s">
        <v>4887</v>
      </c>
      <c r="C3670" s="190" t="s">
        <v>903</v>
      </c>
      <c r="D3670" s="190" t="s">
        <v>479</v>
      </c>
      <c r="E3670" s="191">
        <v>0</v>
      </c>
    </row>
    <row r="3671" spans="1:5" x14ac:dyDescent="0.25">
      <c r="A3671" s="188">
        <v>3103100237</v>
      </c>
      <c r="B3671" s="188" t="s">
        <v>2228</v>
      </c>
      <c r="C3671" s="188" t="s">
        <v>903</v>
      </c>
      <c r="D3671" s="188" t="s">
        <v>479</v>
      </c>
      <c r="E3671" s="189">
        <v>0</v>
      </c>
    </row>
    <row r="3672" spans="1:5" x14ac:dyDescent="0.25">
      <c r="A3672" s="190">
        <v>3103100238</v>
      </c>
      <c r="B3672" s="190" t="s">
        <v>2229</v>
      </c>
      <c r="C3672" s="190" t="s">
        <v>903</v>
      </c>
      <c r="D3672" s="190" t="s">
        <v>479</v>
      </c>
      <c r="E3672" s="191">
        <v>0</v>
      </c>
    </row>
    <row r="3673" spans="1:5" x14ac:dyDescent="0.25">
      <c r="A3673" s="188">
        <v>3103100239</v>
      </c>
      <c r="B3673" s="188" t="s">
        <v>6774</v>
      </c>
      <c r="C3673" s="188" t="s">
        <v>903</v>
      </c>
      <c r="D3673" s="188" t="s">
        <v>479</v>
      </c>
      <c r="E3673" s="189">
        <v>0</v>
      </c>
    </row>
    <row r="3674" spans="1:5" x14ac:dyDescent="0.25">
      <c r="A3674" s="190">
        <v>3103100240</v>
      </c>
      <c r="B3674" s="190" t="s">
        <v>2230</v>
      </c>
      <c r="C3674" s="190" t="s">
        <v>903</v>
      </c>
      <c r="D3674" s="190" t="s">
        <v>479</v>
      </c>
      <c r="E3674" s="191">
        <v>0</v>
      </c>
    </row>
    <row r="3675" spans="1:5" x14ac:dyDescent="0.25">
      <c r="A3675" s="188">
        <v>3103100241</v>
      </c>
      <c r="B3675" s="188" t="s">
        <v>2231</v>
      </c>
      <c r="C3675" s="188" t="s">
        <v>903</v>
      </c>
      <c r="D3675" s="188" t="s">
        <v>479</v>
      </c>
      <c r="E3675" s="189">
        <v>0</v>
      </c>
    </row>
    <row r="3676" spans="1:5" x14ac:dyDescent="0.25">
      <c r="A3676" s="190">
        <v>3103100242</v>
      </c>
      <c r="B3676" s="190" t="s">
        <v>6775</v>
      </c>
      <c r="C3676" s="190" t="s">
        <v>903</v>
      </c>
      <c r="D3676" s="190" t="s">
        <v>1975</v>
      </c>
      <c r="E3676" s="191">
        <v>0</v>
      </c>
    </row>
    <row r="3677" spans="1:5" x14ac:dyDescent="0.25">
      <c r="A3677" s="188">
        <v>3103100243</v>
      </c>
      <c r="B3677" s="188" t="s">
        <v>2232</v>
      </c>
      <c r="C3677" s="188" t="s">
        <v>903</v>
      </c>
      <c r="D3677" s="188" t="s">
        <v>1975</v>
      </c>
      <c r="E3677" s="189">
        <v>0</v>
      </c>
    </row>
    <row r="3678" spans="1:5" x14ac:dyDescent="0.25">
      <c r="A3678" s="190">
        <v>3103100244</v>
      </c>
      <c r="B3678" s="190" t="s">
        <v>2233</v>
      </c>
      <c r="C3678" s="190" t="s">
        <v>903</v>
      </c>
      <c r="D3678" s="190" t="s">
        <v>1975</v>
      </c>
      <c r="E3678" s="191">
        <v>0</v>
      </c>
    </row>
    <row r="3679" spans="1:5" x14ac:dyDescent="0.25">
      <c r="A3679" s="188">
        <v>3103100245</v>
      </c>
      <c r="B3679" s="188" t="s">
        <v>2234</v>
      </c>
      <c r="C3679" s="188" t="s">
        <v>903</v>
      </c>
      <c r="D3679" s="188" t="s">
        <v>1975</v>
      </c>
      <c r="E3679" s="189">
        <v>0</v>
      </c>
    </row>
    <row r="3680" spans="1:5" x14ac:dyDescent="0.25">
      <c r="A3680" s="190">
        <v>3103100246</v>
      </c>
      <c r="B3680" s="190" t="s">
        <v>2235</v>
      </c>
      <c r="C3680" s="190" t="s">
        <v>903</v>
      </c>
      <c r="D3680" s="190" t="s">
        <v>1975</v>
      </c>
      <c r="E3680" s="191">
        <v>0</v>
      </c>
    </row>
    <row r="3681" spans="1:5" x14ac:dyDescent="0.25">
      <c r="A3681" s="188">
        <v>3103100247</v>
      </c>
      <c r="B3681" s="188" t="s">
        <v>2236</v>
      </c>
      <c r="C3681" s="188" t="s">
        <v>903</v>
      </c>
      <c r="D3681" s="188" t="s">
        <v>479</v>
      </c>
      <c r="E3681" s="189">
        <v>0</v>
      </c>
    </row>
    <row r="3682" spans="1:5" x14ac:dyDescent="0.25">
      <c r="A3682" s="190">
        <v>3103100248</v>
      </c>
      <c r="B3682" s="190" t="s">
        <v>2237</v>
      </c>
      <c r="C3682" s="190" t="s">
        <v>903</v>
      </c>
      <c r="D3682" s="190" t="s">
        <v>479</v>
      </c>
      <c r="E3682" s="191">
        <v>0</v>
      </c>
    </row>
    <row r="3683" spans="1:5" x14ac:dyDescent="0.25">
      <c r="A3683" s="188">
        <v>3103100249</v>
      </c>
      <c r="B3683" s="188" t="s">
        <v>2238</v>
      </c>
      <c r="C3683" s="188" t="s">
        <v>903</v>
      </c>
      <c r="D3683" s="188" t="s">
        <v>479</v>
      </c>
      <c r="E3683" s="189">
        <v>0</v>
      </c>
    </row>
    <row r="3684" spans="1:5" x14ac:dyDescent="0.25">
      <c r="A3684" s="190">
        <v>3103100250</v>
      </c>
      <c r="B3684" s="190" t="s">
        <v>4888</v>
      </c>
      <c r="C3684" s="190" t="s">
        <v>903</v>
      </c>
      <c r="D3684" s="190" t="s">
        <v>1975</v>
      </c>
      <c r="E3684" s="191">
        <v>0</v>
      </c>
    </row>
    <row r="3685" spans="1:5" x14ac:dyDescent="0.25">
      <c r="A3685" s="188">
        <v>3103100251</v>
      </c>
      <c r="B3685" s="188" t="s">
        <v>2239</v>
      </c>
      <c r="C3685" s="188" t="s">
        <v>903</v>
      </c>
      <c r="D3685" s="188" t="s">
        <v>1975</v>
      </c>
      <c r="E3685" s="189">
        <v>0</v>
      </c>
    </row>
    <row r="3686" spans="1:5" x14ac:dyDescent="0.25">
      <c r="A3686" s="190">
        <v>3103100252</v>
      </c>
      <c r="B3686" s="190" t="s">
        <v>2240</v>
      </c>
      <c r="C3686" s="190" t="s">
        <v>903</v>
      </c>
      <c r="D3686" s="190" t="s">
        <v>1975</v>
      </c>
      <c r="E3686" s="191">
        <v>0</v>
      </c>
    </row>
    <row r="3687" spans="1:5" x14ac:dyDescent="0.25">
      <c r="A3687" s="188">
        <v>3103100253</v>
      </c>
      <c r="B3687" s="188" t="s">
        <v>2241</v>
      </c>
      <c r="C3687" s="188" t="s">
        <v>903</v>
      </c>
      <c r="D3687" s="188" t="s">
        <v>1975</v>
      </c>
      <c r="E3687" s="189">
        <v>0</v>
      </c>
    </row>
    <row r="3688" spans="1:5" x14ac:dyDescent="0.25">
      <c r="A3688" s="190">
        <v>3103100254</v>
      </c>
      <c r="B3688" s="190" t="s">
        <v>2242</v>
      </c>
      <c r="C3688" s="190" t="s">
        <v>903</v>
      </c>
      <c r="D3688" s="190" t="s">
        <v>1975</v>
      </c>
      <c r="E3688" s="191">
        <v>0</v>
      </c>
    </row>
    <row r="3689" spans="1:5" x14ac:dyDescent="0.25">
      <c r="A3689" s="188">
        <v>3103100255</v>
      </c>
      <c r="B3689" s="188" t="s">
        <v>2243</v>
      </c>
      <c r="C3689" s="188" t="s">
        <v>903</v>
      </c>
      <c r="D3689" s="188" t="s">
        <v>1975</v>
      </c>
      <c r="E3689" s="189">
        <v>0</v>
      </c>
    </row>
    <row r="3690" spans="1:5" x14ac:dyDescent="0.25">
      <c r="A3690" s="190">
        <v>3103100256</v>
      </c>
      <c r="B3690" s="190" t="s">
        <v>2244</v>
      </c>
      <c r="C3690" s="190" t="s">
        <v>903</v>
      </c>
      <c r="D3690" s="190" t="s">
        <v>1975</v>
      </c>
      <c r="E3690" s="191">
        <v>0</v>
      </c>
    </row>
    <row r="3691" spans="1:5" x14ac:dyDescent="0.25">
      <c r="A3691" s="188">
        <v>3103100257</v>
      </c>
      <c r="B3691" s="188" t="s">
        <v>3629</v>
      </c>
      <c r="C3691" s="188" t="s">
        <v>903</v>
      </c>
      <c r="D3691" s="188" t="s">
        <v>750</v>
      </c>
      <c r="E3691" s="189">
        <v>0</v>
      </c>
    </row>
    <row r="3692" spans="1:5" x14ac:dyDescent="0.25">
      <c r="A3692" s="190">
        <v>3103100258</v>
      </c>
      <c r="B3692" s="190" t="s">
        <v>3398</v>
      </c>
      <c r="C3692" s="190" t="s">
        <v>903</v>
      </c>
      <c r="D3692" s="190" t="s">
        <v>1975</v>
      </c>
      <c r="E3692" s="191">
        <v>0</v>
      </c>
    </row>
    <row r="3693" spans="1:5" x14ac:dyDescent="0.25">
      <c r="A3693" s="188">
        <v>3103100259</v>
      </c>
      <c r="B3693" s="188" t="s">
        <v>3399</v>
      </c>
      <c r="C3693" s="188" t="s">
        <v>903</v>
      </c>
      <c r="D3693" s="188" t="s">
        <v>1975</v>
      </c>
      <c r="E3693" s="189">
        <v>0</v>
      </c>
    </row>
    <row r="3694" spans="1:5" x14ac:dyDescent="0.25">
      <c r="A3694" s="190">
        <v>3103100260</v>
      </c>
      <c r="B3694" s="190" t="s">
        <v>3400</v>
      </c>
      <c r="C3694" s="190" t="s">
        <v>903</v>
      </c>
      <c r="D3694" s="190" t="s">
        <v>1975</v>
      </c>
      <c r="E3694" s="191">
        <v>0</v>
      </c>
    </row>
    <row r="3695" spans="1:5" x14ac:dyDescent="0.25">
      <c r="A3695" s="188">
        <v>3103100261</v>
      </c>
      <c r="B3695" s="188" t="s">
        <v>3401</v>
      </c>
      <c r="C3695" s="188" t="s">
        <v>903</v>
      </c>
      <c r="D3695" s="188" t="s">
        <v>1975</v>
      </c>
      <c r="E3695" s="189">
        <v>0</v>
      </c>
    </row>
    <row r="3696" spans="1:5" x14ac:dyDescent="0.25">
      <c r="A3696" s="190">
        <v>3103100262</v>
      </c>
      <c r="B3696" s="190" t="s">
        <v>3402</v>
      </c>
      <c r="C3696" s="190" t="s">
        <v>903</v>
      </c>
      <c r="D3696" s="190" t="s">
        <v>2247</v>
      </c>
      <c r="E3696" s="191">
        <v>0</v>
      </c>
    </row>
    <row r="3697" spans="1:5" x14ac:dyDescent="0.25">
      <c r="A3697" s="188">
        <v>3103100263</v>
      </c>
      <c r="B3697" s="188" t="s">
        <v>3403</v>
      </c>
      <c r="C3697" s="188" t="s">
        <v>903</v>
      </c>
      <c r="D3697" s="188" t="s">
        <v>1975</v>
      </c>
      <c r="E3697" s="189">
        <v>0</v>
      </c>
    </row>
    <row r="3698" spans="1:5" x14ac:dyDescent="0.25">
      <c r="A3698" s="190">
        <v>3103100264</v>
      </c>
      <c r="B3698" s="190" t="s">
        <v>3404</v>
      </c>
      <c r="C3698" s="190" t="s">
        <v>903</v>
      </c>
      <c r="D3698" s="190" t="s">
        <v>1975</v>
      </c>
      <c r="E3698" s="191">
        <v>0</v>
      </c>
    </row>
    <row r="3699" spans="1:5" x14ac:dyDescent="0.25">
      <c r="A3699" s="188">
        <v>3103100265</v>
      </c>
      <c r="B3699" s="188" t="s">
        <v>3405</v>
      </c>
      <c r="C3699" s="188" t="s">
        <v>903</v>
      </c>
      <c r="D3699" s="188" t="s">
        <v>1975</v>
      </c>
      <c r="E3699" s="189">
        <v>0</v>
      </c>
    </row>
    <row r="3700" spans="1:5" x14ac:dyDescent="0.25">
      <c r="A3700" s="190">
        <v>3103100266</v>
      </c>
      <c r="B3700" s="190" t="s">
        <v>3406</v>
      </c>
      <c r="C3700" s="190" t="s">
        <v>903</v>
      </c>
      <c r="D3700" s="190" t="s">
        <v>479</v>
      </c>
      <c r="E3700" s="191">
        <v>0</v>
      </c>
    </row>
    <row r="3701" spans="1:5" x14ac:dyDescent="0.25">
      <c r="A3701" s="188">
        <v>3103100267</v>
      </c>
      <c r="B3701" s="188" t="s">
        <v>3407</v>
      </c>
      <c r="C3701" s="188" t="s">
        <v>903</v>
      </c>
      <c r="D3701" s="188" t="s">
        <v>479</v>
      </c>
      <c r="E3701" s="189">
        <v>0</v>
      </c>
    </row>
    <row r="3702" spans="1:5" x14ac:dyDescent="0.25">
      <c r="A3702" s="190">
        <v>3103100268</v>
      </c>
      <c r="B3702" s="190" t="s">
        <v>3408</v>
      </c>
      <c r="C3702" s="190" t="s">
        <v>903</v>
      </c>
      <c r="D3702" s="190" t="s">
        <v>874</v>
      </c>
      <c r="E3702" s="191">
        <v>0</v>
      </c>
    </row>
    <row r="3703" spans="1:5" x14ac:dyDescent="0.25">
      <c r="A3703" s="188">
        <v>3103100269</v>
      </c>
      <c r="B3703" s="188" t="s">
        <v>4377</v>
      </c>
      <c r="C3703" s="188" t="s">
        <v>903</v>
      </c>
      <c r="D3703" s="188" t="s">
        <v>479</v>
      </c>
      <c r="E3703" s="189">
        <v>0</v>
      </c>
    </row>
    <row r="3704" spans="1:5" x14ac:dyDescent="0.25">
      <c r="A3704" s="190">
        <v>3103100270</v>
      </c>
      <c r="B3704" s="190" t="s">
        <v>5588</v>
      </c>
      <c r="C3704" s="190" t="s">
        <v>903</v>
      </c>
      <c r="D3704" s="190" t="s">
        <v>2002</v>
      </c>
      <c r="E3704" s="191">
        <v>0</v>
      </c>
    </row>
    <row r="3705" spans="1:5" x14ac:dyDescent="0.25">
      <c r="A3705" s="188">
        <v>3103100271</v>
      </c>
      <c r="B3705" s="188" t="s">
        <v>11791</v>
      </c>
      <c r="C3705" s="188" t="s">
        <v>903</v>
      </c>
      <c r="D3705" s="188" t="s">
        <v>1975</v>
      </c>
      <c r="E3705" s="189">
        <v>0</v>
      </c>
    </row>
    <row r="3706" spans="1:5" x14ac:dyDescent="0.25">
      <c r="A3706" s="190">
        <v>3103100272</v>
      </c>
      <c r="B3706" s="190" t="s">
        <v>5589</v>
      </c>
      <c r="C3706" s="190" t="s">
        <v>903</v>
      </c>
      <c r="D3706" s="190" t="s">
        <v>479</v>
      </c>
      <c r="E3706" s="191">
        <v>0</v>
      </c>
    </row>
    <row r="3707" spans="1:5" x14ac:dyDescent="0.25">
      <c r="A3707" s="188">
        <v>3103100273</v>
      </c>
      <c r="B3707" s="188" t="s">
        <v>3409</v>
      </c>
      <c r="C3707" s="188" t="s">
        <v>903</v>
      </c>
      <c r="D3707" s="188" t="s">
        <v>1975</v>
      </c>
      <c r="E3707" s="189">
        <v>0</v>
      </c>
    </row>
    <row r="3708" spans="1:5" x14ac:dyDescent="0.25">
      <c r="A3708" s="190">
        <v>3103100274</v>
      </c>
      <c r="B3708" s="190" t="s">
        <v>4889</v>
      </c>
      <c r="C3708" s="190" t="s">
        <v>903</v>
      </c>
      <c r="D3708" s="190" t="s">
        <v>479</v>
      </c>
      <c r="E3708" s="191">
        <v>0</v>
      </c>
    </row>
    <row r="3709" spans="1:5" x14ac:dyDescent="0.25">
      <c r="A3709" s="188">
        <v>3103100275</v>
      </c>
      <c r="B3709" s="188" t="s">
        <v>3410</v>
      </c>
      <c r="C3709" s="188" t="s">
        <v>903</v>
      </c>
      <c r="D3709" s="188" t="s">
        <v>479</v>
      </c>
      <c r="E3709" s="189">
        <v>0</v>
      </c>
    </row>
    <row r="3710" spans="1:5" x14ac:dyDescent="0.25">
      <c r="A3710" s="190">
        <v>3103100276</v>
      </c>
      <c r="B3710" s="190" t="s">
        <v>3411</v>
      </c>
      <c r="C3710" s="190" t="s">
        <v>903</v>
      </c>
      <c r="D3710" s="190" t="s">
        <v>1975</v>
      </c>
      <c r="E3710" s="191">
        <v>0</v>
      </c>
    </row>
    <row r="3711" spans="1:5" x14ac:dyDescent="0.25">
      <c r="A3711" s="188">
        <v>3103100277</v>
      </c>
      <c r="B3711" s="188" t="s">
        <v>5590</v>
      </c>
      <c r="C3711" s="188" t="s">
        <v>903</v>
      </c>
      <c r="D3711" s="188" t="s">
        <v>1975</v>
      </c>
      <c r="E3711" s="189">
        <v>0</v>
      </c>
    </row>
    <row r="3712" spans="1:5" x14ac:dyDescent="0.25">
      <c r="A3712" s="190">
        <v>3103100278</v>
      </c>
      <c r="B3712" s="190" t="s">
        <v>7352</v>
      </c>
      <c r="C3712" s="190" t="s">
        <v>903</v>
      </c>
      <c r="D3712" s="190" t="s">
        <v>1975</v>
      </c>
      <c r="E3712" s="191">
        <v>0</v>
      </c>
    </row>
    <row r="3713" spans="1:5" x14ac:dyDescent="0.25">
      <c r="A3713" s="188">
        <v>3103100279</v>
      </c>
      <c r="B3713" s="188" t="s">
        <v>3412</v>
      </c>
      <c r="C3713" s="188" t="s">
        <v>903</v>
      </c>
      <c r="D3713" s="188" t="s">
        <v>1975</v>
      </c>
      <c r="E3713" s="189">
        <v>0</v>
      </c>
    </row>
    <row r="3714" spans="1:5" x14ac:dyDescent="0.25">
      <c r="A3714" s="190">
        <v>3103100280</v>
      </c>
      <c r="B3714" s="190" t="s">
        <v>3413</v>
      </c>
      <c r="C3714" s="190" t="s">
        <v>903</v>
      </c>
      <c r="D3714" s="190" t="s">
        <v>479</v>
      </c>
      <c r="E3714" s="191">
        <v>0</v>
      </c>
    </row>
    <row r="3715" spans="1:5" x14ac:dyDescent="0.25">
      <c r="A3715" s="188">
        <v>3103100281</v>
      </c>
      <c r="B3715" s="188" t="s">
        <v>6776</v>
      </c>
      <c r="C3715" s="188" t="s">
        <v>903</v>
      </c>
      <c r="D3715" s="188" t="s">
        <v>479</v>
      </c>
      <c r="E3715" s="189">
        <v>0</v>
      </c>
    </row>
    <row r="3716" spans="1:5" x14ac:dyDescent="0.25">
      <c r="A3716" s="190">
        <v>3103100282</v>
      </c>
      <c r="B3716" s="190" t="s">
        <v>6777</v>
      </c>
      <c r="C3716" s="190" t="s">
        <v>903</v>
      </c>
      <c r="D3716" s="190" t="s">
        <v>479</v>
      </c>
      <c r="E3716" s="191">
        <v>0</v>
      </c>
    </row>
    <row r="3717" spans="1:5" x14ac:dyDescent="0.25">
      <c r="A3717" s="188">
        <v>3103100283</v>
      </c>
      <c r="B3717" s="188" t="s">
        <v>3414</v>
      </c>
      <c r="C3717" s="188" t="s">
        <v>903</v>
      </c>
      <c r="D3717" s="188" t="s">
        <v>479</v>
      </c>
      <c r="E3717" s="189">
        <v>0</v>
      </c>
    </row>
    <row r="3718" spans="1:5" x14ac:dyDescent="0.25">
      <c r="A3718" s="190">
        <v>3103100284</v>
      </c>
      <c r="B3718" s="190" t="s">
        <v>4890</v>
      </c>
      <c r="C3718" s="190" t="s">
        <v>903</v>
      </c>
      <c r="D3718" s="190" t="s">
        <v>479</v>
      </c>
      <c r="E3718" s="191">
        <v>0</v>
      </c>
    </row>
    <row r="3719" spans="1:5" x14ac:dyDescent="0.25">
      <c r="A3719" s="188">
        <v>3103100285</v>
      </c>
      <c r="B3719" s="188" t="s">
        <v>3415</v>
      </c>
      <c r="C3719" s="188" t="s">
        <v>903</v>
      </c>
      <c r="D3719" s="188" t="s">
        <v>1975</v>
      </c>
      <c r="E3719" s="189">
        <v>0</v>
      </c>
    </row>
    <row r="3720" spans="1:5" x14ac:dyDescent="0.25">
      <c r="A3720" s="190">
        <v>3103100286</v>
      </c>
      <c r="B3720" s="190" t="s">
        <v>3416</v>
      </c>
      <c r="C3720" s="190" t="s">
        <v>903</v>
      </c>
      <c r="D3720" s="190" t="s">
        <v>479</v>
      </c>
      <c r="E3720" s="191">
        <v>0</v>
      </c>
    </row>
    <row r="3721" spans="1:5" x14ac:dyDescent="0.25">
      <c r="A3721" s="188">
        <v>3103100287</v>
      </c>
      <c r="B3721" s="188" t="s">
        <v>5591</v>
      </c>
      <c r="C3721" s="188" t="s">
        <v>903</v>
      </c>
      <c r="D3721" s="188" t="s">
        <v>479</v>
      </c>
      <c r="E3721" s="189">
        <v>0</v>
      </c>
    </row>
    <row r="3722" spans="1:5" x14ac:dyDescent="0.25">
      <c r="A3722" s="190">
        <v>3103100288</v>
      </c>
      <c r="B3722" s="190" t="s">
        <v>3417</v>
      </c>
      <c r="C3722" s="190" t="s">
        <v>903</v>
      </c>
      <c r="D3722" s="190" t="s">
        <v>479</v>
      </c>
      <c r="E3722" s="191">
        <v>0</v>
      </c>
    </row>
    <row r="3723" spans="1:5" x14ac:dyDescent="0.25">
      <c r="A3723" s="188">
        <v>3103100289</v>
      </c>
      <c r="B3723" s="188" t="s">
        <v>3418</v>
      </c>
      <c r="C3723" s="188" t="s">
        <v>903</v>
      </c>
      <c r="D3723" s="188" t="s">
        <v>3419</v>
      </c>
      <c r="E3723" s="189">
        <v>0</v>
      </c>
    </row>
    <row r="3724" spans="1:5" x14ac:dyDescent="0.25">
      <c r="A3724" s="190">
        <v>3103100290</v>
      </c>
      <c r="B3724" s="190" t="s">
        <v>3420</v>
      </c>
      <c r="C3724" s="190" t="s">
        <v>903</v>
      </c>
      <c r="D3724" s="190" t="s">
        <v>1975</v>
      </c>
      <c r="E3724" s="191">
        <v>0</v>
      </c>
    </row>
    <row r="3725" spans="1:5" x14ac:dyDescent="0.25">
      <c r="A3725" s="188">
        <v>3103100291</v>
      </c>
      <c r="B3725" s="188" t="s">
        <v>6778</v>
      </c>
      <c r="C3725" s="188" t="s">
        <v>903</v>
      </c>
      <c r="D3725" s="188" t="s">
        <v>1975</v>
      </c>
      <c r="E3725" s="189">
        <v>0</v>
      </c>
    </row>
    <row r="3726" spans="1:5" x14ac:dyDescent="0.25">
      <c r="A3726" s="190">
        <v>3103100292</v>
      </c>
      <c r="B3726" s="190" t="s">
        <v>3421</v>
      </c>
      <c r="C3726" s="190" t="s">
        <v>903</v>
      </c>
      <c r="D3726" s="190" t="s">
        <v>1975</v>
      </c>
      <c r="E3726" s="191">
        <v>0</v>
      </c>
    </row>
    <row r="3727" spans="1:5" x14ac:dyDescent="0.25">
      <c r="A3727" s="188">
        <v>3103100293</v>
      </c>
      <c r="B3727" s="188" t="s">
        <v>4891</v>
      </c>
      <c r="C3727" s="188" t="s">
        <v>903</v>
      </c>
      <c r="D3727" s="188" t="s">
        <v>1975</v>
      </c>
      <c r="E3727" s="189">
        <v>0</v>
      </c>
    </row>
    <row r="3728" spans="1:5" x14ac:dyDescent="0.25">
      <c r="A3728" s="190">
        <v>3103100294</v>
      </c>
      <c r="B3728" s="190" t="s">
        <v>3422</v>
      </c>
      <c r="C3728" s="190" t="s">
        <v>903</v>
      </c>
      <c r="D3728" s="190" t="s">
        <v>479</v>
      </c>
      <c r="E3728" s="191">
        <v>0</v>
      </c>
    </row>
    <row r="3729" spans="1:5" x14ac:dyDescent="0.25">
      <c r="A3729" s="188">
        <v>3103100295</v>
      </c>
      <c r="B3729" s="188" t="s">
        <v>3423</v>
      </c>
      <c r="C3729" s="188" t="s">
        <v>903</v>
      </c>
      <c r="D3729" s="188" t="s">
        <v>479</v>
      </c>
      <c r="E3729" s="189">
        <v>0</v>
      </c>
    </row>
    <row r="3730" spans="1:5" x14ac:dyDescent="0.25">
      <c r="A3730" s="190">
        <v>3103100296</v>
      </c>
      <c r="B3730" s="190" t="s">
        <v>3424</v>
      </c>
      <c r="C3730" s="190" t="s">
        <v>903</v>
      </c>
      <c r="D3730" s="190" t="s">
        <v>479</v>
      </c>
      <c r="E3730" s="191">
        <v>0</v>
      </c>
    </row>
    <row r="3731" spans="1:5" x14ac:dyDescent="0.25">
      <c r="A3731" s="188">
        <v>3103100297</v>
      </c>
      <c r="B3731" s="188" t="s">
        <v>5592</v>
      </c>
      <c r="C3731" s="188" t="s">
        <v>903</v>
      </c>
      <c r="D3731" s="188" t="s">
        <v>479</v>
      </c>
      <c r="E3731" s="189">
        <v>0</v>
      </c>
    </row>
    <row r="3732" spans="1:5" x14ac:dyDescent="0.25">
      <c r="A3732" s="190">
        <v>3103100298</v>
      </c>
      <c r="B3732" s="190" t="s">
        <v>3426</v>
      </c>
      <c r="C3732" s="190" t="s">
        <v>903</v>
      </c>
      <c r="D3732" s="190" t="s">
        <v>479</v>
      </c>
      <c r="E3732" s="191">
        <v>0</v>
      </c>
    </row>
    <row r="3733" spans="1:5" x14ac:dyDescent="0.25">
      <c r="A3733" s="188">
        <v>3103100299</v>
      </c>
      <c r="B3733" s="188" t="s">
        <v>4892</v>
      </c>
      <c r="C3733" s="188" t="s">
        <v>903</v>
      </c>
      <c r="D3733" s="188" t="s">
        <v>1981</v>
      </c>
      <c r="E3733" s="189">
        <v>0</v>
      </c>
    </row>
    <row r="3734" spans="1:5" x14ac:dyDescent="0.25">
      <c r="A3734" s="190">
        <v>3103100300</v>
      </c>
      <c r="B3734" s="190" t="s">
        <v>7312</v>
      </c>
      <c r="C3734" s="190" t="s">
        <v>903</v>
      </c>
      <c r="D3734" s="190" t="s">
        <v>479</v>
      </c>
      <c r="E3734" s="191">
        <v>0</v>
      </c>
    </row>
    <row r="3735" spans="1:5" x14ac:dyDescent="0.25">
      <c r="A3735" s="188">
        <v>3103100301</v>
      </c>
      <c r="B3735" s="188" t="s">
        <v>4893</v>
      </c>
      <c r="C3735" s="188" t="s">
        <v>903</v>
      </c>
      <c r="D3735" s="188" t="s">
        <v>1975</v>
      </c>
      <c r="E3735" s="189">
        <v>0</v>
      </c>
    </row>
    <row r="3736" spans="1:5" x14ac:dyDescent="0.25">
      <c r="A3736" s="190">
        <v>3103100302</v>
      </c>
      <c r="B3736" s="190" t="s">
        <v>3802</v>
      </c>
      <c r="C3736" s="190" t="s">
        <v>903</v>
      </c>
      <c r="D3736" s="190" t="s">
        <v>479</v>
      </c>
      <c r="E3736" s="191">
        <v>0</v>
      </c>
    </row>
    <row r="3737" spans="1:5" x14ac:dyDescent="0.25">
      <c r="A3737" s="188">
        <v>3103100303</v>
      </c>
      <c r="B3737" s="188" t="s">
        <v>7353</v>
      </c>
      <c r="C3737" s="188" t="s">
        <v>903</v>
      </c>
      <c r="D3737" s="188" t="s">
        <v>479</v>
      </c>
      <c r="E3737" s="189">
        <v>0</v>
      </c>
    </row>
    <row r="3738" spans="1:5" x14ac:dyDescent="0.25">
      <c r="A3738" s="190">
        <v>3103100304</v>
      </c>
      <c r="B3738" s="190" t="s">
        <v>4894</v>
      </c>
      <c r="C3738" s="190" t="s">
        <v>903</v>
      </c>
      <c r="D3738" s="190" t="s">
        <v>479</v>
      </c>
      <c r="E3738" s="191">
        <v>0</v>
      </c>
    </row>
    <row r="3739" spans="1:5" x14ac:dyDescent="0.25">
      <c r="A3739" s="188">
        <v>3103100305</v>
      </c>
      <c r="B3739" s="188" t="s">
        <v>4895</v>
      </c>
      <c r="C3739" s="188" t="s">
        <v>903</v>
      </c>
      <c r="D3739" s="188" t="s">
        <v>1981</v>
      </c>
      <c r="E3739" s="189">
        <v>0</v>
      </c>
    </row>
    <row r="3740" spans="1:5" x14ac:dyDescent="0.25">
      <c r="A3740" s="190">
        <v>3103100306</v>
      </c>
      <c r="B3740" s="190" t="s">
        <v>4896</v>
      </c>
      <c r="C3740" s="190" t="s">
        <v>903</v>
      </c>
      <c r="D3740" s="190" t="s">
        <v>479</v>
      </c>
      <c r="E3740" s="191">
        <v>0</v>
      </c>
    </row>
    <row r="3741" spans="1:5" x14ac:dyDescent="0.25">
      <c r="A3741" s="188">
        <v>3103100307</v>
      </c>
      <c r="B3741" s="188" t="s">
        <v>3919</v>
      </c>
      <c r="C3741" s="188" t="s">
        <v>903</v>
      </c>
      <c r="D3741" s="188" t="s">
        <v>1981</v>
      </c>
      <c r="E3741" s="189">
        <v>0</v>
      </c>
    </row>
    <row r="3742" spans="1:5" x14ac:dyDescent="0.25">
      <c r="A3742" s="190">
        <v>3103100308</v>
      </c>
      <c r="B3742" s="190" t="s">
        <v>6779</v>
      </c>
      <c r="C3742" s="190" t="s">
        <v>903</v>
      </c>
      <c r="D3742" s="190" t="s">
        <v>1975</v>
      </c>
      <c r="E3742" s="191">
        <v>0</v>
      </c>
    </row>
    <row r="3743" spans="1:5" x14ac:dyDescent="0.25">
      <c r="A3743" s="188">
        <v>3103100309</v>
      </c>
      <c r="B3743" s="188" t="s">
        <v>5594</v>
      </c>
      <c r="C3743" s="188" t="s">
        <v>903</v>
      </c>
      <c r="D3743" s="188" t="s">
        <v>1975</v>
      </c>
      <c r="E3743" s="189">
        <v>0</v>
      </c>
    </row>
    <row r="3744" spans="1:5" x14ac:dyDescent="0.25">
      <c r="A3744" s="190">
        <v>3103100310</v>
      </c>
      <c r="B3744" s="190" t="s">
        <v>4897</v>
      </c>
      <c r="C3744" s="190" t="s">
        <v>903</v>
      </c>
      <c r="D3744" s="190" t="s">
        <v>1975</v>
      </c>
      <c r="E3744" s="191">
        <v>0</v>
      </c>
    </row>
    <row r="3745" spans="1:5" x14ac:dyDescent="0.25">
      <c r="A3745" s="188">
        <v>3103100311</v>
      </c>
      <c r="B3745" s="188" t="s">
        <v>4898</v>
      </c>
      <c r="C3745" s="188" t="s">
        <v>903</v>
      </c>
      <c r="D3745" s="188" t="s">
        <v>1975</v>
      </c>
      <c r="E3745" s="189">
        <v>0</v>
      </c>
    </row>
    <row r="3746" spans="1:5" x14ac:dyDescent="0.25">
      <c r="A3746" s="190">
        <v>3103100312</v>
      </c>
      <c r="B3746" s="190" t="s">
        <v>4899</v>
      </c>
      <c r="C3746" s="190" t="s">
        <v>903</v>
      </c>
      <c r="D3746" s="190" t="s">
        <v>1975</v>
      </c>
      <c r="E3746" s="191">
        <v>0</v>
      </c>
    </row>
    <row r="3747" spans="1:5" x14ac:dyDescent="0.25">
      <c r="A3747" s="188">
        <v>3103100313</v>
      </c>
      <c r="B3747" s="188" t="s">
        <v>3882</v>
      </c>
      <c r="C3747" s="188" t="s">
        <v>903</v>
      </c>
      <c r="D3747" s="188" t="s">
        <v>479</v>
      </c>
      <c r="E3747" s="189">
        <v>0</v>
      </c>
    </row>
    <row r="3748" spans="1:5" x14ac:dyDescent="0.25">
      <c r="A3748" s="190">
        <v>3103100314</v>
      </c>
      <c r="B3748" s="190" t="s">
        <v>4900</v>
      </c>
      <c r="C3748" s="190" t="s">
        <v>903</v>
      </c>
      <c r="D3748" s="190" t="s">
        <v>1975</v>
      </c>
      <c r="E3748" s="191">
        <v>0</v>
      </c>
    </row>
    <row r="3749" spans="1:5" x14ac:dyDescent="0.25">
      <c r="A3749" s="188">
        <v>3103100315</v>
      </c>
      <c r="B3749" s="188" t="s">
        <v>6780</v>
      </c>
      <c r="C3749" s="188" t="s">
        <v>903</v>
      </c>
      <c r="D3749" s="188" t="s">
        <v>479</v>
      </c>
      <c r="E3749" s="189">
        <v>0</v>
      </c>
    </row>
    <row r="3750" spans="1:5" x14ac:dyDescent="0.25">
      <c r="A3750" s="190">
        <v>3103100316</v>
      </c>
      <c r="B3750" s="190" t="s">
        <v>3837</v>
      </c>
      <c r="C3750" s="190" t="s">
        <v>903</v>
      </c>
      <c r="D3750" s="190" t="s">
        <v>1975</v>
      </c>
      <c r="E3750" s="191">
        <v>0</v>
      </c>
    </row>
    <row r="3751" spans="1:5" x14ac:dyDescent="0.25">
      <c r="A3751" s="188">
        <v>3103100317</v>
      </c>
      <c r="B3751" s="188" t="s">
        <v>5595</v>
      </c>
      <c r="C3751" s="188" t="s">
        <v>903</v>
      </c>
      <c r="D3751" s="188" t="s">
        <v>1975</v>
      </c>
      <c r="E3751" s="189">
        <v>0</v>
      </c>
    </row>
    <row r="3752" spans="1:5" x14ac:dyDescent="0.25">
      <c r="A3752" s="190">
        <v>3103100318</v>
      </c>
      <c r="B3752" s="190" t="s">
        <v>3847</v>
      </c>
      <c r="C3752" s="190" t="s">
        <v>903</v>
      </c>
      <c r="D3752" s="190" t="s">
        <v>1975</v>
      </c>
      <c r="E3752" s="191">
        <v>0</v>
      </c>
    </row>
    <row r="3753" spans="1:5" x14ac:dyDescent="0.25">
      <c r="A3753" s="188">
        <v>3103100319</v>
      </c>
      <c r="B3753" s="188" t="s">
        <v>5596</v>
      </c>
      <c r="C3753" s="188" t="s">
        <v>903</v>
      </c>
      <c r="D3753" s="188" t="s">
        <v>1975</v>
      </c>
      <c r="E3753" s="189">
        <v>0</v>
      </c>
    </row>
    <row r="3754" spans="1:5" x14ac:dyDescent="0.25">
      <c r="A3754" s="190">
        <v>3103100320</v>
      </c>
      <c r="B3754" s="190" t="s">
        <v>3848</v>
      </c>
      <c r="C3754" s="190" t="s">
        <v>903</v>
      </c>
      <c r="D3754" s="190" t="s">
        <v>1975</v>
      </c>
      <c r="E3754" s="191">
        <v>0</v>
      </c>
    </row>
    <row r="3755" spans="1:5" x14ac:dyDescent="0.25">
      <c r="A3755" s="188">
        <v>3103100321</v>
      </c>
      <c r="B3755" s="188" t="s">
        <v>3849</v>
      </c>
      <c r="C3755" s="188" t="s">
        <v>903</v>
      </c>
      <c r="D3755" s="188" t="s">
        <v>479</v>
      </c>
      <c r="E3755" s="189">
        <v>0</v>
      </c>
    </row>
    <row r="3756" spans="1:5" x14ac:dyDescent="0.25">
      <c r="A3756" s="190">
        <v>3103100322</v>
      </c>
      <c r="B3756" s="190" t="s">
        <v>8591</v>
      </c>
      <c r="C3756" s="190" t="s">
        <v>903</v>
      </c>
      <c r="D3756" s="190" t="s">
        <v>479</v>
      </c>
      <c r="E3756" s="191">
        <v>0</v>
      </c>
    </row>
    <row r="3757" spans="1:5" x14ac:dyDescent="0.25">
      <c r="A3757" s="188">
        <v>3103100323</v>
      </c>
      <c r="B3757" s="188" t="s">
        <v>3850</v>
      </c>
      <c r="C3757" s="188" t="s">
        <v>903</v>
      </c>
      <c r="D3757" s="188" t="s">
        <v>479</v>
      </c>
      <c r="E3757" s="189">
        <v>0</v>
      </c>
    </row>
    <row r="3758" spans="1:5" x14ac:dyDescent="0.25">
      <c r="A3758" s="190">
        <v>3103100324</v>
      </c>
      <c r="B3758" s="190" t="s">
        <v>4901</v>
      </c>
      <c r="C3758" s="190" t="s">
        <v>903</v>
      </c>
      <c r="D3758" s="190" t="s">
        <v>479</v>
      </c>
      <c r="E3758" s="191">
        <v>0</v>
      </c>
    </row>
    <row r="3759" spans="1:5" x14ac:dyDescent="0.25">
      <c r="A3759" s="188">
        <v>3103100325</v>
      </c>
      <c r="B3759" s="188" t="s">
        <v>4902</v>
      </c>
      <c r="C3759" s="188" t="s">
        <v>903</v>
      </c>
      <c r="D3759" s="188" t="s">
        <v>479</v>
      </c>
      <c r="E3759" s="189">
        <v>0</v>
      </c>
    </row>
    <row r="3760" spans="1:5" x14ac:dyDescent="0.25">
      <c r="A3760" s="190">
        <v>3103100326</v>
      </c>
      <c r="B3760" s="190" t="s">
        <v>4903</v>
      </c>
      <c r="C3760" s="190" t="s">
        <v>903</v>
      </c>
      <c r="D3760" s="190" t="s">
        <v>2266</v>
      </c>
      <c r="E3760" s="191">
        <v>0</v>
      </c>
    </row>
    <row r="3761" spans="1:5" x14ac:dyDescent="0.25">
      <c r="A3761" s="188">
        <v>3103100327</v>
      </c>
      <c r="B3761" s="188" t="s">
        <v>4904</v>
      </c>
      <c r="C3761" s="188" t="s">
        <v>903</v>
      </c>
      <c r="D3761" s="188" t="s">
        <v>874</v>
      </c>
      <c r="E3761" s="189">
        <v>0</v>
      </c>
    </row>
    <row r="3762" spans="1:5" x14ac:dyDescent="0.25">
      <c r="A3762" s="190">
        <v>3103100328</v>
      </c>
      <c r="B3762" s="190" t="s">
        <v>5597</v>
      </c>
      <c r="C3762" s="190" t="s">
        <v>903</v>
      </c>
      <c r="D3762" s="190" t="s">
        <v>479</v>
      </c>
      <c r="E3762" s="191">
        <v>0</v>
      </c>
    </row>
    <row r="3763" spans="1:5" x14ac:dyDescent="0.25">
      <c r="A3763" s="188">
        <v>3103100329</v>
      </c>
      <c r="B3763" s="188" t="s">
        <v>4905</v>
      </c>
      <c r="C3763" s="188" t="s">
        <v>903</v>
      </c>
      <c r="D3763" s="188" t="s">
        <v>479</v>
      </c>
      <c r="E3763" s="189">
        <v>0</v>
      </c>
    </row>
    <row r="3764" spans="1:5" x14ac:dyDescent="0.25">
      <c r="A3764" s="190">
        <v>3103100330</v>
      </c>
      <c r="B3764" s="190" t="s">
        <v>4906</v>
      </c>
      <c r="C3764" s="190" t="s">
        <v>903</v>
      </c>
      <c r="D3764" s="190" t="s">
        <v>479</v>
      </c>
      <c r="E3764" s="191">
        <v>0</v>
      </c>
    </row>
    <row r="3765" spans="1:5" x14ac:dyDescent="0.25">
      <c r="A3765" s="188">
        <v>3103100331</v>
      </c>
      <c r="B3765" s="188" t="s">
        <v>4907</v>
      </c>
      <c r="C3765" s="188" t="s">
        <v>903</v>
      </c>
      <c r="D3765" s="188" t="s">
        <v>479</v>
      </c>
      <c r="E3765" s="189">
        <v>0</v>
      </c>
    </row>
    <row r="3766" spans="1:5" x14ac:dyDescent="0.25">
      <c r="A3766" s="190">
        <v>3103100332</v>
      </c>
      <c r="B3766" s="190" t="s">
        <v>4908</v>
      </c>
      <c r="C3766" s="190" t="s">
        <v>903</v>
      </c>
      <c r="D3766" s="190" t="s">
        <v>1975</v>
      </c>
      <c r="E3766" s="191">
        <v>0</v>
      </c>
    </row>
    <row r="3767" spans="1:5" x14ac:dyDescent="0.25">
      <c r="A3767" s="188">
        <v>3103100333</v>
      </c>
      <c r="B3767" s="188" t="s">
        <v>6781</v>
      </c>
      <c r="C3767" s="188" t="s">
        <v>903</v>
      </c>
      <c r="D3767" s="188" t="s">
        <v>1975</v>
      </c>
      <c r="E3767" s="189">
        <v>0</v>
      </c>
    </row>
    <row r="3768" spans="1:5" x14ac:dyDescent="0.25">
      <c r="A3768" s="190">
        <v>3103100334</v>
      </c>
      <c r="B3768" s="190" t="s">
        <v>4909</v>
      </c>
      <c r="C3768" s="190" t="s">
        <v>903</v>
      </c>
      <c r="D3768" s="190" t="s">
        <v>1975</v>
      </c>
      <c r="E3768" s="191">
        <v>0</v>
      </c>
    </row>
    <row r="3769" spans="1:5" x14ac:dyDescent="0.25">
      <c r="A3769" s="188">
        <v>3103100335</v>
      </c>
      <c r="B3769" s="188" t="s">
        <v>4378</v>
      </c>
      <c r="C3769" s="188" t="s">
        <v>903</v>
      </c>
      <c r="D3769" s="188" t="s">
        <v>479</v>
      </c>
      <c r="E3769" s="189">
        <v>0</v>
      </c>
    </row>
    <row r="3770" spans="1:5" x14ac:dyDescent="0.25">
      <c r="A3770" s="190">
        <v>3103100336</v>
      </c>
      <c r="B3770" s="190" t="s">
        <v>5598</v>
      </c>
      <c r="C3770" s="190" t="s">
        <v>903</v>
      </c>
      <c r="D3770" s="190" t="s">
        <v>479</v>
      </c>
      <c r="E3770" s="191">
        <v>0</v>
      </c>
    </row>
    <row r="3771" spans="1:5" x14ac:dyDescent="0.25">
      <c r="A3771" s="188">
        <v>3103100337</v>
      </c>
      <c r="B3771" s="188" t="s">
        <v>4379</v>
      </c>
      <c r="C3771" s="188" t="s">
        <v>903</v>
      </c>
      <c r="D3771" s="188" t="s">
        <v>1975</v>
      </c>
      <c r="E3771" s="189">
        <v>0</v>
      </c>
    </row>
    <row r="3772" spans="1:5" x14ac:dyDescent="0.25">
      <c r="A3772" s="190">
        <v>3103100338</v>
      </c>
      <c r="B3772" s="190" t="s">
        <v>3883</v>
      </c>
      <c r="C3772" s="190" t="s">
        <v>903</v>
      </c>
      <c r="D3772" s="190" t="s">
        <v>1975</v>
      </c>
      <c r="E3772" s="191">
        <v>0</v>
      </c>
    </row>
    <row r="3773" spans="1:5" x14ac:dyDescent="0.25">
      <c r="A3773" s="188">
        <v>3103100339</v>
      </c>
      <c r="B3773" s="188" t="s">
        <v>4910</v>
      </c>
      <c r="C3773" s="188" t="s">
        <v>903</v>
      </c>
      <c r="D3773" s="188" t="s">
        <v>479</v>
      </c>
      <c r="E3773" s="189">
        <v>0</v>
      </c>
    </row>
    <row r="3774" spans="1:5" x14ac:dyDescent="0.25">
      <c r="A3774" s="190">
        <v>3103100340</v>
      </c>
      <c r="B3774" s="190" t="s">
        <v>4911</v>
      </c>
      <c r="C3774" s="190" t="s">
        <v>903</v>
      </c>
      <c r="D3774" s="190" t="s">
        <v>479</v>
      </c>
      <c r="E3774" s="191">
        <v>0</v>
      </c>
    </row>
    <row r="3775" spans="1:5" x14ac:dyDescent="0.25">
      <c r="A3775" s="188">
        <v>3103100341</v>
      </c>
      <c r="B3775" s="188" t="s">
        <v>4912</v>
      </c>
      <c r="C3775" s="188" t="s">
        <v>903</v>
      </c>
      <c r="D3775" s="188" t="s">
        <v>479</v>
      </c>
      <c r="E3775" s="189">
        <v>0</v>
      </c>
    </row>
    <row r="3776" spans="1:5" x14ac:dyDescent="0.25">
      <c r="A3776" s="190">
        <v>3103100342</v>
      </c>
      <c r="B3776" s="190" t="s">
        <v>4913</v>
      </c>
      <c r="C3776" s="190" t="s">
        <v>903</v>
      </c>
      <c r="D3776" s="190" t="s">
        <v>479</v>
      </c>
      <c r="E3776" s="191">
        <v>0</v>
      </c>
    </row>
    <row r="3777" spans="1:5" x14ac:dyDescent="0.25">
      <c r="A3777" s="188">
        <v>3103100343</v>
      </c>
      <c r="B3777" s="188" t="s">
        <v>4914</v>
      </c>
      <c r="C3777" s="188" t="s">
        <v>903</v>
      </c>
      <c r="D3777" s="188" t="s">
        <v>479</v>
      </c>
      <c r="E3777" s="189">
        <v>0</v>
      </c>
    </row>
    <row r="3778" spans="1:5" x14ac:dyDescent="0.25">
      <c r="A3778" s="190">
        <v>3103100344</v>
      </c>
      <c r="B3778" s="190" t="s">
        <v>5599</v>
      </c>
      <c r="C3778" s="190" t="s">
        <v>903</v>
      </c>
      <c r="D3778" s="190" t="s">
        <v>479</v>
      </c>
      <c r="E3778" s="191">
        <v>0</v>
      </c>
    </row>
    <row r="3779" spans="1:5" x14ac:dyDescent="0.25">
      <c r="A3779" s="188">
        <v>3103100345</v>
      </c>
      <c r="B3779" s="188" t="s">
        <v>4915</v>
      </c>
      <c r="C3779" s="188" t="s">
        <v>903</v>
      </c>
      <c r="D3779" s="188" t="s">
        <v>1975</v>
      </c>
      <c r="E3779" s="189">
        <v>0</v>
      </c>
    </row>
    <row r="3780" spans="1:5" x14ac:dyDescent="0.25">
      <c r="A3780" s="190">
        <v>3103100346</v>
      </c>
      <c r="B3780" s="190" t="s">
        <v>4916</v>
      </c>
      <c r="C3780" s="190" t="s">
        <v>903</v>
      </c>
      <c r="D3780" s="190" t="s">
        <v>479</v>
      </c>
      <c r="E3780" s="191">
        <v>0</v>
      </c>
    </row>
    <row r="3781" spans="1:5" x14ac:dyDescent="0.25">
      <c r="A3781" s="188">
        <v>3103100347</v>
      </c>
      <c r="B3781" s="188" t="s">
        <v>4917</v>
      </c>
      <c r="C3781" s="188" t="s">
        <v>903</v>
      </c>
      <c r="D3781" s="188" t="s">
        <v>479</v>
      </c>
      <c r="E3781" s="189">
        <v>0</v>
      </c>
    </row>
    <row r="3782" spans="1:5" x14ac:dyDescent="0.25">
      <c r="A3782" s="190">
        <v>3103100348</v>
      </c>
      <c r="B3782" s="190" t="s">
        <v>6782</v>
      </c>
      <c r="C3782" s="190" t="s">
        <v>903</v>
      </c>
      <c r="D3782" s="190" t="s">
        <v>479</v>
      </c>
      <c r="E3782" s="191">
        <v>0</v>
      </c>
    </row>
    <row r="3783" spans="1:5" x14ac:dyDescent="0.25">
      <c r="A3783" s="188">
        <v>3103100349</v>
      </c>
      <c r="B3783" s="188" t="s">
        <v>4918</v>
      </c>
      <c r="C3783" s="188" t="s">
        <v>903</v>
      </c>
      <c r="D3783" s="188" t="s">
        <v>479</v>
      </c>
      <c r="E3783" s="189">
        <v>0</v>
      </c>
    </row>
    <row r="3784" spans="1:5" x14ac:dyDescent="0.25">
      <c r="A3784" s="190">
        <v>3103100350</v>
      </c>
      <c r="B3784" s="190" t="s">
        <v>4919</v>
      </c>
      <c r="C3784" s="190" t="s">
        <v>903</v>
      </c>
      <c r="D3784" s="190" t="s">
        <v>479</v>
      </c>
      <c r="E3784" s="191">
        <v>0</v>
      </c>
    </row>
    <row r="3785" spans="1:5" x14ac:dyDescent="0.25">
      <c r="A3785" s="188">
        <v>3103100351</v>
      </c>
      <c r="B3785" s="188" t="s">
        <v>4920</v>
      </c>
      <c r="C3785" s="188" t="s">
        <v>903</v>
      </c>
      <c r="D3785" s="188" t="s">
        <v>1981</v>
      </c>
      <c r="E3785" s="189">
        <v>0</v>
      </c>
    </row>
    <row r="3786" spans="1:5" x14ac:dyDescent="0.25">
      <c r="A3786" s="190">
        <v>3103100352</v>
      </c>
      <c r="B3786" s="190" t="s">
        <v>7757</v>
      </c>
      <c r="C3786" s="190" t="s">
        <v>903</v>
      </c>
      <c r="D3786" s="190" t="s">
        <v>750</v>
      </c>
      <c r="E3786" s="191">
        <v>0</v>
      </c>
    </row>
    <row r="3787" spans="1:5" x14ac:dyDescent="0.25">
      <c r="A3787" s="188">
        <v>3103100353</v>
      </c>
      <c r="B3787" s="188" t="s">
        <v>4921</v>
      </c>
      <c r="C3787" s="188" t="s">
        <v>903</v>
      </c>
      <c r="D3787" s="188" t="s">
        <v>1975</v>
      </c>
      <c r="E3787" s="189">
        <v>0</v>
      </c>
    </row>
    <row r="3788" spans="1:5" x14ac:dyDescent="0.25">
      <c r="A3788" s="190">
        <v>3103100354</v>
      </c>
      <c r="B3788" s="190" t="s">
        <v>4922</v>
      </c>
      <c r="C3788" s="190" t="s">
        <v>903</v>
      </c>
      <c r="D3788" s="190" t="s">
        <v>479</v>
      </c>
      <c r="E3788" s="191">
        <v>0</v>
      </c>
    </row>
    <row r="3789" spans="1:5" x14ac:dyDescent="0.25">
      <c r="A3789" s="188">
        <v>3103100355</v>
      </c>
      <c r="B3789" s="188" t="s">
        <v>4923</v>
      </c>
      <c r="C3789" s="188" t="s">
        <v>903</v>
      </c>
      <c r="D3789" s="188" t="s">
        <v>479</v>
      </c>
      <c r="E3789" s="189">
        <v>0</v>
      </c>
    </row>
    <row r="3790" spans="1:5" x14ac:dyDescent="0.25">
      <c r="A3790" s="190">
        <v>3103100356</v>
      </c>
      <c r="B3790" s="190" t="s">
        <v>4924</v>
      </c>
      <c r="C3790" s="190" t="s">
        <v>903</v>
      </c>
      <c r="D3790" s="190" t="s">
        <v>1975</v>
      </c>
      <c r="E3790" s="191">
        <v>0</v>
      </c>
    </row>
    <row r="3791" spans="1:5" x14ac:dyDescent="0.25">
      <c r="A3791" s="188">
        <v>3103100357</v>
      </c>
      <c r="B3791" s="188" t="s">
        <v>5600</v>
      </c>
      <c r="C3791" s="188" t="s">
        <v>903</v>
      </c>
      <c r="D3791" s="188" t="s">
        <v>1975</v>
      </c>
      <c r="E3791" s="189">
        <v>0</v>
      </c>
    </row>
    <row r="3792" spans="1:5" x14ac:dyDescent="0.25">
      <c r="A3792" s="190">
        <v>3103100358</v>
      </c>
      <c r="B3792" s="190" t="s">
        <v>3823</v>
      </c>
      <c r="C3792" s="190" t="s">
        <v>903</v>
      </c>
      <c r="D3792" s="190" t="s">
        <v>1975</v>
      </c>
      <c r="E3792" s="191">
        <v>0</v>
      </c>
    </row>
    <row r="3793" spans="1:5" x14ac:dyDescent="0.25">
      <c r="A3793" s="188">
        <v>3103100359</v>
      </c>
      <c r="B3793" s="188" t="s">
        <v>4925</v>
      </c>
      <c r="C3793" s="188" t="s">
        <v>903</v>
      </c>
      <c r="D3793" s="188" t="s">
        <v>479</v>
      </c>
      <c r="E3793" s="189">
        <v>0</v>
      </c>
    </row>
    <row r="3794" spans="1:5" x14ac:dyDescent="0.25">
      <c r="A3794" s="190">
        <v>3103100360</v>
      </c>
      <c r="B3794" s="190" t="s">
        <v>4926</v>
      </c>
      <c r="C3794" s="190" t="s">
        <v>903</v>
      </c>
      <c r="D3794" s="190" t="s">
        <v>479</v>
      </c>
      <c r="E3794" s="191">
        <v>0</v>
      </c>
    </row>
    <row r="3795" spans="1:5" x14ac:dyDescent="0.25">
      <c r="A3795" s="188">
        <v>3103100361</v>
      </c>
      <c r="B3795" s="188" t="s">
        <v>4927</v>
      </c>
      <c r="C3795" s="188" t="s">
        <v>903</v>
      </c>
      <c r="D3795" s="188" t="s">
        <v>1975</v>
      </c>
      <c r="E3795" s="189">
        <v>0</v>
      </c>
    </row>
    <row r="3796" spans="1:5" x14ac:dyDescent="0.25">
      <c r="A3796" s="190">
        <v>3103100362</v>
      </c>
      <c r="B3796" s="190" t="s">
        <v>4928</v>
      </c>
      <c r="C3796" s="190" t="s">
        <v>903</v>
      </c>
      <c r="D3796" s="190" t="s">
        <v>479</v>
      </c>
      <c r="E3796" s="191">
        <v>0</v>
      </c>
    </row>
    <row r="3797" spans="1:5" x14ac:dyDescent="0.25">
      <c r="A3797" s="188">
        <v>3103100363</v>
      </c>
      <c r="B3797" s="188" t="s">
        <v>4929</v>
      </c>
      <c r="C3797" s="188" t="s">
        <v>903</v>
      </c>
      <c r="D3797" s="188" t="s">
        <v>479</v>
      </c>
      <c r="E3797" s="189">
        <v>0</v>
      </c>
    </row>
    <row r="3798" spans="1:5" x14ac:dyDescent="0.25">
      <c r="A3798" s="190">
        <v>3103100364</v>
      </c>
      <c r="B3798" s="190" t="s">
        <v>4930</v>
      </c>
      <c r="C3798" s="190" t="s">
        <v>903</v>
      </c>
      <c r="D3798" s="190" t="s">
        <v>479</v>
      </c>
      <c r="E3798" s="191">
        <v>0</v>
      </c>
    </row>
    <row r="3799" spans="1:5" x14ac:dyDescent="0.25">
      <c r="A3799" s="188">
        <v>3103100365</v>
      </c>
      <c r="B3799" s="188" t="s">
        <v>4931</v>
      </c>
      <c r="C3799" s="188" t="s">
        <v>903</v>
      </c>
      <c r="D3799" s="188" t="s">
        <v>479</v>
      </c>
      <c r="E3799" s="189">
        <v>0</v>
      </c>
    </row>
    <row r="3800" spans="1:5" x14ac:dyDescent="0.25">
      <c r="A3800" s="190">
        <v>3103100366</v>
      </c>
      <c r="B3800" s="190" t="s">
        <v>4932</v>
      </c>
      <c r="C3800" s="190" t="s">
        <v>903</v>
      </c>
      <c r="D3800" s="190" t="s">
        <v>479</v>
      </c>
      <c r="E3800" s="191">
        <v>0</v>
      </c>
    </row>
    <row r="3801" spans="1:5" x14ac:dyDescent="0.25">
      <c r="A3801" s="188">
        <v>3103100367</v>
      </c>
      <c r="B3801" s="188" t="s">
        <v>4933</v>
      </c>
      <c r="C3801" s="188" t="s">
        <v>903</v>
      </c>
      <c r="D3801" s="188" t="s">
        <v>479</v>
      </c>
      <c r="E3801" s="189">
        <v>0</v>
      </c>
    </row>
    <row r="3802" spans="1:5" x14ac:dyDescent="0.25">
      <c r="A3802" s="190">
        <v>3103100368</v>
      </c>
      <c r="B3802" s="190" t="s">
        <v>3920</v>
      </c>
      <c r="C3802" s="190" t="s">
        <v>903</v>
      </c>
      <c r="D3802" s="190" t="s">
        <v>874</v>
      </c>
      <c r="E3802" s="191">
        <v>0</v>
      </c>
    </row>
    <row r="3803" spans="1:5" x14ac:dyDescent="0.25">
      <c r="A3803" s="188">
        <v>3103100369</v>
      </c>
      <c r="B3803" s="188" t="s">
        <v>7197</v>
      </c>
      <c r="C3803" s="188" t="s">
        <v>903</v>
      </c>
      <c r="D3803" s="188" t="s">
        <v>479</v>
      </c>
      <c r="E3803" s="189">
        <v>0</v>
      </c>
    </row>
    <row r="3804" spans="1:5" x14ac:dyDescent="0.25">
      <c r="A3804" s="190">
        <v>3103100370</v>
      </c>
      <c r="B3804" s="190" t="s">
        <v>4934</v>
      </c>
      <c r="C3804" s="190" t="s">
        <v>903</v>
      </c>
      <c r="D3804" s="190" t="s">
        <v>1975</v>
      </c>
      <c r="E3804" s="191">
        <v>0</v>
      </c>
    </row>
    <row r="3805" spans="1:5" x14ac:dyDescent="0.25">
      <c r="A3805" s="188">
        <v>3103100371</v>
      </c>
      <c r="B3805" s="188" t="s">
        <v>4935</v>
      </c>
      <c r="C3805" s="188" t="s">
        <v>903</v>
      </c>
      <c r="D3805" s="188" t="s">
        <v>1975</v>
      </c>
      <c r="E3805" s="189">
        <v>0</v>
      </c>
    </row>
    <row r="3806" spans="1:5" x14ac:dyDescent="0.25">
      <c r="A3806" s="190">
        <v>3103100372</v>
      </c>
      <c r="B3806" s="190" t="s">
        <v>3921</v>
      </c>
      <c r="C3806" s="190" t="s">
        <v>903</v>
      </c>
      <c r="D3806" s="190" t="s">
        <v>1975</v>
      </c>
      <c r="E3806" s="191">
        <v>0</v>
      </c>
    </row>
    <row r="3807" spans="1:5" x14ac:dyDescent="0.25">
      <c r="A3807" s="188">
        <v>3103100373</v>
      </c>
      <c r="B3807" s="188" t="s">
        <v>3949</v>
      </c>
      <c r="C3807" s="188" t="s">
        <v>903</v>
      </c>
      <c r="D3807" s="188" t="s">
        <v>1975</v>
      </c>
      <c r="E3807" s="189">
        <v>0</v>
      </c>
    </row>
    <row r="3808" spans="1:5" x14ac:dyDescent="0.25">
      <c r="A3808" s="190">
        <v>3103100374</v>
      </c>
      <c r="B3808" s="190" t="s">
        <v>4936</v>
      </c>
      <c r="C3808" s="190" t="s">
        <v>903</v>
      </c>
      <c r="D3808" s="190" t="s">
        <v>479</v>
      </c>
      <c r="E3808" s="191">
        <v>0</v>
      </c>
    </row>
    <row r="3809" spans="1:5" x14ac:dyDescent="0.25">
      <c r="A3809" s="188">
        <v>3103100375</v>
      </c>
      <c r="B3809" s="188" t="s">
        <v>6783</v>
      </c>
      <c r="C3809" s="188" t="s">
        <v>903</v>
      </c>
      <c r="D3809" s="188" t="s">
        <v>479</v>
      </c>
      <c r="E3809" s="189">
        <v>0</v>
      </c>
    </row>
    <row r="3810" spans="1:5" x14ac:dyDescent="0.25">
      <c r="A3810" s="190">
        <v>3103100376</v>
      </c>
      <c r="B3810" s="190" t="s">
        <v>4937</v>
      </c>
      <c r="C3810" s="190" t="s">
        <v>903</v>
      </c>
      <c r="D3810" s="190" t="s">
        <v>479</v>
      </c>
      <c r="E3810" s="191">
        <v>0</v>
      </c>
    </row>
    <row r="3811" spans="1:5" x14ac:dyDescent="0.25">
      <c r="A3811" s="188">
        <v>3103100377</v>
      </c>
      <c r="B3811" s="188" t="s">
        <v>4938</v>
      </c>
      <c r="C3811" s="188" t="s">
        <v>903</v>
      </c>
      <c r="D3811" s="188" t="s">
        <v>1975</v>
      </c>
      <c r="E3811" s="189">
        <v>0</v>
      </c>
    </row>
    <row r="3812" spans="1:5" x14ac:dyDescent="0.25">
      <c r="A3812" s="190">
        <v>3103100378</v>
      </c>
      <c r="B3812" s="190" t="s">
        <v>4939</v>
      </c>
      <c r="C3812" s="190" t="s">
        <v>903</v>
      </c>
      <c r="D3812" s="190" t="s">
        <v>479</v>
      </c>
      <c r="E3812" s="191">
        <v>0</v>
      </c>
    </row>
    <row r="3813" spans="1:5" x14ac:dyDescent="0.25">
      <c r="A3813" s="188">
        <v>3103100379</v>
      </c>
      <c r="B3813" s="188" t="s">
        <v>4940</v>
      </c>
      <c r="C3813" s="188" t="s">
        <v>903</v>
      </c>
      <c r="D3813" s="188" t="s">
        <v>479</v>
      </c>
      <c r="E3813" s="189">
        <v>0</v>
      </c>
    </row>
    <row r="3814" spans="1:5" x14ac:dyDescent="0.25">
      <c r="A3814" s="190">
        <v>3103100380</v>
      </c>
      <c r="B3814" s="190" t="s">
        <v>8787</v>
      </c>
      <c r="C3814" s="190" t="s">
        <v>903</v>
      </c>
      <c r="D3814" s="190" t="s">
        <v>1975</v>
      </c>
      <c r="E3814" s="191">
        <v>0</v>
      </c>
    </row>
    <row r="3815" spans="1:5" x14ac:dyDescent="0.25">
      <c r="A3815" s="188">
        <v>3103100381</v>
      </c>
      <c r="B3815" s="188" t="s">
        <v>4941</v>
      </c>
      <c r="C3815" s="188" t="s">
        <v>903</v>
      </c>
      <c r="D3815" s="188" t="s">
        <v>1975</v>
      </c>
      <c r="E3815" s="189">
        <v>0</v>
      </c>
    </row>
    <row r="3816" spans="1:5" x14ac:dyDescent="0.25">
      <c r="A3816" s="190">
        <v>3103100382</v>
      </c>
      <c r="B3816" s="190" t="s">
        <v>4942</v>
      </c>
      <c r="C3816" s="190" t="s">
        <v>903</v>
      </c>
      <c r="D3816" s="190" t="s">
        <v>1975</v>
      </c>
      <c r="E3816" s="191">
        <v>0</v>
      </c>
    </row>
    <row r="3817" spans="1:5" x14ac:dyDescent="0.25">
      <c r="A3817" s="188">
        <v>3103100383</v>
      </c>
      <c r="B3817" s="188" t="s">
        <v>4943</v>
      </c>
      <c r="C3817" s="188" t="s">
        <v>903</v>
      </c>
      <c r="D3817" s="188" t="s">
        <v>1975</v>
      </c>
      <c r="E3817" s="189">
        <v>0</v>
      </c>
    </row>
    <row r="3818" spans="1:5" x14ac:dyDescent="0.25">
      <c r="A3818" s="190">
        <v>3103100384</v>
      </c>
      <c r="B3818" s="190" t="s">
        <v>6784</v>
      </c>
      <c r="C3818" s="190" t="s">
        <v>903</v>
      </c>
      <c r="D3818" s="190" t="s">
        <v>1975</v>
      </c>
      <c r="E3818" s="191">
        <v>0</v>
      </c>
    </row>
    <row r="3819" spans="1:5" x14ac:dyDescent="0.25">
      <c r="A3819" s="188">
        <v>3103100385</v>
      </c>
      <c r="B3819" s="188" t="s">
        <v>3922</v>
      </c>
      <c r="C3819" s="188" t="s">
        <v>903</v>
      </c>
      <c r="D3819" s="188" t="s">
        <v>479</v>
      </c>
      <c r="E3819" s="189">
        <v>0</v>
      </c>
    </row>
    <row r="3820" spans="1:5" x14ac:dyDescent="0.25">
      <c r="A3820" s="190">
        <v>3103100386</v>
      </c>
      <c r="B3820" s="190" t="s">
        <v>4944</v>
      </c>
      <c r="C3820" s="190" t="s">
        <v>903</v>
      </c>
      <c r="D3820" s="190" t="s">
        <v>1975</v>
      </c>
      <c r="E3820" s="191">
        <v>0</v>
      </c>
    </row>
    <row r="3821" spans="1:5" x14ac:dyDescent="0.25">
      <c r="A3821" s="188">
        <v>3103100387</v>
      </c>
      <c r="B3821" s="188" t="s">
        <v>6785</v>
      </c>
      <c r="C3821" s="188" t="s">
        <v>903</v>
      </c>
      <c r="D3821" s="188" t="s">
        <v>479</v>
      </c>
      <c r="E3821" s="189">
        <v>0</v>
      </c>
    </row>
    <row r="3822" spans="1:5" x14ac:dyDescent="0.25">
      <c r="A3822" s="190">
        <v>3103100388</v>
      </c>
      <c r="B3822" s="190" t="s">
        <v>4945</v>
      </c>
      <c r="C3822" s="190" t="s">
        <v>903</v>
      </c>
      <c r="D3822" s="190" t="s">
        <v>1975</v>
      </c>
      <c r="E3822" s="191">
        <v>0</v>
      </c>
    </row>
    <row r="3823" spans="1:5" x14ac:dyDescent="0.25">
      <c r="A3823" s="188">
        <v>3103100389</v>
      </c>
      <c r="B3823" s="188" t="s">
        <v>4946</v>
      </c>
      <c r="C3823" s="188" t="s">
        <v>903</v>
      </c>
      <c r="D3823" s="188" t="s">
        <v>479</v>
      </c>
      <c r="E3823" s="189">
        <v>0</v>
      </c>
    </row>
    <row r="3824" spans="1:5" x14ac:dyDescent="0.25">
      <c r="A3824" s="190">
        <v>3103100390</v>
      </c>
      <c r="B3824" s="190" t="s">
        <v>4947</v>
      </c>
      <c r="C3824" s="190" t="s">
        <v>903</v>
      </c>
      <c r="D3824" s="190" t="s">
        <v>479</v>
      </c>
      <c r="E3824" s="191">
        <v>0</v>
      </c>
    </row>
    <row r="3825" spans="1:5" x14ac:dyDescent="0.25">
      <c r="A3825" s="188">
        <v>3103100391</v>
      </c>
      <c r="B3825" s="188" t="s">
        <v>4380</v>
      </c>
      <c r="C3825" s="188" t="s">
        <v>903</v>
      </c>
      <c r="D3825" s="188" t="s">
        <v>479</v>
      </c>
      <c r="E3825" s="189">
        <v>0</v>
      </c>
    </row>
    <row r="3826" spans="1:5" x14ac:dyDescent="0.25">
      <c r="A3826" s="190">
        <v>3103100392</v>
      </c>
      <c r="B3826" s="190" t="s">
        <v>4381</v>
      </c>
      <c r="C3826" s="190" t="s">
        <v>903</v>
      </c>
      <c r="D3826" s="190" t="s">
        <v>479</v>
      </c>
      <c r="E3826" s="191">
        <v>0</v>
      </c>
    </row>
    <row r="3827" spans="1:5" x14ac:dyDescent="0.25">
      <c r="A3827" s="188">
        <v>3103100393</v>
      </c>
      <c r="B3827" s="188" t="s">
        <v>5601</v>
      </c>
      <c r="C3827" s="188" t="s">
        <v>903</v>
      </c>
      <c r="D3827" s="188" t="s">
        <v>479</v>
      </c>
      <c r="E3827" s="189">
        <v>0</v>
      </c>
    </row>
    <row r="3828" spans="1:5" x14ac:dyDescent="0.25">
      <c r="A3828" s="190">
        <v>3103100394</v>
      </c>
      <c r="B3828" s="190" t="s">
        <v>3923</v>
      </c>
      <c r="C3828" s="190" t="s">
        <v>903</v>
      </c>
      <c r="D3828" s="190" t="s">
        <v>479</v>
      </c>
      <c r="E3828" s="191">
        <v>0</v>
      </c>
    </row>
    <row r="3829" spans="1:5" x14ac:dyDescent="0.25">
      <c r="A3829" s="188">
        <v>3103100395</v>
      </c>
      <c r="B3829" s="188" t="s">
        <v>4948</v>
      </c>
      <c r="C3829" s="188" t="s">
        <v>903</v>
      </c>
      <c r="D3829" s="188" t="s">
        <v>479</v>
      </c>
      <c r="E3829" s="189">
        <v>0</v>
      </c>
    </row>
    <row r="3830" spans="1:5" x14ac:dyDescent="0.25">
      <c r="A3830" s="190">
        <v>3103100396</v>
      </c>
      <c r="B3830" s="190" t="s">
        <v>4949</v>
      </c>
      <c r="C3830" s="190" t="s">
        <v>903</v>
      </c>
      <c r="D3830" s="190" t="s">
        <v>479</v>
      </c>
      <c r="E3830" s="191">
        <v>0</v>
      </c>
    </row>
    <row r="3831" spans="1:5" x14ac:dyDescent="0.25">
      <c r="A3831" s="188">
        <v>3103100397</v>
      </c>
      <c r="B3831" s="188" t="s">
        <v>4950</v>
      </c>
      <c r="C3831" s="188" t="s">
        <v>903</v>
      </c>
      <c r="D3831" s="188" t="s">
        <v>479</v>
      </c>
      <c r="E3831" s="189">
        <v>0</v>
      </c>
    </row>
    <row r="3832" spans="1:5" x14ac:dyDescent="0.25">
      <c r="A3832" s="190">
        <v>3103100398</v>
      </c>
      <c r="B3832" s="190" t="s">
        <v>4951</v>
      </c>
      <c r="C3832" s="190" t="s">
        <v>903</v>
      </c>
      <c r="D3832" s="190" t="s">
        <v>1975</v>
      </c>
      <c r="E3832" s="191">
        <v>0</v>
      </c>
    </row>
    <row r="3833" spans="1:5" x14ac:dyDescent="0.25">
      <c r="A3833" s="188">
        <v>3103100399</v>
      </c>
      <c r="B3833" s="188" t="s">
        <v>4952</v>
      </c>
      <c r="C3833" s="188" t="s">
        <v>903</v>
      </c>
      <c r="D3833" s="188" t="s">
        <v>479</v>
      </c>
      <c r="E3833" s="189">
        <v>0</v>
      </c>
    </row>
    <row r="3834" spans="1:5" x14ac:dyDescent="0.25">
      <c r="A3834" s="190">
        <v>3103100400</v>
      </c>
      <c r="B3834" s="190" t="s">
        <v>4953</v>
      </c>
      <c r="C3834" s="190" t="s">
        <v>903</v>
      </c>
      <c r="D3834" s="190" t="s">
        <v>1975</v>
      </c>
      <c r="E3834" s="191">
        <v>0</v>
      </c>
    </row>
    <row r="3835" spans="1:5" x14ac:dyDescent="0.25">
      <c r="A3835" s="188">
        <v>3103100401</v>
      </c>
      <c r="B3835" s="188" t="s">
        <v>4954</v>
      </c>
      <c r="C3835" s="188" t="s">
        <v>903</v>
      </c>
      <c r="D3835" s="188" t="s">
        <v>479</v>
      </c>
      <c r="E3835" s="189">
        <v>0</v>
      </c>
    </row>
    <row r="3836" spans="1:5" x14ac:dyDescent="0.25">
      <c r="A3836" s="190">
        <v>3103100402</v>
      </c>
      <c r="B3836" s="190" t="s">
        <v>4955</v>
      </c>
      <c r="C3836" s="190" t="s">
        <v>903</v>
      </c>
      <c r="D3836" s="190" t="s">
        <v>1975</v>
      </c>
      <c r="E3836" s="191">
        <v>0</v>
      </c>
    </row>
    <row r="3837" spans="1:5" x14ac:dyDescent="0.25">
      <c r="A3837" s="188">
        <v>3103100403</v>
      </c>
      <c r="B3837" s="188" t="s">
        <v>4956</v>
      </c>
      <c r="C3837" s="188" t="s">
        <v>903</v>
      </c>
      <c r="D3837" s="188" t="s">
        <v>1975</v>
      </c>
      <c r="E3837" s="189">
        <v>0</v>
      </c>
    </row>
    <row r="3838" spans="1:5" x14ac:dyDescent="0.25">
      <c r="A3838" s="190">
        <v>3103100404</v>
      </c>
      <c r="B3838" s="190" t="s">
        <v>6786</v>
      </c>
      <c r="C3838" s="190" t="s">
        <v>903</v>
      </c>
      <c r="D3838" s="190" t="s">
        <v>479</v>
      </c>
      <c r="E3838" s="191">
        <v>0</v>
      </c>
    </row>
    <row r="3839" spans="1:5" x14ac:dyDescent="0.25">
      <c r="A3839" s="188">
        <v>3103100405</v>
      </c>
      <c r="B3839" s="188" t="s">
        <v>4957</v>
      </c>
      <c r="C3839" s="188" t="s">
        <v>903</v>
      </c>
      <c r="D3839" s="188" t="s">
        <v>2247</v>
      </c>
      <c r="E3839" s="189">
        <v>0</v>
      </c>
    </row>
    <row r="3840" spans="1:5" x14ac:dyDescent="0.25">
      <c r="A3840" s="190">
        <v>3103100406</v>
      </c>
      <c r="B3840" s="190" t="s">
        <v>6537</v>
      </c>
      <c r="C3840" s="190" t="s">
        <v>903</v>
      </c>
      <c r="D3840" s="190" t="s">
        <v>479</v>
      </c>
      <c r="E3840" s="191">
        <v>0</v>
      </c>
    </row>
    <row r="3841" spans="1:5" x14ac:dyDescent="0.25">
      <c r="A3841" s="188">
        <v>3103100407</v>
      </c>
      <c r="B3841" s="188" t="s">
        <v>4958</v>
      </c>
      <c r="C3841" s="188" t="s">
        <v>903</v>
      </c>
      <c r="D3841" s="188" t="s">
        <v>1975</v>
      </c>
      <c r="E3841" s="189">
        <v>0</v>
      </c>
    </row>
    <row r="3842" spans="1:5" x14ac:dyDescent="0.25">
      <c r="A3842" s="190">
        <v>3103100408</v>
      </c>
      <c r="B3842" s="190" t="s">
        <v>4959</v>
      </c>
      <c r="C3842" s="190" t="s">
        <v>903</v>
      </c>
      <c r="D3842" s="190" t="s">
        <v>1975</v>
      </c>
      <c r="E3842" s="191">
        <v>0</v>
      </c>
    </row>
    <row r="3843" spans="1:5" x14ac:dyDescent="0.25">
      <c r="A3843" s="188">
        <v>3103100409</v>
      </c>
      <c r="B3843" s="188" t="s">
        <v>4960</v>
      </c>
      <c r="C3843" s="188" t="s">
        <v>903</v>
      </c>
      <c r="D3843" s="188" t="s">
        <v>479</v>
      </c>
      <c r="E3843" s="189">
        <v>0</v>
      </c>
    </row>
    <row r="3844" spans="1:5" x14ac:dyDescent="0.25">
      <c r="A3844" s="190">
        <v>3103100410</v>
      </c>
      <c r="B3844" s="190" t="s">
        <v>4961</v>
      </c>
      <c r="C3844" s="190" t="s">
        <v>903</v>
      </c>
      <c r="D3844" s="190" t="s">
        <v>1975</v>
      </c>
      <c r="E3844" s="191">
        <v>0</v>
      </c>
    </row>
    <row r="3845" spans="1:5" x14ac:dyDescent="0.25">
      <c r="A3845" s="188">
        <v>3103100411</v>
      </c>
      <c r="B3845" s="188" t="s">
        <v>4962</v>
      </c>
      <c r="C3845" s="188" t="s">
        <v>903</v>
      </c>
      <c r="D3845" s="188" t="s">
        <v>1975</v>
      </c>
      <c r="E3845" s="189">
        <v>0</v>
      </c>
    </row>
    <row r="3846" spans="1:5" x14ac:dyDescent="0.25">
      <c r="A3846" s="190">
        <v>3103100412</v>
      </c>
      <c r="B3846" s="190" t="s">
        <v>4963</v>
      </c>
      <c r="C3846" s="190" t="s">
        <v>903</v>
      </c>
      <c r="D3846" s="190" t="s">
        <v>479</v>
      </c>
      <c r="E3846" s="191">
        <v>0</v>
      </c>
    </row>
    <row r="3847" spans="1:5" x14ac:dyDescent="0.25">
      <c r="A3847" s="188">
        <v>3103100413</v>
      </c>
      <c r="B3847" s="188" t="s">
        <v>5602</v>
      </c>
      <c r="C3847" s="188" t="s">
        <v>903</v>
      </c>
      <c r="D3847" s="188" t="s">
        <v>479</v>
      </c>
      <c r="E3847" s="189">
        <v>0</v>
      </c>
    </row>
    <row r="3848" spans="1:5" x14ac:dyDescent="0.25">
      <c r="A3848" s="190">
        <v>3103100414</v>
      </c>
      <c r="B3848" s="190" t="s">
        <v>4964</v>
      </c>
      <c r="C3848" s="190" t="s">
        <v>903</v>
      </c>
      <c r="D3848" s="190" t="s">
        <v>479</v>
      </c>
      <c r="E3848" s="191">
        <v>0</v>
      </c>
    </row>
    <row r="3849" spans="1:5" x14ac:dyDescent="0.25">
      <c r="A3849" s="188">
        <v>3103100415</v>
      </c>
      <c r="B3849" s="188" t="s">
        <v>4965</v>
      </c>
      <c r="C3849" s="188" t="s">
        <v>903</v>
      </c>
      <c r="D3849" s="188" t="s">
        <v>1975</v>
      </c>
      <c r="E3849" s="189">
        <v>0</v>
      </c>
    </row>
    <row r="3850" spans="1:5" x14ac:dyDescent="0.25">
      <c r="A3850" s="190">
        <v>3103100416</v>
      </c>
      <c r="B3850" s="190" t="s">
        <v>4966</v>
      </c>
      <c r="C3850" s="190" t="s">
        <v>903</v>
      </c>
      <c r="D3850" s="190" t="s">
        <v>1975</v>
      </c>
      <c r="E3850" s="191">
        <v>0</v>
      </c>
    </row>
    <row r="3851" spans="1:5" x14ac:dyDescent="0.25">
      <c r="A3851" s="188">
        <v>3103100417</v>
      </c>
      <c r="B3851" s="188" t="s">
        <v>6787</v>
      </c>
      <c r="C3851" s="188" t="s">
        <v>903</v>
      </c>
      <c r="D3851" s="188" t="s">
        <v>1975</v>
      </c>
      <c r="E3851" s="189">
        <v>0</v>
      </c>
    </row>
    <row r="3852" spans="1:5" x14ac:dyDescent="0.25">
      <c r="A3852" s="190">
        <v>3103100418</v>
      </c>
      <c r="B3852" s="190" t="s">
        <v>4967</v>
      </c>
      <c r="C3852" s="190" t="s">
        <v>903</v>
      </c>
      <c r="D3852" s="190" t="s">
        <v>1975</v>
      </c>
      <c r="E3852" s="191">
        <v>0</v>
      </c>
    </row>
    <row r="3853" spans="1:5" x14ac:dyDescent="0.25">
      <c r="A3853" s="188">
        <v>3103100419</v>
      </c>
      <c r="B3853" s="188" t="s">
        <v>4968</v>
      </c>
      <c r="C3853" s="188" t="s">
        <v>903</v>
      </c>
      <c r="D3853" s="188" t="s">
        <v>1975</v>
      </c>
      <c r="E3853" s="189">
        <v>0</v>
      </c>
    </row>
    <row r="3854" spans="1:5" x14ac:dyDescent="0.25">
      <c r="A3854" s="190">
        <v>3103100420</v>
      </c>
      <c r="B3854" s="190" t="s">
        <v>4969</v>
      </c>
      <c r="C3854" s="190" t="s">
        <v>903</v>
      </c>
      <c r="D3854" s="190" t="s">
        <v>479</v>
      </c>
      <c r="E3854" s="191">
        <v>0</v>
      </c>
    </row>
    <row r="3855" spans="1:5" x14ac:dyDescent="0.25">
      <c r="A3855" s="188">
        <v>3103100421</v>
      </c>
      <c r="B3855" s="188" t="s">
        <v>4970</v>
      </c>
      <c r="C3855" s="188" t="s">
        <v>903</v>
      </c>
      <c r="D3855" s="188" t="s">
        <v>479</v>
      </c>
      <c r="E3855" s="189">
        <v>0</v>
      </c>
    </row>
    <row r="3856" spans="1:5" x14ac:dyDescent="0.25">
      <c r="A3856" s="190">
        <v>3103100422</v>
      </c>
      <c r="B3856" s="190" t="s">
        <v>4971</v>
      </c>
      <c r="C3856" s="190" t="s">
        <v>903</v>
      </c>
      <c r="D3856" s="190" t="s">
        <v>479</v>
      </c>
      <c r="E3856" s="191">
        <v>0</v>
      </c>
    </row>
    <row r="3857" spans="1:5" x14ac:dyDescent="0.25">
      <c r="A3857" s="188">
        <v>3103100423</v>
      </c>
      <c r="B3857" s="188" t="s">
        <v>4972</v>
      </c>
      <c r="C3857" s="188" t="s">
        <v>903</v>
      </c>
      <c r="D3857" s="188" t="s">
        <v>1975</v>
      </c>
      <c r="E3857" s="189">
        <v>0</v>
      </c>
    </row>
    <row r="3858" spans="1:5" x14ac:dyDescent="0.25">
      <c r="A3858" s="190">
        <v>3103100424</v>
      </c>
      <c r="B3858" s="190" t="s">
        <v>6788</v>
      </c>
      <c r="C3858" s="190" t="s">
        <v>903</v>
      </c>
      <c r="D3858" s="190" t="s">
        <v>1975</v>
      </c>
      <c r="E3858" s="191">
        <v>0</v>
      </c>
    </row>
    <row r="3859" spans="1:5" x14ac:dyDescent="0.25">
      <c r="A3859" s="188">
        <v>3103100425</v>
      </c>
      <c r="B3859" s="188" t="s">
        <v>4973</v>
      </c>
      <c r="C3859" s="188" t="s">
        <v>903</v>
      </c>
      <c r="D3859" s="188" t="s">
        <v>1975</v>
      </c>
      <c r="E3859" s="189">
        <v>0</v>
      </c>
    </row>
    <row r="3860" spans="1:5" x14ac:dyDescent="0.25">
      <c r="A3860" s="190">
        <v>3103100426</v>
      </c>
      <c r="B3860" s="190" t="s">
        <v>5603</v>
      </c>
      <c r="C3860" s="190" t="s">
        <v>903</v>
      </c>
      <c r="D3860" s="190" t="s">
        <v>1975</v>
      </c>
      <c r="E3860" s="191">
        <v>0</v>
      </c>
    </row>
    <row r="3861" spans="1:5" x14ac:dyDescent="0.25">
      <c r="A3861" s="188">
        <v>3103100427</v>
      </c>
      <c r="B3861" s="188" t="s">
        <v>5604</v>
      </c>
      <c r="C3861" s="188" t="s">
        <v>903</v>
      </c>
      <c r="D3861" s="188" t="s">
        <v>750</v>
      </c>
      <c r="E3861" s="189">
        <v>0</v>
      </c>
    </row>
    <row r="3862" spans="1:5" x14ac:dyDescent="0.25">
      <c r="A3862" s="190">
        <v>3103100428</v>
      </c>
      <c r="B3862" s="190" t="s">
        <v>4974</v>
      </c>
      <c r="C3862" s="190" t="s">
        <v>903</v>
      </c>
      <c r="D3862" s="190" t="s">
        <v>1975</v>
      </c>
      <c r="E3862" s="191">
        <v>0</v>
      </c>
    </row>
    <row r="3863" spans="1:5" x14ac:dyDescent="0.25">
      <c r="A3863" s="188">
        <v>3103100429</v>
      </c>
      <c r="B3863" s="188" t="s">
        <v>4131</v>
      </c>
      <c r="C3863" s="188" t="s">
        <v>903</v>
      </c>
      <c r="D3863" s="188" t="s">
        <v>1975</v>
      </c>
      <c r="E3863" s="189">
        <v>0</v>
      </c>
    </row>
    <row r="3864" spans="1:5" x14ac:dyDescent="0.25">
      <c r="A3864" s="190">
        <v>3103100430</v>
      </c>
      <c r="B3864" s="190" t="s">
        <v>4975</v>
      </c>
      <c r="C3864" s="190" t="s">
        <v>903</v>
      </c>
      <c r="D3864" s="190" t="s">
        <v>479</v>
      </c>
      <c r="E3864" s="191">
        <v>0</v>
      </c>
    </row>
    <row r="3865" spans="1:5" x14ac:dyDescent="0.25">
      <c r="A3865" s="188">
        <v>3103100431</v>
      </c>
      <c r="B3865" s="188" t="s">
        <v>4976</v>
      </c>
      <c r="C3865" s="188" t="s">
        <v>903</v>
      </c>
      <c r="D3865" s="188" t="s">
        <v>1975</v>
      </c>
      <c r="E3865" s="189">
        <v>0</v>
      </c>
    </row>
    <row r="3866" spans="1:5" x14ac:dyDescent="0.25">
      <c r="A3866" s="190">
        <v>3103100432</v>
      </c>
      <c r="B3866" s="190" t="s">
        <v>4977</v>
      </c>
      <c r="C3866" s="190" t="s">
        <v>903</v>
      </c>
      <c r="D3866" s="190" t="s">
        <v>479</v>
      </c>
      <c r="E3866" s="191">
        <v>0</v>
      </c>
    </row>
    <row r="3867" spans="1:5" x14ac:dyDescent="0.25">
      <c r="A3867" s="188">
        <v>3103100433</v>
      </c>
      <c r="B3867" s="188" t="s">
        <v>4978</v>
      </c>
      <c r="C3867" s="188" t="s">
        <v>903</v>
      </c>
      <c r="D3867" s="188" t="s">
        <v>479</v>
      </c>
      <c r="E3867" s="189">
        <v>0</v>
      </c>
    </row>
    <row r="3868" spans="1:5" x14ac:dyDescent="0.25">
      <c r="A3868" s="190">
        <v>3103100434</v>
      </c>
      <c r="B3868" s="190" t="s">
        <v>4979</v>
      </c>
      <c r="C3868" s="190" t="s">
        <v>903</v>
      </c>
      <c r="D3868" s="190" t="s">
        <v>479</v>
      </c>
      <c r="E3868" s="191">
        <v>0</v>
      </c>
    </row>
    <row r="3869" spans="1:5" x14ac:dyDescent="0.25">
      <c r="A3869" s="188">
        <v>3103100435</v>
      </c>
      <c r="B3869" s="188" t="s">
        <v>7273</v>
      </c>
      <c r="C3869" s="188" t="s">
        <v>903</v>
      </c>
      <c r="D3869" s="188" t="s">
        <v>479</v>
      </c>
      <c r="E3869" s="189">
        <v>0</v>
      </c>
    </row>
    <row r="3870" spans="1:5" x14ac:dyDescent="0.25">
      <c r="A3870" s="190">
        <v>3103100436</v>
      </c>
      <c r="B3870" s="190" t="s">
        <v>4980</v>
      </c>
      <c r="C3870" s="190" t="s">
        <v>903</v>
      </c>
      <c r="D3870" s="190" t="s">
        <v>1975</v>
      </c>
      <c r="E3870" s="191">
        <v>0</v>
      </c>
    </row>
    <row r="3871" spans="1:5" x14ac:dyDescent="0.25">
      <c r="A3871" s="188">
        <v>3103100437</v>
      </c>
      <c r="B3871" s="188" t="s">
        <v>4981</v>
      </c>
      <c r="C3871" s="188" t="s">
        <v>903</v>
      </c>
      <c r="D3871" s="188" t="s">
        <v>479</v>
      </c>
      <c r="E3871" s="189">
        <v>0</v>
      </c>
    </row>
    <row r="3872" spans="1:5" x14ac:dyDescent="0.25">
      <c r="A3872" s="190">
        <v>3103100438</v>
      </c>
      <c r="B3872" s="190" t="s">
        <v>4982</v>
      </c>
      <c r="C3872" s="190" t="s">
        <v>903</v>
      </c>
      <c r="D3872" s="190" t="s">
        <v>1975</v>
      </c>
      <c r="E3872" s="191">
        <v>0</v>
      </c>
    </row>
    <row r="3873" spans="1:5" x14ac:dyDescent="0.25">
      <c r="A3873" s="188">
        <v>3103100439</v>
      </c>
      <c r="B3873" s="188" t="s">
        <v>6087</v>
      </c>
      <c r="C3873" s="188" t="s">
        <v>903</v>
      </c>
      <c r="D3873" s="188" t="s">
        <v>1975</v>
      </c>
      <c r="E3873" s="189">
        <v>0</v>
      </c>
    </row>
    <row r="3874" spans="1:5" x14ac:dyDescent="0.25">
      <c r="A3874" s="190">
        <v>3103100440</v>
      </c>
      <c r="B3874" s="190" t="s">
        <v>6789</v>
      </c>
      <c r="C3874" s="190" t="s">
        <v>903</v>
      </c>
      <c r="D3874" s="190" t="s">
        <v>1975</v>
      </c>
      <c r="E3874" s="191">
        <v>0</v>
      </c>
    </row>
    <row r="3875" spans="1:5" x14ac:dyDescent="0.25">
      <c r="A3875" s="188">
        <v>3103100441</v>
      </c>
      <c r="B3875" s="188" t="s">
        <v>4983</v>
      </c>
      <c r="C3875" s="188" t="s">
        <v>903</v>
      </c>
      <c r="D3875" s="188" t="s">
        <v>1975</v>
      </c>
      <c r="E3875" s="189">
        <v>0</v>
      </c>
    </row>
    <row r="3876" spans="1:5" x14ac:dyDescent="0.25">
      <c r="A3876" s="190">
        <v>3103100442</v>
      </c>
      <c r="B3876" s="190" t="s">
        <v>4984</v>
      </c>
      <c r="C3876" s="190" t="s">
        <v>903</v>
      </c>
      <c r="D3876" s="190" t="s">
        <v>1975</v>
      </c>
      <c r="E3876" s="191">
        <v>0</v>
      </c>
    </row>
    <row r="3877" spans="1:5" x14ac:dyDescent="0.25">
      <c r="A3877" s="188">
        <v>3103100443</v>
      </c>
      <c r="B3877" s="188" t="s">
        <v>6790</v>
      </c>
      <c r="C3877" s="188" t="s">
        <v>903</v>
      </c>
      <c r="D3877" s="188" t="s">
        <v>1975</v>
      </c>
      <c r="E3877" s="189">
        <v>0</v>
      </c>
    </row>
    <row r="3878" spans="1:5" x14ac:dyDescent="0.25">
      <c r="A3878" s="190">
        <v>3103100444</v>
      </c>
      <c r="B3878" s="190" t="s">
        <v>4985</v>
      </c>
      <c r="C3878" s="190" t="s">
        <v>903</v>
      </c>
      <c r="D3878" s="190" t="s">
        <v>479</v>
      </c>
      <c r="E3878" s="191">
        <v>0</v>
      </c>
    </row>
    <row r="3879" spans="1:5" x14ac:dyDescent="0.25">
      <c r="A3879" s="188">
        <v>3103100445</v>
      </c>
      <c r="B3879" s="188" t="s">
        <v>4986</v>
      </c>
      <c r="C3879" s="188" t="s">
        <v>903</v>
      </c>
      <c r="D3879" s="188" t="s">
        <v>1975</v>
      </c>
      <c r="E3879" s="189">
        <v>0</v>
      </c>
    </row>
    <row r="3880" spans="1:5" x14ac:dyDescent="0.25">
      <c r="A3880" s="190">
        <v>3103100446</v>
      </c>
      <c r="B3880" s="190" t="s">
        <v>4987</v>
      </c>
      <c r="C3880" s="190" t="s">
        <v>903</v>
      </c>
      <c r="D3880" s="190" t="s">
        <v>1975</v>
      </c>
      <c r="E3880" s="191">
        <v>0</v>
      </c>
    </row>
    <row r="3881" spans="1:5" x14ac:dyDescent="0.25">
      <c r="A3881" s="188">
        <v>3103100447</v>
      </c>
      <c r="B3881" s="188" t="s">
        <v>4988</v>
      </c>
      <c r="C3881" s="188" t="s">
        <v>903</v>
      </c>
      <c r="D3881" s="188" t="s">
        <v>1975</v>
      </c>
      <c r="E3881" s="189">
        <v>0</v>
      </c>
    </row>
    <row r="3882" spans="1:5" x14ac:dyDescent="0.25">
      <c r="A3882" s="190">
        <v>3103100448</v>
      </c>
      <c r="B3882" s="190" t="s">
        <v>4989</v>
      </c>
      <c r="C3882" s="190" t="s">
        <v>903</v>
      </c>
      <c r="D3882" s="190" t="s">
        <v>1975</v>
      </c>
      <c r="E3882" s="191">
        <v>0</v>
      </c>
    </row>
    <row r="3883" spans="1:5" x14ac:dyDescent="0.25">
      <c r="A3883" s="188">
        <v>3103100449</v>
      </c>
      <c r="B3883" s="188" t="s">
        <v>4990</v>
      </c>
      <c r="C3883" s="188" t="s">
        <v>903</v>
      </c>
      <c r="D3883" s="188" t="s">
        <v>1975</v>
      </c>
      <c r="E3883" s="189">
        <v>0</v>
      </c>
    </row>
    <row r="3884" spans="1:5" x14ac:dyDescent="0.25">
      <c r="A3884" s="190">
        <v>3103100450</v>
      </c>
      <c r="B3884" s="190" t="s">
        <v>4991</v>
      </c>
      <c r="C3884" s="190" t="s">
        <v>903</v>
      </c>
      <c r="D3884" s="190" t="s">
        <v>1975</v>
      </c>
      <c r="E3884" s="191">
        <v>0</v>
      </c>
    </row>
    <row r="3885" spans="1:5" x14ac:dyDescent="0.25">
      <c r="A3885" s="188">
        <v>3103100451</v>
      </c>
      <c r="B3885" s="188" t="s">
        <v>4992</v>
      </c>
      <c r="C3885" s="188" t="s">
        <v>903</v>
      </c>
      <c r="D3885" s="188" t="s">
        <v>1975</v>
      </c>
      <c r="E3885" s="189">
        <v>0</v>
      </c>
    </row>
    <row r="3886" spans="1:5" x14ac:dyDescent="0.25">
      <c r="A3886" s="190">
        <v>3103100452</v>
      </c>
      <c r="B3886" s="190" t="s">
        <v>4382</v>
      </c>
      <c r="C3886" s="190" t="s">
        <v>903</v>
      </c>
      <c r="D3886" s="190" t="s">
        <v>479</v>
      </c>
      <c r="E3886" s="191">
        <v>0</v>
      </c>
    </row>
    <row r="3887" spans="1:5" x14ac:dyDescent="0.25">
      <c r="A3887" s="188">
        <v>3103100453</v>
      </c>
      <c r="B3887" s="188" t="s">
        <v>4383</v>
      </c>
      <c r="C3887" s="188" t="s">
        <v>903</v>
      </c>
      <c r="D3887" s="188" t="s">
        <v>479</v>
      </c>
      <c r="E3887" s="189">
        <v>0</v>
      </c>
    </row>
    <row r="3888" spans="1:5" x14ac:dyDescent="0.25">
      <c r="A3888" s="190">
        <v>3103100454</v>
      </c>
      <c r="B3888" s="190" t="s">
        <v>4384</v>
      </c>
      <c r="C3888" s="190" t="s">
        <v>903</v>
      </c>
      <c r="D3888" s="190" t="s">
        <v>479</v>
      </c>
      <c r="E3888" s="191">
        <v>0</v>
      </c>
    </row>
    <row r="3889" spans="1:5" x14ac:dyDescent="0.25">
      <c r="A3889" s="188">
        <v>3103100455</v>
      </c>
      <c r="B3889" s="188" t="s">
        <v>4993</v>
      </c>
      <c r="C3889" s="188" t="s">
        <v>903</v>
      </c>
      <c r="D3889" s="188" t="s">
        <v>479</v>
      </c>
      <c r="E3889" s="189">
        <v>0</v>
      </c>
    </row>
    <row r="3890" spans="1:5" x14ac:dyDescent="0.25">
      <c r="A3890" s="190">
        <v>3103100456</v>
      </c>
      <c r="B3890" s="190" t="s">
        <v>4994</v>
      </c>
      <c r="C3890" s="190" t="s">
        <v>903</v>
      </c>
      <c r="D3890" s="190" t="s">
        <v>1975</v>
      </c>
      <c r="E3890" s="191">
        <v>0</v>
      </c>
    </row>
    <row r="3891" spans="1:5" x14ac:dyDescent="0.25">
      <c r="A3891" s="188">
        <v>3103100457</v>
      </c>
      <c r="B3891" s="188" t="s">
        <v>4995</v>
      </c>
      <c r="C3891" s="188" t="s">
        <v>903</v>
      </c>
      <c r="D3891" s="188" t="s">
        <v>1975</v>
      </c>
      <c r="E3891" s="189">
        <v>0</v>
      </c>
    </row>
    <row r="3892" spans="1:5" x14ac:dyDescent="0.25">
      <c r="A3892" s="190">
        <v>3103100458</v>
      </c>
      <c r="B3892" s="190" t="s">
        <v>4996</v>
      </c>
      <c r="C3892" s="190" t="s">
        <v>903</v>
      </c>
      <c r="D3892" s="190" t="s">
        <v>874</v>
      </c>
      <c r="E3892" s="191">
        <v>0</v>
      </c>
    </row>
    <row r="3893" spans="1:5" x14ac:dyDescent="0.25">
      <c r="A3893" s="188">
        <v>3103100459</v>
      </c>
      <c r="B3893" s="188" t="s">
        <v>4997</v>
      </c>
      <c r="C3893" s="188" t="s">
        <v>903</v>
      </c>
      <c r="D3893" s="188" t="s">
        <v>874</v>
      </c>
      <c r="E3893" s="189">
        <v>0</v>
      </c>
    </row>
    <row r="3894" spans="1:5" x14ac:dyDescent="0.25">
      <c r="A3894" s="190">
        <v>3103100460</v>
      </c>
      <c r="B3894" s="190" t="s">
        <v>4998</v>
      </c>
      <c r="C3894" s="190" t="s">
        <v>903</v>
      </c>
      <c r="D3894" s="190" t="s">
        <v>874</v>
      </c>
      <c r="E3894" s="191">
        <v>0</v>
      </c>
    </row>
    <row r="3895" spans="1:5" x14ac:dyDescent="0.25">
      <c r="A3895" s="188">
        <v>3103100461</v>
      </c>
      <c r="B3895" s="188" t="s">
        <v>4999</v>
      </c>
      <c r="C3895" s="188" t="s">
        <v>903</v>
      </c>
      <c r="D3895" s="188" t="s">
        <v>1975</v>
      </c>
      <c r="E3895" s="189">
        <v>0</v>
      </c>
    </row>
    <row r="3896" spans="1:5" x14ac:dyDescent="0.25">
      <c r="A3896" s="190">
        <v>3103100462</v>
      </c>
      <c r="B3896" s="190" t="s">
        <v>5000</v>
      </c>
      <c r="C3896" s="190" t="s">
        <v>903</v>
      </c>
      <c r="D3896" s="190" t="s">
        <v>1975</v>
      </c>
      <c r="E3896" s="191">
        <v>0</v>
      </c>
    </row>
    <row r="3897" spans="1:5" x14ac:dyDescent="0.25">
      <c r="A3897" s="188">
        <v>3103100463</v>
      </c>
      <c r="B3897" s="188" t="s">
        <v>5001</v>
      </c>
      <c r="C3897" s="188" t="s">
        <v>903</v>
      </c>
      <c r="D3897" s="188" t="s">
        <v>479</v>
      </c>
      <c r="E3897" s="189">
        <v>0</v>
      </c>
    </row>
    <row r="3898" spans="1:5" x14ac:dyDescent="0.25">
      <c r="A3898" s="190">
        <v>3103100464</v>
      </c>
      <c r="B3898" s="190" t="s">
        <v>5605</v>
      </c>
      <c r="C3898" s="190" t="s">
        <v>903</v>
      </c>
      <c r="D3898" s="190" t="s">
        <v>479</v>
      </c>
      <c r="E3898" s="191">
        <v>0</v>
      </c>
    </row>
    <row r="3899" spans="1:5" x14ac:dyDescent="0.25">
      <c r="A3899" s="188">
        <v>3103100465</v>
      </c>
      <c r="B3899" s="188" t="s">
        <v>5002</v>
      </c>
      <c r="C3899" s="188" t="s">
        <v>903</v>
      </c>
      <c r="D3899" s="188" t="s">
        <v>1975</v>
      </c>
      <c r="E3899" s="189">
        <v>0</v>
      </c>
    </row>
    <row r="3900" spans="1:5" x14ac:dyDescent="0.25">
      <c r="A3900" s="190">
        <v>3103100466</v>
      </c>
      <c r="B3900" s="190" t="s">
        <v>5003</v>
      </c>
      <c r="C3900" s="190" t="s">
        <v>903</v>
      </c>
      <c r="D3900" s="190" t="s">
        <v>1975</v>
      </c>
      <c r="E3900" s="191">
        <v>0</v>
      </c>
    </row>
    <row r="3901" spans="1:5" x14ac:dyDescent="0.25">
      <c r="A3901" s="188">
        <v>3103100467</v>
      </c>
      <c r="B3901" s="188" t="s">
        <v>5004</v>
      </c>
      <c r="C3901" s="188" t="s">
        <v>903</v>
      </c>
      <c r="D3901" s="188" t="s">
        <v>1975</v>
      </c>
      <c r="E3901" s="189">
        <v>0</v>
      </c>
    </row>
    <row r="3902" spans="1:5" x14ac:dyDescent="0.25">
      <c r="A3902" s="190">
        <v>3103100468</v>
      </c>
      <c r="B3902" s="190" t="s">
        <v>6791</v>
      </c>
      <c r="C3902" s="190" t="s">
        <v>903</v>
      </c>
      <c r="D3902" s="190" t="s">
        <v>1975</v>
      </c>
      <c r="E3902" s="191">
        <v>0</v>
      </c>
    </row>
    <row r="3903" spans="1:5" x14ac:dyDescent="0.25">
      <c r="A3903" s="188">
        <v>3103100469</v>
      </c>
      <c r="B3903" s="188" t="s">
        <v>6792</v>
      </c>
      <c r="C3903" s="188" t="s">
        <v>903</v>
      </c>
      <c r="D3903" s="188" t="s">
        <v>1975</v>
      </c>
      <c r="E3903" s="189">
        <v>0</v>
      </c>
    </row>
    <row r="3904" spans="1:5" x14ac:dyDescent="0.25">
      <c r="A3904" s="190">
        <v>3103100470</v>
      </c>
      <c r="B3904" s="190" t="s">
        <v>6793</v>
      </c>
      <c r="C3904" s="190" t="s">
        <v>903</v>
      </c>
      <c r="D3904" s="190" t="s">
        <v>1975</v>
      </c>
      <c r="E3904" s="191">
        <v>0</v>
      </c>
    </row>
    <row r="3905" spans="1:5" x14ac:dyDescent="0.25">
      <c r="A3905" s="188">
        <v>3103100471</v>
      </c>
      <c r="B3905" s="188" t="s">
        <v>6794</v>
      </c>
      <c r="C3905" s="188" t="s">
        <v>903</v>
      </c>
      <c r="D3905" s="188" t="s">
        <v>479</v>
      </c>
      <c r="E3905" s="189">
        <v>0</v>
      </c>
    </row>
    <row r="3906" spans="1:5" x14ac:dyDescent="0.25">
      <c r="A3906" s="190">
        <v>3103100472</v>
      </c>
      <c r="B3906" s="190" t="s">
        <v>6795</v>
      </c>
      <c r="C3906" s="190" t="s">
        <v>903</v>
      </c>
      <c r="D3906" s="190" t="s">
        <v>479</v>
      </c>
      <c r="E3906" s="191">
        <v>0</v>
      </c>
    </row>
    <row r="3907" spans="1:5" x14ac:dyDescent="0.25">
      <c r="A3907" s="188">
        <v>3103100473</v>
      </c>
      <c r="B3907" s="188" t="s">
        <v>5606</v>
      </c>
      <c r="C3907" s="188" t="s">
        <v>903</v>
      </c>
      <c r="D3907" s="188" t="s">
        <v>1975</v>
      </c>
      <c r="E3907" s="189">
        <v>0</v>
      </c>
    </row>
    <row r="3908" spans="1:5" x14ac:dyDescent="0.25">
      <c r="A3908" s="190">
        <v>3103100474</v>
      </c>
      <c r="B3908" s="190" t="s">
        <v>6796</v>
      </c>
      <c r="C3908" s="190" t="s">
        <v>903</v>
      </c>
      <c r="D3908" s="190" t="s">
        <v>1975</v>
      </c>
      <c r="E3908" s="191">
        <v>0</v>
      </c>
    </row>
    <row r="3909" spans="1:5" x14ac:dyDescent="0.25">
      <c r="A3909" s="188">
        <v>3103100475</v>
      </c>
      <c r="B3909" s="188" t="s">
        <v>6797</v>
      </c>
      <c r="C3909" s="188" t="s">
        <v>903</v>
      </c>
      <c r="D3909" s="188" t="s">
        <v>479</v>
      </c>
      <c r="E3909" s="189">
        <v>0</v>
      </c>
    </row>
    <row r="3910" spans="1:5" x14ac:dyDescent="0.25">
      <c r="A3910" s="190">
        <v>3103100476</v>
      </c>
      <c r="B3910" s="190" t="s">
        <v>6798</v>
      </c>
      <c r="C3910" s="190" t="s">
        <v>903</v>
      </c>
      <c r="D3910" s="190" t="s">
        <v>479</v>
      </c>
      <c r="E3910" s="191">
        <v>0</v>
      </c>
    </row>
    <row r="3911" spans="1:5" x14ac:dyDescent="0.25">
      <c r="A3911" s="188">
        <v>3103100477</v>
      </c>
      <c r="B3911" s="188" t="s">
        <v>6799</v>
      </c>
      <c r="C3911" s="188" t="s">
        <v>903</v>
      </c>
      <c r="D3911" s="188" t="s">
        <v>479</v>
      </c>
      <c r="E3911" s="189">
        <v>0</v>
      </c>
    </row>
    <row r="3912" spans="1:5" x14ac:dyDescent="0.25">
      <c r="A3912" s="190">
        <v>3103100478</v>
      </c>
      <c r="B3912" s="190" t="s">
        <v>6800</v>
      </c>
      <c r="C3912" s="190" t="s">
        <v>903</v>
      </c>
      <c r="D3912" s="190" t="s">
        <v>479</v>
      </c>
      <c r="E3912" s="191">
        <v>0</v>
      </c>
    </row>
    <row r="3913" spans="1:5" x14ac:dyDescent="0.25">
      <c r="A3913" s="188">
        <v>3103100479</v>
      </c>
      <c r="B3913" s="188" t="s">
        <v>6801</v>
      </c>
      <c r="C3913" s="188" t="s">
        <v>903</v>
      </c>
      <c r="D3913" s="188" t="s">
        <v>479</v>
      </c>
      <c r="E3913" s="189">
        <v>0</v>
      </c>
    </row>
    <row r="3914" spans="1:5" x14ac:dyDescent="0.25">
      <c r="A3914" s="190">
        <v>3103100480</v>
      </c>
      <c r="B3914" s="190" t="s">
        <v>5607</v>
      </c>
      <c r="C3914" s="190" t="s">
        <v>903</v>
      </c>
      <c r="D3914" s="190" t="s">
        <v>479</v>
      </c>
      <c r="E3914" s="191">
        <v>0</v>
      </c>
    </row>
    <row r="3915" spans="1:5" x14ac:dyDescent="0.25">
      <c r="A3915" s="188">
        <v>3103100481</v>
      </c>
      <c r="B3915" s="188" t="s">
        <v>5608</v>
      </c>
      <c r="C3915" s="188" t="s">
        <v>903</v>
      </c>
      <c r="D3915" s="188" t="s">
        <v>479</v>
      </c>
      <c r="E3915" s="189">
        <v>0</v>
      </c>
    </row>
    <row r="3916" spans="1:5" x14ac:dyDescent="0.25">
      <c r="A3916" s="190">
        <v>3103100482</v>
      </c>
      <c r="B3916" s="190" t="s">
        <v>6802</v>
      </c>
      <c r="C3916" s="190" t="s">
        <v>903</v>
      </c>
      <c r="D3916" s="190" t="s">
        <v>1975</v>
      </c>
      <c r="E3916" s="191">
        <v>0</v>
      </c>
    </row>
    <row r="3917" spans="1:5" x14ac:dyDescent="0.25">
      <c r="A3917" s="188">
        <v>3103100483</v>
      </c>
      <c r="B3917" s="188" t="s">
        <v>5609</v>
      </c>
      <c r="C3917" s="188" t="s">
        <v>903</v>
      </c>
      <c r="D3917" s="188" t="s">
        <v>1975</v>
      </c>
      <c r="E3917" s="189">
        <v>0</v>
      </c>
    </row>
    <row r="3918" spans="1:5" x14ac:dyDescent="0.25">
      <c r="A3918" s="190">
        <v>3103100484</v>
      </c>
      <c r="B3918" s="190" t="s">
        <v>6803</v>
      </c>
      <c r="C3918" s="190" t="s">
        <v>903</v>
      </c>
      <c r="D3918" s="190" t="s">
        <v>479</v>
      </c>
      <c r="E3918" s="191">
        <v>0</v>
      </c>
    </row>
    <row r="3919" spans="1:5" x14ac:dyDescent="0.25">
      <c r="A3919" s="188">
        <v>3103100485</v>
      </c>
      <c r="B3919" s="188" t="s">
        <v>6804</v>
      </c>
      <c r="C3919" s="188" t="s">
        <v>903</v>
      </c>
      <c r="D3919" s="188" t="s">
        <v>479</v>
      </c>
      <c r="E3919" s="189">
        <v>0</v>
      </c>
    </row>
    <row r="3920" spans="1:5" x14ac:dyDescent="0.25">
      <c r="A3920" s="190">
        <v>3103100486</v>
      </c>
      <c r="B3920" s="190" t="s">
        <v>6805</v>
      </c>
      <c r="C3920" s="190" t="s">
        <v>903</v>
      </c>
      <c r="D3920" s="190" t="s">
        <v>479</v>
      </c>
      <c r="E3920" s="191">
        <v>0</v>
      </c>
    </row>
    <row r="3921" spans="1:5" x14ac:dyDescent="0.25">
      <c r="A3921" s="188">
        <v>3103100487</v>
      </c>
      <c r="B3921" s="188" t="s">
        <v>6806</v>
      </c>
      <c r="C3921" s="188" t="s">
        <v>903</v>
      </c>
      <c r="D3921" s="188" t="s">
        <v>1975</v>
      </c>
      <c r="E3921" s="189">
        <v>0</v>
      </c>
    </row>
    <row r="3922" spans="1:5" x14ac:dyDescent="0.25">
      <c r="A3922" s="190">
        <v>3103100488</v>
      </c>
      <c r="B3922" s="190" t="s">
        <v>6807</v>
      </c>
      <c r="C3922" s="190" t="s">
        <v>903</v>
      </c>
      <c r="D3922" s="190" t="s">
        <v>479</v>
      </c>
      <c r="E3922" s="191">
        <v>0</v>
      </c>
    </row>
    <row r="3923" spans="1:5" x14ac:dyDescent="0.25">
      <c r="A3923" s="188">
        <v>3103100489</v>
      </c>
      <c r="B3923" s="188" t="s">
        <v>6808</v>
      </c>
      <c r="C3923" s="188" t="s">
        <v>903</v>
      </c>
      <c r="D3923" s="188" t="s">
        <v>479</v>
      </c>
      <c r="E3923" s="189">
        <v>0</v>
      </c>
    </row>
    <row r="3924" spans="1:5" x14ac:dyDescent="0.25">
      <c r="A3924" s="190">
        <v>3103100490</v>
      </c>
      <c r="B3924" s="190" t="s">
        <v>6809</v>
      </c>
      <c r="C3924" s="190" t="s">
        <v>903</v>
      </c>
      <c r="D3924" s="190" t="s">
        <v>479</v>
      </c>
      <c r="E3924" s="191">
        <v>0</v>
      </c>
    </row>
    <row r="3925" spans="1:5" x14ac:dyDescent="0.25">
      <c r="A3925" s="188">
        <v>3103100491</v>
      </c>
      <c r="B3925" s="188" t="s">
        <v>6810</v>
      </c>
      <c r="C3925" s="188" t="s">
        <v>903</v>
      </c>
      <c r="D3925" s="188" t="s">
        <v>479</v>
      </c>
      <c r="E3925" s="189">
        <v>0</v>
      </c>
    </row>
    <row r="3926" spans="1:5" x14ac:dyDescent="0.25">
      <c r="A3926" s="190">
        <v>3103100492</v>
      </c>
      <c r="B3926" s="190" t="s">
        <v>5610</v>
      </c>
      <c r="C3926" s="190" t="s">
        <v>903</v>
      </c>
      <c r="D3926" s="190" t="s">
        <v>1975</v>
      </c>
      <c r="E3926" s="191">
        <v>0</v>
      </c>
    </row>
    <row r="3927" spans="1:5" x14ac:dyDescent="0.25">
      <c r="A3927" s="188">
        <v>3103100493</v>
      </c>
      <c r="B3927" s="188" t="s">
        <v>6811</v>
      </c>
      <c r="C3927" s="188" t="s">
        <v>903</v>
      </c>
      <c r="D3927" s="188" t="s">
        <v>479</v>
      </c>
      <c r="E3927" s="189">
        <v>0</v>
      </c>
    </row>
    <row r="3928" spans="1:5" x14ac:dyDescent="0.25">
      <c r="A3928" s="190">
        <v>3103100494</v>
      </c>
      <c r="B3928" s="190" t="s">
        <v>6812</v>
      </c>
      <c r="C3928" s="190" t="s">
        <v>903</v>
      </c>
      <c r="D3928" s="190" t="s">
        <v>479</v>
      </c>
      <c r="E3928" s="191">
        <v>0</v>
      </c>
    </row>
    <row r="3929" spans="1:5" x14ac:dyDescent="0.25">
      <c r="A3929" s="188">
        <v>3103100495</v>
      </c>
      <c r="B3929" s="188" t="s">
        <v>6813</v>
      </c>
      <c r="C3929" s="188" t="s">
        <v>903</v>
      </c>
      <c r="D3929" s="188" t="s">
        <v>479</v>
      </c>
      <c r="E3929" s="189">
        <v>0</v>
      </c>
    </row>
    <row r="3930" spans="1:5" x14ac:dyDescent="0.25">
      <c r="A3930" s="190">
        <v>3103100496</v>
      </c>
      <c r="B3930" s="190" t="s">
        <v>6814</v>
      </c>
      <c r="C3930" s="190" t="s">
        <v>903</v>
      </c>
      <c r="D3930" s="190" t="s">
        <v>1975</v>
      </c>
      <c r="E3930" s="191">
        <v>0</v>
      </c>
    </row>
    <row r="3931" spans="1:5" x14ac:dyDescent="0.25">
      <c r="A3931" s="188">
        <v>3103100497</v>
      </c>
      <c r="B3931" s="188" t="s">
        <v>6815</v>
      </c>
      <c r="C3931" s="188" t="s">
        <v>903</v>
      </c>
      <c r="D3931" s="188" t="s">
        <v>479</v>
      </c>
      <c r="E3931" s="189">
        <v>0</v>
      </c>
    </row>
    <row r="3932" spans="1:5" x14ac:dyDescent="0.25">
      <c r="A3932" s="190">
        <v>3103100498</v>
      </c>
      <c r="B3932" s="190" t="s">
        <v>6816</v>
      </c>
      <c r="C3932" s="190" t="s">
        <v>903</v>
      </c>
      <c r="D3932" s="190" t="s">
        <v>479</v>
      </c>
      <c r="E3932" s="191">
        <v>0</v>
      </c>
    </row>
    <row r="3933" spans="1:5" x14ac:dyDescent="0.25">
      <c r="A3933" s="188">
        <v>3103100499</v>
      </c>
      <c r="B3933" s="188" t="s">
        <v>6817</v>
      </c>
      <c r="C3933" s="188" t="s">
        <v>903</v>
      </c>
      <c r="D3933" s="188" t="s">
        <v>479</v>
      </c>
      <c r="E3933" s="189">
        <v>0</v>
      </c>
    </row>
    <row r="3934" spans="1:5" x14ac:dyDescent="0.25">
      <c r="A3934" s="190">
        <v>3103100500</v>
      </c>
      <c r="B3934" s="190" t="s">
        <v>5611</v>
      </c>
      <c r="C3934" s="190" t="s">
        <v>903</v>
      </c>
      <c r="D3934" s="190" t="s">
        <v>479</v>
      </c>
      <c r="E3934" s="191">
        <v>0</v>
      </c>
    </row>
    <row r="3935" spans="1:5" x14ac:dyDescent="0.25">
      <c r="A3935" s="188">
        <v>3103100501</v>
      </c>
      <c r="B3935" s="188" t="s">
        <v>6818</v>
      </c>
      <c r="C3935" s="188" t="s">
        <v>903</v>
      </c>
      <c r="D3935" s="188" t="s">
        <v>479</v>
      </c>
      <c r="E3935" s="189">
        <v>0</v>
      </c>
    </row>
    <row r="3936" spans="1:5" x14ac:dyDescent="0.25">
      <c r="A3936" s="190">
        <v>3103100502</v>
      </c>
      <c r="B3936" s="190" t="s">
        <v>6819</v>
      </c>
      <c r="C3936" s="190" t="s">
        <v>903</v>
      </c>
      <c r="D3936" s="190" t="s">
        <v>1975</v>
      </c>
      <c r="E3936" s="191">
        <v>0</v>
      </c>
    </row>
    <row r="3937" spans="1:5" x14ac:dyDescent="0.25">
      <c r="A3937" s="188">
        <v>3103100503</v>
      </c>
      <c r="B3937" s="188" t="s">
        <v>5612</v>
      </c>
      <c r="C3937" s="188" t="s">
        <v>903</v>
      </c>
      <c r="D3937" s="188" t="s">
        <v>1975</v>
      </c>
      <c r="E3937" s="189">
        <v>0</v>
      </c>
    </row>
    <row r="3938" spans="1:5" x14ac:dyDescent="0.25">
      <c r="A3938" s="190">
        <v>3103100504</v>
      </c>
      <c r="B3938" s="190" t="s">
        <v>5613</v>
      </c>
      <c r="C3938" s="190" t="s">
        <v>903</v>
      </c>
      <c r="D3938" s="190" t="s">
        <v>1975</v>
      </c>
      <c r="E3938" s="191">
        <v>0</v>
      </c>
    </row>
    <row r="3939" spans="1:5" x14ac:dyDescent="0.25">
      <c r="A3939" s="188">
        <v>3103100505</v>
      </c>
      <c r="B3939" s="188" t="s">
        <v>6820</v>
      </c>
      <c r="C3939" s="188" t="s">
        <v>903</v>
      </c>
      <c r="D3939" s="188" t="s">
        <v>479</v>
      </c>
      <c r="E3939" s="189">
        <v>0</v>
      </c>
    </row>
    <row r="3940" spans="1:5" x14ac:dyDescent="0.25">
      <c r="A3940" s="190">
        <v>3103100506</v>
      </c>
      <c r="B3940" s="190" t="s">
        <v>6821</v>
      </c>
      <c r="C3940" s="190" t="s">
        <v>903</v>
      </c>
      <c r="D3940" s="190" t="s">
        <v>479</v>
      </c>
      <c r="E3940" s="191">
        <v>0</v>
      </c>
    </row>
    <row r="3941" spans="1:5" x14ac:dyDescent="0.25">
      <c r="A3941" s="188">
        <v>3103100507</v>
      </c>
      <c r="B3941" s="188" t="s">
        <v>6822</v>
      </c>
      <c r="C3941" s="188" t="s">
        <v>903</v>
      </c>
      <c r="D3941" s="188" t="s">
        <v>479</v>
      </c>
      <c r="E3941" s="189">
        <v>0</v>
      </c>
    </row>
    <row r="3942" spans="1:5" x14ac:dyDescent="0.25">
      <c r="A3942" s="190">
        <v>3103100508</v>
      </c>
      <c r="B3942" s="190" t="s">
        <v>6823</v>
      </c>
      <c r="C3942" s="190" t="s">
        <v>903</v>
      </c>
      <c r="D3942" s="190" t="s">
        <v>874</v>
      </c>
      <c r="E3942" s="191">
        <v>0</v>
      </c>
    </row>
    <row r="3943" spans="1:5" x14ac:dyDescent="0.25">
      <c r="A3943" s="188">
        <v>3103100509</v>
      </c>
      <c r="B3943" s="188" t="s">
        <v>6824</v>
      </c>
      <c r="C3943" s="188" t="s">
        <v>903</v>
      </c>
      <c r="D3943" s="188" t="s">
        <v>479</v>
      </c>
      <c r="E3943" s="189">
        <v>0</v>
      </c>
    </row>
    <row r="3944" spans="1:5" x14ac:dyDescent="0.25">
      <c r="A3944" s="190">
        <v>3103100510</v>
      </c>
      <c r="B3944" s="190" t="s">
        <v>6825</v>
      </c>
      <c r="C3944" s="190" t="s">
        <v>903</v>
      </c>
      <c r="D3944" s="190" t="s">
        <v>479</v>
      </c>
      <c r="E3944" s="191">
        <v>0</v>
      </c>
    </row>
    <row r="3945" spans="1:5" x14ac:dyDescent="0.25">
      <c r="A3945" s="188">
        <v>3103100511</v>
      </c>
      <c r="B3945" s="188" t="s">
        <v>6826</v>
      </c>
      <c r="C3945" s="188" t="s">
        <v>903</v>
      </c>
      <c r="D3945" s="188" t="s">
        <v>2247</v>
      </c>
      <c r="E3945" s="189">
        <v>0</v>
      </c>
    </row>
    <row r="3946" spans="1:5" x14ac:dyDescent="0.25">
      <c r="A3946" s="190">
        <v>3103100512</v>
      </c>
      <c r="B3946" s="190" t="s">
        <v>6827</v>
      </c>
      <c r="C3946" s="190" t="s">
        <v>903</v>
      </c>
      <c r="D3946" s="190" t="s">
        <v>479</v>
      </c>
      <c r="E3946" s="191">
        <v>0</v>
      </c>
    </row>
    <row r="3947" spans="1:5" x14ac:dyDescent="0.25">
      <c r="A3947" s="188">
        <v>3103100513</v>
      </c>
      <c r="B3947" s="188" t="s">
        <v>6828</v>
      </c>
      <c r="C3947" s="188" t="s">
        <v>903</v>
      </c>
      <c r="D3947" s="188" t="s">
        <v>1975</v>
      </c>
      <c r="E3947" s="189">
        <v>0</v>
      </c>
    </row>
    <row r="3948" spans="1:5" x14ac:dyDescent="0.25">
      <c r="A3948" s="190">
        <v>3103100514</v>
      </c>
      <c r="B3948" s="190" t="s">
        <v>6829</v>
      </c>
      <c r="C3948" s="190" t="s">
        <v>903</v>
      </c>
      <c r="D3948" s="190" t="s">
        <v>1975</v>
      </c>
      <c r="E3948" s="191">
        <v>0</v>
      </c>
    </row>
    <row r="3949" spans="1:5" x14ac:dyDescent="0.25">
      <c r="A3949" s="188">
        <v>3103100515</v>
      </c>
      <c r="B3949" s="188" t="s">
        <v>6830</v>
      </c>
      <c r="C3949" s="188" t="s">
        <v>903</v>
      </c>
      <c r="D3949" s="188" t="s">
        <v>1975</v>
      </c>
      <c r="E3949" s="189">
        <v>0</v>
      </c>
    </row>
    <row r="3950" spans="1:5" x14ac:dyDescent="0.25">
      <c r="A3950" s="190">
        <v>3103100516</v>
      </c>
      <c r="B3950" s="190" t="s">
        <v>6831</v>
      </c>
      <c r="C3950" s="190" t="s">
        <v>903</v>
      </c>
      <c r="D3950" s="190" t="s">
        <v>1975</v>
      </c>
      <c r="E3950" s="191">
        <v>0</v>
      </c>
    </row>
    <row r="3951" spans="1:5" x14ac:dyDescent="0.25">
      <c r="A3951" s="188">
        <v>3103100517</v>
      </c>
      <c r="B3951" s="188" t="s">
        <v>6538</v>
      </c>
      <c r="C3951" s="188" t="s">
        <v>903</v>
      </c>
      <c r="D3951" s="188" t="s">
        <v>479</v>
      </c>
      <c r="E3951" s="189">
        <v>0</v>
      </c>
    </row>
    <row r="3952" spans="1:5" x14ac:dyDescent="0.25">
      <c r="A3952" s="190">
        <v>3103100518</v>
      </c>
      <c r="B3952" s="190" t="s">
        <v>6832</v>
      </c>
      <c r="C3952" s="190" t="s">
        <v>903</v>
      </c>
      <c r="D3952" s="190" t="s">
        <v>2247</v>
      </c>
      <c r="E3952" s="191">
        <v>0</v>
      </c>
    </row>
    <row r="3953" spans="1:5" x14ac:dyDescent="0.25">
      <c r="A3953" s="188">
        <v>3103100519</v>
      </c>
      <c r="B3953" s="188" t="s">
        <v>6833</v>
      </c>
      <c r="C3953" s="188" t="s">
        <v>903</v>
      </c>
      <c r="D3953" s="188" t="s">
        <v>1975</v>
      </c>
      <c r="E3953" s="189">
        <v>0</v>
      </c>
    </row>
    <row r="3954" spans="1:5" x14ac:dyDescent="0.25">
      <c r="A3954" s="190">
        <v>3103100520</v>
      </c>
      <c r="B3954" s="190" t="s">
        <v>6834</v>
      </c>
      <c r="C3954" s="190" t="s">
        <v>903</v>
      </c>
      <c r="D3954" s="190" t="s">
        <v>1975</v>
      </c>
      <c r="E3954" s="191">
        <v>0</v>
      </c>
    </row>
    <row r="3955" spans="1:5" x14ac:dyDescent="0.25">
      <c r="A3955" s="188">
        <v>3103100521</v>
      </c>
      <c r="B3955" s="188" t="s">
        <v>6835</v>
      </c>
      <c r="C3955" s="188" t="s">
        <v>903</v>
      </c>
      <c r="D3955" s="188" t="s">
        <v>479</v>
      </c>
      <c r="E3955" s="189">
        <v>0</v>
      </c>
    </row>
    <row r="3956" spans="1:5" x14ac:dyDescent="0.25">
      <c r="A3956" s="190">
        <v>3103100522</v>
      </c>
      <c r="B3956" s="190" t="s">
        <v>6836</v>
      </c>
      <c r="C3956" s="190" t="s">
        <v>903</v>
      </c>
      <c r="D3956" s="190" t="s">
        <v>479</v>
      </c>
      <c r="E3956" s="191">
        <v>0</v>
      </c>
    </row>
    <row r="3957" spans="1:5" x14ac:dyDescent="0.25">
      <c r="A3957" s="188">
        <v>3103100523</v>
      </c>
      <c r="B3957" s="188" t="s">
        <v>6837</v>
      </c>
      <c r="C3957" s="188" t="s">
        <v>903</v>
      </c>
      <c r="D3957" s="188" t="s">
        <v>479</v>
      </c>
      <c r="E3957" s="189">
        <v>0</v>
      </c>
    </row>
    <row r="3958" spans="1:5" x14ac:dyDescent="0.25">
      <c r="A3958" s="190">
        <v>3103100524</v>
      </c>
      <c r="B3958" s="190" t="s">
        <v>6838</v>
      </c>
      <c r="C3958" s="190" t="s">
        <v>903</v>
      </c>
      <c r="D3958" s="190" t="s">
        <v>479</v>
      </c>
      <c r="E3958" s="191">
        <v>0</v>
      </c>
    </row>
    <row r="3959" spans="1:5" x14ac:dyDescent="0.25">
      <c r="A3959" s="188">
        <v>3103100525</v>
      </c>
      <c r="B3959" s="188" t="s">
        <v>5614</v>
      </c>
      <c r="C3959" s="188" t="s">
        <v>903</v>
      </c>
      <c r="D3959" s="188" t="s">
        <v>479</v>
      </c>
      <c r="E3959" s="189">
        <v>0</v>
      </c>
    </row>
    <row r="3960" spans="1:5" x14ac:dyDescent="0.25">
      <c r="A3960" s="190">
        <v>3103100526</v>
      </c>
      <c r="B3960" s="190" t="s">
        <v>6839</v>
      </c>
      <c r="C3960" s="190" t="s">
        <v>903</v>
      </c>
      <c r="D3960" s="190" t="s">
        <v>1975</v>
      </c>
      <c r="E3960" s="191">
        <v>0</v>
      </c>
    </row>
    <row r="3961" spans="1:5" x14ac:dyDescent="0.25">
      <c r="A3961" s="188">
        <v>3103100527</v>
      </c>
      <c r="B3961" s="188" t="s">
        <v>5615</v>
      </c>
      <c r="C3961" s="188" t="s">
        <v>903</v>
      </c>
      <c r="D3961" s="188" t="s">
        <v>479</v>
      </c>
      <c r="E3961" s="189">
        <v>0</v>
      </c>
    </row>
    <row r="3962" spans="1:5" x14ac:dyDescent="0.25">
      <c r="A3962" s="190">
        <v>3103100528</v>
      </c>
      <c r="B3962" s="190" t="s">
        <v>6840</v>
      </c>
      <c r="C3962" s="190" t="s">
        <v>903</v>
      </c>
      <c r="D3962" s="190" t="s">
        <v>479</v>
      </c>
      <c r="E3962" s="191">
        <v>0</v>
      </c>
    </row>
    <row r="3963" spans="1:5" x14ac:dyDescent="0.25">
      <c r="A3963" s="188">
        <v>3103100529</v>
      </c>
      <c r="B3963" s="188" t="s">
        <v>5616</v>
      </c>
      <c r="C3963" s="188" t="s">
        <v>903</v>
      </c>
      <c r="D3963" s="188" t="s">
        <v>1975</v>
      </c>
      <c r="E3963" s="189">
        <v>0</v>
      </c>
    </row>
    <row r="3964" spans="1:5" x14ac:dyDescent="0.25">
      <c r="A3964" s="190">
        <v>3103100530</v>
      </c>
      <c r="B3964" s="190" t="s">
        <v>5617</v>
      </c>
      <c r="C3964" s="190" t="s">
        <v>903</v>
      </c>
      <c r="D3964" s="190" t="s">
        <v>479</v>
      </c>
      <c r="E3964" s="191">
        <v>0</v>
      </c>
    </row>
    <row r="3965" spans="1:5" x14ac:dyDescent="0.25">
      <c r="A3965" s="188">
        <v>3103100531</v>
      </c>
      <c r="B3965" s="188" t="s">
        <v>5618</v>
      </c>
      <c r="C3965" s="188" t="s">
        <v>903</v>
      </c>
      <c r="D3965" s="188" t="s">
        <v>479</v>
      </c>
      <c r="E3965" s="189">
        <v>0</v>
      </c>
    </row>
    <row r="3966" spans="1:5" x14ac:dyDescent="0.25">
      <c r="A3966" s="190">
        <v>3103100532</v>
      </c>
      <c r="B3966" s="190" t="s">
        <v>5619</v>
      </c>
      <c r="C3966" s="190" t="s">
        <v>903</v>
      </c>
      <c r="D3966" s="190" t="s">
        <v>479</v>
      </c>
      <c r="E3966" s="191">
        <v>0</v>
      </c>
    </row>
    <row r="3967" spans="1:5" x14ac:dyDescent="0.25">
      <c r="A3967" s="188">
        <v>3103100533</v>
      </c>
      <c r="B3967" s="188" t="s">
        <v>5620</v>
      </c>
      <c r="C3967" s="188" t="s">
        <v>903</v>
      </c>
      <c r="D3967" s="188" t="s">
        <v>479</v>
      </c>
      <c r="E3967" s="189">
        <v>0</v>
      </c>
    </row>
    <row r="3968" spans="1:5" x14ac:dyDescent="0.25">
      <c r="A3968" s="190">
        <v>3103100534</v>
      </c>
      <c r="B3968" s="190" t="s">
        <v>6841</v>
      </c>
      <c r="C3968" s="190" t="s">
        <v>903</v>
      </c>
      <c r="D3968" s="190" t="s">
        <v>1975</v>
      </c>
      <c r="E3968" s="191">
        <v>0</v>
      </c>
    </row>
    <row r="3969" spans="1:5" x14ac:dyDescent="0.25">
      <c r="A3969" s="188">
        <v>3103100535</v>
      </c>
      <c r="B3969" s="188" t="s">
        <v>6842</v>
      </c>
      <c r="C3969" s="188" t="s">
        <v>903</v>
      </c>
      <c r="D3969" s="188" t="s">
        <v>479</v>
      </c>
      <c r="E3969" s="189">
        <v>0</v>
      </c>
    </row>
    <row r="3970" spans="1:5" x14ac:dyDescent="0.25">
      <c r="A3970" s="190">
        <v>3103100536</v>
      </c>
      <c r="B3970" s="190" t="s">
        <v>6843</v>
      </c>
      <c r="C3970" s="190" t="s">
        <v>903</v>
      </c>
      <c r="D3970" s="190" t="s">
        <v>479</v>
      </c>
      <c r="E3970" s="191">
        <v>0</v>
      </c>
    </row>
    <row r="3971" spans="1:5" x14ac:dyDescent="0.25">
      <c r="A3971" s="188">
        <v>3103100537</v>
      </c>
      <c r="B3971" s="188" t="s">
        <v>6411</v>
      </c>
      <c r="C3971" s="188" t="s">
        <v>903</v>
      </c>
      <c r="D3971" s="188" t="s">
        <v>1975</v>
      </c>
      <c r="E3971" s="189">
        <v>0</v>
      </c>
    </row>
    <row r="3972" spans="1:5" x14ac:dyDescent="0.25">
      <c r="A3972" s="190">
        <v>3103100538</v>
      </c>
      <c r="B3972" s="190" t="s">
        <v>6844</v>
      </c>
      <c r="C3972" s="190" t="s">
        <v>903</v>
      </c>
      <c r="D3972" s="190" t="s">
        <v>1975</v>
      </c>
      <c r="E3972" s="191">
        <v>0</v>
      </c>
    </row>
    <row r="3973" spans="1:5" x14ac:dyDescent="0.25">
      <c r="A3973" s="188">
        <v>3103100539</v>
      </c>
      <c r="B3973" s="188" t="s">
        <v>6845</v>
      </c>
      <c r="C3973" s="188" t="s">
        <v>903</v>
      </c>
      <c r="D3973" s="188" t="s">
        <v>479</v>
      </c>
      <c r="E3973" s="189">
        <v>0</v>
      </c>
    </row>
    <row r="3974" spans="1:5" x14ac:dyDescent="0.25">
      <c r="A3974" s="190">
        <v>3103100540</v>
      </c>
      <c r="B3974" s="190" t="s">
        <v>6846</v>
      </c>
      <c r="C3974" s="190" t="s">
        <v>903</v>
      </c>
      <c r="D3974" s="190" t="s">
        <v>479</v>
      </c>
      <c r="E3974" s="191">
        <v>0</v>
      </c>
    </row>
    <row r="3975" spans="1:5" x14ac:dyDescent="0.25">
      <c r="A3975" s="188">
        <v>3103100541</v>
      </c>
      <c r="B3975" s="188" t="s">
        <v>6847</v>
      </c>
      <c r="C3975" s="188" t="s">
        <v>903</v>
      </c>
      <c r="D3975" s="188" t="s">
        <v>479</v>
      </c>
      <c r="E3975" s="189">
        <v>0</v>
      </c>
    </row>
    <row r="3976" spans="1:5" x14ac:dyDescent="0.25">
      <c r="A3976" s="190">
        <v>3103100542</v>
      </c>
      <c r="B3976" s="190" t="s">
        <v>6848</v>
      </c>
      <c r="C3976" s="190" t="s">
        <v>903</v>
      </c>
      <c r="D3976" s="190" t="s">
        <v>479</v>
      </c>
      <c r="E3976" s="191">
        <v>0</v>
      </c>
    </row>
    <row r="3977" spans="1:5" x14ac:dyDescent="0.25">
      <c r="A3977" s="188">
        <v>3103100543</v>
      </c>
      <c r="B3977" s="188" t="s">
        <v>6849</v>
      </c>
      <c r="C3977" s="188" t="s">
        <v>903</v>
      </c>
      <c r="D3977" s="188" t="s">
        <v>479</v>
      </c>
      <c r="E3977" s="189">
        <v>0</v>
      </c>
    </row>
    <row r="3978" spans="1:5" x14ac:dyDescent="0.25">
      <c r="A3978" s="190">
        <v>3103100544</v>
      </c>
      <c r="B3978" s="190" t="s">
        <v>6850</v>
      </c>
      <c r="C3978" s="190" t="s">
        <v>903</v>
      </c>
      <c r="D3978" s="190" t="s">
        <v>1975</v>
      </c>
      <c r="E3978" s="191">
        <v>0</v>
      </c>
    </row>
    <row r="3979" spans="1:5" x14ac:dyDescent="0.25">
      <c r="A3979" s="188">
        <v>3103100545</v>
      </c>
      <c r="B3979" s="188" t="s">
        <v>6851</v>
      </c>
      <c r="C3979" s="188" t="s">
        <v>903</v>
      </c>
      <c r="D3979" s="188" t="s">
        <v>1975</v>
      </c>
      <c r="E3979" s="189">
        <v>0</v>
      </c>
    </row>
    <row r="3980" spans="1:5" x14ac:dyDescent="0.25">
      <c r="A3980" s="190">
        <v>3103100546</v>
      </c>
      <c r="B3980" s="190" t="s">
        <v>6852</v>
      </c>
      <c r="C3980" s="190" t="s">
        <v>903</v>
      </c>
      <c r="D3980" s="190" t="s">
        <v>1975</v>
      </c>
      <c r="E3980" s="191">
        <v>0</v>
      </c>
    </row>
    <row r="3981" spans="1:5" x14ac:dyDescent="0.25">
      <c r="A3981" s="188">
        <v>3103100547</v>
      </c>
      <c r="B3981" s="188" t="s">
        <v>6853</v>
      </c>
      <c r="C3981" s="188" t="s">
        <v>903</v>
      </c>
      <c r="D3981" s="188" t="s">
        <v>479</v>
      </c>
      <c r="E3981" s="189">
        <v>0</v>
      </c>
    </row>
    <row r="3982" spans="1:5" x14ac:dyDescent="0.25">
      <c r="A3982" s="190">
        <v>3103100548</v>
      </c>
      <c r="B3982" s="190" t="s">
        <v>6854</v>
      </c>
      <c r="C3982" s="190" t="s">
        <v>903</v>
      </c>
      <c r="D3982" s="190" t="s">
        <v>479</v>
      </c>
      <c r="E3982" s="191">
        <v>0</v>
      </c>
    </row>
    <row r="3983" spans="1:5" x14ac:dyDescent="0.25">
      <c r="A3983" s="188">
        <v>3103100549</v>
      </c>
      <c r="B3983" s="188" t="s">
        <v>6855</v>
      </c>
      <c r="C3983" s="188" t="s">
        <v>903</v>
      </c>
      <c r="D3983" s="188" t="s">
        <v>1975</v>
      </c>
      <c r="E3983" s="189">
        <v>0</v>
      </c>
    </row>
    <row r="3984" spans="1:5" x14ac:dyDescent="0.25">
      <c r="A3984" s="190">
        <v>3103100550</v>
      </c>
      <c r="B3984" s="190" t="s">
        <v>6856</v>
      </c>
      <c r="C3984" s="190" t="s">
        <v>903</v>
      </c>
      <c r="D3984" s="190" t="s">
        <v>1975</v>
      </c>
      <c r="E3984" s="191">
        <v>0</v>
      </c>
    </row>
    <row r="3985" spans="1:5" x14ac:dyDescent="0.25">
      <c r="A3985" s="188">
        <v>3103100551</v>
      </c>
      <c r="B3985" s="188" t="s">
        <v>6857</v>
      </c>
      <c r="C3985" s="188" t="s">
        <v>903</v>
      </c>
      <c r="D3985" s="188" t="s">
        <v>1975</v>
      </c>
      <c r="E3985" s="189">
        <v>0</v>
      </c>
    </row>
    <row r="3986" spans="1:5" x14ac:dyDescent="0.25">
      <c r="A3986" s="190">
        <v>3103100552</v>
      </c>
      <c r="B3986" s="190" t="s">
        <v>6858</v>
      </c>
      <c r="C3986" s="190" t="s">
        <v>903</v>
      </c>
      <c r="D3986" s="190" t="s">
        <v>1975</v>
      </c>
      <c r="E3986" s="191">
        <v>0</v>
      </c>
    </row>
    <row r="3987" spans="1:5" x14ac:dyDescent="0.25">
      <c r="A3987" s="188">
        <v>3103100553</v>
      </c>
      <c r="B3987" s="188" t="s">
        <v>6859</v>
      </c>
      <c r="C3987" s="188" t="s">
        <v>903</v>
      </c>
      <c r="D3987" s="188" t="s">
        <v>1975</v>
      </c>
      <c r="E3987" s="189">
        <v>0</v>
      </c>
    </row>
    <row r="3988" spans="1:5" x14ac:dyDescent="0.25">
      <c r="A3988" s="190">
        <v>3103100554</v>
      </c>
      <c r="B3988" s="190" t="s">
        <v>6860</v>
      </c>
      <c r="C3988" s="190" t="s">
        <v>903</v>
      </c>
      <c r="D3988" s="190" t="s">
        <v>479</v>
      </c>
      <c r="E3988" s="191">
        <v>0</v>
      </c>
    </row>
    <row r="3989" spans="1:5" x14ac:dyDescent="0.25">
      <c r="A3989" s="188">
        <v>3103100555</v>
      </c>
      <c r="B3989" s="188" t="s">
        <v>9412</v>
      </c>
      <c r="C3989" s="188" t="s">
        <v>903</v>
      </c>
      <c r="D3989" s="188" t="s">
        <v>1975</v>
      </c>
      <c r="E3989" s="189">
        <v>0</v>
      </c>
    </row>
    <row r="3990" spans="1:5" x14ac:dyDescent="0.25">
      <c r="A3990" s="190">
        <v>3103100556</v>
      </c>
      <c r="B3990" s="190" t="s">
        <v>6861</v>
      </c>
      <c r="C3990" s="190" t="s">
        <v>903</v>
      </c>
      <c r="D3990" s="190" t="s">
        <v>1975</v>
      </c>
      <c r="E3990" s="191">
        <v>0</v>
      </c>
    </row>
    <row r="3991" spans="1:5" x14ac:dyDescent="0.25">
      <c r="A3991" s="188">
        <v>3103100557</v>
      </c>
      <c r="B3991" s="188" t="s">
        <v>6862</v>
      </c>
      <c r="C3991" s="188" t="s">
        <v>903</v>
      </c>
      <c r="D3991" s="188" t="s">
        <v>1975</v>
      </c>
      <c r="E3991" s="189">
        <v>0</v>
      </c>
    </row>
    <row r="3992" spans="1:5" x14ac:dyDescent="0.25">
      <c r="A3992" s="190">
        <v>3103100558</v>
      </c>
      <c r="B3992" s="190" t="s">
        <v>6863</v>
      </c>
      <c r="C3992" s="190" t="s">
        <v>903</v>
      </c>
      <c r="D3992" s="190" t="s">
        <v>1975</v>
      </c>
      <c r="E3992" s="191">
        <v>0</v>
      </c>
    </row>
    <row r="3993" spans="1:5" x14ac:dyDescent="0.25">
      <c r="A3993" s="188">
        <v>3103100559</v>
      </c>
      <c r="B3993" s="188" t="s">
        <v>6864</v>
      </c>
      <c r="C3993" s="188" t="s">
        <v>903</v>
      </c>
      <c r="D3993" s="188" t="s">
        <v>1975</v>
      </c>
      <c r="E3993" s="189">
        <v>0</v>
      </c>
    </row>
    <row r="3994" spans="1:5" x14ac:dyDescent="0.25">
      <c r="A3994" s="190">
        <v>3103100560</v>
      </c>
      <c r="B3994" s="190" t="s">
        <v>6352</v>
      </c>
      <c r="C3994" s="190" t="s">
        <v>903</v>
      </c>
      <c r="D3994" s="190" t="s">
        <v>479</v>
      </c>
      <c r="E3994" s="191">
        <v>0</v>
      </c>
    </row>
    <row r="3995" spans="1:5" x14ac:dyDescent="0.25">
      <c r="A3995" s="188">
        <v>3103100561</v>
      </c>
      <c r="B3995" s="188" t="s">
        <v>6539</v>
      </c>
      <c r="C3995" s="188" t="s">
        <v>903</v>
      </c>
      <c r="D3995" s="188" t="s">
        <v>479</v>
      </c>
      <c r="E3995" s="189">
        <v>0</v>
      </c>
    </row>
    <row r="3996" spans="1:5" x14ac:dyDescent="0.25">
      <c r="A3996" s="190">
        <v>3103100562</v>
      </c>
      <c r="B3996" s="190" t="s">
        <v>6865</v>
      </c>
      <c r="C3996" s="190" t="s">
        <v>903</v>
      </c>
      <c r="D3996" s="190" t="s">
        <v>479</v>
      </c>
      <c r="E3996" s="191">
        <v>0</v>
      </c>
    </row>
    <row r="3997" spans="1:5" x14ac:dyDescent="0.25">
      <c r="A3997" s="188">
        <v>3103100563</v>
      </c>
      <c r="B3997" s="188" t="s">
        <v>6866</v>
      </c>
      <c r="C3997" s="188" t="s">
        <v>903</v>
      </c>
      <c r="D3997" s="188" t="s">
        <v>1975</v>
      </c>
      <c r="E3997" s="189">
        <v>0</v>
      </c>
    </row>
    <row r="3998" spans="1:5" x14ac:dyDescent="0.25">
      <c r="A3998" s="190">
        <v>3103100564</v>
      </c>
      <c r="B3998" s="190" t="s">
        <v>6412</v>
      </c>
      <c r="C3998" s="190" t="s">
        <v>903</v>
      </c>
      <c r="D3998" s="190" t="s">
        <v>1981</v>
      </c>
      <c r="E3998" s="191">
        <v>0</v>
      </c>
    </row>
    <row r="3999" spans="1:5" x14ac:dyDescent="0.25">
      <c r="A3999" s="188">
        <v>3103100565</v>
      </c>
      <c r="B3999" s="188" t="s">
        <v>6867</v>
      </c>
      <c r="C3999" s="188" t="s">
        <v>903</v>
      </c>
      <c r="D3999" s="188" t="s">
        <v>1975</v>
      </c>
      <c r="E3999" s="189">
        <v>0</v>
      </c>
    </row>
    <row r="4000" spans="1:5" x14ac:dyDescent="0.25">
      <c r="A4000" s="190">
        <v>3103100566</v>
      </c>
      <c r="B4000" s="190" t="s">
        <v>6868</v>
      </c>
      <c r="C4000" s="190" t="s">
        <v>903</v>
      </c>
      <c r="D4000" s="190" t="s">
        <v>1975</v>
      </c>
      <c r="E4000" s="191">
        <v>0</v>
      </c>
    </row>
    <row r="4001" spans="1:5" x14ac:dyDescent="0.25">
      <c r="A4001" s="188">
        <v>3103100567</v>
      </c>
      <c r="B4001" s="188" t="s">
        <v>6869</v>
      </c>
      <c r="C4001" s="188" t="s">
        <v>903</v>
      </c>
      <c r="D4001" s="188" t="s">
        <v>1975</v>
      </c>
      <c r="E4001" s="189">
        <v>0</v>
      </c>
    </row>
    <row r="4002" spans="1:5" x14ac:dyDescent="0.25">
      <c r="A4002" s="190">
        <v>3103100568</v>
      </c>
      <c r="B4002" s="190" t="s">
        <v>6870</v>
      </c>
      <c r="C4002" s="190" t="s">
        <v>903</v>
      </c>
      <c r="D4002" s="190" t="s">
        <v>1975</v>
      </c>
      <c r="E4002" s="191">
        <v>0</v>
      </c>
    </row>
    <row r="4003" spans="1:5" x14ac:dyDescent="0.25">
      <c r="A4003" s="188">
        <v>3103100569</v>
      </c>
      <c r="B4003" s="188" t="s">
        <v>6871</v>
      </c>
      <c r="C4003" s="188" t="s">
        <v>903</v>
      </c>
      <c r="D4003" s="188" t="s">
        <v>1975</v>
      </c>
      <c r="E4003" s="189">
        <v>0</v>
      </c>
    </row>
    <row r="4004" spans="1:5" x14ac:dyDescent="0.25">
      <c r="A4004" s="190">
        <v>3103100570</v>
      </c>
      <c r="B4004" s="190" t="s">
        <v>6872</v>
      </c>
      <c r="C4004" s="190" t="s">
        <v>903</v>
      </c>
      <c r="D4004" s="190" t="s">
        <v>479</v>
      </c>
      <c r="E4004" s="191">
        <v>0</v>
      </c>
    </row>
    <row r="4005" spans="1:5" x14ac:dyDescent="0.25">
      <c r="A4005" s="188">
        <v>3103100571</v>
      </c>
      <c r="B4005" s="188" t="s">
        <v>6873</v>
      </c>
      <c r="C4005" s="188" t="s">
        <v>903</v>
      </c>
      <c r="D4005" s="188" t="s">
        <v>479</v>
      </c>
      <c r="E4005" s="189">
        <v>0</v>
      </c>
    </row>
    <row r="4006" spans="1:5" x14ac:dyDescent="0.25">
      <c r="A4006" s="190">
        <v>3103100572</v>
      </c>
      <c r="B4006" s="190" t="s">
        <v>6874</v>
      </c>
      <c r="C4006" s="190" t="s">
        <v>903</v>
      </c>
      <c r="D4006" s="190" t="s">
        <v>479</v>
      </c>
      <c r="E4006" s="191">
        <v>0</v>
      </c>
    </row>
    <row r="4007" spans="1:5" x14ac:dyDescent="0.25">
      <c r="A4007" s="188">
        <v>3103100573</v>
      </c>
      <c r="B4007" s="188" t="s">
        <v>6875</v>
      </c>
      <c r="C4007" s="188" t="s">
        <v>903</v>
      </c>
      <c r="D4007" s="188" t="s">
        <v>479</v>
      </c>
      <c r="E4007" s="189">
        <v>0</v>
      </c>
    </row>
    <row r="4008" spans="1:5" x14ac:dyDescent="0.25">
      <c r="A4008" s="190">
        <v>3103100574</v>
      </c>
      <c r="B4008" s="190" t="s">
        <v>6876</v>
      </c>
      <c r="C4008" s="190" t="s">
        <v>903</v>
      </c>
      <c r="D4008" s="190" t="s">
        <v>479</v>
      </c>
      <c r="E4008" s="191">
        <v>0</v>
      </c>
    </row>
    <row r="4009" spans="1:5" x14ac:dyDescent="0.25">
      <c r="A4009" s="188">
        <v>3103100575</v>
      </c>
      <c r="B4009" s="188" t="s">
        <v>6877</v>
      </c>
      <c r="C4009" s="188" t="s">
        <v>903</v>
      </c>
      <c r="D4009" s="188" t="s">
        <v>479</v>
      </c>
      <c r="E4009" s="189">
        <v>0</v>
      </c>
    </row>
    <row r="4010" spans="1:5" x14ac:dyDescent="0.25">
      <c r="A4010" s="190">
        <v>3103100576</v>
      </c>
      <c r="B4010" s="190" t="s">
        <v>6878</v>
      </c>
      <c r="C4010" s="190" t="s">
        <v>903</v>
      </c>
      <c r="D4010" s="190" t="s">
        <v>479</v>
      </c>
      <c r="E4010" s="191">
        <v>0</v>
      </c>
    </row>
    <row r="4011" spans="1:5" x14ac:dyDescent="0.25">
      <c r="A4011" s="188">
        <v>3103100577</v>
      </c>
      <c r="B4011" s="188" t="s">
        <v>6879</v>
      </c>
      <c r="C4011" s="188" t="s">
        <v>903</v>
      </c>
      <c r="D4011" s="188" t="s">
        <v>479</v>
      </c>
      <c r="E4011" s="189">
        <v>0</v>
      </c>
    </row>
    <row r="4012" spans="1:5" x14ac:dyDescent="0.25">
      <c r="A4012" s="190">
        <v>3103100578</v>
      </c>
      <c r="B4012" s="190" t="s">
        <v>6880</v>
      </c>
      <c r="C4012" s="190" t="s">
        <v>903</v>
      </c>
      <c r="D4012" s="190" t="s">
        <v>479</v>
      </c>
      <c r="E4012" s="191">
        <v>0</v>
      </c>
    </row>
    <row r="4013" spans="1:5" x14ac:dyDescent="0.25">
      <c r="A4013" s="188">
        <v>3103100579</v>
      </c>
      <c r="B4013" s="188" t="s">
        <v>6881</v>
      </c>
      <c r="C4013" s="188" t="s">
        <v>903</v>
      </c>
      <c r="D4013" s="188" t="s">
        <v>479</v>
      </c>
      <c r="E4013" s="189">
        <v>0</v>
      </c>
    </row>
    <row r="4014" spans="1:5" x14ac:dyDescent="0.25">
      <c r="A4014" s="190">
        <v>3103100580</v>
      </c>
      <c r="B4014" s="190" t="s">
        <v>6413</v>
      </c>
      <c r="C4014" s="190" t="s">
        <v>903</v>
      </c>
      <c r="D4014" s="190" t="s">
        <v>1975</v>
      </c>
      <c r="E4014" s="191">
        <v>0</v>
      </c>
    </row>
    <row r="4015" spans="1:5" x14ac:dyDescent="0.25">
      <c r="A4015" s="188">
        <v>3103100581</v>
      </c>
      <c r="B4015" s="188" t="s">
        <v>6414</v>
      </c>
      <c r="C4015" s="188" t="s">
        <v>903</v>
      </c>
      <c r="D4015" s="188" t="s">
        <v>1975</v>
      </c>
      <c r="E4015" s="189">
        <v>0</v>
      </c>
    </row>
    <row r="4016" spans="1:5" x14ac:dyDescent="0.25">
      <c r="A4016" s="190">
        <v>3103100582</v>
      </c>
      <c r="B4016" s="190" t="s">
        <v>6882</v>
      </c>
      <c r="C4016" s="190" t="s">
        <v>903</v>
      </c>
      <c r="D4016" s="190" t="s">
        <v>479</v>
      </c>
      <c r="E4016" s="191">
        <v>0</v>
      </c>
    </row>
    <row r="4017" spans="1:5" x14ac:dyDescent="0.25">
      <c r="A4017" s="188">
        <v>3103100583</v>
      </c>
      <c r="B4017" s="188" t="s">
        <v>7758</v>
      </c>
      <c r="C4017" s="188" t="s">
        <v>903</v>
      </c>
      <c r="D4017" s="188" t="s">
        <v>1975</v>
      </c>
      <c r="E4017" s="189">
        <v>0</v>
      </c>
    </row>
    <row r="4018" spans="1:5" x14ac:dyDescent="0.25">
      <c r="A4018" s="190">
        <v>3103100584</v>
      </c>
      <c r="B4018" s="190" t="s">
        <v>7759</v>
      </c>
      <c r="C4018" s="190" t="s">
        <v>903</v>
      </c>
      <c r="D4018" s="190" t="s">
        <v>479</v>
      </c>
      <c r="E4018" s="191">
        <v>0</v>
      </c>
    </row>
    <row r="4019" spans="1:5" x14ac:dyDescent="0.25">
      <c r="A4019" s="188">
        <v>3103100585</v>
      </c>
      <c r="B4019" s="188" t="s">
        <v>6540</v>
      </c>
      <c r="C4019" s="188" t="s">
        <v>903</v>
      </c>
      <c r="D4019" s="188" t="s">
        <v>1975</v>
      </c>
      <c r="E4019" s="189">
        <v>0</v>
      </c>
    </row>
    <row r="4020" spans="1:5" x14ac:dyDescent="0.25">
      <c r="A4020" s="190">
        <v>3103100586</v>
      </c>
      <c r="B4020" s="190" t="s">
        <v>6540</v>
      </c>
      <c r="C4020" s="190" t="s">
        <v>903</v>
      </c>
      <c r="D4020" s="190" t="s">
        <v>1975</v>
      </c>
      <c r="E4020" s="191">
        <v>0</v>
      </c>
    </row>
    <row r="4021" spans="1:5" x14ac:dyDescent="0.25">
      <c r="A4021" s="188">
        <v>3103100587</v>
      </c>
      <c r="B4021" s="188" t="s">
        <v>7760</v>
      </c>
      <c r="C4021" s="188" t="s">
        <v>903</v>
      </c>
      <c r="D4021" s="188" t="s">
        <v>479</v>
      </c>
      <c r="E4021" s="189">
        <v>0</v>
      </c>
    </row>
    <row r="4022" spans="1:5" x14ac:dyDescent="0.25">
      <c r="A4022" s="190">
        <v>3103100588</v>
      </c>
      <c r="B4022" s="190" t="s">
        <v>7761</v>
      </c>
      <c r="C4022" s="190" t="s">
        <v>903</v>
      </c>
      <c r="D4022" s="190" t="s">
        <v>479</v>
      </c>
      <c r="E4022" s="191">
        <v>0</v>
      </c>
    </row>
    <row r="4023" spans="1:5" x14ac:dyDescent="0.25">
      <c r="A4023" s="188">
        <v>3103100589</v>
      </c>
      <c r="B4023" s="188" t="s">
        <v>7762</v>
      </c>
      <c r="C4023" s="188" t="s">
        <v>903</v>
      </c>
      <c r="D4023" s="188" t="s">
        <v>479</v>
      </c>
      <c r="E4023" s="189">
        <v>0</v>
      </c>
    </row>
    <row r="4024" spans="1:5" x14ac:dyDescent="0.25">
      <c r="A4024" s="190">
        <v>3103100590</v>
      </c>
      <c r="B4024" s="190" t="s">
        <v>6595</v>
      </c>
      <c r="C4024" s="190" t="s">
        <v>903</v>
      </c>
      <c r="D4024" s="190" t="s">
        <v>1975</v>
      </c>
      <c r="E4024" s="191">
        <v>0</v>
      </c>
    </row>
    <row r="4025" spans="1:5" x14ac:dyDescent="0.25">
      <c r="A4025" s="188">
        <v>3103100591</v>
      </c>
      <c r="B4025" s="188" t="s">
        <v>6596</v>
      </c>
      <c r="C4025" s="188" t="s">
        <v>903</v>
      </c>
      <c r="D4025" s="188" t="s">
        <v>1975</v>
      </c>
      <c r="E4025" s="189">
        <v>0</v>
      </c>
    </row>
    <row r="4026" spans="1:5" x14ac:dyDescent="0.25">
      <c r="A4026" s="190">
        <v>3103100592</v>
      </c>
      <c r="B4026" s="190" t="s">
        <v>6597</v>
      </c>
      <c r="C4026" s="190" t="s">
        <v>903</v>
      </c>
      <c r="D4026" s="190" t="s">
        <v>1975</v>
      </c>
      <c r="E4026" s="191">
        <v>0</v>
      </c>
    </row>
    <row r="4027" spans="1:5" x14ac:dyDescent="0.25">
      <c r="A4027" s="188">
        <v>3103100593</v>
      </c>
      <c r="B4027" s="188" t="s">
        <v>6598</v>
      </c>
      <c r="C4027" s="188" t="s">
        <v>903</v>
      </c>
      <c r="D4027" s="188" t="s">
        <v>1975</v>
      </c>
      <c r="E4027" s="189">
        <v>0</v>
      </c>
    </row>
    <row r="4028" spans="1:5" x14ac:dyDescent="0.25">
      <c r="A4028" s="190">
        <v>3103100594</v>
      </c>
      <c r="B4028" s="190" t="s">
        <v>7763</v>
      </c>
      <c r="C4028" s="190" t="s">
        <v>903</v>
      </c>
      <c r="D4028" s="190" t="s">
        <v>479</v>
      </c>
      <c r="E4028" s="191">
        <v>0</v>
      </c>
    </row>
    <row r="4029" spans="1:5" x14ac:dyDescent="0.25">
      <c r="A4029" s="188">
        <v>3103100595</v>
      </c>
      <c r="B4029" s="188" t="s">
        <v>7764</v>
      </c>
      <c r="C4029" s="188" t="s">
        <v>903</v>
      </c>
      <c r="D4029" s="188" t="s">
        <v>1975</v>
      </c>
      <c r="E4029" s="189">
        <v>0</v>
      </c>
    </row>
    <row r="4030" spans="1:5" x14ac:dyDescent="0.25">
      <c r="A4030" s="190">
        <v>3103100596</v>
      </c>
      <c r="B4030" s="190" t="s">
        <v>7765</v>
      </c>
      <c r="C4030" s="190" t="s">
        <v>903</v>
      </c>
      <c r="D4030" s="190" t="s">
        <v>479</v>
      </c>
      <c r="E4030" s="191">
        <v>0</v>
      </c>
    </row>
    <row r="4031" spans="1:5" x14ac:dyDescent="0.25">
      <c r="A4031" s="188">
        <v>3103100597</v>
      </c>
      <c r="B4031" s="188" t="s">
        <v>7152</v>
      </c>
      <c r="C4031" s="188" t="s">
        <v>903</v>
      </c>
      <c r="D4031" s="188" t="s">
        <v>479</v>
      </c>
      <c r="E4031" s="189">
        <v>0</v>
      </c>
    </row>
    <row r="4032" spans="1:5" x14ac:dyDescent="0.25">
      <c r="A4032" s="190">
        <v>3103100598</v>
      </c>
      <c r="B4032" s="190" t="s">
        <v>7766</v>
      </c>
      <c r="C4032" s="190" t="s">
        <v>903</v>
      </c>
      <c r="D4032" s="190" t="s">
        <v>1975</v>
      </c>
      <c r="E4032" s="191">
        <v>0</v>
      </c>
    </row>
    <row r="4033" spans="1:5" x14ac:dyDescent="0.25">
      <c r="A4033" s="188">
        <v>3103100599</v>
      </c>
      <c r="B4033" s="188" t="s">
        <v>7322</v>
      </c>
      <c r="C4033" s="188" t="s">
        <v>903</v>
      </c>
      <c r="D4033" s="188" t="s">
        <v>479</v>
      </c>
      <c r="E4033" s="189">
        <v>0</v>
      </c>
    </row>
    <row r="4034" spans="1:5" x14ac:dyDescent="0.25">
      <c r="A4034" s="190">
        <v>3103100600</v>
      </c>
      <c r="B4034" s="190" t="s">
        <v>7354</v>
      </c>
      <c r="C4034" s="190" t="s">
        <v>903</v>
      </c>
      <c r="D4034" s="190" t="s">
        <v>479</v>
      </c>
      <c r="E4034" s="191">
        <v>0</v>
      </c>
    </row>
    <row r="4035" spans="1:5" x14ac:dyDescent="0.25">
      <c r="A4035" s="188">
        <v>3103100601</v>
      </c>
      <c r="B4035" s="188" t="s">
        <v>7767</v>
      </c>
      <c r="C4035" s="188" t="s">
        <v>903</v>
      </c>
      <c r="D4035" s="188" t="s">
        <v>479</v>
      </c>
      <c r="E4035" s="189">
        <v>0</v>
      </c>
    </row>
    <row r="4036" spans="1:5" x14ac:dyDescent="0.25">
      <c r="A4036" s="190">
        <v>3103100602</v>
      </c>
      <c r="B4036" s="190" t="s">
        <v>7768</v>
      </c>
      <c r="C4036" s="190" t="s">
        <v>903</v>
      </c>
      <c r="D4036" s="190" t="s">
        <v>479</v>
      </c>
      <c r="E4036" s="191">
        <v>0</v>
      </c>
    </row>
    <row r="4037" spans="1:5" x14ac:dyDescent="0.25">
      <c r="A4037" s="188">
        <v>3103100603</v>
      </c>
      <c r="B4037" s="188" t="s">
        <v>7769</v>
      </c>
      <c r="C4037" s="188" t="s">
        <v>903</v>
      </c>
      <c r="D4037" s="188" t="s">
        <v>479</v>
      </c>
      <c r="E4037" s="189">
        <v>0</v>
      </c>
    </row>
    <row r="4038" spans="1:5" x14ac:dyDescent="0.25">
      <c r="A4038" s="190">
        <v>3103100604</v>
      </c>
      <c r="B4038" s="190" t="s">
        <v>7770</v>
      </c>
      <c r="C4038" s="190" t="s">
        <v>903</v>
      </c>
      <c r="D4038" s="190" t="s">
        <v>1975</v>
      </c>
      <c r="E4038" s="191">
        <v>0</v>
      </c>
    </row>
    <row r="4039" spans="1:5" x14ac:dyDescent="0.25">
      <c r="A4039" s="188">
        <v>3103100605</v>
      </c>
      <c r="B4039" s="188" t="s">
        <v>7771</v>
      </c>
      <c r="C4039" s="188" t="s">
        <v>903</v>
      </c>
      <c r="D4039" s="188" t="s">
        <v>1975</v>
      </c>
      <c r="E4039" s="189">
        <v>0</v>
      </c>
    </row>
    <row r="4040" spans="1:5" x14ac:dyDescent="0.25">
      <c r="A4040" s="190">
        <v>3103100606</v>
      </c>
      <c r="B4040" s="190" t="s">
        <v>7772</v>
      </c>
      <c r="C4040" s="190" t="s">
        <v>903</v>
      </c>
      <c r="D4040" s="190" t="s">
        <v>1975</v>
      </c>
      <c r="E4040" s="191">
        <v>0</v>
      </c>
    </row>
    <row r="4041" spans="1:5" x14ac:dyDescent="0.25">
      <c r="A4041" s="188">
        <v>3103100607</v>
      </c>
      <c r="B4041" s="188" t="s">
        <v>7773</v>
      </c>
      <c r="C4041" s="188" t="s">
        <v>903</v>
      </c>
      <c r="D4041" s="188" t="s">
        <v>479</v>
      </c>
      <c r="E4041" s="189">
        <v>0</v>
      </c>
    </row>
    <row r="4042" spans="1:5" x14ac:dyDescent="0.25">
      <c r="A4042" s="190">
        <v>3103100608</v>
      </c>
      <c r="B4042" s="190" t="s">
        <v>7774</v>
      </c>
      <c r="C4042" s="190" t="s">
        <v>903</v>
      </c>
      <c r="D4042" s="190" t="s">
        <v>479</v>
      </c>
      <c r="E4042" s="191">
        <v>0</v>
      </c>
    </row>
    <row r="4043" spans="1:5" x14ac:dyDescent="0.25">
      <c r="A4043" s="188">
        <v>3103100609</v>
      </c>
      <c r="B4043" s="188" t="s">
        <v>7775</v>
      </c>
      <c r="C4043" s="188" t="s">
        <v>903</v>
      </c>
      <c r="D4043" s="188" t="s">
        <v>479</v>
      </c>
      <c r="E4043" s="189">
        <v>0</v>
      </c>
    </row>
    <row r="4044" spans="1:5" x14ac:dyDescent="0.25">
      <c r="A4044" s="190">
        <v>3103100610</v>
      </c>
      <c r="B4044" s="190" t="s">
        <v>7355</v>
      </c>
      <c r="C4044" s="190" t="s">
        <v>903</v>
      </c>
      <c r="D4044" s="190" t="s">
        <v>479</v>
      </c>
      <c r="E4044" s="191">
        <v>0</v>
      </c>
    </row>
    <row r="4045" spans="1:5" x14ac:dyDescent="0.25">
      <c r="A4045" s="188">
        <v>3103100611</v>
      </c>
      <c r="B4045" s="188" t="s">
        <v>7198</v>
      </c>
      <c r="C4045" s="188" t="s">
        <v>903</v>
      </c>
      <c r="D4045" s="188" t="s">
        <v>1975</v>
      </c>
      <c r="E4045" s="189">
        <v>0</v>
      </c>
    </row>
    <row r="4046" spans="1:5" x14ac:dyDescent="0.25">
      <c r="A4046" s="190">
        <v>3103100612</v>
      </c>
      <c r="B4046" s="190" t="s">
        <v>7776</v>
      </c>
      <c r="C4046" s="190" t="s">
        <v>903</v>
      </c>
      <c r="D4046" s="190" t="s">
        <v>479</v>
      </c>
      <c r="E4046" s="191">
        <v>0</v>
      </c>
    </row>
    <row r="4047" spans="1:5" x14ac:dyDescent="0.25">
      <c r="A4047" s="188">
        <v>3103100613</v>
      </c>
      <c r="B4047" s="188" t="s">
        <v>7199</v>
      </c>
      <c r="C4047" s="188" t="s">
        <v>903</v>
      </c>
      <c r="D4047" s="188" t="s">
        <v>479</v>
      </c>
      <c r="E4047" s="189">
        <v>0</v>
      </c>
    </row>
    <row r="4048" spans="1:5" x14ac:dyDescent="0.25">
      <c r="A4048" s="190">
        <v>3103100614</v>
      </c>
      <c r="B4048" s="190" t="s">
        <v>7777</v>
      </c>
      <c r="C4048" s="190" t="s">
        <v>903</v>
      </c>
      <c r="D4048" s="190" t="s">
        <v>479</v>
      </c>
      <c r="E4048" s="191">
        <v>0</v>
      </c>
    </row>
    <row r="4049" spans="1:5" x14ac:dyDescent="0.25">
      <c r="A4049" s="188">
        <v>3103100615</v>
      </c>
      <c r="B4049" s="188" t="s">
        <v>7778</v>
      </c>
      <c r="C4049" s="188" t="s">
        <v>903</v>
      </c>
      <c r="D4049" s="188" t="s">
        <v>479</v>
      </c>
      <c r="E4049" s="189">
        <v>0</v>
      </c>
    </row>
    <row r="4050" spans="1:5" x14ac:dyDescent="0.25">
      <c r="A4050" s="190">
        <v>3103100616</v>
      </c>
      <c r="B4050" s="190" t="s">
        <v>7779</v>
      </c>
      <c r="C4050" s="190" t="s">
        <v>903</v>
      </c>
      <c r="D4050" s="190" t="s">
        <v>479</v>
      </c>
      <c r="E4050" s="191">
        <v>0</v>
      </c>
    </row>
    <row r="4051" spans="1:5" x14ac:dyDescent="0.25">
      <c r="A4051" s="188">
        <v>3103100617</v>
      </c>
      <c r="B4051" s="188" t="s">
        <v>7313</v>
      </c>
      <c r="C4051" s="188" t="s">
        <v>903</v>
      </c>
      <c r="D4051" s="188" t="s">
        <v>479</v>
      </c>
      <c r="E4051" s="189">
        <v>0</v>
      </c>
    </row>
    <row r="4052" spans="1:5" x14ac:dyDescent="0.25">
      <c r="A4052" s="190">
        <v>3103100618</v>
      </c>
      <c r="B4052" s="190" t="s">
        <v>9413</v>
      </c>
      <c r="C4052" s="190" t="s">
        <v>903</v>
      </c>
      <c r="D4052" s="190" t="s">
        <v>479</v>
      </c>
      <c r="E4052" s="191">
        <v>0</v>
      </c>
    </row>
    <row r="4053" spans="1:5" x14ac:dyDescent="0.25">
      <c r="A4053" s="188">
        <v>3103100619</v>
      </c>
      <c r="B4053" s="188" t="s">
        <v>7780</v>
      </c>
      <c r="C4053" s="188" t="s">
        <v>903</v>
      </c>
      <c r="D4053" s="188" t="s">
        <v>479</v>
      </c>
      <c r="E4053" s="189">
        <v>0</v>
      </c>
    </row>
    <row r="4054" spans="1:5" x14ac:dyDescent="0.25">
      <c r="A4054" s="190">
        <v>3103100620</v>
      </c>
      <c r="B4054" s="190" t="s">
        <v>7781</v>
      </c>
      <c r="C4054" s="190" t="s">
        <v>903</v>
      </c>
      <c r="D4054" s="190" t="s">
        <v>479</v>
      </c>
      <c r="E4054" s="191">
        <v>0</v>
      </c>
    </row>
    <row r="4055" spans="1:5" x14ac:dyDescent="0.25">
      <c r="A4055" s="188">
        <v>3103100621</v>
      </c>
      <c r="B4055" s="188" t="s">
        <v>7782</v>
      </c>
      <c r="C4055" s="188" t="s">
        <v>903</v>
      </c>
      <c r="D4055" s="188" t="s">
        <v>479</v>
      </c>
      <c r="E4055" s="189">
        <v>0</v>
      </c>
    </row>
    <row r="4056" spans="1:5" x14ac:dyDescent="0.25">
      <c r="A4056" s="190">
        <v>3103100622</v>
      </c>
      <c r="B4056" s="190" t="s">
        <v>7783</v>
      </c>
      <c r="C4056" s="190" t="s">
        <v>903</v>
      </c>
      <c r="D4056" s="190" t="s">
        <v>479</v>
      </c>
      <c r="E4056" s="191">
        <v>0</v>
      </c>
    </row>
    <row r="4057" spans="1:5" x14ac:dyDescent="0.25">
      <c r="A4057" s="188">
        <v>3103100623</v>
      </c>
      <c r="B4057" s="188" t="s">
        <v>7784</v>
      </c>
      <c r="C4057" s="188" t="s">
        <v>903</v>
      </c>
      <c r="D4057" s="188" t="s">
        <v>479</v>
      </c>
      <c r="E4057" s="189">
        <v>0</v>
      </c>
    </row>
    <row r="4058" spans="1:5" x14ac:dyDescent="0.25">
      <c r="A4058" s="190">
        <v>3103100624</v>
      </c>
      <c r="B4058" s="190" t="s">
        <v>7785</v>
      </c>
      <c r="C4058" s="190" t="s">
        <v>903</v>
      </c>
      <c r="D4058" s="190" t="s">
        <v>479</v>
      </c>
      <c r="E4058" s="191">
        <v>0</v>
      </c>
    </row>
    <row r="4059" spans="1:5" x14ac:dyDescent="0.25">
      <c r="A4059" s="188">
        <v>3103100625</v>
      </c>
      <c r="B4059" s="188" t="s">
        <v>7786</v>
      </c>
      <c r="C4059" s="188" t="s">
        <v>903</v>
      </c>
      <c r="D4059" s="188" t="s">
        <v>2266</v>
      </c>
      <c r="E4059" s="189">
        <v>0</v>
      </c>
    </row>
    <row r="4060" spans="1:5" x14ac:dyDescent="0.25">
      <c r="A4060" s="190">
        <v>3103100626</v>
      </c>
      <c r="B4060" s="190" t="s">
        <v>7787</v>
      </c>
      <c r="C4060" s="190" t="s">
        <v>903</v>
      </c>
      <c r="D4060" s="190" t="s">
        <v>1975</v>
      </c>
      <c r="E4060" s="191">
        <v>0</v>
      </c>
    </row>
    <row r="4061" spans="1:5" x14ac:dyDescent="0.25">
      <c r="A4061" s="188">
        <v>3103100627</v>
      </c>
      <c r="B4061" s="188" t="s">
        <v>7788</v>
      </c>
      <c r="C4061" s="188" t="s">
        <v>903</v>
      </c>
      <c r="D4061" s="188" t="s">
        <v>479</v>
      </c>
      <c r="E4061" s="189">
        <v>0</v>
      </c>
    </row>
    <row r="4062" spans="1:5" x14ac:dyDescent="0.25">
      <c r="A4062" s="190">
        <v>3103100628</v>
      </c>
      <c r="B4062" s="190" t="s">
        <v>7789</v>
      </c>
      <c r="C4062" s="190" t="s">
        <v>903</v>
      </c>
      <c r="D4062" s="190" t="s">
        <v>479</v>
      </c>
      <c r="E4062" s="191">
        <v>0</v>
      </c>
    </row>
    <row r="4063" spans="1:5" x14ac:dyDescent="0.25">
      <c r="A4063" s="188">
        <v>3103100629</v>
      </c>
      <c r="B4063" s="188" t="s">
        <v>7790</v>
      </c>
      <c r="C4063" s="188" t="s">
        <v>903</v>
      </c>
      <c r="D4063" s="188" t="s">
        <v>1975</v>
      </c>
      <c r="E4063" s="189">
        <v>0</v>
      </c>
    </row>
    <row r="4064" spans="1:5" x14ac:dyDescent="0.25">
      <c r="A4064" s="190">
        <v>3103100630</v>
      </c>
      <c r="B4064" s="190" t="s">
        <v>7791</v>
      </c>
      <c r="C4064" s="190" t="s">
        <v>903</v>
      </c>
      <c r="D4064" s="190" t="s">
        <v>874</v>
      </c>
      <c r="E4064" s="191">
        <v>0</v>
      </c>
    </row>
    <row r="4065" spans="1:5" x14ac:dyDescent="0.25">
      <c r="A4065" s="188">
        <v>3103100631</v>
      </c>
      <c r="B4065" s="188" t="s">
        <v>7792</v>
      </c>
      <c r="C4065" s="188" t="s">
        <v>903</v>
      </c>
      <c r="D4065" s="188" t="s">
        <v>1975</v>
      </c>
      <c r="E4065" s="189">
        <v>0</v>
      </c>
    </row>
    <row r="4066" spans="1:5" x14ac:dyDescent="0.25">
      <c r="A4066" s="190">
        <v>3103100632</v>
      </c>
      <c r="B4066" s="190" t="s">
        <v>7793</v>
      </c>
      <c r="C4066" s="190" t="s">
        <v>903</v>
      </c>
      <c r="D4066" s="190" t="s">
        <v>479</v>
      </c>
      <c r="E4066" s="191">
        <v>0</v>
      </c>
    </row>
    <row r="4067" spans="1:5" x14ac:dyDescent="0.25">
      <c r="A4067" s="188">
        <v>3103100633</v>
      </c>
      <c r="B4067" s="188" t="s">
        <v>7794</v>
      </c>
      <c r="C4067" s="188" t="s">
        <v>903</v>
      </c>
      <c r="D4067" s="188" t="s">
        <v>1975</v>
      </c>
      <c r="E4067" s="189">
        <v>0</v>
      </c>
    </row>
    <row r="4068" spans="1:5" x14ac:dyDescent="0.25">
      <c r="A4068" s="190">
        <v>3103100634</v>
      </c>
      <c r="B4068" s="190" t="s">
        <v>7795</v>
      </c>
      <c r="C4068" s="190" t="s">
        <v>903</v>
      </c>
      <c r="D4068" s="190" t="s">
        <v>1975</v>
      </c>
      <c r="E4068" s="191">
        <v>0</v>
      </c>
    </row>
    <row r="4069" spans="1:5" x14ac:dyDescent="0.25">
      <c r="A4069" s="188">
        <v>3103100635</v>
      </c>
      <c r="B4069" s="188" t="s">
        <v>7796</v>
      </c>
      <c r="C4069" s="188" t="s">
        <v>903</v>
      </c>
      <c r="D4069" s="188" t="s">
        <v>1975</v>
      </c>
      <c r="E4069" s="189">
        <v>0</v>
      </c>
    </row>
    <row r="4070" spans="1:5" x14ac:dyDescent="0.25">
      <c r="A4070" s="190">
        <v>3103100636</v>
      </c>
      <c r="B4070" s="190" t="s">
        <v>7797</v>
      </c>
      <c r="C4070" s="190" t="s">
        <v>903</v>
      </c>
      <c r="D4070" s="190" t="s">
        <v>479</v>
      </c>
      <c r="E4070" s="191">
        <v>0</v>
      </c>
    </row>
    <row r="4071" spans="1:5" x14ac:dyDescent="0.25">
      <c r="A4071" s="188">
        <v>3103100637</v>
      </c>
      <c r="B4071" s="188" t="s">
        <v>7798</v>
      </c>
      <c r="C4071" s="188" t="s">
        <v>903</v>
      </c>
      <c r="D4071" s="188" t="s">
        <v>479</v>
      </c>
      <c r="E4071" s="189">
        <v>0</v>
      </c>
    </row>
    <row r="4072" spans="1:5" x14ac:dyDescent="0.25">
      <c r="A4072" s="190">
        <v>3103100638</v>
      </c>
      <c r="B4072" s="190" t="s">
        <v>7799</v>
      </c>
      <c r="C4072" s="190" t="s">
        <v>903</v>
      </c>
      <c r="D4072" s="190" t="s">
        <v>479</v>
      </c>
      <c r="E4072" s="191">
        <v>0</v>
      </c>
    </row>
    <row r="4073" spans="1:5" x14ac:dyDescent="0.25">
      <c r="A4073" s="188">
        <v>3103100639</v>
      </c>
      <c r="B4073" s="188" t="s">
        <v>7800</v>
      </c>
      <c r="C4073" s="188" t="s">
        <v>903</v>
      </c>
      <c r="D4073" s="188" t="s">
        <v>479</v>
      </c>
      <c r="E4073" s="189">
        <v>0</v>
      </c>
    </row>
    <row r="4074" spans="1:5" x14ac:dyDescent="0.25">
      <c r="A4074" s="190">
        <v>3103100640</v>
      </c>
      <c r="B4074" s="190" t="s">
        <v>7801</v>
      </c>
      <c r="C4074" s="190" t="s">
        <v>903</v>
      </c>
      <c r="D4074" s="190" t="s">
        <v>1975</v>
      </c>
      <c r="E4074" s="191">
        <v>0</v>
      </c>
    </row>
    <row r="4075" spans="1:5" x14ac:dyDescent="0.25">
      <c r="A4075" s="188">
        <v>3103100641</v>
      </c>
      <c r="B4075" s="188" t="s">
        <v>9414</v>
      </c>
      <c r="C4075" s="188" t="s">
        <v>903</v>
      </c>
      <c r="D4075" s="188" t="s">
        <v>1975</v>
      </c>
      <c r="E4075" s="189">
        <v>0</v>
      </c>
    </row>
    <row r="4076" spans="1:5" x14ac:dyDescent="0.25">
      <c r="A4076" s="190">
        <v>3103100642</v>
      </c>
      <c r="B4076" s="190" t="s">
        <v>9415</v>
      </c>
      <c r="C4076" s="190" t="s">
        <v>903</v>
      </c>
      <c r="D4076" s="190" t="s">
        <v>479</v>
      </c>
      <c r="E4076" s="191">
        <v>0</v>
      </c>
    </row>
    <row r="4077" spans="1:5" x14ac:dyDescent="0.25">
      <c r="A4077" s="188">
        <v>3103100643</v>
      </c>
      <c r="B4077" s="188" t="s">
        <v>9416</v>
      </c>
      <c r="C4077" s="188" t="s">
        <v>903</v>
      </c>
      <c r="D4077" s="188" t="s">
        <v>479</v>
      </c>
      <c r="E4077" s="189">
        <v>0</v>
      </c>
    </row>
    <row r="4078" spans="1:5" x14ac:dyDescent="0.25">
      <c r="A4078" s="190">
        <v>3103100644</v>
      </c>
      <c r="B4078" s="190" t="s">
        <v>5978</v>
      </c>
      <c r="C4078" s="190" t="s">
        <v>903</v>
      </c>
      <c r="D4078" s="190" t="s">
        <v>479</v>
      </c>
      <c r="E4078" s="191">
        <v>0</v>
      </c>
    </row>
    <row r="4079" spans="1:5" x14ac:dyDescent="0.25">
      <c r="A4079" s="188">
        <v>3103100645</v>
      </c>
      <c r="B4079" s="188" t="s">
        <v>9417</v>
      </c>
      <c r="C4079" s="188" t="s">
        <v>903</v>
      </c>
      <c r="D4079" s="188" t="s">
        <v>479</v>
      </c>
      <c r="E4079" s="189">
        <v>0</v>
      </c>
    </row>
    <row r="4080" spans="1:5" x14ac:dyDescent="0.25">
      <c r="A4080" s="190">
        <v>3103100646</v>
      </c>
      <c r="B4080" s="190" t="s">
        <v>9418</v>
      </c>
      <c r="C4080" s="190" t="s">
        <v>903</v>
      </c>
      <c r="D4080" s="190" t="s">
        <v>479</v>
      </c>
      <c r="E4080" s="191">
        <v>0</v>
      </c>
    </row>
    <row r="4081" spans="1:5" x14ac:dyDescent="0.25">
      <c r="A4081" s="188">
        <v>3103100647</v>
      </c>
      <c r="B4081" s="188" t="s">
        <v>7356</v>
      </c>
      <c r="C4081" s="188" t="s">
        <v>903</v>
      </c>
      <c r="D4081" s="188" t="s">
        <v>1975</v>
      </c>
      <c r="E4081" s="189">
        <v>0</v>
      </c>
    </row>
    <row r="4082" spans="1:5" x14ac:dyDescent="0.25">
      <c r="A4082" s="190">
        <v>3103100648</v>
      </c>
      <c r="B4082" s="190" t="s">
        <v>9419</v>
      </c>
      <c r="C4082" s="190" t="s">
        <v>903</v>
      </c>
      <c r="D4082" s="190" t="s">
        <v>2354</v>
      </c>
      <c r="E4082" s="191">
        <v>0</v>
      </c>
    </row>
    <row r="4083" spans="1:5" x14ac:dyDescent="0.25">
      <c r="A4083" s="188">
        <v>3103100649</v>
      </c>
      <c r="B4083" s="188" t="s">
        <v>9420</v>
      </c>
      <c r="C4083" s="188" t="s">
        <v>903</v>
      </c>
      <c r="D4083" s="188" t="s">
        <v>479</v>
      </c>
      <c r="E4083" s="189">
        <v>0</v>
      </c>
    </row>
    <row r="4084" spans="1:5" x14ac:dyDescent="0.25">
      <c r="A4084" s="190">
        <v>3103100650</v>
      </c>
      <c r="B4084" s="190" t="s">
        <v>9421</v>
      </c>
      <c r="C4084" s="190" t="s">
        <v>903</v>
      </c>
      <c r="D4084" s="190" t="s">
        <v>479</v>
      </c>
      <c r="E4084" s="191">
        <v>0</v>
      </c>
    </row>
    <row r="4085" spans="1:5" x14ac:dyDescent="0.25">
      <c r="A4085" s="188">
        <v>3103100651</v>
      </c>
      <c r="B4085" s="188" t="s">
        <v>9422</v>
      </c>
      <c r="C4085" s="188" t="s">
        <v>903</v>
      </c>
      <c r="D4085" s="188" t="s">
        <v>479</v>
      </c>
      <c r="E4085" s="189">
        <v>0</v>
      </c>
    </row>
    <row r="4086" spans="1:5" x14ac:dyDescent="0.25">
      <c r="A4086" s="190">
        <v>3103100652</v>
      </c>
      <c r="B4086" s="190" t="s">
        <v>9423</v>
      </c>
      <c r="C4086" s="190" t="s">
        <v>903</v>
      </c>
      <c r="D4086" s="190" t="s">
        <v>479</v>
      </c>
      <c r="E4086" s="191">
        <v>0</v>
      </c>
    </row>
    <row r="4087" spans="1:5" x14ac:dyDescent="0.25">
      <c r="A4087" s="188">
        <v>3103100653</v>
      </c>
      <c r="B4087" s="188" t="s">
        <v>9424</v>
      </c>
      <c r="C4087" s="188" t="s">
        <v>903</v>
      </c>
      <c r="D4087" s="188" t="s">
        <v>479</v>
      </c>
      <c r="E4087" s="189">
        <v>0</v>
      </c>
    </row>
    <row r="4088" spans="1:5" x14ac:dyDescent="0.25">
      <c r="A4088" s="190">
        <v>3103100654</v>
      </c>
      <c r="B4088" s="190" t="s">
        <v>9425</v>
      </c>
      <c r="C4088" s="190" t="s">
        <v>903</v>
      </c>
      <c r="D4088" s="190" t="s">
        <v>479</v>
      </c>
      <c r="E4088" s="191">
        <v>0</v>
      </c>
    </row>
    <row r="4089" spans="1:5" x14ac:dyDescent="0.25">
      <c r="A4089" s="188">
        <v>3103100655</v>
      </c>
      <c r="B4089" s="188" t="s">
        <v>9426</v>
      </c>
      <c r="C4089" s="188" t="s">
        <v>903</v>
      </c>
      <c r="D4089" s="188" t="s">
        <v>479</v>
      </c>
      <c r="E4089" s="189">
        <v>0</v>
      </c>
    </row>
    <row r="4090" spans="1:5" x14ac:dyDescent="0.25">
      <c r="A4090" s="190">
        <v>3103100656</v>
      </c>
      <c r="B4090" s="190" t="s">
        <v>8592</v>
      </c>
      <c r="C4090" s="190" t="s">
        <v>903</v>
      </c>
      <c r="D4090" s="190" t="s">
        <v>479</v>
      </c>
      <c r="E4090" s="191">
        <v>0</v>
      </c>
    </row>
    <row r="4091" spans="1:5" x14ac:dyDescent="0.25">
      <c r="A4091" s="188">
        <v>3103100657</v>
      </c>
      <c r="B4091" s="188" t="s">
        <v>9427</v>
      </c>
      <c r="C4091" s="188" t="s">
        <v>903</v>
      </c>
      <c r="D4091" s="188" t="s">
        <v>479</v>
      </c>
      <c r="E4091" s="189">
        <v>0</v>
      </c>
    </row>
    <row r="4092" spans="1:5" x14ac:dyDescent="0.25">
      <c r="A4092" s="190">
        <v>3103100658</v>
      </c>
      <c r="B4092" s="190" t="s">
        <v>9428</v>
      </c>
      <c r="C4092" s="190" t="s">
        <v>903</v>
      </c>
      <c r="D4092" s="190" t="s">
        <v>479</v>
      </c>
      <c r="E4092" s="191">
        <v>0</v>
      </c>
    </row>
    <row r="4093" spans="1:5" x14ac:dyDescent="0.25">
      <c r="A4093" s="188">
        <v>3103100659</v>
      </c>
      <c r="B4093" s="188" t="s">
        <v>9429</v>
      </c>
      <c r="C4093" s="188" t="s">
        <v>903</v>
      </c>
      <c r="D4093" s="188" t="s">
        <v>479</v>
      </c>
      <c r="E4093" s="189">
        <v>0</v>
      </c>
    </row>
    <row r="4094" spans="1:5" x14ac:dyDescent="0.25">
      <c r="A4094" s="190">
        <v>3103100660</v>
      </c>
      <c r="B4094" s="190" t="s">
        <v>9430</v>
      </c>
      <c r="C4094" s="190" t="s">
        <v>903</v>
      </c>
      <c r="D4094" s="190" t="s">
        <v>1975</v>
      </c>
      <c r="E4094" s="191">
        <v>0</v>
      </c>
    </row>
    <row r="4095" spans="1:5" x14ac:dyDescent="0.25">
      <c r="A4095" s="188">
        <v>3103100661</v>
      </c>
      <c r="B4095" s="188" t="s">
        <v>9431</v>
      </c>
      <c r="C4095" s="188" t="s">
        <v>903</v>
      </c>
      <c r="D4095" s="188" t="s">
        <v>479</v>
      </c>
      <c r="E4095" s="189">
        <v>0</v>
      </c>
    </row>
    <row r="4096" spans="1:5" x14ac:dyDescent="0.25">
      <c r="A4096" s="190">
        <v>3103100662</v>
      </c>
      <c r="B4096" s="190" t="s">
        <v>9432</v>
      </c>
      <c r="C4096" s="190" t="s">
        <v>903</v>
      </c>
      <c r="D4096" s="190" t="s">
        <v>479</v>
      </c>
      <c r="E4096" s="191">
        <v>0</v>
      </c>
    </row>
    <row r="4097" spans="1:5" x14ac:dyDescent="0.25">
      <c r="A4097" s="188">
        <v>3103100663</v>
      </c>
      <c r="B4097" s="188" t="s">
        <v>9433</v>
      </c>
      <c r="C4097" s="188" t="s">
        <v>903</v>
      </c>
      <c r="D4097" s="188" t="s">
        <v>479</v>
      </c>
      <c r="E4097" s="189">
        <v>0</v>
      </c>
    </row>
    <row r="4098" spans="1:5" x14ac:dyDescent="0.25">
      <c r="A4098" s="190">
        <v>3103100664</v>
      </c>
      <c r="B4098" s="190" t="s">
        <v>9434</v>
      </c>
      <c r="C4098" s="190" t="s">
        <v>903</v>
      </c>
      <c r="D4098" s="190" t="s">
        <v>479</v>
      </c>
      <c r="E4098" s="191">
        <v>0</v>
      </c>
    </row>
    <row r="4099" spans="1:5" x14ac:dyDescent="0.25">
      <c r="A4099" s="188">
        <v>3103100665</v>
      </c>
      <c r="B4099" s="188" t="s">
        <v>8546</v>
      </c>
      <c r="C4099" s="188" t="s">
        <v>903</v>
      </c>
      <c r="D4099" s="188" t="s">
        <v>1975</v>
      </c>
      <c r="E4099" s="189">
        <v>0</v>
      </c>
    </row>
    <row r="4100" spans="1:5" x14ac:dyDescent="0.25">
      <c r="A4100" s="190">
        <v>3103100666</v>
      </c>
      <c r="B4100" s="190" t="s">
        <v>9435</v>
      </c>
      <c r="C4100" s="190" t="s">
        <v>903</v>
      </c>
      <c r="D4100" s="190" t="s">
        <v>1975</v>
      </c>
      <c r="E4100" s="191">
        <v>0</v>
      </c>
    </row>
    <row r="4101" spans="1:5" x14ac:dyDescent="0.25">
      <c r="A4101" s="188">
        <v>3103100667</v>
      </c>
      <c r="B4101" s="188" t="s">
        <v>9436</v>
      </c>
      <c r="C4101" s="188" t="s">
        <v>903</v>
      </c>
      <c r="D4101" s="188" t="s">
        <v>1975</v>
      </c>
      <c r="E4101" s="189">
        <v>0</v>
      </c>
    </row>
    <row r="4102" spans="1:5" x14ac:dyDescent="0.25">
      <c r="A4102" s="190">
        <v>3103100668</v>
      </c>
      <c r="B4102" s="190" t="s">
        <v>8593</v>
      </c>
      <c r="C4102" s="190" t="s">
        <v>903</v>
      </c>
      <c r="D4102" s="190" t="s">
        <v>479</v>
      </c>
      <c r="E4102" s="191">
        <v>0</v>
      </c>
    </row>
    <row r="4103" spans="1:5" x14ac:dyDescent="0.25">
      <c r="A4103" s="188">
        <v>3103100669</v>
      </c>
      <c r="B4103" s="188" t="s">
        <v>9437</v>
      </c>
      <c r="C4103" s="188" t="s">
        <v>903</v>
      </c>
      <c r="D4103" s="188" t="s">
        <v>1975</v>
      </c>
      <c r="E4103" s="189">
        <v>0</v>
      </c>
    </row>
    <row r="4104" spans="1:5" x14ac:dyDescent="0.25">
      <c r="A4104" s="190">
        <v>3103100670</v>
      </c>
      <c r="B4104" s="190" t="s">
        <v>9438</v>
      </c>
      <c r="C4104" s="190" t="s">
        <v>903</v>
      </c>
      <c r="D4104" s="190" t="s">
        <v>1975</v>
      </c>
      <c r="E4104" s="191">
        <v>0</v>
      </c>
    </row>
    <row r="4105" spans="1:5" x14ac:dyDescent="0.25">
      <c r="A4105" s="188">
        <v>3103100671</v>
      </c>
      <c r="B4105" s="188" t="s">
        <v>9439</v>
      </c>
      <c r="C4105" s="188" t="s">
        <v>903</v>
      </c>
      <c r="D4105" s="188" t="s">
        <v>479</v>
      </c>
      <c r="E4105" s="189">
        <v>0</v>
      </c>
    </row>
    <row r="4106" spans="1:5" x14ac:dyDescent="0.25">
      <c r="A4106" s="190">
        <v>3103100672</v>
      </c>
      <c r="B4106" s="190" t="s">
        <v>9440</v>
      </c>
      <c r="C4106" s="190" t="s">
        <v>903</v>
      </c>
      <c r="D4106" s="190" t="s">
        <v>479</v>
      </c>
      <c r="E4106" s="191">
        <v>0</v>
      </c>
    </row>
    <row r="4107" spans="1:5" x14ac:dyDescent="0.25">
      <c r="A4107" s="188">
        <v>3103100673</v>
      </c>
      <c r="B4107" s="188" t="s">
        <v>9441</v>
      </c>
      <c r="C4107" s="188" t="s">
        <v>903</v>
      </c>
      <c r="D4107" s="188" t="s">
        <v>479</v>
      </c>
      <c r="E4107" s="189">
        <v>0</v>
      </c>
    </row>
    <row r="4108" spans="1:5" x14ac:dyDescent="0.25">
      <c r="A4108" s="190">
        <v>3103100674</v>
      </c>
      <c r="B4108" s="190" t="s">
        <v>9442</v>
      </c>
      <c r="C4108" s="190" t="s">
        <v>903</v>
      </c>
      <c r="D4108" s="190" t="s">
        <v>479</v>
      </c>
      <c r="E4108" s="191">
        <v>0</v>
      </c>
    </row>
    <row r="4109" spans="1:5" x14ac:dyDescent="0.25">
      <c r="A4109" s="188">
        <v>3103100675</v>
      </c>
      <c r="B4109" s="188" t="s">
        <v>9443</v>
      </c>
      <c r="C4109" s="188" t="s">
        <v>903</v>
      </c>
      <c r="D4109" s="188" t="s">
        <v>1975</v>
      </c>
      <c r="E4109" s="189">
        <v>0</v>
      </c>
    </row>
    <row r="4110" spans="1:5" x14ac:dyDescent="0.25">
      <c r="A4110" s="190">
        <v>3103100676</v>
      </c>
      <c r="B4110" s="190" t="s">
        <v>9444</v>
      </c>
      <c r="C4110" s="190" t="s">
        <v>903</v>
      </c>
      <c r="D4110" s="190" t="s">
        <v>1975</v>
      </c>
      <c r="E4110" s="191">
        <v>0</v>
      </c>
    </row>
    <row r="4111" spans="1:5" x14ac:dyDescent="0.25">
      <c r="A4111" s="188">
        <v>3103100677</v>
      </c>
      <c r="B4111" s="188" t="s">
        <v>9445</v>
      </c>
      <c r="C4111" s="188" t="s">
        <v>903</v>
      </c>
      <c r="D4111" s="188" t="s">
        <v>479</v>
      </c>
      <c r="E4111" s="189">
        <v>0</v>
      </c>
    </row>
    <row r="4112" spans="1:5" x14ac:dyDescent="0.25">
      <c r="A4112" s="190">
        <v>3103100678</v>
      </c>
      <c r="B4112" s="190" t="s">
        <v>9446</v>
      </c>
      <c r="C4112" s="190" t="s">
        <v>903</v>
      </c>
      <c r="D4112" s="190" t="s">
        <v>479</v>
      </c>
      <c r="E4112" s="191">
        <v>0</v>
      </c>
    </row>
    <row r="4113" spans="1:5" x14ac:dyDescent="0.25">
      <c r="A4113" s="188">
        <v>3103100679</v>
      </c>
      <c r="B4113" s="188" t="s">
        <v>9447</v>
      </c>
      <c r="C4113" s="188" t="s">
        <v>903</v>
      </c>
      <c r="D4113" s="188" t="s">
        <v>479</v>
      </c>
      <c r="E4113" s="189">
        <v>0</v>
      </c>
    </row>
    <row r="4114" spans="1:5" x14ac:dyDescent="0.25">
      <c r="A4114" s="190">
        <v>3103100680</v>
      </c>
      <c r="B4114" s="190" t="s">
        <v>9034</v>
      </c>
      <c r="C4114" s="190" t="s">
        <v>903</v>
      </c>
      <c r="D4114" s="190" t="s">
        <v>479</v>
      </c>
      <c r="E4114" s="191">
        <v>0</v>
      </c>
    </row>
    <row r="4115" spans="1:5" x14ac:dyDescent="0.25">
      <c r="A4115" s="188">
        <v>3103100681</v>
      </c>
      <c r="B4115" s="188" t="s">
        <v>9448</v>
      </c>
      <c r="C4115" s="188" t="s">
        <v>903</v>
      </c>
      <c r="D4115" s="188" t="s">
        <v>2062</v>
      </c>
      <c r="E4115" s="189">
        <v>0</v>
      </c>
    </row>
    <row r="4116" spans="1:5" x14ac:dyDescent="0.25">
      <c r="A4116" s="190">
        <v>3103100682</v>
      </c>
      <c r="B4116" s="190" t="s">
        <v>9449</v>
      </c>
      <c r="C4116" s="190" t="s">
        <v>903</v>
      </c>
      <c r="D4116" s="190" t="s">
        <v>479</v>
      </c>
      <c r="E4116" s="191">
        <v>0</v>
      </c>
    </row>
    <row r="4117" spans="1:5" x14ac:dyDescent="0.25">
      <c r="A4117" s="188">
        <v>3103100683</v>
      </c>
      <c r="B4117" s="188" t="s">
        <v>9450</v>
      </c>
      <c r="C4117" s="188" t="s">
        <v>903</v>
      </c>
      <c r="D4117" s="188" t="s">
        <v>479</v>
      </c>
      <c r="E4117" s="189">
        <v>0</v>
      </c>
    </row>
    <row r="4118" spans="1:5" x14ac:dyDescent="0.25">
      <c r="A4118" s="190">
        <v>3103100684</v>
      </c>
      <c r="B4118" s="190" t="s">
        <v>9451</v>
      </c>
      <c r="C4118" s="190" t="s">
        <v>903</v>
      </c>
      <c r="D4118" s="190" t="s">
        <v>874</v>
      </c>
      <c r="E4118" s="191">
        <v>0</v>
      </c>
    </row>
    <row r="4119" spans="1:5" x14ac:dyDescent="0.25">
      <c r="A4119" s="188">
        <v>3103100685</v>
      </c>
      <c r="B4119" s="188" t="s">
        <v>9452</v>
      </c>
      <c r="C4119" s="188" t="s">
        <v>903</v>
      </c>
      <c r="D4119" s="188" t="s">
        <v>1975</v>
      </c>
      <c r="E4119" s="189">
        <v>0</v>
      </c>
    </row>
    <row r="4120" spans="1:5" x14ac:dyDescent="0.25">
      <c r="A4120" s="190">
        <v>3103100686</v>
      </c>
      <c r="B4120" s="190" t="s">
        <v>9453</v>
      </c>
      <c r="C4120" s="190" t="s">
        <v>903</v>
      </c>
      <c r="D4120" s="190" t="s">
        <v>1975</v>
      </c>
      <c r="E4120" s="191">
        <v>0</v>
      </c>
    </row>
    <row r="4121" spans="1:5" x14ac:dyDescent="0.25">
      <c r="A4121" s="188">
        <v>3103100687</v>
      </c>
      <c r="B4121" s="188" t="s">
        <v>9454</v>
      </c>
      <c r="C4121" s="188" t="s">
        <v>903</v>
      </c>
      <c r="D4121" s="188" t="s">
        <v>1975</v>
      </c>
      <c r="E4121" s="189">
        <v>0</v>
      </c>
    </row>
    <row r="4122" spans="1:5" x14ac:dyDescent="0.25">
      <c r="A4122" s="190">
        <v>3103100688</v>
      </c>
      <c r="B4122" s="190" t="s">
        <v>9455</v>
      </c>
      <c r="C4122" s="190" t="s">
        <v>903</v>
      </c>
      <c r="D4122" s="190" t="s">
        <v>1975</v>
      </c>
      <c r="E4122" s="191">
        <v>0</v>
      </c>
    </row>
    <row r="4123" spans="1:5" x14ac:dyDescent="0.25">
      <c r="A4123" s="188">
        <v>3103100689</v>
      </c>
      <c r="B4123" s="188" t="s">
        <v>9456</v>
      </c>
      <c r="C4123" s="188" t="s">
        <v>903</v>
      </c>
      <c r="D4123" s="188" t="s">
        <v>874</v>
      </c>
      <c r="E4123" s="189">
        <v>0</v>
      </c>
    </row>
    <row r="4124" spans="1:5" x14ac:dyDescent="0.25">
      <c r="A4124" s="190">
        <v>3103100690</v>
      </c>
      <c r="B4124" s="190" t="s">
        <v>9457</v>
      </c>
      <c r="C4124" s="190" t="s">
        <v>903</v>
      </c>
      <c r="D4124" s="190" t="s">
        <v>1975</v>
      </c>
      <c r="E4124" s="191">
        <v>0</v>
      </c>
    </row>
    <row r="4125" spans="1:5" x14ac:dyDescent="0.25">
      <c r="A4125" s="188">
        <v>3103100691</v>
      </c>
      <c r="B4125" s="188" t="s">
        <v>9458</v>
      </c>
      <c r="C4125" s="188" t="s">
        <v>903</v>
      </c>
      <c r="D4125" s="188" t="s">
        <v>479</v>
      </c>
      <c r="E4125" s="189">
        <v>0</v>
      </c>
    </row>
    <row r="4126" spans="1:5" x14ac:dyDescent="0.25">
      <c r="A4126" s="190">
        <v>3103100692</v>
      </c>
      <c r="B4126" s="190" t="s">
        <v>9459</v>
      </c>
      <c r="C4126" s="190" t="s">
        <v>903</v>
      </c>
      <c r="D4126" s="190" t="s">
        <v>479</v>
      </c>
      <c r="E4126" s="191">
        <v>0</v>
      </c>
    </row>
    <row r="4127" spans="1:5" x14ac:dyDescent="0.25">
      <c r="A4127" s="188">
        <v>3103100693</v>
      </c>
      <c r="B4127" s="188" t="s">
        <v>9460</v>
      </c>
      <c r="C4127" s="188" t="s">
        <v>903</v>
      </c>
      <c r="D4127" s="188" t="s">
        <v>874</v>
      </c>
      <c r="E4127" s="189">
        <v>0</v>
      </c>
    </row>
    <row r="4128" spans="1:5" x14ac:dyDescent="0.25">
      <c r="A4128" s="190">
        <v>3103100694</v>
      </c>
      <c r="B4128" s="190" t="s">
        <v>9461</v>
      </c>
      <c r="C4128" s="190" t="s">
        <v>903</v>
      </c>
      <c r="D4128" s="190" t="s">
        <v>479</v>
      </c>
      <c r="E4128" s="191">
        <v>0</v>
      </c>
    </row>
    <row r="4129" spans="1:5" x14ac:dyDescent="0.25">
      <c r="A4129" s="188">
        <v>3103100695</v>
      </c>
      <c r="B4129" s="188" t="s">
        <v>8290</v>
      </c>
      <c r="C4129" s="188" t="s">
        <v>903</v>
      </c>
      <c r="D4129" s="188" t="s">
        <v>479</v>
      </c>
      <c r="E4129" s="189">
        <v>0</v>
      </c>
    </row>
    <row r="4130" spans="1:5" x14ac:dyDescent="0.25">
      <c r="A4130" s="190">
        <v>3103100696</v>
      </c>
      <c r="B4130" s="190" t="s">
        <v>9462</v>
      </c>
      <c r="C4130" s="190" t="s">
        <v>903</v>
      </c>
      <c r="D4130" s="190" t="s">
        <v>479</v>
      </c>
      <c r="E4130" s="191">
        <v>0</v>
      </c>
    </row>
    <row r="4131" spans="1:5" x14ac:dyDescent="0.25">
      <c r="A4131" s="188">
        <v>3103100697</v>
      </c>
      <c r="B4131" s="188" t="s">
        <v>9463</v>
      </c>
      <c r="C4131" s="188" t="s">
        <v>903</v>
      </c>
      <c r="D4131" s="188" t="s">
        <v>479</v>
      </c>
      <c r="E4131" s="189">
        <v>0</v>
      </c>
    </row>
    <row r="4132" spans="1:5" x14ac:dyDescent="0.25">
      <c r="A4132" s="190">
        <v>3103100698</v>
      </c>
      <c r="B4132" s="190" t="s">
        <v>9464</v>
      </c>
      <c r="C4132" s="190" t="s">
        <v>903</v>
      </c>
      <c r="D4132" s="190" t="s">
        <v>479</v>
      </c>
      <c r="E4132" s="191">
        <v>0</v>
      </c>
    </row>
    <row r="4133" spans="1:5" x14ac:dyDescent="0.25">
      <c r="A4133" s="188">
        <v>3103100699</v>
      </c>
      <c r="B4133" s="188" t="s">
        <v>9465</v>
      </c>
      <c r="C4133" s="188" t="s">
        <v>903</v>
      </c>
      <c r="D4133" s="188" t="s">
        <v>1975</v>
      </c>
      <c r="E4133" s="189">
        <v>0</v>
      </c>
    </row>
    <row r="4134" spans="1:5" x14ac:dyDescent="0.25">
      <c r="A4134" s="190">
        <v>3103100700</v>
      </c>
      <c r="B4134" s="190" t="s">
        <v>9466</v>
      </c>
      <c r="C4134" s="190" t="s">
        <v>903</v>
      </c>
      <c r="D4134" s="190" t="s">
        <v>479</v>
      </c>
      <c r="E4134" s="191">
        <v>0</v>
      </c>
    </row>
    <row r="4135" spans="1:5" x14ac:dyDescent="0.25">
      <c r="A4135" s="188">
        <v>3103100701</v>
      </c>
      <c r="B4135" s="188" t="s">
        <v>9467</v>
      </c>
      <c r="C4135" s="188" t="s">
        <v>903</v>
      </c>
      <c r="D4135" s="188" t="s">
        <v>1975</v>
      </c>
      <c r="E4135" s="189">
        <v>0</v>
      </c>
    </row>
    <row r="4136" spans="1:5" x14ac:dyDescent="0.25">
      <c r="A4136" s="190">
        <v>3103100702</v>
      </c>
      <c r="B4136" s="190" t="s">
        <v>9468</v>
      </c>
      <c r="C4136" s="190" t="s">
        <v>903</v>
      </c>
      <c r="D4136" s="190" t="s">
        <v>1975</v>
      </c>
      <c r="E4136" s="191">
        <v>0</v>
      </c>
    </row>
    <row r="4137" spans="1:5" x14ac:dyDescent="0.25">
      <c r="A4137" s="188">
        <v>3103100703</v>
      </c>
      <c r="B4137" s="188" t="s">
        <v>9469</v>
      </c>
      <c r="C4137" s="188" t="s">
        <v>903</v>
      </c>
      <c r="D4137" s="188" t="s">
        <v>1975</v>
      </c>
      <c r="E4137" s="189">
        <v>0</v>
      </c>
    </row>
    <row r="4138" spans="1:5" x14ac:dyDescent="0.25">
      <c r="A4138" s="190">
        <v>3103100704</v>
      </c>
      <c r="B4138" s="190" t="s">
        <v>9470</v>
      </c>
      <c r="C4138" s="190" t="s">
        <v>903</v>
      </c>
      <c r="D4138" s="190" t="s">
        <v>1975</v>
      </c>
      <c r="E4138" s="191">
        <v>0</v>
      </c>
    </row>
    <row r="4139" spans="1:5" x14ac:dyDescent="0.25">
      <c r="A4139" s="188">
        <v>3103100705</v>
      </c>
      <c r="B4139" s="188" t="s">
        <v>9471</v>
      </c>
      <c r="C4139" s="188" t="s">
        <v>903</v>
      </c>
      <c r="D4139" s="188" t="s">
        <v>2024</v>
      </c>
      <c r="E4139" s="189">
        <v>0</v>
      </c>
    </row>
    <row r="4140" spans="1:5" x14ac:dyDescent="0.25">
      <c r="A4140" s="190">
        <v>3103100706</v>
      </c>
      <c r="B4140" s="190" t="s">
        <v>9472</v>
      </c>
      <c r="C4140" s="190" t="s">
        <v>903</v>
      </c>
      <c r="D4140" s="190" t="s">
        <v>1975</v>
      </c>
      <c r="E4140" s="191">
        <v>0</v>
      </c>
    </row>
    <row r="4141" spans="1:5" x14ac:dyDescent="0.25">
      <c r="A4141" s="188">
        <v>3103100707</v>
      </c>
      <c r="B4141" s="188" t="s">
        <v>9473</v>
      </c>
      <c r="C4141" s="188" t="s">
        <v>903</v>
      </c>
      <c r="D4141" s="188" t="s">
        <v>1975</v>
      </c>
      <c r="E4141" s="189">
        <v>0</v>
      </c>
    </row>
    <row r="4142" spans="1:5" x14ac:dyDescent="0.25">
      <c r="A4142" s="190">
        <v>3103100708</v>
      </c>
      <c r="B4142" s="190" t="s">
        <v>9474</v>
      </c>
      <c r="C4142" s="190" t="s">
        <v>903</v>
      </c>
      <c r="D4142" s="190" t="s">
        <v>1975</v>
      </c>
      <c r="E4142" s="191">
        <v>0</v>
      </c>
    </row>
    <row r="4143" spans="1:5" x14ac:dyDescent="0.25">
      <c r="A4143" s="188">
        <v>3103100709</v>
      </c>
      <c r="B4143" s="188" t="s">
        <v>12290</v>
      </c>
      <c r="C4143" s="188" t="s">
        <v>903</v>
      </c>
      <c r="D4143" s="188" t="s">
        <v>479</v>
      </c>
      <c r="E4143" s="189">
        <v>0</v>
      </c>
    </row>
    <row r="4144" spans="1:5" x14ac:dyDescent="0.25">
      <c r="A4144" s="190">
        <v>3103100710</v>
      </c>
      <c r="B4144" s="190" t="s">
        <v>12291</v>
      </c>
      <c r="C4144" s="190" t="s">
        <v>903</v>
      </c>
      <c r="D4144" s="190" t="s">
        <v>479</v>
      </c>
      <c r="E4144" s="191">
        <v>0</v>
      </c>
    </row>
    <row r="4145" spans="1:5" x14ac:dyDescent="0.25">
      <c r="A4145" s="188">
        <v>3103100711</v>
      </c>
      <c r="B4145" s="188" t="s">
        <v>12292</v>
      </c>
      <c r="C4145" s="188" t="s">
        <v>903</v>
      </c>
      <c r="D4145" s="188" t="s">
        <v>1975</v>
      </c>
      <c r="E4145" s="189">
        <v>0</v>
      </c>
    </row>
    <row r="4146" spans="1:5" x14ac:dyDescent="0.25">
      <c r="A4146" s="190">
        <v>3103100712</v>
      </c>
      <c r="B4146" s="190" t="s">
        <v>12293</v>
      </c>
      <c r="C4146" s="190" t="s">
        <v>903</v>
      </c>
      <c r="D4146" s="190" t="s">
        <v>479</v>
      </c>
      <c r="E4146" s="191">
        <v>0</v>
      </c>
    </row>
    <row r="4147" spans="1:5" x14ac:dyDescent="0.25">
      <c r="A4147" s="188">
        <v>3103100713</v>
      </c>
      <c r="B4147" s="188" t="s">
        <v>12294</v>
      </c>
      <c r="C4147" s="188" t="s">
        <v>903</v>
      </c>
      <c r="D4147" s="188" t="s">
        <v>479</v>
      </c>
      <c r="E4147" s="189">
        <v>0</v>
      </c>
    </row>
    <row r="4148" spans="1:5" x14ac:dyDescent="0.25">
      <c r="A4148" s="190">
        <v>3103100714</v>
      </c>
      <c r="B4148" s="190" t="s">
        <v>12295</v>
      </c>
      <c r="C4148" s="190" t="s">
        <v>903</v>
      </c>
      <c r="D4148" s="190" t="s">
        <v>1975</v>
      </c>
      <c r="E4148" s="191">
        <v>0</v>
      </c>
    </row>
    <row r="4149" spans="1:5" x14ac:dyDescent="0.25">
      <c r="A4149" s="188">
        <v>3103100715</v>
      </c>
      <c r="B4149" s="188" t="s">
        <v>11792</v>
      </c>
      <c r="C4149" s="188" t="s">
        <v>903</v>
      </c>
      <c r="D4149" s="188" t="s">
        <v>1975</v>
      </c>
      <c r="E4149" s="189">
        <v>0</v>
      </c>
    </row>
    <row r="4150" spans="1:5" x14ac:dyDescent="0.25">
      <c r="A4150" s="190">
        <v>3103100716</v>
      </c>
      <c r="B4150" s="190" t="s">
        <v>11793</v>
      </c>
      <c r="C4150" s="190" t="s">
        <v>903</v>
      </c>
      <c r="D4150" s="190" t="s">
        <v>479</v>
      </c>
      <c r="E4150" s="191">
        <v>0</v>
      </c>
    </row>
    <row r="4151" spans="1:5" x14ac:dyDescent="0.25">
      <c r="A4151" s="188">
        <v>3103100717</v>
      </c>
      <c r="B4151" s="188" t="s">
        <v>12296</v>
      </c>
      <c r="C4151" s="188" t="s">
        <v>903</v>
      </c>
      <c r="D4151" s="188" t="s">
        <v>1975</v>
      </c>
      <c r="E4151" s="189">
        <v>0</v>
      </c>
    </row>
    <row r="4152" spans="1:5" x14ac:dyDescent="0.25">
      <c r="A4152" s="190">
        <v>3103100718</v>
      </c>
      <c r="B4152" s="190" t="s">
        <v>12297</v>
      </c>
      <c r="C4152" s="190" t="s">
        <v>903</v>
      </c>
      <c r="D4152" s="190" t="s">
        <v>1975</v>
      </c>
      <c r="E4152" s="191">
        <v>0</v>
      </c>
    </row>
    <row r="4153" spans="1:5" x14ac:dyDescent="0.25">
      <c r="A4153" s="188">
        <v>3103100719</v>
      </c>
      <c r="B4153" s="188" t="s">
        <v>12298</v>
      </c>
      <c r="C4153" s="188" t="s">
        <v>903</v>
      </c>
      <c r="D4153" s="188" t="s">
        <v>1975</v>
      </c>
      <c r="E4153" s="189">
        <v>0</v>
      </c>
    </row>
    <row r="4154" spans="1:5" x14ac:dyDescent="0.25">
      <c r="A4154" s="190">
        <v>3103100720</v>
      </c>
      <c r="B4154" s="190" t="s">
        <v>12299</v>
      </c>
      <c r="C4154" s="190" t="s">
        <v>903</v>
      </c>
      <c r="D4154" s="190" t="s">
        <v>1975</v>
      </c>
      <c r="E4154" s="191">
        <v>0</v>
      </c>
    </row>
    <row r="4155" spans="1:5" x14ac:dyDescent="0.25">
      <c r="A4155" s="188">
        <v>3103100721</v>
      </c>
      <c r="B4155" s="188" t="s">
        <v>12300</v>
      </c>
      <c r="C4155" s="188" t="s">
        <v>903</v>
      </c>
      <c r="D4155" s="188" t="s">
        <v>1975</v>
      </c>
      <c r="E4155" s="189">
        <v>0</v>
      </c>
    </row>
    <row r="4156" spans="1:5" x14ac:dyDescent="0.25">
      <c r="A4156" s="190">
        <v>3103100722</v>
      </c>
      <c r="B4156" s="190" t="s">
        <v>12301</v>
      </c>
      <c r="C4156" s="190" t="s">
        <v>903</v>
      </c>
      <c r="D4156" s="190" t="s">
        <v>874</v>
      </c>
      <c r="E4156" s="191">
        <v>0</v>
      </c>
    </row>
    <row r="4157" spans="1:5" x14ac:dyDescent="0.25">
      <c r="A4157" s="188">
        <v>3103100723</v>
      </c>
      <c r="B4157" s="188" t="s">
        <v>12302</v>
      </c>
      <c r="C4157" s="188" t="s">
        <v>903</v>
      </c>
      <c r="D4157" s="188" t="s">
        <v>479</v>
      </c>
      <c r="E4157" s="189">
        <v>0</v>
      </c>
    </row>
    <row r="4158" spans="1:5" x14ac:dyDescent="0.25">
      <c r="A4158" s="190">
        <v>3103100724</v>
      </c>
      <c r="B4158" s="190" t="s">
        <v>12303</v>
      </c>
      <c r="C4158" s="190" t="s">
        <v>903</v>
      </c>
      <c r="D4158" s="190" t="s">
        <v>479</v>
      </c>
      <c r="E4158" s="191">
        <v>0</v>
      </c>
    </row>
    <row r="4159" spans="1:5" x14ac:dyDescent="0.25">
      <c r="A4159" s="188">
        <v>3103100725</v>
      </c>
      <c r="B4159" s="188" t="s">
        <v>12304</v>
      </c>
      <c r="C4159" s="188" t="s">
        <v>903</v>
      </c>
      <c r="D4159" s="188" t="s">
        <v>479</v>
      </c>
      <c r="E4159" s="189">
        <v>0</v>
      </c>
    </row>
    <row r="4160" spans="1:5" x14ac:dyDescent="0.25">
      <c r="A4160" s="190">
        <v>3103100726</v>
      </c>
      <c r="B4160" s="190" t="s">
        <v>11794</v>
      </c>
      <c r="C4160" s="190" t="s">
        <v>903</v>
      </c>
      <c r="D4160" s="190" t="s">
        <v>479</v>
      </c>
      <c r="E4160" s="191">
        <v>0</v>
      </c>
    </row>
    <row r="4161" spans="1:5" x14ac:dyDescent="0.25">
      <c r="A4161" s="188">
        <v>3103100727</v>
      </c>
      <c r="B4161" s="188" t="s">
        <v>12305</v>
      </c>
      <c r="C4161" s="188" t="s">
        <v>903</v>
      </c>
      <c r="D4161" s="188" t="s">
        <v>479</v>
      </c>
      <c r="E4161" s="189">
        <v>0</v>
      </c>
    </row>
    <row r="4162" spans="1:5" x14ac:dyDescent="0.25">
      <c r="A4162" s="190">
        <v>3103100728</v>
      </c>
      <c r="B4162" s="190" t="s">
        <v>12306</v>
      </c>
      <c r="C4162" s="190" t="s">
        <v>903</v>
      </c>
      <c r="D4162" s="190" t="s">
        <v>479</v>
      </c>
      <c r="E4162" s="191">
        <v>0</v>
      </c>
    </row>
    <row r="4163" spans="1:5" x14ac:dyDescent="0.25">
      <c r="A4163" s="188">
        <v>3103100729</v>
      </c>
      <c r="B4163" s="188" t="s">
        <v>12307</v>
      </c>
      <c r="C4163" s="188" t="s">
        <v>903</v>
      </c>
      <c r="D4163" s="188" t="s">
        <v>1975</v>
      </c>
      <c r="E4163" s="189">
        <v>0</v>
      </c>
    </row>
    <row r="4164" spans="1:5" x14ac:dyDescent="0.25">
      <c r="A4164" s="190">
        <v>3103100730</v>
      </c>
      <c r="B4164" s="190" t="s">
        <v>11795</v>
      </c>
      <c r="C4164" s="190" t="s">
        <v>903</v>
      </c>
      <c r="D4164" s="190" t="s">
        <v>1975</v>
      </c>
      <c r="E4164" s="191">
        <v>0</v>
      </c>
    </row>
    <row r="4165" spans="1:5" x14ac:dyDescent="0.25">
      <c r="A4165" s="188">
        <v>3103100731</v>
      </c>
      <c r="B4165" s="188" t="s">
        <v>11796</v>
      </c>
      <c r="C4165" s="188" t="s">
        <v>903</v>
      </c>
      <c r="D4165" s="188" t="s">
        <v>1975</v>
      </c>
      <c r="E4165" s="189">
        <v>0</v>
      </c>
    </row>
    <row r="4166" spans="1:5" x14ac:dyDescent="0.25">
      <c r="A4166" s="190">
        <v>3103100732</v>
      </c>
      <c r="B4166" s="190" t="s">
        <v>11797</v>
      </c>
      <c r="C4166" s="190" t="s">
        <v>903</v>
      </c>
      <c r="D4166" s="190" t="s">
        <v>1975</v>
      </c>
      <c r="E4166" s="191">
        <v>0</v>
      </c>
    </row>
    <row r="4167" spans="1:5" x14ac:dyDescent="0.25">
      <c r="A4167" s="188">
        <v>3103100733</v>
      </c>
      <c r="B4167" s="188" t="s">
        <v>11798</v>
      </c>
      <c r="C4167" s="188" t="s">
        <v>903</v>
      </c>
      <c r="D4167" s="188" t="s">
        <v>479</v>
      </c>
      <c r="E4167" s="189">
        <v>0</v>
      </c>
    </row>
    <row r="4168" spans="1:5" x14ac:dyDescent="0.25">
      <c r="A4168" s="190">
        <v>3103100734</v>
      </c>
      <c r="B4168" s="190" t="s">
        <v>12308</v>
      </c>
      <c r="C4168" s="190" t="s">
        <v>903</v>
      </c>
      <c r="D4168" s="190" t="s">
        <v>479</v>
      </c>
      <c r="E4168" s="191">
        <v>0</v>
      </c>
    </row>
    <row r="4169" spans="1:5" x14ac:dyDescent="0.25">
      <c r="A4169" s="188">
        <v>3103110001</v>
      </c>
      <c r="B4169" s="188" t="s">
        <v>2245</v>
      </c>
      <c r="C4169" s="188" t="s">
        <v>903</v>
      </c>
      <c r="D4169" s="188" t="s">
        <v>479</v>
      </c>
      <c r="E4169" s="189">
        <v>0</v>
      </c>
    </row>
    <row r="4170" spans="1:5" x14ac:dyDescent="0.25">
      <c r="A4170" s="190">
        <v>3103110002</v>
      </c>
      <c r="B4170" s="190" t="s">
        <v>2246</v>
      </c>
      <c r="C4170" s="190" t="s">
        <v>903</v>
      </c>
      <c r="D4170" s="190" t="s">
        <v>479</v>
      </c>
      <c r="E4170" s="191">
        <v>0</v>
      </c>
    </row>
    <row r="4171" spans="1:5" x14ac:dyDescent="0.25">
      <c r="A4171" s="188">
        <v>3103110003</v>
      </c>
      <c r="B4171" s="188" t="s">
        <v>2069</v>
      </c>
      <c r="C4171" s="188" t="s">
        <v>903</v>
      </c>
      <c r="D4171" s="188" t="s">
        <v>479</v>
      </c>
      <c r="E4171" s="189">
        <v>0</v>
      </c>
    </row>
    <row r="4172" spans="1:5" x14ac:dyDescent="0.25">
      <c r="A4172" s="190">
        <v>3103110004</v>
      </c>
      <c r="B4172" s="190" t="s">
        <v>9475</v>
      </c>
      <c r="C4172" s="190" t="s">
        <v>903</v>
      </c>
      <c r="D4172" s="190" t="s">
        <v>2002</v>
      </c>
      <c r="E4172" s="191">
        <v>0</v>
      </c>
    </row>
    <row r="4173" spans="1:5" x14ac:dyDescent="0.25">
      <c r="A4173" s="188">
        <v>3103110005</v>
      </c>
      <c r="B4173" s="188" t="s">
        <v>5005</v>
      </c>
      <c r="C4173" s="188" t="s">
        <v>903</v>
      </c>
      <c r="D4173" s="188" t="s">
        <v>2002</v>
      </c>
      <c r="E4173" s="189">
        <v>0</v>
      </c>
    </row>
    <row r="4174" spans="1:5" x14ac:dyDescent="0.25">
      <c r="A4174" s="190">
        <v>3103110006</v>
      </c>
      <c r="B4174" s="190" t="s">
        <v>7200</v>
      </c>
      <c r="C4174" s="190" t="s">
        <v>903</v>
      </c>
      <c r="D4174" s="190" t="s">
        <v>479</v>
      </c>
      <c r="E4174" s="191">
        <v>0</v>
      </c>
    </row>
    <row r="4175" spans="1:5" x14ac:dyDescent="0.25">
      <c r="A4175" s="188">
        <v>3103110007</v>
      </c>
      <c r="B4175" s="188" t="s">
        <v>5621</v>
      </c>
      <c r="C4175" s="188" t="s">
        <v>903</v>
      </c>
      <c r="D4175" s="188" t="s">
        <v>479</v>
      </c>
      <c r="E4175" s="189">
        <v>0</v>
      </c>
    </row>
    <row r="4176" spans="1:5" x14ac:dyDescent="0.25">
      <c r="A4176" s="190">
        <v>3103110008</v>
      </c>
      <c r="B4176" s="190" t="s">
        <v>3427</v>
      </c>
      <c r="C4176" s="190" t="s">
        <v>903</v>
      </c>
      <c r="D4176" s="190" t="s">
        <v>1975</v>
      </c>
      <c r="E4176" s="191">
        <v>0</v>
      </c>
    </row>
    <row r="4177" spans="1:5" x14ac:dyDescent="0.25">
      <c r="A4177" s="188">
        <v>3103110009</v>
      </c>
      <c r="B4177" s="188" t="s">
        <v>5622</v>
      </c>
      <c r="C4177" s="188" t="s">
        <v>903</v>
      </c>
      <c r="D4177" s="188" t="s">
        <v>1975</v>
      </c>
      <c r="E4177" s="189">
        <v>0</v>
      </c>
    </row>
    <row r="4178" spans="1:5" x14ac:dyDescent="0.25">
      <c r="A4178" s="190">
        <v>3103110010</v>
      </c>
      <c r="B4178" s="190" t="s">
        <v>7802</v>
      </c>
      <c r="C4178" s="190" t="s">
        <v>903</v>
      </c>
      <c r="D4178" s="190" t="s">
        <v>2247</v>
      </c>
      <c r="E4178" s="191">
        <v>0</v>
      </c>
    </row>
    <row r="4179" spans="1:5" x14ac:dyDescent="0.25">
      <c r="A4179" s="188">
        <v>3103110011</v>
      </c>
      <c r="B4179" s="188" t="s">
        <v>6883</v>
      </c>
      <c r="C4179" s="188" t="s">
        <v>903</v>
      </c>
      <c r="D4179" s="188" t="s">
        <v>2247</v>
      </c>
      <c r="E4179" s="189">
        <v>0</v>
      </c>
    </row>
    <row r="4180" spans="1:5" x14ac:dyDescent="0.25">
      <c r="A4180" s="190">
        <v>3103110012</v>
      </c>
      <c r="B4180" s="190" t="s">
        <v>5623</v>
      </c>
      <c r="C4180" s="190" t="s">
        <v>903</v>
      </c>
      <c r="D4180" s="190" t="s">
        <v>2247</v>
      </c>
      <c r="E4180" s="191">
        <v>0</v>
      </c>
    </row>
    <row r="4181" spans="1:5" x14ac:dyDescent="0.25">
      <c r="A4181" s="188">
        <v>3103110013</v>
      </c>
      <c r="B4181" s="188" t="s">
        <v>5624</v>
      </c>
      <c r="C4181" s="188" t="s">
        <v>903</v>
      </c>
      <c r="D4181" s="188" t="s">
        <v>1975</v>
      </c>
      <c r="E4181" s="189">
        <v>0</v>
      </c>
    </row>
    <row r="4182" spans="1:5" x14ac:dyDescent="0.25">
      <c r="A4182" s="190">
        <v>3103110014</v>
      </c>
      <c r="B4182" s="190" t="s">
        <v>6884</v>
      </c>
      <c r="C4182" s="190" t="s">
        <v>903</v>
      </c>
      <c r="D4182" s="190" t="s">
        <v>2247</v>
      </c>
      <c r="E4182" s="191">
        <v>0</v>
      </c>
    </row>
    <row r="4183" spans="1:5" x14ac:dyDescent="0.25">
      <c r="A4183" s="188">
        <v>3103110015</v>
      </c>
      <c r="B4183" s="188" t="s">
        <v>11799</v>
      </c>
      <c r="C4183" s="188" t="s">
        <v>903</v>
      </c>
      <c r="D4183" s="188" t="s">
        <v>1975</v>
      </c>
      <c r="E4183" s="189">
        <v>0</v>
      </c>
    </row>
    <row r="4184" spans="1:5" x14ac:dyDescent="0.25">
      <c r="A4184" s="190">
        <v>3103110016</v>
      </c>
      <c r="B4184" s="190" t="s">
        <v>2248</v>
      </c>
      <c r="C4184" s="190" t="s">
        <v>903</v>
      </c>
      <c r="D4184" s="190" t="s">
        <v>1975</v>
      </c>
      <c r="E4184" s="191">
        <v>0</v>
      </c>
    </row>
    <row r="4185" spans="1:5" x14ac:dyDescent="0.25">
      <c r="A4185" s="188">
        <v>3103110017</v>
      </c>
      <c r="B4185" s="188" t="s">
        <v>5622</v>
      </c>
      <c r="C4185" s="188" t="s">
        <v>903</v>
      </c>
      <c r="D4185" s="188" t="s">
        <v>2247</v>
      </c>
      <c r="E4185" s="189">
        <v>0</v>
      </c>
    </row>
    <row r="4186" spans="1:5" x14ac:dyDescent="0.25">
      <c r="A4186" s="190">
        <v>3103110018</v>
      </c>
      <c r="B4186" s="190" t="s">
        <v>5625</v>
      </c>
      <c r="C4186" s="190" t="s">
        <v>903</v>
      </c>
      <c r="D4186" s="190" t="s">
        <v>479</v>
      </c>
      <c r="E4186" s="191">
        <v>0</v>
      </c>
    </row>
    <row r="4187" spans="1:5" x14ac:dyDescent="0.25">
      <c r="A4187" s="188">
        <v>3103110019</v>
      </c>
      <c r="B4187" s="188" t="s">
        <v>2249</v>
      </c>
      <c r="C4187" s="188" t="s">
        <v>903</v>
      </c>
      <c r="D4187" s="188" t="s">
        <v>1975</v>
      </c>
      <c r="E4187" s="189">
        <v>0</v>
      </c>
    </row>
    <row r="4188" spans="1:5" x14ac:dyDescent="0.25">
      <c r="A4188" s="190">
        <v>3103110020</v>
      </c>
      <c r="B4188" s="190" t="s">
        <v>6885</v>
      </c>
      <c r="C4188" s="190" t="s">
        <v>903</v>
      </c>
      <c r="D4188" s="190" t="s">
        <v>1975</v>
      </c>
      <c r="E4188" s="191">
        <v>0</v>
      </c>
    </row>
    <row r="4189" spans="1:5" x14ac:dyDescent="0.25">
      <c r="A4189" s="188">
        <v>3103110021</v>
      </c>
      <c r="B4189" s="188" t="s">
        <v>6886</v>
      </c>
      <c r="C4189" s="188" t="s">
        <v>903</v>
      </c>
      <c r="D4189" s="188" t="s">
        <v>1975</v>
      </c>
      <c r="E4189" s="189">
        <v>0</v>
      </c>
    </row>
    <row r="4190" spans="1:5" x14ac:dyDescent="0.25">
      <c r="A4190" s="190">
        <v>3103110022</v>
      </c>
      <c r="B4190" s="190" t="s">
        <v>2250</v>
      </c>
      <c r="C4190" s="190" t="s">
        <v>903</v>
      </c>
      <c r="D4190" s="190" t="s">
        <v>479</v>
      </c>
      <c r="E4190" s="191">
        <v>0</v>
      </c>
    </row>
    <row r="4191" spans="1:5" x14ac:dyDescent="0.25">
      <c r="A4191" s="188">
        <v>3103110023</v>
      </c>
      <c r="B4191" s="188" t="s">
        <v>2251</v>
      </c>
      <c r="C4191" s="188" t="s">
        <v>903</v>
      </c>
      <c r="D4191" s="188" t="s">
        <v>479</v>
      </c>
      <c r="E4191" s="189">
        <v>0</v>
      </c>
    </row>
    <row r="4192" spans="1:5" x14ac:dyDescent="0.25">
      <c r="A4192" s="190">
        <v>3103110024</v>
      </c>
      <c r="B4192" s="190" t="s">
        <v>2252</v>
      </c>
      <c r="C4192" s="190" t="s">
        <v>903</v>
      </c>
      <c r="D4192" s="190" t="s">
        <v>479</v>
      </c>
      <c r="E4192" s="191">
        <v>0</v>
      </c>
    </row>
    <row r="4193" spans="1:5" x14ac:dyDescent="0.25">
      <c r="A4193" s="188">
        <v>3103110025</v>
      </c>
      <c r="B4193" s="188" t="s">
        <v>2253</v>
      </c>
      <c r="C4193" s="188" t="s">
        <v>903</v>
      </c>
      <c r="D4193" s="188" t="s">
        <v>479</v>
      </c>
      <c r="E4193" s="189">
        <v>0</v>
      </c>
    </row>
    <row r="4194" spans="1:5" x14ac:dyDescent="0.25">
      <c r="A4194" s="190">
        <v>3103110026</v>
      </c>
      <c r="B4194" s="190" t="s">
        <v>5626</v>
      </c>
      <c r="C4194" s="190" t="s">
        <v>903</v>
      </c>
      <c r="D4194" s="190" t="s">
        <v>479</v>
      </c>
      <c r="E4194" s="191">
        <v>0</v>
      </c>
    </row>
    <row r="4195" spans="1:5" x14ac:dyDescent="0.25">
      <c r="A4195" s="188">
        <v>3103110027</v>
      </c>
      <c r="B4195" s="188" t="s">
        <v>2254</v>
      </c>
      <c r="C4195" s="188" t="s">
        <v>903</v>
      </c>
      <c r="D4195" s="188" t="s">
        <v>479</v>
      </c>
      <c r="E4195" s="189">
        <v>0</v>
      </c>
    </row>
    <row r="4196" spans="1:5" x14ac:dyDescent="0.25">
      <c r="A4196" s="190">
        <v>3103110028</v>
      </c>
      <c r="B4196" s="190" t="s">
        <v>5006</v>
      </c>
      <c r="C4196" s="190" t="s">
        <v>903</v>
      </c>
      <c r="D4196" s="190" t="s">
        <v>479</v>
      </c>
      <c r="E4196" s="191">
        <v>0</v>
      </c>
    </row>
    <row r="4197" spans="1:5" x14ac:dyDescent="0.25">
      <c r="A4197" s="188">
        <v>3103110029</v>
      </c>
      <c r="B4197" s="188" t="s">
        <v>5627</v>
      </c>
      <c r="C4197" s="188" t="s">
        <v>903</v>
      </c>
      <c r="D4197" s="188" t="s">
        <v>874</v>
      </c>
      <c r="E4197" s="189">
        <v>0</v>
      </c>
    </row>
    <row r="4198" spans="1:5" x14ac:dyDescent="0.25">
      <c r="A4198" s="190">
        <v>3103110030</v>
      </c>
      <c r="B4198" s="190" t="s">
        <v>2255</v>
      </c>
      <c r="C4198" s="190" t="s">
        <v>903</v>
      </c>
      <c r="D4198" s="190" t="s">
        <v>479</v>
      </c>
      <c r="E4198" s="191">
        <v>0</v>
      </c>
    </row>
    <row r="4199" spans="1:5" x14ac:dyDescent="0.25">
      <c r="A4199" s="188">
        <v>3103110031</v>
      </c>
      <c r="B4199" s="188" t="s">
        <v>2256</v>
      </c>
      <c r="C4199" s="188" t="s">
        <v>903</v>
      </c>
      <c r="D4199" s="188" t="s">
        <v>479</v>
      </c>
      <c r="E4199" s="189">
        <v>0</v>
      </c>
    </row>
    <row r="4200" spans="1:5" x14ac:dyDescent="0.25">
      <c r="A4200" s="190">
        <v>3103110032</v>
      </c>
      <c r="B4200" s="190" t="s">
        <v>9476</v>
      </c>
      <c r="C4200" s="190" t="s">
        <v>903</v>
      </c>
      <c r="D4200" s="190" t="s">
        <v>479</v>
      </c>
      <c r="E4200" s="191">
        <v>0</v>
      </c>
    </row>
    <row r="4201" spans="1:5" x14ac:dyDescent="0.25">
      <c r="A4201" s="188">
        <v>3103110033</v>
      </c>
      <c r="B4201" s="188" t="s">
        <v>2257</v>
      </c>
      <c r="C4201" s="188" t="s">
        <v>903</v>
      </c>
      <c r="D4201" s="188" t="s">
        <v>750</v>
      </c>
      <c r="E4201" s="189">
        <v>0</v>
      </c>
    </row>
    <row r="4202" spans="1:5" x14ac:dyDescent="0.25">
      <c r="A4202" s="190">
        <v>3103110034</v>
      </c>
      <c r="B4202" s="190" t="s">
        <v>2258</v>
      </c>
      <c r="C4202" s="190" t="s">
        <v>903</v>
      </c>
      <c r="D4202" s="190" t="s">
        <v>1975</v>
      </c>
      <c r="E4202" s="191">
        <v>0</v>
      </c>
    </row>
    <row r="4203" spans="1:5" x14ac:dyDescent="0.25">
      <c r="A4203" s="188">
        <v>3103110035</v>
      </c>
      <c r="B4203" s="188" t="s">
        <v>2259</v>
      </c>
      <c r="C4203" s="188" t="s">
        <v>903</v>
      </c>
      <c r="D4203" s="188" t="s">
        <v>1975</v>
      </c>
      <c r="E4203" s="189">
        <v>0</v>
      </c>
    </row>
    <row r="4204" spans="1:5" x14ac:dyDescent="0.25">
      <c r="A4204" s="190">
        <v>3103110036</v>
      </c>
      <c r="B4204" s="190" t="s">
        <v>4385</v>
      </c>
      <c r="C4204" s="190" t="s">
        <v>903</v>
      </c>
      <c r="D4204" s="190" t="s">
        <v>1975</v>
      </c>
      <c r="E4204" s="191">
        <v>0</v>
      </c>
    </row>
    <row r="4205" spans="1:5" x14ac:dyDescent="0.25">
      <c r="A4205" s="188">
        <v>3103110037</v>
      </c>
      <c r="B4205" s="188" t="s">
        <v>5628</v>
      </c>
      <c r="C4205" s="188" t="s">
        <v>903</v>
      </c>
      <c r="D4205" s="188" t="s">
        <v>479</v>
      </c>
      <c r="E4205" s="189">
        <v>0</v>
      </c>
    </row>
    <row r="4206" spans="1:5" x14ac:dyDescent="0.25">
      <c r="A4206" s="190">
        <v>3103110038</v>
      </c>
      <c r="B4206" s="190" t="s">
        <v>2260</v>
      </c>
      <c r="C4206" s="190" t="s">
        <v>903</v>
      </c>
      <c r="D4206" s="190" t="s">
        <v>479</v>
      </c>
      <c r="E4206" s="191">
        <v>0</v>
      </c>
    </row>
    <row r="4207" spans="1:5" x14ac:dyDescent="0.25">
      <c r="A4207" s="188">
        <v>3103110039</v>
      </c>
      <c r="B4207" s="188" t="s">
        <v>2261</v>
      </c>
      <c r="C4207" s="188" t="s">
        <v>903</v>
      </c>
      <c r="D4207" s="188" t="s">
        <v>479</v>
      </c>
      <c r="E4207" s="189">
        <v>0</v>
      </c>
    </row>
    <row r="4208" spans="1:5" x14ac:dyDescent="0.25">
      <c r="A4208" s="190">
        <v>3103110040</v>
      </c>
      <c r="B4208" s="190" t="s">
        <v>9477</v>
      </c>
      <c r="C4208" s="190" t="s">
        <v>903</v>
      </c>
      <c r="D4208" s="190" t="s">
        <v>479</v>
      </c>
      <c r="E4208" s="191">
        <v>0</v>
      </c>
    </row>
    <row r="4209" spans="1:5" x14ac:dyDescent="0.25">
      <c r="A4209" s="188">
        <v>3103110041</v>
      </c>
      <c r="B4209" s="188" t="s">
        <v>7803</v>
      </c>
      <c r="C4209" s="188" t="s">
        <v>903</v>
      </c>
      <c r="D4209" s="188" t="s">
        <v>479</v>
      </c>
      <c r="E4209" s="189">
        <v>0</v>
      </c>
    </row>
    <row r="4210" spans="1:5" x14ac:dyDescent="0.25">
      <c r="A4210" s="190">
        <v>3103110042</v>
      </c>
      <c r="B4210" s="190" t="s">
        <v>2262</v>
      </c>
      <c r="C4210" s="190" t="s">
        <v>903</v>
      </c>
      <c r="D4210" s="190" t="s">
        <v>1975</v>
      </c>
      <c r="E4210" s="191">
        <v>0</v>
      </c>
    </row>
    <row r="4211" spans="1:5" x14ac:dyDescent="0.25">
      <c r="A4211" s="188">
        <v>3103110043</v>
      </c>
      <c r="B4211" s="188" t="s">
        <v>6887</v>
      </c>
      <c r="C4211" s="188" t="s">
        <v>903</v>
      </c>
      <c r="D4211" s="188" t="s">
        <v>479</v>
      </c>
      <c r="E4211" s="189">
        <v>0</v>
      </c>
    </row>
    <row r="4212" spans="1:5" x14ac:dyDescent="0.25">
      <c r="A4212" s="190">
        <v>3103110044</v>
      </c>
      <c r="B4212" s="190" t="s">
        <v>2263</v>
      </c>
      <c r="C4212" s="190" t="s">
        <v>903</v>
      </c>
      <c r="D4212" s="190" t="s">
        <v>479</v>
      </c>
      <c r="E4212" s="191">
        <v>0</v>
      </c>
    </row>
    <row r="4213" spans="1:5" x14ac:dyDescent="0.25">
      <c r="A4213" s="188">
        <v>3103110045</v>
      </c>
      <c r="B4213" s="188" t="s">
        <v>4386</v>
      </c>
      <c r="C4213" s="188" t="s">
        <v>903</v>
      </c>
      <c r="D4213" s="188" t="s">
        <v>479</v>
      </c>
      <c r="E4213" s="189">
        <v>0</v>
      </c>
    </row>
    <row r="4214" spans="1:5" x14ac:dyDescent="0.25">
      <c r="A4214" s="190">
        <v>3103110046</v>
      </c>
      <c r="B4214" s="190" t="s">
        <v>2264</v>
      </c>
      <c r="C4214" s="190" t="s">
        <v>903</v>
      </c>
      <c r="D4214" s="190" t="s">
        <v>479</v>
      </c>
      <c r="E4214" s="191">
        <v>0</v>
      </c>
    </row>
    <row r="4215" spans="1:5" x14ac:dyDescent="0.25">
      <c r="A4215" s="188">
        <v>3103110047</v>
      </c>
      <c r="B4215" s="188" t="s">
        <v>2265</v>
      </c>
      <c r="C4215" s="188" t="s">
        <v>903</v>
      </c>
      <c r="D4215" s="188" t="s">
        <v>2266</v>
      </c>
      <c r="E4215" s="189">
        <v>0</v>
      </c>
    </row>
    <row r="4216" spans="1:5" x14ac:dyDescent="0.25">
      <c r="A4216" s="190">
        <v>3103110048</v>
      </c>
      <c r="B4216" s="190" t="s">
        <v>2267</v>
      </c>
      <c r="C4216" s="190" t="s">
        <v>903</v>
      </c>
      <c r="D4216" s="190" t="s">
        <v>479</v>
      </c>
      <c r="E4216" s="191">
        <v>0</v>
      </c>
    </row>
    <row r="4217" spans="1:5" x14ac:dyDescent="0.25">
      <c r="A4217" s="188">
        <v>3103110049</v>
      </c>
      <c r="B4217" s="188" t="s">
        <v>3428</v>
      </c>
      <c r="C4217" s="188" t="s">
        <v>903</v>
      </c>
      <c r="D4217" s="188" t="s">
        <v>479</v>
      </c>
      <c r="E4217" s="189">
        <v>0</v>
      </c>
    </row>
    <row r="4218" spans="1:5" x14ac:dyDescent="0.25">
      <c r="A4218" s="190">
        <v>3103110050</v>
      </c>
      <c r="B4218" s="190" t="s">
        <v>4387</v>
      </c>
      <c r="C4218" s="190" t="s">
        <v>903</v>
      </c>
      <c r="D4218" s="190" t="s">
        <v>2024</v>
      </c>
      <c r="E4218" s="191">
        <v>0</v>
      </c>
    </row>
    <row r="4219" spans="1:5" x14ac:dyDescent="0.25">
      <c r="A4219" s="188">
        <v>3103110051</v>
      </c>
      <c r="B4219" s="188" t="s">
        <v>2268</v>
      </c>
      <c r="C4219" s="188" t="s">
        <v>903</v>
      </c>
      <c r="D4219" s="188" t="s">
        <v>2024</v>
      </c>
      <c r="E4219" s="189">
        <v>0</v>
      </c>
    </row>
    <row r="4220" spans="1:5" x14ac:dyDescent="0.25">
      <c r="A4220" s="190">
        <v>3103110052</v>
      </c>
      <c r="B4220" s="190" t="s">
        <v>5629</v>
      </c>
      <c r="C4220" s="190" t="s">
        <v>903</v>
      </c>
      <c r="D4220" s="190" t="s">
        <v>909</v>
      </c>
      <c r="E4220" s="191">
        <v>0</v>
      </c>
    </row>
    <row r="4221" spans="1:5" x14ac:dyDescent="0.25">
      <c r="A4221" s="188">
        <v>3103110053</v>
      </c>
      <c r="B4221" s="188" t="s">
        <v>5630</v>
      </c>
      <c r="C4221" s="188" t="s">
        <v>903</v>
      </c>
      <c r="D4221" s="188" t="s">
        <v>909</v>
      </c>
      <c r="E4221" s="189">
        <v>0</v>
      </c>
    </row>
    <row r="4222" spans="1:5" x14ac:dyDescent="0.25">
      <c r="A4222" s="190">
        <v>3103110054</v>
      </c>
      <c r="B4222" s="190" t="s">
        <v>2269</v>
      </c>
      <c r="C4222" s="190" t="s">
        <v>903</v>
      </c>
      <c r="D4222" s="190" t="s">
        <v>909</v>
      </c>
      <c r="E4222" s="191">
        <v>0</v>
      </c>
    </row>
    <row r="4223" spans="1:5" x14ac:dyDescent="0.25">
      <c r="A4223" s="188">
        <v>3103110055</v>
      </c>
      <c r="B4223" s="188" t="s">
        <v>2270</v>
      </c>
      <c r="C4223" s="188" t="s">
        <v>903</v>
      </c>
      <c r="D4223" s="188" t="s">
        <v>909</v>
      </c>
      <c r="E4223" s="189">
        <v>0</v>
      </c>
    </row>
    <row r="4224" spans="1:5" x14ac:dyDescent="0.25">
      <c r="A4224" s="190">
        <v>3103110056</v>
      </c>
      <c r="B4224" s="190" t="s">
        <v>7612</v>
      </c>
      <c r="C4224" s="190" t="s">
        <v>903</v>
      </c>
      <c r="D4224" s="190" t="s">
        <v>1975</v>
      </c>
      <c r="E4224" s="191">
        <v>0</v>
      </c>
    </row>
    <row r="4225" spans="1:5" x14ac:dyDescent="0.25">
      <c r="A4225" s="188">
        <v>3103110057</v>
      </c>
      <c r="B4225" s="188" t="s">
        <v>2271</v>
      </c>
      <c r="C4225" s="188" t="s">
        <v>903</v>
      </c>
      <c r="D4225" s="188" t="s">
        <v>1975</v>
      </c>
      <c r="E4225" s="189">
        <v>0</v>
      </c>
    </row>
    <row r="4226" spans="1:5" x14ac:dyDescent="0.25">
      <c r="A4226" s="190">
        <v>3103110058</v>
      </c>
      <c r="B4226" s="190" t="s">
        <v>2272</v>
      </c>
      <c r="C4226" s="190" t="s">
        <v>903</v>
      </c>
      <c r="D4226" s="190" t="s">
        <v>909</v>
      </c>
      <c r="E4226" s="191">
        <v>0</v>
      </c>
    </row>
    <row r="4227" spans="1:5" x14ac:dyDescent="0.25">
      <c r="A4227" s="188">
        <v>3103110059</v>
      </c>
      <c r="B4227" s="188" t="s">
        <v>3429</v>
      </c>
      <c r="C4227" s="188" t="s">
        <v>903</v>
      </c>
      <c r="D4227" s="188" t="s">
        <v>479</v>
      </c>
      <c r="E4227" s="189">
        <v>0</v>
      </c>
    </row>
    <row r="4228" spans="1:5" x14ac:dyDescent="0.25">
      <c r="A4228" s="190">
        <v>3103110060</v>
      </c>
      <c r="B4228" s="190" t="s">
        <v>2273</v>
      </c>
      <c r="C4228" s="190" t="s">
        <v>903</v>
      </c>
      <c r="D4228" s="190" t="s">
        <v>479</v>
      </c>
      <c r="E4228" s="191">
        <v>0</v>
      </c>
    </row>
    <row r="4229" spans="1:5" x14ac:dyDescent="0.25">
      <c r="A4229" s="188">
        <v>3103110061</v>
      </c>
      <c r="B4229" s="188" t="s">
        <v>2274</v>
      </c>
      <c r="C4229" s="188" t="s">
        <v>903</v>
      </c>
      <c r="D4229" s="188" t="s">
        <v>479</v>
      </c>
      <c r="E4229" s="189">
        <v>0</v>
      </c>
    </row>
    <row r="4230" spans="1:5" x14ac:dyDescent="0.25">
      <c r="A4230" s="190">
        <v>3103110062</v>
      </c>
      <c r="B4230" s="190" t="s">
        <v>4388</v>
      </c>
      <c r="C4230" s="190" t="s">
        <v>903</v>
      </c>
      <c r="D4230" s="190" t="s">
        <v>489</v>
      </c>
      <c r="E4230" s="191">
        <v>0</v>
      </c>
    </row>
    <row r="4231" spans="1:5" x14ac:dyDescent="0.25">
      <c r="A4231" s="188">
        <v>3103110063</v>
      </c>
      <c r="B4231" s="188" t="s">
        <v>2276</v>
      </c>
      <c r="C4231" s="188" t="s">
        <v>903</v>
      </c>
      <c r="D4231" s="188" t="s">
        <v>909</v>
      </c>
      <c r="E4231" s="189">
        <v>0</v>
      </c>
    </row>
    <row r="4232" spans="1:5" x14ac:dyDescent="0.25">
      <c r="A4232" s="190">
        <v>3103110064</v>
      </c>
      <c r="B4232" s="190" t="s">
        <v>2277</v>
      </c>
      <c r="C4232" s="190" t="s">
        <v>903</v>
      </c>
      <c r="D4232" s="190" t="s">
        <v>909</v>
      </c>
      <c r="E4232" s="191">
        <v>0</v>
      </c>
    </row>
    <row r="4233" spans="1:5" x14ac:dyDescent="0.25">
      <c r="A4233" s="188">
        <v>3103110065</v>
      </c>
      <c r="B4233" s="188" t="s">
        <v>2278</v>
      </c>
      <c r="C4233" s="188" t="s">
        <v>903</v>
      </c>
      <c r="D4233" s="188" t="s">
        <v>909</v>
      </c>
      <c r="E4233" s="189">
        <v>0</v>
      </c>
    </row>
    <row r="4234" spans="1:5" x14ac:dyDescent="0.25">
      <c r="A4234" s="190">
        <v>3103110066</v>
      </c>
      <c r="B4234" s="190" t="s">
        <v>2279</v>
      </c>
      <c r="C4234" s="190" t="s">
        <v>903</v>
      </c>
      <c r="D4234" s="190" t="s">
        <v>909</v>
      </c>
      <c r="E4234" s="191">
        <v>0</v>
      </c>
    </row>
    <row r="4235" spans="1:5" x14ac:dyDescent="0.25">
      <c r="A4235" s="188">
        <v>3103110067</v>
      </c>
      <c r="B4235" s="188" t="s">
        <v>2280</v>
      </c>
      <c r="C4235" s="188" t="s">
        <v>903</v>
      </c>
      <c r="D4235" s="188" t="s">
        <v>909</v>
      </c>
      <c r="E4235" s="189">
        <v>0</v>
      </c>
    </row>
    <row r="4236" spans="1:5" x14ac:dyDescent="0.25">
      <c r="A4236" s="190">
        <v>3103110068</v>
      </c>
      <c r="B4236" s="190" t="s">
        <v>2281</v>
      </c>
      <c r="C4236" s="190" t="s">
        <v>903</v>
      </c>
      <c r="D4236" s="190" t="s">
        <v>909</v>
      </c>
      <c r="E4236" s="191">
        <v>0</v>
      </c>
    </row>
    <row r="4237" spans="1:5" x14ac:dyDescent="0.25">
      <c r="A4237" s="188">
        <v>3103110069</v>
      </c>
      <c r="B4237" s="188" t="s">
        <v>2282</v>
      </c>
      <c r="C4237" s="188" t="s">
        <v>903</v>
      </c>
      <c r="D4237" s="188" t="s">
        <v>909</v>
      </c>
      <c r="E4237" s="189">
        <v>0</v>
      </c>
    </row>
    <row r="4238" spans="1:5" x14ac:dyDescent="0.25">
      <c r="A4238" s="190">
        <v>3103110070</v>
      </c>
      <c r="B4238" s="190" t="s">
        <v>2283</v>
      </c>
      <c r="C4238" s="190" t="s">
        <v>903</v>
      </c>
      <c r="D4238" s="190" t="s">
        <v>909</v>
      </c>
      <c r="E4238" s="191">
        <v>0</v>
      </c>
    </row>
    <row r="4239" spans="1:5" x14ac:dyDescent="0.25">
      <c r="A4239" s="188">
        <v>3103110071</v>
      </c>
      <c r="B4239" s="188" t="s">
        <v>2284</v>
      </c>
      <c r="C4239" s="188" t="s">
        <v>903</v>
      </c>
      <c r="D4239" s="188" t="s">
        <v>909</v>
      </c>
      <c r="E4239" s="189">
        <v>0</v>
      </c>
    </row>
    <row r="4240" spans="1:5" x14ac:dyDescent="0.25">
      <c r="A4240" s="190">
        <v>3103110072</v>
      </c>
      <c r="B4240" s="190" t="s">
        <v>908</v>
      </c>
      <c r="C4240" s="190" t="s">
        <v>903</v>
      </c>
      <c r="D4240" s="190" t="s">
        <v>909</v>
      </c>
      <c r="E4240" s="191">
        <v>0</v>
      </c>
    </row>
    <row r="4241" spans="1:5" x14ac:dyDescent="0.25">
      <c r="A4241" s="188">
        <v>3103110073</v>
      </c>
      <c r="B4241" s="188" t="s">
        <v>3430</v>
      </c>
      <c r="C4241" s="188" t="s">
        <v>903</v>
      </c>
      <c r="D4241" s="188" t="s">
        <v>1981</v>
      </c>
      <c r="E4241" s="189">
        <v>0</v>
      </c>
    </row>
    <row r="4242" spans="1:5" x14ac:dyDescent="0.25">
      <c r="A4242" s="190">
        <v>3103110074</v>
      </c>
      <c r="B4242" s="190" t="s">
        <v>3431</v>
      </c>
      <c r="C4242" s="190" t="s">
        <v>903</v>
      </c>
      <c r="D4242" s="190" t="s">
        <v>909</v>
      </c>
      <c r="E4242" s="191">
        <v>0</v>
      </c>
    </row>
    <row r="4243" spans="1:5" x14ac:dyDescent="0.25">
      <c r="A4243" s="188">
        <v>3103110075</v>
      </c>
      <c r="B4243" s="188" t="s">
        <v>2285</v>
      </c>
      <c r="C4243" s="188" t="s">
        <v>903</v>
      </c>
      <c r="D4243" s="188" t="s">
        <v>909</v>
      </c>
      <c r="E4243" s="189">
        <v>0</v>
      </c>
    </row>
    <row r="4244" spans="1:5" x14ac:dyDescent="0.25">
      <c r="A4244" s="190">
        <v>3103110076</v>
      </c>
      <c r="B4244" s="190" t="s">
        <v>2286</v>
      </c>
      <c r="C4244" s="190" t="s">
        <v>903</v>
      </c>
      <c r="D4244" s="190" t="s">
        <v>909</v>
      </c>
      <c r="E4244" s="191">
        <v>0</v>
      </c>
    </row>
    <row r="4245" spans="1:5" x14ac:dyDescent="0.25">
      <c r="A4245" s="188">
        <v>3103110077</v>
      </c>
      <c r="B4245" s="188" t="s">
        <v>2287</v>
      </c>
      <c r="C4245" s="188" t="s">
        <v>903</v>
      </c>
      <c r="D4245" s="188" t="s">
        <v>909</v>
      </c>
      <c r="E4245" s="189">
        <v>0</v>
      </c>
    </row>
    <row r="4246" spans="1:5" x14ac:dyDescent="0.25">
      <c r="A4246" s="190">
        <v>3103110078</v>
      </c>
      <c r="B4246" s="190" t="s">
        <v>2288</v>
      </c>
      <c r="C4246" s="190" t="s">
        <v>903</v>
      </c>
      <c r="D4246" s="190" t="s">
        <v>909</v>
      </c>
      <c r="E4246" s="191">
        <v>0</v>
      </c>
    </row>
    <row r="4247" spans="1:5" x14ac:dyDescent="0.25">
      <c r="A4247" s="188">
        <v>3103110079</v>
      </c>
      <c r="B4247" s="188" t="s">
        <v>3432</v>
      </c>
      <c r="C4247" s="188" t="s">
        <v>903</v>
      </c>
      <c r="D4247" s="188" t="s">
        <v>1981</v>
      </c>
      <c r="E4247" s="189">
        <v>0</v>
      </c>
    </row>
    <row r="4248" spans="1:5" x14ac:dyDescent="0.25">
      <c r="A4248" s="190">
        <v>3103110080</v>
      </c>
      <c r="B4248" s="190" t="s">
        <v>2289</v>
      </c>
      <c r="C4248" s="190" t="s">
        <v>903</v>
      </c>
      <c r="D4248" s="190" t="s">
        <v>1975</v>
      </c>
      <c r="E4248" s="191">
        <v>0</v>
      </c>
    </row>
    <row r="4249" spans="1:5" x14ac:dyDescent="0.25">
      <c r="A4249" s="188">
        <v>3103110081</v>
      </c>
      <c r="B4249" s="188" t="s">
        <v>5631</v>
      </c>
      <c r="C4249" s="188" t="s">
        <v>903</v>
      </c>
      <c r="D4249" s="188" t="s">
        <v>479</v>
      </c>
      <c r="E4249" s="189">
        <v>0</v>
      </c>
    </row>
    <row r="4250" spans="1:5" x14ac:dyDescent="0.25">
      <c r="A4250" s="190">
        <v>3103110082</v>
      </c>
      <c r="B4250" s="190" t="s">
        <v>3433</v>
      </c>
      <c r="C4250" s="190" t="s">
        <v>903</v>
      </c>
      <c r="D4250" s="190" t="s">
        <v>479</v>
      </c>
      <c r="E4250" s="191">
        <v>0</v>
      </c>
    </row>
    <row r="4251" spans="1:5" x14ac:dyDescent="0.25">
      <c r="A4251" s="188">
        <v>3103110083</v>
      </c>
      <c r="B4251" s="188" t="s">
        <v>4389</v>
      </c>
      <c r="C4251" s="188" t="s">
        <v>903</v>
      </c>
      <c r="D4251" s="188" t="s">
        <v>479</v>
      </c>
      <c r="E4251" s="189">
        <v>0</v>
      </c>
    </row>
    <row r="4252" spans="1:5" x14ac:dyDescent="0.25">
      <c r="A4252" s="190">
        <v>3103110084</v>
      </c>
      <c r="B4252" s="190" t="s">
        <v>5632</v>
      </c>
      <c r="C4252" s="190" t="s">
        <v>903</v>
      </c>
      <c r="D4252" s="190" t="s">
        <v>479</v>
      </c>
      <c r="E4252" s="191">
        <v>0</v>
      </c>
    </row>
    <row r="4253" spans="1:5" x14ac:dyDescent="0.25">
      <c r="A4253" s="188">
        <v>3103110085</v>
      </c>
      <c r="B4253" s="188" t="s">
        <v>3434</v>
      </c>
      <c r="C4253" s="188" t="s">
        <v>903</v>
      </c>
      <c r="D4253" s="188" t="s">
        <v>479</v>
      </c>
      <c r="E4253" s="189">
        <v>0</v>
      </c>
    </row>
    <row r="4254" spans="1:5" x14ac:dyDescent="0.25">
      <c r="A4254" s="190">
        <v>3103110086</v>
      </c>
      <c r="B4254" s="190" t="s">
        <v>2290</v>
      </c>
      <c r="C4254" s="190" t="s">
        <v>903</v>
      </c>
      <c r="D4254" s="190" t="s">
        <v>2002</v>
      </c>
      <c r="E4254" s="191">
        <v>0</v>
      </c>
    </row>
    <row r="4255" spans="1:5" x14ac:dyDescent="0.25">
      <c r="A4255" s="188">
        <v>3103110087</v>
      </c>
      <c r="B4255" s="188" t="s">
        <v>2291</v>
      </c>
      <c r="C4255" s="188" t="s">
        <v>903</v>
      </c>
      <c r="D4255" s="188" t="s">
        <v>1975</v>
      </c>
      <c r="E4255" s="189">
        <v>0</v>
      </c>
    </row>
    <row r="4256" spans="1:5" x14ac:dyDescent="0.25">
      <c r="A4256" s="190">
        <v>3103110088</v>
      </c>
      <c r="B4256" s="190" t="s">
        <v>2292</v>
      </c>
      <c r="C4256" s="190" t="s">
        <v>903</v>
      </c>
      <c r="D4256" s="190" t="s">
        <v>2002</v>
      </c>
      <c r="E4256" s="191">
        <v>0</v>
      </c>
    </row>
    <row r="4257" spans="1:5" x14ac:dyDescent="0.25">
      <c r="A4257" s="188">
        <v>3103110089</v>
      </c>
      <c r="B4257" s="188" t="s">
        <v>3435</v>
      </c>
      <c r="C4257" s="188" t="s">
        <v>903</v>
      </c>
      <c r="D4257" s="188" t="s">
        <v>479</v>
      </c>
      <c r="E4257" s="189">
        <v>0</v>
      </c>
    </row>
    <row r="4258" spans="1:5" x14ac:dyDescent="0.25">
      <c r="A4258" s="190">
        <v>3103110090</v>
      </c>
      <c r="B4258" s="190" t="s">
        <v>8594</v>
      </c>
      <c r="C4258" s="190" t="s">
        <v>903</v>
      </c>
      <c r="D4258" s="190" t="s">
        <v>479</v>
      </c>
      <c r="E4258" s="191">
        <v>0</v>
      </c>
    </row>
    <row r="4259" spans="1:5" x14ac:dyDescent="0.25">
      <c r="A4259" s="188">
        <v>3103110091</v>
      </c>
      <c r="B4259" s="188" t="s">
        <v>5633</v>
      </c>
      <c r="C4259" s="188" t="s">
        <v>903</v>
      </c>
      <c r="D4259" s="188" t="s">
        <v>2293</v>
      </c>
      <c r="E4259" s="189">
        <v>0</v>
      </c>
    </row>
    <row r="4260" spans="1:5" x14ac:dyDescent="0.25">
      <c r="A4260" s="190">
        <v>3103110092</v>
      </c>
      <c r="B4260" s="190" t="s">
        <v>5634</v>
      </c>
      <c r="C4260" s="190" t="s">
        <v>903</v>
      </c>
      <c r="D4260" s="190" t="s">
        <v>1975</v>
      </c>
      <c r="E4260" s="191">
        <v>0</v>
      </c>
    </row>
    <row r="4261" spans="1:5" x14ac:dyDescent="0.25">
      <c r="A4261" s="188">
        <v>3103110093</v>
      </c>
      <c r="B4261" s="188" t="s">
        <v>3924</v>
      </c>
      <c r="C4261" s="188" t="s">
        <v>903</v>
      </c>
      <c r="D4261" s="188" t="s">
        <v>1975</v>
      </c>
      <c r="E4261" s="189">
        <v>0</v>
      </c>
    </row>
    <row r="4262" spans="1:5" x14ac:dyDescent="0.25">
      <c r="A4262" s="190">
        <v>3103110094</v>
      </c>
      <c r="B4262" s="190" t="s">
        <v>3803</v>
      </c>
      <c r="C4262" s="190" t="s">
        <v>903</v>
      </c>
      <c r="D4262" s="190" t="s">
        <v>1975</v>
      </c>
      <c r="E4262" s="191">
        <v>0</v>
      </c>
    </row>
    <row r="4263" spans="1:5" x14ac:dyDescent="0.25">
      <c r="A4263" s="188">
        <v>3103110095</v>
      </c>
      <c r="B4263" s="188" t="s">
        <v>3804</v>
      </c>
      <c r="C4263" s="188" t="s">
        <v>903</v>
      </c>
      <c r="D4263" s="188" t="s">
        <v>1975</v>
      </c>
      <c r="E4263" s="189">
        <v>0</v>
      </c>
    </row>
    <row r="4264" spans="1:5" x14ac:dyDescent="0.25">
      <c r="A4264" s="190">
        <v>3103110096</v>
      </c>
      <c r="B4264" s="190" t="s">
        <v>3805</v>
      </c>
      <c r="C4264" s="190" t="s">
        <v>903</v>
      </c>
      <c r="D4264" s="190" t="s">
        <v>1975</v>
      </c>
      <c r="E4264" s="191">
        <v>0</v>
      </c>
    </row>
    <row r="4265" spans="1:5" x14ac:dyDescent="0.25">
      <c r="A4265" s="188">
        <v>3103110097</v>
      </c>
      <c r="B4265" s="188" t="s">
        <v>3820</v>
      </c>
      <c r="C4265" s="188" t="s">
        <v>903</v>
      </c>
      <c r="D4265" s="188" t="s">
        <v>479</v>
      </c>
      <c r="E4265" s="189">
        <v>0</v>
      </c>
    </row>
    <row r="4266" spans="1:5" x14ac:dyDescent="0.25">
      <c r="A4266" s="190">
        <v>3103110098</v>
      </c>
      <c r="B4266" s="190" t="s">
        <v>3821</v>
      </c>
      <c r="C4266" s="190" t="s">
        <v>903</v>
      </c>
      <c r="D4266" s="190" t="s">
        <v>479</v>
      </c>
      <c r="E4266" s="191">
        <v>0</v>
      </c>
    </row>
    <row r="4267" spans="1:5" x14ac:dyDescent="0.25">
      <c r="A4267" s="188">
        <v>3103110099</v>
      </c>
      <c r="B4267" s="188" t="s">
        <v>5635</v>
      </c>
      <c r="C4267" s="188" t="s">
        <v>903</v>
      </c>
      <c r="D4267" s="188" t="s">
        <v>479</v>
      </c>
      <c r="E4267" s="189">
        <v>0</v>
      </c>
    </row>
    <row r="4268" spans="1:5" x14ac:dyDescent="0.25">
      <c r="A4268" s="190">
        <v>3103110100</v>
      </c>
      <c r="B4268" s="190" t="s">
        <v>5636</v>
      </c>
      <c r="C4268" s="190" t="s">
        <v>903</v>
      </c>
      <c r="D4268" s="190" t="s">
        <v>479</v>
      </c>
      <c r="E4268" s="191">
        <v>0</v>
      </c>
    </row>
    <row r="4269" spans="1:5" x14ac:dyDescent="0.25">
      <c r="A4269" s="188">
        <v>3103110101</v>
      </c>
      <c r="B4269" s="188" t="s">
        <v>5637</v>
      </c>
      <c r="C4269" s="188" t="s">
        <v>903</v>
      </c>
      <c r="D4269" s="188" t="s">
        <v>479</v>
      </c>
      <c r="E4269" s="189">
        <v>0</v>
      </c>
    </row>
    <row r="4270" spans="1:5" x14ac:dyDescent="0.25">
      <c r="A4270" s="190">
        <v>3103110102</v>
      </c>
      <c r="B4270" s="190" t="s">
        <v>3822</v>
      </c>
      <c r="C4270" s="190" t="s">
        <v>903</v>
      </c>
      <c r="D4270" s="190" t="s">
        <v>479</v>
      </c>
      <c r="E4270" s="191">
        <v>0</v>
      </c>
    </row>
    <row r="4271" spans="1:5" x14ac:dyDescent="0.25">
      <c r="A4271" s="188">
        <v>3103110103</v>
      </c>
      <c r="B4271" s="188" t="s">
        <v>3823</v>
      </c>
      <c r="C4271" s="188" t="s">
        <v>903</v>
      </c>
      <c r="D4271" s="188" t="s">
        <v>479</v>
      </c>
      <c r="E4271" s="189">
        <v>0</v>
      </c>
    </row>
    <row r="4272" spans="1:5" x14ac:dyDescent="0.25">
      <c r="A4272" s="190">
        <v>3103110104</v>
      </c>
      <c r="B4272" s="190" t="s">
        <v>5638</v>
      </c>
      <c r="C4272" s="190" t="s">
        <v>903</v>
      </c>
      <c r="D4272" s="190" t="s">
        <v>479</v>
      </c>
      <c r="E4272" s="191">
        <v>0</v>
      </c>
    </row>
    <row r="4273" spans="1:5" x14ac:dyDescent="0.25">
      <c r="A4273" s="188">
        <v>3103110105</v>
      </c>
      <c r="B4273" s="188" t="s">
        <v>3824</v>
      </c>
      <c r="C4273" s="188" t="s">
        <v>903</v>
      </c>
      <c r="D4273" s="188" t="s">
        <v>479</v>
      </c>
      <c r="E4273" s="189">
        <v>0</v>
      </c>
    </row>
    <row r="4274" spans="1:5" x14ac:dyDescent="0.25">
      <c r="A4274" s="190">
        <v>3103110106</v>
      </c>
      <c r="B4274" s="190" t="s">
        <v>3825</v>
      </c>
      <c r="C4274" s="190" t="s">
        <v>903</v>
      </c>
      <c r="D4274" s="190" t="s">
        <v>479</v>
      </c>
      <c r="E4274" s="191">
        <v>0</v>
      </c>
    </row>
    <row r="4275" spans="1:5" x14ac:dyDescent="0.25">
      <c r="A4275" s="188">
        <v>3103110107</v>
      </c>
      <c r="B4275" s="188" t="s">
        <v>4390</v>
      </c>
      <c r="C4275" s="188" t="s">
        <v>903</v>
      </c>
      <c r="D4275" s="188" t="s">
        <v>479</v>
      </c>
      <c r="E4275" s="189">
        <v>0</v>
      </c>
    </row>
    <row r="4276" spans="1:5" x14ac:dyDescent="0.25">
      <c r="A4276" s="190">
        <v>3103110108</v>
      </c>
      <c r="B4276" s="190" t="s">
        <v>3925</v>
      </c>
      <c r="C4276" s="190" t="s">
        <v>903</v>
      </c>
      <c r="D4276" s="190" t="s">
        <v>2062</v>
      </c>
      <c r="E4276" s="191">
        <v>0</v>
      </c>
    </row>
    <row r="4277" spans="1:5" x14ac:dyDescent="0.25">
      <c r="A4277" s="188">
        <v>3103110109</v>
      </c>
      <c r="B4277" s="188" t="s">
        <v>5639</v>
      </c>
      <c r="C4277" s="188" t="s">
        <v>903</v>
      </c>
      <c r="D4277" s="188" t="s">
        <v>2062</v>
      </c>
      <c r="E4277" s="189">
        <v>0</v>
      </c>
    </row>
    <row r="4278" spans="1:5" x14ac:dyDescent="0.25">
      <c r="A4278" s="190">
        <v>3103110110</v>
      </c>
      <c r="B4278" s="190" t="s">
        <v>9035</v>
      </c>
      <c r="C4278" s="190" t="s">
        <v>903</v>
      </c>
      <c r="D4278" s="190" t="s">
        <v>2062</v>
      </c>
      <c r="E4278" s="191">
        <v>0</v>
      </c>
    </row>
    <row r="4279" spans="1:5" x14ac:dyDescent="0.25">
      <c r="A4279" s="188">
        <v>3103110111</v>
      </c>
      <c r="B4279" s="188" t="s">
        <v>4391</v>
      </c>
      <c r="C4279" s="188" t="s">
        <v>903</v>
      </c>
      <c r="D4279" s="188" t="s">
        <v>2002</v>
      </c>
      <c r="E4279" s="189">
        <v>0</v>
      </c>
    </row>
    <row r="4280" spans="1:5" x14ac:dyDescent="0.25">
      <c r="A4280" s="190">
        <v>3103110112</v>
      </c>
      <c r="B4280" s="190" t="s">
        <v>3926</v>
      </c>
      <c r="C4280" s="190" t="s">
        <v>903</v>
      </c>
      <c r="D4280" s="190" t="s">
        <v>2002</v>
      </c>
      <c r="E4280" s="191">
        <v>0</v>
      </c>
    </row>
    <row r="4281" spans="1:5" x14ac:dyDescent="0.25">
      <c r="A4281" s="188">
        <v>3103110113</v>
      </c>
      <c r="B4281" s="188" t="s">
        <v>3927</v>
      </c>
      <c r="C4281" s="188" t="s">
        <v>903</v>
      </c>
      <c r="D4281" s="188" t="s">
        <v>2002</v>
      </c>
      <c r="E4281" s="189">
        <v>0</v>
      </c>
    </row>
    <row r="4282" spans="1:5" x14ac:dyDescent="0.25">
      <c r="A4282" s="190">
        <v>3103110114</v>
      </c>
      <c r="B4282" s="190" t="s">
        <v>4392</v>
      </c>
      <c r="C4282" s="190" t="s">
        <v>903</v>
      </c>
      <c r="D4282" s="190" t="s">
        <v>479</v>
      </c>
      <c r="E4282" s="191">
        <v>0</v>
      </c>
    </row>
    <row r="4283" spans="1:5" x14ac:dyDescent="0.25">
      <c r="A4283" s="188">
        <v>3103110115</v>
      </c>
      <c r="B4283" s="188" t="s">
        <v>4393</v>
      </c>
      <c r="C4283" s="188" t="s">
        <v>903</v>
      </c>
      <c r="D4283" s="188" t="s">
        <v>479</v>
      </c>
      <c r="E4283" s="189">
        <v>0</v>
      </c>
    </row>
    <row r="4284" spans="1:5" x14ac:dyDescent="0.25">
      <c r="A4284" s="190">
        <v>3103110116</v>
      </c>
      <c r="B4284" s="190" t="s">
        <v>3928</v>
      </c>
      <c r="C4284" s="190" t="s">
        <v>903</v>
      </c>
      <c r="D4284" s="190" t="s">
        <v>479</v>
      </c>
      <c r="E4284" s="191">
        <v>0</v>
      </c>
    </row>
    <row r="4285" spans="1:5" x14ac:dyDescent="0.25">
      <c r="A4285" s="188">
        <v>3103110117</v>
      </c>
      <c r="B4285" s="188" t="s">
        <v>11800</v>
      </c>
      <c r="C4285" s="188" t="s">
        <v>903</v>
      </c>
      <c r="D4285" s="188" t="s">
        <v>479</v>
      </c>
      <c r="E4285" s="189">
        <v>0</v>
      </c>
    </row>
    <row r="4286" spans="1:5" x14ac:dyDescent="0.25">
      <c r="A4286" s="190">
        <v>3103110118</v>
      </c>
      <c r="B4286" s="190" t="s">
        <v>3929</v>
      </c>
      <c r="C4286" s="190" t="s">
        <v>903</v>
      </c>
      <c r="D4286" s="190" t="s">
        <v>479</v>
      </c>
      <c r="E4286" s="191">
        <v>0</v>
      </c>
    </row>
    <row r="4287" spans="1:5" x14ac:dyDescent="0.25">
      <c r="A4287" s="188">
        <v>3103110119</v>
      </c>
      <c r="B4287" s="188" t="s">
        <v>4394</v>
      </c>
      <c r="C4287" s="188" t="s">
        <v>903</v>
      </c>
      <c r="D4287" s="188" t="s">
        <v>479</v>
      </c>
      <c r="E4287" s="189">
        <v>0</v>
      </c>
    </row>
    <row r="4288" spans="1:5" x14ac:dyDescent="0.25">
      <c r="A4288" s="190">
        <v>3103110120</v>
      </c>
      <c r="B4288" s="190" t="s">
        <v>4395</v>
      </c>
      <c r="C4288" s="190" t="s">
        <v>903</v>
      </c>
      <c r="D4288" s="190" t="s">
        <v>479</v>
      </c>
      <c r="E4288" s="191">
        <v>0</v>
      </c>
    </row>
    <row r="4289" spans="1:5" x14ac:dyDescent="0.25">
      <c r="A4289" s="188">
        <v>3103110121</v>
      </c>
      <c r="B4289" s="188" t="s">
        <v>6356</v>
      </c>
      <c r="C4289" s="188" t="s">
        <v>903</v>
      </c>
      <c r="D4289" s="188" t="s">
        <v>3419</v>
      </c>
      <c r="E4289" s="189">
        <v>0</v>
      </c>
    </row>
    <row r="4290" spans="1:5" x14ac:dyDescent="0.25">
      <c r="A4290" s="190">
        <v>3103110122</v>
      </c>
      <c r="B4290" s="190" t="s">
        <v>5640</v>
      </c>
      <c r="C4290" s="190" t="s">
        <v>903</v>
      </c>
      <c r="D4290" s="190" t="s">
        <v>2002</v>
      </c>
      <c r="E4290" s="191">
        <v>0</v>
      </c>
    </row>
    <row r="4291" spans="1:5" x14ac:dyDescent="0.25">
      <c r="A4291" s="188">
        <v>3103110123</v>
      </c>
      <c r="B4291" s="188" t="s">
        <v>5641</v>
      </c>
      <c r="C4291" s="188" t="s">
        <v>903</v>
      </c>
      <c r="D4291" s="188" t="s">
        <v>874</v>
      </c>
      <c r="E4291" s="189">
        <v>0</v>
      </c>
    </row>
    <row r="4292" spans="1:5" x14ac:dyDescent="0.25">
      <c r="A4292" s="190">
        <v>3103110124</v>
      </c>
      <c r="B4292" s="190" t="s">
        <v>5007</v>
      </c>
      <c r="C4292" s="190" t="s">
        <v>903</v>
      </c>
      <c r="D4292" s="190" t="s">
        <v>479</v>
      </c>
      <c r="E4292" s="191">
        <v>0</v>
      </c>
    </row>
    <row r="4293" spans="1:5" x14ac:dyDescent="0.25">
      <c r="A4293" s="188">
        <v>3103110125</v>
      </c>
      <c r="B4293" s="188" t="s">
        <v>4396</v>
      </c>
      <c r="C4293" s="188" t="s">
        <v>903</v>
      </c>
      <c r="D4293" s="188" t="s">
        <v>1975</v>
      </c>
      <c r="E4293" s="189">
        <v>0</v>
      </c>
    </row>
    <row r="4294" spans="1:5" x14ac:dyDescent="0.25">
      <c r="A4294" s="190">
        <v>3103110126</v>
      </c>
      <c r="B4294" s="190" t="s">
        <v>4397</v>
      </c>
      <c r="C4294" s="190" t="s">
        <v>903</v>
      </c>
      <c r="D4294" s="190" t="s">
        <v>479</v>
      </c>
      <c r="E4294" s="191">
        <v>0</v>
      </c>
    </row>
    <row r="4295" spans="1:5" x14ac:dyDescent="0.25">
      <c r="A4295" s="188">
        <v>3103110127</v>
      </c>
      <c r="B4295" s="188" t="s">
        <v>5642</v>
      </c>
      <c r="C4295" s="188" t="s">
        <v>903</v>
      </c>
      <c r="D4295" s="188" t="s">
        <v>1975</v>
      </c>
      <c r="E4295" s="189">
        <v>0</v>
      </c>
    </row>
    <row r="4296" spans="1:5" x14ac:dyDescent="0.25">
      <c r="A4296" s="190">
        <v>3103110128</v>
      </c>
      <c r="B4296" s="190" t="s">
        <v>4398</v>
      </c>
      <c r="C4296" s="190" t="s">
        <v>903</v>
      </c>
      <c r="D4296" s="190" t="s">
        <v>479</v>
      </c>
      <c r="E4296" s="191">
        <v>0</v>
      </c>
    </row>
    <row r="4297" spans="1:5" x14ac:dyDescent="0.25">
      <c r="A4297" s="188">
        <v>3103110129</v>
      </c>
      <c r="B4297" s="188" t="s">
        <v>5643</v>
      </c>
      <c r="C4297" s="188" t="s">
        <v>903</v>
      </c>
      <c r="D4297" s="188" t="s">
        <v>750</v>
      </c>
      <c r="E4297" s="189">
        <v>0</v>
      </c>
    </row>
    <row r="4298" spans="1:5" x14ac:dyDescent="0.25">
      <c r="A4298" s="190">
        <v>3103110130</v>
      </c>
      <c r="B4298" s="190" t="s">
        <v>11801</v>
      </c>
      <c r="C4298" s="190" t="s">
        <v>903</v>
      </c>
      <c r="D4298" s="190" t="s">
        <v>479</v>
      </c>
      <c r="E4298" s="191">
        <v>0</v>
      </c>
    </row>
    <row r="4299" spans="1:5" x14ac:dyDescent="0.25">
      <c r="A4299" s="188">
        <v>3103110131</v>
      </c>
      <c r="B4299" s="188" t="s">
        <v>4399</v>
      </c>
      <c r="C4299" s="188" t="s">
        <v>903</v>
      </c>
      <c r="D4299" s="188" t="s">
        <v>479</v>
      </c>
      <c r="E4299" s="189">
        <v>0</v>
      </c>
    </row>
    <row r="4300" spans="1:5" x14ac:dyDescent="0.25">
      <c r="A4300" s="190">
        <v>3103110132</v>
      </c>
      <c r="B4300" s="190" t="s">
        <v>5644</v>
      </c>
      <c r="C4300" s="190" t="s">
        <v>903</v>
      </c>
      <c r="D4300" s="190" t="s">
        <v>1975</v>
      </c>
      <c r="E4300" s="191">
        <v>0</v>
      </c>
    </row>
    <row r="4301" spans="1:5" x14ac:dyDescent="0.25">
      <c r="A4301" s="188">
        <v>3103110133</v>
      </c>
      <c r="B4301" s="188" t="s">
        <v>5645</v>
      </c>
      <c r="C4301" s="188" t="s">
        <v>903</v>
      </c>
      <c r="D4301" s="188" t="s">
        <v>1975</v>
      </c>
      <c r="E4301" s="189">
        <v>0</v>
      </c>
    </row>
    <row r="4302" spans="1:5" x14ac:dyDescent="0.25">
      <c r="A4302" s="190">
        <v>3103110134</v>
      </c>
      <c r="B4302" s="190" t="s">
        <v>5646</v>
      </c>
      <c r="C4302" s="190" t="s">
        <v>903</v>
      </c>
      <c r="D4302" s="190" t="s">
        <v>479</v>
      </c>
      <c r="E4302" s="191">
        <v>0</v>
      </c>
    </row>
    <row r="4303" spans="1:5" x14ac:dyDescent="0.25">
      <c r="A4303" s="188">
        <v>3103110135</v>
      </c>
      <c r="B4303" s="188" t="s">
        <v>5647</v>
      </c>
      <c r="C4303" s="188" t="s">
        <v>903</v>
      </c>
      <c r="D4303" s="188" t="s">
        <v>479</v>
      </c>
      <c r="E4303" s="189">
        <v>0</v>
      </c>
    </row>
    <row r="4304" spans="1:5" x14ac:dyDescent="0.25">
      <c r="A4304" s="190">
        <v>3103110136</v>
      </c>
      <c r="B4304" s="190" t="s">
        <v>5648</v>
      </c>
      <c r="C4304" s="190" t="s">
        <v>903</v>
      </c>
      <c r="D4304" s="190" t="s">
        <v>1981</v>
      </c>
      <c r="E4304" s="191">
        <v>0</v>
      </c>
    </row>
    <row r="4305" spans="1:5" x14ac:dyDescent="0.25">
      <c r="A4305" s="188">
        <v>3103110137</v>
      </c>
      <c r="B4305" s="188" t="s">
        <v>5649</v>
      </c>
      <c r="C4305" s="188" t="s">
        <v>903</v>
      </c>
      <c r="D4305" s="188" t="s">
        <v>1981</v>
      </c>
      <c r="E4305" s="189">
        <v>0</v>
      </c>
    </row>
    <row r="4306" spans="1:5" x14ac:dyDescent="0.25">
      <c r="A4306" s="190">
        <v>3103110138</v>
      </c>
      <c r="B4306" s="190" t="s">
        <v>5650</v>
      </c>
      <c r="C4306" s="190" t="s">
        <v>903</v>
      </c>
      <c r="D4306" s="190" t="s">
        <v>1981</v>
      </c>
      <c r="E4306" s="191">
        <v>0</v>
      </c>
    </row>
    <row r="4307" spans="1:5" x14ac:dyDescent="0.25">
      <c r="A4307" s="188">
        <v>3103110139</v>
      </c>
      <c r="B4307" s="188" t="s">
        <v>5651</v>
      </c>
      <c r="C4307" s="188" t="s">
        <v>903</v>
      </c>
      <c r="D4307" s="188" t="s">
        <v>479</v>
      </c>
      <c r="E4307" s="189">
        <v>0</v>
      </c>
    </row>
    <row r="4308" spans="1:5" x14ac:dyDescent="0.25">
      <c r="A4308" s="190">
        <v>3103110140</v>
      </c>
      <c r="B4308" s="190" t="s">
        <v>4686</v>
      </c>
      <c r="C4308" s="190" t="s">
        <v>903</v>
      </c>
      <c r="D4308" s="190" t="s">
        <v>479</v>
      </c>
      <c r="E4308" s="191">
        <v>0</v>
      </c>
    </row>
    <row r="4309" spans="1:5" x14ac:dyDescent="0.25">
      <c r="A4309" s="188">
        <v>3103110141</v>
      </c>
      <c r="B4309" s="188" t="s">
        <v>7357</v>
      </c>
      <c r="C4309" s="188" t="s">
        <v>903</v>
      </c>
      <c r="D4309" s="188" t="s">
        <v>479</v>
      </c>
      <c r="E4309" s="189">
        <v>0</v>
      </c>
    </row>
    <row r="4310" spans="1:5" x14ac:dyDescent="0.25">
      <c r="A4310" s="190">
        <v>3103110142</v>
      </c>
      <c r="B4310" s="190" t="s">
        <v>8788</v>
      </c>
      <c r="C4310" s="190" t="s">
        <v>903</v>
      </c>
      <c r="D4310" s="190" t="s">
        <v>479</v>
      </c>
      <c r="E4310" s="191">
        <v>0</v>
      </c>
    </row>
    <row r="4311" spans="1:5" x14ac:dyDescent="0.25">
      <c r="A4311" s="188">
        <v>3103110143</v>
      </c>
      <c r="B4311" s="188" t="s">
        <v>8789</v>
      </c>
      <c r="C4311" s="188" t="s">
        <v>903</v>
      </c>
      <c r="D4311" s="188" t="s">
        <v>479</v>
      </c>
      <c r="E4311" s="189">
        <v>0</v>
      </c>
    </row>
    <row r="4312" spans="1:5" x14ac:dyDescent="0.25">
      <c r="A4312" s="190">
        <v>3103110144</v>
      </c>
      <c r="B4312" s="190" t="s">
        <v>5652</v>
      </c>
      <c r="C4312" s="190" t="s">
        <v>903</v>
      </c>
      <c r="D4312" s="190" t="s">
        <v>479</v>
      </c>
      <c r="E4312" s="191">
        <v>0</v>
      </c>
    </row>
    <row r="4313" spans="1:5" x14ac:dyDescent="0.25">
      <c r="A4313" s="188">
        <v>3103110145</v>
      </c>
      <c r="B4313" s="188" t="s">
        <v>5653</v>
      </c>
      <c r="C4313" s="188" t="s">
        <v>903</v>
      </c>
      <c r="D4313" s="188" t="s">
        <v>1975</v>
      </c>
      <c r="E4313" s="189">
        <v>0</v>
      </c>
    </row>
    <row r="4314" spans="1:5" x14ac:dyDescent="0.25">
      <c r="A4314" s="190">
        <v>3103110146</v>
      </c>
      <c r="B4314" s="190" t="s">
        <v>5654</v>
      </c>
      <c r="C4314" s="190" t="s">
        <v>903</v>
      </c>
      <c r="D4314" s="190" t="s">
        <v>479</v>
      </c>
      <c r="E4314" s="191">
        <v>0</v>
      </c>
    </row>
    <row r="4315" spans="1:5" x14ac:dyDescent="0.25">
      <c r="A4315" s="188">
        <v>3103110147</v>
      </c>
      <c r="B4315" s="188" t="s">
        <v>5655</v>
      </c>
      <c r="C4315" s="188" t="s">
        <v>903</v>
      </c>
      <c r="D4315" s="188" t="s">
        <v>478</v>
      </c>
      <c r="E4315" s="189">
        <v>0</v>
      </c>
    </row>
    <row r="4316" spans="1:5" x14ac:dyDescent="0.25">
      <c r="A4316" s="190">
        <v>3103110148</v>
      </c>
      <c r="B4316" s="190" t="s">
        <v>5656</v>
      </c>
      <c r="C4316" s="190" t="s">
        <v>903</v>
      </c>
      <c r="D4316" s="190" t="s">
        <v>478</v>
      </c>
      <c r="E4316" s="191">
        <v>0</v>
      </c>
    </row>
    <row r="4317" spans="1:5" x14ac:dyDescent="0.25">
      <c r="A4317" s="188">
        <v>3103110149</v>
      </c>
      <c r="B4317" s="188" t="s">
        <v>5657</v>
      </c>
      <c r="C4317" s="188" t="s">
        <v>903</v>
      </c>
      <c r="D4317" s="188" t="s">
        <v>479</v>
      </c>
      <c r="E4317" s="189">
        <v>0</v>
      </c>
    </row>
    <row r="4318" spans="1:5" x14ac:dyDescent="0.25">
      <c r="A4318" s="190">
        <v>3103110150</v>
      </c>
      <c r="B4318" s="190" t="s">
        <v>5658</v>
      </c>
      <c r="C4318" s="190" t="s">
        <v>903</v>
      </c>
      <c r="D4318" s="190" t="s">
        <v>1975</v>
      </c>
      <c r="E4318" s="191">
        <v>0</v>
      </c>
    </row>
    <row r="4319" spans="1:5" x14ac:dyDescent="0.25">
      <c r="A4319" s="188">
        <v>3103110151</v>
      </c>
      <c r="B4319" s="188" t="s">
        <v>5659</v>
      </c>
      <c r="C4319" s="188" t="s">
        <v>903</v>
      </c>
      <c r="D4319" s="188" t="s">
        <v>479</v>
      </c>
      <c r="E4319" s="189">
        <v>0</v>
      </c>
    </row>
    <row r="4320" spans="1:5" x14ac:dyDescent="0.25">
      <c r="A4320" s="190">
        <v>3103110152</v>
      </c>
      <c r="B4320" s="190" t="s">
        <v>5660</v>
      </c>
      <c r="C4320" s="190" t="s">
        <v>903</v>
      </c>
      <c r="D4320" s="190" t="s">
        <v>1975</v>
      </c>
      <c r="E4320" s="191">
        <v>0</v>
      </c>
    </row>
    <row r="4321" spans="1:5" x14ac:dyDescent="0.25">
      <c r="A4321" s="188">
        <v>3103110153</v>
      </c>
      <c r="B4321" s="188" t="s">
        <v>5661</v>
      </c>
      <c r="C4321" s="188" t="s">
        <v>903</v>
      </c>
      <c r="D4321" s="188" t="s">
        <v>479</v>
      </c>
      <c r="E4321" s="189">
        <v>0</v>
      </c>
    </row>
    <row r="4322" spans="1:5" x14ac:dyDescent="0.25">
      <c r="A4322" s="190">
        <v>3103110154</v>
      </c>
      <c r="B4322" s="190" t="s">
        <v>5662</v>
      </c>
      <c r="C4322" s="190" t="s">
        <v>903</v>
      </c>
      <c r="D4322" s="190" t="s">
        <v>1975</v>
      </c>
      <c r="E4322" s="191">
        <v>0</v>
      </c>
    </row>
    <row r="4323" spans="1:5" x14ac:dyDescent="0.25">
      <c r="A4323" s="188">
        <v>3103110155</v>
      </c>
      <c r="B4323" s="188" t="s">
        <v>7358</v>
      </c>
      <c r="C4323" s="188" t="s">
        <v>903</v>
      </c>
      <c r="D4323" s="188" t="s">
        <v>479</v>
      </c>
      <c r="E4323" s="189">
        <v>0</v>
      </c>
    </row>
    <row r="4324" spans="1:5" x14ac:dyDescent="0.25">
      <c r="A4324" s="190">
        <v>3103110156</v>
      </c>
      <c r="B4324" s="190" t="s">
        <v>7359</v>
      </c>
      <c r="C4324" s="190" t="s">
        <v>903</v>
      </c>
      <c r="D4324" s="190" t="s">
        <v>479</v>
      </c>
      <c r="E4324" s="191">
        <v>0</v>
      </c>
    </row>
    <row r="4325" spans="1:5" x14ac:dyDescent="0.25">
      <c r="A4325" s="188">
        <v>3103110157</v>
      </c>
      <c r="B4325" s="188" t="s">
        <v>5663</v>
      </c>
      <c r="C4325" s="188" t="s">
        <v>903</v>
      </c>
      <c r="D4325" s="188" t="s">
        <v>479</v>
      </c>
      <c r="E4325" s="189">
        <v>0</v>
      </c>
    </row>
    <row r="4326" spans="1:5" x14ac:dyDescent="0.25">
      <c r="A4326" s="190">
        <v>3103110158</v>
      </c>
      <c r="B4326" s="190" t="s">
        <v>5664</v>
      </c>
      <c r="C4326" s="190" t="s">
        <v>903</v>
      </c>
      <c r="D4326" s="190" t="s">
        <v>1975</v>
      </c>
      <c r="E4326" s="191">
        <v>0</v>
      </c>
    </row>
    <row r="4327" spans="1:5" x14ac:dyDescent="0.25">
      <c r="A4327" s="188">
        <v>3103110159</v>
      </c>
      <c r="B4327" s="188" t="s">
        <v>11802</v>
      </c>
      <c r="C4327" s="188" t="s">
        <v>903</v>
      </c>
      <c r="D4327" s="188" t="s">
        <v>478</v>
      </c>
      <c r="E4327" s="189">
        <v>0</v>
      </c>
    </row>
    <row r="4328" spans="1:5" x14ac:dyDescent="0.25">
      <c r="A4328" s="190">
        <v>3103110160</v>
      </c>
      <c r="B4328" s="190" t="s">
        <v>5665</v>
      </c>
      <c r="C4328" s="190" t="s">
        <v>903</v>
      </c>
      <c r="D4328" s="190" t="s">
        <v>479</v>
      </c>
      <c r="E4328" s="191">
        <v>0</v>
      </c>
    </row>
    <row r="4329" spans="1:5" x14ac:dyDescent="0.25">
      <c r="A4329" s="188">
        <v>3103110161</v>
      </c>
      <c r="B4329" s="188" t="s">
        <v>6092</v>
      </c>
      <c r="C4329" s="188" t="s">
        <v>903</v>
      </c>
      <c r="D4329" s="188" t="s">
        <v>479</v>
      </c>
      <c r="E4329" s="189">
        <v>0</v>
      </c>
    </row>
    <row r="4330" spans="1:5" x14ac:dyDescent="0.25">
      <c r="A4330" s="190">
        <v>3103110162</v>
      </c>
      <c r="B4330" s="190" t="s">
        <v>5666</v>
      </c>
      <c r="C4330" s="190" t="s">
        <v>903</v>
      </c>
      <c r="D4330" s="190" t="s">
        <v>479</v>
      </c>
      <c r="E4330" s="191">
        <v>0</v>
      </c>
    </row>
    <row r="4331" spans="1:5" x14ac:dyDescent="0.25">
      <c r="A4331" s="188">
        <v>3103110163</v>
      </c>
      <c r="B4331" s="188" t="s">
        <v>7360</v>
      </c>
      <c r="C4331" s="188" t="s">
        <v>903</v>
      </c>
      <c r="D4331" s="188" t="s">
        <v>479</v>
      </c>
      <c r="E4331" s="189">
        <v>0</v>
      </c>
    </row>
    <row r="4332" spans="1:5" x14ac:dyDescent="0.25">
      <c r="A4332" s="190">
        <v>3103110164</v>
      </c>
      <c r="B4332" s="190" t="s">
        <v>5667</v>
      </c>
      <c r="C4332" s="190" t="s">
        <v>903</v>
      </c>
      <c r="D4332" s="190" t="s">
        <v>479</v>
      </c>
      <c r="E4332" s="191">
        <v>0</v>
      </c>
    </row>
    <row r="4333" spans="1:5" x14ac:dyDescent="0.25">
      <c r="A4333" s="188">
        <v>3103110165</v>
      </c>
      <c r="B4333" s="188" t="s">
        <v>6415</v>
      </c>
      <c r="C4333" s="188" t="s">
        <v>903</v>
      </c>
      <c r="D4333" s="188" t="s">
        <v>874</v>
      </c>
      <c r="E4333" s="189">
        <v>0</v>
      </c>
    </row>
    <row r="4334" spans="1:5" x14ac:dyDescent="0.25">
      <c r="A4334" s="190">
        <v>3103110166</v>
      </c>
      <c r="B4334" s="190" t="s">
        <v>6416</v>
      </c>
      <c r="C4334" s="190" t="s">
        <v>903</v>
      </c>
      <c r="D4334" s="190" t="s">
        <v>479</v>
      </c>
      <c r="E4334" s="191">
        <v>0</v>
      </c>
    </row>
    <row r="4335" spans="1:5" x14ac:dyDescent="0.25">
      <c r="A4335" s="188">
        <v>3103110167</v>
      </c>
      <c r="B4335" s="188" t="s">
        <v>6417</v>
      </c>
      <c r="C4335" s="188" t="s">
        <v>903</v>
      </c>
      <c r="D4335" s="188" t="s">
        <v>479</v>
      </c>
      <c r="E4335" s="189">
        <v>0</v>
      </c>
    </row>
    <row r="4336" spans="1:5" x14ac:dyDescent="0.25">
      <c r="A4336" s="190">
        <v>3103110168</v>
      </c>
      <c r="B4336" s="190" t="s">
        <v>6418</v>
      </c>
      <c r="C4336" s="190" t="s">
        <v>903</v>
      </c>
      <c r="D4336" s="190" t="s">
        <v>479</v>
      </c>
      <c r="E4336" s="191">
        <v>0</v>
      </c>
    </row>
    <row r="4337" spans="1:5" x14ac:dyDescent="0.25">
      <c r="A4337" s="188">
        <v>3103110169</v>
      </c>
      <c r="B4337" s="188" t="s">
        <v>6419</v>
      </c>
      <c r="C4337" s="188" t="s">
        <v>903</v>
      </c>
      <c r="D4337" s="188" t="s">
        <v>479</v>
      </c>
      <c r="E4337" s="189">
        <v>0</v>
      </c>
    </row>
    <row r="4338" spans="1:5" x14ac:dyDescent="0.25">
      <c r="A4338" s="190">
        <v>3103110170</v>
      </c>
      <c r="B4338" s="190" t="s">
        <v>6420</v>
      </c>
      <c r="C4338" s="190" t="s">
        <v>903</v>
      </c>
      <c r="D4338" s="190" t="s">
        <v>479</v>
      </c>
      <c r="E4338" s="191">
        <v>0</v>
      </c>
    </row>
    <row r="4339" spans="1:5" x14ac:dyDescent="0.25">
      <c r="A4339" s="188">
        <v>3103110171</v>
      </c>
      <c r="B4339" s="188" t="s">
        <v>6421</v>
      </c>
      <c r="C4339" s="188" t="s">
        <v>903</v>
      </c>
      <c r="D4339" s="188" t="s">
        <v>479</v>
      </c>
      <c r="E4339" s="189">
        <v>0</v>
      </c>
    </row>
    <row r="4340" spans="1:5" x14ac:dyDescent="0.25">
      <c r="A4340" s="190">
        <v>3103110172</v>
      </c>
      <c r="B4340" s="190" t="s">
        <v>6422</v>
      </c>
      <c r="C4340" s="190" t="s">
        <v>903</v>
      </c>
      <c r="D4340" s="190" t="s">
        <v>479</v>
      </c>
      <c r="E4340" s="191">
        <v>0</v>
      </c>
    </row>
    <row r="4341" spans="1:5" x14ac:dyDescent="0.25">
      <c r="A4341" s="188">
        <v>3103110173</v>
      </c>
      <c r="B4341" s="188" t="s">
        <v>6423</v>
      </c>
      <c r="C4341" s="188" t="s">
        <v>903</v>
      </c>
      <c r="D4341" s="188" t="s">
        <v>479</v>
      </c>
      <c r="E4341" s="189">
        <v>0</v>
      </c>
    </row>
    <row r="4342" spans="1:5" x14ac:dyDescent="0.25">
      <c r="A4342" s="190">
        <v>3103110174</v>
      </c>
      <c r="B4342" s="190" t="s">
        <v>6424</v>
      </c>
      <c r="C4342" s="190" t="s">
        <v>903</v>
      </c>
      <c r="D4342" s="190" t="s">
        <v>1975</v>
      </c>
      <c r="E4342" s="191">
        <v>0</v>
      </c>
    </row>
    <row r="4343" spans="1:5" x14ac:dyDescent="0.25">
      <c r="A4343" s="188">
        <v>3103110175</v>
      </c>
      <c r="B4343" s="188" t="s">
        <v>6425</v>
      </c>
      <c r="C4343" s="188" t="s">
        <v>903</v>
      </c>
      <c r="D4343" s="188" t="s">
        <v>1975</v>
      </c>
      <c r="E4343" s="189">
        <v>0</v>
      </c>
    </row>
    <row r="4344" spans="1:5" x14ac:dyDescent="0.25">
      <c r="A4344" s="190">
        <v>3103110176</v>
      </c>
      <c r="B4344" s="190" t="s">
        <v>6426</v>
      </c>
      <c r="C4344" s="190" t="s">
        <v>903</v>
      </c>
      <c r="D4344" s="190" t="s">
        <v>1975</v>
      </c>
      <c r="E4344" s="191">
        <v>0</v>
      </c>
    </row>
    <row r="4345" spans="1:5" x14ac:dyDescent="0.25">
      <c r="A4345" s="188">
        <v>3103110177</v>
      </c>
      <c r="B4345" s="188" t="s">
        <v>6888</v>
      </c>
      <c r="C4345" s="188" t="s">
        <v>903</v>
      </c>
      <c r="D4345" s="188" t="s">
        <v>479</v>
      </c>
      <c r="E4345" s="189">
        <v>0</v>
      </c>
    </row>
    <row r="4346" spans="1:5" x14ac:dyDescent="0.25">
      <c r="A4346" s="190">
        <v>3103110178</v>
      </c>
      <c r="B4346" s="190" t="s">
        <v>6482</v>
      </c>
      <c r="C4346" s="190" t="s">
        <v>903</v>
      </c>
      <c r="D4346" s="190" t="s">
        <v>479</v>
      </c>
      <c r="E4346" s="191">
        <v>0</v>
      </c>
    </row>
    <row r="4347" spans="1:5" x14ac:dyDescent="0.25">
      <c r="A4347" s="188">
        <v>3103110179</v>
      </c>
      <c r="B4347" s="188" t="s">
        <v>7804</v>
      </c>
      <c r="C4347" s="188" t="s">
        <v>903</v>
      </c>
      <c r="D4347" s="188" t="s">
        <v>479</v>
      </c>
      <c r="E4347" s="189">
        <v>0</v>
      </c>
    </row>
    <row r="4348" spans="1:5" x14ac:dyDescent="0.25">
      <c r="A4348" s="190">
        <v>3103110180</v>
      </c>
      <c r="B4348" s="190" t="s">
        <v>7153</v>
      </c>
      <c r="C4348" s="190" t="s">
        <v>903</v>
      </c>
      <c r="D4348" s="190" t="s">
        <v>479</v>
      </c>
      <c r="E4348" s="191">
        <v>0</v>
      </c>
    </row>
    <row r="4349" spans="1:5" x14ac:dyDescent="0.25">
      <c r="A4349" s="188">
        <v>3103110181</v>
      </c>
      <c r="B4349" s="188" t="s">
        <v>7535</v>
      </c>
      <c r="C4349" s="188" t="s">
        <v>903</v>
      </c>
      <c r="D4349" s="188" t="s">
        <v>479</v>
      </c>
      <c r="E4349" s="189">
        <v>0</v>
      </c>
    </row>
    <row r="4350" spans="1:5" x14ac:dyDescent="0.25">
      <c r="A4350" s="190">
        <v>3103110182</v>
      </c>
      <c r="B4350" s="190" t="s">
        <v>7361</v>
      </c>
      <c r="C4350" s="190" t="s">
        <v>903</v>
      </c>
      <c r="D4350" s="190" t="s">
        <v>479</v>
      </c>
      <c r="E4350" s="191">
        <v>0</v>
      </c>
    </row>
    <row r="4351" spans="1:5" x14ac:dyDescent="0.25">
      <c r="A4351" s="188">
        <v>3103110183</v>
      </c>
      <c r="B4351" s="188" t="s">
        <v>7805</v>
      </c>
      <c r="C4351" s="188" t="s">
        <v>903</v>
      </c>
      <c r="D4351" s="188" t="s">
        <v>479</v>
      </c>
      <c r="E4351" s="189">
        <v>0</v>
      </c>
    </row>
    <row r="4352" spans="1:5" x14ac:dyDescent="0.25">
      <c r="A4352" s="190">
        <v>3103110184</v>
      </c>
      <c r="B4352" s="190" t="s">
        <v>7362</v>
      </c>
      <c r="C4352" s="190" t="s">
        <v>903</v>
      </c>
      <c r="D4352" s="190" t="s">
        <v>479</v>
      </c>
      <c r="E4352" s="191">
        <v>0</v>
      </c>
    </row>
    <row r="4353" spans="1:5" x14ac:dyDescent="0.25">
      <c r="A4353" s="188">
        <v>3103110185</v>
      </c>
      <c r="B4353" s="188" t="s">
        <v>7201</v>
      </c>
      <c r="C4353" s="188" t="s">
        <v>903</v>
      </c>
      <c r="D4353" s="188" t="s">
        <v>1975</v>
      </c>
      <c r="E4353" s="189">
        <v>0</v>
      </c>
    </row>
    <row r="4354" spans="1:5" x14ac:dyDescent="0.25">
      <c r="A4354" s="190">
        <v>3103110186</v>
      </c>
      <c r="B4354" s="190" t="s">
        <v>7806</v>
      </c>
      <c r="C4354" s="190" t="s">
        <v>903</v>
      </c>
      <c r="D4354" s="190" t="s">
        <v>479</v>
      </c>
      <c r="E4354" s="191">
        <v>0</v>
      </c>
    </row>
    <row r="4355" spans="1:5" x14ac:dyDescent="0.25">
      <c r="A4355" s="188">
        <v>3103110187</v>
      </c>
      <c r="B4355" s="188" t="s">
        <v>7807</v>
      </c>
      <c r="C4355" s="188" t="s">
        <v>903</v>
      </c>
      <c r="D4355" s="188" t="s">
        <v>479</v>
      </c>
      <c r="E4355" s="189">
        <v>0</v>
      </c>
    </row>
    <row r="4356" spans="1:5" x14ac:dyDescent="0.25">
      <c r="A4356" s="190">
        <v>3103110188</v>
      </c>
      <c r="B4356" s="190" t="s">
        <v>7808</v>
      </c>
      <c r="C4356" s="190" t="s">
        <v>903</v>
      </c>
      <c r="D4356" s="190" t="s">
        <v>479</v>
      </c>
      <c r="E4356" s="191">
        <v>0</v>
      </c>
    </row>
    <row r="4357" spans="1:5" x14ac:dyDescent="0.25">
      <c r="A4357" s="188">
        <v>3103110189</v>
      </c>
      <c r="B4357" s="188" t="s">
        <v>7809</v>
      </c>
      <c r="C4357" s="188" t="s">
        <v>903</v>
      </c>
      <c r="D4357" s="188" t="s">
        <v>479</v>
      </c>
      <c r="E4357" s="189">
        <v>0</v>
      </c>
    </row>
    <row r="4358" spans="1:5" x14ac:dyDescent="0.25">
      <c r="A4358" s="190">
        <v>3103110190</v>
      </c>
      <c r="B4358" s="190" t="s">
        <v>7810</v>
      </c>
      <c r="C4358" s="190" t="s">
        <v>903</v>
      </c>
      <c r="D4358" s="190" t="s">
        <v>1975</v>
      </c>
      <c r="E4358" s="191">
        <v>0</v>
      </c>
    </row>
    <row r="4359" spans="1:5" x14ac:dyDescent="0.25">
      <c r="A4359" s="188">
        <v>3103110191</v>
      </c>
      <c r="B4359" s="188" t="s">
        <v>7811</v>
      </c>
      <c r="C4359" s="188" t="s">
        <v>903</v>
      </c>
      <c r="D4359" s="188" t="s">
        <v>479</v>
      </c>
      <c r="E4359" s="189">
        <v>0</v>
      </c>
    </row>
    <row r="4360" spans="1:5" x14ac:dyDescent="0.25">
      <c r="A4360" s="190">
        <v>3103110192</v>
      </c>
      <c r="B4360" s="190" t="s">
        <v>7812</v>
      </c>
      <c r="C4360" s="190" t="s">
        <v>903</v>
      </c>
      <c r="D4360" s="190" t="s">
        <v>2002</v>
      </c>
      <c r="E4360" s="191">
        <v>0</v>
      </c>
    </row>
    <row r="4361" spans="1:5" x14ac:dyDescent="0.25">
      <c r="A4361" s="188">
        <v>3103110193</v>
      </c>
      <c r="B4361" s="188" t="s">
        <v>7813</v>
      </c>
      <c r="C4361" s="188" t="s">
        <v>903</v>
      </c>
      <c r="D4361" s="188" t="s">
        <v>1975</v>
      </c>
      <c r="E4361" s="189">
        <v>0</v>
      </c>
    </row>
    <row r="4362" spans="1:5" x14ac:dyDescent="0.25">
      <c r="A4362" s="190">
        <v>3103110194</v>
      </c>
      <c r="B4362" s="190" t="s">
        <v>7814</v>
      </c>
      <c r="C4362" s="190" t="s">
        <v>903</v>
      </c>
      <c r="D4362" s="190" t="s">
        <v>1975</v>
      </c>
      <c r="E4362" s="191">
        <v>0</v>
      </c>
    </row>
    <row r="4363" spans="1:5" x14ac:dyDescent="0.25">
      <c r="A4363" s="188">
        <v>3103110195</v>
      </c>
      <c r="B4363" s="188" t="s">
        <v>7815</v>
      </c>
      <c r="C4363" s="188" t="s">
        <v>903</v>
      </c>
      <c r="D4363" s="188" t="s">
        <v>1975</v>
      </c>
      <c r="E4363" s="189">
        <v>0</v>
      </c>
    </row>
    <row r="4364" spans="1:5" x14ac:dyDescent="0.25">
      <c r="A4364" s="190">
        <v>3103110196</v>
      </c>
      <c r="B4364" s="190" t="s">
        <v>7816</v>
      </c>
      <c r="C4364" s="190" t="s">
        <v>903</v>
      </c>
      <c r="D4364" s="190" t="s">
        <v>1975</v>
      </c>
      <c r="E4364" s="191">
        <v>0</v>
      </c>
    </row>
    <row r="4365" spans="1:5" x14ac:dyDescent="0.25">
      <c r="A4365" s="188">
        <v>3103110197</v>
      </c>
      <c r="B4365" s="188" t="s">
        <v>7817</v>
      </c>
      <c r="C4365" s="188" t="s">
        <v>903</v>
      </c>
      <c r="D4365" s="188" t="s">
        <v>1975</v>
      </c>
      <c r="E4365" s="189">
        <v>0</v>
      </c>
    </row>
    <row r="4366" spans="1:5" x14ac:dyDescent="0.25">
      <c r="A4366" s="190">
        <v>3103110198</v>
      </c>
      <c r="B4366" s="190" t="s">
        <v>7818</v>
      </c>
      <c r="C4366" s="190" t="s">
        <v>903</v>
      </c>
      <c r="D4366" s="190" t="s">
        <v>479</v>
      </c>
      <c r="E4366" s="191">
        <v>0</v>
      </c>
    </row>
    <row r="4367" spans="1:5" x14ac:dyDescent="0.25">
      <c r="A4367" s="188">
        <v>3103110199</v>
      </c>
      <c r="B4367" s="188" t="s">
        <v>7819</v>
      </c>
      <c r="C4367" s="188" t="s">
        <v>903</v>
      </c>
      <c r="D4367" s="188" t="s">
        <v>479</v>
      </c>
      <c r="E4367" s="189">
        <v>0</v>
      </c>
    </row>
    <row r="4368" spans="1:5" x14ac:dyDescent="0.25">
      <c r="A4368" s="190">
        <v>3103110200</v>
      </c>
      <c r="B4368" s="190" t="s">
        <v>7820</v>
      </c>
      <c r="C4368" s="190" t="s">
        <v>903</v>
      </c>
      <c r="D4368" s="190" t="s">
        <v>1975</v>
      </c>
      <c r="E4368" s="191">
        <v>0</v>
      </c>
    </row>
    <row r="4369" spans="1:5" x14ac:dyDescent="0.25">
      <c r="A4369" s="188">
        <v>3103110201</v>
      </c>
      <c r="B4369" s="188" t="s">
        <v>7821</v>
      </c>
      <c r="C4369" s="188" t="s">
        <v>903</v>
      </c>
      <c r="D4369" s="188" t="s">
        <v>1975</v>
      </c>
      <c r="E4369" s="189">
        <v>0</v>
      </c>
    </row>
    <row r="4370" spans="1:5" x14ac:dyDescent="0.25">
      <c r="A4370" s="190">
        <v>3103110202</v>
      </c>
      <c r="B4370" s="190" t="s">
        <v>7822</v>
      </c>
      <c r="C4370" s="190" t="s">
        <v>903</v>
      </c>
      <c r="D4370" s="190" t="s">
        <v>1975</v>
      </c>
      <c r="E4370" s="191">
        <v>0</v>
      </c>
    </row>
    <row r="4371" spans="1:5" x14ac:dyDescent="0.25">
      <c r="A4371" s="188">
        <v>3103110203</v>
      </c>
      <c r="B4371" s="188" t="s">
        <v>7363</v>
      </c>
      <c r="C4371" s="188" t="s">
        <v>903</v>
      </c>
      <c r="D4371" s="188" t="s">
        <v>1975</v>
      </c>
      <c r="E4371" s="189">
        <v>0</v>
      </c>
    </row>
    <row r="4372" spans="1:5" x14ac:dyDescent="0.25">
      <c r="A4372" s="190">
        <v>3103110204</v>
      </c>
      <c r="B4372" s="190" t="s">
        <v>7823</v>
      </c>
      <c r="C4372" s="190" t="s">
        <v>903</v>
      </c>
      <c r="D4372" s="190" t="s">
        <v>1975</v>
      </c>
      <c r="E4372" s="191">
        <v>0</v>
      </c>
    </row>
    <row r="4373" spans="1:5" x14ac:dyDescent="0.25">
      <c r="A4373" s="188">
        <v>3103110205</v>
      </c>
      <c r="B4373" s="188" t="s">
        <v>7824</v>
      </c>
      <c r="C4373" s="188" t="s">
        <v>903</v>
      </c>
      <c r="D4373" s="188" t="s">
        <v>2002</v>
      </c>
      <c r="E4373" s="189">
        <v>0</v>
      </c>
    </row>
    <row r="4374" spans="1:5" x14ac:dyDescent="0.25">
      <c r="A4374" s="190">
        <v>3103110206</v>
      </c>
      <c r="B4374" s="190" t="s">
        <v>7364</v>
      </c>
      <c r="C4374" s="190" t="s">
        <v>903</v>
      </c>
      <c r="D4374" s="190" t="s">
        <v>479</v>
      </c>
      <c r="E4374" s="191">
        <v>0</v>
      </c>
    </row>
    <row r="4375" spans="1:5" x14ac:dyDescent="0.25">
      <c r="A4375" s="188">
        <v>3103110207</v>
      </c>
      <c r="B4375" s="188" t="s">
        <v>7365</v>
      </c>
      <c r="C4375" s="188" t="s">
        <v>903</v>
      </c>
      <c r="D4375" s="188" t="s">
        <v>479</v>
      </c>
      <c r="E4375" s="189">
        <v>0</v>
      </c>
    </row>
    <row r="4376" spans="1:5" x14ac:dyDescent="0.25">
      <c r="A4376" s="190">
        <v>3103110208</v>
      </c>
      <c r="B4376" s="190" t="s">
        <v>9478</v>
      </c>
      <c r="C4376" s="190" t="s">
        <v>903</v>
      </c>
      <c r="D4376" s="190" t="s">
        <v>479</v>
      </c>
      <c r="E4376" s="191">
        <v>0</v>
      </c>
    </row>
    <row r="4377" spans="1:5" x14ac:dyDescent="0.25">
      <c r="A4377" s="188">
        <v>3103110209</v>
      </c>
      <c r="B4377" s="188" t="s">
        <v>8595</v>
      </c>
      <c r="C4377" s="188" t="s">
        <v>903</v>
      </c>
      <c r="D4377" s="188" t="s">
        <v>479</v>
      </c>
      <c r="E4377" s="189">
        <v>0</v>
      </c>
    </row>
    <row r="4378" spans="1:5" x14ac:dyDescent="0.25">
      <c r="A4378" s="190">
        <v>3103110210</v>
      </c>
      <c r="B4378" s="190" t="s">
        <v>9479</v>
      </c>
      <c r="C4378" s="190" t="s">
        <v>903</v>
      </c>
      <c r="D4378" s="190" t="s">
        <v>479</v>
      </c>
      <c r="E4378" s="191">
        <v>0</v>
      </c>
    </row>
    <row r="4379" spans="1:5" x14ac:dyDescent="0.25">
      <c r="A4379" s="188">
        <v>3103110211</v>
      </c>
      <c r="B4379" s="188" t="s">
        <v>8596</v>
      </c>
      <c r="C4379" s="188" t="s">
        <v>903</v>
      </c>
      <c r="D4379" s="188" t="s">
        <v>874</v>
      </c>
      <c r="E4379" s="189">
        <v>0</v>
      </c>
    </row>
    <row r="4380" spans="1:5" x14ac:dyDescent="0.25">
      <c r="A4380" s="190">
        <v>3103110212</v>
      </c>
      <c r="B4380" s="190" t="s">
        <v>9480</v>
      </c>
      <c r="C4380" s="190" t="s">
        <v>903</v>
      </c>
      <c r="D4380" s="190" t="s">
        <v>479</v>
      </c>
      <c r="E4380" s="191">
        <v>0</v>
      </c>
    </row>
    <row r="4381" spans="1:5" x14ac:dyDescent="0.25">
      <c r="A4381" s="188">
        <v>3103110213</v>
      </c>
      <c r="B4381" s="188" t="s">
        <v>9481</v>
      </c>
      <c r="C4381" s="188" t="s">
        <v>903</v>
      </c>
      <c r="D4381" s="188" t="s">
        <v>479</v>
      </c>
      <c r="E4381" s="189">
        <v>0</v>
      </c>
    </row>
    <row r="4382" spans="1:5" x14ac:dyDescent="0.25">
      <c r="A4382" s="190">
        <v>3103110214</v>
      </c>
      <c r="B4382" s="190" t="s">
        <v>9482</v>
      </c>
      <c r="C4382" s="190" t="s">
        <v>903</v>
      </c>
      <c r="D4382" s="190" t="s">
        <v>479</v>
      </c>
      <c r="E4382" s="191">
        <v>0</v>
      </c>
    </row>
    <row r="4383" spans="1:5" x14ac:dyDescent="0.25">
      <c r="A4383" s="188">
        <v>3103110215</v>
      </c>
      <c r="B4383" s="188" t="s">
        <v>9483</v>
      </c>
      <c r="C4383" s="188" t="s">
        <v>903</v>
      </c>
      <c r="D4383" s="188" t="s">
        <v>479</v>
      </c>
      <c r="E4383" s="189">
        <v>0</v>
      </c>
    </row>
    <row r="4384" spans="1:5" x14ac:dyDescent="0.25">
      <c r="A4384" s="190">
        <v>3103110216</v>
      </c>
      <c r="B4384" s="190" t="s">
        <v>9484</v>
      </c>
      <c r="C4384" s="190" t="s">
        <v>903</v>
      </c>
      <c r="D4384" s="190" t="s">
        <v>479</v>
      </c>
      <c r="E4384" s="191">
        <v>0</v>
      </c>
    </row>
    <row r="4385" spans="1:5" x14ac:dyDescent="0.25">
      <c r="A4385" s="188">
        <v>3103110217</v>
      </c>
      <c r="B4385" s="188" t="s">
        <v>9485</v>
      </c>
      <c r="C4385" s="188" t="s">
        <v>903</v>
      </c>
      <c r="D4385" s="188" t="s">
        <v>479</v>
      </c>
      <c r="E4385" s="189">
        <v>0</v>
      </c>
    </row>
    <row r="4386" spans="1:5" x14ac:dyDescent="0.25">
      <c r="A4386" s="190">
        <v>3103110218</v>
      </c>
      <c r="B4386" s="190" t="s">
        <v>9486</v>
      </c>
      <c r="C4386" s="190" t="s">
        <v>903</v>
      </c>
      <c r="D4386" s="190" t="s">
        <v>479</v>
      </c>
      <c r="E4386" s="191">
        <v>0</v>
      </c>
    </row>
    <row r="4387" spans="1:5" x14ac:dyDescent="0.25">
      <c r="A4387" s="188">
        <v>3103110219</v>
      </c>
      <c r="B4387" s="188" t="s">
        <v>9487</v>
      </c>
      <c r="C4387" s="188" t="s">
        <v>903</v>
      </c>
      <c r="D4387" s="188" t="s">
        <v>479</v>
      </c>
      <c r="E4387" s="189">
        <v>0</v>
      </c>
    </row>
    <row r="4388" spans="1:5" x14ac:dyDescent="0.25">
      <c r="A4388" s="190">
        <v>3103110220</v>
      </c>
      <c r="B4388" s="190" t="s">
        <v>8597</v>
      </c>
      <c r="C4388" s="190" t="s">
        <v>903</v>
      </c>
      <c r="D4388" s="190" t="s">
        <v>1975</v>
      </c>
      <c r="E4388" s="191">
        <v>0</v>
      </c>
    </row>
    <row r="4389" spans="1:5" x14ac:dyDescent="0.25">
      <c r="A4389" s="188">
        <v>3103110221</v>
      </c>
      <c r="B4389" s="188" t="s">
        <v>9488</v>
      </c>
      <c r="C4389" s="188" t="s">
        <v>903</v>
      </c>
      <c r="D4389" s="188" t="s">
        <v>479</v>
      </c>
      <c r="E4389" s="189">
        <v>0</v>
      </c>
    </row>
    <row r="4390" spans="1:5" x14ac:dyDescent="0.25">
      <c r="A4390" s="190">
        <v>3103110222</v>
      </c>
      <c r="B4390" s="190" t="s">
        <v>9489</v>
      </c>
      <c r="C4390" s="190" t="s">
        <v>903</v>
      </c>
      <c r="D4390" s="190" t="s">
        <v>479</v>
      </c>
      <c r="E4390" s="191">
        <v>0</v>
      </c>
    </row>
    <row r="4391" spans="1:5" x14ac:dyDescent="0.25">
      <c r="A4391" s="188">
        <v>3103110223</v>
      </c>
      <c r="B4391" s="188" t="s">
        <v>9490</v>
      </c>
      <c r="C4391" s="188" t="s">
        <v>903</v>
      </c>
      <c r="D4391" s="188" t="s">
        <v>479</v>
      </c>
      <c r="E4391" s="189">
        <v>0</v>
      </c>
    </row>
    <row r="4392" spans="1:5" x14ac:dyDescent="0.25">
      <c r="A4392" s="190">
        <v>3103110224</v>
      </c>
      <c r="B4392" s="190" t="s">
        <v>9491</v>
      </c>
      <c r="C4392" s="190" t="s">
        <v>903</v>
      </c>
      <c r="D4392" s="190" t="s">
        <v>479</v>
      </c>
      <c r="E4392" s="191">
        <v>0</v>
      </c>
    </row>
    <row r="4393" spans="1:5" x14ac:dyDescent="0.25">
      <c r="A4393" s="188">
        <v>3103110225</v>
      </c>
      <c r="B4393" s="188" t="s">
        <v>8564</v>
      </c>
      <c r="C4393" s="188" t="s">
        <v>903</v>
      </c>
      <c r="D4393" s="188" t="s">
        <v>479</v>
      </c>
      <c r="E4393" s="189">
        <v>0</v>
      </c>
    </row>
    <row r="4394" spans="1:5" x14ac:dyDescent="0.25">
      <c r="A4394" s="190">
        <v>3103110226</v>
      </c>
      <c r="B4394" s="190" t="s">
        <v>8598</v>
      </c>
      <c r="C4394" s="190" t="s">
        <v>903</v>
      </c>
      <c r="D4394" s="190" t="s">
        <v>1975</v>
      </c>
      <c r="E4394" s="191">
        <v>0</v>
      </c>
    </row>
    <row r="4395" spans="1:5" x14ac:dyDescent="0.25">
      <c r="A4395" s="188">
        <v>3103110227</v>
      </c>
      <c r="B4395" s="188" t="s">
        <v>9492</v>
      </c>
      <c r="C4395" s="188" t="s">
        <v>903</v>
      </c>
      <c r="D4395" s="188" t="s">
        <v>489</v>
      </c>
      <c r="E4395" s="189">
        <v>0</v>
      </c>
    </row>
    <row r="4396" spans="1:5" x14ac:dyDescent="0.25">
      <c r="A4396" s="190">
        <v>3103110228</v>
      </c>
      <c r="B4396" s="190" t="s">
        <v>9493</v>
      </c>
      <c r="C4396" s="190" t="s">
        <v>903</v>
      </c>
      <c r="D4396" s="190" t="s">
        <v>479</v>
      </c>
      <c r="E4396" s="191">
        <v>0</v>
      </c>
    </row>
    <row r="4397" spans="1:5" x14ac:dyDescent="0.25">
      <c r="A4397" s="188">
        <v>3103110229</v>
      </c>
      <c r="B4397" s="188" t="s">
        <v>9494</v>
      </c>
      <c r="C4397" s="188" t="s">
        <v>903</v>
      </c>
      <c r="D4397" s="188" t="s">
        <v>479</v>
      </c>
      <c r="E4397" s="189">
        <v>0</v>
      </c>
    </row>
    <row r="4398" spans="1:5" x14ac:dyDescent="0.25">
      <c r="A4398" s="190">
        <v>3103110230</v>
      </c>
      <c r="B4398" s="190" t="s">
        <v>9495</v>
      </c>
      <c r="C4398" s="190" t="s">
        <v>903</v>
      </c>
      <c r="D4398" s="190" t="s">
        <v>479</v>
      </c>
      <c r="E4398" s="191">
        <v>0</v>
      </c>
    </row>
    <row r="4399" spans="1:5" x14ac:dyDescent="0.25">
      <c r="A4399" s="188">
        <v>3103110231</v>
      </c>
      <c r="B4399" s="188" t="s">
        <v>9496</v>
      </c>
      <c r="C4399" s="188" t="s">
        <v>903</v>
      </c>
      <c r="D4399" s="188" t="s">
        <v>479</v>
      </c>
      <c r="E4399" s="189">
        <v>0</v>
      </c>
    </row>
    <row r="4400" spans="1:5" x14ac:dyDescent="0.25">
      <c r="A4400" s="190">
        <v>3103110232</v>
      </c>
      <c r="B4400" s="190" t="s">
        <v>9497</v>
      </c>
      <c r="C4400" s="190" t="s">
        <v>903</v>
      </c>
      <c r="D4400" s="190" t="s">
        <v>479</v>
      </c>
      <c r="E4400" s="191">
        <v>0</v>
      </c>
    </row>
    <row r="4401" spans="1:5" x14ac:dyDescent="0.25">
      <c r="A4401" s="188">
        <v>3103110233</v>
      </c>
      <c r="B4401" s="188" t="s">
        <v>8599</v>
      </c>
      <c r="C4401" s="188" t="s">
        <v>903</v>
      </c>
      <c r="D4401" s="188" t="s">
        <v>479</v>
      </c>
      <c r="E4401" s="189">
        <v>0</v>
      </c>
    </row>
    <row r="4402" spans="1:5" x14ac:dyDescent="0.25">
      <c r="A4402" s="190">
        <v>3103110234</v>
      </c>
      <c r="B4402" s="190" t="s">
        <v>9498</v>
      </c>
      <c r="C4402" s="190" t="s">
        <v>903</v>
      </c>
      <c r="D4402" s="190" t="s">
        <v>874</v>
      </c>
      <c r="E4402" s="191">
        <v>0</v>
      </c>
    </row>
    <row r="4403" spans="1:5" x14ac:dyDescent="0.25">
      <c r="A4403" s="188">
        <v>3103110235</v>
      </c>
      <c r="B4403" s="188" t="s">
        <v>9499</v>
      </c>
      <c r="C4403" s="188" t="s">
        <v>903</v>
      </c>
      <c r="D4403" s="188" t="s">
        <v>2002</v>
      </c>
      <c r="E4403" s="189">
        <v>0</v>
      </c>
    </row>
    <row r="4404" spans="1:5" x14ac:dyDescent="0.25">
      <c r="A4404" s="190">
        <v>3103110236</v>
      </c>
      <c r="B4404" s="190" t="s">
        <v>9500</v>
      </c>
      <c r="C4404" s="190" t="s">
        <v>903</v>
      </c>
      <c r="D4404" s="190" t="s">
        <v>479</v>
      </c>
      <c r="E4404" s="191">
        <v>0</v>
      </c>
    </row>
    <row r="4405" spans="1:5" x14ac:dyDescent="0.25">
      <c r="A4405" s="188">
        <v>3103110237</v>
      </c>
      <c r="B4405" s="188" t="s">
        <v>9501</v>
      </c>
      <c r="C4405" s="188" t="s">
        <v>903</v>
      </c>
      <c r="D4405" s="188" t="s">
        <v>479</v>
      </c>
      <c r="E4405" s="189">
        <v>0</v>
      </c>
    </row>
    <row r="4406" spans="1:5" x14ac:dyDescent="0.25">
      <c r="A4406" s="190">
        <v>3103110238</v>
      </c>
      <c r="B4406" s="190" t="s">
        <v>6192</v>
      </c>
      <c r="C4406" s="190" t="s">
        <v>903</v>
      </c>
      <c r="D4406" s="190" t="s">
        <v>478</v>
      </c>
      <c r="E4406" s="191">
        <v>0</v>
      </c>
    </row>
    <row r="4407" spans="1:5" x14ac:dyDescent="0.25">
      <c r="A4407" s="188">
        <v>3103110239</v>
      </c>
      <c r="B4407" s="188" t="s">
        <v>9502</v>
      </c>
      <c r="C4407" s="188" t="s">
        <v>903</v>
      </c>
      <c r="D4407" s="188" t="s">
        <v>479</v>
      </c>
      <c r="E4407" s="189">
        <v>0</v>
      </c>
    </row>
    <row r="4408" spans="1:5" x14ac:dyDescent="0.25">
      <c r="A4408" s="190">
        <v>3103110240</v>
      </c>
      <c r="B4408" s="190" t="s">
        <v>8790</v>
      </c>
      <c r="C4408" s="190" t="s">
        <v>903</v>
      </c>
      <c r="D4408" s="190" t="s">
        <v>478</v>
      </c>
      <c r="E4408" s="191">
        <v>0</v>
      </c>
    </row>
    <row r="4409" spans="1:5" x14ac:dyDescent="0.25">
      <c r="A4409" s="188">
        <v>3103110241</v>
      </c>
      <c r="B4409" s="188" t="s">
        <v>9503</v>
      </c>
      <c r="C4409" s="188" t="s">
        <v>903</v>
      </c>
      <c r="D4409" s="188" t="s">
        <v>479</v>
      </c>
      <c r="E4409" s="189">
        <v>0</v>
      </c>
    </row>
    <row r="4410" spans="1:5" x14ac:dyDescent="0.25">
      <c r="A4410" s="190">
        <v>3103110242</v>
      </c>
      <c r="B4410" s="190" t="s">
        <v>9504</v>
      </c>
      <c r="C4410" s="190" t="s">
        <v>903</v>
      </c>
      <c r="D4410" s="190" t="s">
        <v>479</v>
      </c>
      <c r="E4410" s="191">
        <v>0</v>
      </c>
    </row>
    <row r="4411" spans="1:5" x14ac:dyDescent="0.25">
      <c r="A4411" s="188">
        <v>3103110243</v>
      </c>
      <c r="B4411" s="188" t="s">
        <v>9505</v>
      </c>
      <c r="C4411" s="188" t="s">
        <v>903</v>
      </c>
      <c r="D4411" s="188" t="s">
        <v>479</v>
      </c>
      <c r="E4411" s="189">
        <v>0</v>
      </c>
    </row>
    <row r="4412" spans="1:5" x14ac:dyDescent="0.25">
      <c r="A4412" s="190">
        <v>3103110244</v>
      </c>
      <c r="B4412" s="190" t="s">
        <v>9506</v>
      </c>
      <c r="C4412" s="190" t="s">
        <v>903</v>
      </c>
      <c r="D4412" s="190" t="s">
        <v>479</v>
      </c>
      <c r="E4412" s="191">
        <v>0</v>
      </c>
    </row>
    <row r="4413" spans="1:5" x14ac:dyDescent="0.25">
      <c r="A4413" s="188">
        <v>3103110245</v>
      </c>
      <c r="B4413" s="188" t="s">
        <v>9507</v>
      </c>
      <c r="C4413" s="188" t="s">
        <v>903</v>
      </c>
      <c r="D4413" s="188" t="s">
        <v>479</v>
      </c>
      <c r="E4413" s="189">
        <v>0</v>
      </c>
    </row>
    <row r="4414" spans="1:5" x14ac:dyDescent="0.25">
      <c r="A4414" s="190">
        <v>3103110246</v>
      </c>
      <c r="B4414" s="190" t="s">
        <v>9508</v>
      </c>
      <c r="C4414" s="190" t="s">
        <v>903</v>
      </c>
      <c r="D4414" s="190" t="s">
        <v>479</v>
      </c>
      <c r="E4414" s="191">
        <v>0</v>
      </c>
    </row>
    <row r="4415" spans="1:5" x14ac:dyDescent="0.25">
      <c r="A4415" s="188">
        <v>3103110247</v>
      </c>
      <c r="B4415" s="188" t="s">
        <v>9509</v>
      </c>
      <c r="C4415" s="188" t="s">
        <v>903</v>
      </c>
      <c r="D4415" s="188" t="s">
        <v>1975</v>
      </c>
      <c r="E4415" s="189">
        <v>0</v>
      </c>
    </row>
    <row r="4416" spans="1:5" x14ac:dyDescent="0.25">
      <c r="A4416" s="190">
        <v>3103110248</v>
      </c>
      <c r="B4416" s="190" t="s">
        <v>9510</v>
      </c>
      <c r="C4416" s="190" t="s">
        <v>903</v>
      </c>
      <c r="D4416" s="190" t="s">
        <v>1975</v>
      </c>
      <c r="E4416" s="191">
        <v>0</v>
      </c>
    </row>
    <row r="4417" spans="1:5" x14ac:dyDescent="0.25">
      <c r="A4417" s="188">
        <v>3103110249</v>
      </c>
      <c r="B4417" s="188" t="s">
        <v>9511</v>
      </c>
      <c r="C4417" s="188" t="s">
        <v>903</v>
      </c>
      <c r="D4417" s="188" t="s">
        <v>1975</v>
      </c>
      <c r="E4417" s="189">
        <v>0</v>
      </c>
    </row>
    <row r="4418" spans="1:5" x14ac:dyDescent="0.25">
      <c r="A4418" s="190">
        <v>3103110250</v>
      </c>
      <c r="B4418" s="190" t="s">
        <v>8316</v>
      </c>
      <c r="C4418" s="190" t="s">
        <v>903</v>
      </c>
      <c r="D4418" s="190" t="s">
        <v>1975</v>
      </c>
      <c r="E4418" s="191">
        <v>0</v>
      </c>
    </row>
    <row r="4419" spans="1:5" x14ac:dyDescent="0.25">
      <c r="A4419" s="188">
        <v>3103110251</v>
      </c>
      <c r="B4419" s="188" t="s">
        <v>9512</v>
      </c>
      <c r="C4419" s="188" t="s">
        <v>903</v>
      </c>
      <c r="D4419" s="188" t="s">
        <v>1975</v>
      </c>
      <c r="E4419" s="189">
        <v>0</v>
      </c>
    </row>
    <row r="4420" spans="1:5" x14ac:dyDescent="0.25">
      <c r="A4420" s="190">
        <v>3103110252</v>
      </c>
      <c r="B4420" s="190" t="s">
        <v>9513</v>
      </c>
      <c r="C4420" s="190" t="s">
        <v>903</v>
      </c>
      <c r="D4420" s="190" t="s">
        <v>1975</v>
      </c>
      <c r="E4420" s="191">
        <v>0</v>
      </c>
    </row>
    <row r="4421" spans="1:5" x14ac:dyDescent="0.25">
      <c r="A4421" s="188">
        <v>3103110253</v>
      </c>
      <c r="B4421" s="188" t="s">
        <v>9514</v>
      </c>
      <c r="C4421" s="188" t="s">
        <v>903</v>
      </c>
      <c r="D4421" s="188" t="s">
        <v>1975</v>
      </c>
      <c r="E4421" s="189">
        <v>0</v>
      </c>
    </row>
    <row r="4422" spans="1:5" x14ac:dyDescent="0.25">
      <c r="A4422" s="190">
        <v>3103110254</v>
      </c>
      <c r="B4422" s="190" t="s">
        <v>9515</v>
      </c>
      <c r="C4422" s="190" t="s">
        <v>903</v>
      </c>
      <c r="D4422" s="190" t="s">
        <v>1975</v>
      </c>
      <c r="E4422" s="191">
        <v>0</v>
      </c>
    </row>
    <row r="4423" spans="1:5" x14ac:dyDescent="0.25">
      <c r="A4423" s="188">
        <v>3103110255</v>
      </c>
      <c r="B4423" s="188" t="s">
        <v>9516</v>
      </c>
      <c r="C4423" s="188" t="s">
        <v>903</v>
      </c>
      <c r="D4423" s="188" t="s">
        <v>2002</v>
      </c>
      <c r="E4423" s="189">
        <v>0</v>
      </c>
    </row>
    <row r="4424" spans="1:5" x14ac:dyDescent="0.25">
      <c r="A4424" s="190">
        <v>3103110256</v>
      </c>
      <c r="B4424" s="190" t="s">
        <v>9517</v>
      </c>
      <c r="C4424" s="190" t="s">
        <v>903</v>
      </c>
      <c r="D4424" s="190" t="s">
        <v>2002</v>
      </c>
      <c r="E4424" s="191">
        <v>0</v>
      </c>
    </row>
    <row r="4425" spans="1:5" x14ac:dyDescent="0.25">
      <c r="A4425" s="188">
        <v>3103110257</v>
      </c>
      <c r="B4425" s="188" t="s">
        <v>9518</v>
      </c>
      <c r="C4425" s="188" t="s">
        <v>903</v>
      </c>
      <c r="D4425" s="188" t="s">
        <v>2002</v>
      </c>
      <c r="E4425" s="189">
        <v>0</v>
      </c>
    </row>
    <row r="4426" spans="1:5" x14ac:dyDescent="0.25">
      <c r="A4426" s="190">
        <v>3103110258</v>
      </c>
      <c r="B4426" s="190" t="s">
        <v>8791</v>
      </c>
      <c r="C4426" s="190" t="s">
        <v>903</v>
      </c>
      <c r="D4426" s="190" t="s">
        <v>479</v>
      </c>
      <c r="E4426" s="191">
        <v>0</v>
      </c>
    </row>
    <row r="4427" spans="1:5" x14ac:dyDescent="0.25">
      <c r="A4427" s="188">
        <v>3103110259</v>
      </c>
      <c r="B4427" s="188" t="s">
        <v>8792</v>
      </c>
      <c r="C4427" s="188" t="s">
        <v>903</v>
      </c>
      <c r="D4427" s="188" t="s">
        <v>479</v>
      </c>
      <c r="E4427" s="189">
        <v>0</v>
      </c>
    </row>
    <row r="4428" spans="1:5" x14ac:dyDescent="0.25">
      <c r="A4428" s="190">
        <v>3103110260</v>
      </c>
      <c r="B4428" s="190" t="s">
        <v>8600</v>
      </c>
      <c r="C4428" s="190" t="s">
        <v>903</v>
      </c>
      <c r="D4428" s="190" t="s">
        <v>874</v>
      </c>
      <c r="E4428" s="191">
        <v>0</v>
      </c>
    </row>
    <row r="4429" spans="1:5" x14ac:dyDescent="0.25">
      <c r="A4429" s="188">
        <v>3103110261</v>
      </c>
      <c r="B4429" s="188" t="s">
        <v>8601</v>
      </c>
      <c r="C4429" s="188" t="s">
        <v>903</v>
      </c>
      <c r="D4429" s="188" t="s">
        <v>479</v>
      </c>
      <c r="E4429" s="189">
        <v>0</v>
      </c>
    </row>
    <row r="4430" spans="1:5" x14ac:dyDescent="0.25">
      <c r="A4430" s="190">
        <v>3103110262</v>
      </c>
      <c r="B4430" s="190" t="s">
        <v>9519</v>
      </c>
      <c r="C4430" s="190" t="s">
        <v>903</v>
      </c>
      <c r="D4430" s="190" t="s">
        <v>479</v>
      </c>
      <c r="E4430" s="191">
        <v>0</v>
      </c>
    </row>
    <row r="4431" spans="1:5" x14ac:dyDescent="0.25">
      <c r="A4431" s="188">
        <v>3103110263</v>
      </c>
      <c r="B4431" s="188" t="s">
        <v>6220</v>
      </c>
      <c r="C4431" s="188" t="s">
        <v>903</v>
      </c>
      <c r="D4431" s="188" t="s">
        <v>1975</v>
      </c>
      <c r="E4431" s="189">
        <v>0</v>
      </c>
    </row>
    <row r="4432" spans="1:5" x14ac:dyDescent="0.25">
      <c r="A4432" s="190">
        <v>3103110264</v>
      </c>
      <c r="B4432" s="190" t="s">
        <v>6230</v>
      </c>
      <c r="C4432" s="190" t="s">
        <v>903</v>
      </c>
      <c r="D4432" s="190" t="s">
        <v>1975</v>
      </c>
      <c r="E4432" s="191">
        <v>0</v>
      </c>
    </row>
    <row r="4433" spans="1:5" x14ac:dyDescent="0.25">
      <c r="A4433" s="188">
        <v>3103110265</v>
      </c>
      <c r="B4433" s="188" t="s">
        <v>6221</v>
      </c>
      <c r="C4433" s="188" t="s">
        <v>903</v>
      </c>
      <c r="D4433" s="188" t="s">
        <v>1975</v>
      </c>
      <c r="E4433" s="189">
        <v>0</v>
      </c>
    </row>
    <row r="4434" spans="1:5" x14ac:dyDescent="0.25">
      <c r="A4434" s="190">
        <v>3103110266</v>
      </c>
      <c r="B4434" s="190" t="s">
        <v>6221</v>
      </c>
      <c r="C4434" s="190" t="s">
        <v>903</v>
      </c>
      <c r="D4434" s="190" t="s">
        <v>1975</v>
      </c>
      <c r="E4434" s="191">
        <v>0</v>
      </c>
    </row>
    <row r="4435" spans="1:5" x14ac:dyDescent="0.25">
      <c r="A4435" s="188">
        <v>3103110267</v>
      </c>
      <c r="B4435" s="188" t="s">
        <v>8688</v>
      </c>
      <c r="C4435" s="188" t="s">
        <v>903</v>
      </c>
      <c r="D4435" s="188" t="s">
        <v>1975</v>
      </c>
      <c r="E4435" s="189">
        <v>0</v>
      </c>
    </row>
    <row r="4436" spans="1:5" x14ac:dyDescent="0.25">
      <c r="A4436" s="190">
        <v>3103110268</v>
      </c>
      <c r="B4436" s="190" t="s">
        <v>8685</v>
      </c>
      <c r="C4436" s="190" t="s">
        <v>903</v>
      </c>
      <c r="D4436" s="190" t="s">
        <v>1975</v>
      </c>
      <c r="E4436" s="191">
        <v>0</v>
      </c>
    </row>
    <row r="4437" spans="1:5" x14ac:dyDescent="0.25">
      <c r="A4437" s="188">
        <v>3103110269</v>
      </c>
      <c r="B4437" s="188" t="s">
        <v>8689</v>
      </c>
      <c r="C4437" s="188" t="s">
        <v>903</v>
      </c>
      <c r="D4437" s="188" t="s">
        <v>478</v>
      </c>
      <c r="E4437" s="189">
        <v>0</v>
      </c>
    </row>
    <row r="4438" spans="1:5" x14ac:dyDescent="0.25">
      <c r="A4438" s="190">
        <v>3103110270</v>
      </c>
      <c r="B4438" s="190" t="s">
        <v>9520</v>
      </c>
      <c r="C4438" s="190" t="s">
        <v>903</v>
      </c>
      <c r="D4438" s="190" t="s">
        <v>479</v>
      </c>
      <c r="E4438" s="191">
        <v>0</v>
      </c>
    </row>
    <row r="4439" spans="1:5" x14ac:dyDescent="0.25">
      <c r="A4439" s="188">
        <v>3103110271</v>
      </c>
      <c r="B4439" s="188" t="s">
        <v>9521</v>
      </c>
      <c r="C4439" s="188" t="s">
        <v>903</v>
      </c>
      <c r="D4439" s="188" t="s">
        <v>479</v>
      </c>
      <c r="E4439" s="189">
        <v>0</v>
      </c>
    </row>
    <row r="4440" spans="1:5" x14ac:dyDescent="0.25">
      <c r="A4440" s="190">
        <v>3103110272</v>
      </c>
      <c r="B4440" s="190" t="s">
        <v>8793</v>
      </c>
      <c r="C4440" s="190" t="s">
        <v>903</v>
      </c>
      <c r="D4440" s="190" t="s">
        <v>479</v>
      </c>
      <c r="E4440" s="191">
        <v>0</v>
      </c>
    </row>
    <row r="4441" spans="1:5" x14ac:dyDescent="0.25">
      <c r="A4441" s="188">
        <v>3103110273</v>
      </c>
      <c r="B4441" s="188" t="s">
        <v>9522</v>
      </c>
      <c r="C4441" s="188" t="s">
        <v>903</v>
      </c>
      <c r="D4441" s="188" t="s">
        <v>874</v>
      </c>
      <c r="E4441" s="189">
        <v>0</v>
      </c>
    </row>
    <row r="4442" spans="1:5" x14ac:dyDescent="0.25">
      <c r="A4442" s="190">
        <v>3103110274</v>
      </c>
      <c r="B4442" s="190" t="s">
        <v>9523</v>
      </c>
      <c r="C4442" s="190" t="s">
        <v>903</v>
      </c>
      <c r="D4442" s="190" t="s">
        <v>1975</v>
      </c>
      <c r="E4442" s="191">
        <v>0</v>
      </c>
    </row>
    <row r="4443" spans="1:5" x14ac:dyDescent="0.25">
      <c r="A4443" s="188">
        <v>3103110275</v>
      </c>
      <c r="B4443" s="188" t="s">
        <v>9524</v>
      </c>
      <c r="C4443" s="188" t="s">
        <v>903</v>
      </c>
      <c r="D4443" s="188" t="s">
        <v>479</v>
      </c>
      <c r="E4443" s="189">
        <v>0</v>
      </c>
    </row>
    <row r="4444" spans="1:5" x14ac:dyDescent="0.25">
      <c r="A4444" s="190">
        <v>3103110276</v>
      </c>
      <c r="B4444" s="190" t="s">
        <v>9525</v>
      </c>
      <c r="C4444" s="190" t="s">
        <v>903</v>
      </c>
      <c r="D4444" s="190" t="s">
        <v>479</v>
      </c>
      <c r="E4444" s="191">
        <v>0</v>
      </c>
    </row>
    <row r="4445" spans="1:5" x14ac:dyDescent="0.25">
      <c r="A4445" s="188">
        <v>3103110277</v>
      </c>
      <c r="B4445" s="188" t="s">
        <v>8794</v>
      </c>
      <c r="C4445" s="188" t="s">
        <v>903</v>
      </c>
      <c r="D4445" s="188" t="s">
        <v>479</v>
      </c>
      <c r="E4445" s="189">
        <v>0</v>
      </c>
    </row>
    <row r="4446" spans="1:5" x14ac:dyDescent="0.25">
      <c r="A4446" s="190">
        <v>3103110278</v>
      </c>
      <c r="B4446" s="190" t="s">
        <v>9526</v>
      </c>
      <c r="C4446" s="190" t="s">
        <v>903</v>
      </c>
      <c r="D4446" s="190" t="s">
        <v>479</v>
      </c>
      <c r="E4446" s="191">
        <v>0</v>
      </c>
    </row>
    <row r="4447" spans="1:5" x14ac:dyDescent="0.25">
      <c r="A4447" s="188">
        <v>3103110279</v>
      </c>
      <c r="B4447" s="188" t="s">
        <v>8795</v>
      </c>
      <c r="C4447" s="188" t="s">
        <v>903</v>
      </c>
      <c r="D4447" s="188" t="s">
        <v>1975</v>
      </c>
      <c r="E4447" s="189">
        <v>0</v>
      </c>
    </row>
    <row r="4448" spans="1:5" x14ac:dyDescent="0.25">
      <c r="A4448" s="190">
        <v>3103110280</v>
      </c>
      <c r="B4448" s="190" t="s">
        <v>8796</v>
      </c>
      <c r="C4448" s="190" t="s">
        <v>903</v>
      </c>
      <c r="D4448" s="190" t="s">
        <v>1975</v>
      </c>
      <c r="E4448" s="191">
        <v>0</v>
      </c>
    </row>
    <row r="4449" spans="1:5" x14ac:dyDescent="0.25">
      <c r="A4449" s="188">
        <v>3103110281</v>
      </c>
      <c r="B4449" s="188" t="s">
        <v>8797</v>
      </c>
      <c r="C4449" s="188" t="s">
        <v>903</v>
      </c>
      <c r="D4449" s="188" t="s">
        <v>1975</v>
      </c>
      <c r="E4449" s="189">
        <v>0</v>
      </c>
    </row>
    <row r="4450" spans="1:5" x14ac:dyDescent="0.25">
      <c r="A4450" s="190">
        <v>3103110282</v>
      </c>
      <c r="B4450" s="190" t="s">
        <v>9527</v>
      </c>
      <c r="C4450" s="190" t="s">
        <v>903</v>
      </c>
      <c r="D4450" s="190" t="s">
        <v>479</v>
      </c>
      <c r="E4450" s="191">
        <v>0</v>
      </c>
    </row>
    <row r="4451" spans="1:5" x14ac:dyDescent="0.25">
      <c r="A4451" s="188">
        <v>3103110283</v>
      </c>
      <c r="B4451" s="188" t="s">
        <v>8798</v>
      </c>
      <c r="C4451" s="188" t="s">
        <v>903</v>
      </c>
      <c r="D4451" s="188" t="s">
        <v>479</v>
      </c>
      <c r="E4451" s="189">
        <v>0</v>
      </c>
    </row>
    <row r="4452" spans="1:5" x14ac:dyDescent="0.25">
      <c r="A4452" s="190">
        <v>3103110284</v>
      </c>
      <c r="B4452" s="190" t="s">
        <v>8799</v>
      </c>
      <c r="C4452" s="190" t="s">
        <v>903</v>
      </c>
      <c r="D4452" s="190" t="s">
        <v>2247</v>
      </c>
      <c r="E4452" s="191">
        <v>0</v>
      </c>
    </row>
    <row r="4453" spans="1:5" x14ac:dyDescent="0.25">
      <c r="A4453" s="188">
        <v>3103110285</v>
      </c>
      <c r="B4453" s="188" t="s">
        <v>8800</v>
      </c>
      <c r="C4453" s="188" t="s">
        <v>903</v>
      </c>
      <c r="D4453" s="188" t="s">
        <v>1975</v>
      </c>
      <c r="E4453" s="189">
        <v>0</v>
      </c>
    </row>
    <row r="4454" spans="1:5" x14ac:dyDescent="0.25">
      <c r="A4454" s="190">
        <v>3103110286</v>
      </c>
      <c r="B4454" s="190" t="s">
        <v>8801</v>
      </c>
      <c r="C4454" s="190" t="s">
        <v>903</v>
      </c>
      <c r="D4454" s="190" t="s">
        <v>1975</v>
      </c>
      <c r="E4454" s="191">
        <v>0</v>
      </c>
    </row>
    <row r="4455" spans="1:5" x14ac:dyDescent="0.25">
      <c r="A4455" s="188">
        <v>3103110287</v>
      </c>
      <c r="B4455" s="188" t="s">
        <v>9528</v>
      </c>
      <c r="C4455" s="188" t="s">
        <v>903</v>
      </c>
      <c r="D4455" s="188" t="s">
        <v>479</v>
      </c>
      <c r="E4455" s="189">
        <v>0</v>
      </c>
    </row>
    <row r="4456" spans="1:5" x14ac:dyDescent="0.25">
      <c r="A4456" s="190">
        <v>3103110288</v>
      </c>
      <c r="B4456" s="190" t="s">
        <v>8802</v>
      </c>
      <c r="C4456" s="190" t="s">
        <v>903</v>
      </c>
      <c r="D4456" s="190" t="s">
        <v>479</v>
      </c>
      <c r="E4456" s="191">
        <v>0</v>
      </c>
    </row>
    <row r="4457" spans="1:5" x14ac:dyDescent="0.25">
      <c r="A4457" s="188">
        <v>3103110289</v>
      </c>
      <c r="B4457" s="188" t="s">
        <v>8803</v>
      </c>
      <c r="C4457" s="188" t="s">
        <v>903</v>
      </c>
      <c r="D4457" s="188" t="s">
        <v>1975</v>
      </c>
      <c r="E4457" s="189">
        <v>0</v>
      </c>
    </row>
    <row r="4458" spans="1:5" x14ac:dyDescent="0.25">
      <c r="A4458" s="190">
        <v>3103110290</v>
      </c>
      <c r="B4458" s="190" t="s">
        <v>8804</v>
      </c>
      <c r="C4458" s="190" t="s">
        <v>903</v>
      </c>
      <c r="D4458" s="190" t="s">
        <v>1975</v>
      </c>
      <c r="E4458" s="191">
        <v>0</v>
      </c>
    </row>
    <row r="4459" spans="1:5" x14ac:dyDescent="0.25">
      <c r="A4459" s="188">
        <v>3103110291</v>
      </c>
      <c r="B4459" s="188" t="s">
        <v>8805</v>
      </c>
      <c r="C4459" s="188" t="s">
        <v>903</v>
      </c>
      <c r="D4459" s="188" t="s">
        <v>874</v>
      </c>
      <c r="E4459" s="189">
        <v>0</v>
      </c>
    </row>
    <row r="4460" spans="1:5" x14ac:dyDescent="0.25">
      <c r="A4460" s="190">
        <v>3103110292</v>
      </c>
      <c r="B4460" s="190" t="s">
        <v>8806</v>
      </c>
      <c r="C4460" s="190" t="s">
        <v>903</v>
      </c>
      <c r="D4460" s="190" t="s">
        <v>479</v>
      </c>
      <c r="E4460" s="191">
        <v>0</v>
      </c>
    </row>
    <row r="4461" spans="1:5" x14ac:dyDescent="0.25">
      <c r="A4461" s="188">
        <v>3103110293</v>
      </c>
      <c r="B4461" s="188" t="s">
        <v>9007</v>
      </c>
      <c r="C4461" s="188" t="s">
        <v>903</v>
      </c>
      <c r="D4461" s="188" t="s">
        <v>481</v>
      </c>
      <c r="E4461" s="189">
        <v>0</v>
      </c>
    </row>
    <row r="4462" spans="1:5" x14ac:dyDescent="0.25">
      <c r="A4462" s="190">
        <v>3103110294</v>
      </c>
      <c r="B4462" s="190" t="s">
        <v>9529</v>
      </c>
      <c r="C4462" s="190" t="s">
        <v>903</v>
      </c>
      <c r="D4462" s="190" t="s">
        <v>481</v>
      </c>
      <c r="E4462" s="191">
        <v>0</v>
      </c>
    </row>
    <row r="4463" spans="1:5" x14ac:dyDescent="0.25">
      <c r="A4463" s="188">
        <v>3103110295</v>
      </c>
      <c r="B4463" s="188" t="s">
        <v>9036</v>
      </c>
      <c r="C4463" s="188" t="s">
        <v>903</v>
      </c>
      <c r="D4463" s="188" t="s">
        <v>479</v>
      </c>
      <c r="E4463" s="189">
        <v>0</v>
      </c>
    </row>
    <row r="4464" spans="1:5" x14ac:dyDescent="0.25">
      <c r="A4464" s="190">
        <v>3103110296</v>
      </c>
      <c r="B4464" s="190" t="s">
        <v>9037</v>
      </c>
      <c r="C4464" s="190" t="s">
        <v>903</v>
      </c>
      <c r="D4464" s="190" t="s">
        <v>874</v>
      </c>
      <c r="E4464" s="191">
        <v>0</v>
      </c>
    </row>
    <row r="4465" spans="1:5" x14ac:dyDescent="0.25">
      <c r="A4465" s="188">
        <v>3103110297</v>
      </c>
      <c r="B4465" s="188" t="s">
        <v>9530</v>
      </c>
      <c r="C4465" s="188" t="s">
        <v>903</v>
      </c>
      <c r="D4465" s="188" t="s">
        <v>479</v>
      </c>
      <c r="E4465" s="189">
        <v>0</v>
      </c>
    </row>
    <row r="4466" spans="1:5" x14ac:dyDescent="0.25">
      <c r="A4466" s="190">
        <v>3103110298</v>
      </c>
      <c r="B4466" s="190" t="s">
        <v>8235</v>
      </c>
      <c r="C4466" s="190" t="s">
        <v>903</v>
      </c>
      <c r="D4466" s="190" t="s">
        <v>479</v>
      </c>
      <c r="E4466" s="191">
        <v>0</v>
      </c>
    </row>
    <row r="4467" spans="1:5" x14ac:dyDescent="0.25">
      <c r="A4467" s="188">
        <v>3103110299</v>
      </c>
      <c r="B4467" s="188" t="s">
        <v>9110</v>
      </c>
      <c r="C4467" s="188" t="s">
        <v>903</v>
      </c>
      <c r="D4467" s="188" t="s">
        <v>479</v>
      </c>
      <c r="E4467" s="189">
        <v>0</v>
      </c>
    </row>
    <row r="4468" spans="1:5" x14ac:dyDescent="0.25">
      <c r="A4468" s="190">
        <v>3103110300</v>
      </c>
      <c r="B4468" s="190" t="s">
        <v>9531</v>
      </c>
      <c r="C4468" s="190" t="s">
        <v>903</v>
      </c>
      <c r="D4468" s="190" t="s">
        <v>479</v>
      </c>
      <c r="E4468" s="191">
        <v>0</v>
      </c>
    </row>
    <row r="4469" spans="1:5" x14ac:dyDescent="0.25">
      <c r="A4469" s="188">
        <v>3103110301</v>
      </c>
      <c r="B4469" s="188" t="s">
        <v>9532</v>
      </c>
      <c r="C4469" s="188" t="s">
        <v>903</v>
      </c>
      <c r="D4469" s="188" t="s">
        <v>2062</v>
      </c>
      <c r="E4469" s="189">
        <v>0</v>
      </c>
    </row>
    <row r="4470" spans="1:5" x14ac:dyDescent="0.25">
      <c r="A4470" s="190">
        <v>3103110302</v>
      </c>
      <c r="B4470" s="190" t="s">
        <v>9533</v>
      </c>
      <c r="C4470" s="190" t="s">
        <v>903</v>
      </c>
      <c r="D4470" s="190" t="s">
        <v>479</v>
      </c>
      <c r="E4470" s="191">
        <v>0</v>
      </c>
    </row>
    <row r="4471" spans="1:5" x14ac:dyDescent="0.25">
      <c r="A4471" s="188">
        <v>3103110303</v>
      </c>
      <c r="B4471" s="188" t="s">
        <v>9534</v>
      </c>
      <c r="C4471" s="188" t="s">
        <v>903</v>
      </c>
      <c r="D4471" s="188" t="s">
        <v>479</v>
      </c>
      <c r="E4471" s="189">
        <v>0</v>
      </c>
    </row>
    <row r="4472" spans="1:5" x14ac:dyDescent="0.25">
      <c r="A4472" s="190">
        <v>3103110304</v>
      </c>
      <c r="B4472" s="190" t="s">
        <v>9535</v>
      </c>
      <c r="C4472" s="190" t="s">
        <v>903</v>
      </c>
      <c r="D4472" s="190" t="s">
        <v>479</v>
      </c>
      <c r="E4472" s="191">
        <v>0</v>
      </c>
    </row>
    <row r="4473" spans="1:5" x14ac:dyDescent="0.25">
      <c r="A4473" s="188">
        <v>3103110305</v>
      </c>
      <c r="B4473" s="188" t="s">
        <v>9536</v>
      </c>
      <c r="C4473" s="188" t="s">
        <v>903</v>
      </c>
      <c r="D4473" s="188" t="s">
        <v>479</v>
      </c>
      <c r="E4473" s="189">
        <v>0</v>
      </c>
    </row>
    <row r="4474" spans="1:5" x14ac:dyDescent="0.25">
      <c r="A4474" s="190">
        <v>3103110306</v>
      </c>
      <c r="B4474" s="190" t="s">
        <v>9537</v>
      </c>
      <c r="C4474" s="190" t="s">
        <v>903</v>
      </c>
      <c r="D4474" s="190" t="s">
        <v>2062</v>
      </c>
      <c r="E4474" s="191">
        <v>0</v>
      </c>
    </row>
    <row r="4475" spans="1:5" x14ac:dyDescent="0.25">
      <c r="A4475" s="188">
        <v>3103110307</v>
      </c>
      <c r="B4475" s="188" t="s">
        <v>9538</v>
      </c>
      <c r="C4475" s="188" t="s">
        <v>903</v>
      </c>
      <c r="D4475" s="188" t="s">
        <v>479</v>
      </c>
      <c r="E4475" s="189">
        <v>0</v>
      </c>
    </row>
    <row r="4476" spans="1:5" x14ac:dyDescent="0.25">
      <c r="A4476" s="190">
        <v>3103110308</v>
      </c>
      <c r="B4476" s="190" t="s">
        <v>9539</v>
      </c>
      <c r="C4476" s="190" t="s">
        <v>903</v>
      </c>
      <c r="D4476" s="190" t="s">
        <v>479</v>
      </c>
      <c r="E4476" s="191">
        <v>0</v>
      </c>
    </row>
    <row r="4477" spans="1:5" x14ac:dyDescent="0.25">
      <c r="A4477" s="188">
        <v>3103110309</v>
      </c>
      <c r="B4477" s="188" t="s">
        <v>9540</v>
      </c>
      <c r="C4477" s="188" t="s">
        <v>903</v>
      </c>
      <c r="D4477" s="188" t="s">
        <v>479</v>
      </c>
      <c r="E4477" s="189">
        <v>0</v>
      </c>
    </row>
    <row r="4478" spans="1:5" x14ac:dyDescent="0.25">
      <c r="A4478" s="190">
        <v>3103110310</v>
      </c>
      <c r="B4478" s="190" t="s">
        <v>9541</v>
      </c>
      <c r="C4478" s="190" t="s">
        <v>903</v>
      </c>
      <c r="D4478" s="190" t="s">
        <v>479</v>
      </c>
      <c r="E4478" s="191">
        <v>0</v>
      </c>
    </row>
    <row r="4479" spans="1:5" x14ac:dyDescent="0.25">
      <c r="A4479" s="188">
        <v>3103110311</v>
      </c>
      <c r="B4479" s="188" t="s">
        <v>9542</v>
      </c>
      <c r="C4479" s="188" t="s">
        <v>903</v>
      </c>
      <c r="D4479" s="188" t="s">
        <v>479</v>
      </c>
      <c r="E4479" s="189">
        <v>0</v>
      </c>
    </row>
    <row r="4480" spans="1:5" x14ac:dyDescent="0.25">
      <c r="A4480" s="190">
        <v>3103110312</v>
      </c>
      <c r="B4480" s="190" t="s">
        <v>9543</v>
      </c>
      <c r="C4480" s="190" t="s">
        <v>903</v>
      </c>
      <c r="D4480" s="190" t="s">
        <v>479</v>
      </c>
      <c r="E4480" s="191">
        <v>0</v>
      </c>
    </row>
    <row r="4481" spans="1:5" x14ac:dyDescent="0.25">
      <c r="A4481" s="188">
        <v>3103110313</v>
      </c>
      <c r="B4481" s="188" t="s">
        <v>3072</v>
      </c>
      <c r="C4481" s="188" t="s">
        <v>903</v>
      </c>
      <c r="D4481" s="188" t="s">
        <v>2062</v>
      </c>
      <c r="E4481" s="189">
        <v>0</v>
      </c>
    </row>
    <row r="4482" spans="1:5" x14ac:dyDescent="0.25">
      <c r="A4482" s="190">
        <v>3103110314</v>
      </c>
      <c r="B4482" s="190" t="s">
        <v>12309</v>
      </c>
      <c r="C4482" s="190" t="s">
        <v>903</v>
      </c>
      <c r="D4482" s="190" t="s">
        <v>479</v>
      </c>
      <c r="E4482" s="191">
        <v>0</v>
      </c>
    </row>
    <row r="4483" spans="1:5" x14ac:dyDescent="0.25">
      <c r="A4483" s="188">
        <v>3103110315</v>
      </c>
      <c r="B4483" s="188" t="s">
        <v>12310</v>
      </c>
      <c r="C4483" s="188" t="s">
        <v>903</v>
      </c>
      <c r="D4483" s="188" t="s">
        <v>479</v>
      </c>
      <c r="E4483" s="189">
        <v>0</v>
      </c>
    </row>
    <row r="4484" spans="1:5" x14ac:dyDescent="0.25">
      <c r="A4484" s="190">
        <v>3103110316</v>
      </c>
      <c r="B4484" s="190" t="s">
        <v>12311</v>
      </c>
      <c r="C4484" s="190" t="s">
        <v>903</v>
      </c>
      <c r="D4484" s="190" t="s">
        <v>479</v>
      </c>
      <c r="E4484" s="191">
        <v>0</v>
      </c>
    </row>
    <row r="4485" spans="1:5" x14ac:dyDescent="0.25">
      <c r="A4485" s="188">
        <v>3103110317</v>
      </c>
      <c r="B4485" s="188" t="s">
        <v>12312</v>
      </c>
      <c r="C4485" s="188" t="s">
        <v>903</v>
      </c>
      <c r="D4485" s="188" t="s">
        <v>479</v>
      </c>
      <c r="E4485" s="189">
        <v>0</v>
      </c>
    </row>
    <row r="4486" spans="1:5" x14ac:dyDescent="0.25">
      <c r="A4486" s="190">
        <v>3103110318</v>
      </c>
      <c r="B4486" s="190" t="s">
        <v>8056</v>
      </c>
      <c r="C4486" s="190" t="s">
        <v>903</v>
      </c>
      <c r="D4486" s="190" t="s">
        <v>479</v>
      </c>
      <c r="E4486" s="191">
        <v>0</v>
      </c>
    </row>
    <row r="4487" spans="1:5" x14ac:dyDescent="0.25">
      <c r="A4487" s="188">
        <v>3103110319</v>
      </c>
      <c r="B4487" s="188" t="s">
        <v>11803</v>
      </c>
      <c r="C4487" s="188" t="s">
        <v>903</v>
      </c>
      <c r="D4487" s="188" t="s">
        <v>479</v>
      </c>
      <c r="E4487" s="189">
        <v>0</v>
      </c>
    </row>
    <row r="4488" spans="1:5" x14ac:dyDescent="0.25">
      <c r="A4488" s="190">
        <v>3103110320</v>
      </c>
      <c r="B4488" s="190" t="s">
        <v>11804</v>
      </c>
      <c r="C4488" s="190" t="s">
        <v>903</v>
      </c>
      <c r="D4488" s="190" t="s">
        <v>479</v>
      </c>
      <c r="E4488" s="191">
        <v>0</v>
      </c>
    </row>
    <row r="4489" spans="1:5" x14ac:dyDescent="0.25">
      <c r="A4489" s="188">
        <v>3103110321</v>
      </c>
      <c r="B4489" s="188" t="s">
        <v>11805</v>
      </c>
      <c r="C4489" s="188" t="s">
        <v>903</v>
      </c>
      <c r="D4489" s="188" t="s">
        <v>479</v>
      </c>
      <c r="E4489" s="189">
        <v>0</v>
      </c>
    </row>
    <row r="4490" spans="1:5" x14ac:dyDescent="0.25">
      <c r="A4490" s="190">
        <v>3103110322</v>
      </c>
      <c r="B4490" s="190" t="s">
        <v>11806</v>
      </c>
      <c r="C4490" s="190" t="s">
        <v>903</v>
      </c>
      <c r="D4490" s="190" t="s">
        <v>479</v>
      </c>
      <c r="E4490" s="191">
        <v>0</v>
      </c>
    </row>
    <row r="4491" spans="1:5" x14ac:dyDescent="0.25">
      <c r="A4491" s="188">
        <v>3103110323</v>
      </c>
      <c r="B4491" s="188" t="s">
        <v>11807</v>
      </c>
      <c r="C4491" s="188" t="s">
        <v>903</v>
      </c>
      <c r="D4491" s="188" t="s">
        <v>479</v>
      </c>
      <c r="E4491" s="189">
        <v>0</v>
      </c>
    </row>
    <row r="4492" spans="1:5" x14ac:dyDescent="0.25">
      <c r="A4492" s="190">
        <v>3103110324</v>
      </c>
      <c r="B4492" s="190" t="s">
        <v>11808</v>
      </c>
      <c r="C4492" s="190" t="s">
        <v>903</v>
      </c>
      <c r="D4492" s="190" t="s">
        <v>479</v>
      </c>
      <c r="E4492" s="191">
        <v>0</v>
      </c>
    </row>
    <row r="4493" spans="1:5" x14ac:dyDescent="0.25">
      <c r="A4493" s="188">
        <v>3103110325</v>
      </c>
      <c r="B4493" s="188" t="s">
        <v>11809</v>
      </c>
      <c r="C4493" s="188" t="s">
        <v>903</v>
      </c>
      <c r="D4493" s="188" t="s">
        <v>1975</v>
      </c>
      <c r="E4493" s="189">
        <v>0</v>
      </c>
    </row>
    <row r="4494" spans="1:5" x14ac:dyDescent="0.25">
      <c r="A4494" s="190">
        <v>3103110326</v>
      </c>
      <c r="B4494" s="190" t="s">
        <v>11810</v>
      </c>
      <c r="C4494" s="190" t="s">
        <v>903</v>
      </c>
      <c r="D4494" s="190" t="s">
        <v>1975</v>
      </c>
      <c r="E4494" s="191">
        <v>0</v>
      </c>
    </row>
    <row r="4495" spans="1:5" x14ac:dyDescent="0.25">
      <c r="A4495" s="188">
        <v>3103110327</v>
      </c>
      <c r="B4495" s="188" t="s">
        <v>11811</v>
      </c>
      <c r="C4495" s="188" t="s">
        <v>903</v>
      </c>
      <c r="D4495" s="188" t="s">
        <v>479</v>
      </c>
      <c r="E4495" s="189">
        <v>0</v>
      </c>
    </row>
    <row r="4496" spans="1:5" x14ac:dyDescent="0.25">
      <c r="A4496" s="190">
        <v>3103110328</v>
      </c>
      <c r="B4496" s="190" t="s">
        <v>11812</v>
      </c>
      <c r="C4496" s="190" t="s">
        <v>903</v>
      </c>
      <c r="D4496" s="190" t="s">
        <v>1975</v>
      </c>
      <c r="E4496" s="191">
        <v>0</v>
      </c>
    </row>
    <row r="4497" spans="1:5" x14ac:dyDescent="0.25">
      <c r="A4497" s="188">
        <v>3103110329</v>
      </c>
      <c r="B4497" s="188" t="s">
        <v>11813</v>
      </c>
      <c r="C4497" s="188" t="s">
        <v>903</v>
      </c>
      <c r="D4497" s="188" t="s">
        <v>479</v>
      </c>
      <c r="E4497" s="189">
        <v>0</v>
      </c>
    </row>
    <row r="4498" spans="1:5" x14ac:dyDescent="0.25">
      <c r="A4498" s="190">
        <v>3103110330</v>
      </c>
      <c r="B4498" s="190" t="s">
        <v>11814</v>
      </c>
      <c r="C4498" s="190" t="s">
        <v>903</v>
      </c>
      <c r="D4498" s="190" t="s">
        <v>479</v>
      </c>
      <c r="E4498" s="191">
        <v>0</v>
      </c>
    </row>
    <row r="4499" spans="1:5" x14ac:dyDescent="0.25">
      <c r="A4499" s="188">
        <v>3103110331</v>
      </c>
      <c r="B4499" s="188" t="s">
        <v>11815</v>
      </c>
      <c r="C4499" s="188" t="s">
        <v>903</v>
      </c>
      <c r="D4499" s="188" t="s">
        <v>479</v>
      </c>
      <c r="E4499" s="189">
        <v>0</v>
      </c>
    </row>
    <row r="4500" spans="1:5" x14ac:dyDescent="0.25">
      <c r="A4500" s="190">
        <v>3103110332</v>
      </c>
      <c r="B4500" s="190" t="s">
        <v>11816</v>
      </c>
      <c r="C4500" s="190" t="s">
        <v>903</v>
      </c>
      <c r="D4500" s="190" t="s">
        <v>479</v>
      </c>
      <c r="E4500" s="191">
        <v>0</v>
      </c>
    </row>
    <row r="4501" spans="1:5" x14ac:dyDescent="0.25">
      <c r="A4501" s="188">
        <v>3103110333</v>
      </c>
      <c r="B4501" s="188" t="s">
        <v>12313</v>
      </c>
      <c r="C4501" s="188" t="s">
        <v>903</v>
      </c>
      <c r="D4501" s="188" t="s">
        <v>479</v>
      </c>
      <c r="E4501" s="189">
        <v>0</v>
      </c>
    </row>
    <row r="4502" spans="1:5" x14ac:dyDescent="0.25">
      <c r="A4502" s="190">
        <v>3103110334</v>
      </c>
      <c r="B4502" s="190" t="s">
        <v>11817</v>
      </c>
      <c r="C4502" s="190" t="s">
        <v>903</v>
      </c>
      <c r="D4502" s="190" t="s">
        <v>479</v>
      </c>
      <c r="E4502" s="191">
        <v>0</v>
      </c>
    </row>
    <row r="4503" spans="1:5" x14ac:dyDescent="0.25">
      <c r="A4503" s="188">
        <v>3103110335</v>
      </c>
      <c r="B4503" s="188" t="s">
        <v>11818</v>
      </c>
      <c r="C4503" s="188" t="s">
        <v>903</v>
      </c>
      <c r="D4503" s="188" t="s">
        <v>1975</v>
      </c>
      <c r="E4503" s="189">
        <v>0</v>
      </c>
    </row>
    <row r="4504" spans="1:5" x14ac:dyDescent="0.25">
      <c r="A4504" s="190">
        <v>3103110336</v>
      </c>
      <c r="B4504" s="190" t="s">
        <v>11819</v>
      </c>
      <c r="C4504" s="190" t="s">
        <v>903</v>
      </c>
      <c r="D4504" s="190" t="s">
        <v>1975</v>
      </c>
      <c r="E4504" s="191">
        <v>0</v>
      </c>
    </row>
    <row r="4505" spans="1:5" x14ac:dyDescent="0.25">
      <c r="A4505" s="188">
        <v>3103110337</v>
      </c>
      <c r="B4505" s="188" t="s">
        <v>11820</v>
      </c>
      <c r="C4505" s="188" t="s">
        <v>903</v>
      </c>
      <c r="D4505" s="188" t="s">
        <v>479</v>
      </c>
      <c r="E4505" s="189">
        <v>0</v>
      </c>
    </row>
    <row r="4506" spans="1:5" x14ac:dyDescent="0.25">
      <c r="A4506" s="190">
        <v>3103110338</v>
      </c>
      <c r="B4506" s="190" t="s">
        <v>11821</v>
      </c>
      <c r="C4506" s="190" t="s">
        <v>903</v>
      </c>
      <c r="D4506" s="190" t="s">
        <v>479</v>
      </c>
      <c r="E4506" s="191">
        <v>0</v>
      </c>
    </row>
    <row r="4507" spans="1:5" x14ac:dyDescent="0.25">
      <c r="A4507" s="188">
        <v>3103110339</v>
      </c>
      <c r="B4507" s="188" t="s">
        <v>12314</v>
      </c>
      <c r="C4507" s="188" t="s">
        <v>903</v>
      </c>
      <c r="D4507" s="188" t="s">
        <v>479</v>
      </c>
      <c r="E4507" s="189">
        <v>0</v>
      </c>
    </row>
    <row r="4508" spans="1:5" x14ac:dyDescent="0.25">
      <c r="A4508" s="190">
        <v>3103110340</v>
      </c>
      <c r="B4508" s="190" t="s">
        <v>12083</v>
      </c>
      <c r="C4508" s="190" t="s">
        <v>903</v>
      </c>
      <c r="D4508" s="190" t="s">
        <v>479</v>
      </c>
      <c r="E4508" s="191">
        <v>0</v>
      </c>
    </row>
    <row r="4509" spans="1:5" x14ac:dyDescent="0.25">
      <c r="A4509" s="188">
        <v>3103110341</v>
      </c>
      <c r="B4509" s="188" t="s">
        <v>12315</v>
      </c>
      <c r="C4509" s="188" t="s">
        <v>903</v>
      </c>
      <c r="D4509" s="188" t="s">
        <v>874</v>
      </c>
      <c r="E4509" s="189">
        <v>0</v>
      </c>
    </row>
    <row r="4510" spans="1:5" x14ac:dyDescent="0.25">
      <c r="A4510" s="190">
        <v>3103110342</v>
      </c>
      <c r="B4510" s="190" t="s">
        <v>12316</v>
      </c>
      <c r="C4510" s="190" t="s">
        <v>903</v>
      </c>
      <c r="D4510" s="190" t="s">
        <v>874</v>
      </c>
      <c r="E4510" s="191">
        <v>0</v>
      </c>
    </row>
    <row r="4511" spans="1:5" x14ac:dyDescent="0.25">
      <c r="A4511" s="188">
        <v>3103110343</v>
      </c>
      <c r="B4511" s="188" t="s">
        <v>12317</v>
      </c>
      <c r="C4511" s="188" t="s">
        <v>903</v>
      </c>
      <c r="D4511" s="188" t="s">
        <v>479</v>
      </c>
      <c r="E4511" s="189">
        <v>0</v>
      </c>
    </row>
    <row r="4512" spans="1:5" x14ac:dyDescent="0.25">
      <c r="A4512" s="190">
        <v>3103110344</v>
      </c>
      <c r="B4512" s="190" t="s">
        <v>11822</v>
      </c>
      <c r="C4512" s="190" t="s">
        <v>903</v>
      </c>
      <c r="D4512" s="190" t="s">
        <v>1975</v>
      </c>
      <c r="E4512" s="191">
        <v>0</v>
      </c>
    </row>
    <row r="4513" spans="1:5" x14ac:dyDescent="0.25">
      <c r="A4513" s="188">
        <v>3103110345</v>
      </c>
      <c r="B4513" s="188" t="s">
        <v>12318</v>
      </c>
      <c r="C4513" s="188" t="s">
        <v>903</v>
      </c>
      <c r="D4513" s="188" t="s">
        <v>479</v>
      </c>
      <c r="E4513" s="189">
        <v>0</v>
      </c>
    </row>
    <row r="4514" spans="1:5" x14ac:dyDescent="0.25">
      <c r="A4514" s="190">
        <v>3103110346</v>
      </c>
      <c r="B4514" s="190" t="s">
        <v>11823</v>
      </c>
      <c r="C4514" s="190" t="s">
        <v>903</v>
      </c>
      <c r="D4514" s="190" t="s">
        <v>479</v>
      </c>
      <c r="E4514" s="191">
        <v>0</v>
      </c>
    </row>
    <row r="4515" spans="1:5" x14ac:dyDescent="0.25">
      <c r="A4515" s="188">
        <v>3103110347</v>
      </c>
      <c r="B4515" s="188" t="s">
        <v>12319</v>
      </c>
      <c r="C4515" s="188" t="s">
        <v>903</v>
      </c>
      <c r="D4515" s="188" t="s">
        <v>750</v>
      </c>
      <c r="E4515" s="189">
        <v>0</v>
      </c>
    </row>
    <row r="4516" spans="1:5" x14ac:dyDescent="0.25">
      <c r="A4516" s="190">
        <v>3103120001</v>
      </c>
      <c r="B4516" s="190" t="s">
        <v>2294</v>
      </c>
      <c r="C4516" s="190" t="s">
        <v>903</v>
      </c>
      <c r="D4516" s="190" t="s">
        <v>478</v>
      </c>
      <c r="E4516" s="191">
        <v>0</v>
      </c>
    </row>
    <row r="4517" spans="1:5" x14ac:dyDescent="0.25">
      <c r="A4517" s="188">
        <v>3103120002</v>
      </c>
      <c r="B4517" s="188" t="s">
        <v>2295</v>
      </c>
      <c r="C4517" s="188" t="s">
        <v>903</v>
      </c>
      <c r="D4517" s="188" t="s">
        <v>479</v>
      </c>
      <c r="E4517" s="189">
        <v>0</v>
      </c>
    </row>
    <row r="4518" spans="1:5" x14ac:dyDescent="0.25">
      <c r="A4518" s="190">
        <v>3103120003</v>
      </c>
      <c r="B4518" s="190" t="s">
        <v>2296</v>
      </c>
      <c r="C4518" s="190" t="s">
        <v>903</v>
      </c>
      <c r="D4518" s="190" t="s">
        <v>479</v>
      </c>
      <c r="E4518" s="191">
        <v>0</v>
      </c>
    </row>
    <row r="4519" spans="1:5" x14ac:dyDescent="0.25">
      <c r="A4519" s="188">
        <v>3103120004</v>
      </c>
      <c r="B4519" s="188" t="s">
        <v>2297</v>
      </c>
      <c r="C4519" s="188" t="s">
        <v>903</v>
      </c>
      <c r="D4519" s="188" t="s">
        <v>1975</v>
      </c>
      <c r="E4519" s="189">
        <v>0</v>
      </c>
    </row>
    <row r="4520" spans="1:5" x14ac:dyDescent="0.25">
      <c r="A4520" s="190">
        <v>3103120005</v>
      </c>
      <c r="B4520" s="190" t="s">
        <v>2298</v>
      </c>
      <c r="C4520" s="190" t="s">
        <v>903</v>
      </c>
      <c r="D4520" s="190" t="s">
        <v>479</v>
      </c>
      <c r="E4520" s="191">
        <v>0</v>
      </c>
    </row>
    <row r="4521" spans="1:5" x14ac:dyDescent="0.25">
      <c r="A4521" s="188">
        <v>3103120006</v>
      </c>
      <c r="B4521" s="188" t="s">
        <v>2299</v>
      </c>
      <c r="C4521" s="188" t="s">
        <v>903</v>
      </c>
      <c r="D4521" s="188" t="s">
        <v>479</v>
      </c>
      <c r="E4521" s="189">
        <v>0</v>
      </c>
    </row>
    <row r="4522" spans="1:5" x14ac:dyDescent="0.25">
      <c r="A4522" s="190">
        <v>3103120007</v>
      </c>
      <c r="B4522" s="190" t="s">
        <v>2300</v>
      </c>
      <c r="C4522" s="190" t="s">
        <v>903</v>
      </c>
      <c r="D4522" s="190" t="s">
        <v>479</v>
      </c>
      <c r="E4522" s="191">
        <v>0</v>
      </c>
    </row>
    <row r="4523" spans="1:5" x14ac:dyDescent="0.25">
      <c r="A4523" s="188">
        <v>3103120008</v>
      </c>
      <c r="B4523" s="188" t="s">
        <v>7202</v>
      </c>
      <c r="C4523" s="188" t="s">
        <v>903</v>
      </c>
      <c r="D4523" s="188" t="s">
        <v>479</v>
      </c>
      <c r="E4523" s="189">
        <v>0</v>
      </c>
    </row>
    <row r="4524" spans="1:5" x14ac:dyDescent="0.25">
      <c r="A4524" s="190">
        <v>3103120009</v>
      </c>
      <c r="B4524" s="190" t="s">
        <v>3436</v>
      </c>
      <c r="C4524" s="190" t="s">
        <v>903</v>
      </c>
      <c r="D4524" s="190" t="s">
        <v>479</v>
      </c>
      <c r="E4524" s="191">
        <v>0</v>
      </c>
    </row>
    <row r="4525" spans="1:5" x14ac:dyDescent="0.25">
      <c r="A4525" s="188">
        <v>3103120010</v>
      </c>
      <c r="B4525" s="188" t="s">
        <v>3437</v>
      </c>
      <c r="C4525" s="188" t="s">
        <v>903</v>
      </c>
      <c r="D4525" s="188" t="s">
        <v>479</v>
      </c>
      <c r="E4525" s="189">
        <v>0</v>
      </c>
    </row>
    <row r="4526" spans="1:5" x14ac:dyDescent="0.25">
      <c r="A4526" s="190">
        <v>3103120011</v>
      </c>
      <c r="B4526" s="190" t="s">
        <v>3438</v>
      </c>
      <c r="C4526" s="190" t="s">
        <v>903</v>
      </c>
      <c r="D4526" s="190" t="s">
        <v>479</v>
      </c>
      <c r="E4526" s="191">
        <v>0</v>
      </c>
    </row>
    <row r="4527" spans="1:5" x14ac:dyDescent="0.25">
      <c r="A4527" s="188">
        <v>3103120012</v>
      </c>
      <c r="B4527" s="188" t="s">
        <v>3846</v>
      </c>
      <c r="C4527" s="188" t="s">
        <v>903</v>
      </c>
      <c r="D4527" s="188" t="s">
        <v>479</v>
      </c>
      <c r="E4527" s="189">
        <v>0</v>
      </c>
    </row>
    <row r="4528" spans="1:5" x14ac:dyDescent="0.25">
      <c r="A4528" s="190">
        <v>3103120013</v>
      </c>
      <c r="B4528" s="190" t="s">
        <v>5668</v>
      </c>
      <c r="C4528" s="190" t="s">
        <v>903</v>
      </c>
      <c r="D4528" s="190" t="s">
        <v>479</v>
      </c>
      <c r="E4528" s="191">
        <v>0</v>
      </c>
    </row>
    <row r="4529" spans="1:5" x14ac:dyDescent="0.25">
      <c r="A4529" s="188">
        <v>3103120014</v>
      </c>
      <c r="B4529" s="188" t="s">
        <v>6889</v>
      </c>
      <c r="C4529" s="188" t="s">
        <v>903</v>
      </c>
      <c r="D4529" s="188" t="s">
        <v>5323</v>
      </c>
      <c r="E4529" s="189">
        <v>0</v>
      </c>
    </row>
    <row r="4530" spans="1:5" x14ac:dyDescent="0.25">
      <c r="A4530" s="190">
        <v>3103120015</v>
      </c>
      <c r="B4530" s="190" t="s">
        <v>6541</v>
      </c>
      <c r="C4530" s="190" t="s">
        <v>903</v>
      </c>
      <c r="D4530" s="190" t="s">
        <v>479</v>
      </c>
      <c r="E4530" s="191">
        <v>0</v>
      </c>
    </row>
    <row r="4531" spans="1:5" x14ac:dyDescent="0.25">
      <c r="A4531" s="188">
        <v>3103120016</v>
      </c>
      <c r="B4531" s="188" t="s">
        <v>6483</v>
      </c>
      <c r="C4531" s="188" t="s">
        <v>903</v>
      </c>
      <c r="D4531" s="188" t="s">
        <v>479</v>
      </c>
      <c r="E4531" s="189">
        <v>0</v>
      </c>
    </row>
    <row r="4532" spans="1:5" x14ac:dyDescent="0.25">
      <c r="A4532" s="190">
        <v>3103120017</v>
      </c>
      <c r="B4532" s="190" t="s">
        <v>6542</v>
      </c>
      <c r="C4532" s="190" t="s">
        <v>903</v>
      </c>
      <c r="D4532" s="190" t="s">
        <v>479</v>
      </c>
      <c r="E4532" s="191">
        <v>0</v>
      </c>
    </row>
    <row r="4533" spans="1:5" x14ac:dyDescent="0.25">
      <c r="A4533" s="188">
        <v>3103120018</v>
      </c>
      <c r="B4533" s="188" t="s">
        <v>6543</v>
      </c>
      <c r="C4533" s="188" t="s">
        <v>903</v>
      </c>
      <c r="D4533" s="188" t="s">
        <v>479</v>
      </c>
      <c r="E4533" s="189">
        <v>0</v>
      </c>
    </row>
    <row r="4534" spans="1:5" x14ac:dyDescent="0.25">
      <c r="A4534" s="190">
        <v>3103120019</v>
      </c>
      <c r="B4534" s="190" t="s">
        <v>7825</v>
      </c>
      <c r="C4534" s="190" t="s">
        <v>903</v>
      </c>
      <c r="D4534" s="190" t="s">
        <v>479</v>
      </c>
      <c r="E4534" s="191">
        <v>0</v>
      </c>
    </row>
    <row r="4535" spans="1:5" x14ac:dyDescent="0.25">
      <c r="A4535" s="188">
        <v>3103120020</v>
      </c>
      <c r="B4535" s="188" t="s">
        <v>7826</v>
      </c>
      <c r="C4535" s="188" t="s">
        <v>903</v>
      </c>
      <c r="D4535" s="188" t="s">
        <v>479</v>
      </c>
      <c r="E4535" s="189">
        <v>0</v>
      </c>
    </row>
    <row r="4536" spans="1:5" x14ac:dyDescent="0.25">
      <c r="A4536" s="190">
        <v>3103120021</v>
      </c>
      <c r="B4536" s="190" t="s">
        <v>7827</v>
      </c>
      <c r="C4536" s="190" t="s">
        <v>903</v>
      </c>
      <c r="D4536" s="190" t="s">
        <v>479</v>
      </c>
      <c r="E4536" s="191">
        <v>0</v>
      </c>
    </row>
    <row r="4537" spans="1:5" x14ac:dyDescent="0.25">
      <c r="A4537" s="188">
        <v>3103120022</v>
      </c>
      <c r="B4537" s="188" t="s">
        <v>7828</v>
      </c>
      <c r="C4537" s="188" t="s">
        <v>903</v>
      </c>
      <c r="D4537" s="188" t="s">
        <v>479</v>
      </c>
      <c r="E4537" s="189">
        <v>0</v>
      </c>
    </row>
    <row r="4538" spans="1:5" x14ac:dyDescent="0.25">
      <c r="A4538" s="190">
        <v>3103120023</v>
      </c>
      <c r="B4538" s="190" t="s">
        <v>7829</v>
      </c>
      <c r="C4538" s="190" t="s">
        <v>903</v>
      </c>
      <c r="D4538" s="190" t="s">
        <v>479</v>
      </c>
      <c r="E4538" s="191">
        <v>0</v>
      </c>
    </row>
    <row r="4539" spans="1:5" x14ac:dyDescent="0.25">
      <c r="A4539" s="188">
        <v>3103120024</v>
      </c>
      <c r="B4539" s="188" t="s">
        <v>7830</v>
      </c>
      <c r="C4539" s="188" t="s">
        <v>903</v>
      </c>
      <c r="D4539" s="188" t="s">
        <v>479</v>
      </c>
      <c r="E4539" s="189">
        <v>0</v>
      </c>
    </row>
    <row r="4540" spans="1:5" x14ac:dyDescent="0.25">
      <c r="A4540" s="190">
        <v>3103120025</v>
      </c>
      <c r="B4540" s="190" t="s">
        <v>7831</v>
      </c>
      <c r="C4540" s="190" t="s">
        <v>903</v>
      </c>
      <c r="D4540" s="190" t="s">
        <v>479</v>
      </c>
      <c r="E4540" s="191">
        <v>0</v>
      </c>
    </row>
    <row r="4541" spans="1:5" x14ac:dyDescent="0.25">
      <c r="A4541" s="188">
        <v>3103120026</v>
      </c>
      <c r="B4541" s="188" t="s">
        <v>7832</v>
      </c>
      <c r="C4541" s="188" t="s">
        <v>903</v>
      </c>
      <c r="D4541" s="188" t="s">
        <v>479</v>
      </c>
      <c r="E4541" s="189">
        <v>0</v>
      </c>
    </row>
    <row r="4542" spans="1:5" x14ac:dyDescent="0.25">
      <c r="A4542" s="190">
        <v>3103120027</v>
      </c>
      <c r="B4542" s="190" t="s">
        <v>7833</v>
      </c>
      <c r="C4542" s="190" t="s">
        <v>903</v>
      </c>
      <c r="D4542" s="190" t="s">
        <v>479</v>
      </c>
      <c r="E4542" s="191">
        <v>0</v>
      </c>
    </row>
    <row r="4543" spans="1:5" x14ac:dyDescent="0.25">
      <c r="A4543" s="188">
        <v>3103120028</v>
      </c>
      <c r="B4543" s="188" t="s">
        <v>7834</v>
      </c>
      <c r="C4543" s="188" t="s">
        <v>903</v>
      </c>
      <c r="D4543" s="188" t="s">
        <v>479</v>
      </c>
      <c r="E4543" s="189">
        <v>0</v>
      </c>
    </row>
    <row r="4544" spans="1:5" x14ac:dyDescent="0.25">
      <c r="A4544" s="190">
        <v>3103120029</v>
      </c>
      <c r="B4544" s="190" t="s">
        <v>7835</v>
      </c>
      <c r="C4544" s="190" t="s">
        <v>903</v>
      </c>
      <c r="D4544" s="190" t="s">
        <v>479</v>
      </c>
      <c r="E4544" s="191">
        <v>0</v>
      </c>
    </row>
    <row r="4545" spans="1:5" x14ac:dyDescent="0.25">
      <c r="A4545" s="188">
        <v>3103120030</v>
      </c>
      <c r="B4545" s="188" t="s">
        <v>7836</v>
      </c>
      <c r="C4545" s="188" t="s">
        <v>903</v>
      </c>
      <c r="D4545" s="188" t="s">
        <v>479</v>
      </c>
      <c r="E4545" s="189">
        <v>0</v>
      </c>
    </row>
    <row r="4546" spans="1:5" x14ac:dyDescent="0.25">
      <c r="A4546" s="190">
        <v>3103120031</v>
      </c>
      <c r="B4546" s="190" t="s">
        <v>7203</v>
      </c>
      <c r="C4546" s="190" t="s">
        <v>903</v>
      </c>
      <c r="D4546" s="190" t="s">
        <v>479</v>
      </c>
      <c r="E4546" s="191">
        <v>0</v>
      </c>
    </row>
    <row r="4547" spans="1:5" x14ac:dyDescent="0.25">
      <c r="A4547" s="188">
        <v>3103120032</v>
      </c>
      <c r="B4547" s="188" t="s">
        <v>7837</v>
      </c>
      <c r="C4547" s="188" t="s">
        <v>903</v>
      </c>
      <c r="D4547" s="188" t="s">
        <v>1975</v>
      </c>
      <c r="E4547" s="189">
        <v>0</v>
      </c>
    </row>
    <row r="4548" spans="1:5" x14ac:dyDescent="0.25">
      <c r="A4548" s="190">
        <v>3103120033</v>
      </c>
      <c r="B4548" s="190" t="s">
        <v>7838</v>
      </c>
      <c r="C4548" s="190" t="s">
        <v>903</v>
      </c>
      <c r="D4548" s="190" t="s">
        <v>479</v>
      </c>
      <c r="E4548" s="191">
        <v>0</v>
      </c>
    </row>
    <row r="4549" spans="1:5" x14ac:dyDescent="0.25">
      <c r="A4549" s="188">
        <v>3103120034</v>
      </c>
      <c r="B4549" s="188" t="s">
        <v>7839</v>
      </c>
      <c r="C4549" s="188" t="s">
        <v>903</v>
      </c>
      <c r="D4549" s="188" t="s">
        <v>479</v>
      </c>
      <c r="E4549" s="189">
        <v>0</v>
      </c>
    </row>
    <row r="4550" spans="1:5" x14ac:dyDescent="0.25">
      <c r="A4550" s="190">
        <v>3103120035</v>
      </c>
      <c r="B4550" s="190" t="s">
        <v>7840</v>
      </c>
      <c r="C4550" s="190" t="s">
        <v>903</v>
      </c>
      <c r="D4550" s="190" t="s">
        <v>1975</v>
      </c>
      <c r="E4550" s="191">
        <v>0</v>
      </c>
    </row>
    <row r="4551" spans="1:5" x14ac:dyDescent="0.25">
      <c r="A4551" s="188">
        <v>3103120036</v>
      </c>
      <c r="B4551" s="188" t="s">
        <v>9544</v>
      </c>
      <c r="C4551" s="188" t="s">
        <v>903</v>
      </c>
      <c r="D4551" s="188" t="s">
        <v>1975</v>
      </c>
      <c r="E4551" s="189">
        <v>0</v>
      </c>
    </row>
    <row r="4552" spans="1:5" x14ac:dyDescent="0.25">
      <c r="A4552" s="190">
        <v>3103120037</v>
      </c>
      <c r="B4552" s="190" t="s">
        <v>9545</v>
      </c>
      <c r="C4552" s="190" t="s">
        <v>903</v>
      </c>
      <c r="D4552" s="190" t="s">
        <v>479</v>
      </c>
      <c r="E4552" s="191">
        <v>0</v>
      </c>
    </row>
    <row r="4553" spans="1:5" x14ac:dyDescent="0.25">
      <c r="A4553" s="188">
        <v>3103120038</v>
      </c>
      <c r="B4553" s="188" t="s">
        <v>9546</v>
      </c>
      <c r="C4553" s="188" t="s">
        <v>903</v>
      </c>
      <c r="D4553" s="188" t="s">
        <v>479</v>
      </c>
      <c r="E4553" s="189">
        <v>0</v>
      </c>
    </row>
    <row r="4554" spans="1:5" x14ac:dyDescent="0.25">
      <c r="A4554" s="190">
        <v>3103120039</v>
      </c>
      <c r="B4554" s="190" t="s">
        <v>9547</v>
      </c>
      <c r="C4554" s="190" t="s">
        <v>903</v>
      </c>
      <c r="D4554" s="190" t="s">
        <v>1975</v>
      </c>
      <c r="E4554" s="191">
        <v>0</v>
      </c>
    </row>
    <row r="4555" spans="1:5" x14ac:dyDescent="0.25">
      <c r="A4555" s="188">
        <v>3103120040</v>
      </c>
      <c r="B4555" s="188" t="s">
        <v>9548</v>
      </c>
      <c r="C4555" s="188" t="s">
        <v>903</v>
      </c>
      <c r="D4555" s="188" t="s">
        <v>479</v>
      </c>
      <c r="E4555" s="189">
        <v>0</v>
      </c>
    </row>
    <row r="4556" spans="1:5" x14ac:dyDescent="0.25">
      <c r="A4556" s="190">
        <v>3103120041</v>
      </c>
      <c r="B4556" s="190" t="s">
        <v>9549</v>
      </c>
      <c r="C4556" s="190" t="s">
        <v>903</v>
      </c>
      <c r="D4556" s="190" t="s">
        <v>479</v>
      </c>
      <c r="E4556" s="191">
        <v>0</v>
      </c>
    </row>
    <row r="4557" spans="1:5" x14ac:dyDescent="0.25">
      <c r="A4557" s="188">
        <v>3103120042</v>
      </c>
      <c r="B4557" s="188" t="s">
        <v>9550</v>
      </c>
      <c r="C4557" s="188" t="s">
        <v>903</v>
      </c>
      <c r="D4557" s="188" t="s">
        <v>479</v>
      </c>
      <c r="E4557" s="189">
        <v>0</v>
      </c>
    </row>
    <row r="4558" spans="1:5" x14ac:dyDescent="0.25">
      <c r="A4558" s="190">
        <v>3103120043</v>
      </c>
      <c r="B4558" s="190" t="s">
        <v>9551</v>
      </c>
      <c r="C4558" s="190" t="s">
        <v>903</v>
      </c>
      <c r="D4558" s="190" t="s">
        <v>479</v>
      </c>
      <c r="E4558" s="191">
        <v>0</v>
      </c>
    </row>
    <row r="4559" spans="1:5" x14ac:dyDescent="0.25">
      <c r="A4559" s="188">
        <v>3103120044</v>
      </c>
      <c r="B4559" s="188" t="s">
        <v>9552</v>
      </c>
      <c r="C4559" s="188" t="s">
        <v>903</v>
      </c>
      <c r="D4559" s="188" t="s">
        <v>479</v>
      </c>
      <c r="E4559" s="189">
        <v>0</v>
      </c>
    </row>
    <row r="4560" spans="1:5" x14ac:dyDescent="0.25">
      <c r="A4560" s="190">
        <v>3103120045</v>
      </c>
      <c r="B4560" s="190" t="s">
        <v>9553</v>
      </c>
      <c r="C4560" s="190" t="s">
        <v>903</v>
      </c>
      <c r="D4560" s="190" t="s">
        <v>479</v>
      </c>
      <c r="E4560" s="191">
        <v>0</v>
      </c>
    </row>
    <row r="4561" spans="1:5" x14ac:dyDescent="0.25">
      <c r="A4561" s="188">
        <v>3103120046</v>
      </c>
      <c r="B4561" s="188" t="s">
        <v>9554</v>
      </c>
      <c r="C4561" s="188" t="s">
        <v>903</v>
      </c>
      <c r="D4561" s="188" t="s">
        <v>479</v>
      </c>
      <c r="E4561" s="189">
        <v>0</v>
      </c>
    </row>
    <row r="4562" spans="1:5" x14ac:dyDescent="0.25">
      <c r="A4562" s="190">
        <v>3103120047</v>
      </c>
      <c r="B4562" s="190" t="s">
        <v>9555</v>
      </c>
      <c r="C4562" s="190" t="s">
        <v>903</v>
      </c>
      <c r="D4562" s="190" t="s">
        <v>479</v>
      </c>
      <c r="E4562" s="191">
        <v>0</v>
      </c>
    </row>
    <row r="4563" spans="1:5" x14ac:dyDescent="0.25">
      <c r="A4563" s="188">
        <v>3103120048</v>
      </c>
      <c r="B4563" s="188" t="s">
        <v>12320</v>
      </c>
      <c r="C4563" s="188" t="s">
        <v>903</v>
      </c>
      <c r="D4563" s="188" t="s">
        <v>479</v>
      </c>
      <c r="E4563" s="189">
        <v>0</v>
      </c>
    </row>
    <row r="4564" spans="1:5" x14ac:dyDescent="0.25">
      <c r="A4564" s="190">
        <v>3103120049</v>
      </c>
      <c r="B4564" s="190" t="s">
        <v>12321</v>
      </c>
      <c r="C4564" s="190" t="s">
        <v>903</v>
      </c>
      <c r="D4564" s="190" t="s">
        <v>479</v>
      </c>
      <c r="E4564" s="191">
        <v>0</v>
      </c>
    </row>
    <row r="4565" spans="1:5" x14ac:dyDescent="0.25">
      <c r="A4565" s="188">
        <v>3103120050</v>
      </c>
      <c r="B4565" s="188" t="s">
        <v>12322</v>
      </c>
      <c r="C4565" s="188" t="s">
        <v>903</v>
      </c>
      <c r="D4565" s="188" t="s">
        <v>479</v>
      </c>
      <c r="E4565" s="189">
        <v>0</v>
      </c>
    </row>
    <row r="4566" spans="1:5" x14ac:dyDescent="0.25">
      <c r="A4566" s="190">
        <v>3103120051</v>
      </c>
      <c r="B4566" s="190" t="s">
        <v>12323</v>
      </c>
      <c r="C4566" s="190" t="s">
        <v>903</v>
      </c>
      <c r="D4566" s="190" t="s">
        <v>479</v>
      </c>
      <c r="E4566" s="191">
        <v>0</v>
      </c>
    </row>
    <row r="4567" spans="1:5" x14ac:dyDescent="0.25">
      <c r="A4567" s="188">
        <v>3103120052</v>
      </c>
      <c r="B4567" s="188" t="s">
        <v>12324</v>
      </c>
      <c r="C4567" s="188" t="s">
        <v>903</v>
      </c>
      <c r="D4567" s="188" t="s">
        <v>479</v>
      </c>
      <c r="E4567" s="189">
        <v>0</v>
      </c>
    </row>
    <row r="4568" spans="1:5" x14ac:dyDescent="0.25">
      <c r="A4568" s="190">
        <v>3103120053</v>
      </c>
      <c r="B4568" s="190" t="s">
        <v>12325</v>
      </c>
      <c r="C4568" s="190" t="s">
        <v>903</v>
      </c>
      <c r="D4568" s="190" t="s">
        <v>479</v>
      </c>
      <c r="E4568" s="191">
        <v>0</v>
      </c>
    </row>
    <row r="4569" spans="1:5" x14ac:dyDescent="0.25">
      <c r="A4569" s="188">
        <v>3103120054</v>
      </c>
      <c r="B4569" s="188" t="s">
        <v>12326</v>
      </c>
      <c r="C4569" s="188" t="s">
        <v>903</v>
      </c>
      <c r="D4569" s="188" t="s">
        <v>479</v>
      </c>
      <c r="E4569" s="189">
        <v>0</v>
      </c>
    </row>
    <row r="4570" spans="1:5" x14ac:dyDescent="0.25">
      <c r="A4570" s="190">
        <v>3103120055</v>
      </c>
      <c r="B4570" s="190" t="s">
        <v>12327</v>
      </c>
      <c r="C4570" s="190" t="s">
        <v>903</v>
      </c>
      <c r="D4570" s="190" t="s">
        <v>479</v>
      </c>
      <c r="E4570" s="191">
        <v>0</v>
      </c>
    </row>
    <row r="4571" spans="1:5" x14ac:dyDescent="0.25">
      <c r="A4571" s="188">
        <v>3103120056</v>
      </c>
      <c r="B4571" s="188" t="s">
        <v>12328</v>
      </c>
      <c r="C4571" s="188" t="s">
        <v>903</v>
      </c>
      <c r="D4571" s="188" t="s">
        <v>479</v>
      </c>
      <c r="E4571" s="189">
        <v>0</v>
      </c>
    </row>
    <row r="4572" spans="1:5" x14ac:dyDescent="0.25">
      <c r="A4572" s="190">
        <v>3103120057</v>
      </c>
      <c r="B4572" s="190" t="s">
        <v>12329</v>
      </c>
      <c r="C4572" s="190" t="s">
        <v>903</v>
      </c>
      <c r="D4572" s="190" t="s">
        <v>479</v>
      </c>
      <c r="E4572" s="191">
        <v>0</v>
      </c>
    </row>
    <row r="4573" spans="1:5" x14ac:dyDescent="0.25">
      <c r="A4573" s="188">
        <v>3103120058</v>
      </c>
      <c r="B4573" s="188" t="s">
        <v>12330</v>
      </c>
      <c r="C4573" s="188" t="s">
        <v>903</v>
      </c>
      <c r="D4573" s="188" t="s">
        <v>1975</v>
      </c>
      <c r="E4573" s="189">
        <v>0</v>
      </c>
    </row>
    <row r="4574" spans="1:5" x14ac:dyDescent="0.25">
      <c r="A4574" s="190">
        <v>3103120059</v>
      </c>
      <c r="B4574" s="190" t="s">
        <v>12331</v>
      </c>
      <c r="C4574" s="190" t="s">
        <v>903</v>
      </c>
      <c r="D4574" s="190" t="s">
        <v>479</v>
      </c>
      <c r="E4574" s="191">
        <v>0</v>
      </c>
    </row>
    <row r="4575" spans="1:5" x14ac:dyDescent="0.25">
      <c r="A4575" s="188">
        <v>3103120060</v>
      </c>
      <c r="B4575" s="188" t="s">
        <v>12332</v>
      </c>
      <c r="C4575" s="188" t="s">
        <v>903</v>
      </c>
      <c r="D4575" s="188" t="s">
        <v>479</v>
      </c>
      <c r="E4575" s="189">
        <v>0</v>
      </c>
    </row>
    <row r="4576" spans="1:5" x14ac:dyDescent="0.25">
      <c r="A4576" s="190">
        <v>3103120061</v>
      </c>
      <c r="B4576" s="190" t="s">
        <v>12333</v>
      </c>
      <c r="C4576" s="190" t="s">
        <v>903</v>
      </c>
      <c r="D4576" s="190" t="s">
        <v>479</v>
      </c>
      <c r="E4576" s="191">
        <v>0</v>
      </c>
    </row>
    <row r="4577" spans="1:5" x14ac:dyDescent="0.25">
      <c r="A4577" s="188">
        <v>3103120062</v>
      </c>
      <c r="B4577" s="188" t="s">
        <v>12334</v>
      </c>
      <c r="C4577" s="188" t="s">
        <v>903</v>
      </c>
      <c r="D4577" s="188" t="s">
        <v>479</v>
      </c>
      <c r="E4577" s="189">
        <v>0</v>
      </c>
    </row>
    <row r="4578" spans="1:5" x14ac:dyDescent="0.25">
      <c r="A4578" s="190">
        <v>3103120063</v>
      </c>
      <c r="B4578" s="190" t="s">
        <v>12335</v>
      </c>
      <c r="C4578" s="190" t="s">
        <v>903</v>
      </c>
      <c r="D4578" s="190" t="s">
        <v>1975</v>
      </c>
      <c r="E4578" s="191">
        <v>0</v>
      </c>
    </row>
    <row r="4579" spans="1:5" x14ac:dyDescent="0.25">
      <c r="A4579" s="188">
        <v>3103120064</v>
      </c>
      <c r="B4579" s="188" t="s">
        <v>12336</v>
      </c>
      <c r="C4579" s="188" t="s">
        <v>903</v>
      </c>
      <c r="D4579" s="188" t="s">
        <v>479</v>
      </c>
      <c r="E4579" s="189">
        <v>0</v>
      </c>
    </row>
    <row r="4580" spans="1:5" x14ac:dyDescent="0.25">
      <c r="A4580" s="190">
        <v>3103120065</v>
      </c>
      <c r="B4580" s="190" t="s">
        <v>12337</v>
      </c>
      <c r="C4580" s="190" t="s">
        <v>903</v>
      </c>
      <c r="D4580" s="190" t="s">
        <v>479</v>
      </c>
      <c r="E4580" s="191">
        <v>0</v>
      </c>
    </row>
    <row r="4581" spans="1:5" x14ac:dyDescent="0.25">
      <c r="A4581" s="188">
        <v>3103120066</v>
      </c>
      <c r="B4581" s="188" t="s">
        <v>12338</v>
      </c>
      <c r="C4581" s="188" t="s">
        <v>903</v>
      </c>
      <c r="D4581" s="188" t="s">
        <v>479</v>
      </c>
      <c r="E4581" s="189">
        <v>0</v>
      </c>
    </row>
    <row r="4582" spans="1:5" x14ac:dyDescent="0.25">
      <c r="A4582" s="190">
        <v>3103130001</v>
      </c>
      <c r="B4582" s="190" t="s">
        <v>2301</v>
      </c>
      <c r="C4582" s="190" t="s">
        <v>903</v>
      </c>
      <c r="D4582" s="190" t="s">
        <v>479</v>
      </c>
      <c r="E4582" s="191">
        <v>0</v>
      </c>
    </row>
    <row r="4583" spans="1:5" x14ac:dyDescent="0.25">
      <c r="A4583" s="188">
        <v>3103130002</v>
      </c>
      <c r="B4583" s="188" t="s">
        <v>2302</v>
      </c>
      <c r="C4583" s="188" t="s">
        <v>903</v>
      </c>
      <c r="D4583" s="188" t="s">
        <v>479</v>
      </c>
      <c r="E4583" s="189">
        <v>0</v>
      </c>
    </row>
    <row r="4584" spans="1:5" x14ac:dyDescent="0.25">
      <c r="A4584" s="190">
        <v>3103130003</v>
      </c>
      <c r="B4584" s="190" t="s">
        <v>2303</v>
      </c>
      <c r="C4584" s="190" t="s">
        <v>903</v>
      </c>
      <c r="D4584" s="190" t="s">
        <v>479</v>
      </c>
      <c r="E4584" s="191">
        <v>0</v>
      </c>
    </row>
    <row r="4585" spans="1:5" x14ac:dyDescent="0.25">
      <c r="A4585" s="188">
        <v>3103130004</v>
      </c>
      <c r="B4585" s="188" t="s">
        <v>2304</v>
      </c>
      <c r="C4585" s="188" t="s">
        <v>903</v>
      </c>
      <c r="D4585" s="188" t="s">
        <v>479</v>
      </c>
      <c r="E4585" s="189">
        <v>0</v>
      </c>
    </row>
    <row r="4586" spans="1:5" x14ac:dyDescent="0.25">
      <c r="A4586" s="190">
        <v>3103130005</v>
      </c>
      <c r="B4586" s="190" t="s">
        <v>2305</v>
      </c>
      <c r="C4586" s="190" t="s">
        <v>903</v>
      </c>
      <c r="D4586" s="190" t="s">
        <v>479</v>
      </c>
      <c r="E4586" s="191">
        <v>0</v>
      </c>
    </row>
    <row r="4587" spans="1:5" x14ac:dyDescent="0.25">
      <c r="A4587" s="188">
        <v>3103130006</v>
      </c>
      <c r="B4587" s="188" t="s">
        <v>2306</v>
      </c>
      <c r="C4587" s="188" t="s">
        <v>903</v>
      </c>
      <c r="D4587" s="188" t="s">
        <v>479</v>
      </c>
      <c r="E4587" s="189">
        <v>0</v>
      </c>
    </row>
    <row r="4588" spans="1:5" x14ac:dyDescent="0.25">
      <c r="A4588" s="190">
        <v>3103130007</v>
      </c>
      <c r="B4588" s="190" t="s">
        <v>2307</v>
      </c>
      <c r="C4588" s="190" t="s">
        <v>903</v>
      </c>
      <c r="D4588" s="190" t="s">
        <v>479</v>
      </c>
      <c r="E4588" s="191">
        <v>0</v>
      </c>
    </row>
    <row r="4589" spans="1:5" x14ac:dyDescent="0.25">
      <c r="A4589" s="188">
        <v>3103130008</v>
      </c>
      <c r="B4589" s="188" t="s">
        <v>2308</v>
      </c>
      <c r="C4589" s="188" t="s">
        <v>903</v>
      </c>
      <c r="D4589" s="188" t="s">
        <v>479</v>
      </c>
      <c r="E4589" s="189">
        <v>0</v>
      </c>
    </row>
    <row r="4590" spans="1:5" x14ac:dyDescent="0.25">
      <c r="A4590" s="190">
        <v>3103130009</v>
      </c>
      <c r="B4590" s="190" t="s">
        <v>3128</v>
      </c>
      <c r="C4590" s="190" t="s">
        <v>903</v>
      </c>
      <c r="D4590" s="190" t="s">
        <v>479</v>
      </c>
      <c r="E4590" s="191">
        <v>0</v>
      </c>
    </row>
    <row r="4591" spans="1:5" x14ac:dyDescent="0.25">
      <c r="A4591" s="188">
        <v>3103130010</v>
      </c>
      <c r="B4591" s="188" t="s">
        <v>3439</v>
      </c>
      <c r="C4591" s="188" t="s">
        <v>903</v>
      </c>
      <c r="D4591" s="188" t="s">
        <v>479</v>
      </c>
      <c r="E4591" s="189">
        <v>0</v>
      </c>
    </row>
    <row r="4592" spans="1:5" x14ac:dyDescent="0.25">
      <c r="A4592" s="190">
        <v>3103130011</v>
      </c>
      <c r="B4592" s="190" t="s">
        <v>3440</v>
      </c>
      <c r="C4592" s="190" t="s">
        <v>903</v>
      </c>
      <c r="D4592" s="190" t="s">
        <v>479</v>
      </c>
      <c r="E4592" s="191">
        <v>0</v>
      </c>
    </row>
    <row r="4593" spans="1:5" x14ac:dyDescent="0.25">
      <c r="A4593" s="188">
        <v>3103130012</v>
      </c>
      <c r="B4593" s="188" t="s">
        <v>3441</v>
      </c>
      <c r="C4593" s="188" t="s">
        <v>903</v>
      </c>
      <c r="D4593" s="188" t="s">
        <v>479</v>
      </c>
      <c r="E4593" s="189">
        <v>0</v>
      </c>
    </row>
    <row r="4594" spans="1:5" x14ac:dyDescent="0.25">
      <c r="A4594" s="190">
        <v>3103130013</v>
      </c>
      <c r="B4594" s="190" t="s">
        <v>3442</v>
      </c>
      <c r="C4594" s="190" t="s">
        <v>903</v>
      </c>
      <c r="D4594" s="190" t="s">
        <v>479</v>
      </c>
      <c r="E4594" s="191">
        <v>0</v>
      </c>
    </row>
    <row r="4595" spans="1:5" x14ac:dyDescent="0.25">
      <c r="A4595" s="188">
        <v>3103130014</v>
      </c>
      <c r="B4595" s="188" t="s">
        <v>4400</v>
      </c>
      <c r="C4595" s="188" t="s">
        <v>903</v>
      </c>
      <c r="D4595" s="188" t="s">
        <v>479</v>
      </c>
      <c r="E4595" s="189">
        <v>0</v>
      </c>
    </row>
    <row r="4596" spans="1:5" x14ac:dyDescent="0.25">
      <c r="A4596" s="190">
        <v>3103130015</v>
      </c>
      <c r="B4596" s="190" t="s">
        <v>3930</v>
      </c>
      <c r="C4596" s="190" t="s">
        <v>903</v>
      </c>
      <c r="D4596" s="190" t="s">
        <v>479</v>
      </c>
      <c r="E4596" s="191">
        <v>0</v>
      </c>
    </row>
    <row r="4597" spans="1:5" x14ac:dyDescent="0.25">
      <c r="A4597" s="188">
        <v>3103130016</v>
      </c>
      <c r="B4597" s="188" t="s">
        <v>9556</v>
      </c>
      <c r="C4597" s="188" t="s">
        <v>903</v>
      </c>
      <c r="D4597" s="188" t="s">
        <v>479</v>
      </c>
      <c r="E4597" s="189">
        <v>0</v>
      </c>
    </row>
    <row r="4598" spans="1:5" x14ac:dyDescent="0.25">
      <c r="A4598" s="190">
        <v>3103130017</v>
      </c>
      <c r="B4598" s="190" t="s">
        <v>5008</v>
      </c>
      <c r="C4598" s="190" t="s">
        <v>903</v>
      </c>
      <c r="D4598" s="190" t="s">
        <v>479</v>
      </c>
      <c r="E4598" s="191">
        <v>0</v>
      </c>
    </row>
    <row r="4599" spans="1:5" x14ac:dyDescent="0.25">
      <c r="A4599" s="188">
        <v>3103130018</v>
      </c>
      <c r="B4599" s="188" t="s">
        <v>5009</v>
      </c>
      <c r="C4599" s="188" t="s">
        <v>903</v>
      </c>
      <c r="D4599" s="188" t="s">
        <v>479</v>
      </c>
      <c r="E4599" s="189">
        <v>0</v>
      </c>
    </row>
    <row r="4600" spans="1:5" x14ac:dyDescent="0.25">
      <c r="A4600" s="190">
        <v>3103130019</v>
      </c>
      <c r="B4600" s="190" t="s">
        <v>5010</v>
      </c>
      <c r="C4600" s="190" t="s">
        <v>903</v>
      </c>
      <c r="D4600" s="190" t="s">
        <v>479</v>
      </c>
      <c r="E4600" s="191">
        <v>0</v>
      </c>
    </row>
    <row r="4601" spans="1:5" x14ac:dyDescent="0.25">
      <c r="A4601" s="188">
        <v>3103130020</v>
      </c>
      <c r="B4601" s="188" t="s">
        <v>3806</v>
      </c>
      <c r="C4601" s="188" t="s">
        <v>903</v>
      </c>
      <c r="D4601" s="188" t="s">
        <v>479</v>
      </c>
      <c r="E4601" s="189">
        <v>0</v>
      </c>
    </row>
    <row r="4602" spans="1:5" x14ac:dyDescent="0.25">
      <c r="A4602" s="190">
        <v>3103130021</v>
      </c>
      <c r="B4602" s="190" t="s">
        <v>3931</v>
      </c>
      <c r="C4602" s="190" t="s">
        <v>903</v>
      </c>
      <c r="D4602" s="190" t="s">
        <v>479</v>
      </c>
      <c r="E4602" s="191">
        <v>0</v>
      </c>
    </row>
    <row r="4603" spans="1:5" x14ac:dyDescent="0.25">
      <c r="A4603" s="188">
        <v>3103130022</v>
      </c>
      <c r="B4603" s="188" t="s">
        <v>4401</v>
      </c>
      <c r="C4603" s="188" t="s">
        <v>903</v>
      </c>
      <c r="D4603" s="188" t="s">
        <v>479</v>
      </c>
      <c r="E4603" s="189">
        <v>0</v>
      </c>
    </row>
    <row r="4604" spans="1:5" x14ac:dyDescent="0.25">
      <c r="A4604" s="190">
        <v>3103130023</v>
      </c>
      <c r="B4604" s="190" t="s">
        <v>4402</v>
      </c>
      <c r="C4604" s="190" t="s">
        <v>903</v>
      </c>
      <c r="D4604" s="190" t="s">
        <v>479</v>
      </c>
      <c r="E4604" s="191">
        <v>0</v>
      </c>
    </row>
    <row r="4605" spans="1:5" x14ac:dyDescent="0.25">
      <c r="A4605" s="188">
        <v>3103130024</v>
      </c>
      <c r="B4605" s="188" t="s">
        <v>4403</v>
      </c>
      <c r="C4605" s="188" t="s">
        <v>903</v>
      </c>
      <c r="D4605" s="188" t="s">
        <v>479</v>
      </c>
      <c r="E4605" s="189">
        <v>0</v>
      </c>
    </row>
    <row r="4606" spans="1:5" x14ac:dyDescent="0.25">
      <c r="A4606" s="190">
        <v>3103130025</v>
      </c>
      <c r="B4606" s="190" t="s">
        <v>4404</v>
      </c>
      <c r="C4606" s="190" t="s">
        <v>903</v>
      </c>
      <c r="D4606" s="190" t="s">
        <v>479</v>
      </c>
      <c r="E4606" s="191">
        <v>0</v>
      </c>
    </row>
    <row r="4607" spans="1:5" x14ac:dyDescent="0.25">
      <c r="A4607" s="188">
        <v>3103130026</v>
      </c>
      <c r="B4607" s="188" t="s">
        <v>7263</v>
      </c>
      <c r="C4607" s="188" t="s">
        <v>903</v>
      </c>
      <c r="D4607" s="188" t="s">
        <v>479</v>
      </c>
      <c r="E4607" s="189">
        <v>0</v>
      </c>
    </row>
    <row r="4608" spans="1:5" x14ac:dyDescent="0.25">
      <c r="A4608" s="190">
        <v>3103130027</v>
      </c>
      <c r="B4608" s="190" t="s">
        <v>6544</v>
      </c>
      <c r="C4608" s="190" t="s">
        <v>903</v>
      </c>
      <c r="D4608" s="190" t="s">
        <v>479</v>
      </c>
      <c r="E4608" s="191">
        <v>0</v>
      </c>
    </row>
    <row r="4609" spans="1:5" x14ac:dyDescent="0.25">
      <c r="A4609" s="188">
        <v>3103130028</v>
      </c>
      <c r="B4609" s="188" t="s">
        <v>7841</v>
      </c>
      <c r="C4609" s="188" t="s">
        <v>903</v>
      </c>
      <c r="D4609" s="188" t="s">
        <v>7338</v>
      </c>
      <c r="E4609" s="189">
        <v>0</v>
      </c>
    </row>
    <row r="4610" spans="1:5" x14ac:dyDescent="0.25">
      <c r="A4610" s="190">
        <v>3103130029</v>
      </c>
      <c r="B4610" s="190" t="s">
        <v>9557</v>
      </c>
      <c r="C4610" s="190" t="s">
        <v>903</v>
      </c>
      <c r="D4610" s="190" t="s">
        <v>479</v>
      </c>
      <c r="E4610" s="191">
        <v>0</v>
      </c>
    </row>
    <row r="4611" spans="1:5" x14ac:dyDescent="0.25">
      <c r="A4611" s="188">
        <v>3103130030</v>
      </c>
      <c r="B4611" s="188" t="s">
        <v>9558</v>
      </c>
      <c r="C4611" s="188" t="s">
        <v>903</v>
      </c>
      <c r="D4611" s="188" t="s">
        <v>479</v>
      </c>
      <c r="E4611" s="189">
        <v>0</v>
      </c>
    </row>
    <row r="4612" spans="1:5" x14ac:dyDescent="0.25">
      <c r="A4612" s="190">
        <v>3103130031</v>
      </c>
      <c r="B4612" s="190" t="s">
        <v>8807</v>
      </c>
      <c r="C4612" s="190" t="s">
        <v>903</v>
      </c>
      <c r="D4612" s="190" t="s">
        <v>479</v>
      </c>
      <c r="E4612" s="191">
        <v>0</v>
      </c>
    </row>
    <row r="4613" spans="1:5" x14ac:dyDescent="0.25">
      <c r="A4613" s="188">
        <v>3103130032</v>
      </c>
      <c r="B4613" s="188" t="s">
        <v>8808</v>
      </c>
      <c r="C4613" s="188" t="s">
        <v>903</v>
      </c>
      <c r="D4613" s="188" t="s">
        <v>479</v>
      </c>
      <c r="E4613" s="189">
        <v>0</v>
      </c>
    </row>
    <row r="4614" spans="1:5" x14ac:dyDescent="0.25">
      <c r="A4614" s="190">
        <v>3103130033</v>
      </c>
      <c r="B4614" s="190" t="s">
        <v>9559</v>
      </c>
      <c r="C4614" s="190" t="s">
        <v>903</v>
      </c>
      <c r="D4614" s="190" t="s">
        <v>479</v>
      </c>
      <c r="E4614" s="191">
        <v>0</v>
      </c>
    </row>
    <row r="4615" spans="1:5" x14ac:dyDescent="0.25">
      <c r="A4615" s="188">
        <v>3103130034</v>
      </c>
      <c r="B4615" s="188" t="s">
        <v>11824</v>
      </c>
      <c r="C4615" s="188" t="s">
        <v>903</v>
      </c>
      <c r="D4615" s="188" t="s">
        <v>479</v>
      </c>
      <c r="E4615" s="189">
        <v>0</v>
      </c>
    </row>
    <row r="4616" spans="1:5" x14ac:dyDescent="0.25">
      <c r="A4616" s="190">
        <v>3103130035</v>
      </c>
      <c r="B4616" s="190" t="s">
        <v>12339</v>
      </c>
      <c r="C4616" s="190" t="s">
        <v>903</v>
      </c>
      <c r="D4616" s="190" t="s">
        <v>479</v>
      </c>
      <c r="E4616" s="191">
        <v>0</v>
      </c>
    </row>
    <row r="4617" spans="1:5" x14ac:dyDescent="0.25">
      <c r="A4617" s="188">
        <v>3103130036</v>
      </c>
      <c r="B4617" s="188" t="s">
        <v>12340</v>
      </c>
      <c r="C4617" s="188" t="s">
        <v>903</v>
      </c>
      <c r="D4617" s="188" t="s">
        <v>479</v>
      </c>
      <c r="E4617" s="189">
        <v>0</v>
      </c>
    </row>
    <row r="4618" spans="1:5" x14ac:dyDescent="0.25">
      <c r="A4618" s="190">
        <v>3103130037</v>
      </c>
      <c r="B4618" s="190" t="s">
        <v>12341</v>
      </c>
      <c r="C4618" s="190" t="s">
        <v>903</v>
      </c>
      <c r="D4618" s="190" t="s">
        <v>479</v>
      </c>
      <c r="E4618" s="191">
        <v>0</v>
      </c>
    </row>
    <row r="4619" spans="1:5" x14ac:dyDescent="0.25">
      <c r="A4619" s="188">
        <v>3103130038</v>
      </c>
      <c r="B4619" s="188" t="s">
        <v>11825</v>
      </c>
      <c r="C4619" s="188" t="s">
        <v>903</v>
      </c>
      <c r="D4619" s="188" t="s">
        <v>479</v>
      </c>
      <c r="E4619" s="189">
        <v>0</v>
      </c>
    </row>
    <row r="4620" spans="1:5" x14ac:dyDescent="0.25">
      <c r="A4620" s="190">
        <v>3103130039</v>
      </c>
      <c r="B4620" s="190" t="s">
        <v>12342</v>
      </c>
      <c r="C4620" s="190" t="s">
        <v>903</v>
      </c>
      <c r="D4620" s="190" t="s">
        <v>479</v>
      </c>
      <c r="E4620" s="191">
        <v>0</v>
      </c>
    </row>
    <row r="4621" spans="1:5" x14ac:dyDescent="0.25">
      <c r="A4621" s="188">
        <v>3103130040</v>
      </c>
      <c r="B4621" s="188" t="s">
        <v>12343</v>
      </c>
      <c r="C4621" s="188" t="s">
        <v>903</v>
      </c>
      <c r="D4621" s="188" t="s">
        <v>479</v>
      </c>
      <c r="E4621" s="189">
        <v>0</v>
      </c>
    </row>
    <row r="4622" spans="1:5" x14ac:dyDescent="0.25">
      <c r="A4622" s="190">
        <v>3103130041</v>
      </c>
      <c r="B4622" s="190" t="s">
        <v>11826</v>
      </c>
      <c r="C4622" s="190" t="s">
        <v>903</v>
      </c>
      <c r="D4622" s="190" t="s">
        <v>479</v>
      </c>
      <c r="E4622" s="191">
        <v>0</v>
      </c>
    </row>
    <row r="4623" spans="1:5" x14ac:dyDescent="0.25">
      <c r="A4623" s="188">
        <v>3103140001</v>
      </c>
      <c r="B4623" s="188" t="s">
        <v>2309</v>
      </c>
      <c r="C4623" s="188" t="s">
        <v>903</v>
      </c>
      <c r="D4623" s="188" t="s">
        <v>478</v>
      </c>
      <c r="E4623" s="189">
        <v>0</v>
      </c>
    </row>
    <row r="4624" spans="1:5" x14ac:dyDescent="0.25">
      <c r="A4624" s="190">
        <v>3103140002</v>
      </c>
      <c r="B4624" s="190" t="s">
        <v>2310</v>
      </c>
      <c r="C4624" s="190" t="s">
        <v>903</v>
      </c>
      <c r="D4624" s="190" t="s">
        <v>478</v>
      </c>
      <c r="E4624" s="191">
        <v>0</v>
      </c>
    </row>
    <row r="4625" spans="1:5" x14ac:dyDescent="0.25">
      <c r="A4625" s="188">
        <v>3103140003</v>
      </c>
      <c r="B4625" s="188" t="s">
        <v>9560</v>
      </c>
      <c r="C4625" s="188" t="s">
        <v>903</v>
      </c>
      <c r="D4625" s="188" t="s">
        <v>478</v>
      </c>
      <c r="E4625" s="189">
        <v>0</v>
      </c>
    </row>
    <row r="4626" spans="1:5" x14ac:dyDescent="0.25">
      <c r="A4626" s="190">
        <v>3103150001</v>
      </c>
      <c r="B4626" s="190" t="s">
        <v>2311</v>
      </c>
      <c r="C4626" s="190" t="s">
        <v>903</v>
      </c>
      <c r="D4626" s="190" t="s">
        <v>478</v>
      </c>
      <c r="E4626" s="191">
        <v>0</v>
      </c>
    </row>
    <row r="4627" spans="1:5" x14ac:dyDescent="0.25">
      <c r="A4627" s="188">
        <v>3103150002</v>
      </c>
      <c r="B4627" s="188" t="s">
        <v>4405</v>
      </c>
      <c r="C4627" s="188" t="s">
        <v>903</v>
      </c>
      <c r="D4627" s="188" t="s">
        <v>479</v>
      </c>
      <c r="E4627" s="189">
        <v>0</v>
      </c>
    </row>
    <row r="4628" spans="1:5" x14ac:dyDescent="0.25">
      <c r="A4628" s="190">
        <v>3103150003</v>
      </c>
      <c r="B4628" s="190" t="s">
        <v>7366</v>
      </c>
      <c r="C4628" s="190" t="s">
        <v>903</v>
      </c>
      <c r="D4628" s="190" t="s">
        <v>1975</v>
      </c>
      <c r="E4628" s="191">
        <v>0</v>
      </c>
    </row>
    <row r="4629" spans="1:5" x14ac:dyDescent="0.25">
      <c r="A4629" s="188">
        <v>3103150004</v>
      </c>
      <c r="B4629" s="188" t="s">
        <v>4406</v>
      </c>
      <c r="C4629" s="188" t="s">
        <v>903</v>
      </c>
      <c r="D4629" s="188" t="s">
        <v>1975</v>
      </c>
      <c r="E4629" s="189">
        <v>0</v>
      </c>
    </row>
    <row r="4630" spans="1:5" x14ac:dyDescent="0.25">
      <c r="A4630" s="190">
        <v>3103150005</v>
      </c>
      <c r="B4630" s="190" t="s">
        <v>2312</v>
      </c>
      <c r="C4630" s="190" t="s">
        <v>903</v>
      </c>
      <c r="D4630" s="190" t="s">
        <v>874</v>
      </c>
      <c r="E4630" s="191">
        <v>0</v>
      </c>
    </row>
    <row r="4631" spans="1:5" x14ac:dyDescent="0.25">
      <c r="A4631" s="188">
        <v>3103150006</v>
      </c>
      <c r="B4631" s="188" t="s">
        <v>7367</v>
      </c>
      <c r="C4631" s="188" t="s">
        <v>903</v>
      </c>
      <c r="D4631" s="188" t="s">
        <v>874</v>
      </c>
      <c r="E4631" s="189">
        <v>0</v>
      </c>
    </row>
    <row r="4632" spans="1:5" x14ac:dyDescent="0.25">
      <c r="A4632" s="190">
        <v>3103150007</v>
      </c>
      <c r="B4632" s="190" t="s">
        <v>2313</v>
      </c>
      <c r="C4632" s="190" t="s">
        <v>903</v>
      </c>
      <c r="D4632" s="190" t="s">
        <v>479</v>
      </c>
      <c r="E4632" s="191">
        <v>0</v>
      </c>
    </row>
    <row r="4633" spans="1:5" x14ac:dyDescent="0.25">
      <c r="A4633" s="188">
        <v>3103150008</v>
      </c>
      <c r="B4633" s="188" t="s">
        <v>2314</v>
      </c>
      <c r="C4633" s="188" t="s">
        <v>903</v>
      </c>
      <c r="D4633" s="188" t="s">
        <v>479</v>
      </c>
      <c r="E4633" s="189">
        <v>0</v>
      </c>
    </row>
    <row r="4634" spans="1:5" x14ac:dyDescent="0.25">
      <c r="A4634" s="190">
        <v>3103150009</v>
      </c>
      <c r="B4634" s="190" t="s">
        <v>2315</v>
      </c>
      <c r="C4634" s="190" t="s">
        <v>903</v>
      </c>
      <c r="D4634" s="190" t="s">
        <v>1975</v>
      </c>
      <c r="E4634" s="191">
        <v>0</v>
      </c>
    </row>
    <row r="4635" spans="1:5" x14ac:dyDescent="0.25">
      <c r="A4635" s="188">
        <v>3103150010</v>
      </c>
      <c r="B4635" s="188" t="s">
        <v>2316</v>
      </c>
      <c r="C4635" s="188" t="s">
        <v>903</v>
      </c>
      <c r="D4635" s="188" t="s">
        <v>1975</v>
      </c>
      <c r="E4635" s="189">
        <v>0</v>
      </c>
    </row>
    <row r="4636" spans="1:5" x14ac:dyDescent="0.25">
      <c r="A4636" s="190">
        <v>3103150011</v>
      </c>
      <c r="B4636" s="190" t="s">
        <v>2317</v>
      </c>
      <c r="C4636" s="190" t="s">
        <v>903</v>
      </c>
      <c r="D4636" s="190" t="s">
        <v>1975</v>
      </c>
      <c r="E4636" s="191">
        <v>0</v>
      </c>
    </row>
    <row r="4637" spans="1:5" x14ac:dyDescent="0.25">
      <c r="A4637" s="188">
        <v>3103150012</v>
      </c>
      <c r="B4637" s="188" t="s">
        <v>2318</v>
      </c>
      <c r="C4637" s="188" t="s">
        <v>903</v>
      </c>
      <c r="D4637" s="188" t="s">
        <v>479</v>
      </c>
      <c r="E4637" s="189">
        <v>0</v>
      </c>
    </row>
    <row r="4638" spans="1:5" x14ac:dyDescent="0.25">
      <c r="A4638" s="190">
        <v>3103150013</v>
      </c>
      <c r="B4638" s="190" t="s">
        <v>2319</v>
      </c>
      <c r="C4638" s="190" t="s">
        <v>903</v>
      </c>
      <c r="D4638" s="190" t="s">
        <v>479</v>
      </c>
      <c r="E4638" s="191">
        <v>0</v>
      </c>
    </row>
    <row r="4639" spans="1:5" x14ac:dyDescent="0.25">
      <c r="A4639" s="188">
        <v>3103150014</v>
      </c>
      <c r="B4639" s="188" t="s">
        <v>2320</v>
      </c>
      <c r="C4639" s="188" t="s">
        <v>903</v>
      </c>
      <c r="D4639" s="188" t="s">
        <v>478</v>
      </c>
      <c r="E4639" s="189">
        <v>0</v>
      </c>
    </row>
    <row r="4640" spans="1:5" x14ac:dyDescent="0.25">
      <c r="A4640" s="190">
        <v>3103150015</v>
      </c>
      <c r="B4640" s="190" t="s">
        <v>4407</v>
      </c>
      <c r="C4640" s="190" t="s">
        <v>903</v>
      </c>
      <c r="D4640" s="190" t="s">
        <v>1975</v>
      </c>
      <c r="E4640" s="191">
        <v>0</v>
      </c>
    </row>
    <row r="4641" spans="1:5" x14ac:dyDescent="0.25">
      <c r="A4641" s="188">
        <v>3103150016</v>
      </c>
      <c r="B4641" s="188" t="s">
        <v>2321</v>
      </c>
      <c r="C4641" s="188" t="s">
        <v>903</v>
      </c>
      <c r="D4641" s="188" t="s">
        <v>479</v>
      </c>
      <c r="E4641" s="189">
        <v>0</v>
      </c>
    </row>
    <row r="4642" spans="1:5" x14ac:dyDescent="0.25">
      <c r="A4642" s="190">
        <v>3103150017</v>
      </c>
      <c r="B4642" s="190" t="s">
        <v>2322</v>
      </c>
      <c r="C4642" s="190" t="s">
        <v>903</v>
      </c>
      <c r="D4642" s="190" t="s">
        <v>479</v>
      </c>
      <c r="E4642" s="191">
        <v>0</v>
      </c>
    </row>
    <row r="4643" spans="1:5" x14ac:dyDescent="0.25">
      <c r="A4643" s="188">
        <v>3103150018</v>
      </c>
      <c r="B4643" s="188" t="s">
        <v>2323</v>
      </c>
      <c r="C4643" s="188" t="s">
        <v>903</v>
      </c>
      <c r="D4643" s="188" t="s">
        <v>479</v>
      </c>
      <c r="E4643" s="189">
        <v>0</v>
      </c>
    </row>
    <row r="4644" spans="1:5" x14ac:dyDescent="0.25">
      <c r="A4644" s="190">
        <v>3103150019</v>
      </c>
      <c r="B4644" s="190" t="s">
        <v>2324</v>
      </c>
      <c r="C4644" s="190" t="s">
        <v>903</v>
      </c>
      <c r="D4644" s="190" t="s">
        <v>479</v>
      </c>
      <c r="E4644" s="191">
        <v>0</v>
      </c>
    </row>
    <row r="4645" spans="1:5" x14ac:dyDescent="0.25">
      <c r="A4645" s="188">
        <v>3103150020</v>
      </c>
      <c r="B4645" s="188" t="s">
        <v>5669</v>
      </c>
      <c r="C4645" s="188" t="s">
        <v>903</v>
      </c>
      <c r="D4645" s="188" t="s">
        <v>479</v>
      </c>
      <c r="E4645" s="189">
        <v>0</v>
      </c>
    </row>
    <row r="4646" spans="1:5" x14ac:dyDescent="0.25">
      <c r="A4646" s="190">
        <v>3103150021</v>
      </c>
      <c r="B4646" s="190" t="s">
        <v>4408</v>
      </c>
      <c r="C4646" s="190" t="s">
        <v>903</v>
      </c>
      <c r="D4646" s="190" t="s">
        <v>479</v>
      </c>
      <c r="E4646" s="191">
        <v>0</v>
      </c>
    </row>
    <row r="4647" spans="1:5" x14ac:dyDescent="0.25">
      <c r="A4647" s="188">
        <v>3103150022</v>
      </c>
      <c r="B4647" s="188" t="s">
        <v>2325</v>
      </c>
      <c r="C4647" s="188" t="s">
        <v>903</v>
      </c>
      <c r="D4647" s="188" t="s">
        <v>479</v>
      </c>
      <c r="E4647" s="189">
        <v>0</v>
      </c>
    </row>
    <row r="4648" spans="1:5" x14ac:dyDescent="0.25">
      <c r="A4648" s="190">
        <v>3103150023</v>
      </c>
      <c r="B4648" s="190" t="s">
        <v>5670</v>
      </c>
      <c r="C4648" s="190" t="s">
        <v>903</v>
      </c>
      <c r="D4648" s="190" t="s">
        <v>479</v>
      </c>
      <c r="E4648" s="191">
        <v>0</v>
      </c>
    </row>
    <row r="4649" spans="1:5" x14ac:dyDescent="0.25">
      <c r="A4649" s="188">
        <v>3103150024</v>
      </c>
      <c r="B4649" s="188" t="s">
        <v>2326</v>
      </c>
      <c r="C4649" s="188" t="s">
        <v>903</v>
      </c>
      <c r="D4649" s="188" t="s">
        <v>479</v>
      </c>
      <c r="E4649" s="189">
        <v>0</v>
      </c>
    </row>
    <row r="4650" spans="1:5" x14ac:dyDescent="0.25">
      <c r="A4650" s="190">
        <v>3103150025</v>
      </c>
      <c r="B4650" s="190" t="s">
        <v>5671</v>
      </c>
      <c r="C4650" s="190" t="s">
        <v>903</v>
      </c>
      <c r="D4650" s="190" t="s">
        <v>2002</v>
      </c>
      <c r="E4650" s="191">
        <v>0</v>
      </c>
    </row>
    <row r="4651" spans="1:5" x14ac:dyDescent="0.25">
      <c r="A4651" s="188">
        <v>3103150026</v>
      </c>
      <c r="B4651" s="188" t="s">
        <v>5672</v>
      </c>
      <c r="C4651" s="188" t="s">
        <v>903</v>
      </c>
      <c r="D4651" s="188" t="s">
        <v>2002</v>
      </c>
      <c r="E4651" s="189">
        <v>0</v>
      </c>
    </row>
    <row r="4652" spans="1:5" x14ac:dyDescent="0.25">
      <c r="A4652" s="190">
        <v>3103150027</v>
      </c>
      <c r="B4652" s="190" t="s">
        <v>5673</v>
      </c>
      <c r="C4652" s="190" t="s">
        <v>903</v>
      </c>
      <c r="D4652" s="190" t="s">
        <v>2002</v>
      </c>
      <c r="E4652" s="191">
        <v>0</v>
      </c>
    </row>
    <row r="4653" spans="1:5" x14ac:dyDescent="0.25">
      <c r="A4653" s="188">
        <v>3103150028</v>
      </c>
      <c r="B4653" s="188" t="s">
        <v>7368</v>
      </c>
      <c r="C4653" s="188" t="s">
        <v>903</v>
      </c>
      <c r="D4653" s="188" t="s">
        <v>479</v>
      </c>
      <c r="E4653" s="189">
        <v>0</v>
      </c>
    </row>
    <row r="4654" spans="1:5" x14ac:dyDescent="0.25">
      <c r="A4654" s="190">
        <v>3103150029</v>
      </c>
      <c r="B4654" s="190" t="s">
        <v>5282</v>
      </c>
      <c r="C4654" s="190" t="s">
        <v>903</v>
      </c>
      <c r="D4654" s="190" t="s">
        <v>479</v>
      </c>
      <c r="E4654" s="191">
        <v>0</v>
      </c>
    </row>
    <row r="4655" spans="1:5" x14ac:dyDescent="0.25">
      <c r="A4655" s="188">
        <v>3103150030</v>
      </c>
      <c r="B4655" s="188" t="s">
        <v>5675</v>
      </c>
      <c r="C4655" s="188" t="s">
        <v>903</v>
      </c>
      <c r="D4655" s="188" t="s">
        <v>479</v>
      </c>
      <c r="E4655" s="189">
        <v>0</v>
      </c>
    </row>
    <row r="4656" spans="1:5" x14ac:dyDescent="0.25">
      <c r="A4656" s="190">
        <v>3103150031</v>
      </c>
      <c r="B4656" s="190" t="s">
        <v>11827</v>
      </c>
      <c r="C4656" s="190" t="s">
        <v>903</v>
      </c>
      <c r="D4656" s="190" t="s">
        <v>2002</v>
      </c>
      <c r="E4656" s="191">
        <v>0</v>
      </c>
    </row>
    <row r="4657" spans="1:5" x14ac:dyDescent="0.25">
      <c r="A4657" s="188">
        <v>3103150032</v>
      </c>
      <c r="B4657" s="188" t="s">
        <v>5676</v>
      </c>
      <c r="C4657" s="188" t="s">
        <v>903</v>
      </c>
      <c r="D4657" s="188" t="s">
        <v>479</v>
      </c>
      <c r="E4657" s="189">
        <v>0</v>
      </c>
    </row>
    <row r="4658" spans="1:5" x14ac:dyDescent="0.25">
      <c r="A4658" s="190">
        <v>3103150033</v>
      </c>
      <c r="B4658" s="190" t="s">
        <v>5677</v>
      </c>
      <c r="C4658" s="190" t="s">
        <v>903</v>
      </c>
      <c r="D4658" s="190" t="s">
        <v>479</v>
      </c>
      <c r="E4658" s="191">
        <v>0</v>
      </c>
    </row>
    <row r="4659" spans="1:5" x14ac:dyDescent="0.25">
      <c r="A4659" s="188">
        <v>3103150034</v>
      </c>
      <c r="B4659" s="188" t="s">
        <v>2327</v>
      </c>
      <c r="C4659" s="188" t="s">
        <v>903</v>
      </c>
      <c r="D4659" s="188" t="s">
        <v>479</v>
      </c>
      <c r="E4659" s="189">
        <v>0</v>
      </c>
    </row>
    <row r="4660" spans="1:5" x14ac:dyDescent="0.25">
      <c r="A4660" s="190">
        <v>3103150035</v>
      </c>
      <c r="B4660" s="190" t="s">
        <v>2328</v>
      </c>
      <c r="C4660" s="190" t="s">
        <v>903</v>
      </c>
      <c r="D4660" s="190" t="s">
        <v>479</v>
      </c>
      <c r="E4660" s="191">
        <v>0</v>
      </c>
    </row>
    <row r="4661" spans="1:5" x14ac:dyDescent="0.25">
      <c r="A4661" s="188">
        <v>3103150036</v>
      </c>
      <c r="B4661" s="188" t="s">
        <v>11828</v>
      </c>
      <c r="C4661" s="188" t="s">
        <v>903</v>
      </c>
      <c r="D4661" s="188" t="s">
        <v>479</v>
      </c>
      <c r="E4661" s="189">
        <v>0</v>
      </c>
    </row>
    <row r="4662" spans="1:5" x14ac:dyDescent="0.25">
      <c r="A4662" s="190">
        <v>3103150037</v>
      </c>
      <c r="B4662" s="190" t="s">
        <v>4409</v>
      </c>
      <c r="C4662" s="190" t="s">
        <v>903</v>
      </c>
      <c r="D4662" s="190" t="s">
        <v>2062</v>
      </c>
      <c r="E4662" s="191">
        <v>0</v>
      </c>
    </row>
    <row r="4663" spans="1:5" x14ac:dyDescent="0.25">
      <c r="A4663" s="188">
        <v>3103150038</v>
      </c>
      <c r="B4663" s="188" t="s">
        <v>4410</v>
      </c>
      <c r="C4663" s="188" t="s">
        <v>903</v>
      </c>
      <c r="D4663" s="188" t="s">
        <v>874</v>
      </c>
      <c r="E4663" s="189">
        <v>0</v>
      </c>
    </row>
    <row r="4664" spans="1:5" x14ac:dyDescent="0.25">
      <c r="A4664" s="190">
        <v>3103150039</v>
      </c>
      <c r="B4664" s="190" t="s">
        <v>4411</v>
      </c>
      <c r="C4664" s="190" t="s">
        <v>903</v>
      </c>
      <c r="D4664" s="190" t="s">
        <v>874</v>
      </c>
      <c r="E4664" s="191">
        <v>0</v>
      </c>
    </row>
    <row r="4665" spans="1:5" x14ac:dyDescent="0.25">
      <c r="A4665" s="188">
        <v>3103150040</v>
      </c>
      <c r="B4665" s="188" t="s">
        <v>4412</v>
      </c>
      <c r="C4665" s="188" t="s">
        <v>903</v>
      </c>
      <c r="D4665" s="188" t="s">
        <v>2062</v>
      </c>
      <c r="E4665" s="189">
        <v>0</v>
      </c>
    </row>
    <row r="4666" spans="1:5" x14ac:dyDescent="0.25">
      <c r="A4666" s="190">
        <v>3103150041</v>
      </c>
      <c r="B4666" s="190" t="s">
        <v>4413</v>
      </c>
      <c r="C4666" s="190" t="s">
        <v>903</v>
      </c>
      <c r="D4666" s="190" t="s">
        <v>479</v>
      </c>
      <c r="E4666" s="191">
        <v>0</v>
      </c>
    </row>
    <row r="4667" spans="1:5" x14ac:dyDescent="0.25">
      <c r="A4667" s="188">
        <v>3103150042</v>
      </c>
      <c r="B4667" s="188" t="s">
        <v>4414</v>
      </c>
      <c r="C4667" s="188" t="s">
        <v>903</v>
      </c>
      <c r="D4667" s="188" t="s">
        <v>479</v>
      </c>
      <c r="E4667" s="189">
        <v>0</v>
      </c>
    </row>
    <row r="4668" spans="1:5" x14ac:dyDescent="0.25">
      <c r="A4668" s="190">
        <v>3103150043</v>
      </c>
      <c r="B4668" s="190" t="s">
        <v>4415</v>
      </c>
      <c r="C4668" s="190" t="s">
        <v>903</v>
      </c>
      <c r="D4668" s="190" t="s">
        <v>479</v>
      </c>
      <c r="E4668" s="191">
        <v>0</v>
      </c>
    </row>
    <row r="4669" spans="1:5" x14ac:dyDescent="0.25">
      <c r="A4669" s="188">
        <v>3103150044</v>
      </c>
      <c r="B4669" s="188" t="s">
        <v>4416</v>
      </c>
      <c r="C4669" s="188" t="s">
        <v>903</v>
      </c>
      <c r="D4669" s="188" t="s">
        <v>479</v>
      </c>
      <c r="E4669" s="189">
        <v>0</v>
      </c>
    </row>
    <row r="4670" spans="1:5" x14ac:dyDescent="0.25">
      <c r="A4670" s="190">
        <v>3103150045</v>
      </c>
      <c r="B4670" s="190" t="s">
        <v>4417</v>
      </c>
      <c r="C4670" s="190" t="s">
        <v>903</v>
      </c>
      <c r="D4670" s="190" t="s">
        <v>479</v>
      </c>
      <c r="E4670" s="191">
        <v>0</v>
      </c>
    </row>
    <row r="4671" spans="1:5" x14ac:dyDescent="0.25">
      <c r="A4671" s="188">
        <v>3103150046</v>
      </c>
      <c r="B4671" s="188" t="s">
        <v>4418</v>
      </c>
      <c r="C4671" s="188" t="s">
        <v>903</v>
      </c>
      <c r="D4671" s="188" t="s">
        <v>479</v>
      </c>
      <c r="E4671" s="189">
        <v>0</v>
      </c>
    </row>
    <row r="4672" spans="1:5" x14ac:dyDescent="0.25">
      <c r="A4672" s="190">
        <v>3103150047</v>
      </c>
      <c r="B4672" s="190" t="s">
        <v>4419</v>
      </c>
      <c r="C4672" s="190" t="s">
        <v>903</v>
      </c>
      <c r="D4672" s="190" t="s">
        <v>479</v>
      </c>
      <c r="E4672" s="191">
        <v>0</v>
      </c>
    </row>
    <row r="4673" spans="1:5" x14ac:dyDescent="0.25">
      <c r="A4673" s="188">
        <v>3103150048</v>
      </c>
      <c r="B4673" s="188" t="s">
        <v>4420</v>
      </c>
      <c r="C4673" s="188" t="s">
        <v>903</v>
      </c>
      <c r="D4673" s="188" t="s">
        <v>479</v>
      </c>
      <c r="E4673" s="189">
        <v>0</v>
      </c>
    </row>
    <row r="4674" spans="1:5" x14ac:dyDescent="0.25">
      <c r="A4674" s="190">
        <v>3103150049</v>
      </c>
      <c r="B4674" s="190" t="s">
        <v>4421</v>
      </c>
      <c r="C4674" s="190" t="s">
        <v>903</v>
      </c>
      <c r="D4674" s="190" t="s">
        <v>479</v>
      </c>
      <c r="E4674" s="191">
        <v>0</v>
      </c>
    </row>
    <row r="4675" spans="1:5" x14ac:dyDescent="0.25">
      <c r="A4675" s="188">
        <v>3103150050</v>
      </c>
      <c r="B4675" s="188" t="s">
        <v>4422</v>
      </c>
      <c r="C4675" s="188" t="s">
        <v>903</v>
      </c>
      <c r="D4675" s="188" t="s">
        <v>1975</v>
      </c>
      <c r="E4675" s="189">
        <v>0</v>
      </c>
    </row>
    <row r="4676" spans="1:5" x14ac:dyDescent="0.25">
      <c r="A4676" s="190">
        <v>3103150051</v>
      </c>
      <c r="B4676" s="190" t="s">
        <v>2329</v>
      </c>
      <c r="C4676" s="190" t="s">
        <v>903</v>
      </c>
      <c r="D4676" s="190" t="s">
        <v>479</v>
      </c>
      <c r="E4676" s="191">
        <v>0</v>
      </c>
    </row>
    <row r="4677" spans="1:5" x14ac:dyDescent="0.25">
      <c r="A4677" s="188">
        <v>3103150052</v>
      </c>
      <c r="B4677" s="188" t="s">
        <v>5678</v>
      </c>
      <c r="C4677" s="188" t="s">
        <v>903</v>
      </c>
      <c r="D4677" s="188" t="s">
        <v>479</v>
      </c>
      <c r="E4677" s="189">
        <v>0</v>
      </c>
    </row>
    <row r="4678" spans="1:5" x14ac:dyDescent="0.25">
      <c r="A4678" s="190">
        <v>3103150053</v>
      </c>
      <c r="B4678" s="190" t="s">
        <v>2330</v>
      </c>
      <c r="C4678" s="190" t="s">
        <v>903</v>
      </c>
      <c r="D4678" s="190" t="s">
        <v>478</v>
      </c>
      <c r="E4678" s="191">
        <v>0</v>
      </c>
    </row>
    <row r="4679" spans="1:5" x14ac:dyDescent="0.25">
      <c r="A4679" s="188">
        <v>3103150054</v>
      </c>
      <c r="B4679" s="188" t="s">
        <v>7204</v>
      </c>
      <c r="C4679" s="188" t="s">
        <v>903</v>
      </c>
      <c r="D4679" s="188" t="s">
        <v>478</v>
      </c>
      <c r="E4679" s="189">
        <v>0</v>
      </c>
    </row>
    <row r="4680" spans="1:5" x14ac:dyDescent="0.25">
      <c r="A4680" s="190">
        <v>3103150055</v>
      </c>
      <c r="B4680" s="190" t="s">
        <v>4423</v>
      </c>
      <c r="C4680" s="190" t="s">
        <v>903</v>
      </c>
      <c r="D4680" s="190" t="s">
        <v>479</v>
      </c>
      <c r="E4680" s="191">
        <v>0</v>
      </c>
    </row>
    <row r="4681" spans="1:5" x14ac:dyDescent="0.25">
      <c r="A4681" s="188">
        <v>3103150056</v>
      </c>
      <c r="B4681" s="188" t="s">
        <v>5679</v>
      </c>
      <c r="C4681" s="188" t="s">
        <v>903</v>
      </c>
      <c r="D4681" s="188" t="s">
        <v>1975</v>
      </c>
      <c r="E4681" s="189">
        <v>0</v>
      </c>
    </row>
    <row r="4682" spans="1:5" x14ac:dyDescent="0.25">
      <c r="A4682" s="190">
        <v>3103150057</v>
      </c>
      <c r="B4682" s="190" t="s">
        <v>4424</v>
      </c>
      <c r="C4682" s="190" t="s">
        <v>903</v>
      </c>
      <c r="D4682" s="190" t="s">
        <v>1975</v>
      </c>
      <c r="E4682" s="191">
        <v>0</v>
      </c>
    </row>
    <row r="4683" spans="1:5" x14ac:dyDescent="0.25">
      <c r="A4683" s="188">
        <v>3103150058</v>
      </c>
      <c r="B4683" s="188" t="s">
        <v>2331</v>
      </c>
      <c r="C4683" s="188" t="s">
        <v>903</v>
      </c>
      <c r="D4683" s="188" t="s">
        <v>1975</v>
      </c>
      <c r="E4683" s="189">
        <v>0</v>
      </c>
    </row>
    <row r="4684" spans="1:5" x14ac:dyDescent="0.25">
      <c r="A4684" s="190">
        <v>3103150059</v>
      </c>
      <c r="B4684" s="190" t="s">
        <v>2332</v>
      </c>
      <c r="C4684" s="190" t="s">
        <v>903</v>
      </c>
      <c r="D4684" s="190" t="s">
        <v>1975</v>
      </c>
      <c r="E4684" s="191">
        <v>0</v>
      </c>
    </row>
    <row r="4685" spans="1:5" x14ac:dyDescent="0.25">
      <c r="A4685" s="188">
        <v>3103150060</v>
      </c>
      <c r="B4685" s="188" t="s">
        <v>2333</v>
      </c>
      <c r="C4685" s="188" t="s">
        <v>903</v>
      </c>
      <c r="D4685" s="188" t="s">
        <v>874</v>
      </c>
      <c r="E4685" s="189">
        <v>0</v>
      </c>
    </row>
    <row r="4686" spans="1:5" x14ac:dyDescent="0.25">
      <c r="A4686" s="190">
        <v>3103150061</v>
      </c>
      <c r="B4686" s="190" t="s">
        <v>11829</v>
      </c>
      <c r="C4686" s="190" t="s">
        <v>903</v>
      </c>
      <c r="D4686" s="190" t="s">
        <v>1975</v>
      </c>
      <c r="E4686" s="191">
        <v>0</v>
      </c>
    </row>
    <row r="4687" spans="1:5" x14ac:dyDescent="0.25">
      <c r="A4687" s="188">
        <v>3103150062</v>
      </c>
      <c r="B4687" s="188" t="s">
        <v>5680</v>
      </c>
      <c r="C4687" s="188" t="s">
        <v>903</v>
      </c>
      <c r="D4687" s="188" t="s">
        <v>2002</v>
      </c>
      <c r="E4687" s="189">
        <v>0</v>
      </c>
    </row>
    <row r="4688" spans="1:5" x14ac:dyDescent="0.25">
      <c r="A4688" s="190">
        <v>3103150063</v>
      </c>
      <c r="B4688" s="190" t="s">
        <v>2334</v>
      </c>
      <c r="C4688" s="190" t="s">
        <v>903</v>
      </c>
      <c r="D4688" s="190" t="s">
        <v>1975</v>
      </c>
      <c r="E4688" s="191">
        <v>0</v>
      </c>
    </row>
    <row r="4689" spans="1:5" x14ac:dyDescent="0.25">
      <c r="A4689" s="188">
        <v>3103150064</v>
      </c>
      <c r="B4689" s="188" t="s">
        <v>3932</v>
      </c>
      <c r="C4689" s="188" t="s">
        <v>903</v>
      </c>
      <c r="D4689" s="188" t="s">
        <v>1975</v>
      </c>
      <c r="E4689" s="189">
        <v>0</v>
      </c>
    </row>
    <row r="4690" spans="1:5" x14ac:dyDescent="0.25">
      <c r="A4690" s="190">
        <v>3103150065</v>
      </c>
      <c r="B4690" s="190" t="s">
        <v>4425</v>
      </c>
      <c r="C4690" s="190" t="s">
        <v>903</v>
      </c>
      <c r="D4690" s="190" t="s">
        <v>1975</v>
      </c>
      <c r="E4690" s="191">
        <v>0</v>
      </c>
    </row>
    <row r="4691" spans="1:5" x14ac:dyDescent="0.25">
      <c r="A4691" s="188">
        <v>3103150066</v>
      </c>
      <c r="B4691" s="188" t="s">
        <v>4426</v>
      </c>
      <c r="C4691" s="188" t="s">
        <v>903</v>
      </c>
      <c r="D4691" s="188" t="s">
        <v>1975</v>
      </c>
      <c r="E4691" s="189">
        <v>0</v>
      </c>
    </row>
    <row r="4692" spans="1:5" x14ac:dyDescent="0.25">
      <c r="A4692" s="190">
        <v>3103150067</v>
      </c>
      <c r="B4692" s="190" t="s">
        <v>3933</v>
      </c>
      <c r="C4692" s="190" t="s">
        <v>903</v>
      </c>
      <c r="D4692" s="190" t="s">
        <v>1975</v>
      </c>
      <c r="E4692" s="191">
        <v>0</v>
      </c>
    </row>
    <row r="4693" spans="1:5" x14ac:dyDescent="0.25">
      <c r="A4693" s="188">
        <v>3103150068</v>
      </c>
      <c r="B4693" s="188" t="s">
        <v>7274</v>
      </c>
      <c r="C4693" s="188" t="s">
        <v>903</v>
      </c>
      <c r="D4693" s="188" t="s">
        <v>1975</v>
      </c>
      <c r="E4693" s="189">
        <v>0</v>
      </c>
    </row>
    <row r="4694" spans="1:5" x14ac:dyDescent="0.25">
      <c r="A4694" s="190">
        <v>3103150069</v>
      </c>
      <c r="B4694" s="190" t="s">
        <v>3934</v>
      </c>
      <c r="C4694" s="190" t="s">
        <v>903</v>
      </c>
      <c r="D4694" s="190" t="s">
        <v>1975</v>
      </c>
      <c r="E4694" s="191">
        <v>0</v>
      </c>
    </row>
    <row r="4695" spans="1:5" x14ac:dyDescent="0.25">
      <c r="A4695" s="188">
        <v>3103150070</v>
      </c>
      <c r="B4695" s="188" t="s">
        <v>2336</v>
      </c>
      <c r="C4695" s="188" t="s">
        <v>903</v>
      </c>
      <c r="D4695" s="188" t="s">
        <v>1975</v>
      </c>
      <c r="E4695" s="189">
        <v>0</v>
      </c>
    </row>
    <row r="4696" spans="1:5" x14ac:dyDescent="0.25">
      <c r="A4696" s="190">
        <v>3103150071</v>
      </c>
      <c r="B4696" s="190" t="s">
        <v>2337</v>
      </c>
      <c r="C4696" s="190" t="s">
        <v>903</v>
      </c>
      <c r="D4696" s="190" t="s">
        <v>1975</v>
      </c>
      <c r="E4696" s="191">
        <v>0</v>
      </c>
    </row>
    <row r="4697" spans="1:5" x14ac:dyDescent="0.25">
      <c r="A4697" s="188">
        <v>3103150072</v>
      </c>
      <c r="B4697" s="188" t="s">
        <v>2338</v>
      </c>
      <c r="C4697" s="188" t="s">
        <v>903</v>
      </c>
      <c r="D4697" s="188" t="s">
        <v>486</v>
      </c>
      <c r="E4697" s="189">
        <v>0</v>
      </c>
    </row>
    <row r="4698" spans="1:5" x14ac:dyDescent="0.25">
      <c r="A4698" s="190">
        <v>3103150073</v>
      </c>
      <c r="B4698" s="190" t="s">
        <v>2339</v>
      </c>
      <c r="C4698" s="190" t="s">
        <v>903</v>
      </c>
      <c r="D4698" s="190" t="s">
        <v>2002</v>
      </c>
      <c r="E4698" s="191">
        <v>0</v>
      </c>
    </row>
    <row r="4699" spans="1:5" x14ac:dyDescent="0.25">
      <c r="A4699" s="188">
        <v>3103150074</v>
      </c>
      <c r="B4699" s="188" t="s">
        <v>4427</v>
      </c>
      <c r="C4699" s="188" t="s">
        <v>903</v>
      </c>
      <c r="D4699" s="188" t="s">
        <v>1975</v>
      </c>
      <c r="E4699" s="189">
        <v>0</v>
      </c>
    </row>
    <row r="4700" spans="1:5" x14ac:dyDescent="0.25">
      <c r="A4700" s="190">
        <v>3103150075</v>
      </c>
      <c r="B4700" s="190" t="s">
        <v>2340</v>
      </c>
      <c r="C4700" s="190" t="s">
        <v>903</v>
      </c>
      <c r="D4700" s="190" t="s">
        <v>2002</v>
      </c>
      <c r="E4700" s="191">
        <v>0</v>
      </c>
    </row>
    <row r="4701" spans="1:5" x14ac:dyDescent="0.25">
      <c r="A4701" s="188">
        <v>3103150076</v>
      </c>
      <c r="B4701" s="188" t="s">
        <v>2341</v>
      </c>
      <c r="C4701" s="188" t="s">
        <v>903</v>
      </c>
      <c r="D4701" s="188" t="s">
        <v>479</v>
      </c>
      <c r="E4701" s="189">
        <v>0</v>
      </c>
    </row>
    <row r="4702" spans="1:5" x14ac:dyDescent="0.25">
      <c r="A4702" s="190">
        <v>3103150077</v>
      </c>
      <c r="B4702" s="190" t="s">
        <v>2342</v>
      </c>
      <c r="C4702" s="190" t="s">
        <v>903</v>
      </c>
      <c r="D4702" s="190" t="s">
        <v>479</v>
      </c>
      <c r="E4702" s="191">
        <v>0</v>
      </c>
    </row>
    <row r="4703" spans="1:5" x14ac:dyDescent="0.25">
      <c r="A4703" s="188">
        <v>3103150078</v>
      </c>
      <c r="B4703" s="188" t="s">
        <v>5681</v>
      </c>
      <c r="C4703" s="188" t="s">
        <v>903</v>
      </c>
      <c r="D4703" s="188" t="s">
        <v>1975</v>
      </c>
      <c r="E4703" s="189">
        <v>0</v>
      </c>
    </row>
    <row r="4704" spans="1:5" x14ac:dyDescent="0.25">
      <c r="A4704" s="190">
        <v>3103150079</v>
      </c>
      <c r="B4704" s="190" t="s">
        <v>5682</v>
      </c>
      <c r="C4704" s="190" t="s">
        <v>903</v>
      </c>
      <c r="D4704" s="190" t="s">
        <v>1975</v>
      </c>
      <c r="E4704" s="191">
        <v>0</v>
      </c>
    </row>
    <row r="4705" spans="1:5" x14ac:dyDescent="0.25">
      <c r="A4705" s="188">
        <v>3103150080</v>
      </c>
      <c r="B4705" s="188" t="s">
        <v>2343</v>
      </c>
      <c r="C4705" s="188" t="s">
        <v>903</v>
      </c>
      <c r="D4705" s="188" t="s">
        <v>874</v>
      </c>
      <c r="E4705" s="189">
        <v>0</v>
      </c>
    </row>
    <row r="4706" spans="1:5" x14ac:dyDescent="0.25">
      <c r="A4706" s="190">
        <v>3103150081</v>
      </c>
      <c r="B4706" s="190" t="s">
        <v>2344</v>
      </c>
      <c r="C4706" s="190" t="s">
        <v>903</v>
      </c>
      <c r="D4706" s="190" t="s">
        <v>874</v>
      </c>
      <c r="E4706" s="191">
        <v>0</v>
      </c>
    </row>
    <row r="4707" spans="1:5" x14ac:dyDescent="0.25">
      <c r="A4707" s="188">
        <v>3103150082</v>
      </c>
      <c r="B4707" s="188" t="s">
        <v>5683</v>
      </c>
      <c r="C4707" s="188" t="s">
        <v>903</v>
      </c>
      <c r="D4707" s="188" t="s">
        <v>479</v>
      </c>
      <c r="E4707" s="189">
        <v>0</v>
      </c>
    </row>
    <row r="4708" spans="1:5" x14ac:dyDescent="0.25">
      <c r="A4708" s="190">
        <v>3103150083</v>
      </c>
      <c r="B4708" s="190" t="s">
        <v>5684</v>
      </c>
      <c r="C4708" s="190" t="s">
        <v>903</v>
      </c>
      <c r="D4708" s="190" t="s">
        <v>479</v>
      </c>
      <c r="E4708" s="191">
        <v>0</v>
      </c>
    </row>
    <row r="4709" spans="1:5" x14ac:dyDescent="0.25">
      <c r="A4709" s="188">
        <v>3103150084</v>
      </c>
      <c r="B4709" s="188" t="s">
        <v>5685</v>
      </c>
      <c r="C4709" s="188" t="s">
        <v>903</v>
      </c>
      <c r="D4709" s="188" t="s">
        <v>479</v>
      </c>
      <c r="E4709" s="189">
        <v>0</v>
      </c>
    </row>
    <row r="4710" spans="1:5" x14ac:dyDescent="0.25">
      <c r="A4710" s="190">
        <v>3103150085</v>
      </c>
      <c r="B4710" s="190" t="s">
        <v>2345</v>
      </c>
      <c r="C4710" s="190" t="s">
        <v>903</v>
      </c>
      <c r="D4710" s="190" t="s">
        <v>874</v>
      </c>
      <c r="E4710" s="191">
        <v>0</v>
      </c>
    </row>
    <row r="4711" spans="1:5" x14ac:dyDescent="0.25">
      <c r="A4711" s="188">
        <v>3103150086</v>
      </c>
      <c r="B4711" s="188" t="s">
        <v>5686</v>
      </c>
      <c r="C4711" s="188" t="s">
        <v>903</v>
      </c>
      <c r="D4711" s="188" t="s">
        <v>479</v>
      </c>
      <c r="E4711" s="189">
        <v>0</v>
      </c>
    </row>
    <row r="4712" spans="1:5" x14ac:dyDescent="0.25">
      <c r="A4712" s="190">
        <v>3103150087</v>
      </c>
      <c r="B4712" s="190" t="s">
        <v>4428</v>
      </c>
      <c r="C4712" s="190" t="s">
        <v>903</v>
      </c>
      <c r="D4712" s="190" t="s">
        <v>1975</v>
      </c>
      <c r="E4712" s="191">
        <v>0</v>
      </c>
    </row>
    <row r="4713" spans="1:5" x14ac:dyDescent="0.25">
      <c r="A4713" s="188">
        <v>3103150088</v>
      </c>
      <c r="B4713" s="188" t="s">
        <v>5687</v>
      </c>
      <c r="C4713" s="188" t="s">
        <v>903</v>
      </c>
      <c r="D4713" s="188" t="s">
        <v>2002</v>
      </c>
      <c r="E4713" s="189">
        <v>0</v>
      </c>
    </row>
    <row r="4714" spans="1:5" x14ac:dyDescent="0.25">
      <c r="A4714" s="190">
        <v>3103150089</v>
      </c>
      <c r="B4714" s="190" t="s">
        <v>5688</v>
      </c>
      <c r="C4714" s="190" t="s">
        <v>903</v>
      </c>
      <c r="D4714" s="190" t="s">
        <v>1975</v>
      </c>
      <c r="E4714" s="191">
        <v>0</v>
      </c>
    </row>
    <row r="4715" spans="1:5" x14ac:dyDescent="0.25">
      <c r="A4715" s="188">
        <v>3103150090</v>
      </c>
      <c r="B4715" s="188" t="s">
        <v>4429</v>
      </c>
      <c r="C4715" s="188" t="s">
        <v>903</v>
      </c>
      <c r="D4715" s="188" t="s">
        <v>1975</v>
      </c>
      <c r="E4715" s="189">
        <v>0</v>
      </c>
    </row>
    <row r="4716" spans="1:5" x14ac:dyDescent="0.25">
      <c r="A4716" s="190">
        <v>3103150091</v>
      </c>
      <c r="B4716" s="190" t="s">
        <v>2346</v>
      </c>
      <c r="C4716" s="190" t="s">
        <v>903</v>
      </c>
      <c r="D4716" s="190" t="s">
        <v>478</v>
      </c>
      <c r="E4716" s="191">
        <v>0</v>
      </c>
    </row>
    <row r="4717" spans="1:5" x14ac:dyDescent="0.25">
      <c r="A4717" s="188">
        <v>3103150092</v>
      </c>
      <c r="B4717" s="188" t="s">
        <v>2347</v>
      </c>
      <c r="C4717" s="188" t="s">
        <v>903</v>
      </c>
      <c r="D4717" s="188" t="s">
        <v>1975</v>
      </c>
      <c r="E4717" s="189">
        <v>0</v>
      </c>
    </row>
    <row r="4718" spans="1:5" x14ac:dyDescent="0.25">
      <c r="A4718" s="190">
        <v>3103150093</v>
      </c>
      <c r="B4718" s="190" t="s">
        <v>5689</v>
      </c>
      <c r="C4718" s="190" t="s">
        <v>903</v>
      </c>
      <c r="D4718" s="190" t="s">
        <v>2002</v>
      </c>
      <c r="E4718" s="191">
        <v>0</v>
      </c>
    </row>
    <row r="4719" spans="1:5" x14ac:dyDescent="0.25">
      <c r="A4719" s="188">
        <v>3103150094</v>
      </c>
      <c r="B4719" s="188" t="s">
        <v>2348</v>
      </c>
      <c r="C4719" s="188" t="s">
        <v>903</v>
      </c>
      <c r="D4719" s="188" t="s">
        <v>2002</v>
      </c>
      <c r="E4719" s="189">
        <v>0</v>
      </c>
    </row>
    <row r="4720" spans="1:5" x14ac:dyDescent="0.25">
      <c r="A4720" s="190">
        <v>3103150095</v>
      </c>
      <c r="B4720" s="190" t="s">
        <v>2349</v>
      </c>
      <c r="C4720" s="190" t="s">
        <v>903</v>
      </c>
      <c r="D4720" s="190" t="s">
        <v>1984</v>
      </c>
      <c r="E4720" s="191">
        <v>0</v>
      </c>
    </row>
    <row r="4721" spans="1:5" x14ac:dyDescent="0.25">
      <c r="A4721" s="188">
        <v>3103150096</v>
      </c>
      <c r="B4721" s="188" t="s">
        <v>2350</v>
      </c>
      <c r="C4721" s="188" t="s">
        <v>903</v>
      </c>
      <c r="D4721" s="188" t="s">
        <v>478</v>
      </c>
      <c r="E4721" s="189">
        <v>0</v>
      </c>
    </row>
    <row r="4722" spans="1:5" x14ac:dyDescent="0.25">
      <c r="A4722" s="190">
        <v>3103150097</v>
      </c>
      <c r="B4722" s="190" t="s">
        <v>2351</v>
      </c>
      <c r="C4722" s="190" t="s">
        <v>903</v>
      </c>
      <c r="D4722" s="190" t="s">
        <v>478</v>
      </c>
      <c r="E4722" s="191">
        <v>0</v>
      </c>
    </row>
    <row r="4723" spans="1:5" x14ac:dyDescent="0.25">
      <c r="A4723" s="188">
        <v>3103150098</v>
      </c>
      <c r="B4723" s="188" t="s">
        <v>2352</v>
      </c>
      <c r="C4723" s="188" t="s">
        <v>903</v>
      </c>
      <c r="D4723" s="188" t="s">
        <v>874</v>
      </c>
      <c r="E4723" s="189">
        <v>0</v>
      </c>
    </row>
    <row r="4724" spans="1:5" x14ac:dyDescent="0.25">
      <c r="A4724" s="190">
        <v>3103150099</v>
      </c>
      <c r="B4724" s="190" t="s">
        <v>2353</v>
      </c>
      <c r="C4724" s="190" t="s">
        <v>903</v>
      </c>
      <c r="D4724" s="190" t="s">
        <v>2354</v>
      </c>
      <c r="E4724" s="191">
        <v>0</v>
      </c>
    </row>
    <row r="4725" spans="1:5" x14ac:dyDescent="0.25">
      <c r="A4725" s="188">
        <v>3103150100</v>
      </c>
      <c r="B4725" s="188" t="s">
        <v>2355</v>
      </c>
      <c r="C4725" s="188" t="s">
        <v>903</v>
      </c>
      <c r="D4725" s="188" t="s">
        <v>1975</v>
      </c>
      <c r="E4725" s="189">
        <v>0</v>
      </c>
    </row>
    <row r="4726" spans="1:5" x14ac:dyDescent="0.25">
      <c r="A4726" s="190">
        <v>3103150101</v>
      </c>
      <c r="B4726" s="190" t="s">
        <v>2356</v>
      </c>
      <c r="C4726" s="190" t="s">
        <v>903</v>
      </c>
      <c r="D4726" s="190" t="s">
        <v>479</v>
      </c>
      <c r="E4726" s="191">
        <v>0</v>
      </c>
    </row>
    <row r="4727" spans="1:5" x14ac:dyDescent="0.25">
      <c r="A4727" s="188">
        <v>3103150102</v>
      </c>
      <c r="B4727" s="188" t="s">
        <v>2357</v>
      </c>
      <c r="C4727" s="188" t="s">
        <v>903</v>
      </c>
      <c r="D4727" s="188" t="s">
        <v>479</v>
      </c>
      <c r="E4727" s="189">
        <v>0</v>
      </c>
    </row>
    <row r="4728" spans="1:5" x14ac:dyDescent="0.25">
      <c r="A4728" s="190">
        <v>3103150103</v>
      </c>
      <c r="B4728" s="190" t="s">
        <v>5690</v>
      </c>
      <c r="C4728" s="190" t="s">
        <v>903</v>
      </c>
      <c r="D4728" s="190" t="s">
        <v>1975</v>
      </c>
      <c r="E4728" s="191">
        <v>0</v>
      </c>
    </row>
    <row r="4729" spans="1:5" x14ac:dyDescent="0.25">
      <c r="A4729" s="188">
        <v>3103150104</v>
      </c>
      <c r="B4729" s="188" t="s">
        <v>6427</v>
      </c>
      <c r="C4729" s="188" t="s">
        <v>903</v>
      </c>
      <c r="D4729" s="188" t="s">
        <v>2024</v>
      </c>
      <c r="E4729" s="189">
        <v>0</v>
      </c>
    </row>
    <row r="4730" spans="1:5" x14ac:dyDescent="0.25">
      <c r="A4730" s="190">
        <v>3103150105</v>
      </c>
      <c r="B4730" s="190" t="s">
        <v>2358</v>
      </c>
      <c r="C4730" s="190" t="s">
        <v>903</v>
      </c>
      <c r="D4730" s="190" t="s">
        <v>874</v>
      </c>
      <c r="E4730" s="191">
        <v>0</v>
      </c>
    </row>
    <row r="4731" spans="1:5" x14ac:dyDescent="0.25">
      <c r="A4731" s="188">
        <v>3103150106</v>
      </c>
      <c r="B4731" s="188" t="s">
        <v>2359</v>
      </c>
      <c r="C4731" s="188" t="s">
        <v>903</v>
      </c>
      <c r="D4731" s="188" t="s">
        <v>2360</v>
      </c>
      <c r="E4731" s="189">
        <v>0</v>
      </c>
    </row>
    <row r="4732" spans="1:5" x14ac:dyDescent="0.25">
      <c r="A4732" s="190">
        <v>3103150107</v>
      </c>
      <c r="B4732" s="190" t="s">
        <v>2361</v>
      </c>
      <c r="C4732" s="190" t="s">
        <v>903</v>
      </c>
      <c r="D4732" s="190" t="s">
        <v>2360</v>
      </c>
      <c r="E4732" s="191">
        <v>0</v>
      </c>
    </row>
    <row r="4733" spans="1:5" x14ac:dyDescent="0.25">
      <c r="A4733" s="188">
        <v>3103150108</v>
      </c>
      <c r="B4733" s="188" t="s">
        <v>6890</v>
      </c>
      <c r="C4733" s="188" t="s">
        <v>903</v>
      </c>
      <c r="D4733" s="188" t="s">
        <v>479</v>
      </c>
      <c r="E4733" s="189">
        <v>0</v>
      </c>
    </row>
    <row r="4734" spans="1:5" x14ac:dyDescent="0.25">
      <c r="A4734" s="190">
        <v>3103150109</v>
      </c>
      <c r="B4734" s="190" t="s">
        <v>2362</v>
      </c>
      <c r="C4734" s="190" t="s">
        <v>903</v>
      </c>
      <c r="D4734" s="190" t="s">
        <v>479</v>
      </c>
      <c r="E4734" s="191">
        <v>0</v>
      </c>
    </row>
    <row r="4735" spans="1:5" x14ac:dyDescent="0.25">
      <c r="A4735" s="188">
        <v>3103150110</v>
      </c>
      <c r="B4735" s="188" t="s">
        <v>2363</v>
      </c>
      <c r="C4735" s="188" t="s">
        <v>903</v>
      </c>
      <c r="D4735" s="188" t="s">
        <v>479</v>
      </c>
      <c r="E4735" s="189">
        <v>0</v>
      </c>
    </row>
    <row r="4736" spans="1:5" x14ac:dyDescent="0.25">
      <c r="A4736" s="190">
        <v>3103150111</v>
      </c>
      <c r="B4736" s="190" t="s">
        <v>2364</v>
      </c>
      <c r="C4736" s="190" t="s">
        <v>903</v>
      </c>
      <c r="D4736" s="190" t="s">
        <v>479</v>
      </c>
      <c r="E4736" s="191">
        <v>0</v>
      </c>
    </row>
    <row r="4737" spans="1:5" x14ac:dyDescent="0.25">
      <c r="A4737" s="188">
        <v>3103150112</v>
      </c>
      <c r="B4737" s="188" t="s">
        <v>2365</v>
      </c>
      <c r="C4737" s="188" t="s">
        <v>903</v>
      </c>
      <c r="D4737" s="188" t="s">
        <v>479</v>
      </c>
      <c r="E4737" s="189">
        <v>0</v>
      </c>
    </row>
    <row r="4738" spans="1:5" x14ac:dyDescent="0.25">
      <c r="A4738" s="190">
        <v>3103150113</v>
      </c>
      <c r="B4738" s="190" t="s">
        <v>2366</v>
      </c>
      <c r="C4738" s="190" t="s">
        <v>903</v>
      </c>
      <c r="D4738" s="190" t="s">
        <v>479</v>
      </c>
      <c r="E4738" s="191">
        <v>0</v>
      </c>
    </row>
    <row r="4739" spans="1:5" x14ac:dyDescent="0.25">
      <c r="A4739" s="188">
        <v>3103150114</v>
      </c>
      <c r="B4739" s="188" t="s">
        <v>5691</v>
      </c>
      <c r="C4739" s="188" t="s">
        <v>903</v>
      </c>
      <c r="D4739" s="188" t="s">
        <v>479</v>
      </c>
      <c r="E4739" s="189">
        <v>0</v>
      </c>
    </row>
    <row r="4740" spans="1:5" x14ac:dyDescent="0.25">
      <c r="A4740" s="190">
        <v>3103150115</v>
      </c>
      <c r="B4740" s="190" t="s">
        <v>2367</v>
      </c>
      <c r="C4740" s="190" t="s">
        <v>903</v>
      </c>
      <c r="D4740" s="190" t="s">
        <v>479</v>
      </c>
      <c r="E4740" s="191">
        <v>0</v>
      </c>
    </row>
    <row r="4741" spans="1:5" x14ac:dyDescent="0.25">
      <c r="A4741" s="188">
        <v>3103150116</v>
      </c>
      <c r="B4741" s="188" t="s">
        <v>2368</v>
      </c>
      <c r="C4741" s="188" t="s">
        <v>903</v>
      </c>
      <c r="D4741" s="188" t="s">
        <v>2354</v>
      </c>
      <c r="E4741" s="189">
        <v>0</v>
      </c>
    </row>
    <row r="4742" spans="1:5" x14ac:dyDescent="0.25">
      <c r="A4742" s="190">
        <v>3103150117</v>
      </c>
      <c r="B4742" s="190" t="s">
        <v>2369</v>
      </c>
      <c r="C4742" s="190" t="s">
        <v>903</v>
      </c>
      <c r="D4742" s="190" t="s">
        <v>1975</v>
      </c>
      <c r="E4742" s="191">
        <v>0</v>
      </c>
    </row>
    <row r="4743" spans="1:5" x14ac:dyDescent="0.25">
      <c r="A4743" s="188">
        <v>3103150118</v>
      </c>
      <c r="B4743" s="188" t="s">
        <v>2370</v>
      </c>
      <c r="C4743" s="188" t="s">
        <v>903</v>
      </c>
      <c r="D4743" s="188" t="s">
        <v>1975</v>
      </c>
      <c r="E4743" s="189">
        <v>0</v>
      </c>
    </row>
    <row r="4744" spans="1:5" x14ac:dyDescent="0.25">
      <c r="A4744" s="190">
        <v>3103150119</v>
      </c>
      <c r="B4744" s="190" t="s">
        <v>2371</v>
      </c>
      <c r="C4744" s="190" t="s">
        <v>903</v>
      </c>
      <c r="D4744" s="190" t="s">
        <v>479</v>
      </c>
      <c r="E4744" s="191">
        <v>0</v>
      </c>
    </row>
    <row r="4745" spans="1:5" x14ac:dyDescent="0.25">
      <c r="A4745" s="188">
        <v>3103150120</v>
      </c>
      <c r="B4745" s="188" t="s">
        <v>2372</v>
      </c>
      <c r="C4745" s="188" t="s">
        <v>903</v>
      </c>
      <c r="D4745" s="188" t="s">
        <v>479</v>
      </c>
      <c r="E4745" s="189">
        <v>0</v>
      </c>
    </row>
    <row r="4746" spans="1:5" x14ac:dyDescent="0.25">
      <c r="A4746" s="190">
        <v>3103150121</v>
      </c>
      <c r="B4746" s="190" t="s">
        <v>2373</v>
      </c>
      <c r="C4746" s="190" t="s">
        <v>903</v>
      </c>
      <c r="D4746" s="190" t="s">
        <v>479</v>
      </c>
      <c r="E4746" s="191">
        <v>0</v>
      </c>
    </row>
    <row r="4747" spans="1:5" x14ac:dyDescent="0.25">
      <c r="A4747" s="188">
        <v>3103150122</v>
      </c>
      <c r="B4747" s="188" t="s">
        <v>2374</v>
      </c>
      <c r="C4747" s="188" t="s">
        <v>903</v>
      </c>
      <c r="D4747" s="188" t="s">
        <v>479</v>
      </c>
      <c r="E4747" s="189">
        <v>0</v>
      </c>
    </row>
    <row r="4748" spans="1:5" x14ac:dyDescent="0.25">
      <c r="A4748" s="190">
        <v>3103150123</v>
      </c>
      <c r="B4748" s="190" t="s">
        <v>2375</v>
      </c>
      <c r="C4748" s="190" t="s">
        <v>903</v>
      </c>
      <c r="D4748" s="190" t="s">
        <v>479</v>
      </c>
      <c r="E4748" s="191">
        <v>0</v>
      </c>
    </row>
    <row r="4749" spans="1:5" x14ac:dyDescent="0.25">
      <c r="A4749" s="188">
        <v>3103150124</v>
      </c>
      <c r="B4749" s="188" t="s">
        <v>2376</v>
      </c>
      <c r="C4749" s="188" t="s">
        <v>903</v>
      </c>
      <c r="D4749" s="188" t="s">
        <v>479</v>
      </c>
      <c r="E4749" s="189">
        <v>0</v>
      </c>
    </row>
    <row r="4750" spans="1:5" x14ac:dyDescent="0.25">
      <c r="A4750" s="190">
        <v>3103150125</v>
      </c>
      <c r="B4750" s="190" t="s">
        <v>2377</v>
      </c>
      <c r="C4750" s="190" t="s">
        <v>903</v>
      </c>
      <c r="D4750" s="190" t="s">
        <v>479</v>
      </c>
      <c r="E4750" s="191">
        <v>0</v>
      </c>
    </row>
    <row r="4751" spans="1:5" x14ac:dyDescent="0.25">
      <c r="A4751" s="188">
        <v>3103150126</v>
      </c>
      <c r="B4751" s="188" t="s">
        <v>6428</v>
      </c>
      <c r="C4751" s="188" t="s">
        <v>903</v>
      </c>
      <c r="D4751" s="188" t="s">
        <v>479</v>
      </c>
      <c r="E4751" s="189">
        <v>0</v>
      </c>
    </row>
    <row r="4752" spans="1:5" x14ac:dyDescent="0.25">
      <c r="A4752" s="190">
        <v>3103150127</v>
      </c>
      <c r="B4752" s="190" t="s">
        <v>7275</v>
      </c>
      <c r="C4752" s="190" t="s">
        <v>903</v>
      </c>
      <c r="D4752" s="190" t="s">
        <v>1975</v>
      </c>
      <c r="E4752" s="191">
        <v>0</v>
      </c>
    </row>
    <row r="4753" spans="1:5" x14ac:dyDescent="0.25">
      <c r="A4753" s="188">
        <v>3103150128</v>
      </c>
      <c r="B4753" s="188" t="s">
        <v>5692</v>
      </c>
      <c r="C4753" s="188" t="s">
        <v>903</v>
      </c>
      <c r="D4753" s="188" t="s">
        <v>1975</v>
      </c>
      <c r="E4753" s="189">
        <v>0</v>
      </c>
    </row>
    <row r="4754" spans="1:5" x14ac:dyDescent="0.25">
      <c r="A4754" s="190">
        <v>3103150129</v>
      </c>
      <c r="B4754" s="190" t="s">
        <v>5693</v>
      </c>
      <c r="C4754" s="190" t="s">
        <v>903</v>
      </c>
      <c r="D4754" s="190" t="s">
        <v>479</v>
      </c>
      <c r="E4754" s="191">
        <v>0</v>
      </c>
    </row>
    <row r="4755" spans="1:5" x14ac:dyDescent="0.25">
      <c r="A4755" s="188">
        <v>3103150130</v>
      </c>
      <c r="B4755" s="188" t="s">
        <v>5694</v>
      </c>
      <c r="C4755" s="188" t="s">
        <v>903</v>
      </c>
      <c r="D4755" s="188" t="s">
        <v>479</v>
      </c>
      <c r="E4755" s="189">
        <v>0</v>
      </c>
    </row>
    <row r="4756" spans="1:5" x14ac:dyDescent="0.25">
      <c r="A4756" s="190">
        <v>3103150131</v>
      </c>
      <c r="B4756" s="190" t="s">
        <v>2378</v>
      </c>
      <c r="C4756" s="190" t="s">
        <v>903</v>
      </c>
      <c r="D4756" s="190" t="s">
        <v>2002</v>
      </c>
      <c r="E4756" s="191">
        <v>0</v>
      </c>
    </row>
    <row r="4757" spans="1:5" x14ac:dyDescent="0.25">
      <c r="A4757" s="188">
        <v>3103150132</v>
      </c>
      <c r="B4757" s="188" t="s">
        <v>2379</v>
      </c>
      <c r="C4757" s="188" t="s">
        <v>903</v>
      </c>
      <c r="D4757" s="188" t="s">
        <v>2002</v>
      </c>
      <c r="E4757" s="189">
        <v>0</v>
      </c>
    </row>
    <row r="4758" spans="1:5" x14ac:dyDescent="0.25">
      <c r="A4758" s="190">
        <v>3103150133</v>
      </c>
      <c r="B4758" s="190" t="s">
        <v>2380</v>
      </c>
      <c r="C4758" s="190" t="s">
        <v>903</v>
      </c>
      <c r="D4758" s="190" t="s">
        <v>2002</v>
      </c>
      <c r="E4758" s="191">
        <v>0</v>
      </c>
    </row>
    <row r="4759" spans="1:5" x14ac:dyDescent="0.25">
      <c r="A4759" s="188">
        <v>3103150134</v>
      </c>
      <c r="B4759" s="188" t="s">
        <v>2381</v>
      </c>
      <c r="C4759" s="188" t="s">
        <v>903</v>
      </c>
      <c r="D4759" s="188" t="s">
        <v>479</v>
      </c>
      <c r="E4759" s="189">
        <v>0</v>
      </c>
    </row>
    <row r="4760" spans="1:5" x14ac:dyDescent="0.25">
      <c r="A4760" s="190">
        <v>3103150135</v>
      </c>
      <c r="B4760" s="190" t="s">
        <v>2382</v>
      </c>
      <c r="C4760" s="190" t="s">
        <v>903</v>
      </c>
      <c r="D4760" s="190" t="s">
        <v>479</v>
      </c>
      <c r="E4760" s="191">
        <v>0</v>
      </c>
    </row>
    <row r="4761" spans="1:5" x14ac:dyDescent="0.25">
      <c r="A4761" s="188">
        <v>3103150136</v>
      </c>
      <c r="B4761" s="188" t="s">
        <v>2383</v>
      </c>
      <c r="C4761" s="188" t="s">
        <v>903</v>
      </c>
      <c r="D4761" s="188" t="s">
        <v>479</v>
      </c>
      <c r="E4761" s="189">
        <v>0</v>
      </c>
    </row>
    <row r="4762" spans="1:5" x14ac:dyDescent="0.25">
      <c r="A4762" s="190">
        <v>3103150137</v>
      </c>
      <c r="B4762" s="190" t="s">
        <v>3443</v>
      </c>
      <c r="C4762" s="190" t="s">
        <v>903</v>
      </c>
      <c r="D4762" s="190" t="s">
        <v>874</v>
      </c>
      <c r="E4762" s="191">
        <v>0</v>
      </c>
    </row>
    <row r="4763" spans="1:5" x14ac:dyDescent="0.25">
      <c r="A4763" s="188">
        <v>3103150138</v>
      </c>
      <c r="B4763" s="188" t="s">
        <v>2384</v>
      </c>
      <c r="C4763" s="188" t="s">
        <v>903</v>
      </c>
      <c r="D4763" s="188" t="s">
        <v>479</v>
      </c>
      <c r="E4763" s="189">
        <v>0</v>
      </c>
    </row>
    <row r="4764" spans="1:5" x14ac:dyDescent="0.25">
      <c r="A4764" s="190">
        <v>3103150139</v>
      </c>
      <c r="B4764" s="190" t="s">
        <v>2385</v>
      </c>
      <c r="C4764" s="190" t="s">
        <v>903</v>
      </c>
      <c r="D4764" s="190" t="s">
        <v>478</v>
      </c>
      <c r="E4764" s="191">
        <v>0</v>
      </c>
    </row>
    <row r="4765" spans="1:5" x14ac:dyDescent="0.25">
      <c r="A4765" s="188">
        <v>3103150140</v>
      </c>
      <c r="B4765" s="188" t="s">
        <v>2386</v>
      </c>
      <c r="C4765" s="188" t="s">
        <v>903</v>
      </c>
      <c r="D4765" s="188" t="s">
        <v>478</v>
      </c>
      <c r="E4765" s="189">
        <v>0</v>
      </c>
    </row>
    <row r="4766" spans="1:5" x14ac:dyDescent="0.25">
      <c r="A4766" s="190">
        <v>3103150141</v>
      </c>
      <c r="B4766" s="190" t="s">
        <v>2387</v>
      </c>
      <c r="C4766" s="190" t="s">
        <v>903</v>
      </c>
      <c r="D4766" s="190" t="s">
        <v>479</v>
      </c>
      <c r="E4766" s="191">
        <v>0</v>
      </c>
    </row>
    <row r="4767" spans="1:5" x14ac:dyDescent="0.25">
      <c r="A4767" s="188">
        <v>3103150142</v>
      </c>
      <c r="B4767" s="188" t="s">
        <v>4430</v>
      </c>
      <c r="C4767" s="188" t="s">
        <v>903</v>
      </c>
      <c r="D4767" s="188" t="s">
        <v>874</v>
      </c>
      <c r="E4767" s="189">
        <v>0</v>
      </c>
    </row>
    <row r="4768" spans="1:5" x14ac:dyDescent="0.25">
      <c r="A4768" s="190">
        <v>3103150143</v>
      </c>
      <c r="B4768" s="190" t="s">
        <v>2388</v>
      </c>
      <c r="C4768" s="190" t="s">
        <v>903</v>
      </c>
      <c r="D4768" s="190" t="s">
        <v>479</v>
      </c>
      <c r="E4768" s="191">
        <v>0</v>
      </c>
    </row>
    <row r="4769" spans="1:5" x14ac:dyDescent="0.25">
      <c r="A4769" s="188">
        <v>3103150144</v>
      </c>
      <c r="B4769" s="188" t="s">
        <v>2389</v>
      </c>
      <c r="C4769" s="188" t="s">
        <v>903</v>
      </c>
      <c r="D4769" s="188" t="s">
        <v>479</v>
      </c>
      <c r="E4769" s="189">
        <v>0</v>
      </c>
    </row>
    <row r="4770" spans="1:5" x14ac:dyDescent="0.25">
      <c r="A4770" s="190">
        <v>3103150145</v>
      </c>
      <c r="B4770" s="190" t="s">
        <v>2390</v>
      </c>
      <c r="C4770" s="190" t="s">
        <v>903</v>
      </c>
      <c r="D4770" s="190" t="s">
        <v>479</v>
      </c>
      <c r="E4770" s="191">
        <v>0</v>
      </c>
    </row>
    <row r="4771" spans="1:5" x14ac:dyDescent="0.25">
      <c r="A4771" s="188">
        <v>3103150146</v>
      </c>
      <c r="B4771" s="188" t="s">
        <v>4431</v>
      </c>
      <c r="C4771" s="188" t="s">
        <v>903</v>
      </c>
      <c r="D4771" s="188" t="s">
        <v>1975</v>
      </c>
      <c r="E4771" s="189">
        <v>0</v>
      </c>
    </row>
    <row r="4772" spans="1:5" x14ac:dyDescent="0.25">
      <c r="A4772" s="190">
        <v>3103150147</v>
      </c>
      <c r="B4772" s="190" t="s">
        <v>5695</v>
      </c>
      <c r="C4772" s="190" t="s">
        <v>903</v>
      </c>
      <c r="D4772" s="190" t="s">
        <v>1975</v>
      </c>
      <c r="E4772" s="191">
        <v>0</v>
      </c>
    </row>
    <row r="4773" spans="1:5" x14ac:dyDescent="0.25">
      <c r="A4773" s="188">
        <v>3103150148</v>
      </c>
      <c r="B4773" s="188" t="s">
        <v>2391</v>
      </c>
      <c r="C4773" s="188" t="s">
        <v>903</v>
      </c>
      <c r="D4773" s="188" t="s">
        <v>1975</v>
      </c>
      <c r="E4773" s="189">
        <v>0</v>
      </c>
    </row>
    <row r="4774" spans="1:5" x14ac:dyDescent="0.25">
      <c r="A4774" s="190">
        <v>3103150149</v>
      </c>
      <c r="B4774" s="190" t="s">
        <v>2392</v>
      </c>
      <c r="C4774" s="190" t="s">
        <v>903</v>
      </c>
      <c r="D4774" s="190" t="s">
        <v>1975</v>
      </c>
      <c r="E4774" s="191">
        <v>0</v>
      </c>
    </row>
    <row r="4775" spans="1:5" x14ac:dyDescent="0.25">
      <c r="A4775" s="188">
        <v>3103150150</v>
      </c>
      <c r="B4775" s="188" t="s">
        <v>2393</v>
      </c>
      <c r="C4775" s="188" t="s">
        <v>903</v>
      </c>
      <c r="D4775" s="188" t="s">
        <v>1975</v>
      </c>
      <c r="E4775" s="189">
        <v>0</v>
      </c>
    </row>
    <row r="4776" spans="1:5" x14ac:dyDescent="0.25">
      <c r="A4776" s="190">
        <v>3103150151</v>
      </c>
      <c r="B4776" s="190" t="s">
        <v>3935</v>
      </c>
      <c r="C4776" s="190" t="s">
        <v>903</v>
      </c>
      <c r="D4776" s="190" t="s">
        <v>479</v>
      </c>
      <c r="E4776" s="191">
        <v>0</v>
      </c>
    </row>
    <row r="4777" spans="1:5" x14ac:dyDescent="0.25">
      <c r="A4777" s="188">
        <v>3103150152</v>
      </c>
      <c r="B4777" s="188" t="s">
        <v>4432</v>
      </c>
      <c r="C4777" s="188" t="s">
        <v>903</v>
      </c>
      <c r="D4777" s="188" t="s">
        <v>1975</v>
      </c>
      <c r="E4777" s="189">
        <v>0</v>
      </c>
    </row>
    <row r="4778" spans="1:5" x14ac:dyDescent="0.25">
      <c r="A4778" s="190">
        <v>3103150153</v>
      </c>
      <c r="B4778" s="190" t="s">
        <v>2394</v>
      </c>
      <c r="C4778" s="190" t="s">
        <v>903</v>
      </c>
      <c r="D4778" s="190" t="s">
        <v>1975</v>
      </c>
      <c r="E4778" s="191">
        <v>0</v>
      </c>
    </row>
    <row r="4779" spans="1:5" x14ac:dyDescent="0.25">
      <c r="A4779" s="188">
        <v>3103150154</v>
      </c>
      <c r="B4779" s="188" t="s">
        <v>5696</v>
      </c>
      <c r="C4779" s="188" t="s">
        <v>903</v>
      </c>
      <c r="D4779" s="188" t="s">
        <v>1975</v>
      </c>
      <c r="E4779" s="189">
        <v>0</v>
      </c>
    </row>
    <row r="4780" spans="1:5" x14ac:dyDescent="0.25">
      <c r="A4780" s="190">
        <v>3103150155</v>
      </c>
      <c r="B4780" s="190" t="s">
        <v>7369</v>
      </c>
      <c r="C4780" s="190" t="s">
        <v>903</v>
      </c>
      <c r="D4780" s="190" t="s">
        <v>1975</v>
      </c>
      <c r="E4780" s="191">
        <v>0</v>
      </c>
    </row>
    <row r="4781" spans="1:5" x14ac:dyDescent="0.25">
      <c r="A4781" s="188">
        <v>3103150156</v>
      </c>
      <c r="B4781" s="188" t="s">
        <v>2395</v>
      </c>
      <c r="C4781" s="188" t="s">
        <v>903</v>
      </c>
      <c r="D4781" s="188" t="s">
        <v>1975</v>
      </c>
      <c r="E4781" s="189">
        <v>0</v>
      </c>
    </row>
    <row r="4782" spans="1:5" x14ac:dyDescent="0.25">
      <c r="A4782" s="190">
        <v>3103150157</v>
      </c>
      <c r="B4782" s="190" t="s">
        <v>2396</v>
      </c>
      <c r="C4782" s="190" t="s">
        <v>903</v>
      </c>
      <c r="D4782" s="190" t="s">
        <v>479</v>
      </c>
      <c r="E4782" s="191">
        <v>0</v>
      </c>
    </row>
    <row r="4783" spans="1:5" x14ac:dyDescent="0.25">
      <c r="A4783" s="188">
        <v>3103150158</v>
      </c>
      <c r="B4783" s="188" t="s">
        <v>2397</v>
      </c>
      <c r="C4783" s="188" t="s">
        <v>903</v>
      </c>
      <c r="D4783" s="188" t="s">
        <v>479</v>
      </c>
      <c r="E4783" s="189">
        <v>0</v>
      </c>
    </row>
    <row r="4784" spans="1:5" x14ac:dyDescent="0.25">
      <c r="A4784" s="190">
        <v>3103150159</v>
      </c>
      <c r="B4784" s="190" t="s">
        <v>3444</v>
      </c>
      <c r="C4784" s="190" t="s">
        <v>903</v>
      </c>
      <c r="D4784" s="190" t="s">
        <v>479</v>
      </c>
      <c r="E4784" s="191">
        <v>0</v>
      </c>
    </row>
    <row r="4785" spans="1:5" x14ac:dyDescent="0.25">
      <c r="A4785" s="188">
        <v>3103150160</v>
      </c>
      <c r="B4785" s="188" t="s">
        <v>2398</v>
      </c>
      <c r="C4785" s="188" t="s">
        <v>903</v>
      </c>
      <c r="D4785" s="188" t="s">
        <v>479</v>
      </c>
      <c r="E4785" s="189">
        <v>0</v>
      </c>
    </row>
    <row r="4786" spans="1:5" x14ac:dyDescent="0.25">
      <c r="A4786" s="190">
        <v>3103150161</v>
      </c>
      <c r="B4786" s="190" t="s">
        <v>2399</v>
      </c>
      <c r="C4786" s="190" t="s">
        <v>903</v>
      </c>
      <c r="D4786" s="190" t="s">
        <v>1975</v>
      </c>
      <c r="E4786" s="191">
        <v>0</v>
      </c>
    </row>
    <row r="4787" spans="1:5" x14ac:dyDescent="0.25">
      <c r="A4787" s="188">
        <v>3103150162</v>
      </c>
      <c r="B4787" s="188" t="s">
        <v>2400</v>
      </c>
      <c r="C4787" s="188" t="s">
        <v>903</v>
      </c>
      <c r="D4787" s="188" t="s">
        <v>1975</v>
      </c>
      <c r="E4787" s="189">
        <v>0</v>
      </c>
    </row>
    <row r="4788" spans="1:5" x14ac:dyDescent="0.25">
      <c r="A4788" s="190">
        <v>3103150163</v>
      </c>
      <c r="B4788" s="190" t="s">
        <v>2401</v>
      </c>
      <c r="C4788" s="190" t="s">
        <v>903</v>
      </c>
      <c r="D4788" s="190" t="s">
        <v>874</v>
      </c>
      <c r="E4788" s="191">
        <v>0</v>
      </c>
    </row>
    <row r="4789" spans="1:5" x14ac:dyDescent="0.25">
      <c r="A4789" s="188">
        <v>3103150164</v>
      </c>
      <c r="B4789" s="188" t="s">
        <v>2675</v>
      </c>
      <c r="C4789" s="188" t="s">
        <v>903</v>
      </c>
      <c r="D4789" s="188" t="s">
        <v>479</v>
      </c>
      <c r="E4789" s="189">
        <v>0</v>
      </c>
    </row>
    <row r="4790" spans="1:5" x14ac:dyDescent="0.25">
      <c r="A4790" s="190">
        <v>3103150165</v>
      </c>
      <c r="B4790" s="190" t="s">
        <v>5697</v>
      </c>
      <c r="C4790" s="190" t="s">
        <v>903</v>
      </c>
      <c r="D4790" s="190" t="s">
        <v>1975</v>
      </c>
      <c r="E4790" s="191">
        <v>0</v>
      </c>
    </row>
    <row r="4791" spans="1:5" x14ac:dyDescent="0.25">
      <c r="A4791" s="188">
        <v>3103150166</v>
      </c>
      <c r="B4791" s="188" t="s">
        <v>2402</v>
      </c>
      <c r="C4791" s="188" t="s">
        <v>903</v>
      </c>
      <c r="D4791" s="188" t="s">
        <v>478</v>
      </c>
      <c r="E4791" s="189">
        <v>0</v>
      </c>
    </row>
    <row r="4792" spans="1:5" x14ac:dyDescent="0.25">
      <c r="A4792" s="190">
        <v>3103150167</v>
      </c>
      <c r="B4792" s="190" t="s">
        <v>5698</v>
      </c>
      <c r="C4792" s="190" t="s">
        <v>903</v>
      </c>
      <c r="D4792" s="190" t="s">
        <v>1975</v>
      </c>
      <c r="E4792" s="191">
        <v>0</v>
      </c>
    </row>
    <row r="4793" spans="1:5" x14ac:dyDescent="0.25">
      <c r="A4793" s="188">
        <v>3103150168</v>
      </c>
      <c r="B4793" s="188" t="s">
        <v>7370</v>
      </c>
      <c r="C4793" s="188" t="s">
        <v>903</v>
      </c>
      <c r="D4793" s="188" t="s">
        <v>479</v>
      </c>
      <c r="E4793" s="189">
        <v>0</v>
      </c>
    </row>
    <row r="4794" spans="1:5" x14ac:dyDescent="0.25">
      <c r="A4794" s="190">
        <v>3103150169</v>
      </c>
      <c r="B4794" s="190" t="s">
        <v>2403</v>
      </c>
      <c r="C4794" s="190" t="s">
        <v>903</v>
      </c>
      <c r="D4794" s="190" t="s">
        <v>1975</v>
      </c>
      <c r="E4794" s="191">
        <v>0</v>
      </c>
    </row>
    <row r="4795" spans="1:5" x14ac:dyDescent="0.25">
      <c r="A4795" s="188">
        <v>3103150170</v>
      </c>
      <c r="B4795" s="188" t="s">
        <v>3129</v>
      </c>
      <c r="C4795" s="188" t="s">
        <v>903</v>
      </c>
      <c r="D4795" s="188" t="s">
        <v>479</v>
      </c>
      <c r="E4795" s="189">
        <v>0</v>
      </c>
    </row>
    <row r="4796" spans="1:5" x14ac:dyDescent="0.25">
      <c r="A4796" s="190">
        <v>3103150171</v>
      </c>
      <c r="B4796" s="190" t="s">
        <v>3130</v>
      </c>
      <c r="C4796" s="190" t="s">
        <v>903</v>
      </c>
      <c r="D4796" s="190" t="s">
        <v>479</v>
      </c>
      <c r="E4796" s="191">
        <v>0</v>
      </c>
    </row>
    <row r="4797" spans="1:5" x14ac:dyDescent="0.25">
      <c r="A4797" s="188">
        <v>3103150172</v>
      </c>
      <c r="B4797" s="188" t="s">
        <v>11830</v>
      </c>
      <c r="C4797" s="188" t="s">
        <v>903</v>
      </c>
      <c r="D4797" s="188" t="s">
        <v>479</v>
      </c>
      <c r="E4797" s="189">
        <v>0</v>
      </c>
    </row>
    <row r="4798" spans="1:5" x14ac:dyDescent="0.25">
      <c r="A4798" s="190">
        <v>3103150173</v>
      </c>
      <c r="B4798" s="190" t="s">
        <v>5699</v>
      </c>
      <c r="C4798" s="190" t="s">
        <v>903</v>
      </c>
      <c r="D4798" s="190" t="s">
        <v>479</v>
      </c>
      <c r="E4798" s="191">
        <v>0</v>
      </c>
    </row>
    <row r="4799" spans="1:5" x14ac:dyDescent="0.25">
      <c r="A4799" s="188">
        <v>3103150174</v>
      </c>
      <c r="B4799" s="188" t="s">
        <v>3445</v>
      </c>
      <c r="C4799" s="188" t="s">
        <v>903</v>
      </c>
      <c r="D4799" s="188" t="s">
        <v>479</v>
      </c>
      <c r="E4799" s="189">
        <v>0</v>
      </c>
    </row>
    <row r="4800" spans="1:5" x14ac:dyDescent="0.25">
      <c r="A4800" s="190">
        <v>3103150175</v>
      </c>
      <c r="B4800" s="190" t="s">
        <v>7371</v>
      </c>
      <c r="C4800" s="190" t="s">
        <v>903</v>
      </c>
      <c r="D4800" s="190" t="s">
        <v>1975</v>
      </c>
      <c r="E4800" s="191">
        <v>0</v>
      </c>
    </row>
    <row r="4801" spans="1:5" x14ac:dyDescent="0.25">
      <c r="A4801" s="188">
        <v>3103150176</v>
      </c>
      <c r="B4801" s="188" t="s">
        <v>9038</v>
      </c>
      <c r="C4801" s="188" t="s">
        <v>903</v>
      </c>
      <c r="D4801" s="188" t="s">
        <v>1975</v>
      </c>
      <c r="E4801" s="189">
        <v>0</v>
      </c>
    </row>
    <row r="4802" spans="1:5" x14ac:dyDescent="0.25">
      <c r="A4802" s="190">
        <v>3103150177</v>
      </c>
      <c r="B4802" s="190" t="s">
        <v>9039</v>
      </c>
      <c r="C4802" s="190" t="s">
        <v>903</v>
      </c>
      <c r="D4802" s="190" t="s">
        <v>1975</v>
      </c>
      <c r="E4802" s="191">
        <v>0</v>
      </c>
    </row>
    <row r="4803" spans="1:5" x14ac:dyDescent="0.25">
      <c r="A4803" s="188">
        <v>3103150178</v>
      </c>
      <c r="B4803" s="188" t="s">
        <v>5700</v>
      </c>
      <c r="C4803" s="188" t="s">
        <v>903</v>
      </c>
      <c r="D4803" s="188" t="s">
        <v>1975</v>
      </c>
      <c r="E4803" s="189">
        <v>0</v>
      </c>
    </row>
    <row r="4804" spans="1:5" x14ac:dyDescent="0.25">
      <c r="A4804" s="190">
        <v>3103150179</v>
      </c>
      <c r="B4804" s="190" t="s">
        <v>5701</v>
      </c>
      <c r="C4804" s="190" t="s">
        <v>903</v>
      </c>
      <c r="D4804" s="190" t="s">
        <v>1975</v>
      </c>
      <c r="E4804" s="191">
        <v>0</v>
      </c>
    </row>
    <row r="4805" spans="1:5" x14ac:dyDescent="0.25">
      <c r="A4805" s="188">
        <v>3103150180</v>
      </c>
      <c r="B4805" s="188" t="s">
        <v>4433</v>
      </c>
      <c r="C4805" s="188" t="s">
        <v>903</v>
      </c>
      <c r="D4805" s="188" t="s">
        <v>478</v>
      </c>
      <c r="E4805" s="189">
        <v>0</v>
      </c>
    </row>
    <row r="4806" spans="1:5" x14ac:dyDescent="0.25">
      <c r="A4806" s="190">
        <v>3103150181</v>
      </c>
      <c r="B4806" s="190" t="s">
        <v>3446</v>
      </c>
      <c r="C4806" s="190" t="s">
        <v>903</v>
      </c>
      <c r="D4806" s="190" t="s">
        <v>479</v>
      </c>
      <c r="E4806" s="191">
        <v>0</v>
      </c>
    </row>
    <row r="4807" spans="1:5" x14ac:dyDescent="0.25">
      <c r="A4807" s="188">
        <v>3103150182</v>
      </c>
      <c r="B4807" s="188" t="s">
        <v>3447</v>
      </c>
      <c r="C4807" s="188" t="s">
        <v>903</v>
      </c>
      <c r="D4807" s="188" t="s">
        <v>479</v>
      </c>
      <c r="E4807" s="189">
        <v>0</v>
      </c>
    </row>
    <row r="4808" spans="1:5" x14ac:dyDescent="0.25">
      <c r="A4808" s="190">
        <v>3103150183</v>
      </c>
      <c r="B4808" s="190" t="s">
        <v>3448</v>
      </c>
      <c r="C4808" s="190" t="s">
        <v>903</v>
      </c>
      <c r="D4808" s="190" t="s">
        <v>478</v>
      </c>
      <c r="E4808" s="191">
        <v>0</v>
      </c>
    </row>
    <row r="4809" spans="1:5" x14ac:dyDescent="0.25">
      <c r="A4809" s="188">
        <v>3103150184</v>
      </c>
      <c r="B4809" s="188" t="s">
        <v>3449</v>
      </c>
      <c r="C4809" s="188" t="s">
        <v>903</v>
      </c>
      <c r="D4809" s="188" t="s">
        <v>2354</v>
      </c>
      <c r="E4809" s="189">
        <v>0</v>
      </c>
    </row>
    <row r="4810" spans="1:5" x14ac:dyDescent="0.25">
      <c r="A4810" s="190">
        <v>3103150185</v>
      </c>
      <c r="B4810" s="190" t="s">
        <v>3450</v>
      </c>
      <c r="C4810" s="190" t="s">
        <v>903</v>
      </c>
      <c r="D4810" s="190" t="s">
        <v>479</v>
      </c>
      <c r="E4810" s="191">
        <v>0</v>
      </c>
    </row>
    <row r="4811" spans="1:5" x14ac:dyDescent="0.25">
      <c r="A4811" s="188">
        <v>3103150186</v>
      </c>
      <c r="B4811" s="188" t="s">
        <v>3451</v>
      </c>
      <c r="C4811" s="188" t="s">
        <v>903</v>
      </c>
      <c r="D4811" s="188" t="s">
        <v>1975</v>
      </c>
      <c r="E4811" s="189">
        <v>0</v>
      </c>
    </row>
    <row r="4812" spans="1:5" x14ac:dyDescent="0.25">
      <c r="A4812" s="190">
        <v>3103150187</v>
      </c>
      <c r="B4812" s="190" t="s">
        <v>4434</v>
      </c>
      <c r="C4812" s="190" t="s">
        <v>903</v>
      </c>
      <c r="D4812" s="190" t="s">
        <v>479</v>
      </c>
      <c r="E4812" s="191">
        <v>0</v>
      </c>
    </row>
    <row r="4813" spans="1:5" x14ac:dyDescent="0.25">
      <c r="A4813" s="188">
        <v>3103150188</v>
      </c>
      <c r="B4813" s="188" t="s">
        <v>3452</v>
      </c>
      <c r="C4813" s="188" t="s">
        <v>903</v>
      </c>
      <c r="D4813" s="188" t="s">
        <v>479</v>
      </c>
      <c r="E4813" s="189">
        <v>0</v>
      </c>
    </row>
    <row r="4814" spans="1:5" x14ac:dyDescent="0.25">
      <c r="A4814" s="190">
        <v>3103150189</v>
      </c>
      <c r="B4814" s="190" t="s">
        <v>3453</v>
      </c>
      <c r="C4814" s="190" t="s">
        <v>903</v>
      </c>
      <c r="D4814" s="190" t="s">
        <v>479</v>
      </c>
      <c r="E4814" s="191">
        <v>0</v>
      </c>
    </row>
    <row r="4815" spans="1:5" x14ac:dyDescent="0.25">
      <c r="A4815" s="188">
        <v>3103150190</v>
      </c>
      <c r="B4815" s="188" t="s">
        <v>3454</v>
      </c>
      <c r="C4815" s="188" t="s">
        <v>903</v>
      </c>
      <c r="D4815" s="188" t="s">
        <v>1975</v>
      </c>
      <c r="E4815" s="189">
        <v>0</v>
      </c>
    </row>
    <row r="4816" spans="1:5" x14ac:dyDescent="0.25">
      <c r="A4816" s="190">
        <v>3103150191</v>
      </c>
      <c r="B4816" s="190" t="s">
        <v>3455</v>
      </c>
      <c r="C4816" s="190" t="s">
        <v>903</v>
      </c>
      <c r="D4816" s="190" t="s">
        <v>1975</v>
      </c>
      <c r="E4816" s="191">
        <v>0</v>
      </c>
    </row>
    <row r="4817" spans="1:5" x14ac:dyDescent="0.25">
      <c r="A4817" s="188">
        <v>3103150192</v>
      </c>
      <c r="B4817" s="188" t="s">
        <v>7372</v>
      </c>
      <c r="C4817" s="188" t="s">
        <v>903</v>
      </c>
      <c r="D4817" s="188" t="s">
        <v>1975</v>
      </c>
      <c r="E4817" s="189">
        <v>0</v>
      </c>
    </row>
    <row r="4818" spans="1:5" x14ac:dyDescent="0.25">
      <c r="A4818" s="190">
        <v>3103150193</v>
      </c>
      <c r="B4818" s="190" t="s">
        <v>3456</v>
      </c>
      <c r="C4818" s="190" t="s">
        <v>903</v>
      </c>
      <c r="D4818" s="190" t="s">
        <v>1975</v>
      </c>
      <c r="E4818" s="191">
        <v>0</v>
      </c>
    </row>
    <row r="4819" spans="1:5" x14ac:dyDescent="0.25">
      <c r="A4819" s="188">
        <v>3103150194</v>
      </c>
      <c r="B4819" s="188" t="s">
        <v>3457</v>
      </c>
      <c r="C4819" s="188" t="s">
        <v>903</v>
      </c>
      <c r="D4819" s="188" t="s">
        <v>1975</v>
      </c>
      <c r="E4819" s="189">
        <v>0</v>
      </c>
    </row>
    <row r="4820" spans="1:5" x14ac:dyDescent="0.25">
      <c r="A4820" s="190">
        <v>3103150195</v>
      </c>
      <c r="B4820" s="190" t="s">
        <v>6891</v>
      </c>
      <c r="C4820" s="190" t="s">
        <v>903</v>
      </c>
      <c r="D4820" s="190" t="s">
        <v>1975</v>
      </c>
      <c r="E4820" s="191">
        <v>0</v>
      </c>
    </row>
    <row r="4821" spans="1:5" x14ac:dyDescent="0.25">
      <c r="A4821" s="188">
        <v>3103150196</v>
      </c>
      <c r="B4821" s="188" t="s">
        <v>3458</v>
      </c>
      <c r="C4821" s="188" t="s">
        <v>903</v>
      </c>
      <c r="D4821" s="188" t="s">
        <v>1975</v>
      </c>
      <c r="E4821" s="189">
        <v>0</v>
      </c>
    </row>
    <row r="4822" spans="1:5" x14ac:dyDescent="0.25">
      <c r="A4822" s="190">
        <v>3103150197</v>
      </c>
      <c r="B4822" s="190" t="s">
        <v>3459</v>
      </c>
      <c r="C4822" s="190" t="s">
        <v>903</v>
      </c>
      <c r="D4822" s="190" t="s">
        <v>1975</v>
      </c>
      <c r="E4822" s="191">
        <v>0</v>
      </c>
    </row>
    <row r="4823" spans="1:5" x14ac:dyDescent="0.25">
      <c r="A4823" s="188">
        <v>3103150198</v>
      </c>
      <c r="B4823" s="188" t="s">
        <v>3460</v>
      </c>
      <c r="C4823" s="188" t="s">
        <v>903</v>
      </c>
      <c r="D4823" s="188" t="s">
        <v>1975</v>
      </c>
      <c r="E4823" s="189">
        <v>0</v>
      </c>
    </row>
    <row r="4824" spans="1:5" x14ac:dyDescent="0.25">
      <c r="A4824" s="190">
        <v>3103150199</v>
      </c>
      <c r="B4824" s="190" t="s">
        <v>3461</v>
      </c>
      <c r="C4824" s="190" t="s">
        <v>903</v>
      </c>
      <c r="D4824" s="190" t="s">
        <v>1975</v>
      </c>
      <c r="E4824" s="191">
        <v>0</v>
      </c>
    </row>
    <row r="4825" spans="1:5" x14ac:dyDescent="0.25">
      <c r="A4825" s="188">
        <v>3103150200</v>
      </c>
      <c r="B4825" s="188" t="s">
        <v>9561</v>
      </c>
      <c r="C4825" s="188" t="s">
        <v>903</v>
      </c>
      <c r="D4825" s="188" t="s">
        <v>1975</v>
      </c>
      <c r="E4825" s="189">
        <v>0</v>
      </c>
    </row>
    <row r="4826" spans="1:5" x14ac:dyDescent="0.25">
      <c r="A4826" s="190">
        <v>3103150201</v>
      </c>
      <c r="B4826" s="190" t="s">
        <v>5011</v>
      </c>
      <c r="C4826" s="190" t="s">
        <v>903</v>
      </c>
      <c r="D4826" s="190" t="s">
        <v>1975</v>
      </c>
      <c r="E4826" s="191">
        <v>0</v>
      </c>
    </row>
    <row r="4827" spans="1:5" x14ac:dyDescent="0.25">
      <c r="A4827" s="188">
        <v>3103150202</v>
      </c>
      <c r="B4827" s="188" t="s">
        <v>5012</v>
      </c>
      <c r="C4827" s="188" t="s">
        <v>903</v>
      </c>
      <c r="D4827" s="188" t="s">
        <v>1975</v>
      </c>
      <c r="E4827" s="189">
        <v>0</v>
      </c>
    </row>
    <row r="4828" spans="1:5" x14ac:dyDescent="0.25">
      <c r="A4828" s="190">
        <v>3103150203</v>
      </c>
      <c r="B4828" s="190" t="s">
        <v>5013</v>
      </c>
      <c r="C4828" s="190" t="s">
        <v>903</v>
      </c>
      <c r="D4828" s="190" t="s">
        <v>1975</v>
      </c>
      <c r="E4828" s="191">
        <v>0</v>
      </c>
    </row>
    <row r="4829" spans="1:5" x14ac:dyDescent="0.25">
      <c r="A4829" s="188">
        <v>3103150204</v>
      </c>
      <c r="B4829" s="188" t="s">
        <v>4691</v>
      </c>
      <c r="C4829" s="188" t="s">
        <v>903</v>
      </c>
      <c r="D4829" s="188" t="s">
        <v>1975</v>
      </c>
      <c r="E4829" s="189">
        <v>0</v>
      </c>
    </row>
    <row r="4830" spans="1:5" x14ac:dyDescent="0.25">
      <c r="A4830" s="190">
        <v>3103150205</v>
      </c>
      <c r="B4830" s="190" t="s">
        <v>3462</v>
      </c>
      <c r="C4830" s="190" t="s">
        <v>903</v>
      </c>
      <c r="D4830" s="190" t="s">
        <v>479</v>
      </c>
      <c r="E4830" s="191">
        <v>0</v>
      </c>
    </row>
    <row r="4831" spans="1:5" x14ac:dyDescent="0.25">
      <c r="A4831" s="188">
        <v>3103150206</v>
      </c>
      <c r="B4831" s="188" t="s">
        <v>3463</v>
      </c>
      <c r="C4831" s="188" t="s">
        <v>903</v>
      </c>
      <c r="D4831" s="188" t="s">
        <v>478</v>
      </c>
      <c r="E4831" s="189">
        <v>0</v>
      </c>
    </row>
    <row r="4832" spans="1:5" x14ac:dyDescent="0.25">
      <c r="A4832" s="190">
        <v>3103150207</v>
      </c>
      <c r="B4832" s="190" t="s">
        <v>4435</v>
      </c>
      <c r="C4832" s="190" t="s">
        <v>903</v>
      </c>
      <c r="D4832" s="190" t="s">
        <v>479</v>
      </c>
      <c r="E4832" s="191">
        <v>0</v>
      </c>
    </row>
    <row r="4833" spans="1:5" x14ac:dyDescent="0.25">
      <c r="A4833" s="188">
        <v>3103150208</v>
      </c>
      <c r="B4833" s="188" t="s">
        <v>5702</v>
      </c>
      <c r="C4833" s="188" t="s">
        <v>903</v>
      </c>
      <c r="D4833" s="188" t="s">
        <v>1975</v>
      </c>
      <c r="E4833" s="189">
        <v>0</v>
      </c>
    </row>
    <row r="4834" spans="1:5" x14ac:dyDescent="0.25">
      <c r="A4834" s="190">
        <v>3103150209</v>
      </c>
      <c r="B4834" s="190" t="s">
        <v>11831</v>
      </c>
      <c r="C4834" s="190" t="s">
        <v>903</v>
      </c>
      <c r="D4834" s="190" t="s">
        <v>479</v>
      </c>
      <c r="E4834" s="191">
        <v>0</v>
      </c>
    </row>
    <row r="4835" spans="1:5" x14ac:dyDescent="0.25">
      <c r="A4835" s="188">
        <v>3103150210</v>
      </c>
      <c r="B4835" s="188" t="s">
        <v>5703</v>
      </c>
      <c r="C4835" s="188" t="s">
        <v>903</v>
      </c>
      <c r="D4835" s="188" t="s">
        <v>1975</v>
      </c>
      <c r="E4835" s="189">
        <v>0</v>
      </c>
    </row>
    <row r="4836" spans="1:5" x14ac:dyDescent="0.25">
      <c r="A4836" s="190">
        <v>3103150211</v>
      </c>
      <c r="B4836" s="190" t="s">
        <v>3464</v>
      </c>
      <c r="C4836" s="190" t="s">
        <v>903</v>
      </c>
      <c r="D4836" s="190" t="s">
        <v>479</v>
      </c>
      <c r="E4836" s="191">
        <v>0</v>
      </c>
    </row>
    <row r="4837" spans="1:5" x14ac:dyDescent="0.25">
      <c r="A4837" s="188">
        <v>3103150212</v>
      </c>
      <c r="B4837" s="188" t="s">
        <v>3465</v>
      </c>
      <c r="C4837" s="188" t="s">
        <v>903</v>
      </c>
      <c r="D4837" s="188" t="s">
        <v>479</v>
      </c>
      <c r="E4837" s="189">
        <v>0</v>
      </c>
    </row>
    <row r="4838" spans="1:5" x14ac:dyDescent="0.25">
      <c r="A4838" s="190">
        <v>3103150213</v>
      </c>
      <c r="B4838" s="190" t="s">
        <v>3466</v>
      </c>
      <c r="C4838" s="190" t="s">
        <v>903</v>
      </c>
      <c r="D4838" s="190" t="s">
        <v>479</v>
      </c>
      <c r="E4838" s="191">
        <v>0</v>
      </c>
    </row>
    <row r="4839" spans="1:5" x14ac:dyDescent="0.25">
      <c r="A4839" s="188">
        <v>3103150214</v>
      </c>
      <c r="B4839" s="188" t="s">
        <v>5704</v>
      </c>
      <c r="C4839" s="188" t="s">
        <v>903</v>
      </c>
      <c r="D4839" s="188" t="s">
        <v>2002</v>
      </c>
      <c r="E4839" s="189">
        <v>0</v>
      </c>
    </row>
    <row r="4840" spans="1:5" x14ac:dyDescent="0.25">
      <c r="A4840" s="190">
        <v>3103150215</v>
      </c>
      <c r="B4840" s="190" t="s">
        <v>3467</v>
      </c>
      <c r="C4840" s="190" t="s">
        <v>903</v>
      </c>
      <c r="D4840" s="190" t="s">
        <v>2002</v>
      </c>
      <c r="E4840" s="191">
        <v>0</v>
      </c>
    </row>
    <row r="4841" spans="1:5" x14ac:dyDescent="0.25">
      <c r="A4841" s="188">
        <v>3103150216</v>
      </c>
      <c r="B4841" s="188" t="s">
        <v>5705</v>
      </c>
      <c r="C4841" s="188" t="s">
        <v>903</v>
      </c>
      <c r="D4841" s="188" t="s">
        <v>2002</v>
      </c>
      <c r="E4841" s="189">
        <v>0</v>
      </c>
    </row>
    <row r="4842" spans="1:5" x14ac:dyDescent="0.25">
      <c r="A4842" s="190">
        <v>3103150217</v>
      </c>
      <c r="B4842" s="190" t="s">
        <v>3468</v>
      </c>
      <c r="C4842" s="190" t="s">
        <v>903</v>
      </c>
      <c r="D4842" s="190" t="s">
        <v>2002</v>
      </c>
      <c r="E4842" s="191">
        <v>0</v>
      </c>
    </row>
    <row r="4843" spans="1:5" x14ac:dyDescent="0.25">
      <c r="A4843" s="188">
        <v>3103150218</v>
      </c>
      <c r="B4843" s="188" t="s">
        <v>3469</v>
      </c>
      <c r="C4843" s="188" t="s">
        <v>903</v>
      </c>
      <c r="D4843" s="188" t="s">
        <v>2002</v>
      </c>
      <c r="E4843" s="189">
        <v>0</v>
      </c>
    </row>
    <row r="4844" spans="1:5" x14ac:dyDescent="0.25">
      <c r="A4844" s="190">
        <v>3103150219</v>
      </c>
      <c r="B4844" s="190" t="s">
        <v>3470</v>
      </c>
      <c r="C4844" s="190" t="s">
        <v>903</v>
      </c>
      <c r="D4844" s="190" t="s">
        <v>2002</v>
      </c>
      <c r="E4844" s="191">
        <v>0</v>
      </c>
    </row>
    <row r="4845" spans="1:5" x14ac:dyDescent="0.25">
      <c r="A4845" s="188">
        <v>3103150220</v>
      </c>
      <c r="B4845" s="188" t="s">
        <v>5706</v>
      </c>
      <c r="C4845" s="188" t="s">
        <v>903</v>
      </c>
      <c r="D4845" s="188" t="s">
        <v>2002</v>
      </c>
      <c r="E4845" s="189">
        <v>0</v>
      </c>
    </row>
    <row r="4846" spans="1:5" x14ac:dyDescent="0.25">
      <c r="A4846" s="190">
        <v>3103150221</v>
      </c>
      <c r="B4846" s="190" t="s">
        <v>7205</v>
      </c>
      <c r="C4846" s="190" t="s">
        <v>903</v>
      </c>
      <c r="D4846" s="190" t="s">
        <v>2002</v>
      </c>
      <c r="E4846" s="191">
        <v>0</v>
      </c>
    </row>
    <row r="4847" spans="1:5" x14ac:dyDescent="0.25">
      <c r="A4847" s="188">
        <v>3103150222</v>
      </c>
      <c r="B4847" s="188" t="s">
        <v>5707</v>
      </c>
      <c r="C4847" s="188" t="s">
        <v>903</v>
      </c>
      <c r="D4847" s="188" t="s">
        <v>2002</v>
      </c>
      <c r="E4847" s="189">
        <v>0</v>
      </c>
    </row>
    <row r="4848" spans="1:5" x14ac:dyDescent="0.25">
      <c r="A4848" s="190">
        <v>3103150223</v>
      </c>
      <c r="B4848" s="190" t="s">
        <v>3471</v>
      </c>
      <c r="C4848" s="190" t="s">
        <v>903</v>
      </c>
      <c r="D4848" s="190" t="s">
        <v>2002</v>
      </c>
      <c r="E4848" s="191">
        <v>0</v>
      </c>
    </row>
    <row r="4849" spans="1:5" x14ac:dyDescent="0.25">
      <c r="A4849" s="188">
        <v>3103150224</v>
      </c>
      <c r="B4849" s="188" t="s">
        <v>4436</v>
      </c>
      <c r="C4849" s="188" t="s">
        <v>903</v>
      </c>
      <c r="D4849" s="188" t="s">
        <v>1975</v>
      </c>
      <c r="E4849" s="189">
        <v>0</v>
      </c>
    </row>
    <row r="4850" spans="1:5" x14ac:dyDescent="0.25">
      <c r="A4850" s="190">
        <v>3103150225</v>
      </c>
      <c r="B4850" s="190" t="s">
        <v>3472</v>
      </c>
      <c r="C4850" s="190" t="s">
        <v>903</v>
      </c>
      <c r="D4850" s="190" t="s">
        <v>478</v>
      </c>
      <c r="E4850" s="191">
        <v>0</v>
      </c>
    </row>
    <row r="4851" spans="1:5" x14ac:dyDescent="0.25">
      <c r="A4851" s="188">
        <v>3103150226</v>
      </c>
      <c r="B4851" s="188" t="s">
        <v>3473</v>
      </c>
      <c r="C4851" s="188" t="s">
        <v>903</v>
      </c>
      <c r="D4851" s="188" t="s">
        <v>479</v>
      </c>
      <c r="E4851" s="189">
        <v>0</v>
      </c>
    </row>
    <row r="4852" spans="1:5" x14ac:dyDescent="0.25">
      <c r="A4852" s="190">
        <v>3103150227</v>
      </c>
      <c r="B4852" s="190" t="s">
        <v>3474</v>
      </c>
      <c r="C4852" s="190" t="s">
        <v>903</v>
      </c>
      <c r="D4852" s="190" t="s">
        <v>1975</v>
      </c>
      <c r="E4852" s="191">
        <v>0</v>
      </c>
    </row>
    <row r="4853" spans="1:5" x14ac:dyDescent="0.25">
      <c r="A4853" s="188">
        <v>3103150228</v>
      </c>
      <c r="B4853" s="188" t="s">
        <v>7842</v>
      </c>
      <c r="C4853" s="188" t="s">
        <v>903</v>
      </c>
      <c r="D4853" s="188" t="s">
        <v>478</v>
      </c>
      <c r="E4853" s="189">
        <v>0</v>
      </c>
    </row>
    <row r="4854" spans="1:5" x14ac:dyDescent="0.25">
      <c r="A4854" s="190">
        <v>3103150229</v>
      </c>
      <c r="B4854" s="190" t="s">
        <v>3475</v>
      </c>
      <c r="C4854" s="190" t="s">
        <v>903</v>
      </c>
      <c r="D4854" s="190" t="s">
        <v>750</v>
      </c>
      <c r="E4854" s="191">
        <v>0</v>
      </c>
    </row>
    <row r="4855" spans="1:5" x14ac:dyDescent="0.25">
      <c r="A4855" s="188">
        <v>3103150230</v>
      </c>
      <c r="B4855" s="188" t="s">
        <v>3476</v>
      </c>
      <c r="C4855" s="188" t="s">
        <v>903</v>
      </c>
      <c r="D4855" s="188" t="s">
        <v>479</v>
      </c>
      <c r="E4855" s="189">
        <v>0</v>
      </c>
    </row>
    <row r="4856" spans="1:5" x14ac:dyDescent="0.25">
      <c r="A4856" s="190">
        <v>3103150231</v>
      </c>
      <c r="B4856" s="190" t="s">
        <v>3477</v>
      </c>
      <c r="C4856" s="190" t="s">
        <v>903</v>
      </c>
      <c r="D4856" s="190" t="s">
        <v>479</v>
      </c>
      <c r="E4856" s="191">
        <v>0</v>
      </c>
    </row>
    <row r="4857" spans="1:5" x14ac:dyDescent="0.25">
      <c r="A4857" s="188">
        <v>3103150232</v>
      </c>
      <c r="B4857" s="188" t="s">
        <v>3478</v>
      </c>
      <c r="C4857" s="188" t="s">
        <v>903</v>
      </c>
      <c r="D4857" s="188" t="s">
        <v>479</v>
      </c>
      <c r="E4857" s="189">
        <v>0</v>
      </c>
    </row>
    <row r="4858" spans="1:5" x14ac:dyDescent="0.25">
      <c r="A4858" s="190">
        <v>3103150233</v>
      </c>
      <c r="B4858" s="190" t="s">
        <v>3479</v>
      </c>
      <c r="C4858" s="190" t="s">
        <v>903</v>
      </c>
      <c r="D4858" s="190" t="s">
        <v>874</v>
      </c>
      <c r="E4858" s="191">
        <v>0</v>
      </c>
    </row>
    <row r="4859" spans="1:5" x14ac:dyDescent="0.25">
      <c r="A4859" s="188">
        <v>3103150234</v>
      </c>
      <c r="B4859" s="188" t="s">
        <v>3480</v>
      </c>
      <c r="C4859" s="188" t="s">
        <v>903</v>
      </c>
      <c r="D4859" s="188" t="s">
        <v>874</v>
      </c>
      <c r="E4859" s="189">
        <v>0</v>
      </c>
    </row>
    <row r="4860" spans="1:5" x14ac:dyDescent="0.25">
      <c r="A4860" s="190">
        <v>3103150235</v>
      </c>
      <c r="B4860" s="190" t="s">
        <v>3481</v>
      </c>
      <c r="C4860" s="190" t="s">
        <v>903</v>
      </c>
      <c r="D4860" s="190" t="s">
        <v>874</v>
      </c>
      <c r="E4860" s="191">
        <v>0</v>
      </c>
    </row>
    <row r="4861" spans="1:5" x14ac:dyDescent="0.25">
      <c r="A4861" s="188">
        <v>3103150236</v>
      </c>
      <c r="B4861" s="188" t="s">
        <v>5708</v>
      </c>
      <c r="C4861" s="188" t="s">
        <v>903</v>
      </c>
      <c r="D4861" s="188" t="s">
        <v>479</v>
      </c>
      <c r="E4861" s="189">
        <v>0</v>
      </c>
    </row>
    <row r="4862" spans="1:5" x14ac:dyDescent="0.25">
      <c r="A4862" s="190">
        <v>3103150237</v>
      </c>
      <c r="B4862" s="190" t="s">
        <v>9040</v>
      </c>
      <c r="C4862" s="190" t="s">
        <v>903</v>
      </c>
      <c r="D4862" s="190" t="s">
        <v>479</v>
      </c>
      <c r="E4862" s="191">
        <v>0</v>
      </c>
    </row>
    <row r="4863" spans="1:5" x14ac:dyDescent="0.25">
      <c r="A4863" s="188">
        <v>3103150238</v>
      </c>
      <c r="B4863" s="188" t="s">
        <v>3482</v>
      </c>
      <c r="C4863" s="188" t="s">
        <v>903</v>
      </c>
      <c r="D4863" s="188" t="s">
        <v>479</v>
      </c>
      <c r="E4863" s="189">
        <v>0</v>
      </c>
    </row>
    <row r="4864" spans="1:5" x14ac:dyDescent="0.25">
      <c r="A4864" s="190">
        <v>3103150239</v>
      </c>
      <c r="B4864" s="190" t="s">
        <v>3483</v>
      </c>
      <c r="C4864" s="190" t="s">
        <v>903</v>
      </c>
      <c r="D4864" s="190" t="s">
        <v>479</v>
      </c>
      <c r="E4864" s="191">
        <v>0</v>
      </c>
    </row>
    <row r="4865" spans="1:5" x14ac:dyDescent="0.25">
      <c r="A4865" s="188">
        <v>3103150240</v>
      </c>
      <c r="B4865" s="188" t="s">
        <v>3484</v>
      </c>
      <c r="C4865" s="188" t="s">
        <v>903</v>
      </c>
      <c r="D4865" s="188" t="s">
        <v>479</v>
      </c>
      <c r="E4865" s="189">
        <v>0</v>
      </c>
    </row>
    <row r="4866" spans="1:5" x14ac:dyDescent="0.25">
      <c r="A4866" s="190">
        <v>3103150241</v>
      </c>
      <c r="B4866" s="190" t="s">
        <v>5709</v>
      </c>
      <c r="C4866" s="190" t="s">
        <v>903</v>
      </c>
      <c r="D4866" s="190" t="s">
        <v>479</v>
      </c>
      <c r="E4866" s="191">
        <v>0</v>
      </c>
    </row>
    <row r="4867" spans="1:5" x14ac:dyDescent="0.25">
      <c r="A4867" s="188">
        <v>3103150242</v>
      </c>
      <c r="B4867" s="188" t="s">
        <v>5710</v>
      </c>
      <c r="C4867" s="188" t="s">
        <v>903</v>
      </c>
      <c r="D4867" s="188" t="s">
        <v>479</v>
      </c>
      <c r="E4867" s="189">
        <v>0</v>
      </c>
    </row>
    <row r="4868" spans="1:5" x14ac:dyDescent="0.25">
      <c r="A4868" s="190">
        <v>3103150243</v>
      </c>
      <c r="B4868" s="190" t="s">
        <v>3485</v>
      </c>
      <c r="C4868" s="190" t="s">
        <v>903</v>
      </c>
      <c r="D4868" s="190" t="s">
        <v>2079</v>
      </c>
      <c r="E4868" s="191">
        <v>0</v>
      </c>
    </row>
    <row r="4869" spans="1:5" x14ac:dyDescent="0.25">
      <c r="A4869" s="188">
        <v>3103150244</v>
      </c>
      <c r="B4869" s="188" t="s">
        <v>3486</v>
      </c>
      <c r="C4869" s="188" t="s">
        <v>903</v>
      </c>
      <c r="D4869" s="188" t="s">
        <v>874</v>
      </c>
      <c r="E4869" s="189">
        <v>0</v>
      </c>
    </row>
    <row r="4870" spans="1:5" x14ac:dyDescent="0.25">
      <c r="A4870" s="190">
        <v>3103150245</v>
      </c>
      <c r="B4870" s="190" t="s">
        <v>3487</v>
      </c>
      <c r="C4870" s="190" t="s">
        <v>903</v>
      </c>
      <c r="D4870" s="190" t="s">
        <v>1975</v>
      </c>
      <c r="E4870" s="191">
        <v>0</v>
      </c>
    </row>
    <row r="4871" spans="1:5" x14ac:dyDescent="0.25">
      <c r="A4871" s="188">
        <v>3103150246</v>
      </c>
      <c r="B4871" s="188" t="s">
        <v>3807</v>
      </c>
      <c r="C4871" s="188" t="s">
        <v>903</v>
      </c>
      <c r="D4871" s="188" t="s">
        <v>479</v>
      </c>
      <c r="E4871" s="189">
        <v>0</v>
      </c>
    </row>
    <row r="4872" spans="1:5" x14ac:dyDescent="0.25">
      <c r="A4872" s="190">
        <v>3103150247</v>
      </c>
      <c r="B4872" s="190" t="s">
        <v>4437</v>
      </c>
      <c r="C4872" s="190" t="s">
        <v>903</v>
      </c>
      <c r="D4872" s="190" t="s">
        <v>479</v>
      </c>
      <c r="E4872" s="191">
        <v>0</v>
      </c>
    </row>
    <row r="4873" spans="1:5" x14ac:dyDescent="0.25">
      <c r="A4873" s="188">
        <v>3103150248</v>
      </c>
      <c r="B4873" s="188" t="s">
        <v>3808</v>
      </c>
      <c r="C4873" s="188" t="s">
        <v>903</v>
      </c>
      <c r="D4873" s="188" t="s">
        <v>479</v>
      </c>
      <c r="E4873" s="189">
        <v>0</v>
      </c>
    </row>
    <row r="4874" spans="1:5" x14ac:dyDescent="0.25">
      <c r="A4874" s="190">
        <v>3103150249</v>
      </c>
      <c r="B4874" s="190" t="s">
        <v>3839</v>
      </c>
      <c r="C4874" s="190" t="s">
        <v>903</v>
      </c>
      <c r="D4874" s="190" t="s">
        <v>478</v>
      </c>
      <c r="E4874" s="191">
        <v>0</v>
      </c>
    </row>
    <row r="4875" spans="1:5" x14ac:dyDescent="0.25">
      <c r="A4875" s="188">
        <v>3103150250</v>
      </c>
      <c r="B4875" s="188" t="s">
        <v>6892</v>
      </c>
      <c r="C4875" s="188" t="s">
        <v>903</v>
      </c>
      <c r="D4875" s="188" t="s">
        <v>2002</v>
      </c>
      <c r="E4875" s="189">
        <v>0</v>
      </c>
    </row>
    <row r="4876" spans="1:5" x14ac:dyDescent="0.25">
      <c r="A4876" s="190">
        <v>3103150251</v>
      </c>
      <c r="B4876" s="190" t="s">
        <v>5014</v>
      </c>
      <c r="C4876" s="190" t="s">
        <v>903</v>
      </c>
      <c r="D4876" s="190" t="s">
        <v>2002</v>
      </c>
      <c r="E4876" s="191">
        <v>0</v>
      </c>
    </row>
    <row r="4877" spans="1:5" x14ac:dyDescent="0.25">
      <c r="A4877" s="188">
        <v>3103150252</v>
      </c>
      <c r="B4877" s="188" t="s">
        <v>5015</v>
      </c>
      <c r="C4877" s="188" t="s">
        <v>903</v>
      </c>
      <c r="D4877" s="188" t="s">
        <v>2002</v>
      </c>
      <c r="E4877" s="189">
        <v>0</v>
      </c>
    </row>
    <row r="4878" spans="1:5" x14ac:dyDescent="0.25">
      <c r="A4878" s="190">
        <v>3103150253</v>
      </c>
      <c r="B4878" s="190" t="s">
        <v>5016</v>
      </c>
      <c r="C4878" s="190" t="s">
        <v>903</v>
      </c>
      <c r="D4878" s="190" t="s">
        <v>1975</v>
      </c>
      <c r="E4878" s="191">
        <v>0</v>
      </c>
    </row>
    <row r="4879" spans="1:5" x14ac:dyDescent="0.25">
      <c r="A4879" s="188">
        <v>3103150254</v>
      </c>
      <c r="B4879" s="188" t="s">
        <v>3853</v>
      </c>
      <c r="C4879" s="188" t="s">
        <v>903</v>
      </c>
      <c r="D4879" s="188" t="s">
        <v>1975</v>
      </c>
      <c r="E4879" s="189">
        <v>0</v>
      </c>
    </row>
    <row r="4880" spans="1:5" x14ac:dyDescent="0.25">
      <c r="A4880" s="190">
        <v>3103150255</v>
      </c>
      <c r="B4880" s="190" t="s">
        <v>7276</v>
      </c>
      <c r="C4880" s="190" t="s">
        <v>903</v>
      </c>
      <c r="D4880" s="190" t="s">
        <v>1975</v>
      </c>
      <c r="E4880" s="191">
        <v>0</v>
      </c>
    </row>
    <row r="4881" spans="1:5" x14ac:dyDescent="0.25">
      <c r="A4881" s="188">
        <v>3103150256</v>
      </c>
      <c r="B4881" s="188" t="s">
        <v>3854</v>
      </c>
      <c r="C4881" s="188" t="s">
        <v>903</v>
      </c>
      <c r="D4881" s="188" t="s">
        <v>478</v>
      </c>
      <c r="E4881" s="189">
        <v>0</v>
      </c>
    </row>
    <row r="4882" spans="1:5" x14ac:dyDescent="0.25">
      <c r="A4882" s="190">
        <v>3103150257</v>
      </c>
      <c r="B4882" s="190" t="s">
        <v>3855</v>
      </c>
      <c r="C4882" s="190" t="s">
        <v>903</v>
      </c>
      <c r="D4882" s="190" t="s">
        <v>478</v>
      </c>
      <c r="E4882" s="191">
        <v>0</v>
      </c>
    </row>
    <row r="4883" spans="1:5" x14ac:dyDescent="0.25">
      <c r="A4883" s="188">
        <v>3103150258</v>
      </c>
      <c r="B4883" s="188" t="s">
        <v>3856</v>
      </c>
      <c r="C4883" s="188" t="s">
        <v>903</v>
      </c>
      <c r="D4883" s="188" t="s">
        <v>478</v>
      </c>
      <c r="E4883" s="189">
        <v>0</v>
      </c>
    </row>
    <row r="4884" spans="1:5" x14ac:dyDescent="0.25">
      <c r="A4884" s="190">
        <v>3103150259</v>
      </c>
      <c r="B4884" s="190" t="s">
        <v>3884</v>
      </c>
      <c r="C4884" s="190" t="s">
        <v>903</v>
      </c>
      <c r="D4884" s="190" t="s">
        <v>478</v>
      </c>
      <c r="E4884" s="191">
        <v>0</v>
      </c>
    </row>
    <row r="4885" spans="1:5" x14ac:dyDescent="0.25">
      <c r="A4885" s="188">
        <v>3103150260</v>
      </c>
      <c r="B4885" s="188" t="s">
        <v>3885</v>
      </c>
      <c r="C4885" s="188" t="s">
        <v>903</v>
      </c>
      <c r="D4885" s="188" t="s">
        <v>479</v>
      </c>
      <c r="E4885" s="189">
        <v>0</v>
      </c>
    </row>
    <row r="4886" spans="1:5" x14ac:dyDescent="0.25">
      <c r="A4886" s="190">
        <v>3103150261</v>
      </c>
      <c r="B4886" s="190" t="s">
        <v>3886</v>
      </c>
      <c r="C4886" s="190" t="s">
        <v>903</v>
      </c>
      <c r="D4886" s="190" t="s">
        <v>479</v>
      </c>
      <c r="E4886" s="191">
        <v>0</v>
      </c>
    </row>
    <row r="4887" spans="1:5" x14ac:dyDescent="0.25">
      <c r="A4887" s="188">
        <v>3103150262</v>
      </c>
      <c r="B4887" s="188" t="s">
        <v>3936</v>
      </c>
      <c r="C4887" s="188" t="s">
        <v>903</v>
      </c>
      <c r="D4887" s="188" t="s">
        <v>1975</v>
      </c>
      <c r="E4887" s="189">
        <v>0</v>
      </c>
    </row>
    <row r="4888" spans="1:5" x14ac:dyDescent="0.25">
      <c r="A4888" s="190">
        <v>3103150263</v>
      </c>
      <c r="B4888" s="190" t="s">
        <v>3937</v>
      </c>
      <c r="C4888" s="190" t="s">
        <v>903</v>
      </c>
      <c r="D4888" s="190" t="s">
        <v>2002</v>
      </c>
      <c r="E4888" s="191">
        <v>0</v>
      </c>
    </row>
    <row r="4889" spans="1:5" x14ac:dyDescent="0.25">
      <c r="A4889" s="188">
        <v>3103150264</v>
      </c>
      <c r="B4889" s="188" t="s">
        <v>5711</v>
      </c>
      <c r="C4889" s="188" t="s">
        <v>903</v>
      </c>
      <c r="D4889" s="188" t="s">
        <v>479</v>
      </c>
      <c r="E4889" s="189">
        <v>0</v>
      </c>
    </row>
    <row r="4890" spans="1:5" x14ac:dyDescent="0.25">
      <c r="A4890" s="190">
        <v>3103150265</v>
      </c>
      <c r="B4890" s="190" t="s">
        <v>3938</v>
      </c>
      <c r="C4890" s="190" t="s">
        <v>903</v>
      </c>
      <c r="D4890" s="190" t="s">
        <v>479</v>
      </c>
      <c r="E4890" s="191">
        <v>0</v>
      </c>
    </row>
    <row r="4891" spans="1:5" x14ac:dyDescent="0.25">
      <c r="A4891" s="188">
        <v>3103150266</v>
      </c>
      <c r="B4891" s="188" t="s">
        <v>3939</v>
      </c>
      <c r="C4891" s="188" t="s">
        <v>903</v>
      </c>
      <c r="D4891" s="188" t="s">
        <v>479</v>
      </c>
      <c r="E4891" s="189">
        <v>0</v>
      </c>
    </row>
    <row r="4892" spans="1:5" x14ac:dyDescent="0.25">
      <c r="A4892" s="190">
        <v>3103150267</v>
      </c>
      <c r="B4892" s="190" t="s">
        <v>3940</v>
      </c>
      <c r="C4892" s="190" t="s">
        <v>903</v>
      </c>
      <c r="D4892" s="190" t="s">
        <v>1975</v>
      </c>
      <c r="E4892" s="191">
        <v>0</v>
      </c>
    </row>
    <row r="4893" spans="1:5" x14ac:dyDescent="0.25">
      <c r="A4893" s="188">
        <v>3103150268</v>
      </c>
      <c r="B4893" s="188" t="s">
        <v>3941</v>
      </c>
      <c r="C4893" s="188" t="s">
        <v>903</v>
      </c>
      <c r="D4893" s="188" t="s">
        <v>1975</v>
      </c>
      <c r="E4893" s="189">
        <v>0</v>
      </c>
    </row>
    <row r="4894" spans="1:5" x14ac:dyDescent="0.25">
      <c r="A4894" s="190">
        <v>3103150269</v>
      </c>
      <c r="B4894" s="190" t="s">
        <v>5712</v>
      </c>
      <c r="C4894" s="190" t="s">
        <v>903</v>
      </c>
      <c r="D4894" s="190" t="s">
        <v>1975</v>
      </c>
      <c r="E4894" s="191">
        <v>0</v>
      </c>
    </row>
    <row r="4895" spans="1:5" x14ac:dyDescent="0.25">
      <c r="A4895" s="188">
        <v>3103150270</v>
      </c>
      <c r="B4895" s="188" t="s">
        <v>7373</v>
      </c>
      <c r="C4895" s="188" t="s">
        <v>903</v>
      </c>
      <c r="D4895" s="188" t="s">
        <v>1975</v>
      </c>
      <c r="E4895" s="189">
        <v>0</v>
      </c>
    </row>
    <row r="4896" spans="1:5" x14ac:dyDescent="0.25">
      <c r="A4896" s="190">
        <v>3103150271</v>
      </c>
      <c r="B4896" s="190" t="s">
        <v>3942</v>
      </c>
      <c r="C4896" s="190" t="s">
        <v>903</v>
      </c>
      <c r="D4896" s="190" t="s">
        <v>479</v>
      </c>
      <c r="E4896" s="191">
        <v>0</v>
      </c>
    </row>
    <row r="4897" spans="1:5" x14ac:dyDescent="0.25">
      <c r="A4897" s="188">
        <v>3103150272</v>
      </c>
      <c r="B4897" s="188" t="s">
        <v>3943</v>
      </c>
      <c r="C4897" s="188" t="s">
        <v>903</v>
      </c>
      <c r="D4897" s="188" t="s">
        <v>479</v>
      </c>
      <c r="E4897" s="189">
        <v>0</v>
      </c>
    </row>
    <row r="4898" spans="1:5" x14ac:dyDescent="0.25">
      <c r="A4898" s="190">
        <v>3103150273</v>
      </c>
      <c r="B4898" s="190" t="s">
        <v>3944</v>
      </c>
      <c r="C4898" s="190" t="s">
        <v>903</v>
      </c>
      <c r="D4898" s="190" t="s">
        <v>479</v>
      </c>
      <c r="E4898" s="191">
        <v>0</v>
      </c>
    </row>
    <row r="4899" spans="1:5" x14ac:dyDescent="0.25">
      <c r="A4899" s="188">
        <v>3103150274</v>
      </c>
      <c r="B4899" s="188" t="s">
        <v>3945</v>
      </c>
      <c r="C4899" s="188" t="s">
        <v>903</v>
      </c>
      <c r="D4899" s="188" t="s">
        <v>479</v>
      </c>
      <c r="E4899" s="189">
        <v>0</v>
      </c>
    </row>
    <row r="4900" spans="1:5" x14ac:dyDescent="0.25">
      <c r="A4900" s="190">
        <v>3103150275</v>
      </c>
      <c r="B4900" s="190" t="s">
        <v>5713</v>
      </c>
      <c r="C4900" s="190" t="s">
        <v>903</v>
      </c>
      <c r="D4900" s="190" t="s">
        <v>479</v>
      </c>
      <c r="E4900" s="191">
        <v>0</v>
      </c>
    </row>
    <row r="4901" spans="1:5" x14ac:dyDescent="0.25">
      <c r="A4901" s="188">
        <v>3103150276</v>
      </c>
      <c r="B4901" s="188" t="s">
        <v>5714</v>
      </c>
      <c r="C4901" s="188" t="s">
        <v>903</v>
      </c>
      <c r="D4901" s="188" t="s">
        <v>479</v>
      </c>
      <c r="E4901" s="189">
        <v>0</v>
      </c>
    </row>
    <row r="4902" spans="1:5" x14ac:dyDescent="0.25">
      <c r="A4902" s="190">
        <v>3103150277</v>
      </c>
      <c r="B4902" s="190" t="s">
        <v>4091</v>
      </c>
      <c r="C4902" s="190" t="s">
        <v>903</v>
      </c>
      <c r="D4902" s="190" t="s">
        <v>2002</v>
      </c>
      <c r="E4902" s="191">
        <v>0</v>
      </c>
    </row>
    <row r="4903" spans="1:5" x14ac:dyDescent="0.25">
      <c r="A4903" s="188">
        <v>3103150278</v>
      </c>
      <c r="B4903" s="188" t="s">
        <v>4092</v>
      </c>
      <c r="C4903" s="188" t="s">
        <v>903</v>
      </c>
      <c r="D4903" s="188" t="s">
        <v>2002</v>
      </c>
      <c r="E4903" s="189">
        <v>0</v>
      </c>
    </row>
    <row r="4904" spans="1:5" x14ac:dyDescent="0.25">
      <c r="A4904" s="190">
        <v>3103150279</v>
      </c>
      <c r="B4904" s="190" t="s">
        <v>5017</v>
      </c>
      <c r="C4904" s="190" t="s">
        <v>903</v>
      </c>
      <c r="D4904" s="190" t="s">
        <v>479</v>
      </c>
      <c r="E4904" s="191">
        <v>0</v>
      </c>
    </row>
    <row r="4905" spans="1:5" x14ac:dyDescent="0.25">
      <c r="A4905" s="188">
        <v>3103150280</v>
      </c>
      <c r="B4905" s="188" t="s">
        <v>5018</v>
      </c>
      <c r="C4905" s="188" t="s">
        <v>903</v>
      </c>
      <c r="D4905" s="188" t="s">
        <v>479</v>
      </c>
      <c r="E4905" s="189">
        <v>0</v>
      </c>
    </row>
    <row r="4906" spans="1:5" x14ac:dyDescent="0.25">
      <c r="A4906" s="190">
        <v>3103150281</v>
      </c>
      <c r="B4906" s="190" t="s">
        <v>4438</v>
      </c>
      <c r="C4906" s="190" t="s">
        <v>903</v>
      </c>
      <c r="D4906" s="190" t="s">
        <v>478</v>
      </c>
      <c r="E4906" s="191">
        <v>0</v>
      </c>
    </row>
    <row r="4907" spans="1:5" x14ac:dyDescent="0.25">
      <c r="A4907" s="188">
        <v>3103150282</v>
      </c>
      <c r="B4907" s="188" t="s">
        <v>4439</v>
      </c>
      <c r="C4907" s="188" t="s">
        <v>903</v>
      </c>
      <c r="D4907" s="188" t="s">
        <v>479</v>
      </c>
      <c r="E4907" s="189">
        <v>0</v>
      </c>
    </row>
    <row r="4908" spans="1:5" x14ac:dyDescent="0.25">
      <c r="A4908" s="190">
        <v>3103150283</v>
      </c>
      <c r="B4908" s="190" t="s">
        <v>5715</v>
      </c>
      <c r="C4908" s="190" t="s">
        <v>903</v>
      </c>
      <c r="D4908" s="190" t="s">
        <v>2002</v>
      </c>
      <c r="E4908" s="191">
        <v>0</v>
      </c>
    </row>
    <row r="4909" spans="1:5" x14ac:dyDescent="0.25">
      <c r="A4909" s="188">
        <v>3103150284</v>
      </c>
      <c r="B4909" s="188" t="s">
        <v>5716</v>
      </c>
      <c r="C4909" s="188" t="s">
        <v>903</v>
      </c>
      <c r="D4909" s="188" t="s">
        <v>479</v>
      </c>
      <c r="E4909" s="189">
        <v>0</v>
      </c>
    </row>
    <row r="4910" spans="1:5" x14ac:dyDescent="0.25">
      <c r="A4910" s="190">
        <v>3103150285</v>
      </c>
      <c r="B4910" s="190" t="s">
        <v>5717</v>
      </c>
      <c r="C4910" s="190" t="s">
        <v>903</v>
      </c>
      <c r="D4910" s="190" t="s">
        <v>2002</v>
      </c>
      <c r="E4910" s="191">
        <v>0</v>
      </c>
    </row>
    <row r="4911" spans="1:5" x14ac:dyDescent="0.25">
      <c r="A4911" s="188">
        <v>3103150286</v>
      </c>
      <c r="B4911" s="188" t="s">
        <v>5718</v>
      </c>
      <c r="C4911" s="188" t="s">
        <v>903</v>
      </c>
      <c r="D4911" s="188" t="s">
        <v>479</v>
      </c>
      <c r="E4911" s="189">
        <v>0</v>
      </c>
    </row>
    <row r="4912" spans="1:5" x14ac:dyDescent="0.25">
      <c r="A4912" s="190">
        <v>3103150287</v>
      </c>
      <c r="B4912" s="190" t="s">
        <v>3742</v>
      </c>
      <c r="C4912" s="190" t="s">
        <v>903</v>
      </c>
      <c r="D4912" s="190" t="s">
        <v>1975</v>
      </c>
      <c r="E4912" s="191">
        <v>0</v>
      </c>
    </row>
    <row r="4913" spans="1:5" x14ac:dyDescent="0.25">
      <c r="A4913" s="188">
        <v>3103150288</v>
      </c>
      <c r="B4913" s="188" t="s">
        <v>5719</v>
      </c>
      <c r="C4913" s="188" t="s">
        <v>903</v>
      </c>
      <c r="D4913" s="188" t="s">
        <v>479</v>
      </c>
      <c r="E4913" s="189">
        <v>0</v>
      </c>
    </row>
    <row r="4914" spans="1:5" x14ac:dyDescent="0.25">
      <c r="A4914" s="190">
        <v>3103150289</v>
      </c>
      <c r="B4914" s="190" t="s">
        <v>6893</v>
      </c>
      <c r="C4914" s="190" t="s">
        <v>903</v>
      </c>
      <c r="D4914" s="190" t="s">
        <v>479</v>
      </c>
      <c r="E4914" s="191">
        <v>0</v>
      </c>
    </row>
    <row r="4915" spans="1:5" x14ac:dyDescent="0.25">
      <c r="A4915" s="188">
        <v>3103150290</v>
      </c>
      <c r="B4915" s="188" t="s">
        <v>7843</v>
      </c>
      <c r="C4915" s="188" t="s">
        <v>903</v>
      </c>
      <c r="D4915" s="188" t="s">
        <v>479</v>
      </c>
      <c r="E4915" s="189">
        <v>0</v>
      </c>
    </row>
    <row r="4916" spans="1:5" x14ac:dyDescent="0.25">
      <c r="A4916" s="190">
        <v>3103150291</v>
      </c>
      <c r="B4916" s="190" t="s">
        <v>7277</v>
      </c>
      <c r="C4916" s="190" t="s">
        <v>903</v>
      </c>
      <c r="D4916" s="190" t="s">
        <v>479</v>
      </c>
      <c r="E4916" s="191">
        <v>0</v>
      </c>
    </row>
    <row r="4917" spans="1:5" x14ac:dyDescent="0.25">
      <c r="A4917" s="188">
        <v>3103150292</v>
      </c>
      <c r="B4917" s="188" t="s">
        <v>7844</v>
      </c>
      <c r="C4917" s="188" t="s">
        <v>903</v>
      </c>
      <c r="D4917" s="188" t="s">
        <v>479</v>
      </c>
      <c r="E4917" s="189">
        <v>0</v>
      </c>
    </row>
    <row r="4918" spans="1:5" x14ac:dyDescent="0.25">
      <c r="A4918" s="190">
        <v>3103150293</v>
      </c>
      <c r="B4918" s="190" t="s">
        <v>7845</v>
      </c>
      <c r="C4918" s="190" t="s">
        <v>903</v>
      </c>
      <c r="D4918" s="190" t="s">
        <v>479</v>
      </c>
      <c r="E4918" s="191">
        <v>0</v>
      </c>
    </row>
    <row r="4919" spans="1:5" x14ac:dyDescent="0.25">
      <c r="A4919" s="188">
        <v>3103150294</v>
      </c>
      <c r="B4919" s="188" t="s">
        <v>7846</v>
      </c>
      <c r="C4919" s="188" t="s">
        <v>903</v>
      </c>
      <c r="D4919" s="188" t="s">
        <v>479</v>
      </c>
      <c r="E4919" s="189">
        <v>0</v>
      </c>
    </row>
    <row r="4920" spans="1:5" x14ac:dyDescent="0.25">
      <c r="A4920" s="190">
        <v>3103150295</v>
      </c>
      <c r="B4920" s="190" t="s">
        <v>7847</v>
      </c>
      <c r="C4920" s="190" t="s">
        <v>903</v>
      </c>
      <c r="D4920" s="190" t="s">
        <v>479</v>
      </c>
      <c r="E4920" s="191">
        <v>0</v>
      </c>
    </row>
    <row r="4921" spans="1:5" x14ac:dyDescent="0.25">
      <c r="A4921" s="188">
        <v>3103150296</v>
      </c>
      <c r="B4921" s="188" t="s">
        <v>7848</v>
      </c>
      <c r="C4921" s="188" t="s">
        <v>903</v>
      </c>
      <c r="D4921" s="188" t="s">
        <v>874</v>
      </c>
      <c r="E4921" s="189">
        <v>0</v>
      </c>
    </row>
    <row r="4922" spans="1:5" x14ac:dyDescent="0.25">
      <c r="A4922" s="190">
        <v>3103150297</v>
      </c>
      <c r="B4922" s="190" t="s">
        <v>7849</v>
      </c>
      <c r="C4922" s="190" t="s">
        <v>903</v>
      </c>
      <c r="D4922" s="190" t="s">
        <v>478</v>
      </c>
      <c r="E4922" s="191">
        <v>0</v>
      </c>
    </row>
    <row r="4923" spans="1:5" x14ac:dyDescent="0.25">
      <c r="A4923" s="188">
        <v>3103150298</v>
      </c>
      <c r="B4923" s="188" t="s">
        <v>7850</v>
      </c>
      <c r="C4923" s="188" t="s">
        <v>903</v>
      </c>
      <c r="D4923" s="188" t="s">
        <v>478</v>
      </c>
      <c r="E4923" s="189">
        <v>0</v>
      </c>
    </row>
    <row r="4924" spans="1:5" x14ac:dyDescent="0.25">
      <c r="A4924" s="190">
        <v>3103150299</v>
      </c>
      <c r="B4924" s="190" t="s">
        <v>7851</v>
      </c>
      <c r="C4924" s="190" t="s">
        <v>903</v>
      </c>
      <c r="D4924" s="190" t="s">
        <v>479</v>
      </c>
      <c r="E4924" s="191">
        <v>0</v>
      </c>
    </row>
    <row r="4925" spans="1:5" x14ac:dyDescent="0.25">
      <c r="A4925" s="188">
        <v>3103150300</v>
      </c>
      <c r="B4925" s="188" t="s">
        <v>7852</v>
      </c>
      <c r="C4925" s="188" t="s">
        <v>903</v>
      </c>
      <c r="D4925" s="188" t="s">
        <v>479</v>
      </c>
      <c r="E4925" s="189">
        <v>0</v>
      </c>
    </row>
    <row r="4926" spans="1:5" x14ac:dyDescent="0.25">
      <c r="A4926" s="190">
        <v>3103150301</v>
      </c>
      <c r="B4926" s="190" t="s">
        <v>7853</v>
      </c>
      <c r="C4926" s="190" t="s">
        <v>903</v>
      </c>
      <c r="D4926" s="190" t="s">
        <v>1975</v>
      </c>
      <c r="E4926" s="191">
        <v>0</v>
      </c>
    </row>
    <row r="4927" spans="1:5" x14ac:dyDescent="0.25">
      <c r="A4927" s="188">
        <v>3103150302</v>
      </c>
      <c r="B4927" s="188" t="s">
        <v>7854</v>
      </c>
      <c r="C4927" s="188" t="s">
        <v>903</v>
      </c>
      <c r="D4927" s="188" t="s">
        <v>2062</v>
      </c>
      <c r="E4927" s="189">
        <v>0</v>
      </c>
    </row>
    <row r="4928" spans="1:5" x14ac:dyDescent="0.25">
      <c r="A4928" s="190">
        <v>3103150303</v>
      </c>
      <c r="B4928" s="190" t="s">
        <v>7855</v>
      </c>
      <c r="C4928" s="190" t="s">
        <v>903</v>
      </c>
      <c r="D4928" s="190" t="s">
        <v>1975</v>
      </c>
      <c r="E4928" s="191">
        <v>0</v>
      </c>
    </row>
    <row r="4929" spans="1:5" x14ac:dyDescent="0.25">
      <c r="A4929" s="188">
        <v>3103150304</v>
      </c>
      <c r="B4929" s="188" t="s">
        <v>7856</v>
      </c>
      <c r="C4929" s="188" t="s">
        <v>903</v>
      </c>
      <c r="D4929" s="188" t="s">
        <v>1975</v>
      </c>
      <c r="E4929" s="189">
        <v>0</v>
      </c>
    </row>
    <row r="4930" spans="1:5" x14ac:dyDescent="0.25">
      <c r="A4930" s="190">
        <v>3103150305</v>
      </c>
      <c r="B4930" s="190" t="s">
        <v>7857</v>
      </c>
      <c r="C4930" s="190" t="s">
        <v>903</v>
      </c>
      <c r="D4930" s="190" t="s">
        <v>1975</v>
      </c>
      <c r="E4930" s="191">
        <v>0</v>
      </c>
    </row>
    <row r="4931" spans="1:5" x14ac:dyDescent="0.25">
      <c r="A4931" s="188">
        <v>3103150306</v>
      </c>
      <c r="B4931" s="188" t="s">
        <v>12344</v>
      </c>
      <c r="C4931" s="188" t="s">
        <v>903</v>
      </c>
      <c r="D4931" s="188" t="s">
        <v>1975</v>
      </c>
      <c r="E4931" s="189">
        <v>0</v>
      </c>
    </row>
    <row r="4932" spans="1:5" x14ac:dyDescent="0.25">
      <c r="A4932" s="190">
        <v>3103150307</v>
      </c>
      <c r="B4932" s="190" t="s">
        <v>7858</v>
      </c>
      <c r="C4932" s="190" t="s">
        <v>903</v>
      </c>
      <c r="D4932" s="190" t="s">
        <v>479</v>
      </c>
      <c r="E4932" s="191">
        <v>0</v>
      </c>
    </row>
    <row r="4933" spans="1:5" x14ac:dyDescent="0.25">
      <c r="A4933" s="188">
        <v>3103150308</v>
      </c>
      <c r="B4933" s="188" t="s">
        <v>7859</v>
      </c>
      <c r="C4933" s="188" t="s">
        <v>903</v>
      </c>
      <c r="D4933" s="188" t="s">
        <v>479</v>
      </c>
      <c r="E4933" s="189">
        <v>0</v>
      </c>
    </row>
    <row r="4934" spans="1:5" x14ac:dyDescent="0.25">
      <c r="A4934" s="190">
        <v>3103150309</v>
      </c>
      <c r="B4934" s="190" t="s">
        <v>7860</v>
      </c>
      <c r="C4934" s="190" t="s">
        <v>903</v>
      </c>
      <c r="D4934" s="190" t="s">
        <v>479</v>
      </c>
      <c r="E4934" s="191">
        <v>0</v>
      </c>
    </row>
    <row r="4935" spans="1:5" x14ac:dyDescent="0.25">
      <c r="A4935" s="188">
        <v>3103150310</v>
      </c>
      <c r="B4935" s="188" t="s">
        <v>7206</v>
      </c>
      <c r="C4935" s="188" t="s">
        <v>903</v>
      </c>
      <c r="D4935" s="188" t="s">
        <v>478</v>
      </c>
      <c r="E4935" s="189">
        <v>0</v>
      </c>
    </row>
    <row r="4936" spans="1:5" x14ac:dyDescent="0.25">
      <c r="A4936" s="190">
        <v>3103150311</v>
      </c>
      <c r="B4936" s="190" t="s">
        <v>7207</v>
      </c>
      <c r="C4936" s="190" t="s">
        <v>903</v>
      </c>
      <c r="D4936" s="190" t="s">
        <v>2024</v>
      </c>
      <c r="E4936" s="191">
        <v>0</v>
      </c>
    </row>
    <row r="4937" spans="1:5" x14ac:dyDescent="0.25">
      <c r="A4937" s="188">
        <v>3103150312</v>
      </c>
      <c r="B4937" s="188" t="s">
        <v>7861</v>
      </c>
      <c r="C4937" s="188" t="s">
        <v>903</v>
      </c>
      <c r="D4937" s="188" t="s">
        <v>479</v>
      </c>
      <c r="E4937" s="189">
        <v>0</v>
      </c>
    </row>
    <row r="4938" spans="1:5" x14ac:dyDescent="0.25">
      <c r="A4938" s="190">
        <v>3103150313</v>
      </c>
      <c r="B4938" s="190" t="s">
        <v>7862</v>
      </c>
      <c r="C4938" s="190" t="s">
        <v>903</v>
      </c>
      <c r="D4938" s="190" t="s">
        <v>479</v>
      </c>
      <c r="E4938" s="191">
        <v>0</v>
      </c>
    </row>
    <row r="4939" spans="1:5" x14ac:dyDescent="0.25">
      <c r="A4939" s="188">
        <v>3103150314</v>
      </c>
      <c r="B4939" s="188" t="s">
        <v>7863</v>
      </c>
      <c r="C4939" s="188" t="s">
        <v>903</v>
      </c>
      <c r="D4939" s="188" t="s">
        <v>479</v>
      </c>
      <c r="E4939" s="189">
        <v>0</v>
      </c>
    </row>
    <row r="4940" spans="1:5" x14ac:dyDescent="0.25">
      <c r="A4940" s="190">
        <v>3103150315</v>
      </c>
      <c r="B4940" s="190" t="s">
        <v>7864</v>
      </c>
      <c r="C4940" s="190" t="s">
        <v>903</v>
      </c>
      <c r="D4940" s="190" t="s">
        <v>479</v>
      </c>
      <c r="E4940" s="191">
        <v>0</v>
      </c>
    </row>
    <row r="4941" spans="1:5" x14ac:dyDescent="0.25">
      <c r="A4941" s="188">
        <v>3103150316</v>
      </c>
      <c r="B4941" s="188" t="s">
        <v>7865</v>
      </c>
      <c r="C4941" s="188" t="s">
        <v>903</v>
      </c>
      <c r="D4941" s="188" t="s">
        <v>479</v>
      </c>
      <c r="E4941" s="189">
        <v>0</v>
      </c>
    </row>
    <row r="4942" spans="1:5" x14ac:dyDescent="0.25">
      <c r="A4942" s="190">
        <v>3103150317</v>
      </c>
      <c r="B4942" s="190" t="s">
        <v>7866</v>
      </c>
      <c r="C4942" s="190" t="s">
        <v>903</v>
      </c>
      <c r="D4942" s="190" t="s">
        <v>479</v>
      </c>
      <c r="E4942" s="191">
        <v>0</v>
      </c>
    </row>
    <row r="4943" spans="1:5" x14ac:dyDescent="0.25">
      <c r="A4943" s="188">
        <v>3103150318</v>
      </c>
      <c r="B4943" s="188" t="s">
        <v>7867</v>
      </c>
      <c r="C4943" s="188" t="s">
        <v>903</v>
      </c>
      <c r="D4943" s="188" t="s">
        <v>479</v>
      </c>
      <c r="E4943" s="189">
        <v>0</v>
      </c>
    </row>
    <row r="4944" spans="1:5" x14ac:dyDescent="0.25">
      <c r="A4944" s="190">
        <v>3103150319</v>
      </c>
      <c r="B4944" s="190" t="s">
        <v>7868</v>
      </c>
      <c r="C4944" s="190" t="s">
        <v>903</v>
      </c>
      <c r="D4944" s="190" t="s">
        <v>1975</v>
      </c>
      <c r="E4944" s="191">
        <v>0</v>
      </c>
    </row>
    <row r="4945" spans="1:5" x14ac:dyDescent="0.25">
      <c r="A4945" s="188">
        <v>3103150320</v>
      </c>
      <c r="B4945" s="188" t="s">
        <v>7278</v>
      </c>
      <c r="C4945" s="188" t="s">
        <v>903</v>
      </c>
      <c r="D4945" s="188" t="s">
        <v>874</v>
      </c>
      <c r="E4945" s="189">
        <v>0</v>
      </c>
    </row>
    <row r="4946" spans="1:5" x14ac:dyDescent="0.25">
      <c r="A4946" s="190">
        <v>3103150321</v>
      </c>
      <c r="B4946" s="190" t="s">
        <v>7869</v>
      </c>
      <c r="C4946" s="190" t="s">
        <v>903</v>
      </c>
      <c r="D4946" s="190" t="s">
        <v>874</v>
      </c>
      <c r="E4946" s="191">
        <v>0</v>
      </c>
    </row>
    <row r="4947" spans="1:5" x14ac:dyDescent="0.25">
      <c r="A4947" s="188">
        <v>3103150322</v>
      </c>
      <c r="B4947" s="188" t="s">
        <v>7870</v>
      </c>
      <c r="C4947" s="188" t="s">
        <v>903</v>
      </c>
      <c r="D4947" s="188" t="s">
        <v>479</v>
      </c>
      <c r="E4947" s="189">
        <v>0</v>
      </c>
    </row>
    <row r="4948" spans="1:5" x14ac:dyDescent="0.25">
      <c r="A4948" s="190">
        <v>3103150323</v>
      </c>
      <c r="B4948" s="190" t="s">
        <v>7871</v>
      </c>
      <c r="C4948" s="190" t="s">
        <v>903</v>
      </c>
      <c r="D4948" s="190" t="s">
        <v>479</v>
      </c>
      <c r="E4948" s="191">
        <v>0</v>
      </c>
    </row>
    <row r="4949" spans="1:5" x14ac:dyDescent="0.25">
      <c r="A4949" s="188">
        <v>3103150324</v>
      </c>
      <c r="B4949" s="188" t="s">
        <v>9562</v>
      </c>
      <c r="C4949" s="188" t="s">
        <v>903</v>
      </c>
      <c r="D4949" s="188" t="s">
        <v>874</v>
      </c>
      <c r="E4949" s="189">
        <v>0</v>
      </c>
    </row>
    <row r="4950" spans="1:5" x14ac:dyDescent="0.25">
      <c r="A4950" s="190">
        <v>3103150325</v>
      </c>
      <c r="B4950" s="190" t="s">
        <v>9563</v>
      </c>
      <c r="C4950" s="190" t="s">
        <v>903</v>
      </c>
      <c r="D4950" s="190" t="s">
        <v>874</v>
      </c>
      <c r="E4950" s="191">
        <v>0</v>
      </c>
    </row>
    <row r="4951" spans="1:5" x14ac:dyDescent="0.25">
      <c r="A4951" s="188">
        <v>3103150326</v>
      </c>
      <c r="B4951" s="188" t="s">
        <v>8809</v>
      </c>
      <c r="C4951" s="188" t="s">
        <v>903</v>
      </c>
      <c r="D4951" s="188" t="s">
        <v>874</v>
      </c>
      <c r="E4951" s="189">
        <v>0</v>
      </c>
    </row>
    <row r="4952" spans="1:5" x14ac:dyDescent="0.25">
      <c r="A4952" s="190">
        <v>3103150327</v>
      </c>
      <c r="B4952" s="190" t="s">
        <v>8810</v>
      </c>
      <c r="C4952" s="190" t="s">
        <v>903</v>
      </c>
      <c r="D4952" s="190" t="s">
        <v>2354</v>
      </c>
      <c r="E4952" s="191">
        <v>0</v>
      </c>
    </row>
    <row r="4953" spans="1:5" x14ac:dyDescent="0.25">
      <c r="A4953" s="188">
        <v>3103150328</v>
      </c>
      <c r="B4953" s="188" t="s">
        <v>9564</v>
      </c>
      <c r="C4953" s="188" t="s">
        <v>903</v>
      </c>
      <c r="D4953" s="188" t="s">
        <v>479</v>
      </c>
      <c r="E4953" s="189">
        <v>0</v>
      </c>
    </row>
    <row r="4954" spans="1:5" x14ac:dyDescent="0.25">
      <c r="A4954" s="190">
        <v>3103150329</v>
      </c>
      <c r="B4954" s="190" t="s">
        <v>12345</v>
      </c>
      <c r="C4954" s="190" t="s">
        <v>903</v>
      </c>
      <c r="D4954" s="190" t="s">
        <v>479</v>
      </c>
      <c r="E4954" s="191">
        <v>0</v>
      </c>
    </row>
    <row r="4955" spans="1:5" x14ac:dyDescent="0.25">
      <c r="A4955" s="188">
        <v>3103150330</v>
      </c>
      <c r="B4955" s="188" t="s">
        <v>12346</v>
      </c>
      <c r="C4955" s="188" t="s">
        <v>903</v>
      </c>
      <c r="D4955" s="188" t="s">
        <v>479</v>
      </c>
      <c r="E4955" s="189">
        <v>0</v>
      </c>
    </row>
    <row r="4956" spans="1:5" x14ac:dyDescent="0.25">
      <c r="A4956" s="190">
        <v>3103150331</v>
      </c>
      <c r="B4956" s="190" t="s">
        <v>12347</v>
      </c>
      <c r="C4956" s="190" t="s">
        <v>903</v>
      </c>
      <c r="D4956" s="190" t="s">
        <v>1975</v>
      </c>
      <c r="E4956" s="191">
        <v>0</v>
      </c>
    </row>
    <row r="4957" spans="1:5" x14ac:dyDescent="0.25">
      <c r="A4957" s="188">
        <v>3103150332</v>
      </c>
      <c r="B4957" s="188" t="s">
        <v>12348</v>
      </c>
      <c r="C4957" s="188" t="s">
        <v>903</v>
      </c>
      <c r="D4957" s="188" t="s">
        <v>1975</v>
      </c>
      <c r="E4957" s="189">
        <v>0</v>
      </c>
    </row>
    <row r="4958" spans="1:5" x14ac:dyDescent="0.25">
      <c r="A4958" s="190">
        <v>3103150333</v>
      </c>
      <c r="B4958" s="190" t="s">
        <v>12349</v>
      </c>
      <c r="C4958" s="190" t="s">
        <v>903</v>
      </c>
      <c r="D4958" s="190" t="s">
        <v>1975</v>
      </c>
      <c r="E4958" s="191">
        <v>0</v>
      </c>
    </row>
    <row r="4959" spans="1:5" x14ac:dyDescent="0.25">
      <c r="A4959" s="188">
        <v>3103150334</v>
      </c>
      <c r="B4959" s="188" t="s">
        <v>12084</v>
      </c>
      <c r="C4959" s="188" t="s">
        <v>903</v>
      </c>
      <c r="D4959" s="188" t="s">
        <v>479</v>
      </c>
      <c r="E4959" s="189">
        <v>0</v>
      </c>
    </row>
    <row r="4960" spans="1:5" x14ac:dyDescent="0.25">
      <c r="A4960" s="190">
        <v>3103150335</v>
      </c>
      <c r="B4960" s="190" t="s">
        <v>11832</v>
      </c>
      <c r="C4960" s="190" t="s">
        <v>903</v>
      </c>
      <c r="D4960" s="190" t="s">
        <v>1975</v>
      </c>
      <c r="E4960" s="191">
        <v>0</v>
      </c>
    </row>
    <row r="4961" spans="1:5" x14ac:dyDescent="0.25">
      <c r="A4961" s="188">
        <v>3103150336</v>
      </c>
      <c r="B4961" s="188" t="s">
        <v>11833</v>
      </c>
      <c r="C4961" s="188" t="s">
        <v>903</v>
      </c>
      <c r="D4961" s="188" t="s">
        <v>1975</v>
      </c>
      <c r="E4961" s="189">
        <v>0</v>
      </c>
    </row>
    <row r="4962" spans="1:5" x14ac:dyDescent="0.25">
      <c r="A4962" s="190">
        <v>3103150337</v>
      </c>
      <c r="B4962" s="190" t="s">
        <v>11834</v>
      </c>
      <c r="C4962" s="190" t="s">
        <v>903</v>
      </c>
      <c r="D4962" s="190" t="s">
        <v>1975</v>
      </c>
      <c r="E4962" s="191">
        <v>0</v>
      </c>
    </row>
    <row r="4963" spans="1:5" x14ac:dyDescent="0.25">
      <c r="A4963" s="188">
        <v>3103150338</v>
      </c>
      <c r="B4963" s="188" t="s">
        <v>11835</v>
      </c>
      <c r="C4963" s="188" t="s">
        <v>903</v>
      </c>
      <c r="D4963" s="188" t="s">
        <v>1975</v>
      </c>
      <c r="E4963" s="189">
        <v>0</v>
      </c>
    </row>
    <row r="4964" spans="1:5" x14ac:dyDescent="0.25">
      <c r="A4964" s="190">
        <v>3103150339</v>
      </c>
      <c r="B4964" s="190" t="s">
        <v>11836</v>
      </c>
      <c r="C4964" s="190" t="s">
        <v>903</v>
      </c>
      <c r="D4964" s="190" t="s">
        <v>1975</v>
      </c>
      <c r="E4964" s="191">
        <v>0</v>
      </c>
    </row>
    <row r="4965" spans="1:5" x14ac:dyDescent="0.25">
      <c r="A4965" s="188">
        <v>3103150340</v>
      </c>
      <c r="B4965" s="188" t="s">
        <v>11837</v>
      </c>
      <c r="C4965" s="188" t="s">
        <v>903</v>
      </c>
      <c r="D4965" s="188" t="s">
        <v>1975</v>
      </c>
      <c r="E4965" s="189">
        <v>0</v>
      </c>
    </row>
    <row r="4966" spans="1:5" x14ac:dyDescent="0.25">
      <c r="A4966" s="190">
        <v>3103150341</v>
      </c>
      <c r="B4966" s="190" t="s">
        <v>11838</v>
      </c>
      <c r="C4966" s="190" t="s">
        <v>903</v>
      </c>
      <c r="D4966" s="190" t="s">
        <v>1975</v>
      </c>
      <c r="E4966" s="191">
        <v>0</v>
      </c>
    </row>
    <row r="4967" spans="1:5" x14ac:dyDescent="0.25">
      <c r="A4967" s="188">
        <v>3103150342</v>
      </c>
      <c r="B4967" s="188" t="s">
        <v>11839</v>
      </c>
      <c r="C4967" s="188" t="s">
        <v>903</v>
      </c>
      <c r="D4967" s="188" t="s">
        <v>1975</v>
      </c>
      <c r="E4967" s="189">
        <v>0</v>
      </c>
    </row>
    <row r="4968" spans="1:5" x14ac:dyDescent="0.25">
      <c r="A4968" s="190">
        <v>3103150343</v>
      </c>
      <c r="B4968" s="190" t="s">
        <v>11840</v>
      </c>
      <c r="C4968" s="190" t="s">
        <v>903</v>
      </c>
      <c r="D4968" s="190" t="s">
        <v>1975</v>
      </c>
      <c r="E4968" s="191">
        <v>0</v>
      </c>
    </row>
    <row r="4969" spans="1:5" x14ac:dyDescent="0.25">
      <c r="A4969" s="188">
        <v>3103150344</v>
      </c>
      <c r="B4969" s="188" t="s">
        <v>11841</v>
      </c>
      <c r="C4969" s="188" t="s">
        <v>903</v>
      </c>
      <c r="D4969" s="188" t="s">
        <v>1975</v>
      </c>
      <c r="E4969" s="189">
        <v>0</v>
      </c>
    </row>
    <row r="4970" spans="1:5" x14ac:dyDescent="0.25">
      <c r="A4970" s="190">
        <v>3103150345</v>
      </c>
      <c r="B4970" s="190" t="s">
        <v>11842</v>
      </c>
      <c r="C4970" s="190" t="s">
        <v>903</v>
      </c>
      <c r="D4970" s="190" t="s">
        <v>1975</v>
      </c>
      <c r="E4970" s="191">
        <v>0</v>
      </c>
    </row>
    <row r="4971" spans="1:5" x14ac:dyDescent="0.25">
      <c r="A4971" s="188">
        <v>3103150346</v>
      </c>
      <c r="B4971" s="188" t="s">
        <v>11843</v>
      </c>
      <c r="C4971" s="188" t="s">
        <v>903</v>
      </c>
      <c r="D4971" s="188" t="s">
        <v>1975</v>
      </c>
      <c r="E4971" s="189">
        <v>0</v>
      </c>
    </row>
    <row r="4972" spans="1:5" x14ac:dyDescent="0.25">
      <c r="A4972" s="190">
        <v>3103150347</v>
      </c>
      <c r="B4972" s="190" t="s">
        <v>11844</v>
      </c>
      <c r="C4972" s="190" t="s">
        <v>903</v>
      </c>
      <c r="D4972" s="190" t="s">
        <v>1975</v>
      </c>
      <c r="E4972" s="191">
        <v>0</v>
      </c>
    </row>
    <row r="4973" spans="1:5" x14ac:dyDescent="0.25">
      <c r="A4973" s="188">
        <v>3103150348</v>
      </c>
      <c r="B4973" s="188" t="s">
        <v>11845</v>
      </c>
      <c r="C4973" s="188" t="s">
        <v>903</v>
      </c>
      <c r="D4973" s="188" t="s">
        <v>1975</v>
      </c>
      <c r="E4973" s="189">
        <v>0</v>
      </c>
    </row>
    <row r="4974" spans="1:5" x14ac:dyDescent="0.25">
      <c r="A4974" s="190">
        <v>3103150349</v>
      </c>
      <c r="B4974" s="190" t="s">
        <v>12350</v>
      </c>
      <c r="C4974" s="190" t="s">
        <v>903</v>
      </c>
      <c r="D4974" s="190" t="s">
        <v>1975</v>
      </c>
      <c r="E4974" s="191">
        <v>0</v>
      </c>
    </row>
    <row r="4975" spans="1:5" x14ac:dyDescent="0.25">
      <c r="A4975" s="188">
        <v>3103150350</v>
      </c>
      <c r="B4975" s="188" t="s">
        <v>12351</v>
      </c>
      <c r="C4975" s="188" t="s">
        <v>903</v>
      </c>
      <c r="D4975" s="188" t="s">
        <v>1975</v>
      </c>
      <c r="E4975" s="189">
        <v>0</v>
      </c>
    </row>
    <row r="4976" spans="1:5" x14ac:dyDescent="0.25">
      <c r="A4976" s="190">
        <v>3103150351</v>
      </c>
      <c r="B4976" s="190" t="s">
        <v>12352</v>
      </c>
      <c r="C4976" s="190" t="s">
        <v>903</v>
      </c>
      <c r="D4976" s="190" t="s">
        <v>2062</v>
      </c>
      <c r="E4976" s="191">
        <v>0</v>
      </c>
    </row>
    <row r="4977" spans="1:5" x14ac:dyDescent="0.25">
      <c r="A4977" s="188">
        <v>3103150352</v>
      </c>
      <c r="B4977" s="188" t="s">
        <v>12353</v>
      </c>
      <c r="C4977" s="188" t="s">
        <v>903</v>
      </c>
      <c r="D4977" s="188" t="s">
        <v>1975</v>
      </c>
      <c r="E4977" s="189">
        <v>0</v>
      </c>
    </row>
    <row r="4978" spans="1:5" x14ac:dyDescent="0.25">
      <c r="A4978" s="190">
        <v>3103150353</v>
      </c>
      <c r="B4978" s="190" t="s">
        <v>11846</v>
      </c>
      <c r="C4978" s="190" t="s">
        <v>903</v>
      </c>
      <c r="D4978" s="190" t="s">
        <v>1975</v>
      </c>
      <c r="E4978" s="191">
        <v>0</v>
      </c>
    </row>
    <row r="4979" spans="1:5" x14ac:dyDescent="0.25">
      <c r="A4979" s="188">
        <v>3103150354</v>
      </c>
      <c r="B4979" s="188" t="s">
        <v>11847</v>
      </c>
      <c r="C4979" s="188" t="s">
        <v>903</v>
      </c>
      <c r="D4979" s="188" t="s">
        <v>1975</v>
      </c>
      <c r="E4979" s="189">
        <v>0</v>
      </c>
    </row>
    <row r="4980" spans="1:5" x14ac:dyDescent="0.25">
      <c r="A4980" s="190">
        <v>3103150355</v>
      </c>
      <c r="B4980" s="190" t="s">
        <v>11848</v>
      </c>
      <c r="C4980" s="190" t="s">
        <v>903</v>
      </c>
      <c r="D4980" s="190" t="s">
        <v>1975</v>
      </c>
      <c r="E4980" s="191">
        <v>0</v>
      </c>
    </row>
    <row r="4981" spans="1:5" x14ac:dyDescent="0.25">
      <c r="A4981" s="188">
        <v>3103150356</v>
      </c>
      <c r="B4981" s="188" t="s">
        <v>11849</v>
      </c>
      <c r="C4981" s="188" t="s">
        <v>903</v>
      </c>
      <c r="D4981" s="188" t="s">
        <v>1975</v>
      </c>
      <c r="E4981" s="189">
        <v>0</v>
      </c>
    </row>
    <row r="4982" spans="1:5" x14ac:dyDescent="0.25">
      <c r="A4982" s="190">
        <v>3103150357</v>
      </c>
      <c r="B4982" s="190" t="s">
        <v>11850</v>
      </c>
      <c r="C4982" s="190" t="s">
        <v>903</v>
      </c>
      <c r="D4982" s="190" t="s">
        <v>1975</v>
      </c>
      <c r="E4982" s="191">
        <v>0</v>
      </c>
    </row>
    <row r="4983" spans="1:5" x14ac:dyDescent="0.25">
      <c r="A4983" s="188">
        <v>3103150358</v>
      </c>
      <c r="B4983" s="188" t="s">
        <v>11851</v>
      </c>
      <c r="C4983" s="188" t="s">
        <v>903</v>
      </c>
      <c r="D4983" s="188" t="s">
        <v>1975</v>
      </c>
      <c r="E4983" s="189">
        <v>0</v>
      </c>
    </row>
    <row r="4984" spans="1:5" x14ac:dyDescent="0.25">
      <c r="A4984" s="190">
        <v>3103150359</v>
      </c>
      <c r="B4984" s="190" t="s">
        <v>11852</v>
      </c>
      <c r="C4984" s="190" t="s">
        <v>903</v>
      </c>
      <c r="D4984" s="190" t="s">
        <v>1975</v>
      </c>
      <c r="E4984" s="191">
        <v>0</v>
      </c>
    </row>
    <row r="4985" spans="1:5" x14ac:dyDescent="0.25">
      <c r="A4985" s="188">
        <v>3103150360</v>
      </c>
      <c r="B4985" s="188" t="s">
        <v>12354</v>
      </c>
      <c r="C4985" s="188" t="s">
        <v>903</v>
      </c>
      <c r="D4985" s="188" t="s">
        <v>1975</v>
      </c>
      <c r="E4985" s="189">
        <v>0</v>
      </c>
    </row>
    <row r="4986" spans="1:5" x14ac:dyDescent="0.25">
      <c r="A4986" s="190">
        <v>3103150361</v>
      </c>
      <c r="B4986" s="190" t="s">
        <v>11853</v>
      </c>
      <c r="C4986" s="190" t="s">
        <v>903</v>
      </c>
      <c r="D4986" s="190" t="s">
        <v>479</v>
      </c>
      <c r="E4986" s="191">
        <v>0</v>
      </c>
    </row>
    <row r="4987" spans="1:5" x14ac:dyDescent="0.25">
      <c r="A4987" s="188">
        <v>3103150362</v>
      </c>
      <c r="B4987" s="188" t="s">
        <v>11854</v>
      </c>
      <c r="C4987" s="188" t="s">
        <v>903</v>
      </c>
      <c r="D4987" s="188" t="s">
        <v>479</v>
      </c>
      <c r="E4987" s="189">
        <v>0</v>
      </c>
    </row>
    <row r="4988" spans="1:5" x14ac:dyDescent="0.25">
      <c r="A4988" s="190">
        <v>3103150363</v>
      </c>
      <c r="B4988" s="190" t="s">
        <v>12355</v>
      </c>
      <c r="C4988" s="190" t="s">
        <v>903</v>
      </c>
      <c r="D4988" s="190" t="s">
        <v>479</v>
      </c>
      <c r="E4988" s="191">
        <v>0</v>
      </c>
    </row>
    <row r="4989" spans="1:5" x14ac:dyDescent="0.25">
      <c r="A4989" s="188">
        <v>3103150364</v>
      </c>
      <c r="B4989" s="188" t="s">
        <v>11855</v>
      </c>
      <c r="C4989" s="188" t="s">
        <v>903</v>
      </c>
      <c r="D4989" s="188" t="s">
        <v>479</v>
      </c>
      <c r="E4989" s="189">
        <v>0</v>
      </c>
    </row>
    <row r="4990" spans="1:5" x14ac:dyDescent="0.25">
      <c r="A4990" s="190">
        <v>3103150365</v>
      </c>
      <c r="B4990" s="190" t="s">
        <v>11856</v>
      </c>
      <c r="C4990" s="190" t="s">
        <v>903</v>
      </c>
      <c r="D4990" s="190" t="s">
        <v>479</v>
      </c>
      <c r="E4990" s="191">
        <v>0</v>
      </c>
    </row>
    <row r="4991" spans="1:5" x14ac:dyDescent="0.25">
      <c r="A4991" s="188">
        <v>3103150366</v>
      </c>
      <c r="B4991" s="188" t="s">
        <v>11857</v>
      </c>
      <c r="C4991" s="188" t="s">
        <v>903</v>
      </c>
      <c r="D4991" s="188" t="s">
        <v>479</v>
      </c>
      <c r="E4991" s="189">
        <v>0</v>
      </c>
    </row>
    <row r="4992" spans="1:5" x14ac:dyDescent="0.25">
      <c r="A4992" s="190">
        <v>3103150367</v>
      </c>
      <c r="B4992" s="190" t="s">
        <v>12356</v>
      </c>
      <c r="C4992" s="190" t="s">
        <v>903</v>
      </c>
      <c r="D4992" s="190" t="s">
        <v>1975</v>
      </c>
      <c r="E4992" s="191">
        <v>0</v>
      </c>
    </row>
    <row r="4993" spans="1:5" x14ac:dyDescent="0.25">
      <c r="A4993" s="188">
        <v>3103150368</v>
      </c>
      <c r="B4993" s="188" t="s">
        <v>12357</v>
      </c>
      <c r="C4993" s="188" t="s">
        <v>903</v>
      </c>
      <c r="D4993" s="188" t="s">
        <v>479</v>
      </c>
      <c r="E4993" s="189">
        <v>0</v>
      </c>
    </row>
    <row r="4994" spans="1:5" x14ac:dyDescent="0.25">
      <c r="A4994" s="190">
        <v>3103150369</v>
      </c>
      <c r="B4994" s="190" t="s">
        <v>11858</v>
      </c>
      <c r="C4994" s="190" t="s">
        <v>903</v>
      </c>
      <c r="D4994" s="190" t="s">
        <v>1975</v>
      </c>
      <c r="E4994" s="191">
        <v>0</v>
      </c>
    </row>
    <row r="4995" spans="1:5" x14ac:dyDescent="0.25">
      <c r="A4995" s="188">
        <v>3103150370</v>
      </c>
      <c r="B4995" s="188" t="s">
        <v>11859</v>
      </c>
      <c r="C4995" s="188" t="s">
        <v>903</v>
      </c>
      <c r="D4995" s="188" t="s">
        <v>1975</v>
      </c>
      <c r="E4995" s="189">
        <v>0</v>
      </c>
    </row>
    <row r="4996" spans="1:5" x14ac:dyDescent="0.25">
      <c r="A4996" s="190">
        <v>3103150371</v>
      </c>
      <c r="B4996" s="190" t="s">
        <v>11860</v>
      </c>
      <c r="C4996" s="190" t="s">
        <v>903</v>
      </c>
      <c r="D4996" s="190" t="s">
        <v>1975</v>
      </c>
      <c r="E4996" s="191">
        <v>0</v>
      </c>
    </row>
    <row r="4997" spans="1:5" x14ac:dyDescent="0.25">
      <c r="A4997" s="188">
        <v>3103150372</v>
      </c>
      <c r="B4997" s="188" t="s">
        <v>12358</v>
      </c>
      <c r="C4997" s="188" t="s">
        <v>903</v>
      </c>
      <c r="D4997" s="188" t="s">
        <v>1975</v>
      </c>
      <c r="E4997" s="189">
        <v>0</v>
      </c>
    </row>
    <row r="4998" spans="1:5" x14ac:dyDescent="0.25">
      <c r="A4998" s="190">
        <v>3103150373</v>
      </c>
      <c r="B4998" s="190" t="s">
        <v>12359</v>
      </c>
      <c r="C4998" s="190" t="s">
        <v>903</v>
      </c>
      <c r="D4998" s="190" t="s">
        <v>479</v>
      </c>
      <c r="E4998" s="191">
        <v>0</v>
      </c>
    </row>
    <row r="4999" spans="1:5" x14ac:dyDescent="0.25">
      <c r="A4999" s="188">
        <v>3103150374</v>
      </c>
      <c r="B4999" s="188" t="s">
        <v>12360</v>
      </c>
      <c r="C4999" s="188" t="s">
        <v>903</v>
      </c>
      <c r="D4999" s="188" t="s">
        <v>1975</v>
      </c>
      <c r="E4999" s="189">
        <v>0</v>
      </c>
    </row>
    <row r="5000" spans="1:5" x14ac:dyDescent="0.25">
      <c r="A5000" s="190">
        <v>3103150375</v>
      </c>
      <c r="B5000" s="190" t="s">
        <v>12361</v>
      </c>
      <c r="C5000" s="190" t="s">
        <v>903</v>
      </c>
      <c r="D5000" s="190" t="s">
        <v>1975</v>
      </c>
      <c r="E5000" s="191">
        <v>0</v>
      </c>
    </row>
    <row r="5001" spans="1:5" x14ac:dyDescent="0.25">
      <c r="A5001" s="188">
        <v>3103150376</v>
      </c>
      <c r="B5001" s="188" t="s">
        <v>12362</v>
      </c>
      <c r="C5001" s="188" t="s">
        <v>903</v>
      </c>
      <c r="D5001" s="188" t="s">
        <v>1975</v>
      </c>
      <c r="E5001" s="189">
        <v>0</v>
      </c>
    </row>
    <row r="5002" spans="1:5" x14ac:dyDescent="0.25">
      <c r="A5002" s="190">
        <v>3103150377</v>
      </c>
      <c r="B5002" s="190" t="s">
        <v>11861</v>
      </c>
      <c r="C5002" s="190" t="s">
        <v>903</v>
      </c>
      <c r="D5002" s="190" t="s">
        <v>2247</v>
      </c>
      <c r="E5002" s="191">
        <v>0</v>
      </c>
    </row>
    <row r="5003" spans="1:5" x14ac:dyDescent="0.25">
      <c r="A5003" s="188">
        <v>3103150378</v>
      </c>
      <c r="B5003" s="188" t="s">
        <v>12363</v>
      </c>
      <c r="C5003" s="188" t="s">
        <v>903</v>
      </c>
      <c r="D5003" s="188" t="s">
        <v>479</v>
      </c>
      <c r="E5003" s="189">
        <v>0</v>
      </c>
    </row>
    <row r="5004" spans="1:5" x14ac:dyDescent="0.25">
      <c r="A5004" s="190">
        <v>3103150379</v>
      </c>
      <c r="B5004" s="190" t="s">
        <v>11862</v>
      </c>
      <c r="C5004" s="190" t="s">
        <v>903</v>
      </c>
      <c r="D5004" s="190" t="s">
        <v>479</v>
      </c>
      <c r="E5004" s="191">
        <v>0</v>
      </c>
    </row>
    <row r="5005" spans="1:5" x14ac:dyDescent="0.25">
      <c r="A5005" s="188">
        <v>3103150380</v>
      </c>
      <c r="B5005" s="188" t="s">
        <v>12364</v>
      </c>
      <c r="C5005" s="188" t="s">
        <v>903</v>
      </c>
      <c r="D5005" s="188" t="s">
        <v>479</v>
      </c>
      <c r="E5005" s="189">
        <v>0</v>
      </c>
    </row>
    <row r="5006" spans="1:5" x14ac:dyDescent="0.25">
      <c r="A5006" s="190">
        <v>3103150381</v>
      </c>
      <c r="B5006" s="190" t="s">
        <v>11863</v>
      </c>
      <c r="C5006" s="190" t="s">
        <v>903</v>
      </c>
      <c r="D5006" s="190" t="s">
        <v>478</v>
      </c>
      <c r="E5006" s="191">
        <v>0</v>
      </c>
    </row>
    <row r="5007" spans="1:5" x14ac:dyDescent="0.25">
      <c r="A5007" s="188">
        <v>3103150382</v>
      </c>
      <c r="B5007" s="188" t="s">
        <v>11864</v>
      </c>
      <c r="C5007" s="188" t="s">
        <v>903</v>
      </c>
      <c r="D5007" s="188" t="s">
        <v>1975</v>
      </c>
      <c r="E5007" s="189">
        <v>0</v>
      </c>
    </row>
    <row r="5008" spans="1:5" x14ac:dyDescent="0.25">
      <c r="A5008" s="190">
        <v>3103150383</v>
      </c>
      <c r="B5008" s="190" t="s">
        <v>12365</v>
      </c>
      <c r="C5008" s="190" t="s">
        <v>903</v>
      </c>
      <c r="D5008" s="190" t="s">
        <v>479</v>
      </c>
      <c r="E5008" s="191">
        <v>0</v>
      </c>
    </row>
    <row r="5009" spans="1:5" x14ac:dyDescent="0.25">
      <c r="A5009" s="188">
        <v>3103150384</v>
      </c>
      <c r="B5009" s="188" t="s">
        <v>11865</v>
      </c>
      <c r="C5009" s="188" t="s">
        <v>903</v>
      </c>
      <c r="D5009" s="188" t="s">
        <v>479</v>
      </c>
      <c r="E5009" s="189">
        <v>0</v>
      </c>
    </row>
    <row r="5010" spans="1:5" x14ac:dyDescent="0.25">
      <c r="A5010" s="190">
        <v>3103160001</v>
      </c>
      <c r="B5010" s="190" t="s">
        <v>2404</v>
      </c>
      <c r="C5010" s="190" t="s">
        <v>903</v>
      </c>
      <c r="D5010" s="190" t="s">
        <v>479</v>
      </c>
      <c r="E5010" s="191">
        <v>0</v>
      </c>
    </row>
    <row r="5011" spans="1:5" x14ac:dyDescent="0.25">
      <c r="A5011" s="188">
        <v>3103160002</v>
      </c>
      <c r="B5011" s="188" t="s">
        <v>2405</v>
      </c>
      <c r="C5011" s="188" t="s">
        <v>903</v>
      </c>
      <c r="D5011" s="188" t="s">
        <v>479</v>
      </c>
      <c r="E5011" s="189">
        <v>0</v>
      </c>
    </row>
    <row r="5012" spans="1:5" x14ac:dyDescent="0.25">
      <c r="A5012" s="190">
        <v>3103160003</v>
      </c>
      <c r="B5012" s="190" t="s">
        <v>2406</v>
      </c>
      <c r="C5012" s="190" t="s">
        <v>903</v>
      </c>
      <c r="D5012" s="190" t="s">
        <v>479</v>
      </c>
      <c r="E5012" s="191">
        <v>0</v>
      </c>
    </row>
    <row r="5013" spans="1:5" x14ac:dyDescent="0.25">
      <c r="A5013" s="188">
        <v>3103160004</v>
      </c>
      <c r="B5013" s="188" t="s">
        <v>2407</v>
      </c>
      <c r="C5013" s="188" t="s">
        <v>903</v>
      </c>
      <c r="D5013" s="188" t="s">
        <v>479</v>
      </c>
      <c r="E5013" s="189">
        <v>0</v>
      </c>
    </row>
    <row r="5014" spans="1:5" x14ac:dyDescent="0.25">
      <c r="A5014" s="190">
        <v>3103160005</v>
      </c>
      <c r="B5014" s="190" t="s">
        <v>2408</v>
      </c>
      <c r="C5014" s="190" t="s">
        <v>903</v>
      </c>
      <c r="D5014" s="190" t="s">
        <v>479</v>
      </c>
      <c r="E5014" s="191">
        <v>0</v>
      </c>
    </row>
    <row r="5015" spans="1:5" x14ac:dyDescent="0.25">
      <c r="A5015" s="188">
        <v>3103160006</v>
      </c>
      <c r="B5015" s="188" t="s">
        <v>5019</v>
      </c>
      <c r="C5015" s="188" t="s">
        <v>903</v>
      </c>
      <c r="D5015" s="188" t="s">
        <v>479</v>
      </c>
      <c r="E5015" s="189">
        <v>0</v>
      </c>
    </row>
    <row r="5016" spans="1:5" x14ac:dyDescent="0.25">
      <c r="A5016" s="190">
        <v>3103160007</v>
      </c>
      <c r="B5016" s="190" t="s">
        <v>7154</v>
      </c>
      <c r="C5016" s="190" t="s">
        <v>903</v>
      </c>
      <c r="D5016" s="190" t="s">
        <v>479</v>
      </c>
      <c r="E5016" s="191">
        <v>0</v>
      </c>
    </row>
    <row r="5017" spans="1:5" x14ac:dyDescent="0.25">
      <c r="A5017" s="188">
        <v>3103160008</v>
      </c>
      <c r="B5017" s="188" t="s">
        <v>2409</v>
      </c>
      <c r="C5017" s="188" t="s">
        <v>903</v>
      </c>
      <c r="D5017" s="188" t="s">
        <v>479</v>
      </c>
      <c r="E5017" s="189">
        <v>0</v>
      </c>
    </row>
    <row r="5018" spans="1:5" x14ac:dyDescent="0.25">
      <c r="A5018" s="190">
        <v>3103160009</v>
      </c>
      <c r="B5018" s="190" t="s">
        <v>2410</v>
      </c>
      <c r="C5018" s="190" t="s">
        <v>903</v>
      </c>
      <c r="D5018" s="190" t="s">
        <v>479</v>
      </c>
      <c r="E5018" s="191">
        <v>0</v>
      </c>
    </row>
    <row r="5019" spans="1:5" x14ac:dyDescent="0.25">
      <c r="A5019" s="188">
        <v>3103160010</v>
      </c>
      <c r="B5019" s="188" t="s">
        <v>3488</v>
      </c>
      <c r="C5019" s="188" t="s">
        <v>903</v>
      </c>
      <c r="D5019" s="188" t="s">
        <v>478</v>
      </c>
      <c r="E5019" s="189">
        <v>0</v>
      </c>
    </row>
    <row r="5020" spans="1:5" x14ac:dyDescent="0.25">
      <c r="A5020" s="190">
        <v>3103160011</v>
      </c>
      <c r="B5020" s="190" t="s">
        <v>3489</v>
      </c>
      <c r="C5020" s="190" t="s">
        <v>903</v>
      </c>
      <c r="D5020" s="190" t="s">
        <v>479</v>
      </c>
      <c r="E5020" s="191">
        <v>0</v>
      </c>
    </row>
    <row r="5021" spans="1:5" x14ac:dyDescent="0.25">
      <c r="A5021" s="188">
        <v>3103160012</v>
      </c>
      <c r="B5021" s="188" t="s">
        <v>3490</v>
      </c>
      <c r="C5021" s="188" t="s">
        <v>903</v>
      </c>
      <c r="D5021" s="188" t="s">
        <v>479</v>
      </c>
      <c r="E5021" s="189">
        <v>0</v>
      </c>
    </row>
    <row r="5022" spans="1:5" x14ac:dyDescent="0.25">
      <c r="A5022" s="190">
        <v>3103160013</v>
      </c>
      <c r="B5022" s="190" t="s">
        <v>3491</v>
      </c>
      <c r="C5022" s="190" t="s">
        <v>903</v>
      </c>
      <c r="D5022" s="190" t="s">
        <v>479</v>
      </c>
      <c r="E5022" s="191">
        <v>0</v>
      </c>
    </row>
    <row r="5023" spans="1:5" x14ac:dyDescent="0.25">
      <c r="A5023" s="188">
        <v>3103160014</v>
      </c>
      <c r="B5023" s="188" t="s">
        <v>7872</v>
      </c>
      <c r="C5023" s="188" t="s">
        <v>903</v>
      </c>
      <c r="D5023" s="188" t="s">
        <v>2002</v>
      </c>
      <c r="E5023" s="189">
        <v>0</v>
      </c>
    </row>
    <row r="5024" spans="1:5" x14ac:dyDescent="0.25">
      <c r="A5024" s="190">
        <v>3103160015</v>
      </c>
      <c r="B5024" s="190" t="s">
        <v>7873</v>
      </c>
      <c r="C5024" s="190" t="s">
        <v>903</v>
      </c>
      <c r="D5024" s="190" t="s">
        <v>2002</v>
      </c>
      <c r="E5024" s="191">
        <v>0</v>
      </c>
    </row>
    <row r="5025" spans="1:5" x14ac:dyDescent="0.25">
      <c r="A5025" s="188">
        <v>3103160016</v>
      </c>
      <c r="B5025" s="188" t="s">
        <v>2411</v>
      </c>
      <c r="C5025" s="188" t="s">
        <v>903</v>
      </c>
      <c r="D5025" s="188" t="s">
        <v>479</v>
      </c>
      <c r="E5025" s="189">
        <v>0</v>
      </c>
    </row>
    <row r="5026" spans="1:5" x14ac:dyDescent="0.25">
      <c r="A5026" s="190">
        <v>3103160017</v>
      </c>
      <c r="B5026" s="190" t="s">
        <v>7279</v>
      </c>
      <c r="C5026" s="190" t="s">
        <v>903</v>
      </c>
      <c r="D5026" s="190" t="s">
        <v>479</v>
      </c>
      <c r="E5026" s="191">
        <v>0</v>
      </c>
    </row>
    <row r="5027" spans="1:5" x14ac:dyDescent="0.25">
      <c r="A5027" s="188">
        <v>3103160018</v>
      </c>
      <c r="B5027" s="188" t="s">
        <v>9565</v>
      </c>
      <c r="C5027" s="188" t="s">
        <v>903</v>
      </c>
      <c r="D5027" s="188" t="s">
        <v>479</v>
      </c>
      <c r="E5027" s="189">
        <v>0</v>
      </c>
    </row>
    <row r="5028" spans="1:5" x14ac:dyDescent="0.25">
      <c r="A5028" s="190">
        <v>3103160019</v>
      </c>
      <c r="B5028" s="190" t="s">
        <v>9566</v>
      </c>
      <c r="C5028" s="190" t="s">
        <v>903</v>
      </c>
      <c r="D5028" s="190" t="s">
        <v>479</v>
      </c>
      <c r="E5028" s="191">
        <v>0</v>
      </c>
    </row>
    <row r="5029" spans="1:5" x14ac:dyDescent="0.25">
      <c r="A5029" s="188">
        <v>3103160020</v>
      </c>
      <c r="B5029" s="188" t="s">
        <v>9567</v>
      </c>
      <c r="C5029" s="188" t="s">
        <v>903</v>
      </c>
      <c r="D5029" s="188" t="s">
        <v>479</v>
      </c>
      <c r="E5029" s="189">
        <v>0</v>
      </c>
    </row>
    <row r="5030" spans="1:5" x14ac:dyDescent="0.25">
      <c r="A5030" s="190">
        <v>3103160021</v>
      </c>
      <c r="B5030" s="190" t="s">
        <v>9568</v>
      </c>
      <c r="C5030" s="190" t="s">
        <v>903</v>
      </c>
      <c r="D5030" s="190" t="s">
        <v>479</v>
      </c>
      <c r="E5030" s="191">
        <v>0</v>
      </c>
    </row>
    <row r="5031" spans="1:5" x14ac:dyDescent="0.25">
      <c r="A5031" s="188">
        <v>3103160022</v>
      </c>
      <c r="B5031" s="188" t="s">
        <v>9569</v>
      </c>
      <c r="C5031" s="188" t="s">
        <v>903</v>
      </c>
      <c r="D5031" s="188" t="s">
        <v>479</v>
      </c>
      <c r="E5031" s="189">
        <v>0</v>
      </c>
    </row>
    <row r="5032" spans="1:5" x14ac:dyDescent="0.25">
      <c r="A5032" s="190">
        <v>3103160023</v>
      </c>
      <c r="B5032" s="190" t="s">
        <v>9570</v>
      </c>
      <c r="C5032" s="190" t="s">
        <v>903</v>
      </c>
      <c r="D5032" s="190" t="s">
        <v>479</v>
      </c>
      <c r="E5032" s="191">
        <v>0</v>
      </c>
    </row>
    <row r="5033" spans="1:5" x14ac:dyDescent="0.25">
      <c r="A5033" s="188">
        <v>3103160024</v>
      </c>
      <c r="B5033" s="188" t="s">
        <v>9571</v>
      </c>
      <c r="C5033" s="188" t="s">
        <v>903</v>
      </c>
      <c r="D5033" s="188" t="s">
        <v>479</v>
      </c>
      <c r="E5033" s="189">
        <v>0</v>
      </c>
    </row>
    <row r="5034" spans="1:5" x14ac:dyDescent="0.25">
      <c r="A5034" s="190">
        <v>3103170001</v>
      </c>
      <c r="B5034" s="190" t="s">
        <v>2411</v>
      </c>
      <c r="C5034" s="190" t="s">
        <v>903</v>
      </c>
      <c r="D5034" s="190" t="s">
        <v>479</v>
      </c>
      <c r="E5034" s="191">
        <v>0</v>
      </c>
    </row>
    <row r="5035" spans="1:5" x14ac:dyDescent="0.25">
      <c r="A5035" s="188">
        <v>3103170002</v>
      </c>
      <c r="B5035" s="188" t="s">
        <v>7208</v>
      </c>
      <c r="C5035" s="188" t="s">
        <v>903</v>
      </c>
      <c r="D5035" s="188" t="s">
        <v>2412</v>
      </c>
      <c r="E5035" s="189">
        <v>0</v>
      </c>
    </row>
    <row r="5036" spans="1:5" x14ac:dyDescent="0.25">
      <c r="A5036" s="190">
        <v>3103170003</v>
      </c>
      <c r="B5036" s="190" t="s">
        <v>2413</v>
      </c>
      <c r="C5036" s="190" t="s">
        <v>903</v>
      </c>
      <c r="D5036" s="190" t="s">
        <v>2414</v>
      </c>
      <c r="E5036" s="191">
        <v>0</v>
      </c>
    </row>
    <row r="5037" spans="1:5" x14ac:dyDescent="0.25">
      <c r="A5037" s="188">
        <v>3103170004</v>
      </c>
      <c r="B5037" s="188" t="s">
        <v>2415</v>
      </c>
      <c r="C5037" s="188" t="s">
        <v>903</v>
      </c>
      <c r="D5037" s="188" t="s">
        <v>2414</v>
      </c>
      <c r="E5037" s="189">
        <v>0</v>
      </c>
    </row>
    <row r="5038" spans="1:5" x14ac:dyDescent="0.25">
      <c r="A5038" s="190">
        <v>3103170005</v>
      </c>
      <c r="B5038" s="190" t="s">
        <v>3857</v>
      </c>
      <c r="C5038" s="190" t="s">
        <v>903</v>
      </c>
      <c r="D5038" s="190" t="s">
        <v>3858</v>
      </c>
      <c r="E5038" s="191">
        <v>0</v>
      </c>
    </row>
    <row r="5039" spans="1:5" x14ac:dyDescent="0.25">
      <c r="A5039" s="188">
        <v>3103180001</v>
      </c>
      <c r="B5039" s="188" t="s">
        <v>3131</v>
      </c>
      <c r="C5039" s="188" t="s">
        <v>903</v>
      </c>
      <c r="D5039" s="188" t="s">
        <v>479</v>
      </c>
      <c r="E5039" s="189">
        <v>0</v>
      </c>
    </row>
    <row r="5040" spans="1:5" x14ac:dyDescent="0.25">
      <c r="A5040" s="190">
        <v>3103180002</v>
      </c>
      <c r="B5040" s="190" t="s">
        <v>3492</v>
      </c>
      <c r="C5040" s="190" t="s">
        <v>903</v>
      </c>
      <c r="D5040" s="190" t="s">
        <v>478</v>
      </c>
      <c r="E5040" s="191">
        <v>0</v>
      </c>
    </row>
    <row r="5041" spans="1:5" x14ac:dyDescent="0.25">
      <c r="A5041" s="188">
        <v>3103180003</v>
      </c>
      <c r="B5041" s="188" t="s">
        <v>3493</v>
      </c>
      <c r="C5041" s="188" t="s">
        <v>903</v>
      </c>
      <c r="D5041" s="188" t="s">
        <v>478</v>
      </c>
      <c r="E5041" s="189">
        <v>0</v>
      </c>
    </row>
    <row r="5042" spans="1:5" x14ac:dyDescent="0.25">
      <c r="A5042" s="190">
        <v>3103180004</v>
      </c>
      <c r="B5042" s="190" t="s">
        <v>3494</v>
      </c>
      <c r="C5042" s="190" t="s">
        <v>903</v>
      </c>
      <c r="D5042" s="190" t="s">
        <v>478</v>
      </c>
      <c r="E5042" s="191">
        <v>0</v>
      </c>
    </row>
    <row r="5043" spans="1:5" x14ac:dyDescent="0.25">
      <c r="A5043" s="188">
        <v>3103180005</v>
      </c>
      <c r="B5043" s="188" t="s">
        <v>3946</v>
      </c>
      <c r="C5043" s="188" t="s">
        <v>903</v>
      </c>
      <c r="D5043" s="188" t="s">
        <v>479</v>
      </c>
      <c r="E5043" s="189">
        <v>0</v>
      </c>
    </row>
    <row r="5044" spans="1:5" x14ac:dyDescent="0.25">
      <c r="A5044" s="190">
        <v>3103180006</v>
      </c>
      <c r="B5044" s="190" t="s">
        <v>7209</v>
      </c>
      <c r="C5044" s="190" t="s">
        <v>903</v>
      </c>
      <c r="D5044" s="190" t="s">
        <v>479</v>
      </c>
      <c r="E5044" s="191">
        <v>0</v>
      </c>
    </row>
    <row r="5045" spans="1:5" x14ac:dyDescent="0.25">
      <c r="A5045" s="188">
        <v>3103180007</v>
      </c>
      <c r="B5045" s="188" t="s">
        <v>9041</v>
      </c>
      <c r="C5045" s="188" t="s">
        <v>903</v>
      </c>
      <c r="D5045" s="188" t="s">
        <v>479</v>
      </c>
      <c r="E5045" s="189">
        <v>0</v>
      </c>
    </row>
    <row r="5046" spans="1:5" x14ac:dyDescent="0.25">
      <c r="A5046" s="190">
        <v>3103180008</v>
      </c>
      <c r="B5046" s="190" t="s">
        <v>3947</v>
      </c>
      <c r="C5046" s="190" t="s">
        <v>903</v>
      </c>
      <c r="D5046" s="190" t="s">
        <v>479</v>
      </c>
      <c r="E5046" s="191">
        <v>0</v>
      </c>
    </row>
    <row r="5047" spans="1:5" x14ac:dyDescent="0.25">
      <c r="A5047" s="188">
        <v>3103180009</v>
      </c>
      <c r="B5047" s="188" t="s">
        <v>5720</v>
      </c>
      <c r="C5047" s="188" t="s">
        <v>903</v>
      </c>
      <c r="D5047" s="188" t="s">
        <v>479</v>
      </c>
      <c r="E5047" s="189">
        <v>0</v>
      </c>
    </row>
    <row r="5048" spans="1:5" x14ac:dyDescent="0.25">
      <c r="A5048" s="190">
        <v>3103180010</v>
      </c>
      <c r="B5048" s="190" t="s">
        <v>6894</v>
      </c>
      <c r="C5048" s="190" t="s">
        <v>903</v>
      </c>
      <c r="D5048" s="190" t="s">
        <v>479</v>
      </c>
      <c r="E5048" s="191">
        <v>0</v>
      </c>
    </row>
    <row r="5049" spans="1:5" x14ac:dyDescent="0.25">
      <c r="A5049" s="188">
        <v>3103180011</v>
      </c>
      <c r="B5049" s="188" t="s">
        <v>5721</v>
      </c>
      <c r="C5049" s="188" t="s">
        <v>903</v>
      </c>
      <c r="D5049" s="188" t="s">
        <v>479</v>
      </c>
      <c r="E5049" s="189">
        <v>0</v>
      </c>
    </row>
    <row r="5050" spans="1:5" x14ac:dyDescent="0.25">
      <c r="A5050" s="190">
        <v>3103180012</v>
      </c>
      <c r="B5050" s="190" t="s">
        <v>7374</v>
      </c>
      <c r="C5050" s="190" t="s">
        <v>903</v>
      </c>
      <c r="D5050" s="190" t="s">
        <v>479</v>
      </c>
      <c r="E5050" s="191">
        <v>0</v>
      </c>
    </row>
    <row r="5051" spans="1:5" x14ac:dyDescent="0.25">
      <c r="A5051" s="188">
        <v>3103180013</v>
      </c>
      <c r="B5051" s="188" t="s">
        <v>6481</v>
      </c>
      <c r="C5051" s="188" t="s">
        <v>903</v>
      </c>
      <c r="D5051" s="188" t="s">
        <v>479</v>
      </c>
      <c r="E5051" s="189">
        <v>0</v>
      </c>
    </row>
    <row r="5052" spans="1:5" x14ac:dyDescent="0.25">
      <c r="A5052" s="190">
        <v>3103180014</v>
      </c>
      <c r="B5052" s="190" t="s">
        <v>6545</v>
      </c>
      <c r="C5052" s="190" t="s">
        <v>903</v>
      </c>
      <c r="D5052" s="190" t="s">
        <v>479</v>
      </c>
      <c r="E5052" s="191">
        <v>0</v>
      </c>
    </row>
    <row r="5053" spans="1:5" x14ac:dyDescent="0.25">
      <c r="A5053" s="188">
        <v>3103180015</v>
      </c>
      <c r="B5053" s="188" t="s">
        <v>7210</v>
      </c>
      <c r="C5053" s="188" t="s">
        <v>903</v>
      </c>
      <c r="D5053" s="188" t="s">
        <v>479</v>
      </c>
      <c r="E5053" s="189">
        <v>0</v>
      </c>
    </row>
    <row r="5054" spans="1:5" x14ac:dyDescent="0.25">
      <c r="A5054" s="190">
        <v>3103180016</v>
      </c>
      <c r="B5054" s="190" t="s">
        <v>7280</v>
      </c>
      <c r="C5054" s="190" t="s">
        <v>903</v>
      </c>
      <c r="D5054" s="190" t="s">
        <v>479</v>
      </c>
      <c r="E5054" s="191">
        <v>0</v>
      </c>
    </row>
    <row r="5055" spans="1:5" x14ac:dyDescent="0.25">
      <c r="A5055" s="188">
        <v>3103180017</v>
      </c>
      <c r="B5055" s="188" t="s">
        <v>7299</v>
      </c>
      <c r="C5055" s="188" t="s">
        <v>903</v>
      </c>
      <c r="D5055" s="188" t="s">
        <v>479</v>
      </c>
      <c r="E5055" s="189">
        <v>0</v>
      </c>
    </row>
    <row r="5056" spans="1:5" x14ac:dyDescent="0.25">
      <c r="A5056" s="190">
        <v>3103180018</v>
      </c>
      <c r="B5056" s="190" t="s">
        <v>7874</v>
      </c>
      <c r="C5056" s="190" t="s">
        <v>903</v>
      </c>
      <c r="D5056" s="190" t="s">
        <v>479</v>
      </c>
      <c r="E5056" s="191">
        <v>0</v>
      </c>
    </row>
    <row r="5057" spans="1:5" x14ac:dyDescent="0.25">
      <c r="A5057" s="188">
        <v>3103180019</v>
      </c>
      <c r="B5057" s="188" t="s">
        <v>7875</v>
      </c>
      <c r="C5057" s="188" t="s">
        <v>903</v>
      </c>
      <c r="D5057" s="188" t="s">
        <v>479</v>
      </c>
      <c r="E5057" s="189">
        <v>0</v>
      </c>
    </row>
    <row r="5058" spans="1:5" x14ac:dyDescent="0.25">
      <c r="A5058" s="190">
        <v>3103180020</v>
      </c>
      <c r="B5058" s="190" t="s">
        <v>7876</v>
      </c>
      <c r="C5058" s="190" t="s">
        <v>903</v>
      </c>
      <c r="D5058" s="190" t="s">
        <v>479</v>
      </c>
      <c r="E5058" s="191">
        <v>0</v>
      </c>
    </row>
    <row r="5059" spans="1:5" x14ac:dyDescent="0.25">
      <c r="A5059" s="188">
        <v>3103180021</v>
      </c>
      <c r="B5059" s="188" t="s">
        <v>7877</v>
      </c>
      <c r="C5059" s="188" t="s">
        <v>903</v>
      </c>
      <c r="D5059" s="188" t="s">
        <v>479</v>
      </c>
      <c r="E5059" s="189">
        <v>0</v>
      </c>
    </row>
    <row r="5060" spans="1:5" x14ac:dyDescent="0.25">
      <c r="A5060" s="190">
        <v>3103180022</v>
      </c>
      <c r="B5060" s="190" t="s">
        <v>7878</v>
      </c>
      <c r="C5060" s="190" t="s">
        <v>903</v>
      </c>
      <c r="D5060" s="190" t="s">
        <v>479</v>
      </c>
      <c r="E5060" s="191">
        <v>0</v>
      </c>
    </row>
    <row r="5061" spans="1:5" x14ac:dyDescent="0.25">
      <c r="A5061" s="188">
        <v>3103180023</v>
      </c>
      <c r="B5061" s="188" t="s">
        <v>7879</v>
      </c>
      <c r="C5061" s="188" t="s">
        <v>903</v>
      </c>
      <c r="D5061" s="188" t="s">
        <v>479</v>
      </c>
      <c r="E5061" s="189">
        <v>0</v>
      </c>
    </row>
    <row r="5062" spans="1:5" x14ac:dyDescent="0.25">
      <c r="A5062" s="190">
        <v>3103180024</v>
      </c>
      <c r="B5062" s="190" t="s">
        <v>7880</v>
      </c>
      <c r="C5062" s="190" t="s">
        <v>903</v>
      </c>
      <c r="D5062" s="190" t="s">
        <v>479</v>
      </c>
      <c r="E5062" s="191">
        <v>0</v>
      </c>
    </row>
    <row r="5063" spans="1:5" x14ac:dyDescent="0.25">
      <c r="A5063" s="188">
        <v>3103180025</v>
      </c>
      <c r="B5063" s="188" t="s">
        <v>7881</v>
      </c>
      <c r="C5063" s="188" t="s">
        <v>903</v>
      </c>
      <c r="D5063" s="188" t="s">
        <v>479</v>
      </c>
      <c r="E5063" s="189">
        <v>0</v>
      </c>
    </row>
    <row r="5064" spans="1:5" x14ac:dyDescent="0.25">
      <c r="A5064" s="190">
        <v>3103180026</v>
      </c>
      <c r="B5064" s="190" t="s">
        <v>7882</v>
      </c>
      <c r="C5064" s="190" t="s">
        <v>903</v>
      </c>
      <c r="D5064" s="190" t="s">
        <v>479</v>
      </c>
      <c r="E5064" s="191">
        <v>0</v>
      </c>
    </row>
    <row r="5065" spans="1:5" x14ac:dyDescent="0.25">
      <c r="A5065" s="188">
        <v>3103180027</v>
      </c>
      <c r="B5065" s="188" t="s">
        <v>9572</v>
      </c>
      <c r="C5065" s="188" t="s">
        <v>903</v>
      </c>
      <c r="D5065" s="188" t="s">
        <v>479</v>
      </c>
      <c r="E5065" s="189">
        <v>0</v>
      </c>
    </row>
    <row r="5066" spans="1:5" x14ac:dyDescent="0.25">
      <c r="A5066" s="190">
        <v>3103180028</v>
      </c>
      <c r="B5066" s="190" t="s">
        <v>8560</v>
      </c>
      <c r="C5066" s="190" t="s">
        <v>903</v>
      </c>
      <c r="D5066" s="190" t="s">
        <v>479</v>
      </c>
      <c r="E5066" s="191">
        <v>0</v>
      </c>
    </row>
    <row r="5067" spans="1:5" x14ac:dyDescent="0.25">
      <c r="A5067" s="188">
        <v>3103180029</v>
      </c>
      <c r="B5067" s="188" t="s">
        <v>8561</v>
      </c>
      <c r="C5067" s="188" t="s">
        <v>903</v>
      </c>
      <c r="D5067" s="188" t="s">
        <v>479</v>
      </c>
      <c r="E5067" s="189">
        <v>0</v>
      </c>
    </row>
    <row r="5068" spans="1:5" x14ac:dyDescent="0.25">
      <c r="A5068" s="190">
        <v>3103180030</v>
      </c>
      <c r="B5068" s="190" t="s">
        <v>9573</v>
      </c>
      <c r="C5068" s="190" t="s">
        <v>903</v>
      </c>
      <c r="D5068" s="190" t="s">
        <v>479</v>
      </c>
      <c r="E5068" s="191">
        <v>0</v>
      </c>
    </row>
    <row r="5069" spans="1:5" x14ac:dyDescent="0.25">
      <c r="A5069" s="188">
        <v>3103180031</v>
      </c>
      <c r="B5069" s="188" t="s">
        <v>9574</v>
      </c>
      <c r="C5069" s="188" t="s">
        <v>903</v>
      </c>
      <c r="D5069" s="188" t="s">
        <v>479</v>
      </c>
      <c r="E5069" s="189">
        <v>0</v>
      </c>
    </row>
    <row r="5070" spans="1:5" x14ac:dyDescent="0.25">
      <c r="A5070" s="190">
        <v>3103180032</v>
      </c>
      <c r="B5070" s="190" t="s">
        <v>9575</v>
      </c>
      <c r="C5070" s="190" t="s">
        <v>903</v>
      </c>
      <c r="D5070" s="190" t="s">
        <v>479</v>
      </c>
      <c r="E5070" s="191">
        <v>0</v>
      </c>
    </row>
    <row r="5071" spans="1:5" x14ac:dyDescent="0.25">
      <c r="A5071" s="188">
        <v>3103180033</v>
      </c>
      <c r="B5071" s="188" t="s">
        <v>9576</v>
      </c>
      <c r="C5071" s="188" t="s">
        <v>903</v>
      </c>
      <c r="D5071" s="188" t="s">
        <v>1975</v>
      </c>
      <c r="E5071" s="189">
        <v>0</v>
      </c>
    </row>
    <row r="5072" spans="1:5" x14ac:dyDescent="0.25">
      <c r="A5072" s="190">
        <v>3103180034</v>
      </c>
      <c r="B5072" s="190" t="s">
        <v>7375</v>
      </c>
      <c r="C5072" s="190" t="s">
        <v>903</v>
      </c>
      <c r="D5072" s="190" t="s">
        <v>479</v>
      </c>
      <c r="E5072" s="191">
        <v>0</v>
      </c>
    </row>
    <row r="5073" spans="1:5" x14ac:dyDescent="0.25">
      <c r="A5073" s="188">
        <v>3103180035</v>
      </c>
      <c r="B5073" s="188" t="s">
        <v>7376</v>
      </c>
      <c r="C5073" s="188" t="s">
        <v>903</v>
      </c>
      <c r="D5073" s="188" t="s">
        <v>479</v>
      </c>
      <c r="E5073" s="189">
        <v>0</v>
      </c>
    </row>
    <row r="5074" spans="1:5" x14ac:dyDescent="0.25">
      <c r="A5074" s="190">
        <v>3103180036</v>
      </c>
      <c r="B5074" s="190" t="s">
        <v>9577</v>
      </c>
      <c r="C5074" s="190" t="s">
        <v>903</v>
      </c>
      <c r="D5074" s="190" t="s">
        <v>479</v>
      </c>
      <c r="E5074" s="191">
        <v>0</v>
      </c>
    </row>
    <row r="5075" spans="1:5" x14ac:dyDescent="0.25">
      <c r="A5075" s="188">
        <v>3103180037</v>
      </c>
      <c r="B5075" s="188" t="s">
        <v>9578</v>
      </c>
      <c r="C5075" s="188" t="s">
        <v>903</v>
      </c>
      <c r="D5075" s="188" t="s">
        <v>479</v>
      </c>
      <c r="E5075" s="189">
        <v>0</v>
      </c>
    </row>
    <row r="5076" spans="1:5" x14ac:dyDescent="0.25">
      <c r="A5076" s="190">
        <v>3103180038</v>
      </c>
      <c r="B5076" s="190" t="s">
        <v>9579</v>
      </c>
      <c r="C5076" s="190" t="s">
        <v>903</v>
      </c>
      <c r="D5076" s="190" t="s">
        <v>479</v>
      </c>
      <c r="E5076" s="191">
        <v>0</v>
      </c>
    </row>
    <row r="5077" spans="1:5" x14ac:dyDescent="0.25">
      <c r="A5077" s="188">
        <v>3103180039</v>
      </c>
      <c r="B5077" s="188" t="s">
        <v>9580</v>
      </c>
      <c r="C5077" s="188" t="s">
        <v>903</v>
      </c>
      <c r="D5077" s="188" t="s">
        <v>479</v>
      </c>
      <c r="E5077" s="189">
        <v>0</v>
      </c>
    </row>
    <row r="5078" spans="1:5" x14ac:dyDescent="0.25">
      <c r="A5078" s="190">
        <v>3103180040</v>
      </c>
      <c r="B5078" s="190" t="s">
        <v>8562</v>
      </c>
      <c r="C5078" s="190" t="s">
        <v>903</v>
      </c>
      <c r="D5078" s="190" t="s">
        <v>479</v>
      </c>
      <c r="E5078" s="191">
        <v>0</v>
      </c>
    </row>
    <row r="5079" spans="1:5" x14ac:dyDescent="0.25">
      <c r="A5079" s="188">
        <v>3103180041</v>
      </c>
      <c r="B5079" s="188" t="s">
        <v>9042</v>
      </c>
      <c r="C5079" s="188" t="s">
        <v>903</v>
      </c>
      <c r="D5079" s="188" t="s">
        <v>479</v>
      </c>
      <c r="E5079" s="189">
        <v>0</v>
      </c>
    </row>
    <row r="5080" spans="1:5" x14ac:dyDescent="0.25">
      <c r="A5080" s="190">
        <v>3103180042</v>
      </c>
      <c r="B5080" s="190" t="s">
        <v>9581</v>
      </c>
      <c r="C5080" s="190" t="s">
        <v>903</v>
      </c>
      <c r="D5080" s="190" t="s">
        <v>479</v>
      </c>
      <c r="E5080" s="191">
        <v>0</v>
      </c>
    </row>
    <row r="5081" spans="1:5" x14ac:dyDescent="0.25">
      <c r="A5081" s="188">
        <v>3103180043</v>
      </c>
      <c r="B5081" s="188" t="s">
        <v>9582</v>
      </c>
      <c r="C5081" s="188" t="s">
        <v>903</v>
      </c>
      <c r="D5081" s="188" t="s">
        <v>479</v>
      </c>
      <c r="E5081" s="189">
        <v>0</v>
      </c>
    </row>
    <row r="5082" spans="1:5" x14ac:dyDescent="0.25">
      <c r="A5082" s="190">
        <v>3103180044</v>
      </c>
      <c r="B5082" s="190" t="s">
        <v>9583</v>
      </c>
      <c r="C5082" s="190" t="s">
        <v>903</v>
      </c>
      <c r="D5082" s="190" t="s">
        <v>2079</v>
      </c>
      <c r="E5082" s="191">
        <v>0</v>
      </c>
    </row>
    <row r="5083" spans="1:5" x14ac:dyDescent="0.25">
      <c r="A5083" s="188">
        <v>3103180045</v>
      </c>
      <c r="B5083" s="188" t="s">
        <v>9584</v>
      </c>
      <c r="C5083" s="188" t="s">
        <v>903</v>
      </c>
      <c r="D5083" s="188" t="s">
        <v>479</v>
      </c>
      <c r="E5083" s="189">
        <v>0</v>
      </c>
    </row>
    <row r="5084" spans="1:5" x14ac:dyDescent="0.25">
      <c r="A5084" s="190">
        <v>3103180046</v>
      </c>
      <c r="B5084" s="190" t="s">
        <v>9585</v>
      </c>
      <c r="C5084" s="190" t="s">
        <v>903</v>
      </c>
      <c r="D5084" s="190" t="s">
        <v>479</v>
      </c>
      <c r="E5084" s="191">
        <v>0</v>
      </c>
    </row>
    <row r="5085" spans="1:5" x14ac:dyDescent="0.25">
      <c r="A5085" s="188">
        <v>3103180047</v>
      </c>
      <c r="B5085" s="188" t="s">
        <v>9586</v>
      </c>
      <c r="C5085" s="188" t="s">
        <v>903</v>
      </c>
      <c r="D5085" s="188" t="s">
        <v>479</v>
      </c>
      <c r="E5085" s="189">
        <v>0</v>
      </c>
    </row>
    <row r="5086" spans="1:5" x14ac:dyDescent="0.25">
      <c r="A5086" s="190">
        <v>3103180048</v>
      </c>
      <c r="B5086" s="190" t="s">
        <v>9587</v>
      </c>
      <c r="C5086" s="190" t="s">
        <v>903</v>
      </c>
      <c r="D5086" s="190" t="s">
        <v>479</v>
      </c>
      <c r="E5086" s="191">
        <v>0</v>
      </c>
    </row>
    <row r="5087" spans="1:5" x14ac:dyDescent="0.25">
      <c r="A5087" s="188">
        <v>3103180049</v>
      </c>
      <c r="B5087" s="188" t="s">
        <v>9588</v>
      </c>
      <c r="C5087" s="188" t="s">
        <v>903</v>
      </c>
      <c r="D5087" s="188" t="s">
        <v>479</v>
      </c>
      <c r="E5087" s="189">
        <v>0</v>
      </c>
    </row>
    <row r="5088" spans="1:5" x14ac:dyDescent="0.25">
      <c r="A5088" s="190">
        <v>3103180050</v>
      </c>
      <c r="B5088" s="190" t="s">
        <v>9589</v>
      </c>
      <c r="C5088" s="190" t="s">
        <v>903</v>
      </c>
      <c r="D5088" s="190" t="s">
        <v>479</v>
      </c>
      <c r="E5088" s="191">
        <v>0</v>
      </c>
    </row>
    <row r="5089" spans="1:5" x14ac:dyDescent="0.25">
      <c r="A5089" s="188">
        <v>3103180051</v>
      </c>
      <c r="B5089" s="188" t="s">
        <v>9590</v>
      </c>
      <c r="C5089" s="188" t="s">
        <v>903</v>
      </c>
      <c r="D5089" s="188" t="s">
        <v>479</v>
      </c>
      <c r="E5089" s="189">
        <v>0</v>
      </c>
    </row>
    <row r="5090" spans="1:5" x14ac:dyDescent="0.25">
      <c r="A5090" s="190">
        <v>3103180052</v>
      </c>
      <c r="B5090" s="190" t="s">
        <v>9591</v>
      </c>
      <c r="C5090" s="190" t="s">
        <v>903</v>
      </c>
      <c r="D5090" s="190" t="s">
        <v>479</v>
      </c>
      <c r="E5090" s="191">
        <v>0</v>
      </c>
    </row>
    <row r="5091" spans="1:5" x14ac:dyDescent="0.25">
      <c r="A5091" s="188">
        <v>3103180053</v>
      </c>
      <c r="B5091" s="188" t="s">
        <v>9592</v>
      </c>
      <c r="C5091" s="188" t="s">
        <v>903</v>
      </c>
      <c r="D5091" s="188" t="s">
        <v>479</v>
      </c>
      <c r="E5091" s="189">
        <v>0</v>
      </c>
    </row>
    <row r="5092" spans="1:5" x14ac:dyDescent="0.25">
      <c r="A5092" s="190">
        <v>3103180054</v>
      </c>
      <c r="B5092" s="190" t="s">
        <v>9593</v>
      </c>
      <c r="C5092" s="190" t="s">
        <v>903</v>
      </c>
      <c r="D5092" s="190" t="s">
        <v>479</v>
      </c>
      <c r="E5092" s="191">
        <v>0</v>
      </c>
    </row>
    <row r="5093" spans="1:5" x14ac:dyDescent="0.25">
      <c r="A5093" s="188">
        <v>3103180055</v>
      </c>
      <c r="B5093" s="188" t="s">
        <v>9594</v>
      </c>
      <c r="C5093" s="188" t="s">
        <v>903</v>
      </c>
      <c r="D5093" s="188" t="s">
        <v>479</v>
      </c>
      <c r="E5093" s="189">
        <v>0</v>
      </c>
    </row>
    <row r="5094" spans="1:5" x14ac:dyDescent="0.25">
      <c r="A5094" s="190">
        <v>3103180056</v>
      </c>
      <c r="B5094" s="190" t="s">
        <v>9595</v>
      </c>
      <c r="C5094" s="190" t="s">
        <v>903</v>
      </c>
      <c r="D5094" s="190" t="s">
        <v>479</v>
      </c>
      <c r="E5094" s="191">
        <v>0</v>
      </c>
    </row>
    <row r="5095" spans="1:5" x14ac:dyDescent="0.25">
      <c r="A5095" s="188">
        <v>3103180057</v>
      </c>
      <c r="B5095" s="188" t="s">
        <v>9596</v>
      </c>
      <c r="C5095" s="188" t="s">
        <v>903</v>
      </c>
      <c r="D5095" s="188" t="s">
        <v>479</v>
      </c>
      <c r="E5095" s="189">
        <v>0</v>
      </c>
    </row>
    <row r="5096" spans="1:5" x14ac:dyDescent="0.25">
      <c r="A5096" s="190">
        <v>3103180058</v>
      </c>
      <c r="B5096" s="190" t="s">
        <v>9597</v>
      </c>
      <c r="C5096" s="190" t="s">
        <v>903</v>
      </c>
      <c r="D5096" s="190" t="s">
        <v>479</v>
      </c>
      <c r="E5096" s="191">
        <v>0</v>
      </c>
    </row>
    <row r="5097" spans="1:5" x14ac:dyDescent="0.25">
      <c r="A5097" s="188">
        <v>3103180059</v>
      </c>
      <c r="B5097" s="188" t="s">
        <v>9598</v>
      </c>
      <c r="C5097" s="188" t="s">
        <v>903</v>
      </c>
      <c r="D5097" s="188" t="s">
        <v>479</v>
      </c>
      <c r="E5097" s="189">
        <v>0</v>
      </c>
    </row>
    <row r="5098" spans="1:5" x14ac:dyDescent="0.25">
      <c r="A5098" s="190">
        <v>3103180060</v>
      </c>
      <c r="B5098" s="190" t="s">
        <v>9599</v>
      </c>
      <c r="C5098" s="190" t="s">
        <v>903</v>
      </c>
      <c r="D5098" s="190" t="s">
        <v>479</v>
      </c>
      <c r="E5098" s="191">
        <v>0</v>
      </c>
    </row>
    <row r="5099" spans="1:5" x14ac:dyDescent="0.25">
      <c r="A5099" s="188">
        <v>3103180061</v>
      </c>
      <c r="B5099" s="188" t="s">
        <v>9600</v>
      </c>
      <c r="C5099" s="188" t="s">
        <v>903</v>
      </c>
      <c r="D5099" s="188" t="s">
        <v>479</v>
      </c>
      <c r="E5099" s="189">
        <v>0</v>
      </c>
    </row>
    <row r="5100" spans="1:5" x14ac:dyDescent="0.25">
      <c r="A5100" s="190">
        <v>3103180062</v>
      </c>
      <c r="B5100" s="190" t="s">
        <v>9601</v>
      </c>
      <c r="C5100" s="190" t="s">
        <v>903</v>
      </c>
      <c r="D5100" s="190" t="s">
        <v>479</v>
      </c>
      <c r="E5100" s="191">
        <v>0</v>
      </c>
    </row>
    <row r="5101" spans="1:5" x14ac:dyDescent="0.25">
      <c r="A5101" s="188">
        <v>3103180063</v>
      </c>
      <c r="B5101" s="188" t="s">
        <v>9602</v>
      </c>
      <c r="C5101" s="188" t="s">
        <v>903</v>
      </c>
      <c r="D5101" s="188" t="s">
        <v>479</v>
      </c>
      <c r="E5101" s="189">
        <v>0</v>
      </c>
    </row>
    <row r="5102" spans="1:5" x14ac:dyDescent="0.25">
      <c r="A5102" s="190">
        <v>3103180064</v>
      </c>
      <c r="B5102" s="190" t="s">
        <v>9603</v>
      </c>
      <c r="C5102" s="190" t="s">
        <v>903</v>
      </c>
      <c r="D5102" s="190" t="s">
        <v>479</v>
      </c>
      <c r="E5102" s="191">
        <v>0</v>
      </c>
    </row>
    <row r="5103" spans="1:5" x14ac:dyDescent="0.25">
      <c r="A5103" s="188">
        <v>3103180065</v>
      </c>
      <c r="B5103" s="188" t="s">
        <v>9604</v>
      </c>
      <c r="C5103" s="188" t="s">
        <v>903</v>
      </c>
      <c r="D5103" s="188" t="s">
        <v>479</v>
      </c>
      <c r="E5103" s="189">
        <v>0</v>
      </c>
    </row>
    <row r="5104" spans="1:5" x14ac:dyDescent="0.25">
      <c r="A5104" s="190">
        <v>3103180066</v>
      </c>
      <c r="B5104" s="190" t="s">
        <v>9605</v>
      </c>
      <c r="C5104" s="190" t="s">
        <v>903</v>
      </c>
      <c r="D5104" s="190" t="s">
        <v>479</v>
      </c>
      <c r="E5104" s="191">
        <v>0</v>
      </c>
    </row>
    <row r="5105" spans="1:5" x14ac:dyDescent="0.25">
      <c r="A5105" s="188">
        <v>3103180067</v>
      </c>
      <c r="B5105" s="188" t="s">
        <v>9606</v>
      </c>
      <c r="C5105" s="188" t="s">
        <v>903</v>
      </c>
      <c r="D5105" s="188" t="s">
        <v>479</v>
      </c>
      <c r="E5105" s="189">
        <v>0</v>
      </c>
    </row>
    <row r="5106" spans="1:5" x14ac:dyDescent="0.25">
      <c r="A5106" s="190">
        <v>3103180068</v>
      </c>
      <c r="B5106" s="190" t="s">
        <v>9607</v>
      </c>
      <c r="C5106" s="190" t="s">
        <v>903</v>
      </c>
      <c r="D5106" s="190" t="s">
        <v>479</v>
      </c>
      <c r="E5106" s="191">
        <v>0</v>
      </c>
    </row>
    <row r="5107" spans="1:5" x14ac:dyDescent="0.25">
      <c r="A5107" s="188">
        <v>3103180069</v>
      </c>
      <c r="B5107" s="188" t="s">
        <v>9608</v>
      </c>
      <c r="C5107" s="188" t="s">
        <v>903</v>
      </c>
      <c r="D5107" s="188" t="s">
        <v>479</v>
      </c>
      <c r="E5107" s="189">
        <v>0</v>
      </c>
    </row>
    <row r="5108" spans="1:5" x14ac:dyDescent="0.25">
      <c r="A5108" s="190">
        <v>3103180070</v>
      </c>
      <c r="B5108" s="190" t="s">
        <v>9609</v>
      </c>
      <c r="C5108" s="190" t="s">
        <v>903</v>
      </c>
      <c r="D5108" s="190" t="s">
        <v>479</v>
      </c>
      <c r="E5108" s="191">
        <v>0</v>
      </c>
    </row>
    <row r="5109" spans="1:5" x14ac:dyDescent="0.25">
      <c r="A5109" s="188">
        <v>3103180071</v>
      </c>
      <c r="B5109" s="188" t="s">
        <v>9610</v>
      </c>
      <c r="C5109" s="188" t="s">
        <v>903</v>
      </c>
      <c r="D5109" s="188" t="s">
        <v>479</v>
      </c>
      <c r="E5109" s="189">
        <v>0</v>
      </c>
    </row>
    <row r="5110" spans="1:5" x14ac:dyDescent="0.25">
      <c r="A5110" s="190">
        <v>3103180072</v>
      </c>
      <c r="B5110" s="190" t="s">
        <v>9611</v>
      </c>
      <c r="C5110" s="190" t="s">
        <v>903</v>
      </c>
      <c r="D5110" s="190" t="s">
        <v>479</v>
      </c>
      <c r="E5110" s="191">
        <v>0</v>
      </c>
    </row>
    <row r="5111" spans="1:5" x14ac:dyDescent="0.25">
      <c r="A5111" s="188">
        <v>3103180073</v>
      </c>
      <c r="B5111" s="188" t="s">
        <v>9612</v>
      </c>
      <c r="C5111" s="188" t="s">
        <v>903</v>
      </c>
      <c r="D5111" s="188" t="s">
        <v>479</v>
      </c>
      <c r="E5111" s="189">
        <v>0</v>
      </c>
    </row>
    <row r="5112" spans="1:5" x14ac:dyDescent="0.25">
      <c r="A5112" s="190">
        <v>3103180074</v>
      </c>
      <c r="B5112" s="190" t="s">
        <v>9613</v>
      </c>
      <c r="C5112" s="190" t="s">
        <v>903</v>
      </c>
      <c r="D5112" s="190" t="s">
        <v>479</v>
      </c>
      <c r="E5112" s="191">
        <v>0</v>
      </c>
    </row>
    <row r="5113" spans="1:5" x14ac:dyDescent="0.25">
      <c r="A5113" s="188">
        <v>3103180075</v>
      </c>
      <c r="B5113" s="188" t="s">
        <v>9614</v>
      </c>
      <c r="C5113" s="188" t="s">
        <v>903</v>
      </c>
      <c r="D5113" s="188" t="s">
        <v>479</v>
      </c>
      <c r="E5113" s="189">
        <v>0</v>
      </c>
    </row>
    <row r="5114" spans="1:5" x14ac:dyDescent="0.25">
      <c r="A5114" s="190">
        <v>3103180076</v>
      </c>
      <c r="B5114" s="190" t="s">
        <v>9615</v>
      </c>
      <c r="C5114" s="190" t="s">
        <v>903</v>
      </c>
      <c r="D5114" s="190" t="s">
        <v>479</v>
      </c>
      <c r="E5114" s="191">
        <v>0</v>
      </c>
    </row>
    <row r="5115" spans="1:5" x14ac:dyDescent="0.25">
      <c r="A5115" s="188">
        <v>3103180077</v>
      </c>
      <c r="B5115" s="188" t="s">
        <v>9616</v>
      </c>
      <c r="C5115" s="188" t="s">
        <v>903</v>
      </c>
      <c r="D5115" s="188" t="s">
        <v>479</v>
      </c>
      <c r="E5115" s="189">
        <v>0</v>
      </c>
    </row>
    <row r="5116" spans="1:5" x14ac:dyDescent="0.25">
      <c r="A5116" s="190">
        <v>3103180078</v>
      </c>
      <c r="B5116" s="190" t="s">
        <v>9617</v>
      </c>
      <c r="C5116" s="190" t="s">
        <v>903</v>
      </c>
      <c r="D5116" s="190" t="s">
        <v>479</v>
      </c>
      <c r="E5116" s="191">
        <v>0</v>
      </c>
    </row>
    <row r="5117" spans="1:5" x14ac:dyDescent="0.25">
      <c r="A5117" s="188">
        <v>3103180079</v>
      </c>
      <c r="B5117" s="188" t="s">
        <v>9618</v>
      </c>
      <c r="C5117" s="188" t="s">
        <v>903</v>
      </c>
      <c r="D5117" s="188" t="s">
        <v>479</v>
      </c>
      <c r="E5117" s="189">
        <v>0</v>
      </c>
    </row>
    <row r="5118" spans="1:5" x14ac:dyDescent="0.25">
      <c r="A5118" s="190">
        <v>3103180080</v>
      </c>
      <c r="B5118" s="190" t="s">
        <v>9619</v>
      </c>
      <c r="C5118" s="190" t="s">
        <v>903</v>
      </c>
      <c r="D5118" s="190" t="s">
        <v>479</v>
      </c>
      <c r="E5118" s="191">
        <v>0</v>
      </c>
    </row>
    <row r="5119" spans="1:5" x14ac:dyDescent="0.25">
      <c r="A5119" s="188">
        <v>3103180081</v>
      </c>
      <c r="B5119" s="188" t="s">
        <v>9620</v>
      </c>
      <c r="C5119" s="188" t="s">
        <v>903</v>
      </c>
      <c r="D5119" s="188" t="s">
        <v>479</v>
      </c>
      <c r="E5119" s="189">
        <v>0</v>
      </c>
    </row>
    <row r="5120" spans="1:5" x14ac:dyDescent="0.25">
      <c r="A5120" s="190">
        <v>3103180082</v>
      </c>
      <c r="B5120" s="190" t="s">
        <v>9621</v>
      </c>
      <c r="C5120" s="190" t="s">
        <v>903</v>
      </c>
      <c r="D5120" s="190" t="s">
        <v>479</v>
      </c>
      <c r="E5120" s="191">
        <v>0</v>
      </c>
    </row>
    <row r="5121" spans="1:5" x14ac:dyDescent="0.25">
      <c r="A5121" s="188">
        <v>3103180083</v>
      </c>
      <c r="B5121" s="188" t="s">
        <v>9622</v>
      </c>
      <c r="C5121" s="188" t="s">
        <v>903</v>
      </c>
      <c r="D5121" s="188" t="s">
        <v>479</v>
      </c>
      <c r="E5121" s="189">
        <v>0</v>
      </c>
    </row>
    <row r="5122" spans="1:5" x14ac:dyDescent="0.25">
      <c r="A5122" s="190">
        <v>3103180084</v>
      </c>
      <c r="B5122" s="190" t="s">
        <v>9623</v>
      </c>
      <c r="C5122" s="190" t="s">
        <v>903</v>
      </c>
      <c r="D5122" s="190" t="s">
        <v>479</v>
      </c>
      <c r="E5122" s="191">
        <v>0</v>
      </c>
    </row>
    <row r="5123" spans="1:5" x14ac:dyDescent="0.25">
      <c r="A5123" s="188">
        <v>3103180085</v>
      </c>
      <c r="B5123" s="188" t="s">
        <v>9624</v>
      </c>
      <c r="C5123" s="188" t="s">
        <v>903</v>
      </c>
      <c r="D5123" s="188" t="s">
        <v>479</v>
      </c>
      <c r="E5123" s="189">
        <v>0</v>
      </c>
    </row>
    <row r="5124" spans="1:5" x14ac:dyDescent="0.25">
      <c r="A5124" s="190">
        <v>3103180086</v>
      </c>
      <c r="B5124" s="190" t="s">
        <v>9625</v>
      </c>
      <c r="C5124" s="190" t="s">
        <v>903</v>
      </c>
      <c r="D5124" s="190" t="s">
        <v>479</v>
      </c>
      <c r="E5124" s="191">
        <v>0</v>
      </c>
    </row>
    <row r="5125" spans="1:5" x14ac:dyDescent="0.25">
      <c r="A5125" s="188">
        <v>3103180087</v>
      </c>
      <c r="B5125" s="188" t="s">
        <v>9626</v>
      </c>
      <c r="C5125" s="188" t="s">
        <v>903</v>
      </c>
      <c r="D5125" s="188" t="s">
        <v>479</v>
      </c>
      <c r="E5125" s="189">
        <v>0</v>
      </c>
    </row>
    <row r="5126" spans="1:5" x14ac:dyDescent="0.25">
      <c r="A5126" s="190">
        <v>3103180088</v>
      </c>
      <c r="B5126" s="190" t="s">
        <v>9627</v>
      </c>
      <c r="C5126" s="190" t="s">
        <v>903</v>
      </c>
      <c r="D5126" s="190" t="s">
        <v>479</v>
      </c>
      <c r="E5126" s="191">
        <v>0</v>
      </c>
    </row>
    <row r="5127" spans="1:5" x14ac:dyDescent="0.25">
      <c r="A5127" s="188">
        <v>3103180089</v>
      </c>
      <c r="B5127" s="188" t="s">
        <v>9628</v>
      </c>
      <c r="C5127" s="188" t="s">
        <v>903</v>
      </c>
      <c r="D5127" s="188" t="s">
        <v>479</v>
      </c>
      <c r="E5127" s="189">
        <v>0</v>
      </c>
    </row>
    <row r="5128" spans="1:5" x14ac:dyDescent="0.25">
      <c r="A5128" s="190">
        <v>3103180090</v>
      </c>
      <c r="B5128" s="190" t="s">
        <v>9629</v>
      </c>
      <c r="C5128" s="190" t="s">
        <v>903</v>
      </c>
      <c r="D5128" s="190" t="s">
        <v>479</v>
      </c>
      <c r="E5128" s="191">
        <v>0</v>
      </c>
    </row>
    <row r="5129" spans="1:5" x14ac:dyDescent="0.25">
      <c r="A5129" s="188">
        <v>3103180091</v>
      </c>
      <c r="B5129" s="188" t="s">
        <v>9630</v>
      </c>
      <c r="C5129" s="188" t="s">
        <v>903</v>
      </c>
      <c r="D5129" s="188" t="s">
        <v>479</v>
      </c>
      <c r="E5129" s="189">
        <v>0</v>
      </c>
    </row>
    <row r="5130" spans="1:5" x14ac:dyDescent="0.25">
      <c r="A5130" s="190">
        <v>3103180092</v>
      </c>
      <c r="B5130" s="190" t="s">
        <v>9631</v>
      </c>
      <c r="C5130" s="190" t="s">
        <v>903</v>
      </c>
      <c r="D5130" s="190" t="s">
        <v>479</v>
      </c>
      <c r="E5130" s="191">
        <v>0</v>
      </c>
    </row>
    <row r="5131" spans="1:5" x14ac:dyDescent="0.25">
      <c r="A5131" s="188">
        <v>3103180093</v>
      </c>
      <c r="B5131" s="188" t="s">
        <v>9632</v>
      </c>
      <c r="C5131" s="188" t="s">
        <v>903</v>
      </c>
      <c r="D5131" s="188" t="s">
        <v>479</v>
      </c>
      <c r="E5131" s="189">
        <v>0</v>
      </c>
    </row>
    <row r="5132" spans="1:5" x14ac:dyDescent="0.25">
      <c r="A5132" s="190">
        <v>3103180094</v>
      </c>
      <c r="B5132" s="190" t="s">
        <v>9633</v>
      </c>
      <c r="C5132" s="190" t="s">
        <v>903</v>
      </c>
      <c r="D5132" s="190" t="s">
        <v>479</v>
      </c>
      <c r="E5132" s="191">
        <v>0</v>
      </c>
    </row>
    <row r="5133" spans="1:5" x14ac:dyDescent="0.25">
      <c r="A5133" s="188">
        <v>3103180095</v>
      </c>
      <c r="B5133" s="188" t="s">
        <v>9634</v>
      </c>
      <c r="C5133" s="188" t="s">
        <v>903</v>
      </c>
      <c r="D5133" s="188" t="s">
        <v>2024</v>
      </c>
      <c r="E5133" s="189">
        <v>0</v>
      </c>
    </row>
    <row r="5134" spans="1:5" x14ac:dyDescent="0.25">
      <c r="A5134" s="190">
        <v>3103180096</v>
      </c>
      <c r="B5134" s="190" t="s">
        <v>9635</v>
      </c>
      <c r="C5134" s="190" t="s">
        <v>903</v>
      </c>
      <c r="D5134" s="190" t="s">
        <v>479</v>
      </c>
      <c r="E5134" s="191">
        <v>0</v>
      </c>
    </row>
    <row r="5135" spans="1:5" x14ac:dyDescent="0.25">
      <c r="A5135" s="188">
        <v>3103180097</v>
      </c>
      <c r="B5135" s="188" t="s">
        <v>9636</v>
      </c>
      <c r="C5135" s="188" t="s">
        <v>903</v>
      </c>
      <c r="D5135" s="188" t="s">
        <v>479</v>
      </c>
      <c r="E5135" s="189">
        <v>0</v>
      </c>
    </row>
    <row r="5136" spans="1:5" x14ac:dyDescent="0.25">
      <c r="A5136" s="190">
        <v>3103180098</v>
      </c>
      <c r="B5136" s="190" t="s">
        <v>9637</v>
      </c>
      <c r="C5136" s="190" t="s">
        <v>903</v>
      </c>
      <c r="D5136" s="190" t="s">
        <v>479</v>
      </c>
      <c r="E5136" s="191">
        <v>0</v>
      </c>
    </row>
    <row r="5137" spans="1:5" x14ac:dyDescent="0.25">
      <c r="A5137" s="188">
        <v>3103180099</v>
      </c>
      <c r="B5137" s="188" t="s">
        <v>9638</v>
      </c>
      <c r="C5137" s="188" t="s">
        <v>903</v>
      </c>
      <c r="D5137" s="188" t="s">
        <v>479</v>
      </c>
      <c r="E5137" s="189">
        <v>0</v>
      </c>
    </row>
    <row r="5138" spans="1:5" x14ac:dyDescent="0.25">
      <c r="A5138" s="190">
        <v>3103180100</v>
      </c>
      <c r="B5138" s="190" t="s">
        <v>9639</v>
      </c>
      <c r="C5138" s="190" t="s">
        <v>903</v>
      </c>
      <c r="D5138" s="190" t="s">
        <v>479</v>
      </c>
      <c r="E5138" s="191">
        <v>0</v>
      </c>
    </row>
    <row r="5139" spans="1:5" x14ac:dyDescent="0.25">
      <c r="A5139" s="188">
        <v>3103180101</v>
      </c>
      <c r="B5139" s="188" t="s">
        <v>9640</v>
      </c>
      <c r="C5139" s="188" t="s">
        <v>903</v>
      </c>
      <c r="D5139" s="188" t="s">
        <v>479</v>
      </c>
      <c r="E5139" s="189">
        <v>0</v>
      </c>
    </row>
    <row r="5140" spans="1:5" x14ac:dyDescent="0.25">
      <c r="A5140" s="190">
        <v>3103180102</v>
      </c>
      <c r="B5140" s="190" t="s">
        <v>9641</v>
      </c>
      <c r="C5140" s="190" t="s">
        <v>903</v>
      </c>
      <c r="D5140" s="190" t="s">
        <v>479</v>
      </c>
      <c r="E5140" s="191">
        <v>0</v>
      </c>
    </row>
    <row r="5141" spans="1:5" x14ac:dyDescent="0.25">
      <c r="A5141" s="188">
        <v>3103180103</v>
      </c>
      <c r="B5141" s="188" t="s">
        <v>12366</v>
      </c>
      <c r="C5141" s="188" t="s">
        <v>903</v>
      </c>
      <c r="D5141" s="188" t="s">
        <v>479</v>
      </c>
      <c r="E5141" s="189">
        <v>0</v>
      </c>
    </row>
    <row r="5142" spans="1:5" x14ac:dyDescent="0.25">
      <c r="A5142" s="190">
        <v>3103180104</v>
      </c>
      <c r="B5142" s="190" t="s">
        <v>12367</v>
      </c>
      <c r="C5142" s="190" t="s">
        <v>903</v>
      </c>
      <c r="D5142" s="190" t="s">
        <v>479</v>
      </c>
      <c r="E5142" s="191">
        <v>0</v>
      </c>
    </row>
    <row r="5143" spans="1:5" x14ac:dyDescent="0.25">
      <c r="A5143" s="188">
        <v>3103180105</v>
      </c>
      <c r="B5143" s="188" t="s">
        <v>10039</v>
      </c>
      <c r="C5143" s="188" t="s">
        <v>903</v>
      </c>
      <c r="D5143" s="188" t="s">
        <v>479</v>
      </c>
      <c r="E5143" s="189">
        <v>0</v>
      </c>
    </row>
    <row r="5144" spans="1:5" x14ac:dyDescent="0.25">
      <c r="A5144" s="190">
        <v>3103180106</v>
      </c>
      <c r="B5144" s="190" t="s">
        <v>12368</v>
      </c>
      <c r="C5144" s="190" t="s">
        <v>903</v>
      </c>
      <c r="D5144" s="190" t="s">
        <v>479</v>
      </c>
      <c r="E5144" s="191">
        <v>0</v>
      </c>
    </row>
    <row r="5145" spans="1:5" x14ac:dyDescent="0.25">
      <c r="A5145" s="188">
        <v>3103180107</v>
      </c>
      <c r="B5145" s="188" t="s">
        <v>12369</v>
      </c>
      <c r="C5145" s="188" t="s">
        <v>903</v>
      </c>
      <c r="D5145" s="188" t="s">
        <v>479</v>
      </c>
      <c r="E5145" s="189">
        <v>0</v>
      </c>
    </row>
    <row r="5146" spans="1:5" x14ac:dyDescent="0.25">
      <c r="A5146" s="190">
        <v>3103180108</v>
      </c>
      <c r="B5146" s="190" t="s">
        <v>12370</v>
      </c>
      <c r="C5146" s="190" t="s">
        <v>903</v>
      </c>
      <c r="D5146" s="190" t="s">
        <v>479</v>
      </c>
      <c r="E5146" s="191">
        <v>0</v>
      </c>
    </row>
    <row r="5147" spans="1:5" x14ac:dyDescent="0.25">
      <c r="A5147" s="188">
        <v>3103180109</v>
      </c>
      <c r="B5147" s="188" t="s">
        <v>12371</v>
      </c>
      <c r="C5147" s="188" t="s">
        <v>903</v>
      </c>
      <c r="D5147" s="188" t="s">
        <v>479</v>
      </c>
      <c r="E5147" s="189">
        <v>0</v>
      </c>
    </row>
    <row r="5148" spans="1:5" x14ac:dyDescent="0.25">
      <c r="A5148" s="190">
        <v>3103180110</v>
      </c>
      <c r="B5148" s="190" t="s">
        <v>12372</v>
      </c>
      <c r="C5148" s="190" t="s">
        <v>903</v>
      </c>
      <c r="D5148" s="190" t="s">
        <v>479</v>
      </c>
      <c r="E5148" s="191">
        <v>0</v>
      </c>
    </row>
    <row r="5149" spans="1:5" x14ac:dyDescent="0.25">
      <c r="A5149" s="188">
        <v>3103180111</v>
      </c>
      <c r="B5149" s="188" t="s">
        <v>12373</v>
      </c>
      <c r="C5149" s="188" t="s">
        <v>903</v>
      </c>
      <c r="D5149" s="188" t="s">
        <v>479</v>
      </c>
      <c r="E5149" s="189">
        <v>0</v>
      </c>
    </row>
    <row r="5150" spans="1:5" x14ac:dyDescent="0.25">
      <c r="A5150" s="190">
        <v>3103180112</v>
      </c>
      <c r="B5150" s="190" t="s">
        <v>12374</v>
      </c>
      <c r="C5150" s="190" t="s">
        <v>903</v>
      </c>
      <c r="D5150" s="190" t="s">
        <v>479</v>
      </c>
      <c r="E5150" s="191">
        <v>0</v>
      </c>
    </row>
    <row r="5151" spans="1:5" x14ac:dyDescent="0.25">
      <c r="A5151" s="188">
        <v>3103180113</v>
      </c>
      <c r="B5151" s="188" t="s">
        <v>12375</v>
      </c>
      <c r="C5151" s="188" t="s">
        <v>903</v>
      </c>
      <c r="D5151" s="188" t="s">
        <v>479</v>
      </c>
      <c r="E5151" s="189">
        <v>0</v>
      </c>
    </row>
    <row r="5152" spans="1:5" x14ac:dyDescent="0.25">
      <c r="A5152" s="190">
        <v>3103180114</v>
      </c>
      <c r="B5152" s="190" t="s">
        <v>12376</v>
      </c>
      <c r="C5152" s="190" t="s">
        <v>903</v>
      </c>
      <c r="D5152" s="190" t="s">
        <v>479</v>
      </c>
      <c r="E5152" s="191">
        <v>0</v>
      </c>
    </row>
    <row r="5153" spans="1:5" x14ac:dyDescent="0.25">
      <c r="A5153" s="188">
        <v>3103180115</v>
      </c>
      <c r="B5153" s="188" t="s">
        <v>12377</v>
      </c>
      <c r="C5153" s="188" t="s">
        <v>903</v>
      </c>
      <c r="D5153" s="188" t="s">
        <v>479</v>
      </c>
      <c r="E5153" s="189">
        <v>0</v>
      </c>
    </row>
    <row r="5154" spans="1:5" x14ac:dyDescent="0.25">
      <c r="A5154" s="190">
        <v>3103180116</v>
      </c>
      <c r="B5154" s="190" t="s">
        <v>12378</v>
      </c>
      <c r="C5154" s="190" t="s">
        <v>903</v>
      </c>
      <c r="D5154" s="190" t="s">
        <v>479</v>
      </c>
      <c r="E5154" s="191">
        <v>0</v>
      </c>
    </row>
    <row r="5155" spans="1:5" x14ac:dyDescent="0.25">
      <c r="A5155" s="188">
        <v>3103180117</v>
      </c>
      <c r="B5155" s="188" t="s">
        <v>12379</v>
      </c>
      <c r="C5155" s="188" t="s">
        <v>903</v>
      </c>
      <c r="D5155" s="188" t="s">
        <v>479</v>
      </c>
      <c r="E5155" s="189">
        <v>0</v>
      </c>
    </row>
    <row r="5156" spans="1:5" x14ac:dyDescent="0.25">
      <c r="A5156" s="190">
        <v>3103180118</v>
      </c>
      <c r="B5156" s="190" t="s">
        <v>12380</v>
      </c>
      <c r="C5156" s="190" t="s">
        <v>903</v>
      </c>
      <c r="D5156" s="190" t="s">
        <v>479</v>
      </c>
      <c r="E5156" s="191">
        <v>0</v>
      </c>
    </row>
    <row r="5157" spans="1:5" x14ac:dyDescent="0.25">
      <c r="A5157" s="188">
        <v>3103180119</v>
      </c>
      <c r="B5157" s="188" t="s">
        <v>12381</v>
      </c>
      <c r="C5157" s="188" t="s">
        <v>903</v>
      </c>
      <c r="D5157" s="188" t="s">
        <v>479</v>
      </c>
      <c r="E5157" s="189">
        <v>0</v>
      </c>
    </row>
    <row r="5158" spans="1:5" x14ac:dyDescent="0.25">
      <c r="A5158" s="190">
        <v>3103180120</v>
      </c>
      <c r="B5158" s="190" t="s">
        <v>12382</v>
      </c>
      <c r="C5158" s="190" t="s">
        <v>903</v>
      </c>
      <c r="D5158" s="190" t="s">
        <v>479</v>
      </c>
      <c r="E5158" s="191">
        <v>0</v>
      </c>
    </row>
    <row r="5159" spans="1:5" x14ac:dyDescent="0.25">
      <c r="A5159" s="188">
        <v>3103180121</v>
      </c>
      <c r="B5159" s="188" t="s">
        <v>12383</v>
      </c>
      <c r="C5159" s="188" t="s">
        <v>903</v>
      </c>
      <c r="D5159" s="188" t="s">
        <v>479</v>
      </c>
      <c r="E5159" s="189">
        <v>0</v>
      </c>
    </row>
    <row r="5160" spans="1:5" x14ac:dyDescent="0.25">
      <c r="A5160" s="190">
        <v>3103180122</v>
      </c>
      <c r="B5160" s="190" t="s">
        <v>12384</v>
      </c>
      <c r="C5160" s="190" t="s">
        <v>903</v>
      </c>
      <c r="D5160" s="190" t="s">
        <v>479</v>
      </c>
      <c r="E5160" s="191">
        <v>0</v>
      </c>
    </row>
    <row r="5161" spans="1:5" x14ac:dyDescent="0.25">
      <c r="A5161" s="188">
        <v>3103180123</v>
      </c>
      <c r="B5161" s="188" t="s">
        <v>12385</v>
      </c>
      <c r="C5161" s="188" t="s">
        <v>903</v>
      </c>
      <c r="D5161" s="188" t="s">
        <v>479</v>
      </c>
      <c r="E5161" s="189">
        <v>0</v>
      </c>
    </row>
    <row r="5162" spans="1:5" x14ac:dyDescent="0.25">
      <c r="A5162" s="190">
        <v>3103180124</v>
      </c>
      <c r="B5162" s="190" t="s">
        <v>12386</v>
      </c>
      <c r="C5162" s="190" t="s">
        <v>903</v>
      </c>
      <c r="D5162" s="190" t="s">
        <v>479</v>
      </c>
      <c r="E5162" s="191">
        <v>0</v>
      </c>
    </row>
    <row r="5163" spans="1:5" x14ac:dyDescent="0.25">
      <c r="A5163" s="188">
        <v>3103180125</v>
      </c>
      <c r="B5163" s="188" t="s">
        <v>12387</v>
      </c>
      <c r="C5163" s="188" t="s">
        <v>903</v>
      </c>
      <c r="D5163" s="188" t="s">
        <v>479</v>
      </c>
      <c r="E5163" s="189">
        <v>0</v>
      </c>
    </row>
    <row r="5164" spans="1:5" x14ac:dyDescent="0.25">
      <c r="A5164" s="190">
        <v>3103180126</v>
      </c>
      <c r="B5164" s="190" t="s">
        <v>12388</v>
      </c>
      <c r="C5164" s="190" t="s">
        <v>903</v>
      </c>
      <c r="D5164" s="190" t="s">
        <v>479</v>
      </c>
      <c r="E5164" s="191">
        <v>0</v>
      </c>
    </row>
    <row r="5165" spans="1:5" x14ac:dyDescent="0.25">
      <c r="A5165" s="188">
        <v>3103180127</v>
      </c>
      <c r="B5165" s="188" t="s">
        <v>12389</v>
      </c>
      <c r="C5165" s="188" t="s">
        <v>903</v>
      </c>
      <c r="D5165" s="188" t="s">
        <v>479</v>
      </c>
      <c r="E5165" s="189">
        <v>0</v>
      </c>
    </row>
    <row r="5166" spans="1:5" x14ac:dyDescent="0.25">
      <c r="A5166" s="190">
        <v>3103180128</v>
      </c>
      <c r="B5166" s="190" t="s">
        <v>12390</v>
      </c>
      <c r="C5166" s="190" t="s">
        <v>903</v>
      </c>
      <c r="D5166" s="190" t="s">
        <v>479</v>
      </c>
      <c r="E5166" s="191">
        <v>0</v>
      </c>
    </row>
    <row r="5167" spans="1:5" x14ac:dyDescent="0.25">
      <c r="A5167" s="188">
        <v>3103180129</v>
      </c>
      <c r="B5167" s="188" t="s">
        <v>12391</v>
      </c>
      <c r="C5167" s="188" t="s">
        <v>903</v>
      </c>
      <c r="D5167" s="188" t="s">
        <v>479</v>
      </c>
      <c r="E5167" s="189">
        <v>0</v>
      </c>
    </row>
    <row r="5168" spans="1:5" x14ac:dyDescent="0.25">
      <c r="A5168" s="190">
        <v>3103180130</v>
      </c>
      <c r="B5168" s="190" t="s">
        <v>12392</v>
      </c>
      <c r="C5168" s="190" t="s">
        <v>903</v>
      </c>
      <c r="D5168" s="190" t="s">
        <v>479</v>
      </c>
      <c r="E5168" s="191">
        <v>0</v>
      </c>
    </row>
    <row r="5169" spans="1:5" x14ac:dyDescent="0.25">
      <c r="A5169" s="188">
        <v>3103180131</v>
      </c>
      <c r="B5169" s="188" t="s">
        <v>12393</v>
      </c>
      <c r="C5169" s="188" t="s">
        <v>903</v>
      </c>
      <c r="D5169" s="188" t="s">
        <v>479</v>
      </c>
      <c r="E5169" s="189">
        <v>0</v>
      </c>
    </row>
    <row r="5170" spans="1:5" x14ac:dyDescent="0.25">
      <c r="A5170" s="190">
        <v>3103180132</v>
      </c>
      <c r="B5170" s="190" t="s">
        <v>12394</v>
      </c>
      <c r="C5170" s="190" t="s">
        <v>903</v>
      </c>
      <c r="D5170" s="190" t="s">
        <v>479</v>
      </c>
      <c r="E5170" s="191">
        <v>0</v>
      </c>
    </row>
    <row r="5171" spans="1:5" x14ac:dyDescent="0.25">
      <c r="A5171" s="188">
        <v>3103180133</v>
      </c>
      <c r="B5171" s="188" t="s">
        <v>12395</v>
      </c>
      <c r="C5171" s="188" t="s">
        <v>903</v>
      </c>
      <c r="D5171" s="188" t="s">
        <v>479</v>
      </c>
      <c r="E5171" s="189">
        <v>0</v>
      </c>
    </row>
    <row r="5172" spans="1:5" x14ac:dyDescent="0.25">
      <c r="A5172" s="190">
        <v>3103180134</v>
      </c>
      <c r="B5172" s="190" t="s">
        <v>12396</v>
      </c>
      <c r="C5172" s="190" t="s">
        <v>903</v>
      </c>
      <c r="D5172" s="190" t="s">
        <v>479</v>
      </c>
      <c r="E5172" s="191">
        <v>0</v>
      </c>
    </row>
    <row r="5173" spans="1:5" x14ac:dyDescent="0.25">
      <c r="A5173" s="188">
        <v>3103180135</v>
      </c>
      <c r="B5173" s="188" t="s">
        <v>12397</v>
      </c>
      <c r="C5173" s="188" t="s">
        <v>903</v>
      </c>
      <c r="D5173" s="188" t="s">
        <v>479</v>
      </c>
      <c r="E5173" s="189">
        <v>0</v>
      </c>
    </row>
    <row r="5174" spans="1:5" x14ac:dyDescent="0.25">
      <c r="A5174" s="190">
        <v>3103180136</v>
      </c>
      <c r="B5174" s="190" t="s">
        <v>12398</v>
      </c>
      <c r="C5174" s="190" t="s">
        <v>903</v>
      </c>
      <c r="D5174" s="190" t="s">
        <v>479</v>
      </c>
      <c r="E5174" s="191">
        <v>0</v>
      </c>
    </row>
    <row r="5175" spans="1:5" x14ac:dyDescent="0.25">
      <c r="A5175" s="188">
        <v>3103180137</v>
      </c>
      <c r="B5175" s="188" t="s">
        <v>12399</v>
      </c>
      <c r="C5175" s="188" t="s">
        <v>903</v>
      </c>
      <c r="D5175" s="188" t="s">
        <v>479</v>
      </c>
      <c r="E5175" s="189">
        <v>0</v>
      </c>
    </row>
    <row r="5176" spans="1:5" x14ac:dyDescent="0.25">
      <c r="A5176" s="190">
        <v>3103180138</v>
      </c>
      <c r="B5176" s="190" t="s">
        <v>12400</v>
      </c>
      <c r="C5176" s="190" t="s">
        <v>903</v>
      </c>
      <c r="D5176" s="190" t="s">
        <v>479</v>
      </c>
      <c r="E5176" s="191">
        <v>0</v>
      </c>
    </row>
    <row r="5177" spans="1:5" x14ac:dyDescent="0.25">
      <c r="A5177" s="188">
        <v>3103180139</v>
      </c>
      <c r="B5177" s="188" t="s">
        <v>12401</v>
      </c>
      <c r="C5177" s="188" t="s">
        <v>903</v>
      </c>
      <c r="D5177" s="188" t="s">
        <v>479</v>
      </c>
      <c r="E5177" s="189">
        <v>0</v>
      </c>
    </row>
    <row r="5178" spans="1:5" x14ac:dyDescent="0.25">
      <c r="A5178" s="190">
        <v>3103180140</v>
      </c>
      <c r="B5178" s="190" t="s">
        <v>12402</v>
      </c>
      <c r="C5178" s="190" t="s">
        <v>903</v>
      </c>
      <c r="D5178" s="190" t="s">
        <v>479</v>
      </c>
      <c r="E5178" s="191">
        <v>0</v>
      </c>
    </row>
    <row r="5179" spans="1:5" x14ac:dyDescent="0.25">
      <c r="A5179" s="188">
        <v>3103180141</v>
      </c>
      <c r="B5179" s="188" t="s">
        <v>12403</v>
      </c>
      <c r="C5179" s="188" t="s">
        <v>903</v>
      </c>
      <c r="D5179" s="188" t="s">
        <v>479</v>
      </c>
      <c r="E5179" s="189">
        <v>0</v>
      </c>
    </row>
    <row r="5180" spans="1:5" x14ac:dyDescent="0.25">
      <c r="A5180" s="190">
        <v>3103180142</v>
      </c>
      <c r="B5180" s="190" t="s">
        <v>12404</v>
      </c>
      <c r="C5180" s="190" t="s">
        <v>903</v>
      </c>
      <c r="D5180" s="190" t="s">
        <v>479</v>
      </c>
      <c r="E5180" s="191">
        <v>0</v>
      </c>
    </row>
    <row r="5181" spans="1:5" x14ac:dyDescent="0.25">
      <c r="A5181" s="188">
        <v>3103180143</v>
      </c>
      <c r="B5181" s="188" t="s">
        <v>12405</v>
      </c>
      <c r="C5181" s="188" t="s">
        <v>903</v>
      </c>
      <c r="D5181" s="188" t="s">
        <v>479</v>
      </c>
      <c r="E5181" s="189">
        <v>0</v>
      </c>
    </row>
    <row r="5182" spans="1:5" x14ac:dyDescent="0.25">
      <c r="A5182" s="190">
        <v>3103180144</v>
      </c>
      <c r="B5182" s="190" t="s">
        <v>12406</v>
      </c>
      <c r="C5182" s="190" t="s">
        <v>903</v>
      </c>
      <c r="D5182" s="190" t="s">
        <v>479</v>
      </c>
      <c r="E5182" s="191">
        <v>0</v>
      </c>
    </row>
    <row r="5183" spans="1:5" x14ac:dyDescent="0.25">
      <c r="A5183" s="188">
        <v>3103180145</v>
      </c>
      <c r="B5183" s="188" t="s">
        <v>12407</v>
      </c>
      <c r="C5183" s="188" t="s">
        <v>903</v>
      </c>
      <c r="D5183" s="188" t="s">
        <v>479</v>
      </c>
      <c r="E5183" s="189">
        <v>0</v>
      </c>
    </row>
    <row r="5184" spans="1:5" x14ac:dyDescent="0.25">
      <c r="A5184" s="190">
        <v>3103180146</v>
      </c>
      <c r="B5184" s="190" t="s">
        <v>12408</v>
      </c>
      <c r="C5184" s="190" t="s">
        <v>903</v>
      </c>
      <c r="D5184" s="190" t="s">
        <v>479</v>
      </c>
      <c r="E5184" s="191">
        <v>0</v>
      </c>
    </row>
    <row r="5185" spans="1:5" x14ac:dyDescent="0.25">
      <c r="A5185" s="188">
        <v>3103180147</v>
      </c>
      <c r="B5185" s="188" t="s">
        <v>12409</v>
      </c>
      <c r="C5185" s="188" t="s">
        <v>903</v>
      </c>
      <c r="D5185" s="188" t="s">
        <v>479</v>
      </c>
      <c r="E5185" s="189">
        <v>0</v>
      </c>
    </row>
    <row r="5186" spans="1:5" x14ac:dyDescent="0.25">
      <c r="A5186" s="190">
        <v>3103180148</v>
      </c>
      <c r="B5186" s="190" t="s">
        <v>12410</v>
      </c>
      <c r="C5186" s="190" t="s">
        <v>903</v>
      </c>
      <c r="D5186" s="190" t="s">
        <v>479</v>
      </c>
      <c r="E5186" s="191">
        <v>0</v>
      </c>
    </row>
    <row r="5187" spans="1:5" x14ac:dyDescent="0.25">
      <c r="A5187" s="188">
        <v>3103180149</v>
      </c>
      <c r="B5187" s="188" t="s">
        <v>12411</v>
      </c>
      <c r="C5187" s="188" t="s">
        <v>903</v>
      </c>
      <c r="D5187" s="188" t="s">
        <v>479</v>
      </c>
      <c r="E5187" s="189">
        <v>0</v>
      </c>
    </row>
    <row r="5188" spans="1:5" x14ac:dyDescent="0.25">
      <c r="A5188" s="190">
        <v>3103190001</v>
      </c>
      <c r="B5188" s="190" t="s">
        <v>3887</v>
      </c>
      <c r="C5188" s="190" t="s">
        <v>903</v>
      </c>
      <c r="D5188" s="190" t="s">
        <v>479</v>
      </c>
      <c r="E5188" s="191">
        <v>0</v>
      </c>
    </row>
    <row r="5189" spans="1:5" x14ac:dyDescent="0.25">
      <c r="A5189" s="188">
        <v>3103200001</v>
      </c>
      <c r="B5189" s="188" t="s">
        <v>3495</v>
      </c>
      <c r="C5189" s="188" t="s">
        <v>903</v>
      </c>
      <c r="D5189" s="188" t="s">
        <v>479</v>
      </c>
      <c r="E5189" s="189">
        <v>0</v>
      </c>
    </row>
    <row r="5190" spans="1:5" x14ac:dyDescent="0.25">
      <c r="A5190" s="190">
        <v>3103200002</v>
      </c>
      <c r="B5190" s="190" t="s">
        <v>7517</v>
      </c>
      <c r="C5190" s="190" t="s">
        <v>903</v>
      </c>
      <c r="D5190" s="190" t="s">
        <v>479</v>
      </c>
      <c r="E5190" s="191">
        <v>0</v>
      </c>
    </row>
    <row r="5191" spans="1:5" x14ac:dyDescent="0.25">
      <c r="A5191" s="188">
        <v>3103210001</v>
      </c>
      <c r="B5191" s="188" t="s">
        <v>7883</v>
      </c>
      <c r="C5191" s="188" t="s">
        <v>903</v>
      </c>
      <c r="D5191" s="188" t="s">
        <v>479</v>
      </c>
      <c r="E5191" s="189">
        <v>0</v>
      </c>
    </row>
    <row r="5192" spans="1:5" x14ac:dyDescent="0.25">
      <c r="A5192" s="190">
        <v>3103210002</v>
      </c>
      <c r="B5192" s="190" t="s">
        <v>7884</v>
      </c>
      <c r="C5192" s="190" t="s">
        <v>903</v>
      </c>
      <c r="D5192" s="190" t="s">
        <v>479</v>
      </c>
      <c r="E5192" s="191">
        <v>0</v>
      </c>
    </row>
    <row r="5193" spans="1:5" x14ac:dyDescent="0.25">
      <c r="A5193" s="188">
        <v>3103210003</v>
      </c>
      <c r="B5193" s="188" t="s">
        <v>9642</v>
      </c>
      <c r="C5193" s="188" t="s">
        <v>903</v>
      </c>
      <c r="D5193" s="188" t="s">
        <v>479</v>
      </c>
      <c r="E5193" s="189">
        <v>0</v>
      </c>
    </row>
    <row r="5194" spans="1:5" x14ac:dyDescent="0.25">
      <c r="A5194" s="190">
        <v>3103210004</v>
      </c>
      <c r="B5194" s="190" t="s">
        <v>7885</v>
      </c>
      <c r="C5194" s="190" t="s">
        <v>903</v>
      </c>
      <c r="D5194" s="190" t="s">
        <v>479</v>
      </c>
      <c r="E5194" s="191">
        <v>0</v>
      </c>
    </row>
    <row r="5195" spans="1:5" x14ac:dyDescent="0.25">
      <c r="A5195" s="188">
        <v>3103210005</v>
      </c>
      <c r="B5195" s="188" t="s">
        <v>7886</v>
      </c>
      <c r="C5195" s="188" t="s">
        <v>903</v>
      </c>
      <c r="D5195" s="188" t="s">
        <v>479</v>
      </c>
      <c r="E5195" s="189">
        <v>0</v>
      </c>
    </row>
    <row r="5196" spans="1:5" x14ac:dyDescent="0.25">
      <c r="A5196" s="190">
        <v>3103210006</v>
      </c>
      <c r="B5196" s="190" t="s">
        <v>9643</v>
      </c>
      <c r="C5196" s="190" t="s">
        <v>903</v>
      </c>
      <c r="D5196" s="190" t="s">
        <v>479</v>
      </c>
      <c r="E5196" s="191">
        <v>0</v>
      </c>
    </row>
    <row r="5197" spans="1:5" x14ac:dyDescent="0.25">
      <c r="A5197" s="188">
        <v>3103210007</v>
      </c>
      <c r="B5197" s="188" t="s">
        <v>9644</v>
      </c>
      <c r="C5197" s="188" t="s">
        <v>903</v>
      </c>
      <c r="D5197" s="188" t="s">
        <v>479</v>
      </c>
      <c r="E5197" s="189">
        <v>0</v>
      </c>
    </row>
    <row r="5198" spans="1:5" x14ac:dyDescent="0.25">
      <c r="A5198" s="190">
        <v>3103210008</v>
      </c>
      <c r="B5198" s="190" t="s">
        <v>7377</v>
      </c>
      <c r="C5198" s="190" t="s">
        <v>903</v>
      </c>
      <c r="D5198" s="190" t="s">
        <v>479</v>
      </c>
      <c r="E5198" s="191">
        <v>0</v>
      </c>
    </row>
    <row r="5199" spans="1:5" x14ac:dyDescent="0.25">
      <c r="A5199" s="188">
        <v>3103210009</v>
      </c>
      <c r="B5199" s="188" t="s">
        <v>9645</v>
      </c>
      <c r="C5199" s="188" t="s">
        <v>903</v>
      </c>
      <c r="D5199" s="188" t="s">
        <v>479</v>
      </c>
      <c r="E5199" s="189">
        <v>0</v>
      </c>
    </row>
    <row r="5200" spans="1:5" x14ac:dyDescent="0.25">
      <c r="A5200" s="190">
        <v>3103210010</v>
      </c>
      <c r="B5200" s="190" t="s">
        <v>8957</v>
      </c>
      <c r="C5200" s="190" t="s">
        <v>903</v>
      </c>
      <c r="D5200" s="190" t="s">
        <v>479</v>
      </c>
      <c r="E5200" s="191">
        <v>0</v>
      </c>
    </row>
    <row r="5201" spans="1:5" x14ac:dyDescent="0.25">
      <c r="A5201" s="188">
        <v>3103210011</v>
      </c>
      <c r="B5201" s="188" t="s">
        <v>9646</v>
      </c>
      <c r="C5201" s="188" t="s">
        <v>903</v>
      </c>
      <c r="D5201" s="188" t="s">
        <v>479</v>
      </c>
      <c r="E5201" s="189">
        <v>0</v>
      </c>
    </row>
    <row r="5202" spans="1:5" x14ac:dyDescent="0.25">
      <c r="A5202" s="190">
        <v>3103210012</v>
      </c>
      <c r="B5202" s="190" t="s">
        <v>9647</v>
      </c>
      <c r="C5202" s="190" t="s">
        <v>903</v>
      </c>
      <c r="D5202" s="190" t="s">
        <v>479</v>
      </c>
      <c r="E5202" s="191">
        <v>0</v>
      </c>
    </row>
    <row r="5203" spans="1:5" x14ac:dyDescent="0.25">
      <c r="A5203" s="188">
        <v>3103210013</v>
      </c>
      <c r="B5203" s="188" t="s">
        <v>9648</v>
      </c>
      <c r="C5203" s="188" t="s">
        <v>903</v>
      </c>
      <c r="D5203" s="188" t="s">
        <v>479</v>
      </c>
      <c r="E5203" s="189">
        <v>0</v>
      </c>
    </row>
    <row r="5204" spans="1:5" x14ac:dyDescent="0.25">
      <c r="A5204" s="190">
        <v>3103210014</v>
      </c>
      <c r="B5204" s="190" t="s">
        <v>7378</v>
      </c>
      <c r="C5204" s="190" t="s">
        <v>903</v>
      </c>
      <c r="D5204" s="190" t="s">
        <v>479</v>
      </c>
      <c r="E5204" s="191">
        <v>0</v>
      </c>
    </row>
    <row r="5205" spans="1:5" x14ac:dyDescent="0.25">
      <c r="A5205" s="188">
        <v>3103210015</v>
      </c>
      <c r="B5205" s="188" t="s">
        <v>9649</v>
      </c>
      <c r="C5205" s="188" t="s">
        <v>903</v>
      </c>
      <c r="D5205" s="188" t="s">
        <v>479</v>
      </c>
      <c r="E5205" s="189">
        <v>0</v>
      </c>
    </row>
    <row r="5206" spans="1:5" x14ac:dyDescent="0.25">
      <c r="A5206" s="190">
        <v>3103210016</v>
      </c>
      <c r="B5206" s="190" t="s">
        <v>9650</v>
      </c>
      <c r="C5206" s="190" t="s">
        <v>903</v>
      </c>
      <c r="D5206" s="190" t="s">
        <v>479</v>
      </c>
      <c r="E5206" s="191">
        <v>0</v>
      </c>
    </row>
    <row r="5207" spans="1:5" x14ac:dyDescent="0.25">
      <c r="A5207" s="188">
        <v>3103210017</v>
      </c>
      <c r="B5207" s="188" t="s">
        <v>9651</v>
      </c>
      <c r="C5207" s="188" t="s">
        <v>903</v>
      </c>
      <c r="D5207" s="188" t="s">
        <v>478</v>
      </c>
      <c r="E5207" s="189">
        <v>0</v>
      </c>
    </row>
    <row r="5208" spans="1:5" x14ac:dyDescent="0.25">
      <c r="A5208" s="190">
        <v>3103210018</v>
      </c>
      <c r="B5208" s="190" t="s">
        <v>9652</v>
      </c>
      <c r="C5208" s="190" t="s">
        <v>903</v>
      </c>
      <c r="D5208" s="190" t="s">
        <v>479</v>
      </c>
      <c r="E5208" s="191">
        <v>0</v>
      </c>
    </row>
    <row r="5209" spans="1:5" x14ac:dyDescent="0.25">
      <c r="A5209" s="188">
        <v>3103210019</v>
      </c>
      <c r="B5209" s="188" t="s">
        <v>8602</v>
      </c>
      <c r="C5209" s="188" t="s">
        <v>903</v>
      </c>
      <c r="D5209" s="188" t="s">
        <v>479</v>
      </c>
      <c r="E5209" s="189">
        <v>0</v>
      </c>
    </row>
    <row r="5210" spans="1:5" x14ac:dyDescent="0.25">
      <c r="A5210" s="190">
        <v>3103210020</v>
      </c>
      <c r="B5210" s="190" t="s">
        <v>9653</v>
      </c>
      <c r="C5210" s="190" t="s">
        <v>903</v>
      </c>
      <c r="D5210" s="190" t="s">
        <v>1975</v>
      </c>
      <c r="E5210" s="191">
        <v>0</v>
      </c>
    </row>
    <row r="5211" spans="1:5" x14ac:dyDescent="0.25">
      <c r="A5211" s="188">
        <v>3103210021</v>
      </c>
      <c r="B5211" s="188" t="s">
        <v>9008</v>
      </c>
      <c r="C5211" s="188" t="s">
        <v>903</v>
      </c>
      <c r="D5211" s="188" t="s">
        <v>479</v>
      </c>
      <c r="E5211" s="189">
        <v>0</v>
      </c>
    </row>
    <row r="5212" spans="1:5" x14ac:dyDescent="0.25">
      <c r="A5212" s="190">
        <v>3103210022</v>
      </c>
      <c r="B5212" s="190" t="s">
        <v>9654</v>
      </c>
      <c r="C5212" s="190" t="s">
        <v>903</v>
      </c>
      <c r="D5212" s="190" t="s">
        <v>2247</v>
      </c>
      <c r="E5212" s="191">
        <v>0</v>
      </c>
    </row>
    <row r="5213" spans="1:5" x14ac:dyDescent="0.25">
      <c r="A5213" s="188">
        <v>3103210023</v>
      </c>
      <c r="B5213" s="188" t="s">
        <v>9655</v>
      </c>
      <c r="C5213" s="188" t="s">
        <v>903</v>
      </c>
      <c r="D5213" s="188" t="s">
        <v>479</v>
      </c>
      <c r="E5213" s="189">
        <v>0</v>
      </c>
    </row>
    <row r="5214" spans="1:5" x14ac:dyDescent="0.25">
      <c r="A5214" s="190">
        <v>3103210024</v>
      </c>
      <c r="B5214" s="190" t="s">
        <v>8811</v>
      </c>
      <c r="C5214" s="190" t="s">
        <v>903</v>
      </c>
      <c r="D5214" s="190" t="s">
        <v>479</v>
      </c>
      <c r="E5214" s="191">
        <v>0</v>
      </c>
    </row>
    <row r="5215" spans="1:5" x14ac:dyDescent="0.25">
      <c r="A5215" s="188">
        <v>3103210025</v>
      </c>
      <c r="B5215" s="188" t="s">
        <v>9656</v>
      </c>
      <c r="C5215" s="188" t="s">
        <v>903</v>
      </c>
      <c r="D5215" s="188" t="s">
        <v>479</v>
      </c>
      <c r="E5215" s="189">
        <v>0</v>
      </c>
    </row>
    <row r="5216" spans="1:5" x14ac:dyDescent="0.25">
      <c r="A5216" s="190">
        <v>3103210026</v>
      </c>
      <c r="B5216" s="190" t="s">
        <v>9657</v>
      </c>
      <c r="C5216" s="190" t="s">
        <v>903</v>
      </c>
      <c r="D5216" s="190" t="s">
        <v>479</v>
      </c>
      <c r="E5216" s="191">
        <v>0</v>
      </c>
    </row>
    <row r="5217" spans="1:5" x14ac:dyDescent="0.25">
      <c r="A5217" s="188">
        <v>3103210027</v>
      </c>
      <c r="B5217" s="188" t="s">
        <v>9043</v>
      </c>
      <c r="C5217" s="188" t="s">
        <v>903</v>
      </c>
      <c r="D5217" s="188" t="s">
        <v>479</v>
      </c>
      <c r="E5217" s="189">
        <v>0</v>
      </c>
    </row>
    <row r="5218" spans="1:5" x14ac:dyDescent="0.25">
      <c r="A5218" s="190">
        <v>3103210028</v>
      </c>
      <c r="B5218" s="190" t="s">
        <v>9044</v>
      </c>
      <c r="C5218" s="190" t="s">
        <v>903</v>
      </c>
      <c r="D5218" s="190" t="s">
        <v>479</v>
      </c>
      <c r="E5218" s="191">
        <v>0</v>
      </c>
    </row>
    <row r="5219" spans="1:5" x14ac:dyDescent="0.25">
      <c r="A5219" s="188">
        <v>3103210029</v>
      </c>
      <c r="B5219" s="188" t="s">
        <v>8603</v>
      </c>
      <c r="C5219" s="188" t="s">
        <v>903</v>
      </c>
      <c r="D5219" s="188" t="s">
        <v>479</v>
      </c>
      <c r="E5219" s="189">
        <v>0</v>
      </c>
    </row>
    <row r="5220" spans="1:5" x14ac:dyDescent="0.25">
      <c r="A5220" s="190">
        <v>3103210030</v>
      </c>
      <c r="B5220" s="190" t="s">
        <v>9658</v>
      </c>
      <c r="C5220" s="190" t="s">
        <v>903</v>
      </c>
      <c r="D5220" s="190" t="s">
        <v>479</v>
      </c>
      <c r="E5220" s="191">
        <v>0</v>
      </c>
    </row>
    <row r="5221" spans="1:5" x14ac:dyDescent="0.25">
      <c r="A5221" s="188">
        <v>3103210031</v>
      </c>
      <c r="B5221" s="188" t="s">
        <v>9659</v>
      </c>
      <c r="C5221" s="188" t="s">
        <v>903</v>
      </c>
      <c r="D5221" s="188" t="s">
        <v>478</v>
      </c>
      <c r="E5221" s="189">
        <v>0</v>
      </c>
    </row>
    <row r="5222" spans="1:5" x14ac:dyDescent="0.25">
      <c r="A5222" s="190">
        <v>3103210032</v>
      </c>
      <c r="B5222" s="190" t="s">
        <v>9660</v>
      </c>
      <c r="C5222" s="190" t="s">
        <v>903</v>
      </c>
      <c r="D5222" s="190" t="s">
        <v>479</v>
      </c>
      <c r="E5222" s="191">
        <v>0</v>
      </c>
    </row>
    <row r="5223" spans="1:5" x14ac:dyDescent="0.25">
      <c r="A5223" s="188">
        <v>3103210033</v>
      </c>
      <c r="B5223" s="188" t="s">
        <v>8604</v>
      </c>
      <c r="C5223" s="188" t="s">
        <v>903</v>
      </c>
      <c r="D5223" s="188" t="s">
        <v>2091</v>
      </c>
      <c r="E5223" s="189">
        <v>0</v>
      </c>
    </row>
    <row r="5224" spans="1:5" x14ac:dyDescent="0.25">
      <c r="A5224" s="190">
        <v>3103210034</v>
      </c>
      <c r="B5224" s="190" t="s">
        <v>9661</v>
      </c>
      <c r="C5224" s="190" t="s">
        <v>903</v>
      </c>
      <c r="D5224" s="190" t="s">
        <v>1975</v>
      </c>
      <c r="E5224" s="191">
        <v>0</v>
      </c>
    </row>
    <row r="5225" spans="1:5" x14ac:dyDescent="0.25">
      <c r="A5225" s="188">
        <v>3103210035</v>
      </c>
      <c r="B5225" s="188" t="s">
        <v>9662</v>
      </c>
      <c r="C5225" s="188" t="s">
        <v>903</v>
      </c>
      <c r="D5225" s="188" t="s">
        <v>1975</v>
      </c>
      <c r="E5225" s="189">
        <v>0</v>
      </c>
    </row>
    <row r="5226" spans="1:5" x14ac:dyDescent="0.25">
      <c r="A5226" s="190">
        <v>3103210036</v>
      </c>
      <c r="B5226" s="190" t="s">
        <v>6922</v>
      </c>
      <c r="C5226" s="190" t="s">
        <v>903</v>
      </c>
      <c r="D5226" s="190" t="s">
        <v>2002</v>
      </c>
      <c r="E5226" s="191">
        <v>0</v>
      </c>
    </row>
    <row r="5227" spans="1:5" x14ac:dyDescent="0.25">
      <c r="A5227" s="188">
        <v>3103210037</v>
      </c>
      <c r="B5227" s="188" t="s">
        <v>9663</v>
      </c>
      <c r="C5227" s="188" t="s">
        <v>903</v>
      </c>
      <c r="D5227" s="188" t="s">
        <v>479</v>
      </c>
      <c r="E5227" s="189">
        <v>0</v>
      </c>
    </row>
    <row r="5228" spans="1:5" x14ac:dyDescent="0.25">
      <c r="A5228" s="190">
        <v>3103210038</v>
      </c>
      <c r="B5228" s="190" t="s">
        <v>8812</v>
      </c>
      <c r="C5228" s="190" t="s">
        <v>903</v>
      </c>
      <c r="D5228" s="190" t="s">
        <v>1975</v>
      </c>
      <c r="E5228" s="191">
        <v>0</v>
      </c>
    </row>
    <row r="5229" spans="1:5" x14ac:dyDescent="0.25">
      <c r="A5229" s="188">
        <v>3103210039</v>
      </c>
      <c r="B5229" s="188" t="s">
        <v>8813</v>
      </c>
      <c r="C5229" s="188" t="s">
        <v>903</v>
      </c>
      <c r="D5229" s="188" t="s">
        <v>1975</v>
      </c>
      <c r="E5229" s="189">
        <v>0</v>
      </c>
    </row>
    <row r="5230" spans="1:5" x14ac:dyDescent="0.25">
      <c r="A5230" s="190">
        <v>3103210040</v>
      </c>
      <c r="B5230" s="190" t="s">
        <v>8814</v>
      </c>
      <c r="C5230" s="190" t="s">
        <v>903</v>
      </c>
      <c r="D5230" s="190" t="s">
        <v>1975</v>
      </c>
      <c r="E5230" s="191">
        <v>0</v>
      </c>
    </row>
    <row r="5231" spans="1:5" x14ac:dyDescent="0.25">
      <c r="A5231" s="188">
        <v>3103210041</v>
      </c>
      <c r="B5231" s="188" t="s">
        <v>9664</v>
      </c>
      <c r="C5231" s="188" t="s">
        <v>903</v>
      </c>
      <c r="D5231" s="188" t="s">
        <v>479</v>
      </c>
      <c r="E5231" s="189">
        <v>0</v>
      </c>
    </row>
    <row r="5232" spans="1:5" x14ac:dyDescent="0.25">
      <c r="A5232" s="190">
        <v>3103210042</v>
      </c>
      <c r="B5232" s="190" t="s">
        <v>9665</v>
      </c>
      <c r="C5232" s="190" t="s">
        <v>903</v>
      </c>
      <c r="D5232" s="190" t="s">
        <v>479</v>
      </c>
      <c r="E5232" s="191">
        <v>0</v>
      </c>
    </row>
    <row r="5233" spans="1:5" x14ac:dyDescent="0.25">
      <c r="A5233" s="188">
        <v>3103210043</v>
      </c>
      <c r="B5233" s="188" t="s">
        <v>9666</v>
      </c>
      <c r="C5233" s="188" t="s">
        <v>903</v>
      </c>
      <c r="D5233" s="188" t="s">
        <v>602</v>
      </c>
      <c r="E5233" s="189">
        <v>0</v>
      </c>
    </row>
    <row r="5234" spans="1:5" x14ac:dyDescent="0.25">
      <c r="A5234" s="190">
        <v>3103210044</v>
      </c>
      <c r="B5234" s="190" t="s">
        <v>12412</v>
      </c>
      <c r="C5234" s="190" t="s">
        <v>903</v>
      </c>
      <c r="D5234" s="190" t="s">
        <v>479</v>
      </c>
      <c r="E5234" s="191">
        <v>0</v>
      </c>
    </row>
    <row r="5235" spans="1:5" x14ac:dyDescent="0.25">
      <c r="A5235" s="188">
        <v>3103210045</v>
      </c>
      <c r="B5235" s="188" t="s">
        <v>12413</v>
      </c>
      <c r="C5235" s="188" t="s">
        <v>903</v>
      </c>
      <c r="D5235" s="188" t="s">
        <v>874</v>
      </c>
      <c r="E5235" s="189">
        <v>0</v>
      </c>
    </row>
    <row r="5236" spans="1:5" x14ac:dyDescent="0.25">
      <c r="A5236" s="190">
        <v>3103210046</v>
      </c>
      <c r="B5236" s="190" t="s">
        <v>12414</v>
      </c>
      <c r="C5236" s="190" t="s">
        <v>903</v>
      </c>
      <c r="D5236" s="190" t="s">
        <v>479</v>
      </c>
      <c r="E5236" s="191">
        <v>0</v>
      </c>
    </row>
    <row r="5237" spans="1:5" x14ac:dyDescent="0.25">
      <c r="A5237" s="188">
        <v>3103210047</v>
      </c>
      <c r="B5237" s="188" t="s">
        <v>12415</v>
      </c>
      <c r="C5237" s="188" t="s">
        <v>903</v>
      </c>
      <c r="D5237" s="188" t="s">
        <v>479</v>
      </c>
      <c r="E5237" s="189">
        <v>0</v>
      </c>
    </row>
    <row r="5238" spans="1:5" x14ac:dyDescent="0.25">
      <c r="A5238" s="190">
        <v>3103210048</v>
      </c>
      <c r="B5238" s="190" t="s">
        <v>11866</v>
      </c>
      <c r="C5238" s="190" t="s">
        <v>903</v>
      </c>
      <c r="D5238" s="190" t="s">
        <v>1975</v>
      </c>
      <c r="E5238" s="191">
        <v>0</v>
      </c>
    </row>
    <row r="5239" spans="1:5" x14ac:dyDescent="0.25">
      <c r="A5239" s="188">
        <v>3103210049</v>
      </c>
      <c r="B5239" s="188" t="s">
        <v>11867</v>
      </c>
      <c r="C5239" s="188" t="s">
        <v>903</v>
      </c>
      <c r="D5239" s="188" t="s">
        <v>1975</v>
      </c>
      <c r="E5239" s="189">
        <v>0</v>
      </c>
    </row>
    <row r="5240" spans="1:5" x14ac:dyDescent="0.25">
      <c r="A5240" s="190">
        <v>3103210050</v>
      </c>
      <c r="B5240" s="190" t="s">
        <v>11868</v>
      </c>
      <c r="C5240" s="190" t="s">
        <v>903</v>
      </c>
      <c r="D5240" s="190" t="s">
        <v>1975</v>
      </c>
      <c r="E5240" s="191">
        <v>0</v>
      </c>
    </row>
    <row r="5241" spans="1:5" x14ac:dyDescent="0.25">
      <c r="A5241" s="188">
        <v>3103210051</v>
      </c>
      <c r="B5241" s="188" t="s">
        <v>11869</v>
      </c>
      <c r="C5241" s="188" t="s">
        <v>903</v>
      </c>
      <c r="D5241" s="188" t="s">
        <v>1975</v>
      </c>
      <c r="E5241" s="189">
        <v>0</v>
      </c>
    </row>
    <row r="5242" spans="1:5" x14ac:dyDescent="0.25">
      <c r="A5242" s="190">
        <v>3103210052</v>
      </c>
      <c r="B5242" s="190" t="s">
        <v>11870</v>
      </c>
      <c r="C5242" s="190" t="s">
        <v>903</v>
      </c>
      <c r="D5242" s="190" t="s">
        <v>1975</v>
      </c>
      <c r="E5242" s="191">
        <v>0</v>
      </c>
    </row>
    <row r="5243" spans="1:5" x14ac:dyDescent="0.25">
      <c r="A5243" s="188">
        <v>3103210053</v>
      </c>
      <c r="B5243" s="188" t="s">
        <v>11871</v>
      </c>
      <c r="C5243" s="188" t="s">
        <v>903</v>
      </c>
      <c r="D5243" s="188" t="s">
        <v>1975</v>
      </c>
      <c r="E5243" s="189">
        <v>0</v>
      </c>
    </row>
    <row r="5244" spans="1:5" x14ac:dyDescent="0.25">
      <c r="A5244" s="190">
        <v>3103210054</v>
      </c>
      <c r="B5244" s="190" t="s">
        <v>11872</v>
      </c>
      <c r="C5244" s="190" t="s">
        <v>903</v>
      </c>
      <c r="D5244" s="190" t="s">
        <v>1975</v>
      </c>
      <c r="E5244" s="191">
        <v>0</v>
      </c>
    </row>
    <row r="5245" spans="1:5" x14ac:dyDescent="0.25">
      <c r="A5245" s="188">
        <v>3103210055</v>
      </c>
      <c r="B5245" s="188" t="s">
        <v>11873</v>
      </c>
      <c r="C5245" s="188" t="s">
        <v>903</v>
      </c>
      <c r="D5245" s="188" t="s">
        <v>1975</v>
      </c>
      <c r="E5245" s="189">
        <v>0</v>
      </c>
    </row>
    <row r="5246" spans="1:5" x14ac:dyDescent="0.25">
      <c r="A5246" s="190">
        <v>3103210056</v>
      </c>
      <c r="B5246" s="190" t="s">
        <v>11874</v>
      </c>
      <c r="C5246" s="190" t="s">
        <v>903</v>
      </c>
      <c r="D5246" s="190" t="s">
        <v>2266</v>
      </c>
      <c r="E5246" s="191">
        <v>0</v>
      </c>
    </row>
    <row r="5247" spans="1:5" x14ac:dyDescent="0.25">
      <c r="A5247" s="188">
        <v>3103210057</v>
      </c>
      <c r="B5247" s="188" t="s">
        <v>12416</v>
      </c>
      <c r="C5247" s="188" t="s">
        <v>903</v>
      </c>
      <c r="D5247" s="188" t="s">
        <v>2266</v>
      </c>
      <c r="E5247" s="189">
        <v>0</v>
      </c>
    </row>
    <row r="5248" spans="1:5" x14ac:dyDescent="0.25">
      <c r="A5248" s="190">
        <v>3103210058</v>
      </c>
      <c r="B5248" s="190" t="s">
        <v>12417</v>
      </c>
      <c r="C5248" s="190" t="s">
        <v>903</v>
      </c>
      <c r="D5248" s="190" t="s">
        <v>2266</v>
      </c>
      <c r="E5248" s="191">
        <v>0</v>
      </c>
    </row>
    <row r="5249" spans="1:5" x14ac:dyDescent="0.25">
      <c r="A5249" s="188">
        <v>3103210059</v>
      </c>
      <c r="B5249" s="188" t="s">
        <v>12418</v>
      </c>
      <c r="C5249" s="188" t="s">
        <v>903</v>
      </c>
      <c r="D5249" s="188" t="s">
        <v>1975</v>
      </c>
      <c r="E5249" s="189">
        <v>0</v>
      </c>
    </row>
    <row r="5250" spans="1:5" x14ac:dyDescent="0.25">
      <c r="A5250" s="190">
        <v>3103210060</v>
      </c>
      <c r="B5250" s="190" t="s">
        <v>11875</v>
      </c>
      <c r="C5250" s="190" t="s">
        <v>903</v>
      </c>
      <c r="D5250" s="190" t="s">
        <v>1975</v>
      </c>
      <c r="E5250" s="191">
        <v>0</v>
      </c>
    </row>
    <row r="5251" spans="1:5" x14ac:dyDescent="0.25">
      <c r="A5251" s="188">
        <v>3103210061</v>
      </c>
      <c r="B5251" s="188" t="s">
        <v>11876</v>
      </c>
      <c r="C5251" s="188" t="s">
        <v>903</v>
      </c>
      <c r="D5251" s="188" t="s">
        <v>1975</v>
      </c>
      <c r="E5251" s="189">
        <v>0</v>
      </c>
    </row>
    <row r="5252" spans="1:5" x14ac:dyDescent="0.25">
      <c r="A5252" s="190">
        <v>3103210062</v>
      </c>
      <c r="B5252" s="190" t="s">
        <v>11877</v>
      </c>
      <c r="C5252" s="190" t="s">
        <v>903</v>
      </c>
      <c r="D5252" s="190" t="s">
        <v>1975</v>
      </c>
      <c r="E5252" s="191">
        <v>0</v>
      </c>
    </row>
    <row r="5253" spans="1:5" x14ac:dyDescent="0.25">
      <c r="A5253" s="188">
        <v>3103210063</v>
      </c>
      <c r="B5253" s="188" t="s">
        <v>11878</v>
      </c>
      <c r="C5253" s="188" t="s">
        <v>903</v>
      </c>
      <c r="D5253" s="188" t="s">
        <v>479</v>
      </c>
      <c r="E5253" s="189">
        <v>0</v>
      </c>
    </row>
    <row r="5254" spans="1:5" x14ac:dyDescent="0.25">
      <c r="A5254" s="190">
        <v>3103210064</v>
      </c>
      <c r="B5254" s="190" t="s">
        <v>11879</v>
      </c>
      <c r="C5254" s="190" t="s">
        <v>903</v>
      </c>
      <c r="D5254" s="190" t="s">
        <v>479</v>
      </c>
      <c r="E5254" s="191">
        <v>0</v>
      </c>
    </row>
    <row r="5255" spans="1:5" x14ac:dyDescent="0.25">
      <c r="A5255" s="188">
        <v>3103210065</v>
      </c>
      <c r="B5255" s="188" t="s">
        <v>11880</v>
      </c>
      <c r="C5255" s="188" t="s">
        <v>903</v>
      </c>
      <c r="D5255" s="188" t="s">
        <v>479</v>
      </c>
      <c r="E5255" s="189">
        <v>0</v>
      </c>
    </row>
    <row r="5256" spans="1:5" x14ac:dyDescent="0.25">
      <c r="A5256" s="190">
        <v>3103210066</v>
      </c>
      <c r="B5256" s="190" t="s">
        <v>11881</v>
      </c>
      <c r="C5256" s="190" t="s">
        <v>903</v>
      </c>
      <c r="D5256" s="190" t="s">
        <v>479</v>
      </c>
      <c r="E5256" s="191">
        <v>0</v>
      </c>
    </row>
    <row r="5257" spans="1:5" x14ac:dyDescent="0.25">
      <c r="A5257" s="188">
        <v>3103210067</v>
      </c>
      <c r="B5257" s="188" t="s">
        <v>11882</v>
      </c>
      <c r="C5257" s="188" t="s">
        <v>903</v>
      </c>
      <c r="D5257" s="188" t="s">
        <v>479</v>
      </c>
      <c r="E5257" s="189">
        <v>0</v>
      </c>
    </row>
    <row r="5258" spans="1:5" x14ac:dyDescent="0.25">
      <c r="A5258" s="190">
        <v>3103210068</v>
      </c>
      <c r="B5258" s="190" t="s">
        <v>11883</v>
      </c>
      <c r="C5258" s="190" t="s">
        <v>903</v>
      </c>
      <c r="D5258" s="190" t="s">
        <v>1975</v>
      </c>
      <c r="E5258" s="191">
        <v>0</v>
      </c>
    </row>
    <row r="5259" spans="1:5" x14ac:dyDescent="0.25">
      <c r="A5259" s="188">
        <v>3103210069</v>
      </c>
      <c r="B5259" s="188" t="s">
        <v>11884</v>
      </c>
      <c r="C5259" s="188" t="s">
        <v>903</v>
      </c>
      <c r="D5259" s="188" t="s">
        <v>1975</v>
      </c>
      <c r="E5259" s="189">
        <v>0</v>
      </c>
    </row>
    <row r="5260" spans="1:5" x14ac:dyDescent="0.25">
      <c r="A5260" s="190">
        <v>3103210070</v>
      </c>
      <c r="B5260" s="190" t="s">
        <v>11885</v>
      </c>
      <c r="C5260" s="190" t="s">
        <v>903</v>
      </c>
      <c r="D5260" s="190" t="s">
        <v>1975</v>
      </c>
      <c r="E5260" s="191">
        <v>0</v>
      </c>
    </row>
    <row r="5261" spans="1:5" x14ac:dyDescent="0.25">
      <c r="A5261" s="188">
        <v>3103210071</v>
      </c>
      <c r="B5261" s="188" t="s">
        <v>11886</v>
      </c>
      <c r="C5261" s="188" t="s">
        <v>903</v>
      </c>
      <c r="D5261" s="188" t="s">
        <v>1975</v>
      </c>
      <c r="E5261" s="189">
        <v>0</v>
      </c>
    </row>
    <row r="5262" spans="1:5" x14ac:dyDescent="0.25">
      <c r="A5262" s="190">
        <v>3103210072</v>
      </c>
      <c r="B5262" s="190" t="s">
        <v>11887</v>
      </c>
      <c r="C5262" s="190" t="s">
        <v>903</v>
      </c>
      <c r="D5262" s="190" t="s">
        <v>1975</v>
      </c>
      <c r="E5262" s="191">
        <v>0</v>
      </c>
    </row>
    <row r="5263" spans="1:5" x14ac:dyDescent="0.25">
      <c r="A5263" s="188">
        <v>3103210073</v>
      </c>
      <c r="B5263" s="188" t="s">
        <v>12419</v>
      </c>
      <c r="C5263" s="188" t="s">
        <v>903</v>
      </c>
      <c r="D5263" s="188" t="s">
        <v>479</v>
      </c>
      <c r="E5263" s="189">
        <v>0</v>
      </c>
    </row>
    <row r="5264" spans="1:5" x14ac:dyDescent="0.25">
      <c r="A5264" s="190">
        <v>3103210074</v>
      </c>
      <c r="B5264" s="190" t="s">
        <v>12420</v>
      </c>
      <c r="C5264" s="190" t="s">
        <v>903</v>
      </c>
      <c r="D5264" s="190" t="s">
        <v>479</v>
      </c>
      <c r="E5264" s="191">
        <v>0</v>
      </c>
    </row>
    <row r="5265" spans="1:5" x14ac:dyDescent="0.25">
      <c r="A5265" s="188">
        <v>3103210075</v>
      </c>
      <c r="B5265" s="188" t="s">
        <v>11888</v>
      </c>
      <c r="C5265" s="188" t="s">
        <v>903</v>
      </c>
      <c r="D5265" s="188" t="s">
        <v>1981</v>
      </c>
      <c r="E5265" s="189">
        <v>0</v>
      </c>
    </row>
    <row r="5266" spans="1:5" x14ac:dyDescent="0.25">
      <c r="A5266" s="190">
        <v>3103210076</v>
      </c>
      <c r="B5266" s="190" t="s">
        <v>5315</v>
      </c>
      <c r="C5266" s="190" t="s">
        <v>903</v>
      </c>
      <c r="D5266" s="190" t="s">
        <v>478</v>
      </c>
      <c r="E5266" s="191">
        <v>0</v>
      </c>
    </row>
    <row r="5267" spans="1:5" x14ac:dyDescent="0.25">
      <c r="A5267" s="188">
        <v>3103210077</v>
      </c>
      <c r="B5267" s="188" t="s">
        <v>12421</v>
      </c>
      <c r="C5267" s="188" t="s">
        <v>903</v>
      </c>
      <c r="D5267" s="188" t="s">
        <v>479</v>
      </c>
      <c r="E5267" s="189">
        <v>0</v>
      </c>
    </row>
    <row r="5268" spans="1:5" x14ac:dyDescent="0.25">
      <c r="A5268" s="190">
        <v>3103210078</v>
      </c>
      <c r="B5268" s="190" t="s">
        <v>11889</v>
      </c>
      <c r="C5268" s="190" t="s">
        <v>903</v>
      </c>
      <c r="D5268" s="190" t="s">
        <v>479</v>
      </c>
      <c r="E5268" s="191">
        <v>0</v>
      </c>
    </row>
    <row r="5269" spans="1:5" x14ac:dyDescent="0.25">
      <c r="A5269" s="188">
        <v>3103210079</v>
      </c>
      <c r="B5269" s="188" t="s">
        <v>11890</v>
      </c>
      <c r="C5269" s="188" t="s">
        <v>903</v>
      </c>
      <c r="D5269" s="188" t="s">
        <v>479</v>
      </c>
      <c r="E5269" s="189">
        <v>0</v>
      </c>
    </row>
    <row r="5270" spans="1:5" x14ac:dyDescent="0.25">
      <c r="A5270" s="190">
        <v>3103210080</v>
      </c>
      <c r="B5270" s="190" t="s">
        <v>11891</v>
      </c>
      <c r="C5270" s="190" t="s">
        <v>903</v>
      </c>
      <c r="D5270" s="190" t="s">
        <v>479</v>
      </c>
      <c r="E5270" s="191">
        <v>0</v>
      </c>
    </row>
    <row r="5271" spans="1:5" x14ac:dyDescent="0.25">
      <c r="A5271" s="188">
        <v>3103210081</v>
      </c>
      <c r="B5271" s="188" t="s">
        <v>12422</v>
      </c>
      <c r="C5271" s="188" t="s">
        <v>903</v>
      </c>
      <c r="D5271" s="188" t="s">
        <v>874</v>
      </c>
      <c r="E5271" s="189">
        <v>0</v>
      </c>
    </row>
    <row r="5272" spans="1:5" x14ac:dyDescent="0.25">
      <c r="A5272" s="190">
        <v>3103210082</v>
      </c>
      <c r="B5272" s="190" t="s">
        <v>11892</v>
      </c>
      <c r="C5272" s="190" t="s">
        <v>903</v>
      </c>
      <c r="D5272" s="190" t="s">
        <v>479</v>
      </c>
      <c r="E5272" s="191">
        <v>0</v>
      </c>
    </row>
    <row r="5273" spans="1:5" x14ac:dyDescent="0.25">
      <c r="A5273" s="188">
        <v>3103210083</v>
      </c>
      <c r="B5273" s="188" t="s">
        <v>10863</v>
      </c>
      <c r="C5273" s="188" t="s">
        <v>903</v>
      </c>
      <c r="D5273" s="188" t="s">
        <v>478</v>
      </c>
      <c r="E5273" s="189">
        <v>0</v>
      </c>
    </row>
    <row r="5274" spans="1:5" x14ac:dyDescent="0.25">
      <c r="A5274" s="190">
        <v>3103210084</v>
      </c>
      <c r="B5274" s="190" t="s">
        <v>12423</v>
      </c>
      <c r="C5274" s="190" t="s">
        <v>903</v>
      </c>
      <c r="D5274" s="190" t="s">
        <v>479</v>
      </c>
      <c r="E5274" s="191">
        <v>0</v>
      </c>
    </row>
    <row r="5275" spans="1:5" x14ac:dyDescent="0.25">
      <c r="A5275" s="188">
        <v>3103210085</v>
      </c>
      <c r="B5275" s="188" t="s">
        <v>12424</v>
      </c>
      <c r="C5275" s="188" t="s">
        <v>903</v>
      </c>
      <c r="D5275" s="188" t="s">
        <v>479</v>
      </c>
      <c r="E5275" s="189">
        <v>0</v>
      </c>
    </row>
    <row r="5276" spans="1:5" x14ac:dyDescent="0.25">
      <c r="A5276" s="190">
        <v>3104070001</v>
      </c>
      <c r="B5276" s="190" t="s">
        <v>2416</v>
      </c>
      <c r="C5276" s="190" t="s">
        <v>903</v>
      </c>
      <c r="D5276" s="190" t="s">
        <v>479</v>
      </c>
      <c r="E5276" s="191">
        <v>0</v>
      </c>
    </row>
    <row r="5277" spans="1:5" x14ac:dyDescent="0.25">
      <c r="A5277" s="188">
        <v>3105010001</v>
      </c>
      <c r="B5277" s="188" t="s">
        <v>2417</v>
      </c>
      <c r="C5277" s="188" t="s">
        <v>903</v>
      </c>
      <c r="D5277" s="188" t="s">
        <v>479</v>
      </c>
      <c r="E5277" s="189">
        <v>0</v>
      </c>
    </row>
    <row r="5278" spans="1:5" x14ac:dyDescent="0.25">
      <c r="A5278" s="190">
        <v>3105010002</v>
      </c>
      <c r="B5278" s="190" t="s">
        <v>2418</v>
      </c>
      <c r="C5278" s="190" t="s">
        <v>903</v>
      </c>
      <c r="D5278" s="190" t="s">
        <v>479</v>
      </c>
      <c r="E5278" s="191">
        <v>0</v>
      </c>
    </row>
    <row r="5279" spans="1:5" x14ac:dyDescent="0.25">
      <c r="A5279" s="188">
        <v>3105010003</v>
      </c>
      <c r="B5279" s="188" t="s">
        <v>2419</v>
      </c>
      <c r="C5279" s="188" t="s">
        <v>903</v>
      </c>
      <c r="D5279" s="188" t="s">
        <v>479</v>
      </c>
      <c r="E5279" s="189">
        <v>0</v>
      </c>
    </row>
    <row r="5280" spans="1:5" x14ac:dyDescent="0.25">
      <c r="A5280" s="190">
        <v>3105010004</v>
      </c>
      <c r="B5280" s="190" t="s">
        <v>2420</v>
      </c>
      <c r="C5280" s="190" t="s">
        <v>903</v>
      </c>
      <c r="D5280" s="190" t="s">
        <v>479</v>
      </c>
      <c r="E5280" s="191">
        <v>0</v>
      </c>
    </row>
    <row r="5281" spans="1:5" x14ac:dyDescent="0.25">
      <c r="A5281" s="188">
        <v>3105010005</v>
      </c>
      <c r="B5281" s="188" t="s">
        <v>2421</v>
      </c>
      <c r="C5281" s="188" t="s">
        <v>903</v>
      </c>
      <c r="D5281" s="188" t="s">
        <v>479</v>
      </c>
      <c r="E5281" s="189">
        <v>0</v>
      </c>
    </row>
    <row r="5282" spans="1:5" x14ac:dyDescent="0.25">
      <c r="A5282" s="190">
        <v>3105010006</v>
      </c>
      <c r="B5282" s="190" t="s">
        <v>2422</v>
      </c>
      <c r="C5282" s="190" t="s">
        <v>903</v>
      </c>
      <c r="D5282" s="190" t="s">
        <v>479</v>
      </c>
      <c r="E5282" s="191">
        <v>0</v>
      </c>
    </row>
    <row r="5283" spans="1:5" x14ac:dyDescent="0.25">
      <c r="A5283" s="188">
        <v>3105010007</v>
      </c>
      <c r="B5283" s="188" t="s">
        <v>2423</v>
      </c>
      <c r="C5283" s="188" t="s">
        <v>903</v>
      </c>
      <c r="D5283" s="188" t="s">
        <v>479</v>
      </c>
      <c r="E5283" s="189">
        <v>0</v>
      </c>
    </row>
    <row r="5284" spans="1:5" x14ac:dyDescent="0.25">
      <c r="A5284" s="190">
        <v>3105010008</v>
      </c>
      <c r="B5284" s="190" t="s">
        <v>2424</v>
      </c>
      <c r="C5284" s="190" t="s">
        <v>903</v>
      </c>
      <c r="D5284" s="190" t="s">
        <v>1975</v>
      </c>
      <c r="E5284" s="191">
        <v>0</v>
      </c>
    </row>
    <row r="5285" spans="1:5" x14ac:dyDescent="0.25">
      <c r="A5285" s="188">
        <v>3105010009</v>
      </c>
      <c r="B5285" s="188" t="s">
        <v>2425</v>
      </c>
      <c r="C5285" s="188" t="s">
        <v>903</v>
      </c>
      <c r="D5285" s="188" t="s">
        <v>479</v>
      </c>
      <c r="E5285" s="189">
        <v>0</v>
      </c>
    </row>
    <row r="5286" spans="1:5" x14ac:dyDescent="0.25">
      <c r="A5286" s="190">
        <v>3105060001</v>
      </c>
      <c r="B5286" s="190" t="s">
        <v>5722</v>
      </c>
      <c r="C5286" s="190" t="s">
        <v>903</v>
      </c>
      <c r="D5286" s="190" t="s">
        <v>479</v>
      </c>
      <c r="E5286" s="191">
        <v>0</v>
      </c>
    </row>
    <row r="5287" spans="1:5" x14ac:dyDescent="0.25">
      <c r="A5287" s="188">
        <v>3105060002</v>
      </c>
      <c r="B5287" s="188" t="s">
        <v>5723</v>
      </c>
      <c r="C5287" s="188" t="s">
        <v>903</v>
      </c>
      <c r="D5287" s="188" t="s">
        <v>479</v>
      </c>
      <c r="E5287" s="189">
        <v>0</v>
      </c>
    </row>
    <row r="5288" spans="1:5" x14ac:dyDescent="0.25">
      <c r="A5288" s="190">
        <v>3105060003</v>
      </c>
      <c r="B5288" s="190" t="s">
        <v>7887</v>
      </c>
      <c r="C5288" s="190" t="s">
        <v>903</v>
      </c>
      <c r="D5288" s="190" t="s">
        <v>479</v>
      </c>
      <c r="E5288" s="191">
        <v>0</v>
      </c>
    </row>
    <row r="5289" spans="1:5" x14ac:dyDescent="0.25">
      <c r="A5289" s="188">
        <v>3105060004</v>
      </c>
      <c r="B5289" s="188" t="s">
        <v>7136</v>
      </c>
      <c r="C5289" s="188" t="s">
        <v>903</v>
      </c>
      <c r="D5289" s="188" t="s">
        <v>479</v>
      </c>
      <c r="E5289" s="189">
        <v>0</v>
      </c>
    </row>
    <row r="5290" spans="1:5" x14ac:dyDescent="0.25">
      <c r="A5290" s="190">
        <v>3105060005</v>
      </c>
      <c r="B5290" s="190" t="s">
        <v>7379</v>
      </c>
      <c r="C5290" s="190" t="s">
        <v>903</v>
      </c>
      <c r="D5290" s="190" t="s">
        <v>479</v>
      </c>
      <c r="E5290" s="191">
        <v>0</v>
      </c>
    </row>
    <row r="5291" spans="1:5" x14ac:dyDescent="0.25">
      <c r="A5291" s="188">
        <v>3105060006</v>
      </c>
      <c r="B5291" s="188" t="s">
        <v>9667</v>
      </c>
      <c r="C5291" s="188" t="s">
        <v>903</v>
      </c>
      <c r="D5291" s="188" t="s">
        <v>479</v>
      </c>
      <c r="E5291" s="189">
        <v>0</v>
      </c>
    </row>
    <row r="5292" spans="1:5" x14ac:dyDescent="0.25">
      <c r="A5292" s="190">
        <v>3105060007</v>
      </c>
      <c r="B5292" s="190" t="s">
        <v>7513</v>
      </c>
      <c r="C5292" s="190" t="s">
        <v>903</v>
      </c>
      <c r="D5292" s="190" t="s">
        <v>479</v>
      </c>
      <c r="E5292" s="191">
        <v>0</v>
      </c>
    </row>
    <row r="5293" spans="1:5" x14ac:dyDescent="0.25">
      <c r="A5293" s="188">
        <v>3105060008</v>
      </c>
      <c r="B5293" s="188" t="s">
        <v>9668</v>
      </c>
      <c r="C5293" s="188" t="s">
        <v>903</v>
      </c>
      <c r="D5293" s="188" t="s">
        <v>479</v>
      </c>
      <c r="E5293" s="189">
        <v>0</v>
      </c>
    </row>
    <row r="5294" spans="1:5" x14ac:dyDescent="0.25">
      <c r="A5294" s="190">
        <v>3105060009</v>
      </c>
      <c r="B5294" s="190" t="s">
        <v>9669</v>
      </c>
      <c r="C5294" s="190" t="s">
        <v>903</v>
      </c>
      <c r="D5294" s="190" t="s">
        <v>479</v>
      </c>
      <c r="E5294" s="191">
        <v>0</v>
      </c>
    </row>
    <row r="5295" spans="1:5" x14ac:dyDescent="0.25">
      <c r="A5295" s="188">
        <v>3105060010</v>
      </c>
      <c r="B5295" s="188" t="s">
        <v>9670</v>
      </c>
      <c r="C5295" s="188" t="s">
        <v>903</v>
      </c>
      <c r="D5295" s="188" t="s">
        <v>479</v>
      </c>
      <c r="E5295" s="189">
        <v>0</v>
      </c>
    </row>
    <row r="5296" spans="1:5" x14ac:dyDescent="0.25">
      <c r="A5296" s="190">
        <v>3105060011</v>
      </c>
      <c r="B5296" s="190" t="s">
        <v>9671</v>
      </c>
      <c r="C5296" s="190" t="s">
        <v>903</v>
      </c>
      <c r="D5296" s="190" t="s">
        <v>479</v>
      </c>
      <c r="E5296" s="191">
        <v>0</v>
      </c>
    </row>
    <row r="5297" spans="1:5" x14ac:dyDescent="0.25">
      <c r="A5297" s="188">
        <v>3105060012</v>
      </c>
      <c r="B5297" s="188" t="s">
        <v>9672</v>
      </c>
      <c r="C5297" s="188" t="s">
        <v>903</v>
      </c>
      <c r="D5297" s="188" t="s">
        <v>479</v>
      </c>
      <c r="E5297" s="189">
        <v>0</v>
      </c>
    </row>
    <row r="5298" spans="1:5" x14ac:dyDescent="0.25">
      <c r="A5298" s="190">
        <v>3105060013</v>
      </c>
      <c r="B5298" s="190" t="s">
        <v>9673</v>
      </c>
      <c r="C5298" s="190" t="s">
        <v>903</v>
      </c>
      <c r="D5298" s="190" t="s">
        <v>479</v>
      </c>
      <c r="E5298" s="191">
        <v>0</v>
      </c>
    </row>
    <row r="5299" spans="1:5" x14ac:dyDescent="0.25">
      <c r="A5299" s="188">
        <v>3105060014</v>
      </c>
      <c r="B5299" s="188" t="s">
        <v>9674</v>
      </c>
      <c r="C5299" s="188" t="s">
        <v>903</v>
      </c>
      <c r="D5299" s="188" t="s">
        <v>479</v>
      </c>
      <c r="E5299" s="189">
        <v>0</v>
      </c>
    </row>
    <row r="5300" spans="1:5" x14ac:dyDescent="0.25">
      <c r="A5300" s="190">
        <v>3105060015</v>
      </c>
      <c r="B5300" s="190" t="s">
        <v>9675</v>
      </c>
      <c r="C5300" s="190" t="s">
        <v>903</v>
      </c>
      <c r="D5300" s="190" t="s">
        <v>479</v>
      </c>
      <c r="E5300" s="191">
        <v>0</v>
      </c>
    </row>
    <row r="5301" spans="1:5" x14ac:dyDescent="0.25">
      <c r="A5301" s="188">
        <v>3105060016</v>
      </c>
      <c r="B5301" s="188" t="s">
        <v>9676</v>
      </c>
      <c r="C5301" s="188" t="s">
        <v>903</v>
      </c>
      <c r="D5301" s="188" t="s">
        <v>479</v>
      </c>
      <c r="E5301" s="189">
        <v>0</v>
      </c>
    </row>
    <row r="5302" spans="1:5" x14ac:dyDescent="0.25">
      <c r="A5302" s="190">
        <v>3105060017</v>
      </c>
      <c r="B5302" s="190" t="s">
        <v>9677</v>
      </c>
      <c r="C5302" s="190" t="s">
        <v>903</v>
      </c>
      <c r="D5302" s="190" t="s">
        <v>479</v>
      </c>
      <c r="E5302" s="191">
        <v>0</v>
      </c>
    </row>
    <row r="5303" spans="1:5" x14ac:dyDescent="0.25">
      <c r="A5303" s="188">
        <v>3105060018</v>
      </c>
      <c r="B5303" s="188" t="s">
        <v>9678</v>
      </c>
      <c r="C5303" s="188" t="s">
        <v>903</v>
      </c>
      <c r="D5303" s="188" t="s">
        <v>479</v>
      </c>
      <c r="E5303" s="189">
        <v>0</v>
      </c>
    </row>
    <row r="5304" spans="1:5" x14ac:dyDescent="0.25">
      <c r="A5304" s="190">
        <v>3105060019</v>
      </c>
      <c r="B5304" s="190" t="s">
        <v>9679</v>
      </c>
      <c r="C5304" s="190" t="s">
        <v>903</v>
      </c>
      <c r="D5304" s="190" t="s">
        <v>479</v>
      </c>
      <c r="E5304" s="191">
        <v>0</v>
      </c>
    </row>
    <row r="5305" spans="1:5" x14ac:dyDescent="0.25">
      <c r="A5305" s="188">
        <v>3105060020</v>
      </c>
      <c r="B5305" s="188" t="s">
        <v>9680</v>
      </c>
      <c r="C5305" s="188" t="s">
        <v>903</v>
      </c>
      <c r="D5305" s="188" t="s">
        <v>479</v>
      </c>
      <c r="E5305" s="189">
        <v>0</v>
      </c>
    </row>
    <row r="5306" spans="1:5" x14ac:dyDescent="0.25">
      <c r="A5306" s="190">
        <v>3105060021</v>
      </c>
      <c r="B5306" s="190" t="s">
        <v>9681</v>
      </c>
      <c r="C5306" s="190" t="s">
        <v>903</v>
      </c>
      <c r="D5306" s="190" t="s">
        <v>479</v>
      </c>
      <c r="E5306" s="191">
        <v>0</v>
      </c>
    </row>
    <row r="5307" spans="1:5" x14ac:dyDescent="0.25">
      <c r="A5307" s="188">
        <v>3105060022</v>
      </c>
      <c r="B5307" s="188" t="s">
        <v>9682</v>
      </c>
      <c r="C5307" s="188" t="s">
        <v>903</v>
      </c>
      <c r="D5307" s="188" t="s">
        <v>479</v>
      </c>
      <c r="E5307" s="189">
        <v>0</v>
      </c>
    </row>
    <row r="5308" spans="1:5" x14ac:dyDescent="0.25">
      <c r="A5308" s="190">
        <v>3105060023</v>
      </c>
      <c r="B5308" s="190" t="s">
        <v>9683</v>
      </c>
      <c r="C5308" s="190" t="s">
        <v>903</v>
      </c>
      <c r="D5308" s="190" t="s">
        <v>479</v>
      </c>
      <c r="E5308" s="191">
        <v>0</v>
      </c>
    </row>
    <row r="5309" spans="1:5" x14ac:dyDescent="0.25">
      <c r="A5309" s="188">
        <v>3105060024</v>
      </c>
      <c r="B5309" s="188" t="s">
        <v>8721</v>
      </c>
      <c r="C5309" s="188" t="s">
        <v>903</v>
      </c>
      <c r="D5309" s="188" t="s">
        <v>479</v>
      </c>
      <c r="E5309" s="189">
        <v>0</v>
      </c>
    </row>
    <row r="5310" spans="1:5" x14ac:dyDescent="0.25">
      <c r="A5310" s="190">
        <v>3105060025</v>
      </c>
      <c r="B5310" s="190" t="s">
        <v>9684</v>
      </c>
      <c r="C5310" s="190" t="s">
        <v>903</v>
      </c>
      <c r="D5310" s="190" t="s">
        <v>479</v>
      </c>
      <c r="E5310" s="191">
        <v>0</v>
      </c>
    </row>
    <row r="5311" spans="1:5" x14ac:dyDescent="0.25">
      <c r="A5311" s="188">
        <v>3105060026</v>
      </c>
      <c r="B5311" s="188" t="s">
        <v>9685</v>
      </c>
      <c r="C5311" s="188" t="s">
        <v>903</v>
      </c>
      <c r="D5311" s="188" t="s">
        <v>479</v>
      </c>
      <c r="E5311" s="189">
        <v>0</v>
      </c>
    </row>
    <row r="5312" spans="1:5" x14ac:dyDescent="0.25">
      <c r="A5312" s="190">
        <v>3105060027</v>
      </c>
      <c r="B5312" s="190" t="s">
        <v>9686</v>
      </c>
      <c r="C5312" s="190" t="s">
        <v>903</v>
      </c>
      <c r="D5312" s="190" t="s">
        <v>479</v>
      </c>
      <c r="E5312" s="191">
        <v>0</v>
      </c>
    </row>
    <row r="5313" spans="1:5" x14ac:dyDescent="0.25">
      <c r="A5313" s="188">
        <v>3105060028</v>
      </c>
      <c r="B5313" s="188" t="s">
        <v>8815</v>
      </c>
      <c r="C5313" s="188" t="s">
        <v>903</v>
      </c>
      <c r="D5313" s="188" t="s">
        <v>479</v>
      </c>
      <c r="E5313" s="189">
        <v>0</v>
      </c>
    </row>
    <row r="5314" spans="1:5" x14ac:dyDescent="0.25">
      <c r="A5314" s="190">
        <v>3105060029</v>
      </c>
      <c r="B5314" s="190" t="s">
        <v>8816</v>
      </c>
      <c r="C5314" s="190" t="s">
        <v>903</v>
      </c>
      <c r="D5314" s="190" t="s">
        <v>479</v>
      </c>
      <c r="E5314" s="191">
        <v>0</v>
      </c>
    </row>
    <row r="5315" spans="1:5" x14ac:dyDescent="0.25">
      <c r="A5315" s="188">
        <v>3105060030</v>
      </c>
      <c r="B5315" s="188" t="s">
        <v>8817</v>
      </c>
      <c r="C5315" s="188" t="s">
        <v>903</v>
      </c>
      <c r="D5315" s="188" t="s">
        <v>479</v>
      </c>
      <c r="E5315" s="189">
        <v>0</v>
      </c>
    </row>
    <row r="5316" spans="1:5" x14ac:dyDescent="0.25">
      <c r="A5316" s="190">
        <v>3105060031</v>
      </c>
      <c r="B5316" s="190" t="s">
        <v>9687</v>
      </c>
      <c r="C5316" s="190" t="s">
        <v>903</v>
      </c>
      <c r="D5316" s="190" t="s">
        <v>479</v>
      </c>
      <c r="E5316" s="191">
        <v>0</v>
      </c>
    </row>
    <row r="5317" spans="1:5" x14ac:dyDescent="0.25">
      <c r="A5317" s="188">
        <v>3105060032</v>
      </c>
      <c r="B5317" s="188" t="s">
        <v>4712</v>
      </c>
      <c r="C5317" s="188" t="s">
        <v>903</v>
      </c>
      <c r="D5317" s="188" t="s">
        <v>479</v>
      </c>
      <c r="E5317" s="189">
        <v>0</v>
      </c>
    </row>
    <row r="5318" spans="1:5" x14ac:dyDescent="0.25">
      <c r="A5318" s="190">
        <v>3105060033</v>
      </c>
      <c r="B5318" s="190" t="s">
        <v>9688</v>
      </c>
      <c r="C5318" s="190" t="s">
        <v>903</v>
      </c>
      <c r="D5318" s="190" t="s">
        <v>479</v>
      </c>
      <c r="E5318" s="191">
        <v>0</v>
      </c>
    </row>
    <row r="5319" spans="1:5" x14ac:dyDescent="0.25">
      <c r="A5319" s="188">
        <v>3105060034</v>
      </c>
      <c r="B5319" s="188" t="s">
        <v>9689</v>
      </c>
      <c r="C5319" s="188" t="s">
        <v>903</v>
      </c>
      <c r="D5319" s="188" t="s">
        <v>479</v>
      </c>
      <c r="E5319" s="189">
        <v>0</v>
      </c>
    </row>
    <row r="5320" spans="1:5" x14ac:dyDescent="0.25">
      <c r="A5320" s="190">
        <v>3105060035</v>
      </c>
      <c r="B5320" s="190" t="s">
        <v>11707</v>
      </c>
      <c r="C5320" s="190" t="s">
        <v>903</v>
      </c>
      <c r="D5320" s="190" t="s">
        <v>479</v>
      </c>
      <c r="E5320" s="191">
        <v>0</v>
      </c>
    </row>
    <row r="5321" spans="1:5" x14ac:dyDescent="0.25">
      <c r="A5321" s="188">
        <v>3105060036</v>
      </c>
      <c r="B5321" s="188" t="s">
        <v>12425</v>
      </c>
      <c r="C5321" s="188" t="s">
        <v>903</v>
      </c>
      <c r="D5321" s="188" t="s">
        <v>479</v>
      </c>
      <c r="E5321" s="189">
        <v>0</v>
      </c>
    </row>
    <row r="5322" spans="1:5" x14ac:dyDescent="0.25">
      <c r="A5322" s="190">
        <v>3105060037</v>
      </c>
      <c r="B5322" s="190" t="s">
        <v>12426</v>
      </c>
      <c r="C5322" s="190" t="s">
        <v>903</v>
      </c>
      <c r="D5322" s="190" t="s">
        <v>479</v>
      </c>
      <c r="E5322" s="191">
        <v>0</v>
      </c>
    </row>
    <row r="5323" spans="1:5" x14ac:dyDescent="0.25">
      <c r="A5323" s="188">
        <v>3105060038</v>
      </c>
      <c r="B5323" s="188" t="s">
        <v>12427</v>
      </c>
      <c r="C5323" s="188" t="s">
        <v>903</v>
      </c>
      <c r="D5323" s="188" t="s">
        <v>479</v>
      </c>
      <c r="E5323" s="189">
        <v>0</v>
      </c>
    </row>
    <row r="5324" spans="1:5" x14ac:dyDescent="0.25">
      <c r="A5324" s="190">
        <v>3105060039</v>
      </c>
      <c r="B5324" s="190" t="s">
        <v>12428</v>
      </c>
      <c r="C5324" s="190" t="s">
        <v>903</v>
      </c>
      <c r="D5324" s="190" t="s">
        <v>479</v>
      </c>
      <c r="E5324" s="191">
        <v>0</v>
      </c>
    </row>
    <row r="5325" spans="1:5" x14ac:dyDescent="0.25">
      <c r="A5325" s="188">
        <v>3105060040</v>
      </c>
      <c r="B5325" s="188" t="s">
        <v>12429</v>
      </c>
      <c r="C5325" s="188" t="s">
        <v>903</v>
      </c>
      <c r="D5325" s="188" t="s">
        <v>479</v>
      </c>
      <c r="E5325" s="189">
        <v>0</v>
      </c>
    </row>
    <row r="5326" spans="1:5" x14ac:dyDescent="0.25">
      <c r="A5326" s="190">
        <v>3105060041</v>
      </c>
      <c r="B5326" s="190" t="s">
        <v>12430</v>
      </c>
      <c r="C5326" s="190" t="s">
        <v>903</v>
      </c>
      <c r="D5326" s="190" t="s">
        <v>479</v>
      </c>
      <c r="E5326" s="191">
        <v>0</v>
      </c>
    </row>
    <row r="5327" spans="1:5" x14ac:dyDescent="0.25">
      <c r="A5327" s="188">
        <v>3105060042</v>
      </c>
      <c r="B5327" s="188" t="s">
        <v>12431</v>
      </c>
      <c r="C5327" s="188" t="s">
        <v>903</v>
      </c>
      <c r="D5327" s="188" t="s">
        <v>479</v>
      </c>
      <c r="E5327" s="189">
        <v>0</v>
      </c>
    </row>
    <row r="5328" spans="1:5" x14ac:dyDescent="0.25">
      <c r="A5328" s="190">
        <v>3105060043</v>
      </c>
      <c r="B5328" s="190" t="s">
        <v>11893</v>
      </c>
      <c r="C5328" s="190" t="s">
        <v>903</v>
      </c>
      <c r="D5328" s="190" t="s">
        <v>479</v>
      </c>
      <c r="E5328" s="191">
        <v>0</v>
      </c>
    </row>
    <row r="5329" spans="1:5" x14ac:dyDescent="0.25">
      <c r="A5329" s="188">
        <v>3105060044</v>
      </c>
      <c r="B5329" s="188" t="s">
        <v>12432</v>
      </c>
      <c r="C5329" s="188" t="s">
        <v>903</v>
      </c>
      <c r="D5329" s="188" t="s">
        <v>479</v>
      </c>
      <c r="E5329" s="189">
        <v>0</v>
      </c>
    </row>
    <row r="5330" spans="1:5" x14ac:dyDescent="0.25">
      <c r="A5330" s="190">
        <v>3105060045</v>
      </c>
      <c r="B5330" s="190" t="s">
        <v>11894</v>
      </c>
      <c r="C5330" s="190" t="s">
        <v>903</v>
      </c>
      <c r="D5330" s="190" t="s">
        <v>479</v>
      </c>
      <c r="E5330" s="191">
        <v>0</v>
      </c>
    </row>
    <row r="5331" spans="1:5" x14ac:dyDescent="0.25">
      <c r="A5331" s="188">
        <v>3105060046</v>
      </c>
      <c r="B5331" s="188" t="s">
        <v>12433</v>
      </c>
      <c r="C5331" s="188" t="s">
        <v>903</v>
      </c>
      <c r="D5331" s="188" t="s">
        <v>479</v>
      </c>
      <c r="E5331" s="189">
        <v>0</v>
      </c>
    </row>
    <row r="5332" spans="1:5" x14ac:dyDescent="0.25">
      <c r="A5332" s="190">
        <v>3105060047</v>
      </c>
      <c r="B5332" s="190" t="s">
        <v>12434</v>
      </c>
      <c r="C5332" s="190" t="s">
        <v>903</v>
      </c>
      <c r="D5332" s="190" t="s">
        <v>479</v>
      </c>
      <c r="E5332" s="191">
        <v>0</v>
      </c>
    </row>
    <row r="5333" spans="1:5" x14ac:dyDescent="0.25">
      <c r="A5333" s="188">
        <v>3105060048</v>
      </c>
      <c r="B5333" s="188" t="s">
        <v>12435</v>
      </c>
      <c r="C5333" s="188" t="s">
        <v>903</v>
      </c>
      <c r="D5333" s="188" t="s">
        <v>479</v>
      </c>
      <c r="E5333" s="189">
        <v>0</v>
      </c>
    </row>
    <row r="5334" spans="1:5" x14ac:dyDescent="0.25">
      <c r="A5334" s="190">
        <v>3105060049</v>
      </c>
      <c r="B5334" s="190" t="s">
        <v>12436</v>
      </c>
      <c r="C5334" s="190" t="s">
        <v>903</v>
      </c>
      <c r="D5334" s="190" t="s">
        <v>479</v>
      </c>
      <c r="E5334" s="191">
        <v>0</v>
      </c>
    </row>
    <row r="5335" spans="1:5" x14ac:dyDescent="0.25">
      <c r="A5335" s="188">
        <v>3202010001</v>
      </c>
      <c r="B5335" s="188" t="s">
        <v>3496</v>
      </c>
      <c r="C5335" s="188" t="s">
        <v>903</v>
      </c>
      <c r="D5335" s="188" t="s">
        <v>1984</v>
      </c>
      <c r="E5335" s="189">
        <v>0</v>
      </c>
    </row>
    <row r="5336" spans="1:5" x14ac:dyDescent="0.25">
      <c r="A5336" s="190">
        <v>3202010002</v>
      </c>
      <c r="B5336" s="190" t="s">
        <v>2426</v>
      </c>
      <c r="C5336" s="190" t="s">
        <v>903</v>
      </c>
      <c r="D5336" s="190" t="s">
        <v>478</v>
      </c>
      <c r="E5336" s="191">
        <v>0</v>
      </c>
    </row>
    <row r="5337" spans="1:5" x14ac:dyDescent="0.25">
      <c r="A5337" s="188">
        <v>3202010003</v>
      </c>
      <c r="B5337" s="188" t="s">
        <v>2427</v>
      </c>
      <c r="C5337" s="188" t="s">
        <v>903</v>
      </c>
      <c r="D5337" s="188" t="s">
        <v>478</v>
      </c>
      <c r="E5337" s="189">
        <v>0</v>
      </c>
    </row>
    <row r="5338" spans="1:5" x14ac:dyDescent="0.25">
      <c r="A5338" s="190">
        <v>3202010004</v>
      </c>
      <c r="B5338" s="190" t="s">
        <v>9690</v>
      </c>
      <c r="C5338" s="190" t="s">
        <v>903</v>
      </c>
      <c r="D5338" s="190" t="s">
        <v>750</v>
      </c>
      <c r="E5338" s="191">
        <v>0</v>
      </c>
    </row>
    <row r="5339" spans="1:5" x14ac:dyDescent="0.25">
      <c r="A5339" s="188">
        <v>3203000001</v>
      </c>
      <c r="B5339" s="188" t="s">
        <v>4440</v>
      </c>
      <c r="C5339" s="188" t="s">
        <v>903</v>
      </c>
      <c r="D5339" s="188" t="s">
        <v>479</v>
      </c>
      <c r="E5339" s="189">
        <v>0</v>
      </c>
    </row>
    <row r="5340" spans="1:5" x14ac:dyDescent="0.25">
      <c r="A5340" s="190">
        <v>3203000002</v>
      </c>
      <c r="B5340" s="190" t="s">
        <v>4441</v>
      </c>
      <c r="C5340" s="190" t="s">
        <v>903</v>
      </c>
      <c r="D5340" s="190" t="s">
        <v>479</v>
      </c>
      <c r="E5340" s="191">
        <v>0</v>
      </c>
    </row>
    <row r="5341" spans="1:5" x14ac:dyDescent="0.25">
      <c r="A5341" s="188">
        <v>3203000003</v>
      </c>
      <c r="B5341" s="188" t="s">
        <v>2428</v>
      </c>
      <c r="C5341" s="188" t="s">
        <v>903</v>
      </c>
      <c r="D5341" s="188" t="s">
        <v>479</v>
      </c>
      <c r="E5341" s="189">
        <v>0</v>
      </c>
    </row>
    <row r="5342" spans="1:5" x14ac:dyDescent="0.25">
      <c r="A5342" s="190">
        <v>3203000004</v>
      </c>
      <c r="B5342" s="190" t="s">
        <v>2429</v>
      </c>
      <c r="C5342" s="190" t="s">
        <v>903</v>
      </c>
      <c r="D5342" s="190" t="s">
        <v>479</v>
      </c>
      <c r="E5342" s="191">
        <v>0</v>
      </c>
    </row>
    <row r="5343" spans="1:5" x14ac:dyDescent="0.25">
      <c r="A5343" s="188">
        <v>3203000005</v>
      </c>
      <c r="B5343" s="188" t="s">
        <v>3809</v>
      </c>
      <c r="C5343" s="188" t="s">
        <v>903</v>
      </c>
      <c r="D5343" s="188" t="s">
        <v>479</v>
      </c>
      <c r="E5343" s="189">
        <v>0</v>
      </c>
    </row>
    <row r="5344" spans="1:5" x14ac:dyDescent="0.25">
      <c r="A5344" s="190">
        <v>3203000006</v>
      </c>
      <c r="B5344" s="190" t="s">
        <v>4442</v>
      </c>
      <c r="C5344" s="190" t="s">
        <v>903</v>
      </c>
      <c r="D5344" s="190" t="s">
        <v>479</v>
      </c>
      <c r="E5344" s="191">
        <v>0</v>
      </c>
    </row>
    <row r="5345" spans="1:5" x14ac:dyDescent="0.25">
      <c r="A5345" s="188">
        <v>3203000007</v>
      </c>
      <c r="B5345" s="188" t="s">
        <v>2430</v>
      </c>
      <c r="C5345" s="188" t="s">
        <v>903</v>
      </c>
      <c r="D5345" s="188" t="s">
        <v>479</v>
      </c>
      <c r="E5345" s="189">
        <v>0</v>
      </c>
    </row>
    <row r="5346" spans="1:5" x14ac:dyDescent="0.25">
      <c r="A5346" s="190">
        <v>3203000008</v>
      </c>
      <c r="B5346" s="190" t="s">
        <v>4443</v>
      </c>
      <c r="C5346" s="190" t="s">
        <v>903</v>
      </c>
      <c r="D5346" s="190" t="s">
        <v>479</v>
      </c>
      <c r="E5346" s="191">
        <v>0</v>
      </c>
    </row>
    <row r="5347" spans="1:5" x14ac:dyDescent="0.25">
      <c r="A5347" s="188">
        <v>3203000009</v>
      </c>
      <c r="B5347" s="188" t="s">
        <v>5724</v>
      </c>
      <c r="C5347" s="188" t="s">
        <v>903</v>
      </c>
      <c r="D5347" s="188" t="s">
        <v>479</v>
      </c>
      <c r="E5347" s="189">
        <v>0</v>
      </c>
    </row>
    <row r="5348" spans="1:5" x14ac:dyDescent="0.25">
      <c r="A5348" s="190">
        <v>3203000010</v>
      </c>
      <c r="B5348" s="190" t="s">
        <v>4444</v>
      </c>
      <c r="C5348" s="190" t="s">
        <v>903</v>
      </c>
      <c r="D5348" s="190" t="s">
        <v>479</v>
      </c>
      <c r="E5348" s="191">
        <v>0</v>
      </c>
    </row>
    <row r="5349" spans="1:5" x14ac:dyDescent="0.25">
      <c r="A5349" s="188">
        <v>3203000011</v>
      </c>
      <c r="B5349" s="188" t="s">
        <v>3132</v>
      </c>
      <c r="C5349" s="188" t="s">
        <v>903</v>
      </c>
      <c r="D5349" s="188" t="s">
        <v>479</v>
      </c>
      <c r="E5349" s="189">
        <v>0</v>
      </c>
    </row>
    <row r="5350" spans="1:5" x14ac:dyDescent="0.25">
      <c r="A5350" s="190">
        <v>3203000012</v>
      </c>
      <c r="B5350" s="190" t="s">
        <v>11895</v>
      </c>
      <c r="C5350" s="190" t="s">
        <v>903</v>
      </c>
      <c r="D5350" s="190" t="s">
        <v>479</v>
      </c>
      <c r="E5350" s="191">
        <v>0</v>
      </c>
    </row>
    <row r="5351" spans="1:5" x14ac:dyDescent="0.25">
      <c r="A5351" s="188">
        <v>3203000013</v>
      </c>
      <c r="B5351" s="188" t="s">
        <v>11896</v>
      </c>
      <c r="C5351" s="188" t="s">
        <v>903</v>
      </c>
      <c r="D5351" s="188" t="s">
        <v>479</v>
      </c>
      <c r="E5351" s="189">
        <v>0</v>
      </c>
    </row>
    <row r="5352" spans="1:5" x14ac:dyDescent="0.25">
      <c r="A5352" s="190">
        <v>3203000014</v>
      </c>
      <c r="B5352" s="190" t="s">
        <v>3133</v>
      </c>
      <c r="C5352" s="190" t="s">
        <v>903</v>
      </c>
      <c r="D5352" s="190" t="s">
        <v>479</v>
      </c>
      <c r="E5352" s="191">
        <v>0</v>
      </c>
    </row>
    <row r="5353" spans="1:5" x14ac:dyDescent="0.25">
      <c r="A5353" s="188">
        <v>3203000015</v>
      </c>
      <c r="B5353" s="188" t="s">
        <v>4445</v>
      </c>
      <c r="C5353" s="188" t="s">
        <v>903</v>
      </c>
      <c r="D5353" s="188" t="s">
        <v>479</v>
      </c>
      <c r="E5353" s="189">
        <v>0</v>
      </c>
    </row>
    <row r="5354" spans="1:5" x14ac:dyDescent="0.25">
      <c r="A5354" s="190">
        <v>3203000016</v>
      </c>
      <c r="B5354" s="190" t="s">
        <v>4446</v>
      </c>
      <c r="C5354" s="190" t="s">
        <v>903</v>
      </c>
      <c r="D5354" s="190" t="s">
        <v>479</v>
      </c>
      <c r="E5354" s="191">
        <v>0</v>
      </c>
    </row>
    <row r="5355" spans="1:5" x14ac:dyDescent="0.25">
      <c r="A5355" s="188">
        <v>3203000017</v>
      </c>
      <c r="B5355" s="188" t="s">
        <v>3497</v>
      </c>
      <c r="C5355" s="188" t="s">
        <v>903</v>
      </c>
      <c r="D5355" s="188" t="s">
        <v>479</v>
      </c>
      <c r="E5355" s="189">
        <v>0</v>
      </c>
    </row>
    <row r="5356" spans="1:5" x14ac:dyDescent="0.25">
      <c r="A5356" s="190">
        <v>3203000018</v>
      </c>
      <c r="B5356" s="190" t="s">
        <v>3134</v>
      </c>
      <c r="C5356" s="190" t="s">
        <v>903</v>
      </c>
      <c r="D5356" s="190" t="s">
        <v>479</v>
      </c>
      <c r="E5356" s="191">
        <v>0</v>
      </c>
    </row>
    <row r="5357" spans="1:5" x14ac:dyDescent="0.25">
      <c r="A5357" s="188">
        <v>3203000019</v>
      </c>
      <c r="B5357" s="188" t="s">
        <v>3135</v>
      </c>
      <c r="C5357" s="188" t="s">
        <v>903</v>
      </c>
      <c r="D5357" s="188" t="s">
        <v>479</v>
      </c>
      <c r="E5357" s="189">
        <v>0</v>
      </c>
    </row>
    <row r="5358" spans="1:5" x14ac:dyDescent="0.25">
      <c r="A5358" s="190">
        <v>3203000020</v>
      </c>
      <c r="B5358" s="190" t="s">
        <v>4447</v>
      </c>
      <c r="C5358" s="190" t="s">
        <v>903</v>
      </c>
      <c r="D5358" s="190" t="s">
        <v>479</v>
      </c>
      <c r="E5358" s="191">
        <v>0</v>
      </c>
    </row>
    <row r="5359" spans="1:5" x14ac:dyDescent="0.25">
      <c r="A5359" s="188">
        <v>3203000021</v>
      </c>
      <c r="B5359" s="188" t="s">
        <v>3136</v>
      </c>
      <c r="C5359" s="188" t="s">
        <v>903</v>
      </c>
      <c r="D5359" s="188" t="s">
        <v>479</v>
      </c>
      <c r="E5359" s="189">
        <v>0</v>
      </c>
    </row>
    <row r="5360" spans="1:5" x14ac:dyDescent="0.25">
      <c r="A5360" s="190">
        <v>3203000022</v>
      </c>
      <c r="B5360" s="190" t="s">
        <v>11897</v>
      </c>
      <c r="C5360" s="190" t="s">
        <v>903</v>
      </c>
      <c r="D5360" s="190" t="s">
        <v>479</v>
      </c>
      <c r="E5360" s="191">
        <v>0</v>
      </c>
    </row>
    <row r="5361" spans="1:5" x14ac:dyDescent="0.25">
      <c r="A5361" s="188">
        <v>3203000023</v>
      </c>
      <c r="B5361" s="188" t="s">
        <v>4448</v>
      </c>
      <c r="C5361" s="188" t="s">
        <v>903</v>
      </c>
      <c r="D5361" s="188" t="s">
        <v>479</v>
      </c>
      <c r="E5361" s="189">
        <v>0</v>
      </c>
    </row>
    <row r="5362" spans="1:5" x14ac:dyDescent="0.25">
      <c r="A5362" s="190">
        <v>3203000024</v>
      </c>
      <c r="B5362" s="190" t="s">
        <v>4449</v>
      </c>
      <c r="C5362" s="190" t="s">
        <v>903</v>
      </c>
      <c r="D5362" s="190" t="s">
        <v>479</v>
      </c>
      <c r="E5362" s="191">
        <v>0</v>
      </c>
    </row>
    <row r="5363" spans="1:5" x14ac:dyDescent="0.25">
      <c r="A5363" s="188">
        <v>3203000025</v>
      </c>
      <c r="B5363" s="188" t="s">
        <v>7281</v>
      </c>
      <c r="C5363" s="188" t="s">
        <v>903</v>
      </c>
      <c r="D5363" s="188" t="s">
        <v>479</v>
      </c>
      <c r="E5363" s="189">
        <v>0</v>
      </c>
    </row>
    <row r="5364" spans="1:5" x14ac:dyDescent="0.25">
      <c r="A5364" s="190">
        <v>3203000026</v>
      </c>
      <c r="B5364" s="190" t="s">
        <v>3137</v>
      </c>
      <c r="C5364" s="190" t="s">
        <v>903</v>
      </c>
      <c r="D5364" s="190" t="s">
        <v>479</v>
      </c>
      <c r="E5364" s="191">
        <v>0</v>
      </c>
    </row>
    <row r="5365" spans="1:5" x14ac:dyDescent="0.25">
      <c r="A5365" s="188">
        <v>3203000027</v>
      </c>
      <c r="B5365" s="188" t="s">
        <v>3138</v>
      </c>
      <c r="C5365" s="188" t="s">
        <v>903</v>
      </c>
      <c r="D5365" s="188" t="s">
        <v>479</v>
      </c>
      <c r="E5365" s="189">
        <v>0</v>
      </c>
    </row>
    <row r="5366" spans="1:5" x14ac:dyDescent="0.25">
      <c r="A5366" s="190">
        <v>3203000028</v>
      </c>
      <c r="B5366" s="190" t="s">
        <v>3139</v>
      </c>
      <c r="C5366" s="190" t="s">
        <v>903</v>
      </c>
      <c r="D5366" s="190" t="s">
        <v>479</v>
      </c>
      <c r="E5366" s="191">
        <v>0</v>
      </c>
    </row>
    <row r="5367" spans="1:5" x14ac:dyDescent="0.25">
      <c r="A5367" s="188">
        <v>3203000029</v>
      </c>
      <c r="B5367" s="188" t="s">
        <v>3140</v>
      </c>
      <c r="C5367" s="188" t="s">
        <v>903</v>
      </c>
      <c r="D5367" s="188" t="s">
        <v>479</v>
      </c>
      <c r="E5367" s="189">
        <v>0</v>
      </c>
    </row>
    <row r="5368" spans="1:5" x14ac:dyDescent="0.25">
      <c r="A5368" s="190">
        <v>3203000030</v>
      </c>
      <c r="B5368" s="190" t="s">
        <v>5725</v>
      </c>
      <c r="C5368" s="190" t="s">
        <v>903</v>
      </c>
      <c r="D5368" s="190" t="s">
        <v>479</v>
      </c>
      <c r="E5368" s="191">
        <v>0</v>
      </c>
    </row>
    <row r="5369" spans="1:5" x14ac:dyDescent="0.25">
      <c r="A5369" s="188">
        <v>3203000031</v>
      </c>
      <c r="B5369" s="188" t="s">
        <v>3498</v>
      </c>
      <c r="C5369" s="188" t="s">
        <v>903</v>
      </c>
      <c r="D5369" s="188" t="s">
        <v>479</v>
      </c>
      <c r="E5369" s="189">
        <v>0</v>
      </c>
    </row>
    <row r="5370" spans="1:5" x14ac:dyDescent="0.25">
      <c r="A5370" s="190">
        <v>3203000032</v>
      </c>
      <c r="B5370" s="190" t="s">
        <v>3141</v>
      </c>
      <c r="C5370" s="190" t="s">
        <v>903</v>
      </c>
      <c r="D5370" s="190" t="s">
        <v>479</v>
      </c>
      <c r="E5370" s="191">
        <v>0</v>
      </c>
    </row>
    <row r="5371" spans="1:5" x14ac:dyDescent="0.25">
      <c r="A5371" s="188">
        <v>3203000033</v>
      </c>
      <c r="B5371" s="188" t="s">
        <v>3142</v>
      </c>
      <c r="C5371" s="188" t="s">
        <v>903</v>
      </c>
      <c r="D5371" s="188" t="s">
        <v>479</v>
      </c>
      <c r="E5371" s="189">
        <v>0</v>
      </c>
    </row>
    <row r="5372" spans="1:5" x14ac:dyDescent="0.25">
      <c r="A5372" s="190">
        <v>3203000034</v>
      </c>
      <c r="B5372" s="190" t="s">
        <v>3143</v>
      </c>
      <c r="C5372" s="190" t="s">
        <v>903</v>
      </c>
      <c r="D5372" s="190" t="s">
        <v>479</v>
      </c>
      <c r="E5372" s="191">
        <v>0</v>
      </c>
    </row>
    <row r="5373" spans="1:5" x14ac:dyDescent="0.25">
      <c r="A5373" s="188">
        <v>3203000035</v>
      </c>
      <c r="B5373" s="188" t="s">
        <v>3499</v>
      </c>
      <c r="C5373" s="188" t="s">
        <v>903</v>
      </c>
      <c r="D5373" s="188" t="s">
        <v>479</v>
      </c>
      <c r="E5373" s="189">
        <v>0</v>
      </c>
    </row>
    <row r="5374" spans="1:5" x14ac:dyDescent="0.25">
      <c r="A5374" s="190">
        <v>3203000036</v>
      </c>
      <c r="B5374" s="190" t="s">
        <v>5726</v>
      </c>
      <c r="C5374" s="190" t="s">
        <v>903</v>
      </c>
      <c r="D5374" s="190" t="s">
        <v>2002</v>
      </c>
      <c r="E5374" s="191">
        <v>0</v>
      </c>
    </row>
    <row r="5375" spans="1:5" x14ac:dyDescent="0.25">
      <c r="A5375" s="188">
        <v>3203000037</v>
      </c>
      <c r="B5375" s="188" t="s">
        <v>3500</v>
      </c>
      <c r="C5375" s="188" t="s">
        <v>903</v>
      </c>
      <c r="D5375" s="188" t="s">
        <v>479</v>
      </c>
      <c r="E5375" s="189">
        <v>0</v>
      </c>
    </row>
    <row r="5376" spans="1:5" x14ac:dyDescent="0.25">
      <c r="A5376" s="190">
        <v>3203000038</v>
      </c>
      <c r="B5376" s="190" t="s">
        <v>4450</v>
      </c>
      <c r="C5376" s="190" t="s">
        <v>903</v>
      </c>
      <c r="D5376" s="190" t="s">
        <v>479</v>
      </c>
      <c r="E5376" s="191">
        <v>0</v>
      </c>
    </row>
    <row r="5377" spans="1:5" x14ac:dyDescent="0.25">
      <c r="A5377" s="188">
        <v>3203000039</v>
      </c>
      <c r="B5377" s="188" t="s">
        <v>9691</v>
      </c>
      <c r="C5377" s="188" t="s">
        <v>903</v>
      </c>
      <c r="D5377" s="188" t="s">
        <v>2247</v>
      </c>
      <c r="E5377" s="189">
        <v>0</v>
      </c>
    </row>
    <row r="5378" spans="1:5" x14ac:dyDescent="0.25">
      <c r="A5378" s="190">
        <v>3203000040</v>
      </c>
      <c r="B5378" s="190" t="s">
        <v>8714</v>
      </c>
      <c r="C5378" s="190" t="s">
        <v>903</v>
      </c>
      <c r="D5378" s="190" t="s">
        <v>479</v>
      </c>
      <c r="E5378" s="191">
        <v>0</v>
      </c>
    </row>
    <row r="5379" spans="1:5" x14ac:dyDescent="0.25">
      <c r="A5379" s="188">
        <v>3203020001</v>
      </c>
      <c r="B5379" s="188" t="s">
        <v>9692</v>
      </c>
      <c r="C5379" s="188" t="s">
        <v>903</v>
      </c>
      <c r="D5379" s="188" t="s">
        <v>479</v>
      </c>
      <c r="E5379" s="189">
        <v>0</v>
      </c>
    </row>
    <row r="5380" spans="1:5" x14ac:dyDescent="0.25">
      <c r="A5380" s="190">
        <v>3203020002</v>
      </c>
      <c r="B5380" s="190" t="s">
        <v>5020</v>
      </c>
      <c r="C5380" s="190" t="s">
        <v>903</v>
      </c>
      <c r="D5380" s="190" t="s">
        <v>479</v>
      </c>
      <c r="E5380" s="191">
        <v>0</v>
      </c>
    </row>
    <row r="5381" spans="1:5" x14ac:dyDescent="0.25">
      <c r="A5381" s="188">
        <v>3203020003</v>
      </c>
      <c r="B5381" s="188" t="s">
        <v>7888</v>
      </c>
      <c r="C5381" s="188" t="s">
        <v>903</v>
      </c>
      <c r="D5381" s="188" t="s">
        <v>479</v>
      </c>
      <c r="E5381" s="189">
        <v>0</v>
      </c>
    </row>
    <row r="5382" spans="1:5" x14ac:dyDescent="0.25">
      <c r="A5382" s="190">
        <v>3203020004</v>
      </c>
      <c r="B5382" s="190" t="s">
        <v>6546</v>
      </c>
      <c r="C5382" s="190" t="s">
        <v>903</v>
      </c>
      <c r="D5382" s="190" t="s">
        <v>479</v>
      </c>
      <c r="E5382" s="191">
        <v>0</v>
      </c>
    </row>
    <row r="5383" spans="1:5" x14ac:dyDescent="0.25">
      <c r="A5383" s="188">
        <v>3203020005</v>
      </c>
      <c r="B5383" s="188" t="s">
        <v>6547</v>
      </c>
      <c r="C5383" s="188" t="s">
        <v>903</v>
      </c>
      <c r="D5383" s="188" t="s">
        <v>479</v>
      </c>
      <c r="E5383" s="189">
        <v>0</v>
      </c>
    </row>
    <row r="5384" spans="1:5" x14ac:dyDescent="0.25">
      <c r="A5384" s="190">
        <v>3203020006</v>
      </c>
      <c r="B5384" s="190" t="s">
        <v>6548</v>
      </c>
      <c r="C5384" s="190" t="s">
        <v>903</v>
      </c>
      <c r="D5384" s="190" t="s">
        <v>479</v>
      </c>
      <c r="E5384" s="191">
        <v>0</v>
      </c>
    </row>
    <row r="5385" spans="1:5" x14ac:dyDescent="0.25">
      <c r="A5385" s="188">
        <v>3203020007</v>
      </c>
      <c r="B5385" s="188" t="s">
        <v>3501</v>
      </c>
      <c r="C5385" s="188" t="s">
        <v>903</v>
      </c>
      <c r="D5385" s="188" t="s">
        <v>479</v>
      </c>
      <c r="E5385" s="189">
        <v>0</v>
      </c>
    </row>
    <row r="5386" spans="1:5" x14ac:dyDescent="0.25">
      <c r="A5386" s="190">
        <v>3203020008</v>
      </c>
      <c r="B5386" s="190" t="s">
        <v>5021</v>
      </c>
      <c r="C5386" s="190" t="s">
        <v>903</v>
      </c>
      <c r="D5386" s="190" t="s">
        <v>479</v>
      </c>
      <c r="E5386" s="191">
        <v>0</v>
      </c>
    </row>
    <row r="5387" spans="1:5" x14ac:dyDescent="0.25">
      <c r="A5387" s="188">
        <v>3203020009</v>
      </c>
      <c r="B5387" s="188" t="s">
        <v>3502</v>
      </c>
      <c r="C5387" s="188" t="s">
        <v>903</v>
      </c>
      <c r="D5387" s="188" t="s">
        <v>479</v>
      </c>
      <c r="E5387" s="189">
        <v>0</v>
      </c>
    </row>
    <row r="5388" spans="1:5" x14ac:dyDescent="0.25">
      <c r="A5388" s="190">
        <v>3203020010</v>
      </c>
      <c r="B5388" s="190" t="s">
        <v>6429</v>
      </c>
      <c r="C5388" s="190" t="s">
        <v>903</v>
      </c>
      <c r="D5388" s="190" t="s">
        <v>478</v>
      </c>
      <c r="E5388" s="191">
        <v>0</v>
      </c>
    </row>
    <row r="5389" spans="1:5" x14ac:dyDescent="0.25">
      <c r="A5389" s="188">
        <v>3203050001</v>
      </c>
      <c r="B5389" s="188" t="s">
        <v>2431</v>
      </c>
      <c r="C5389" s="188" t="s">
        <v>903</v>
      </c>
      <c r="D5389" s="188" t="s">
        <v>750</v>
      </c>
      <c r="E5389" s="189">
        <v>0</v>
      </c>
    </row>
    <row r="5390" spans="1:5" x14ac:dyDescent="0.25">
      <c r="A5390" s="190">
        <v>3203070001</v>
      </c>
      <c r="B5390" s="190" t="s">
        <v>2432</v>
      </c>
      <c r="C5390" s="190" t="s">
        <v>903</v>
      </c>
      <c r="D5390" s="190" t="s">
        <v>479</v>
      </c>
      <c r="E5390" s="191">
        <v>0</v>
      </c>
    </row>
    <row r="5391" spans="1:5" x14ac:dyDescent="0.25">
      <c r="A5391" s="188">
        <v>3203070002</v>
      </c>
      <c r="B5391" s="188" t="s">
        <v>5727</v>
      </c>
      <c r="C5391" s="188" t="s">
        <v>903</v>
      </c>
      <c r="D5391" s="188" t="s">
        <v>1975</v>
      </c>
      <c r="E5391" s="189">
        <v>0</v>
      </c>
    </row>
    <row r="5392" spans="1:5" x14ac:dyDescent="0.25">
      <c r="A5392" s="190">
        <v>3203070003</v>
      </c>
      <c r="B5392" s="190" t="s">
        <v>5728</v>
      </c>
      <c r="C5392" s="190" t="s">
        <v>903</v>
      </c>
      <c r="D5392" s="190" t="s">
        <v>479</v>
      </c>
      <c r="E5392" s="191">
        <v>0</v>
      </c>
    </row>
    <row r="5393" spans="1:5" x14ac:dyDescent="0.25">
      <c r="A5393" s="188">
        <v>3203070004</v>
      </c>
      <c r="B5393" s="188" t="s">
        <v>7282</v>
      </c>
      <c r="C5393" s="188" t="s">
        <v>903</v>
      </c>
      <c r="D5393" s="188" t="s">
        <v>1975</v>
      </c>
      <c r="E5393" s="189">
        <v>0</v>
      </c>
    </row>
    <row r="5394" spans="1:5" x14ac:dyDescent="0.25">
      <c r="A5394" s="190">
        <v>3203070005</v>
      </c>
      <c r="B5394" s="190" t="s">
        <v>5729</v>
      </c>
      <c r="C5394" s="190" t="s">
        <v>903</v>
      </c>
      <c r="D5394" s="190" t="s">
        <v>1975</v>
      </c>
      <c r="E5394" s="191">
        <v>0</v>
      </c>
    </row>
    <row r="5395" spans="1:5" x14ac:dyDescent="0.25">
      <c r="A5395" s="188">
        <v>3203080001</v>
      </c>
      <c r="B5395" s="188" t="s">
        <v>7211</v>
      </c>
      <c r="C5395" s="188" t="s">
        <v>903</v>
      </c>
      <c r="D5395" s="188" t="s">
        <v>2092</v>
      </c>
      <c r="E5395" s="189">
        <v>0</v>
      </c>
    </row>
    <row r="5396" spans="1:5" x14ac:dyDescent="0.25">
      <c r="A5396" s="190">
        <v>3203080002</v>
      </c>
      <c r="B5396" s="190" t="s">
        <v>7889</v>
      </c>
      <c r="C5396" s="190" t="s">
        <v>903</v>
      </c>
      <c r="D5396" s="190" t="s">
        <v>479</v>
      </c>
      <c r="E5396" s="191">
        <v>0</v>
      </c>
    </row>
    <row r="5397" spans="1:5" x14ac:dyDescent="0.25">
      <c r="A5397" s="188">
        <v>3203080003</v>
      </c>
      <c r="B5397" s="188" t="s">
        <v>7890</v>
      </c>
      <c r="C5397" s="188" t="s">
        <v>903</v>
      </c>
      <c r="D5397" s="188" t="s">
        <v>479</v>
      </c>
      <c r="E5397" s="189">
        <v>0</v>
      </c>
    </row>
    <row r="5398" spans="1:5" x14ac:dyDescent="0.25">
      <c r="A5398" s="190">
        <v>3203100001</v>
      </c>
      <c r="B5398" s="190" t="s">
        <v>5022</v>
      </c>
      <c r="C5398" s="190" t="s">
        <v>903</v>
      </c>
      <c r="D5398" s="190" t="s">
        <v>479</v>
      </c>
      <c r="E5398" s="191">
        <v>0</v>
      </c>
    </row>
    <row r="5399" spans="1:5" x14ac:dyDescent="0.25">
      <c r="A5399" s="188">
        <v>3203100002</v>
      </c>
      <c r="B5399" s="188" t="s">
        <v>2677</v>
      </c>
      <c r="C5399" s="188" t="s">
        <v>903</v>
      </c>
      <c r="D5399" s="188" t="s">
        <v>479</v>
      </c>
      <c r="E5399" s="189">
        <v>0</v>
      </c>
    </row>
    <row r="5400" spans="1:5" x14ac:dyDescent="0.25">
      <c r="A5400" s="190">
        <v>3203110001</v>
      </c>
      <c r="B5400" s="190" t="s">
        <v>2433</v>
      </c>
      <c r="C5400" s="190" t="s">
        <v>903</v>
      </c>
      <c r="D5400" s="190" t="s">
        <v>479</v>
      </c>
      <c r="E5400" s="191">
        <v>0</v>
      </c>
    </row>
    <row r="5401" spans="1:5" x14ac:dyDescent="0.25">
      <c r="A5401" s="188">
        <v>3203110002</v>
      </c>
      <c r="B5401" s="188" t="s">
        <v>6895</v>
      </c>
      <c r="C5401" s="188" t="s">
        <v>903</v>
      </c>
      <c r="D5401" s="188" t="s">
        <v>479</v>
      </c>
      <c r="E5401" s="189">
        <v>0</v>
      </c>
    </row>
    <row r="5402" spans="1:5" x14ac:dyDescent="0.25">
      <c r="A5402" s="190">
        <v>3203110003</v>
      </c>
      <c r="B5402" s="190" t="s">
        <v>6896</v>
      </c>
      <c r="C5402" s="190" t="s">
        <v>903</v>
      </c>
      <c r="D5402" s="190" t="s">
        <v>479</v>
      </c>
      <c r="E5402" s="191">
        <v>0</v>
      </c>
    </row>
    <row r="5403" spans="1:5" x14ac:dyDescent="0.25">
      <c r="A5403" s="188">
        <v>3203110004</v>
      </c>
      <c r="B5403" s="188" t="s">
        <v>2434</v>
      </c>
      <c r="C5403" s="188" t="s">
        <v>903</v>
      </c>
      <c r="D5403" s="188" t="s">
        <v>479</v>
      </c>
      <c r="E5403" s="189">
        <v>0</v>
      </c>
    </row>
    <row r="5404" spans="1:5" x14ac:dyDescent="0.25">
      <c r="A5404" s="190">
        <v>3203110005</v>
      </c>
      <c r="B5404" s="190" t="s">
        <v>5730</v>
      </c>
      <c r="C5404" s="190" t="s">
        <v>903</v>
      </c>
      <c r="D5404" s="190" t="s">
        <v>479</v>
      </c>
      <c r="E5404" s="191">
        <v>0</v>
      </c>
    </row>
    <row r="5405" spans="1:5" x14ac:dyDescent="0.25">
      <c r="A5405" s="188">
        <v>3203110006</v>
      </c>
      <c r="B5405" s="188" t="s">
        <v>12437</v>
      </c>
      <c r="C5405" s="188" t="s">
        <v>903</v>
      </c>
      <c r="D5405" s="188" t="s">
        <v>479</v>
      </c>
      <c r="E5405" s="189">
        <v>0</v>
      </c>
    </row>
    <row r="5406" spans="1:5" x14ac:dyDescent="0.25">
      <c r="A5406" s="190">
        <v>3203110007</v>
      </c>
      <c r="B5406" s="190" t="s">
        <v>5731</v>
      </c>
      <c r="C5406" s="190" t="s">
        <v>903</v>
      </c>
      <c r="D5406" s="190" t="s">
        <v>479</v>
      </c>
      <c r="E5406" s="191">
        <v>0</v>
      </c>
    </row>
    <row r="5407" spans="1:5" x14ac:dyDescent="0.25">
      <c r="A5407" s="188">
        <v>3203110008</v>
      </c>
      <c r="B5407" s="188" t="s">
        <v>2435</v>
      </c>
      <c r="C5407" s="188" t="s">
        <v>903</v>
      </c>
      <c r="D5407" s="188" t="s">
        <v>479</v>
      </c>
      <c r="E5407" s="189">
        <v>0</v>
      </c>
    </row>
    <row r="5408" spans="1:5" x14ac:dyDescent="0.25">
      <c r="A5408" s="190">
        <v>3203110009</v>
      </c>
      <c r="B5408" s="190" t="s">
        <v>2436</v>
      </c>
      <c r="C5408" s="190" t="s">
        <v>903</v>
      </c>
      <c r="D5408" s="190" t="s">
        <v>479</v>
      </c>
      <c r="E5408" s="191">
        <v>0</v>
      </c>
    </row>
    <row r="5409" spans="1:5" x14ac:dyDescent="0.25">
      <c r="A5409" s="188">
        <v>3203110010</v>
      </c>
      <c r="B5409" s="188" t="s">
        <v>5023</v>
      </c>
      <c r="C5409" s="188" t="s">
        <v>903</v>
      </c>
      <c r="D5409" s="188" t="s">
        <v>1975</v>
      </c>
      <c r="E5409" s="189">
        <v>0</v>
      </c>
    </row>
    <row r="5410" spans="1:5" x14ac:dyDescent="0.25">
      <c r="A5410" s="190">
        <v>3203110011</v>
      </c>
      <c r="B5410" s="190" t="s">
        <v>5024</v>
      </c>
      <c r="C5410" s="190" t="s">
        <v>903</v>
      </c>
      <c r="D5410" s="190" t="s">
        <v>479</v>
      </c>
      <c r="E5410" s="191">
        <v>0</v>
      </c>
    </row>
    <row r="5411" spans="1:5" x14ac:dyDescent="0.25">
      <c r="A5411" s="188">
        <v>3203110012</v>
      </c>
      <c r="B5411" s="188" t="s">
        <v>8605</v>
      </c>
      <c r="C5411" s="188" t="s">
        <v>903</v>
      </c>
      <c r="D5411" s="188" t="s">
        <v>1966</v>
      </c>
      <c r="E5411" s="189">
        <v>0</v>
      </c>
    </row>
    <row r="5412" spans="1:5" x14ac:dyDescent="0.25">
      <c r="A5412" s="190">
        <v>3203110013</v>
      </c>
      <c r="B5412" s="190" t="s">
        <v>5732</v>
      </c>
      <c r="C5412" s="190" t="s">
        <v>903</v>
      </c>
      <c r="D5412" s="190" t="s">
        <v>479</v>
      </c>
      <c r="E5412" s="191">
        <v>0</v>
      </c>
    </row>
    <row r="5413" spans="1:5" x14ac:dyDescent="0.25">
      <c r="A5413" s="188">
        <v>3203110014</v>
      </c>
      <c r="B5413" s="188" t="s">
        <v>2437</v>
      </c>
      <c r="C5413" s="188" t="s">
        <v>903</v>
      </c>
      <c r="D5413" s="188" t="s">
        <v>479</v>
      </c>
      <c r="E5413" s="189">
        <v>0</v>
      </c>
    </row>
    <row r="5414" spans="1:5" x14ac:dyDescent="0.25">
      <c r="A5414" s="190">
        <v>3203110015</v>
      </c>
      <c r="B5414" s="190" t="s">
        <v>9693</v>
      </c>
      <c r="C5414" s="190" t="s">
        <v>903</v>
      </c>
      <c r="D5414" s="190" t="s">
        <v>479</v>
      </c>
      <c r="E5414" s="191">
        <v>0</v>
      </c>
    </row>
    <row r="5415" spans="1:5" x14ac:dyDescent="0.25">
      <c r="A5415" s="188">
        <v>3203110016</v>
      </c>
      <c r="B5415" s="188" t="s">
        <v>2438</v>
      </c>
      <c r="C5415" s="188" t="s">
        <v>903</v>
      </c>
      <c r="D5415" s="188" t="s">
        <v>1975</v>
      </c>
      <c r="E5415" s="189">
        <v>0</v>
      </c>
    </row>
    <row r="5416" spans="1:5" x14ac:dyDescent="0.25">
      <c r="A5416" s="190">
        <v>3203110017</v>
      </c>
      <c r="B5416" s="190" t="s">
        <v>6897</v>
      </c>
      <c r="C5416" s="190" t="s">
        <v>903</v>
      </c>
      <c r="D5416" s="190" t="s">
        <v>2002</v>
      </c>
      <c r="E5416" s="191">
        <v>0</v>
      </c>
    </row>
    <row r="5417" spans="1:5" x14ac:dyDescent="0.25">
      <c r="A5417" s="188">
        <v>3203110018</v>
      </c>
      <c r="B5417" s="188" t="s">
        <v>5025</v>
      </c>
      <c r="C5417" s="188" t="s">
        <v>903</v>
      </c>
      <c r="D5417" s="188" t="s">
        <v>2002</v>
      </c>
      <c r="E5417" s="189">
        <v>0</v>
      </c>
    </row>
    <row r="5418" spans="1:5" x14ac:dyDescent="0.25">
      <c r="A5418" s="190">
        <v>3203110019</v>
      </c>
      <c r="B5418" s="190" t="s">
        <v>8606</v>
      </c>
      <c r="C5418" s="190" t="s">
        <v>903</v>
      </c>
      <c r="D5418" s="190" t="s">
        <v>479</v>
      </c>
      <c r="E5418" s="191">
        <v>0</v>
      </c>
    </row>
    <row r="5419" spans="1:5" x14ac:dyDescent="0.25">
      <c r="A5419" s="188">
        <v>3203110020</v>
      </c>
      <c r="B5419" s="188" t="s">
        <v>2439</v>
      </c>
      <c r="C5419" s="188" t="s">
        <v>903</v>
      </c>
      <c r="D5419" s="188" t="s">
        <v>1975</v>
      </c>
      <c r="E5419" s="189">
        <v>0</v>
      </c>
    </row>
    <row r="5420" spans="1:5" x14ac:dyDescent="0.25">
      <c r="A5420" s="190">
        <v>3203110021</v>
      </c>
      <c r="B5420" s="190" t="s">
        <v>2440</v>
      </c>
      <c r="C5420" s="190" t="s">
        <v>903</v>
      </c>
      <c r="D5420" s="190" t="s">
        <v>1975</v>
      </c>
      <c r="E5420" s="191">
        <v>0</v>
      </c>
    </row>
    <row r="5421" spans="1:5" x14ac:dyDescent="0.25">
      <c r="A5421" s="188">
        <v>3203110022</v>
      </c>
      <c r="B5421" s="188" t="s">
        <v>2441</v>
      </c>
      <c r="C5421" s="188" t="s">
        <v>903</v>
      </c>
      <c r="D5421" s="188" t="s">
        <v>1975</v>
      </c>
      <c r="E5421" s="189">
        <v>0</v>
      </c>
    </row>
    <row r="5422" spans="1:5" x14ac:dyDescent="0.25">
      <c r="A5422" s="190">
        <v>3203110023</v>
      </c>
      <c r="B5422" s="190" t="s">
        <v>2442</v>
      </c>
      <c r="C5422" s="190" t="s">
        <v>903</v>
      </c>
      <c r="D5422" s="190" t="s">
        <v>1975</v>
      </c>
      <c r="E5422" s="191">
        <v>0</v>
      </c>
    </row>
    <row r="5423" spans="1:5" x14ac:dyDescent="0.25">
      <c r="A5423" s="188">
        <v>3203110024</v>
      </c>
      <c r="B5423" s="188" t="s">
        <v>2443</v>
      </c>
      <c r="C5423" s="188" t="s">
        <v>903</v>
      </c>
      <c r="D5423" s="188" t="s">
        <v>1975</v>
      </c>
      <c r="E5423" s="189">
        <v>0</v>
      </c>
    </row>
    <row r="5424" spans="1:5" x14ac:dyDescent="0.25">
      <c r="A5424" s="190">
        <v>3203110025</v>
      </c>
      <c r="B5424" s="190" t="s">
        <v>2444</v>
      </c>
      <c r="C5424" s="190" t="s">
        <v>903</v>
      </c>
      <c r="D5424" s="190" t="s">
        <v>1975</v>
      </c>
      <c r="E5424" s="191">
        <v>0</v>
      </c>
    </row>
    <row r="5425" spans="1:5" x14ac:dyDescent="0.25">
      <c r="A5425" s="188">
        <v>3203110026</v>
      </c>
      <c r="B5425" s="188" t="s">
        <v>2445</v>
      </c>
      <c r="C5425" s="188" t="s">
        <v>903</v>
      </c>
      <c r="D5425" s="188" t="s">
        <v>1975</v>
      </c>
      <c r="E5425" s="189">
        <v>0</v>
      </c>
    </row>
    <row r="5426" spans="1:5" x14ac:dyDescent="0.25">
      <c r="A5426" s="190">
        <v>3203110027</v>
      </c>
      <c r="B5426" s="190" t="s">
        <v>2446</v>
      </c>
      <c r="C5426" s="190" t="s">
        <v>903</v>
      </c>
      <c r="D5426" s="190" t="s">
        <v>1975</v>
      </c>
      <c r="E5426" s="191">
        <v>0</v>
      </c>
    </row>
    <row r="5427" spans="1:5" x14ac:dyDescent="0.25">
      <c r="A5427" s="188">
        <v>3203110028</v>
      </c>
      <c r="B5427" s="188" t="s">
        <v>2447</v>
      </c>
      <c r="C5427" s="188" t="s">
        <v>903</v>
      </c>
      <c r="D5427" s="188" t="s">
        <v>1975</v>
      </c>
      <c r="E5427" s="189">
        <v>0</v>
      </c>
    </row>
    <row r="5428" spans="1:5" x14ac:dyDescent="0.25">
      <c r="A5428" s="190">
        <v>3203110029</v>
      </c>
      <c r="B5428" s="190" t="s">
        <v>3503</v>
      </c>
      <c r="C5428" s="190" t="s">
        <v>903</v>
      </c>
      <c r="D5428" s="190" t="s">
        <v>479</v>
      </c>
      <c r="E5428" s="191">
        <v>0</v>
      </c>
    </row>
    <row r="5429" spans="1:5" x14ac:dyDescent="0.25">
      <c r="A5429" s="188">
        <v>3203110030</v>
      </c>
      <c r="B5429" s="188" t="s">
        <v>4338</v>
      </c>
      <c r="C5429" s="188" t="s">
        <v>903</v>
      </c>
      <c r="D5429" s="188" t="s">
        <v>479</v>
      </c>
      <c r="E5429" s="189">
        <v>0</v>
      </c>
    </row>
    <row r="5430" spans="1:5" x14ac:dyDescent="0.25">
      <c r="A5430" s="190">
        <v>3203110031</v>
      </c>
      <c r="B5430" s="190" t="s">
        <v>5026</v>
      </c>
      <c r="C5430" s="190" t="s">
        <v>903</v>
      </c>
      <c r="D5430" s="190" t="s">
        <v>479</v>
      </c>
      <c r="E5430" s="191">
        <v>0</v>
      </c>
    </row>
    <row r="5431" spans="1:5" x14ac:dyDescent="0.25">
      <c r="A5431" s="188">
        <v>3203110032</v>
      </c>
      <c r="B5431" s="188" t="s">
        <v>9045</v>
      </c>
      <c r="C5431" s="188" t="s">
        <v>903</v>
      </c>
      <c r="D5431" s="188" t="s">
        <v>479</v>
      </c>
      <c r="E5431" s="189">
        <v>0</v>
      </c>
    </row>
    <row r="5432" spans="1:5" x14ac:dyDescent="0.25">
      <c r="A5432" s="190">
        <v>3203110033</v>
      </c>
      <c r="B5432" s="190" t="s">
        <v>6244</v>
      </c>
      <c r="C5432" s="190" t="s">
        <v>903</v>
      </c>
      <c r="D5432" s="190" t="s">
        <v>479</v>
      </c>
      <c r="E5432" s="191">
        <v>0</v>
      </c>
    </row>
    <row r="5433" spans="1:5" x14ac:dyDescent="0.25">
      <c r="A5433" s="188">
        <v>3203110034</v>
      </c>
      <c r="B5433" s="188" t="s">
        <v>4451</v>
      </c>
      <c r="C5433" s="188" t="s">
        <v>903</v>
      </c>
      <c r="D5433" s="188" t="s">
        <v>479</v>
      </c>
      <c r="E5433" s="189">
        <v>0</v>
      </c>
    </row>
    <row r="5434" spans="1:5" x14ac:dyDescent="0.25">
      <c r="A5434" s="190">
        <v>3203110035</v>
      </c>
      <c r="B5434" s="190" t="s">
        <v>2448</v>
      </c>
      <c r="C5434" s="190" t="s">
        <v>903</v>
      </c>
      <c r="D5434" s="190" t="s">
        <v>479</v>
      </c>
      <c r="E5434" s="191">
        <v>0</v>
      </c>
    </row>
    <row r="5435" spans="1:5" x14ac:dyDescent="0.25">
      <c r="A5435" s="188">
        <v>3203110036</v>
      </c>
      <c r="B5435" s="188" t="s">
        <v>2449</v>
      </c>
      <c r="C5435" s="188" t="s">
        <v>903</v>
      </c>
      <c r="D5435" s="188" t="s">
        <v>479</v>
      </c>
      <c r="E5435" s="189">
        <v>0</v>
      </c>
    </row>
    <row r="5436" spans="1:5" x14ac:dyDescent="0.25">
      <c r="A5436" s="190">
        <v>3203110037</v>
      </c>
      <c r="B5436" s="190" t="s">
        <v>2450</v>
      </c>
      <c r="C5436" s="190" t="s">
        <v>903</v>
      </c>
      <c r="D5436" s="190" t="s">
        <v>479</v>
      </c>
      <c r="E5436" s="191">
        <v>0</v>
      </c>
    </row>
    <row r="5437" spans="1:5" x14ac:dyDescent="0.25">
      <c r="A5437" s="188">
        <v>3203110038</v>
      </c>
      <c r="B5437" s="188" t="s">
        <v>2451</v>
      </c>
      <c r="C5437" s="188" t="s">
        <v>903</v>
      </c>
      <c r="D5437" s="188" t="s">
        <v>479</v>
      </c>
      <c r="E5437" s="189">
        <v>0</v>
      </c>
    </row>
    <row r="5438" spans="1:5" x14ac:dyDescent="0.25">
      <c r="A5438" s="190">
        <v>3203110039</v>
      </c>
      <c r="B5438" s="190" t="s">
        <v>2452</v>
      </c>
      <c r="C5438" s="190" t="s">
        <v>903</v>
      </c>
      <c r="D5438" s="190" t="s">
        <v>479</v>
      </c>
      <c r="E5438" s="191">
        <v>0</v>
      </c>
    </row>
    <row r="5439" spans="1:5" x14ac:dyDescent="0.25">
      <c r="A5439" s="188">
        <v>3203110040</v>
      </c>
      <c r="B5439" s="188" t="s">
        <v>5733</v>
      </c>
      <c r="C5439" s="188" t="s">
        <v>903</v>
      </c>
      <c r="D5439" s="188" t="s">
        <v>479</v>
      </c>
      <c r="E5439" s="189">
        <v>0</v>
      </c>
    </row>
    <row r="5440" spans="1:5" x14ac:dyDescent="0.25">
      <c r="A5440" s="190">
        <v>3203110041</v>
      </c>
      <c r="B5440" s="190" t="s">
        <v>6898</v>
      </c>
      <c r="C5440" s="190" t="s">
        <v>903</v>
      </c>
      <c r="D5440" s="190" t="s">
        <v>479</v>
      </c>
      <c r="E5440" s="191">
        <v>0</v>
      </c>
    </row>
    <row r="5441" spans="1:5" x14ac:dyDescent="0.25">
      <c r="A5441" s="188">
        <v>3203110042</v>
      </c>
      <c r="B5441" s="188" t="s">
        <v>2453</v>
      </c>
      <c r="C5441" s="188" t="s">
        <v>903</v>
      </c>
      <c r="D5441" s="188" t="s">
        <v>479</v>
      </c>
      <c r="E5441" s="189">
        <v>0</v>
      </c>
    </row>
    <row r="5442" spans="1:5" x14ac:dyDescent="0.25">
      <c r="A5442" s="190">
        <v>3203110043</v>
      </c>
      <c r="B5442" s="190" t="s">
        <v>2454</v>
      </c>
      <c r="C5442" s="190" t="s">
        <v>903</v>
      </c>
      <c r="D5442" s="190" t="s">
        <v>479</v>
      </c>
      <c r="E5442" s="191">
        <v>0</v>
      </c>
    </row>
    <row r="5443" spans="1:5" x14ac:dyDescent="0.25">
      <c r="A5443" s="188">
        <v>3203110044</v>
      </c>
      <c r="B5443" s="188" t="s">
        <v>2455</v>
      </c>
      <c r="C5443" s="188" t="s">
        <v>903</v>
      </c>
      <c r="D5443" s="188" t="s">
        <v>479</v>
      </c>
      <c r="E5443" s="189">
        <v>0</v>
      </c>
    </row>
    <row r="5444" spans="1:5" x14ac:dyDescent="0.25">
      <c r="A5444" s="190">
        <v>3203110045</v>
      </c>
      <c r="B5444" s="190" t="s">
        <v>6899</v>
      </c>
      <c r="C5444" s="190" t="s">
        <v>903</v>
      </c>
      <c r="D5444" s="190" t="s">
        <v>479</v>
      </c>
      <c r="E5444" s="191">
        <v>0</v>
      </c>
    </row>
    <row r="5445" spans="1:5" x14ac:dyDescent="0.25">
      <c r="A5445" s="188">
        <v>3203110046</v>
      </c>
      <c r="B5445" s="188" t="s">
        <v>6900</v>
      </c>
      <c r="C5445" s="188" t="s">
        <v>903</v>
      </c>
      <c r="D5445" s="188" t="s">
        <v>479</v>
      </c>
      <c r="E5445" s="189">
        <v>0</v>
      </c>
    </row>
    <row r="5446" spans="1:5" x14ac:dyDescent="0.25">
      <c r="A5446" s="190">
        <v>3203110047</v>
      </c>
      <c r="B5446" s="190" t="s">
        <v>2456</v>
      </c>
      <c r="C5446" s="190" t="s">
        <v>903</v>
      </c>
      <c r="D5446" s="190" t="s">
        <v>479</v>
      </c>
      <c r="E5446" s="191">
        <v>0</v>
      </c>
    </row>
    <row r="5447" spans="1:5" x14ac:dyDescent="0.25">
      <c r="A5447" s="188">
        <v>3203110048</v>
      </c>
      <c r="B5447" s="188" t="s">
        <v>2457</v>
      </c>
      <c r="C5447" s="188" t="s">
        <v>903</v>
      </c>
      <c r="D5447" s="188" t="s">
        <v>479</v>
      </c>
      <c r="E5447" s="189">
        <v>0</v>
      </c>
    </row>
    <row r="5448" spans="1:5" x14ac:dyDescent="0.25">
      <c r="A5448" s="190">
        <v>3203110049</v>
      </c>
      <c r="B5448" s="190" t="s">
        <v>2458</v>
      </c>
      <c r="C5448" s="190" t="s">
        <v>903</v>
      </c>
      <c r="D5448" s="190" t="s">
        <v>479</v>
      </c>
      <c r="E5448" s="191">
        <v>0</v>
      </c>
    </row>
    <row r="5449" spans="1:5" x14ac:dyDescent="0.25">
      <c r="A5449" s="188">
        <v>3203110050</v>
      </c>
      <c r="B5449" s="188" t="s">
        <v>2459</v>
      </c>
      <c r="C5449" s="188" t="s">
        <v>903</v>
      </c>
      <c r="D5449" s="188" t="s">
        <v>479</v>
      </c>
      <c r="E5449" s="189">
        <v>0</v>
      </c>
    </row>
    <row r="5450" spans="1:5" x14ac:dyDescent="0.25">
      <c r="A5450" s="190">
        <v>3203110051</v>
      </c>
      <c r="B5450" s="190" t="s">
        <v>2460</v>
      </c>
      <c r="C5450" s="190" t="s">
        <v>903</v>
      </c>
      <c r="D5450" s="190" t="s">
        <v>479</v>
      </c>
      <c r="E5450" s="191">
        <v>0</v>
      </c>
    </row>
    <row r="5451" spans="1:5" x14ac:dyDescent="0.25">
      <c r="A5451" s="188">
        <v>3203110052</v>
      </c>
      <c r="B5451" s="188" t="s">
        <v>11898</v>
      </c>
      <c r="C5451" s="188" t="s">
        <v>903</v>
      </c>
      <c r="D5451" s="188" t="s">
        <v>479</v>
      </c>
      <c r="E5451" s="189">
        <v>0</v>
      </c>
    </row>
    <row r="5452" spans="1:5" x14ac:dyDescent="0.25">
      <c r="A5452" s="190">
        <v>3203110053</v>
      </c>
      <c r="B5452" s="190" t="s">
        <v>6901</v>
      </c>
      <c r="C5452" s="190" t="s">
        <v>903</v>
      </c>
      <c r="D5452" s="190" t="s">
        <v>479</v>
      </c>
      <c r="E5452" s="191">
        <v>0</v>
      </c>
    </row>
    <row r="5453" spans="1:5" x14ac:dyDescent="0.25">
      <c r="A5453" s="188">
        <v>3203110054</v>
      </c>
      <c r="B5453" s="188" t="s">
        <v>2461</v>
      </c>
      <c r="C5453" s="188" t="s">
        <v>903</v>
      </c>
      <c r="D5453" s="188" t="s">
        <v>874</v>
      </c>
      <c r="E5453" s="189">
        <v>0</v>
      </c>
    </row>
    <row r="5454" spans="1:5" x14ac:dyDescent="0.25">
      <c r="A5454" s="190">
        <v>3203110055</v>
      </c>
      <c r="B5454" s="190" t="s">
        <v>4452</v>
      </c>
      <c r="C5454" s="190" t="s">
        <v>903</v>
      </c>
      <c r="D5454" s="190" t="s">
        <v>874</v>
      </c>
      <c r="E5454" s="191">
        <v>0</v>
      </c>
    </row>
    <row r="5455" spans="1:5" x14ac:dyDescent="0.25">
      <c r="A5455" s="188">
        <v>3203110056</v>
      </c>
      <c r="B5455" s="188" t="s">
        <v>2462</v>
      </c>
      <c r="C5455" s="188" t="s">
        <v>903</v>
      </c>
      <c r="D5455" s="188" t="s">
        <v>479</v>
      </c>
      <c r="E5455" s="189">
        <v>0</v>
      </c>
    </row>
    <row r="5456" spans="1:5" x14ac:dyDescent="0.25">
      <c r="A5456" s="190">
        <v>3203110057</v>
      </c>
      <c r="B5456" s="190" t="s">
        <v>2463</v>
      </c>
      <c r="C5456" s="190" t="s">
        <v>903</v>
      </c>
      <c r="D5456" s="190" t="s">
        <v>479</v>
      </c>
      <c r="E5456" s="191">
        <v>0</v>
      </c>
    </row>
    <row r="5457" spans="1:5" x14ac:dyDescent="0.25">
      <c r="A5457" s="188">
        <v>3203110058</v>
      </c>
      <c r="B5457" s="188" t="s">
        <v>5027</v>
      </c>
      <c r="C5457" s="188" t="s">
        <v>903</v>
      </c>
      <c r="D5457" s="188" t="s">
        <v>479</v>
      </c>
      <c r="E5457" s="189">
        <v>0</v>
      </c>
    </row>
    <row r="5458" spans="1:5" x14ac:dyDescent="0.25">
      <c r="A5458" s="190">
        <v>3203110059</v>
      </c>
      <c r="B5458" s="190" t="s">
        <v>2464</v>
      </c>
      <c r="C5458" s="190" t="s">
        <v>903</v>
      </c>
      <c r="D5458" s="190" t="s">
        <v>479</v>
      </c>
      <c r="E5458" s="191">
        <v>0</v>
      </c>
    </row>
    <row r="5459" spans="1:5" x14ac:dyDescent="0.25">
      <c r="A5459" s="188">
        <v>3203110060</v>
      </c>
      <c r="B5459" s="188" t="s">
        <v>2465</v>
      </c>
      <c r="C5459" s="188" t="s">
        <v>903</v>
      </c>
      <c r="D5459" s="188" t="s">
        <v>1975</v>
      </c>
      <c r="E5459" s="189">
        <v>0</v>
      </c>
    </row>
    <row r="5460" spans="1:5" x14ac:dyDescent="0.25">
      <c r="A5460" s="190">
        <v>3203110061</v>
      </c>
      <c r="B5460" s="190" t="s">
        <v>6016</v>
      </c>
      <c r="C5460" s="190" t="s">
        <v>903</v>
      </c>
      <c r="D5460" s="190" t="s">
        <v>479</v>
      </c>
      <c r="E5460" s="191">
        <v>0</v>
      </c>
    </row>
    <row r="5461" spans="1:5" x14ac:dyDescent="0.25">
      <c r="A5461" s="188">
        <v>3203110062</v>
      </c>
      <c r="B5461" s="188" t="s">
        <v>2466</v>
      </c>
      <c r="C5461" s="188" t="s">
        <v>903</v>
      </c>
      <c r="D5461" s="188" t="s">
        <v>874</v>
      </c>
      <c r="E5461" s="189">
        <v>0</v>
      </c>
    </row>
    <row r="5462" spans="1:5" x14ac:dyDescent="0.25">
      <c r="A5462" s="190">
        <v>3203110063</v>
      </c>
      <c r="B5462" s="190" t="s">
        <v>6363</v>
      </c>
      <c r="C5462" s="190" t="s">
        <v>903</v>
      </c>
      <c r="D5462" s="190" t="s">
        <v>1975</v>
      </c>
      <c r="E5462" s="191">
        <v>0</v>
      </c>
    </row>
    <row r="5463" spans="1:5" x14ac:dyDescent="0.25">
      <c r="A5463" s="188">
        <v>3203110064</v>
      </c>
      <c r="B5463" s="188" t="s">
        <v>2467</v>
      </c>
      <c r="C5463" s="188" t="s">
        <v>903</v>
      </c>
      <c r="D5463" s="188" t="s">
        <v>479</v>
      </c>
      <c r="E5463" s="189">
        <v>0</v>
      </c>
    </row>
    <row r="5464" spans="1:5" x14ac:dyDescent="0.25">
      <c r="A5464" s="190">
        <v>3203110065</v>
      </c>
      <c r="B5464" s="190" t="s">
        <v>5734</v>
      </c>
      <c r="C5464" s="190" t="s">
        <v>903</v>
      </c>
      <c r="D5464" s="190" t="s">
        <v>479</v>
      </c>
      <c r="E5464" s="191">
        <v>0</v>
      </c>
    </row>
    <row r="5465" spans="1:5" x14ac:dyDescent="0.25">
      <c r="A5465" s="188">
        <v>3203110066</v>
      </c>
      <c r="B5465" s="188" t="s">
        <v>2468</v>
      </c>
      <c r="C5465" s="188" t="s">
        <v>903</v>
      </c>
      <c r="D5465" s="188" t="s">
        <v>479</v>
      </c>
      <c r="E5465" s="189">
        <v>0</v>
      </c>
    </row>
    <row r="5466" spans="1:5" x14ac:dyDescent="0.25">
      <c r="A5466" s="190">
        <v>3203110067</v>
      </c>
      <c r="B5466" s="190" t="s">
        <v>5028</v>
      </c>
      <c r="C5466" s="190" t="s">
        <v>903</v>
      </c>
      <c r="D5466" s="190" t="s">
        <v>479</v>
      </c>
      <c r="E5466" s="191">
        <v>0</v>
      </c>
    </row>
    <row r="5467" spans="1:5" x14ac:dyDescent="0.25">
      <c r="A5467" s="188">
        <v>3203110068</v>
      </c>
      <c r="B5467" s="188" t="s">
        <v>2469</v>
      </c>
      <c r="C5467" s="188" t="s">
        <v>903</v>
      </c>
      <c r="D5467" s="188" t="s">
        <v>479</v>
      </c>
      <c r="E5467" s="189">
        <v>0</v>
      </c>
    </row>
    <row r="5468" spans="1:5" x14ac:dyDescent="0.25">
      <c r="A5468" s="190">
        <v>3203110069</v>
      </c>
      <c r="B5468" s="190" t="s">
        <v>2470</v>
      </c>
      <c r="C5468" s="190" t="s">
        <v>903</v>
      </c>
      <c r="D5468" s="190" t="s">
        <v>479</v>
      </c>
      <c r="E5468" s="191">
        <v>0</v>
      </c>
    </row>
    <row r="5469" spans="1:5" x14ac:dyDescent="0.25">
      <c r="A5469" s="188">
        <v>3203110070</v>
      </c>
      <c r="B5469" s="188" t="s">
        <v>11899</v>
      </c>
      <c r="C5469" s="188" t="s">
        <v>903</v>
      </c>
      <c r="D5469" s="188" t="s">
        <v>479</v>
      </c>
      <c r="E5469" s="189">
        <v>0</v>
      </c>
    </row>
    <row r="5470" spans="1:5" x14ac:dyDescent="0.25">
      <c r="A5470" s="190">
        <v>3203110071</v>
      </c>
      <c r="B5470" s="190" t="s">
        <v>7380</v>
      </c>
      <c r="C5470" s="190" t="s">
        <v>903</v>
      </c>
      <c r="D5470" s="190" t="s">
        <v>479</v>
      </c>
      <c r="E5470" s="191">
        <v>0</v>
      </c>
    </row>
    <row r="5471" spans="1:5" x14ac:dyDescent="0.25">
      <c r="A5471" s="188">
        <v>3203110072</v>
      </c>
      <c r="B5471" s="188" t="s">
        <v>2471</v>
      </c>
      <c r="C5471" s="188" t="s">
        <v>903</v>
      </c>
      <c r="D5471" s="188" t="s">
        <v>479</v>
      </c>
      <c r="E5471" s="189">
        <v>0</v>
      </c>
    </row>
    <row r="5472" spans="1:5" x14ac:dyDescent="0.25">
      <c r="A5472" s="190">
        <v>3203110073</v>
      </c>
      <c r="B5472" s="190" t="s">
        <v>3504</v>
      </c>
      <c r="C5472" s="190" t="s">
        <v>903</v>
      </c>
      <c r="D5472" s="190" t="s">
        <v>479</v>
      </c>
      <c r="E5472" s="191">
        <v>0</v>
      </c>
    </row>
    <row r="5473" spans="1:5" x14ac:dyDescent="0.25">
      <c r="A5473" s="188">
        <v>3203110074</v>
      </c>
      <c r="B5473" s="188" t="s">
        <v>6902</v>
      </c>
      <c r="C5473" s="188" t="s">
        <v>903</v>
      </c>
      <c r="D5473" s="188" t="s">
        <v>479</v>
      </c>
      <c r="E5473" s="189">
        <v>0</v>
      </c>
    </row>
    <row r="5474" spans="1:5" x14ac:dyDescent="0.25">
      <c r="A5474" s="190">
        <v>3203110075</v>
      </c>
      <c r="B5474" s="190" t="s">
        <v>2472</v>
      </c>
      <c r="C5474" s="190" t="s">
        <v>903</v>
      </c>
      <c r="D5474" s="190" t="s">
        <v>479</v>
      </c>
      <c r="E5474" s="191">
        <v>0</v>
      </c>
    </row>
    <row r="5475" spans="1:5" x14ac:dyDescent="0.25">
      <c r="A5475" s="188">
        <v>3203110076</v>
      </c>
      <c r="B5475" s="188" t="s">
        <v>2473</v>
      </c>
      <c r="C5475" s="188" t="s">
        <v>903</v>
      </c>
      <c r="D5475" s="188" t="s">
        <v>479</v>
      </c>
      <c r="E5475" s="189">
        <v>0</v>
      </c>
    </row>
    <row r="5476" spans="1:5" x14ac:dyDescent="0.25">
      <c r="A5476" s="190">
        <v>3203110077</v>
      </c>
      <c r="B5476" s="190" t="s">
        <v>5029</v>
      </c>
      <c r="C5476" s="190" t="s">
        <v>903</v>
      </c>
      <c r="D5476" s="190" t="s">
        <v>479</v>
      </c>
      <c r="E5476" s="191">
        <v>0</v>
      </c>
    </row>
    <row r="5477" spans="1:5" x14ac:dyDescent="0.25">
      <c r="A5477" s="188">
        <v>3203110078</v>
      </c>
      <c r="B5477" s="188" t="s">
        <v>5030</v>
      </c>
      <c r="C5477" s="188" t="s">
        <v>903</v>
      </c>
      <c r="D5477" s="188" t="s">
        <v>479</v>
      </c>
      <c r="E5477" s="189">
        <v>0</v>
      </c>
    </row>
    <row r="5478" spans="1:5" x14ac:dyDescent="0.25">
      <c r="A5478" s="190">
        <v>3203110079</v>
      </c>
      <c r="B5478" s="190" t="s">
        <v>5735</v>
      </c>
      <c r="C5478" s="190" t="s">
        <v>903</v>
      </c>
      <c r="D5478" s="190" t="s">
        <v>479</v>
      </c>
      <c r="E5478" s="191">
        <v>0</v>
      </c>
    </row>
    <row r="5479" spans="1:5" x14ac:dyDescent="0.25">
      <c r="A5479" s="188">
        <v>3203110080</v>
      </c>
      <c r="B5479" s="188" t="s">
        <v>11900</v>
      </c>
      <c r="C5479" s="188" t="s">
        <v>903</v>
      </c>
      <c r="D5479" s="188" t="s">
        <v>479</v>
      </c>
      <c r="E5479" s="189">
        <v>0</v>
      </c>
    </row>
    <row r="5480" spans="1:5" x14ac:dyDescent="0.25">
      <c r="A5480" s="190">
        <v>3203110081</v>
      </c>
      <c r="B5480" s="190" t="s">
        <v>9694</v>
      </c>
      <c r="C5480" s="190" t="s">
        <v>903</v>
      </c>
      <c r="D5480" s="190" t="s">
        <v>478</v>
      </c>
      <c r="E5480" s="191">
        <v>0</v>
      </c>
    </row>
    <row r="5481" spans="1:5" x14ac:dyDescent="0.25">
      <c r="A5481" s="188">
        <v>3203110082</v>
      </c>
      <c r="B5481" s="188" t="s">
        <v>2474</v>
      </c>
      <c r="C5481" s="188" t="s">
        <v>903</v>
      </c>
      <c r="D5481" s="188" t="s">
        <v>479</v>
      </c>
      <c r="E5481" s="189">
        <v>0</v>
      </c>
    </row>
    <row r="5482" spans="1:5" x14ac:dyDescent="0.25">
      <c r="A5482" s="190">
        <v>3203110083</v>
      </c>
      <c r="B5482" s="190" t="s">
        <v>2475</v>
      </c>
      <c r="C5482" s="190" t="s">
        <v>903</v>
      </c>
      <c r="D5482" s="190" t="s">
        <v>479</v>
      </c>
      <c r="E5482" s="191">
        <v>0</v>
      </c>
    </row>
    <row r="5483" spans="1:5" x14ac:dyDescent="0.25">
      <c r="A5483" s="188">
        <v>3203110084</v>
      </c>
      <c r="B5483" s="188" t="s">
        <v>2476</v>
      </c>
      <c r="C5483" s="188" t="s">
        <v>903</v>
      </c>
      <c r="D5483" s="188" t="s">
        <v>479</v>
      </c>
      <c r="E5483" s="189">
        <v>0</v>
      </c>
    </row>
    <row r="5484" spans="1:5" x14ac:dyDescent="0.25">
      <c r="A5484" s="190">
        <v>3203110085</v>
      </c>
      <c r="B5484" s="190" t="s">
        <v>2477</v>
      </c>
      <c r="C5484" s="190" t="s">
        <v>903</v>
      </c>
      <c r="D5484" s="190" t="s">
        <v>479</v>
      </c>
      <c r="E5484" s="191">
        <v>0</v>
      </c>
    </row>
    <row r="5485" spans="1:5" x14ac:dyDescent="0.25">
      <c r="A5485" s="188">
        <v>3203110086</v>
      </c>
      <c r="B5485" s="188" t="s">
        <v>5031</v>
      </c>
      <c r="C5485" s="188" t="s">
        <v>903</v>
      </c>
      <c r="D5485" s="188" t="s">
        <v>479</v>
      </c>
      <c r="E5485" s="189">
        <v>0</v>
      </c>
    </row>
    <row r="5486" spans="1:5" x14ac:dyDescent="0.25">
      <c r="A5486" s="190">
        <v>3203110087</v>
      </c>
      <c r="B5486" s="190" t="s">
        <v>4453</v>
      </c>
      <c r="C5486" s="190" t="s">
        <v>903</v>
      </c>
      <c r="D5486" s="190" t="s">
        <v>479</v>
      </c>
      <c r="E5486" s="191">
        <v>0</v>
      </c>
    </row>
    <row r="5487" spans="1:5" x14ac:dyDescent="0.25">
      <c r="A5487" s="188">
        <v>3203110088</v>
      </c>
      <c r="B5487" s="188" t="s">
        <v>5736</v>
      </c>
      <c r="C5487" s="188" t="s">
        <v>903</v>
      </c>
      <c r="D5487" s="188" t="s">
        <v>1975</v>
      </c>
      <c r="E5487" s="189">
        <v>0</v>
      </c>
    </row>
    <row r="5488" spans="1:5" x14ac:dyDescent="0.25">
      <c r="A5488" s="190">
        <v>3203110089</v>
      </c>
      <c r="B5488" s="190" t="s">
        <v>9046</v>
      </c>
      <c r="C5488" s="190" t="s">
        <v>903</v>
      </c>
      <c r="D5488" s="190" t="s">
        <v>1975</v>
      </c>
      <c r="E5488" s="191">
        <v>0</v>
      </c>
    </row>
    <row r="5489" spans="1:5" x14ac:dyDescent="0.25">
      <c r="A5489" s="188">
        <v>3203110090</v>
      </c>
      <c r="B5489" s="188" t="s">
        <v>2478</v>
      </c>
      <c r="C5489" s="188" t="s">
        <v>903</v>
      </c>
      <c r="D5489" s="188" t="s">
        <v>874</v>
      </c>
      <c r="E5489" s="189">
        <v>0</v>
      </c>
    </row>
    <row r="5490" spans="1:5" x14ac:dyDescent="0.25">
      <c r="A5490" s="190">
        <v>3203110091</v>
      </c>
      <c r="B5490" s="190" t="s">
        <v>2479</v>
      </c>
      <c r="C5490" s="190" t="s">
        <v>903</v>
      </c>
      <c r="D5490" s="190" t="s">
        <v>874</v>
      </c>
      <c r="E5490" s="191">
        <v>0</v>
      </c>
    </row>
    <row r="5491" spans="1:5" x14ac:dyDescent="0.25">
      <c r="A5491" s="188">
        <v>3203110092</v>
      </c>
      <c r="B5491" s="188" t="s">
        <v>2480</v>
      </c>
      <c r="C5491" s="188" t="s">
        <v>903</v>
      </c>
      <c r="D5491" s="188" t="s">
        <v>874</v>
      </c>
      <c r="E5491" s="189">
        <v>0</v>
      </c>
    </row>
    <row r="5492" spans="1:5" x14ac:dyDescent="0.25">
      <c r="A5492" s="190">
        <v>3203110093</v>
      </c>
      <c r="B5492" s="190" t="s">
        <v>2481</v>
      </c>
      <c r="C5492" s="190" t="s">
        <v>903</v>
      </c>
      <c r="D5492" s="190" t="s">
        <v>2002</v>
      </c>
      <c r="E5492" s="191">
        <v>0</v>
      </c>
    </row>
    <row r="5493" spans="1:5" x14ac:dyDescent="0.25">
      <c r="A5493" s="188">
        <v>3203110094</v>
      </c>
      <c r="B5493" s="188" t="s">
        <v>2482</v>
      </c>
      <c r="C5493" s="188" t="s">
        <v>903</v>
      </c>
      <c r="D5493" s="188" t="s">
        <v>2483</v>
      </c>
      <c r="E5493" s="189">
        <v>0</v>
      </c>
    </row>
    <row r="5494" spans="1:5" x14ac:dyDescent="0.25">
      <c r="A5494" s="190">
        <v>3203110095</v>
      </c>
      <c r="B5494" s="190" t="s">
        <v>2484</v>
      </c>
      <c r="C5494" s="190" t="s">
        <v>903</v>
      </c>
      <c r="D5494" s="190" t="s">
        <v>1975</v>
      </c>
      <c r="E5494" s="191">
        <v>0</v>
      </c>
    </row>
    <row r="5495" spans="1:5" x14ac:dyDescent="0.25">
      <c r="A5495" s="188">
        <v>3203110096</v>
      </c>
      <c r="B5495" s="188" t="s">
        <v>2485</v>
      </c>
      <c r="C5495" s="188" t="s">
        <v>903</v>
      </c>
      <c r="D5495" s="188" t="s">
        <v>1975</v>
      </c>
      <c r="E5495" s="189">
        <v>0</v>
      </c>
    </row>
    <row r="5496" spans="1:5" x14ac:dyDescent="0.25">
      <c r="A5496" s="190">
        <v>3203110097</v>
      </c>
      <c r="B5496" s="190" t="s">
        <v>6903</v>
      </c>
      <c r="C5496" s="190" t="s">
        <v>903</v>
      </c>
      <c r="D5496" s="190" t="s">
        <v>479</v>
      </c>
      <c r="E5496" s="191">
        <v>0</v>
      </c>
    </row>
    <row r="5497" spans="1:5" x14ac:dyDescent="0.25">
      <c r="A5497" s="188">
        <v>3203110098</v>
      </c>
      <c r="B5497" s="188" t="s">
        <v>2486</v>
      </c>
      <c r="C5497" s="188" t="s">
        <v>903</v>
      </c>
      <c r="D5497" s="188" t="s">
        <v>479</v>
      </c>
      <c r="E5497" s="189">
        <v>0</v>
      </c>
    </row>
    <row r="5498" spans="1:5" x14ac:dyDescent="0.25">
      <c r="A5498" s="190">
        <v>3203110099</v>
      </c>
      <c r="B5498" s="190" t="s">
        <v>5737</v>
      </c>
      <c r="C5498" s="190" t="s">
        <v>903</v>
      </c>
      <c r="D5498" s="190" t="s">
        <v>479</v>
      </c>
      <c r="E5498" s="191">
        <v>0</v>
      </c>
    </row>
    <row r="5499" spans="1:5" x14ac:dyDescent="0.25">
      <c r="A5499" s="188">
        <v>3203110100</v>
      </c>
      <c r="B5499" s="188" t="s">
        <v>2487</v>
      </c>
      <c r="C5499" s="188" t="s">
        <v>903</v>
      </c>
      <c r="D5499" s="188" t="s">
        <v>479</v>
      </c>
      <c r="E5499" s="189">
        <v>0</v>
      </c>
    </row>
    <row r="5500" spans="1:5" x14ac:dyDescent="0.25">
      <c r="A5500" s="190">
        <v>3203110101</v>
      </c>
      <c r="B5500" s="190" t="s">
        <v>2488</v>
      </c>
      <c r="C5500" s="190" t="s">
        <v>903</v>
      </c>
      <c r="D5500" s="190" t="s">
        <v>479</v>
      </c>
      <c r="E5500" s="191">
        <v>0</v>
      </c>
    </row>
    <row r="5501" spans="1:5" x14ac:dyDescent="0.25">
      <c r="A5501" s="188">
        <v>3203110102</v>
      </c>
      <c r="B5501" s="188" t="s">
        <v>2489</v>
      </c>
      <c r="C5501" s="188" t="s">
        <v>903</v>
      </c>
      <c r="D5501" s="188" t="s">
        <v>479</v>
      </c>
      <c r="E5501" s="189">
        <v>0</v>
      </c>
    </row>
    <row r="5502" spans="1:5" x14ac:dyDescent="0.25">
      <c r="A5502" s="190">
        <v>3203110103</v>
      </c>
      <c r="B5502" s="190" t="s">
        <v>2490</v>
      </c>
      <c r="C5502" s="190" t="s">
        <v>903</v>
      </c>
      <c r="D5502" s="190" t="s">
        <v>479</v>
      </c>
      <c r="E5502" s="191">
        <v>0</v>
      </c>
    </row>
    <row r="5503" spans="1:5" x14ac:dyDescent="0.25">
      <c r="A5503" s="188">
        <v>3203110104</v>
      </c>
      <c r="B5503" s="188" t="s">
        <v>2491</v>
      </c>
      <c r="C5503" s="188" t="s">
        <v>903</v>
      </c>
      <c r="D5503" s="188" t="s">
        <v>1975</v>
      </c>
      <c r="E5503" s="189">
        <v>0</v>
      </c>
    </row>
    <row r="5504" spans="1:5" x14ac:dyDescent="0.25">
      <c r="A5504" s="190">
        <v>3203110105</v>
      </c>
      <c r="B5504" s="190" t="s">
        <v>2492</v>
      </c>
      <c r="C5504" s="190" t="s">
        <v>903</v>
      </c>
      <c r="D5504" s="190" t="s">
        <v>1975</v>
      </c>
      <c r="E5504" s="191">
        <v>0</v>
      </c>
    </row>
    <row r="5505" spans="1:5" x14ac:dyDescent="0.25">
      <c r="A5505" s="188">
        <v>3203110106</v>
      </c>
      <c r="B5505" s="188" t="s">
        <v>2493</v>
      </c>
      <c r="C5505" s="188" t="s">
        <v>903</v>
      </c>
      <c r="D5505" s="188" t="s">
        <v>1975</v>
      </c>
      <c r="E5505" s="189">
        <v>0</v>
      </c>
    </row>
    <row r="5506" spans="1:5" x14ac:dyDescent="0.25">
      <c r="A5506" s="190">
        <v>3203110107</v>
      </c>
      <c r="B5506" s="190" t="s">
        <v>5738</v>
      </c>
      <c r="C5506" s="190" t="s">
        <v>903</v>
      </c>
      <c r="D5506" s="190" t="s">
        <v>479</v>
      </c>
      <c r="E5506" s="191">
        <v>0</v>
      </c>
    </row>
    <row r="5507" spans="1:5" x14ac:dyDescent="0.25">
      <c r="A5507" s="188">
        <v>3203110108</v>
      </c>
      <c r="B5507" s="188" t="s">
        <v>2494</v>
      </c>
      <c r="C5507" s="188" t="s">
        <v>903</v>
      </c>
      <c r="D5507" s="188" t="s">
        <v>479</v>
      </c>
      <c r="E5507" s="189">
        <v>0</v>
      </c>
    </row>
    <row r="5508" spans="1:5" x14ac:dyDescent="0.25">
      <c r="A5508" s="190">
        <v>3203110109</v>
      </c>
      <c r="B5508" s="190" t="s">
        <v>2495</v>
      </c>
      <c r="C5508" s="190" t="s">
        <v>903</v>
      </c>
      <c r="D5508" s="190" t="s">
        <v>478</v>
      </c>
      <c r="E5508" s="191">
        <v>0</v>
      </c>
    </row>
    <row r="5509" spans="1:5" x14ac:dyDescent="0.25">
      <c r="A5509" s="188">
        <v>3203110110</v>
      </c>
      <c r="B5509" s="188" t="s">
        <v>2496</v>
      </c>
      <c r="C5509" s="188" t="s">
        <v>903</v>
      </c>
      <c r="D5509" s="188" t="s">
        <v>479</v>
      </c>
      <c r="E5509" s="189">
        <v>0</v>
      </c>
    </row>
    <row r="5510" spans="1:5" x14ac:dyDescent="0.25">
      <c r="A5510" s="190">
        <v>3203110111</v>
      </c>
      <c r="B5510" s="190" t="s">
        <v>2497</v>
      </c>
      <c r="C5510" s="190" t="s">
        <v>903</v>
      </c>
      <c r="D5510" s="190" t="s">
        <v>479</v>
      </c>
      <c r="E5510" s="191">
        <v>0</v>
      </c>
    </row>
    <row r="5511" spans="1:5" x14ac:dyDescent="0.25">
      <c r="A5511" s="188">
        <v>3203110112</v>
      </c>
      <c r="B5511" s="188" t="s">
        <v>2498</v>
      </c>
      <c r="C5511" s="188" t="s">
        <v>903</v>
      </c>
      <c r="D5511" s="188" t="s">
        <v>479</v>
      </c>
      <c r="E5511" s="189">
        <v>0</v>
      </c>
    </row>
    <row r="5512" spans="1:5" x14ac:dyDescent="0.25">
      <c r="A5512" s="190">
        <v>3203110113</v>
      </c>
      <c r="B5512" s="190" t="s">
        <v>9695</v>
      </c>
      <c r="C5512" s="190" t="s">
        <v>903</v>
      </c>
      <c r="D5512" s="190" t="s">
        <v>479</v>
      </c>
      <c r="E5512" s="191">
        <v>0</v>
      </c>
    </row>
    <row r="5513" spans="1:5" x14ac:dyDescent="0.25">
      <c r="A5513" s="188">
        <v>3203110114</v>
      </c>
      <c r="B5513" s="188" t="s">
        <v>5032</v>
      </c>
      <c r="C5513" s="188" t="s">
        <v>903</v>
      </c>
      <c r="D5513" s="188" t="s">
        <v>1975</v>
      </c>
      <c r="E5513" s="189">
        <v>0</v>
      </c>
    </row>
    <row r="5514" spans="1:5" x14ac:dyDescent="0.25">
      <c r="A5514" s="190">
        <v>3203110115</v>
      </c>
      <c r="B5514" s="190" t="s">
        <v>2499</v>
      </c>
      <c r="C5514" s="190" t="s">
        <v>903</v>
      </c>
      <c r="D5514" s="190" t="s">
        <v>1975</v>
      </c>
      <c r="E5514" s="191">
        <v>0</v>
      </c>
    </row>
    <row r="5515" spans="1:5" x14ac:dyDescent="0.25">
      <c r="A5515" s="188">
        <v>3203110116</v>
      </c>
      <c r="B5515" s="188" t="s">
        <v>2500</v>
      </c>
      <c r="C5515" s="188" t="s">
        <v>903</v>
      </c>
      <c r="D5515" s="188" t="s">
        <v>479</v>
      </c>
      <c r="E5515" s="189">
        <v>0</v>
      </c>
    </row>
    <row r="5516" spans="1:5" x14ac:dyDescent="0.25">
      <c r="A5516" s="190">
        <v>3203110117</v>
      </c>
      <c r="B5516" s="190" t="s">
        <v>5739</v>
      </c>
      <c r="C5516" s="190" t="s">
        <v>903</v>
      </c>
      <c r="D5516" s="190" t="s">
        <v>1975</v>
      </c>
      <c r="E5516" s="191">
        <v>0</v>
      </c>
    </row>
    <row r="5517" spans="1:5" x14ac:dyDescent="0.25">
      <c r="A5517" s="188">
        <v>3203110118</v>
      </c>
      <c r="B5517" s="188" t="s">
        <v>5740</v>
      </c>
      <c r="C5517" s="188" t="s">
        <v>903</v>
      </c>
      <c r="D5517" s="188" t="s">
        <v>1975</v>
      </c>
      <c r="E5517" s="189">
        <v>0</v>
      </c>
    </row>
    <row r="5518" spans="1:5" x14ac:dyDescent="0.25">
      <c r="A5518" s="190">
        <v>3203110119</v>
      </c>
      <c r="B5518" s="190" t="s">
        <v>2501</v>
      </c>
      <c r="C5518" s="190" t="s">
        <v>903</v>
      </c>
      <c r="D5518" s="190" t="s">
        <v>1975</v>
      </c>
      <c r="E5518" s="191">
        <v>0</v>
      </c>
    </row>
    <row r="5519" spans="1:5" x14ac:dyDescent="0.25">
      <c r="A5519" s="188">
        <v>3203110120</v>
      </c>
      <c r="B5519" s="188" t="s">
        <v>6904</v>
      </c>
      <c r="C5519" s="188" t="s">
        <v>903</v>
      </c>
      <c r="D5519" s="188" t="s">
        <v>1975</v>
      </c>
      <c r="E5519" s="189">
        <v>0</v>
      </c>
    </row>
    <row r="5520" spans="1:5" x14ac:dyDescent="0.25">
      <c r="A5520" s="190">
        <v>3203110121</v>
      </c>
      <c r="B5520" s="190" t="s">
        <v>2502</v>
      </c>
      <c r="C5520" s="190" t="s">
        <v>903</v>
      </c>
      <c r="D5520" s="190" t="s">
        <v>1975</v>
      </c>
      <c r="E5520" s="191">
        <v>0</v>
      </c>
    </row>
    <row r="5521" spans="1:5" x14ac:dyDescent="0.25">
      <c r="A5521" s="188">
        <v>3203110122</v>
      </c>
      <c r="B5521" s="188" t="s">
        <v>2503</v>
      </c>
      <c r="C5521" s="188" t="s">
        <v>903</v>
      </c>
      <c r="D5521" s="188" t="s">
        <v>1975</v>
      </c>
      <c r="E5521" s="189">
        <v>0</v>
      </c>
    </row>
    <row r="5522" spans="1:5" x14ac:dyDescent="0.25">
      <c r="A5522" s="190">
        <v>3203110123</v>
      </c>
      <c r="B5522" s="190" t="s">
        <v>2504</v>
      </c>
      <c r="C5522" s="190" t="s">
        <v>903</v>
      </c>
      <c r="D5522" s="190" t="s">
        <v>1975</v>
      </c>
      <c r="E5522" s="191">
        <v>0</v>
      </c>
    </row>
    <row r="5523" spans="1:5" x14ac:dyDescent="0.25">
      <c r="A5523" s="188">
        <v>3203110124</v>
      </c>
      <c r="B5523" s="188" t="s">
        <v>2505</v>
      </c>
      <c r="C5523" s="188" t="s">
        <v>903</v>
      </c>
      <c r="D5523" s="188" t="s">
        <v>1975</v>
      </c>
      <c r="E5523" s="189">
        <v>0</v>
      </c>
    </row>
    <row r="5524" spans="1:5" x14ac:dyDescent="0.25">
      <c r="A5524" s="190">
        <v>3203110125</v>
      </c>
      <c r="B5524" s="190" t="s">
        <v>8607</v>
      </c>
      <c r="C5524" s="190" t="s">
        <v>903</v>
      </c>
      <c r="D5524" s="190" t="s">
        <v>479</v>
      </c>
      <c r="E5524" s="191">
        <v>0</v>
      </c>
    </row>
    <row r="5525" spans="1:5" x14ac:dyDescent="0.25">
      <c r="A5525" s="188">
        <v>3203110126</v>
      </c>
      <c r="B5525" s="188" t="s">
        <v>2506</v>
      </c>
      <c r="C5525" s="188" t="s">
        <v>903</v>
      </c>
      <c r="D5525" s="188" t="s">
        <v>1975</v>
      </c>
      <c r="E5525" s="189">
        <v>0</v>
      </c>
    </row>
    <row r="5526" spans="1:5" x14ac:dyDescent="0.25">
      <c r="A5526" s="190">
        <v>3203110127</v>
      </c>
      <c r="B5526" s="190" t="s">
        <v>2507</v>
      </c>
      <c r="C5526" s="190" t="s">
        <v>903</v>
      </c>
      <c r="D5526" s="190" t="s">
        <v>1975</v>
      </c>
      <c r="E5526" s="191">
        <v>0</v>
      </c>
    </row>
    <row r="5527" spans="1:5" x14ac:dyDescent="0.25">
      <c r="A5527" s="188">
        <v>3203110128</v>
      </c>
      <c r="B5527" s="188" t="s">
        <v>2508</v>
      </c>
      <c r="C5527" s="188" t="s">
        <v>903</v>
      </c>
      <c r="D5527" s="188" t="s">
        <v>1975</v>
      </c>
      <c r="E5527" s="189">
        <v>0</v>
      </c>
    </row>
    <row r="5528" spans="1:5" x14ac:dyDescent="0.25">
      <c r="A5528" s="190">
        <v>3203110129</v>
      </c>
      <c r="B5528" s="190" t="s">
        <v>6905</v>
      </c>
      <c r="C5528" s="190" t="s">
        <v>903</v>
      </c>
      <c r="D5528" s="190" t="s">
        <v>1975</v>
      </c>
      <c r="E5528" s="191">
        <v>0</v>
      </c>
    </row>
    <row r="5529" spans="1:5" x14ac:dyDescent="0.25">
      <c r="A5529" s="188">
        <v>3203110130</v>
      </c>
      <c r="B5529" s="188" t="s">
        <v>6906</v>
      </c>
      <c r="C5529" s="188" t="s">
        <v>903</v>
      </c>
      <c r="D5529" s="188" t="s">
        <v>1975</v>
      </c>
      <c r="E5529" s="189">
        <v>0</v>
      </c>
    </row>
    <row r="5530" spans="1:5" x14ac:dyDescent="0.25">
      <c r="A5530" s="190">
        <v>3203110131</v>
      </c>
      <c r="B5530" s="190" t="s">
        <v>8608</v>
      </c>
      <c r="C5530" s="190" t="s">
        <v>903</v>
      </c>
      <c r="D5530" s="190" t="s">
        <v>479</v>
      </c>
      <c r="E5530" s="191">
        <v>0</v>
      </c>
    </row>
    <row r="5531" spans="1:5" x14ac:dyDescent="0.25">
      <c r="A5531" s="188">
        <v>3203110132</v>
      </c>
      <c r="B5531" s="188" t="s">
        <v>6907</v>
      </c>
      <c r="C5531" s="188" t="s">
        <v>903</v>
      </c>
      <c r="D5531" s="188" t="s">
        <v>1975</v>
      </c>
      <c r="E5531" s="189">
        <v>0</v>
      </c>
    </row>
    <row r="5532" spans="1:5" x14ac:dyDescent="0.25">
      <c r="A5532" s="190">
        <v>3203110133</v>
      </c>
      <c r="B5532" s="190" t="s">
        <v>6908</v>
      </c>
      <c r="C5532" s="190" t="s">
        <v>903</v>
      </c>
      <c r="D5532" s="190" t="s">
        <v>1975</v>
      </c>
      <c r="E5532" s="191">
        <v>0</v>
      </c>
    </row>
    <row r="5533" spans="1:5" x14ac:dyDescent="0.25">
      <c r="A5533" s="188">
        <v>3203110134</v>
      </c>
      <c r="B5533" s="188" t="s">
        <v>6909</v>
      </c>
      <c r="C5533" s="188" t="s">
        <v>903</v>
      </c>
      <c r="D5533" s="188" t="s">
        <v>1975</v>
      </c>
      <c r="E5533" s="189">
        <v>0</v>
      </c>
    </row>
    <row r="5534" spans="1:5" x14ac:dyDescent="0.25">
      <c r="A5534" s="190">
        <v>3203110135</v>
      </c>
      <c r="B5534" s="190" t="s">
        <v>5741</v>
      </c>
      <c r="C5534" s="190" t="s">
        <v>903</v>
      </c>
      <c r="D5534" s="190" t="s">
        <v>1975</v>
      </c>
      <c r="E5534" s="191">
        <v>0</v>
      </c>
    </row>
    <row r="5535" spans="1:5" x14ac:dyDescent="0.25">
      <c r="A5535" s="188">
        <v>3203110136</v>
      </c>
      <c r="B5535" s="188" t="s">
        <v>2509</v>
      </c>
      <c r="C5535" s="188" t="s">
        <v>903</v>
      </c>
      <c r="D5535" s="188" t="s">
        <v>1975</v>
      </c>
      <c r="E5535" s="189">
        <v>0</v>
      </c>
    </row>
    <row r="5536" spans="1:5" x14ac:dyDescent="0.25">
      <c r="A5536" s="190">
        <v>3203110137</v>
      </c>
      <c r="B5536" s="190" t="s">
        <v>6910</v>
      </c>
      <c r="C5536" s="190" t="s">
        <v>903</v>
      </c>
      <c r="D5536" s="190" t="s">
        <v>1975</v>
      </c>
      <c r="E5536" s="191">
        <v>0</v>
      </c>
    </row>
    <row r="5537" spans="1:5" x14ac:dyDescent="0.25">
      <c r="A5537" s="188">
        <v>3203110138</v>
      </c>
      <c r="B5537" s="188" t="s">
        <v>2510</v>
      </c>
      <c r="C5537" s="188" t="s">
        <v>903</v>
      </c>
      <c r="D5537" s="188" t="s">
        <v>1975</v>
      </c>
      <c r="E5537" s="189">
        <v>0</v>
      </c>
    </row>
    <row r="5538" spans="1:5" x14ac:dyDescent="0.25">
      <c r="A5538" s="190">
        <v>3203110139</v>
      </c>
      <c r="B5538" s="190" t="s">
        <v>6911</v>
      </c>
      <c r="C5538" s="190" t="s">
        <v>903</v>
      </c>
      <c r="D5538" s="190" t="s">
        <v>1975</v>
      </c>
      <c r="E5538" s="191">
        <v>0</v>
      </c>
    </row>
    <row r="5539" spans="1:5" x14ac:dyDescent="0.25">
      <c r="A5539" s="188">
        <v>3203110140</v>
      </c>
      <c r="B5539" s="188" t="s">
        <v>2511</v>
      </c>
      <c r="C5539" s="188" t="s">
        <v>903</v>
      </c>
      <c r="D5539" s="188" t="s">
        <v>1975</v>
      </c>
      <c r="E5539" s="189">
        <v>0</v>
      </c>
    </row>
    <row r="5540" spans="1:5" x14ac:dyDescent="0.25">
      <c r="A5540" s="190">
        <v>3203110141</v>
      </c>
      <c r="B5540" s="190" t="s">
        <v>2512</v>
      </c>
      <c r="C5540" s="190" t="s">
        <v>903</v>
      </c>
      <c r="D5540" s="190" t="s">
        <v>479</v>
      </c>
      <c r="E5540" s="191">
        <v>0</v>
      </c>
    </row>
    <row r="5541" spans="1:5" x14ac:dyDescent="0.25">
      <c r="A5541" s="188">
        <v>3203110142</v>
      </c>
      <c r="B5541" s="188" t="s">
        <v>2513</v>
      </c>
      <c r="C5541" s="188" t="s">
        <v>903</v>
      </c>
      <c r="D5541" s="188" t="s">
        <v>1975</v>
      </c>
      <c r="E5541" s="189">
        <v>0</v>
      </c>
    </row>
    <row r="5542" spans="1:5" x14ac:dyDescent="0.25">
      <c r="A5542" s="190">
        <v>3203110143</v>
      </c>
      <c r="B5542" s="190" t="s">
        <v>2514</v>
      </c>
      <c r="C5542" s="190" t="s">
        <v>903</v>
      </c>
      <c r="D5542" s="190" t="s">
        <v>479</v>
      </c>
      <c r="E5542" s="191">
        <v>0</v>
      </c>
    </row>
    <row r="5543" spans="1:5" x14ac:dyDescent="0.25">
      <c r="A5543" s="188">
        <v>3203110144</v>
      </c>
      <c r="B5543" s="188" t="s">
        <v>2515</v>
      </c>
      <c r="C5543" s="188" t="s">
        <v>903</v>
      </c>
      <c r="D5543" s="188" t="s">
        <v>479</v>
      </c>
      <c r="E5543" s="189">
        <v>0</v>
      </c>
    </row>
    <row r="5544" spans="1:5" x14ac:dyDescent="0.25">
      <c r="A5544" s="190">
        <v>3203110145</v>
      </c>
      <c r="B5544" s="190" t="s">
        <v>8818</v>
      </c>
      <c r="C5544" s="190" t="s">
        <v>903</v>
      </c>
      <c r="D5544" s="190" t="s">
        <v>2483</v>
      </c>
      <c r="E5544" s="191">
        <v>0</v>
      </c>
    </row>
    <row r="5545" spans="1:5" x14ac:dyDescent="0.25">
      <c r="A5545" s="188">
        <v>3203110146</v>
      </c>
      <c r="B5545" s="188" t="s">
        <v>7891</v>
      </c>
      <c r="C5545" s="188" t="s">
        <v>903</v>
      </c>
      <c r="D5545" s="188" t="s">
        <v>478</v>
      </c>
      <c r="E5545" s="189">
        <v>0</v>
      </c>
    </row>
    <row r="5546" spans="1:5" x14ac:dyDescent="0.25">
      <c r="A5546" s="190">
        <v>3203110147</v>
      </c>
      <c r="B5546" s="190" t="s">
        <v>2516</v>
      </c>
      <c r="C5546" s="190" t="s">
        <v>903</v>
      </c>
      <c r="D5546" s="190" t="s">
        <v>478</v>
      </c>
      <c r="E5546" s="191">
        <v>0</v>
      </c>
    </row>
    <row r="5547" spans="1:5" x14ac:dyDescent="0.25">
      <c r="A5547" s="188">
        <v>3203110148</v>
      </c>
      <c r="B5547" s="188" t="s">
        <v>5742</v>
      </c>
      <c r="C5547" s="188" t="s">
        <v>903</v>
      </c>
      <c r="D5547" s="188" t="s">
        <v>479</v>
      </c>
      <c r="E5547" s="189">
        <v>0</v>
      </c>
    </row>
    <row r="5548" spans="1:5" x14ac:dyDescent="0.25">
      <c r="A5548" s="190">
        <v>3203110149</v>
      </c>
      <c r="B5548" s="190" t="s">
        <v>6912</v>
      </c>
      <c r="C5548" s="190" t="s">
        <v>903</v>
      </c>
      <c r="D5548" s="190" t="s">
        <v>479</v>
      </c>
      <c r="E5548" s="191">
        <v>0</v>
      </c>
    </row>
    <row r="5549" spans="1:5" x14ac:dyDescent="0.25">
      <c r="A5549" s="188">
        <v>3203110150</v>
      </c>
      <c r="B5549" s="188" t="s">
        <v>2517</v>
      </c>
      <c r="C5549" s="188" t="s">
        <v>903</v>
      </c>
      <c r="D5549" s="188" t="s">
        <v>479</v>
      </c>
      <c r="E5549" s="189">
        <v>0</v>
      </c>
    </row>
    <row r="5550" spans="1:5" x14ac:dyDescent="0.25">
      <c r="A5550" s="190">
        <v>3203110151</v>
      </c>
      <c r="B5550" s="190" t="s">
        <v>2518</v>
      </c>
      <c r="C5550" s="190" t="s">
        <v>903</v>
      </c>
      <c r="D5550" s="190" t="s">
        <v>479</v>
      </c>
      <c r="E5550" s="191">
        <v>0</v>
      </c>
    </row>
    <row r="5551" spans="1:5" x14ac:dyDescent="0.25">
      <c r="A5551" s="188">
        <v>3203110152</v>
      </c>
      <c r="B5551" s="188" t="s">
        <v>6913</v>
      </c>
      <c r="C5551" s="188" t="s">
        <v>903</v>
      </c>
      <c r="D5551" s="188" t="s">
        <v>479</v>
      </c>
      <c r="E5551" s="189">
        <v>0</v>
      </c>
    </row>
    <row r="5552" spans="1:5" x14ac:dyDescent="0.25">
      <c r="A5552" s="190">
        <v>3203110153</v>
      </c>
      <c r="B5552" s="190" t="s">
        <v>11901</v>
      </c>
      <c r="C5552" s="190" t="s">
        <v>903</v>
      </c>
      <c r="D5552" s="190" t="s">
        <v>479</v>
      </c>
      <c r="E5552" s="191">
        <v>0</v>
      </c>
    </row>
    <row r="5553" spans="1:5" x14ac:dyDescent="0.25">
      <c r="A5553" s="188">
        <v>3203110154</v>
      </c>
      <c r="B5553" s="188" t="s">
        <v>7381</v>
      </c>
      <c r="C5553" s="188" t="s">
        <v>903</v>
      </c>
      <c r="D5553" s="188" t="s">
        <v>479</v>
      </c>
      <c r="E5553" s="189">
        <v>0</v>
      </c>
    </row>
    <row r="5554" spans="1:5" x14ac:dyDescent="0.25">
      <c r="A5554" s="190">
        <v>3203110155</v>
      </c>
      <c r="B5554" s="190" t="s">
        <v>2519</v>
      </c>
      <c r="C5554" s="190" t="s">
        <v>903</v>
      </c>
      <c r="D5554" s="190" t="s">
        <v>479</v>
      </c>
      <c r="E5554" s="191">
        <v>0</v>
      </c>
    </row>
    <row r="5555" spans="1:5" x14ac:dyDescent="0.25">
      <c r="A5555" s="188">
        <v>3203110156</v>
      </c>
      <c r="B5555" s="188" t="s">
        <v>6430</v>
      </c>
      <c r="C5555" s="188" t="s">
        <v>903</v>
      </c>
      <c r="D5555" s="188" t="s">
        <v>479</v>
      </c>
      <c r="E5555" s="189">
        <v>0</v>
      </c>
    </row>
    <row r="5556" spans="1:5" x14ac:dyDescent="0.25">
      <c r="A5556" s="190">
        <v>3203110157</v>
      </c>
      <c r="B5556" s="190" t="s">
        <v>2520</v>
      </c>
      <c r="C5556" s="190" t="s">
        <v>903</v>
      </c>
      <c r="D5556" s="190" t="s">
        <v>479</v>
      </c>
      <c r="E5556" s="191">
        <v>0</v>
      </c>
    </row>
    <row r="5557" spans="1:5" x14ac:dyDescent="0.25">
      <c r="A5557" s="188">
        <v>3203110158</v>
      </c>
      <c r="B5557" s="188" t="s">
        <v>2521</v>
      </c>
      <c r="C5557" s="188" t="s">
        <v>903</v>
      </c>
      <c r="D5557" s="188" t="s">
        <v>479</v>
      </c>
      <c r="E5557" s="189">
        <v>0</v>
      </c>
    </row>
    <row r="5558" spans="1:5" x14ac:dyDescent="0.25">
      <c r="A5558" s="190">
        <v>3203110159</v>
      </c>
      <c r="B5558" s="190" t="s">
        <v>2522</v>
      </c>
      <c r="C5558" s="190" t="s">
        <v>903</v>
      </c>
      <c r="D5558" s="190" t="s">
        <v>874</v>
      </c>
      <c r="E5558" s="191">
        <v>0</v>
      </c>
    </row>
    <row r="5559" spans="1:5" x14ac:dyDescent="0.25">
      <c r="A5559" s="188">
        <v>3203110160</v>
      </c>
      <c r="B5559" s="188" t="s">
        <v>2523</v>
      </c>
      <c r="C5559" s="188" t="s">
        <v>903</v>
      </c>
      <c r="D5559" s="188" t="s">
        <v>874</v>
      </c>
      <c r="E5559" s="189">
        <v>0</v>
      </c>
    </row>
    <row r="5560" spans="1:5" x14ac:dyDescent="0.25">
      <c r="A5560" s="190">
        <v>3203110161</v>
      </c>
      <c r="B5560" s="190" t="s">
        <v>2524</v>
      </c>
      <c r="C5560" s="190" t="s">
        <v>903</v>
      </c>
      <c r="D5560" s="190" t="s">
        <v>479</v>
      </c>
      <c r="E5560" s="191">
        <v>0</v>
      </c>
    </row>
    <row r="5561" spans="1:5" x14ac:dyDescent="0.25">
      <c r="A5561" s="188">
        <v>3203110162</v>
      </c>
      <c r="B5561" s="188" t="s">
        <v>2525</v>
      </c>
      <c r="C5561" s="188" t="s">
        <v>903</v>
      </c>
      <c r="D5561" s="188" t="s">
        <v>1975</v>
      </c>
      <c r="E5561" s="189">
        <v>0</v>
      </c>
    </row>
    <row r="5562" spans="1:5" x14ac:dyDescent="0.25">
      <c r="A5562" s="190">
        <v>3203110163</v>
      </c>
      <c r="B5562" s="190" t="s">
        <v>5743</v>
      </c>
      <c r="C5562" s="190" t="s">
        <v>903</v>
      </c>
      <c r="D5562" s="190" t="s">
        <v>479</v>
      </c>
      <c r="E5562" s="191">
        <v>0</v>
      </c>
    </row>
    <row r="5563" spans="1:5" x14ac:dyDescent="0.25">
      <c r="A5563" s="188">
        <v>3203110164</v>
      </c>
      <c r="B5563" s="188" t="s">
        <v>7892</v>
      </c>
      <c r="C5563" s="188" t="s">
        <v>903</v>
      </c>
      <c r="D5563" s="188" t="s">
        <v>479</v>
      </c>
      <c r="E5563" s="189">
        <v>0</v>
      </c>
    </row>
    <row r="5564" spans="1:5" x14ac:dyDescent="0.25">
      <c r="A5564" s="190">
        <v>3203110165</v>
      </c>
      <c r="B5564" s="190" t="s">
        <v>2526</v>
      </c>
      <c r="C5564" s="190" t="s">
        <v>903</v>
      </c>
      <c r="D5564" s="190" t="s">
        <v>479</v>
      </c>
      <c r="E5564" s="191">
        <v>0</v>
      </c>
    </row>
    <row r="5565" spans="1:5" x14ac:dyDescent="0.25">
      <c r="A5565" s="188">
        <v>3203110166</v>
      </c>
      <c r="B5565" s="188" t="s">
        <v>2527</v>
      </c>
      <c r="C5565" s="188" t="s">
        <v>903</v>
      </c>
      <c r="D5565" s="188" t="s">
        <v>479</v>
      </c>
      <c r="E5565" s="189">
        <v>0</v>
      </c>
    </row>
    <row r="5566" spans="1:5" x14ac:dyDescent="0.25">
      <c r="A5566" s="190">
        <v>3203110167</v>
      </c>
      <c r="B5566" s="190" t="s">
        <v>5033</v>
      </c>
      <c r="C5566" s="190" t="s">
        <v>903</v>
      </c>
      <c r="D5566" s="190" t="s">
        <v>1975</v>
      </c>
      <c r="E5566" s="191">
        <v>0</v>
      </c>
    </row>
    <row r="5567" spans="1:5" x14ac:dyDescent="0.25">
      <c r="A5567" s="188">
        <v>3203110168</v>
      </c>
      <c r="B5567" s="188" t="s">
        <v>2528</v>
      </c>
      <c r="C5567" s="188" t="s">
        <v>903</v>
      </c>
      <c r="D5567" s="188" t="s">
        <v>479</v>
      </c>
      <c r="E5567" s="189">
        <v>0</v>
      </c>
    </row>
    <row r="5568" spans="1:5" x14ac:dyDescent="0.25">
      <c r="A5568" s="190">
        <v>3203110169</v>
      </c>
      <c r="B5568" s="190" t="s">
        <v>2529</v>
      </c>
      <c r="C5568" s="190" t="s">
        <v>903</v>
      </c>
      <c r="D5568" s="190" t="s">
        <v>479</v>
      </c>
      <c r="E5568" s="191">
        <v>0</v>
      </c>
    </row>
    <row r="5569" spans="1:5" x14ac:dyDescent="0.25">
      <c r="A5569" s="188">
        <v>3203110170</v>
      </c>
      <c r="B5569" s="188" t="s">
        <v>1963</v>
      </c>
      <c r="C5569" s="188" t="s">
        <v>903</v>
      </c>
      <c r="D5569" s="188" t="s">
        <v>479</v>
      </c>
      <c r="E5569" s="189">
        <v>0</v>
      </c>
    </row>
    <row r="5570" spans="1:5" x14ac:dyDescent="0.25">
      <c r="A5570" s="190">
        <v>3203110171</v>
      </c>
      <c r="B5570" s="190" t="s">
        <v>2530</v>
      </c>
      <c r="C5570" s="190" t="s">
        <v>903</v>
      </c>
      <c r="D5570" s="190" t="s">
        <v>479</v>
      </c>
      <c r="E5570" s="191">
        <v>0</v>
      </c>
    </row>
    <row r="5571" spans="1:5" x14ac:dyDescent="0.25">
      <c r="A5571" s="188">
        <v>3203110172</v>
      </c>
      <c r="B5571" s="188" t="s">
        <v>2531</v>
      </c>
      <c r="C5571" s="188" t="s">
        <v>903</v>
      </c>
      <c r="D5571" s="188" t="s">
        <v>1975</v>
      </c>
      <c r="E5571" s="189">
        <v>0</v>
      </c>
    </row>
    <row r="5572" spans="1:5" x14ac:dyDescent="0.25">
      <c r="A5572" s="190">
        <v>3203110173</v>
      </c>
      <c r="B5572" s="190" t="s">
        <v>2532</v>
      </c>
      <c r="C5572" s="190" t="s">
        <v>903</v>
      </c>
      <c r="D5572" s="190" t="s">
        <v>479</v>
      </c>
      <c r="E5572" s="191">
        <v>0</v>
      </c>
    </row>
    <row r="5573" spans="1:5" x14ac:dyDescent="0.25">
      <c r="A5573" s="188">
        <v>3203110174</v>
      </c>
      <c r="B5573" s="188" t="s">
        <v>7893</v>
      </c>
      <c r="C5573" s="188" t="s">
        <v>903</v>
      </c>
      <c r="D5573" s="188" t="s">
        <v>479</v>
      </c>
      <c r="E5573" s="189">
        <v>0</v>
      </c>
    </row>
    <row r="5574" spans="1:5" x14ac:dyDescent="0.25">
      <c r="A5574" s="190">
        <v>3203110175</v>
      </c>
      <c r="B5574" s="190" t="s">
        <v>9047</v>
      </c>
      <c r="C5574" s="190" t="s">
        <v>903</v>
      </c>
      <c r="D5574" s="190" t="s">
        <v>479</v>
      </c>
      <c r="E5574" s="191">
        <v>0</v>
      </c>
    </row>
    <row r="5575" spans="1:5" x14ac:dyDescent="0.25">
      <c r="A5575" s="188">
        <v>3203110176</v>
      </c>
      <c r="B5575" s="188" t="s">
        <v>6914</v>
      </c>
      <c r="C5575" s="188" t="s">
        <v>903</v>
      </c>
      <c r="D5575" s="188" t="s">
        <v>479</v>
      </c>
      <c r="E5575" s="189">
        <v>0</v>
      </c>
    </row>
    <row r="5576" spans="1:5" x14ac:dyDescent="0.25">
      <c r="A5576" s="190">
        <v>3203110177</v>
      </c>
      <c r="B5576" s="190" t="s">
        <v>7382</v>
      </c>
      <c r="C5576" s="190" t="s">
        <v>903</v>
      </c>
      <c r="D5576" s="190" t="s">
        <v>479</v>
      </c>
      <c r="E5576" s="191">
        <v>0</v>
      </c>
    </row>
    <row r="5577" spans="1:5" x14ac:dyDescent="0.25">
      <c r="A5577" s="188">
        <v>3203110178</v>
      </c>
      <c r="B5577" s="188" t="s">
        <v>6915</v>
      </c>
      <c r="C5577" s="188" t="s">
        <v>903</v>
      </c>
      <c r="D5577" s="188" t="s">
        <v>479</v>
      </c>
      <c r="E5577" s="189">
        <v>0</v>
      </c>
    </row>
    <row r="5578" spans="1:5" x14ac:dyDescent="0.25">
      <c r="A5578" s="190">
        <v>3203110179</v>
      </c>
      <c r="B5578" s="190" t="s">
        <v>4454</v>
      </c>
      <c r="C5578" s="190" t="s">
        <v>903</v>
      </c>
      <c r="D5578" s="190" t="s">
        <v>479</v>
      </c>
      <c r="E5578" s="191">
        <v>0</v>
      </c>
    </row>
    <row r="5579" spans="1:5" x14ac:dyDescent="0.25">
      <c r="A5579" s="188">
        <v>3203110180</v>
      </c>
      <c r="B5579" s="188" t="s">
        <v>7894</v>
      </c>
      <c r="C5579" s="188" t="s">
        <v>903</v>
      </c>
      <c r="D5579" s="188" t="s">
        <v>479</v>
      </c>
      <c r="E5579" s="189">
        <v>0</v>
      </c>
    </row>
    <row r="5580" spans="1:5" x14ac:dyDescent="0.25">
      <c r="A5580" s="190">
        <v>3203110181</v>
      </c>
      <c r="B5580" s="190" t="s">
        <v>7383</v>
      </c>
      <c r="C5580" s="190" t="s">
        <v>903</v>
      </c>
      <c r="D5580" s="190" t="s">
        <v>479</v>
      </c>
      <c r="E5580" s="191">
        <v>0</v>
      </c>
    </row>
    <row r="5581" spans="1:5" x14ac:dyDescent="0.25">
      <c r="A5581" s="188">
        <v>3203110182</v>
      </c>
      <c r="B5581" s="188" t="s">
        <v>6431</v>
      </c>
      <c r="C5581" s="188" t="s">
        <v>903</v>
      </c>
      <c r="D5581" s="188" t="s">
        <v>479</v>
      </c>
      <c r="E5581" s="189">
        <v>0</v>
      </c>
    </row>
    <row r="5582" spans="1:5" x14ac:dyDescent="0.25">
      <c r="A5582" s="190">
        <v>3203110183</v>
      </c>
      <c r="B5582" s="190" t="s">
        <v>6549</v>
      </c>
      <c r="C5582" s="190" t="s">
        <v>903</v>
      </c>
      <c r="D5582" s="190" t="s">
        <v>1975</v>
      </c>
      <c r="E5582" s="191">
        <v>0</v>
      </c>
    </row>
    <row r="5583" spans="1:5" x14ac:dyDescent="0.25">
      <c r="A5583" s="188">
        <v>3203110184</v>
      </c>
      <c r="B5583" s="188" t="s">
        <v>8958</v>
      </c>
      <c r="C5583" s="188" t="s">
        <v>903</v>
      </c>
      <c r="D5583" s="188" t="s">
        <v>1975</v>
      </c>
      <c r="E5583" s="189">
        <v>0</v>
      </c>
    </row>
    <row r="5584" spans="1:5" x14ac:dyDescent="0.25">
      <c r="A5584" s="190">
        <v>3203110185</v>
      </c>
      <c r="B5584" s="190" t="s">
        <v>2533</v>
      </c>
      <c r="C5584" s="190" t="s">
        <v>903</v>
      </c>
      <c r="D5584" s="190" t="s">
        <v>874</v>
      </c>
      <c r="E5584" s="191">
        <v>0</v>
      </c>
    </row>
    <row r="5585" spans="1:5" x14ac:dyDescent="0.25">
      <c r="A5585" s="188">
        <v>3203110186</v>
      </c>
      <c r="B5585" s="188" t="s">
        <v>7895</v>
      </c>
      <c r="C5585" s="188" t="s">
        <v>903</v>
      </c>
      <c r="D5585" s="188" t="s">
        <v>1981</v>
      </c>
      <c r="E5585" s="189">
        <v>0</v>
      </c>
    </row>
    <row r="5586" spans="1:5" x14ac:dyDescent="0.25">
      <c r="A5586" s="190">
        <v>3203110187</v>
      </c>
      <c r="B5586" s="190" t="s">
        <v>2534</v>
      </c>
      <c r="C5586" s="190" t="s">
        <v>903</v>
      </c>
      <c r="D5586" s="190" t="s">
        <v>479</v>
      </c>
      <c r="E5586" s="191">
        <v>0</v>
      </c>
    </row>
    <row r="5587" spans="1:5" x14ac:dyDescent="0.25">
      <c r="A5587" s="188">
        <v>3203110188</v>
      </c>
      <c r="B5587" s="188" t="s">
        <v>7384</v>
      </c>
      <c r="C5587" s="188" t="s">
        <v>903</v>
      </c>
      <c r="D5587" s="188" t="s">
        <v>479</v>
      </c>
      <c r="E5587" s="189">
        <v>0</v>
      </c>
    </row>
    <row r="5588" spans="1:5" x14ac:dyDescent="0.25">
      <c r="A5588" s="190">
        <v>3203110189</v>
      </c>
      <c r="B5588" s="190" t="s">
        <v>2535</v>
      </c>
      <c r="C5588" s="190" t="s">
        <v>903</v>
      </c>
      <c r="D5588" s="190" t="s">
        <v>479</v>
      </c>
      <c r="E5588" s="191">
        <v>0</v>
      </c>
    </row>
    <row r="5589" spans="1:5" x14ac:dyDescent="0.25">
      <c r="A5589" s="188">
        <v>3203110190</v>
      </c>
      <c r="B5589" s="188" t="s">
        <v>2536</v>
      </c>
      <c r="C5589" s="188" t="s">
        <v>903</v>
      </c>
      <c r="D5589" s="188" t="s">
        <v>479</v>
      </c>
      <c r="E5589" s="189">
        <v>0</v>
      </c>
    </row>
    <row r="5590" spans="1:5" x14ac:dyDescent="0.25">
      <c r="A5590" s="190">
        <v>3203110191</v>
      </c>
      <c r="B5590" s="190" t="s">
        <v>2537</v>
      </c>
      <c r="C5590" s="190" t="s">
        <v>903</v>
      </c>
      <c r="D5590" s="190" t="s">
        <v>1975</v>
      </c>
      <c r="E5590" s="191">
        <v>0</v>
      </c>
    </row>
    <row r="5591" spans="1:5" x14ac:dyDescent="0.25">
      <c r="A5591" s="188">
        <v>3203110192</v>
      </c>
      <c r="B5591" s="188" t="s">
        <v>5744</v>
      </c>
      <c r="C5591" s="188" t="s">
        <v>903</v>
      </c>
      <c r="D5591" s="188" t="s">
        <v>1975</v>
      </c>
      <c r="E5591" s="189">
        <v>0</v>
      </c>
    </row>
    <row r="5592" spans="1:5" x14ac:dyDescent="0.25">
      <c r="A5592" s="190">
        <v>3203110193</v>
      </c>
      <c r="B5592" s="190" t="s">
        <v>2538</v>
      </c>
      <c r="C5592" s="190" t="s">
        <v>903</v>
      </c>
      <c r="D5592" s="190" t="s">
        <v>1975</v>
      </c>
      <c r="E5592" s="191">
        <v>0</v>
      </c>
    </row>
    <row r="5593" spans="1:5" x14ac:dyDescent="0.25">
      <c r="A5593" s="188">
        <v>3203110194</v>
      </c>
      <c r="B5593" s="188" t="s">
        <v>3505</v>
      </c>
      <c r="C5593" s="188" t="s">
        <v>903</v>
      </c>
      <c r="D5593" s="188" t="s">
        <v>479</v>
      </c>
      <c r="E5593" s="189">
        <v>0</v>
      </c>
    </row>
    <row r="5594" spans="1:5" x14ac:dyDescent="0.25">
      <c r="A5594" s="190">
        <v>3203110195</v>
      </c>
      <c r="B5594" s="190" t="s">
        <v>2539</v>
      </c>
      <c r="C5594" s="190" t="s">
        <v>903</v>
      </c>
      <c r="D5594" s="190" t="s">
        <v>479</v>
      </c>
      <c r="E5594" s="191">
        <v>0</v>
      </c>
    </row>
    <row r="5595" spans="1:5" x14ac:dyDescent="0.25">
      <c r="A5595" s="188">
        <v>3203110196</v>
      </c>
      <c r="B5595" s="188" t="s">
        <v>2540</v>
      </c>
      <c r="C5595" s="188" t="s">
        <v>903</v>
      </c>
      <c r="D5595" s="188" t="s">
        <v>1975</v>
      </c>
      <c r="E5595" s="189">
        <v>0</v>
      </c>
    </row>
    <row r="5596" spans="1:5" x14ac:dyDescent="0.25">
      <c r="A5596" s="190">
        <v>3203110197</v>
      </c>
      <c r="B5596" s="190" t="s">
        <v>6916</v>
      </c>
      <c r="C5596" s="190" t="s">
        <v>903</v>
      </c>
      <c r="D5596" s="190" t="s">
        <v>1975</v>
      </c>
      <c r="E5596" s="191">
        <v>0</v>
      </c>
    </row>
    <row r="5597" spans="1:5" x14ac:dyDescent="0.25">
      <c r="A5597" s="188">
        <v>3203110198</v>
      </c>
      <c r="B5597" s="188" t="s">
        <v>2542</v>
      </c>
      <c r="C5597" s="188" t="s">
        <v>903</v>
      </c>
      <c r="D5597" s="188" t="s">
        <v>1975</v>
      </c>
      <c r="E5597" s="189">
        <v>0</v>
      </c>
    </row>
    <row r="5598" spans="1:5" x14ac:dyDescent="0.25">
      <c r="A5598" s="190">
        <v>3203110199</v>
      </c>
      <c r="B5598" s="190" t="s">
        <v>2543</v>
      </c>
      <c r="C5598" s="190" t="s">
        <v>903</v>
      </c>
      <c r="D5598" s="190" t="s">
        <v>479</v>
      </c>
      <c r="E5598" s="191">
        <v>0</v>
      </c>
    </row>
    <row r="5599" spans="1:5" x14ac:dyDescent="0.25">
      <c r="A5599" s="188">
        <v>3203110200</v>
      </c>
      <c r="B5599" s="188" t="s">
        <v>9696</v>
      </c>
      <c r="C5599" s="188" t="s">
        <v>903</v>
      </c>
      <c r="D5599" s="188" t="s">
        <v>479</v>
      </c>
      <c r="E5599" s="189">
        <v>0</v>
      </c>
    </row>
    <row r="5600" spans="1:5" x14ac:dyDescent="0.25">
      <c r="A5600" s="190">
        <v>3203110201</v>
      </c>
      <c r="B5600" s="190" t="s">
        <v>9697</v>
      </c>
      <c r="C5600" s="190" t="s">
        <v>903</v>
      </c>
      <c r="D5600" s="190" t="s">
        <v>479</v>
      </c>
      <c r="E5600" s="191">
        <v>0</v>
      </c>
    </row>
    <row r="5601" spans="1:5" x14ac:dyDescent="0.25">
      <c r="A5601" s="188">
        <v>3203110202</v>
      </c>
      <c r="B5601" s="188" t="s">
        <v>6917</v>
      </c>
      <c r="C5601" s="188" t="s">
        <v>903</v>
      </c>
      <c r="D5601" s="188" t="s">
        <v>479</v>
      </c>
      <c r="E5601" s="189">
        <v>0</v>
      </c>
    </row>
    <row r="5602" spans="1:5" x14ac:dyDescent="0.25">
      <c r="A5602" s="190">
        <v>3203110203</v>
      </c>
      <c r="B5602" s="190" t="s">
        <v>2544</v>
      </c>
      <c r="C5602" s="190" t="s">
        <v>903</v>
      </c>
      <c r="D5602" s="190" t="s">
        <v>479</v>
      </c>
      <c r="E5602" s="191">
        <v>0</v>
      </c>
    </row>
    <row r="5603" spans="1:5" x14ac:dyDescent="0.25">
      <c r="A5603" s="188">
        <v>3203110204</v>
      </c>
      <c r="B5603" s="188" t="s">
        <v>9698</v>
      </c>
      <c r="C5603" s="188" t="s">
        <v>903</v>
      </c>
      <c r="D5603" s="188" t="s">
        <v>479</v>
      </c>
      <c r="E5603" s="189">
        <v>0</v>
      </c>
    </row>
    <row r="5604" spans="1:5" x14ac:dyDescent="0.25">
      <c r="A5604" s="190">
        <v>3203110205</v>
      </c>
      <c r="B5604" s="190" t="s">
        <v>5034</v>
      </c>
      <c r="C5604" s="190" t="s">
        <v>903</v>
      </c>
      <c r="D5604" s="190" t="s">
        <v>479</v>
      </c>
      <c r="E5604" s="191">
        <v>0</v>
      </c>
    </row>
    <row r="5605" spans="1:5" x14ac:dyDescent="0.25">
      <c r="A5605" s="188">
        <v>3203110206</v>
      </c>
      <c r="B5605" s="188" t="s">
        <v>2545</v>
      </c>
      <c r="C5605" s="188" t="s">
        <v>903</v>
      </c>
      <c r="D5605" s="188" t="s">
        <v>479</v>
      </c>
      <c r="E5605" s="189">
        <v>0</v>
      </c>
    </row>
    <row r="5606" spans="1:5" x14ac:dyDescent="0.25">
      <c r="A5606" s="190">
        <v>3203110207</v>
      </c>
      <c r="B5606" s="190" t="s">
        <v>8609</v>
      </c>
      <c r="C5606" s="190" t="s">
        <v>903</v>
      </c>
      <c r="D5606" s="190" t="s">
        <v>479</v>
      </c>
      <c r="E5606" s="191">
        <v>0</v>
      </c>
    </row>
    <row r="5607" spans="1:5" x14ac:dyDescent="0.25">
      <c r="A5607" s="188">
        <v>3203110208</v>
      </c>
      <c r="B5607" s="188" t="s">
        <v>2546</v>
      </c>
      <c r="C5607" s="188" t="s">
        <v>903</v>
      </c>
      <c r="D5607" s="188" t="s">
        <v>479</v>
      </c>
      <c r="E5607" s="189">
        <v>0</v>
      </c>
    </row>
    <row r="5608" spans="1:5" x14ac:dyDescent="0.25">
      <c r="A5608" s="190">
        <v>3203110209</v>
      </c>
      <c r="B5608" s="190" t="s">
        <v>5745</v>
      </c>
      <c r="C5608" s="190" t="s">
        <v>903</v>
      </c>
      <c r="D5608" s="190" t="s">
        <v>479</v>
      </c>
      <c r="E5608" s="191">
        <v>0</v>
      </c>
    </row>
    <row r="5609" spans="1:5" x14ac:dyDescent="0.25">
      <c r="A5609" s="188">
        <v>3203110210</v>
      </c>
      <c r="B5609" s="188" t="s">
        <v>2547</v>
      </c>
      <c r="C5609" s="188" t="s">
        <v>903</v>
      </c>
      <c r="D5609" s="188" t="s">
        <v>479</v>
      </c>
      <c r="E5609" s="189">
        <v>0</v>
      </c>
    </row>
    <row r="5610" spans="1:5" x14ac:dyDescent="0.25">
      <c r="A5610" s="190">
        <v>3203110211</v>
      </c>
      <c r="B5610" s="190" t="s">
        <v>5746</v>
      </c>
      <c r="C5610" s="190" t="s">
        <v>903</v>
      </c>
      <c r="D5610" s="190" t="s">
        <v>479</v>
      </c>
      <c r="E5610" s="191">
        <v>0</v>
      </c>
    </row>
    <row r="5611" spans="1:5" x14ac:dyDescent="0.25">
      <c r="A5611" s="188">
        <v>3203110212</v>
      </c>
      <c r="B5611" s="188" t="s">
        <v>2549</v>
      </c>
      <c r="C5611" s="188" t="s">
        <v>903</v>
      </c>
      <c r="D5611" s="188" t="s">
        <v>479</v>
      </c>
      <c r="E5611" s="189">
        <v>0</v>
      </c>
    </row>
    <row r="5612" spans="1:5" x14ac:dyDescent="0.25">
      <c r="A5612" s="190">
        <v>3203110213</v>
      </c>
      <c r="B5612" s="190" t="s">
        <v>2550</v>
      </c>
      <c r="C5612" s="190" t="s">
        <v>903</v>
      </c>
      <c r="D5612" s="190" t="s">
        <v>479</v>
      </c>
      <c r="E5612" s="191">
        <v>0</v>
      </c>
    </row>
    <row r="5613" spans="1:5" x14ac:dyDescent="0.25">
      <c r="A5613" s="188">
        <v>3203110214</v>
      </c>
      <c r="B5613" s="188" t="s">
        <v>2551</v>
      </c>
      <c r="C5613" s="188" t="s">
        <v>903</v>
      </c>
      <c r="D5613" s="188" t="s">
        <v>479</v>
      </c>
      <c r="E5613" s="189">
        <v>0</v>
      </c>
    </row>
    <row r="5614" spans="1:5" x14ac:dyDescent="0.25">
      <c r="A5614" s="190">
        <v>3203110215</v>
      </c>
      <c r="B5614" s="190" t="s">
        <v>2552</v>
      </c>
      <c r="C5614" s="190" t="s">
        <v>903</v>
      </c>
      <c r="D5614" s="190" t="s">
        <v>479</v>
      </c>
      <c r="E5614" s="191">
        <v>0</v>
      </c>
    </row>
    <row r="5615" spans="1:5" x14ac:dyDescent="0.25">
      <c r="A5615" s="188">
        <v>3203110216</v>
      </c>
      <c r="B5615" s="188" t="s">
        <v>2553</v>
      </c>
      <c r="C5615" s="188" t="s">
        <v>903</v>
      </c>
      <c r="D5615" s="188" t="s">
        <v>479</v>
      </c>
      <c r="E5615" s="189">
        <v>0</v>
      </c>
    </row>
    <row r="5616" spans="1:5" x14ac:dyDescent="0.25">
      <c r="A5616" s="190">
        <v>3203110217</v>
      </c>
      <c r="B5616" s="190" t="s">
        <v>2554</v>
      </c>
      <c r="C5616" s="190" t="s">
        <v>903</v>
      </c>
      <c r="D5616" s="190" t="s">
        <v>479</v>
      </c>
      <c r="E5616" s="191">
        <v>0</v>
      </c>
    </row>
    <row r="5617" spans="1:5" x14ac:dyDescent="0.25">
      <c r="A5617" s="188">
        <v>3203110218</v>
      </c>
      <c r="B5617" s="188" t="s">
        <v>2555</v>
      </c>
      <c r="C5617" s="188" t="s">
        <v>903</v>
      </c>
      <c r="D5617" s="188" t="s">
        <v>1975</v>
      </c>
      <c r="E5617" s="189">
        <v>0</v>
      </c>
    </row>
    <row r="5618" spans="1:5" x14ac:dyDescent="0.25">
      <c r="A5618" s="190">
        <v>3203110219</v>
      </c>
      <c r="B5618" s="190" t="s">
        <v>2556</v>
      </c>
      <c r="C5618" s="190" t="s">
        <v>903</v>
      </c>
      <c r="D5618" s="190" t="s">
        <v>478</v>
      </c>
      <c r="E5618" s="191">
        <v>0</v>
      </c>
    </row>
    <row r="5619" spans="1:5" x14ac:dyDescent="0.25">
      <c r="A5619" s="188">
        <v>3203110220</v>
      </c>
      <c r="B5619" s="188" t="s">
        <v>5035</v>
      </c>
      <c r="C5619" s="188" t="s">
        <v>903</v>
      </c>
      <c r="D5619" s="188" t="s">
        <v>479</v>
      </c>
      <c r="E5619" s="189">
        <v>0</v>
      </c>
    </row>
    <row r="5620" spans="1:5" x14ac:dyDescent="0.25">
      <c r="A5620" s="190">
        <v>3203110221</v>
      </c>
      <c r="B5620" s="190" t="s">
        <v>5036</v>
      </c>
      <c r="C5620" s="190" t="s">
        <v>903</v>
      </c>
      <c r="D5620" s="190" t="s">
        <v>479</v>
      </c>
      <c r="E5620" s="191">
        <v>0</v>
      </c>
    </row>
    <row r="5621" spans="1:5" x14ac:dyDescent="0.25">
      <c r="A5621" s="188">
        <v>3203110222</v>
      </c>
      <c r="B5621" s="188" t="s">
        <v>5037</v>
      </c>
      <c r="C5621" s="188" t="s">
        <v>903</v>
      </c>
      <c r="D5621" s="188" t="s">
        <v>479</v>
      </c>
      <c r="E5621" s="189">
        <v>0</v>
      </c>
    </row>
    <row r="5622" spans="1:5" x14ac:dyDescent="0.25">
      <c r="A5622" s="190">
        <v>3203110223</v>
      </c>
      <c r="B5622" s="190" t="s">
        <v>2557</v>
      </c>
      <c r="C5622" s="190" t="s">
        <v>903</v>
      </c>
      <c r="D5622" s="190" t="s">
        <v>479</v>
      </c>
      <c r="E5622" s="191">
        <v>0</v>
      </c>
    </row>
    <row r="5623" spans="1:5" x14ac:dyDescent="0.25">
      <c r="A5623" s="188">
        <v>3203110224</v>
      </c>
      <c r="B5623" s="188" t="s">
        <v>2558</v>
      </c>
      <c r="C5623" s="188" t="s">
        <v>903</v>
      </c>
      <c r="D5623" s="188" t="s">
        <v>479</v>
      </c>
      <c r="E5623" s="189">
        <v>0</v>
      </c>
    </row>
    <row r="5624" spans="1:5" x14ac:dyDescent="0.25">
      <c r="A5624" s="190">
        <v>3203110225</v>
      </c>
      <c r="B5624" s="190" t="s">
        <v>5038</v>
      </c>
      <c r="C5624" s="190" t="s">
        <v>903</v>
      </c>
      <c r="D5624" s="190" t="s">
        <v>1975</v>
      </c>
      <c r="E5624" s="191">
        <v>0</v>
      </c>
    </row>
    <row r="5625" spans="1:5" x14ac:dyDescent="0.25">
      <c r="A5625" s="188">
        <v>3203110226</v>
      </c>
      <c r="B5625" s="188" t="s">
        <v>9699</v>
      </c>
      <c r="C5625" s="188" t="s">
        <v>903</v>
      </c>
      <c r="D5625" s="188" t="s">
        <v>479</v>
      </c>
      <c r="E5625" s="189">
        <v>0</v>
      </c>
    </row>
    <row r="5626" spans="1:5" x14ac:dyDescent="0.25">
      <c r="A5626" s="190">
        <v>3203110227</v>
      </c>
      <c r="B5626" s="190" t="s">
        <v>2559</v>
      </c>
      <c r="C5626" s="190" t="s">
        <v>903</v>
      </c>
      <c r="D5626" s="190" t="s">
        <v>479</v>
      </c>
      <c r="E5626" s="191">
        <v>0</v>
      </c>
    </row>
    <row r="5627" spans="1:5" x14ac:dyDescent="0.25">
      <c r="A5627" s="188">
        <v>3203110228</v>
      </c>
      <c r="B5627" s="188" t="s">
        <v>2560</v>
      </c>
      <c r="C5627" s="188" t="s">
        <v>903</v>
      </c>
      <c r="D5627" s="188" t="s">
        <v>479</v>
      </c>
      <c r="E5627" s="189">
        <v>0</v>
      </c>
    </row>
    <row r="5628" spans="1:5" x14ac:dyDescent="0.25">
      <c r="A5628" s="190">
        <v>3203110229</v>
      </c>
      <c r="B5628" s="190" t="s">
        <v>5747</v>
      </c>
      <c r="C5628" s="190" t="s">
        <v>903</v>
      </c>
      <c r="D5628" s="190" t="s">
        <v>479</v>
      </c>
      <c r="E5628" s="191">
        <v>0</v>
      </c>
    </row>
    <row r="5629" spans="1:5" x14ac:dyDescent="0.25">
      <c r="A5629" s="188">
        <v>3203110230</v>
      </c>
      <c r="B5629" s="188" t="s">
        <v>2561</v>
      </c>
      <c r="C5629" s="188" t="s">
        <v>903</v>
      </c>
      <c r="D5629" s="188" t="s">
        <v>479</v>
      </c>
      <c r="E5629" s="189">
        <v>0</v>
      </c>
    </row>
    <row r="5630" spans="1:5" x14ac:dyDescent="0.25">
      <c r="A5630" s="190">
        <v>3203110231</v>
      </c>
      <c r="B5630" s="190" t="s">
        <v>5039</v>
      </c>
      <c r="C5630" s="190" t="s">
        <v>903</v>
      </c>
      <c r="D5630" s="190" t="s">
        <v>479</v>
      </c>
      <c r="E5630" s="191">
        <v>0</v>
      </c>
    </row>
    <row r="5631" spans="1:5" x14ac:dyDescent="0.25">
      <c r="A5631" s="188">
        <v>3203110232</v>
      </c>
      <c r="B5631" s="188" t="s">
        <v>6918</v>
      </c>
      <c r="C5631" s="188" t="s">
        <v>903</v>
      </c>
      <c r="D5631" s="188" t="s">
        <v>479</v>
      </c>
      <c r="E5631" s="189">
        <v>0</v>
      </c>
    </row>
    <row r="5632" spans="1:5" x14ac:dyDescent="0.25">
      <c r="A5632" s="190">
        <v>3203110233</v>
      </c>
      <c r="B5632" s="190" t="s">
        <v>6919</v>
      </c>
      <c r="C5632" s="190" t="s">
        <v>903</v>
      </c>
      <c r="D5632" s="190" t="s">
        <v>479</v>
      </c>
      <c r="E5632" s="191">
        <v>0</v>
      </c>
    </row>
    <row r="5633" spans="1:5" x14ac:dyDescent="0.25">
      <c r="A5633" s="188">
        <v>3203110234</v>
      </c>
      <c r="B5633" s="188" t="s">
        <v>8610</v>
      </c>
      <c r="C5633" s="188" t="s">
        <v>903</v>
      </c>
      <c r="D5633" s="188" t="s">
        <v>2247</v>
      </c>
      <c r="E5633" s="189">
        <v>0</v>
      </c>
    </row>
    <row r="5634" spans="1:5" x14ac:dyDescent="0.25">
      <c r="A5634" s="190">
        <v>3203110235</v>
      </c>
      <c r="B5634" s="190" t="s">
        <v>2562</v>
      </c>
      <c r="C5634" s="190" t="s">
        <v>903</v>
      </c>
      <c r="D5634" s="190" t="s">
        <v>2247</v>
      </c>
      <c r="E5634" s="191">
        <v>0</v>
      </c>
    </row>
    <row r="5635" spans="1:5" x14ac:dyDescent="0.25">
      <c r="A5635" s="188">
        <v>3203110236</v>
      </c>
      <c r="B5635" s="188" t="s">
        <v>7385</v>
      </c>
      <c r="C5635" s="188" t="s">
        <v>903</v>
      </c>
      <c r="D5635" s="188" t="s">
        <v>479</v>
      </c>
      <c r="E5635" s="189">
        <v>0</v>
      </c>
    </row>
    <row r="5636" spans="1:5" x14ac:dyDescent="0.25">
      <c r="A5636" s="190">
        <v>3203110237</v>
      </c>
      <c r="B5636" s="190" t="s">
        <v>2563</v>
      </c>
      <c r="C5636" s="190" t="s">
        <v>903</v>
      </c>
      <c r="D5636" s="190" t="s">
        <v>478</v>
      </c>
      <c r="E5636" s="191">
        <v>0</v>
      </c>
    </row>
    <row r="5637" spans="1:5" x14ac:dyDescent="0.25">
      <c r="A5637" s="188">
        <v>3203110238</v>
      </c>
      <c r="B5637" s="188" t="s">
        <v>6920</v>
      </c>
      <c r="C5637" s="188" t="s">
        <v>903</v>
      </c>
      <c r="D5637" s="188" t="s">
        <v>478</v>
      </c>
      <c r="E5637" s="189">
        <v>0</v>
      </c>
    </row>
    <row r="5638" spans="1:5" x14ac:dyDescent="0.25">
      <c r="A5638" s="190">
        <v>3203110239</v>
      </c>
      <c r="B5638" s="190" t="s">
        <v>5748</v>
      </c>
      <c r="C5638" s="190" t="s">
        <v>903</v>
      </c>
      <c r="D5638" s="190" t="s">
        <v>1975</v>
      </c>
      <c r="E5638" s="191">
        <v>0</v>
      </c>
    </row>
    <row r="5639" spans="1:5" x14ac:dyDescent="0.25">
      <c r="A5639" s="188">
        <v>3203110240</v>
      </c>
      <c r="B5639" s="188" t="s">
        <v>4688</v>
      </c>
      <c r="C5639" s="188" t="s">
        <v>903</v>
      </c>
      <c r="D5639" s="188" t="s">
        <v>1975</v>
      </c>
      <c r="E5639" s="189">
        <v>0</v>
      </c>
    </row>
    <row r="5640" spans="1:5" x14ac:dyDescent="0.25">
      <c r="A5640" s="190">
        <v>3203110241</v>
      </c>
      <c r="B5640" s="190" t="s">
        <v>2564</v>
      </c>
      <c r="C5640" s="190" t="s">
        <v>903</v>
      </c>
      <c r="D5640" s="190" t="s">
        <v>479</v>
      </c>
      <c r="E5640" s="191">
        <v>0</v>
      </c>
    </row>
    <row r="5641" spans="1:5" x14ac:dyDescent="0.25">
      <c r="A5641" s="188">
        <v>3203110242</v>
      </c>
      <c r="B5641" s="188" t="s">
        <v>5749</v>
      </c>
      <c r="C5641" s="188" t="s">
        <v>903</v>
      </c>
      <c r="D5641" s="188" t="s">
        <v>479</v>
      </c>
      <c r="E5641" s="189">
        <v>0</v>
      </c>
    </row>
    <row r="5642" spans="1:5" x14ac:dyDescent="0.25">
      <c r="A5642" s="190">
        <v>3203110243</v>
      </c>
      <c r="B5642" s="190" t="s">
        <v>5040</v>
      </c>
      <c r="C5642" s="190" t="s">
        <v>903</v>
      </c>
      <c r="D5642" s="190" t="s">
        <v>479</v>
      </c>
      <c r="E5642" s="191">
        <v>0</v>
      </c>
    </row>
    <row r="5643" spans="1:5" x14ac:dyDescent="0.25">
      <c r="A5643" s="188">
        <v>3203110244</v>
      </c>
      <c r="B5643" s="188" t="s">
        <v>9700</v>
      </c>
      <c r="C5643" s="188" t="s">
        <v>903</v>
      </c>
      <c r="D5643" s="188" t="s">
        <v>479</v>
      </c>
      <c r="E5643" s="189">
        <v>0</v>
      </c>
    </row>
    <row r="5644" spans="1:5" x14ac:dyDescent="0.25">
      <c r="A5644" s="190">
        <v>3203110245</v>
      </c>
      <c r="B5644" s="190" t="s">
        <v>6921</v>
      </c>
      <c r="C5644" s="190" t="s">
        <v>903</v>
      </c>
      <c r="D5644" s="190" t="s">
        <v>479</v>
      </c>
      <c r="E5644" s="191">
        <v>0</v>
      </c>
    </row>
    <row r="5645" spans="1:5" x14ac:dyDescent="0.25">
      <c r="A5645" s="188">
        <v>3203110246</v>
      </c>
      <c r="B5645" s="188" t="s">
        <v>7386</v>
      </c>
      <c r="C5645" s="188" t="s">
        <v>903</v>
      </c>
      <c r="D5645" s="188" t="s">
        <v>479</v>
      </c>
      <c r="E5645" s="189">
        <v>0</v>
      </c>
    </row>
    <row r="5646" spans="1:5" x14ac:dyDescent="0.25">
      <c r="A5646" s="190">
        <v>3203110247</v>
      </c>
      <c r="B5646" s="190" t="s">
        <v>9701</v>
      </c>
      <c r="C5646" s="190" t="s">
        <v>903</v>
      </c>
      <c r="D5646" s="190" t="s">
        <v>479</v>
      </c>
      <c r="E5646" s="191">
        <v>0</v>
      </c>
    </row>
    <row r="5647" spans="1:5" x14ac:dyDescent="0.25">
      <c r="A5647" s="188">
        <v>3203110248</v>
      </c>
      <c r="B5647" s="188" t="s">
        <v>2565</v>
      </c>
      <c r="C5647" s="188" t="s">
        <v>903</v>
      </c>
      <c r="D5647" s="188" t="s">
        <v>478</v>
      </c>
      <c r="E5647" s="189">
        <v>0</v>
      </c>
    </row>
    <row r="5648" spans="1:5" x14ac:dyDescent="0.25">
      <c r="A5648" s="190">
        <v>3203110249</v>
      </c>
      <c r="B5648" s="190" t="s">
        <v>5750</v>
      </c>
      <c r="C5648" s="190" t="s">
        <v>903</v>
      </c>
      <c r="D5648" s="190" t="s">
        <v>1975</v>
      </c>
      <c r="E5648" s="191">
        <v>0</v>
      </c>
    </row>
    <row r="5649" spans="1:5" x14ac:dyDescent="0.25">
      <c r="A5649" s="188">
        <v>3203110250</v>
      </c>
      <c r="B5649" s="188" t="s">
        <v>5751</v>
      </c>
      <c r="C5649" s="188" t="s">
        <v>903</v>
      </c>
      <c r="D5649" s="188" t="s">
        <v>1975</v>
      </c>
      <c r="E5649" s="189">
        <v>0</v>
      </c>
    </row>
    <row r="5650" spans="1:5" x14ac:dyDescent="0.25">
      <c r="A5650" s="190">
        <v>3203110251</v>
      </c>
      <c r="B5650" s="190" t="s">
        <v>2566</v>
      </c>
      <c r="C5650" s="190" t="s">
        <v>903</v>
      </c>
      <c r="D5650" s="190" t="s">
        <v>1975</v>
      </c>
      <c r="E5650" s="191">
        <v>0</v>
      </c>
    </row>
    <row r="5651" spans="1:5" x14ac:dyDescent="0.25">
      <c r="A5651" s="188">
        <v>3203110252</v>
      </c>
      <c r="B5651" s="188" t="s">
        <v>2567</v>
      </c>
      <c r="C5651" s="188" t="s">
        <v>903</v>
      </c>
      <c r="D5651" s="188" t="s">
        <v>1975</v>
      </c>
      <c r="E5651" s="189">
        <v>0</v>
      </c>
    </row>
    <row r="5652" spans="1:5" x14ac:dyDescent="0.25">
      <c r="A5652" s="190">
        <v>3203110253</v>
      </c>
      <c r="B5652" s="190" t="s">
        <v>2568</v>
      </c>
      <c r="C5652" s="190" t="s">
        <v>903</v>
      </c>
      <c r="D5652" s="190" t="s">
        <v>2062</v>
      </c>
      <c r="E5652" s="191">
        <v>0</v>
      </c>
    </row>
    <row r="5653" spans="1:5" x14ac:dyDescent="0.25">
      <c r="A5653" s="188">
        <v>3203110254</v>
      </c>
      <c r="B5653" s="188" t="s">
        <v>11902</v>
      </c>
      <c r="C5653" s="188" t="s">
        <v>903</v>
      </c>
      <c r="D5653" s="188" t="s">
        <v>1975</v>
      </c>
      <c r="E5653" s="189">
        <v>0</v>
      </c>
    </row>
    <row r="5654" spans="1:5" x14ac:dyDescent="0.25">
      <c r="A5654" s="190">
        <v>3203110255</v>
      </c>
      <c r="B5654" s="190" t="s">
        <v>5752</v>
      </c>
      <c r="C5654" s="190" t="s">
        <v>903</v>
      </c>
      <c r="D5654" s="190" t="s">
        <v>479</v>
      </c>
      <c r="E5654" s="191">
        <v>0</v>
      </c>
    </row>
    <row r="5655" spans="1:5" x14ac:dyDescent="0.25">
      <c r="A5655" s="188">
        <v>3203110256</v>
      </c>
      <c r="B5655" s="188" t="s">
        <v>6923</v>
      </c>
      <c r="C5655" s="188" t="s">
        <v>903</v>
      </c>
      <c r="D5655" s="188" t="s">
        <v>874</v>
      </c>
      <c r="E5655" s="189">
        <v>0</v>
      </c>
    </row>
    <row r="5656" spans="1:5" x14ac:dyDescent="0.25">
      <c r="A5656" s="190">
        <v>3203110257</v>
      </c>
      <c r="B5656" s="190" t="s">
        <v>2569</v>
      </c>
      <c r="C5656" s="190" t="s">
        <v>903</v>
      </c>
      <c r="D5656" s="190" t="s">
        <v>1975</v>
      </c>
      <c r="E5656" s="191">
        <v>0</v>
      </c>
    </row>
    <row r="5657" spans="1:5" x14ac:dyDescent="0.25">
      <c r="A5657" s="188">
        <v>3203110258</v>
      </c>
      <c r="B5657" s="188" t="s">
        <v>2570</v>
      </c>
      <c r="C5657" s="188" t="s">
        <v>903</v>
      </c>
      <c r="D5657" s="188" t="s">
        <v>1975</v>
      </c>
      <c r="E5657" s="189">
        <v>0</v>
      </c>
    </row>
    <row r="5658" spans="1:5" x14ac:dyDescent="0.25">
      <c r="A5658" s="190">
        <v>3203110259</v>
      </c>
      <c r="B5658" s="190" t="s">
        <v>2571</v>
      </c>
      <c r="C5658" s="190" t="s">
        <v>903</v>
      </c>
      <c r="D5658" s="190" t="s">
        <v>479</v>
      </c>
      <c r="E5658" s="191">
        <v>0</v>
      </c>
    </row>
    <row r="5659" spans="1:5" x14ac:dyDescent="0.25">
      <c r="A5659" s="188">
        <v>3203110260</v>
      </c>
      <c r="B5659" s="188" t="s">
        <v>7896</v>
      </c>
      <c r="C5659" s="188" t="s">
        <v>903</v>
      </c>
      <c r="D5659" s="188" t="s">
        <v>479</v>
      </c>
      <c r="E5659" s="189">
        <v>0</v>
      </c>
    </row>
    <row r="5660" spans="1:5" x14ac:dyDescent="0.25">
      <c r="A5660" s="190">
        <v>3203110261</v>
      </c>
      <c r="B5660" s="190" t="s">
        <v>8547</v>
      </c>
      <c r="C5660" s="190" t="s">
        <v>903</v>
      </c>
      <c r="D5660" s="190" t="s">
        <v>479</v>
      </c>
      <c r="E5660" s="191">
        <v>0</v>
      </c>
    </row>
    <row r="5661" spans="1:5" x14ac:dyDescent="0.25">
      <c r="A5661" s="188">
        <v>3203110262</v>
      </c>
      <c r="B5661" s="188" t="s">
        <v>12438</v>
      </c>
      <c r="C5661" s="188" t="s">
        <v>903</v>
      </c>
      <c r="D5661" s="188" t="s">
        <v>1975</v>
      </c>
      <c r="E5661" s="189">
        <v>0</v>
      </c>
    </row>
    <row r="5662" spans="1:5" x14ac:dyDescent="0.25">
      <c r="A5662" s="190">
        <v>3203110263</v>
      </c>
      <c r="B5662" s="190" t="s">
        <v>9702</v>
      </c>
      <c r="C5662" s="190" t="s">
        <v>903</v>
      </c>
      <c r="D5662" s="190" t="s">
        <v>1975</v>
      </c>
      <c r="E5662" s="191">
        <v>0</v>
      </c>
    </row>
    <row r="5663" spans="1:5" x14ac:dyDescent="0.25">
      <c r="A5663" s="188">
        <v>3203110264</v>
      </c>
      <c r="B5663" s="188" t="s">
        <v>2572</v>
      </c>
      <c r="C5663" s="188" t="s">
        <v>903</v>
      </c>
      <c r="D5663" s="188" t="s">
        <v>1975</v>
      </c>
      <c r="E5663" s="189">
        <v>0</v>
      </c>
    </row>
    <row r="5664" spans="1:5" x14ac:dyDescent="0.25">
      <c r="A5664" s="190">
        <v>3203110265</v>
      </c>
      <c r="B5664" s="190" t="s">
        <v>2573</v>
      </c>
      <c r="C5664" s="190" t="s">
        <v>903</v>
      </c>
      <c r="D5664" s="190" t="s">
        <v>479</v>
      </c>
      <c r="E5664" s="191">
        <v>0</v>
      </c>
    </row>
    <row r="5665" spans="1:5" x14ac:dyDescent="0.25">
      <c r="A5665" s="188">
        <v>3203110266</v>
      </c>
      <c r="B5665" s="188" t="s">
        <v>2574</v>
      </c>
      <c r="C5665" s="188" t="s">
        <v>903</v>
      </c>
      <c r="D5665" s="188" t="s">
        <v>479</v>
      </c>
      <c r="E5665" s="189">
        <v>0</v>
      </c>
    </row>
    <row r="5666" spans="1:5" x14ac:dyDescent="0.25">
      <c r="A5666" s="190">
        <v>3203110267</v>
      </c>
      <c r="B5666" s="190" t="s">
        <v>2575</v>
      </c>
      <c r="C5666" s="190" t="s">
        <v>903</v>
      </c>
      <c r="D5666" s="190" t="s">
        <v>479</v>
      </c>
      <c r="E5666" s="191">
        <v>0</v>
      </c>
    </row>
    <row r="5667" spans="1:5" x14ac:dyDescent="0.25">
      <c r="A5667" s="188">
        <v>3203110268</v>
      </c>
      <c r="B5667" s="188" t="s">
        <v>2576</v>
      </c>
      <c r="C5667" s="188" t="s">
        <v>903</v>
      </c>
      <c r="D5667" s="188" t="s">
        <v>2247</v>
      </c>
      <c r="E5667" s="189">
        <v>0</v>
      </c>
    </row>
    <row r="5668" spans="1:5" x14ac:dyDescent="0.25">
      <c r="A5668" s="190">
        <v>3203110269</v>
      </c>
      <c r="B5668" s="190" t="s">
        <v>7897</v>
      </c>
      <c r="C5668" s="190" t="s">
        <v>903</v>
      </c>
      <c r="D5668" s="190" t="s">
        <v>479</v>
      </c>
      <c r="E5668" s="191">
        <v>0</v>
      </c>
    </row>
    <row r="5669" spans="1:5" x14ac:dyDescent="0.25">
      <c r="A5669" s="188">
        <v>3203110270</v>
      </c>
      <c r="B5669" s="188" t="s">
        <v>11903</v>
      </c>
      <c r="C5669" s="188" t="s">
        <v>903</v>
      </c>
      <c r="D5669" s="188" t="s">
        <v>479</v>
      </c>
      <c r="E5669" s="189">
        <v>0</v>
      </c>
    </row>
    <row r="5670" spans="1:5" x14ac:dyDescent="0.25">
      <c r="A5670" s="190">
        <v>3203110271</v>
      </c>
      <c r="B5670" s="190" t="s">
        <v>5041</v>
      </c>
      <c r="C5670" s="190" t="s">
        <v>903</v>
      </c>
      <c r="D5670" s="190" t="s">
        <v>479</v>
      </c>
      <c r="E5670" s="191">
        <v>0</v>
      </c>
    </row>
    <row r="5671" spans="1:5" x14ac:dyDescent="0.25">
      <c r="A5671" s="188">
        <v>3203110272</v>
      </c>
      <c r="B5671" s="188" t="s">
        <v>6367</v>
      </c>
      <c r="C5671" s="188" t="s">
        <v>903</v>
      </c>
      <c r="D5671" s="188" t="s">
        <v>478</v>
      </c>
      <c r="E5671" s="189">
        <v>0</v>
      </c>
    </row>
    <row r="5672" spans="1:5" x14ac:dyDescent="0.25">
      <c r="A5672" s="190">
        <v>3203110273</v>
      </c>
      <c r="B5672" s="190" t="s">
        <v>2577</v>
      </c>
      <c r="C5672" s="190" t="s">
        <v>903</v>
      </c>
      <c r="D5672" s="190" t="s">
        <v>479</v>
      </c>
      <c r="E5672" s="191">
        <v>0</v>
      </c>
    </row>
    <row r="5673" spans="1:5" x14ac:dyDescent="0.25">
      <c r="A5673" s="188">
        <v>3203110274</v>
      </c>
      <c r="B5673" s="188" t="s">
        <v>2578</v>
      </c>
      <c r="C5673" s="188" t="s">
        <v>903</v>
      </c>
      <c r="D5673" s="188" t="s">
        <v>479</v>
      </c>
      <c r="E5673" s="189">
        <v>0</v>
      </c>
    </row>
    <row r="5674" spans="1:5" x14ac:dyDescent="0.25">
      <c r="A5674" s="190">
        <v>3203110275</v>
      </c>
      <c r="B5674" s="190" t="s">
        <v>2579</v>
      </c>
      <c r="C5674" s="190" t="s">
        <v>903</v>
      </c>
      <c r="D5674" s="190" t="s">
        <v>1975</v>
      </c>
      <c r="E5674" s="191">
        <v>0</v>
      </c>
    </row>
    <row r="5675" spans="1:5" x14ac:dyDescent="0.25">
      <c r="A5675" s="188">
        <v>3203110276</v>
      </c>
      <c r="B5675" s="188" t="s">
        <v>5042</v>
      </c>
      <c r="C5675" s="188" t="s">
        <v>903</v>
      </c>
      <c r="D5675" s="188" t="s">
        <v>479</v>
      </c>
      <c r="E5675" s="189">
        <v>0</v>
      </c>
    </row>
    <row r="5676" spans="1:5" x14ac:dyDescent="0.25">
      <c r="A5676" s="190">
        <v>3203110277</v>
      </c>
      <c r="B5676" s="190" t="s">
        <v>7898</v>
      </c>
      <c r="C5676" s="190" t="s">
        <v>903</v>
      </c>
      <c r="D5676" s="190" t="s">
        <v>479</v>
      </c>
      <c r="E5676" s="191">
        <v>0</v>
      </c>
    </row>
    <row r="5677" spans="1:5" x14ac:dyDescent="0.25">
      <c r="A5677" s="188">
        <v>3203110278</v>
      </c>
      <c r="B5677" s="188" t="s">
        <v>5043</v>
      </c>
      <c r="C5677" s="188" t="s">
        <v>903</v>
      </c>
      <c r="D5677" s="188" t="s">
        <v>479</v>
      </c>
      <c r="E5677" s="189">
        <v>0</v>
      </c>
    </row>
    <row r="5678" spans="1:5" x14ac:dyDescent="0.25">
      <c r="A5678" s="190">
        <v>3203110279</v>
      </c>
      <c r="B5678" s="190" t="s">
        <v>5044</v>
      </c>
      <c r="C5678" s="190" t="s">
        <v>903</v>
      </c>
      <c r="D5678" s="190" t="s">
        <v>2002</v>
      </c>
      <c r="E5678" s="191">
        <v>0</v>
      </c>
    </row>
    <row r="5679" spans="1:5" x14ac:dyDescent="0.25">
      <c r="A5679" s="188">
        <v>3203110280</v>
      </c>
      <c r="B5679" s="188" t="s">
        <v>5753</v>
      </c>
      <c r="C5679" s="188" t="s">
        <v>903</v>
      </c>
      <c r="D5679" s="188" t="s">
        <v>479</v>
      </c>
      <c r="E5679" s="189">
        <v>0</v>
      </c>
    </row>
    <row r="5680" spans="1:5" x14ac:dyDescent="0.25">
      <c r="A5680" s="190">
        <v>3203110281</v>
      </c>
      <c r="B5680" s="190" t="s">
        <v>2580</v>
      </c>
      <c r="C5680" s="190" t="s">
        <v>903</v>
      </c>
      <c r="D5680" s="190" t="s">
        <v>479</v>
      </c>
      <c r="E5680" s="191">
        <v>0</v>
      </c>
    </row>
    <row r="5681" spans="1:5" x14ac:dyDescent="0.25">
      <c r="A5681" s="188">
        <v>3203110282</v>
      </c>
      <c r="B5681" s="188" t="s">
        <v>5754</v>
      </c>
      <c r="C5681" s="188" t="s">
        <v>903</v>
      </c>
      <c r="D5681" s="188" t="s">
        <v>479</v>
      </c>
      <c r="E5681" s="189">
        <v>0</v>
      </c>
    </row>
    <row r="5682" spans="1:5" x14ac:dyDescent="0.25">
      <c r="A5682" s="190">
        <v>3203110283</v>
      </c>
      <c r="B5682" s="190" t="s">
        <v>2581</v>
      </c>
      <c r="C5682" s="190" t="s">
        <v>903</v>
      </c>
      <c r="D5682" s="190" t="s">
        <v>478</v>
      </c>
      <c r="E5682" s="191">
        <v>0</v>
      </c>
    </row>
    <row r="5683" spans="1:5" x14ac:dyDescent="0.25">
      <c r="A5683" s="188">
        <v>3203110284</v>
      </c>
      <c r="B5683" s="188" t="s">
        <v>9561</v>
      </c>
      <c r="C5683" s="188" t="s">
        <v>903</v>
      </c>
      <c r="D5683" s="188" t="s">
        <v>1975</v>
      </c>
      <c r="E5683" s="189">
        <v>0</v>
      </c>
    </row>
    <row r="5684" spans="1:5" x14ac:dyDescent="0.25">
      <c r="A5684" s="190">
        <v>3203110285</v>
      </c>
      <c r="B5684" s="190" t="s">
        <v>7387</v>
      </c>
      <c r="C5684" s="190" t="s">
        <v>903</v>
      </c>
      <c r="D5684" s="190" t="s">
        <v>1975</v>
      </c>
      <c r="E5684" s="191">
        <v>0</v>
      </c>
    </row>
    <row r="5685" spans="1:5" x14ac:dyDescent="0.25">
      <c r="A5685" s="188">
        <v>3203110286</v>
      </c>
      <c r="B5685" s="188" t="s">
        <v>2582</v>
      </c>
      <c r="C5685" s="188" t="s">
        <v>903</v>
      </c>
      <c r="D5685" s="188" t="s">
        <v>479</v>
      </c>
      <c r="E5685" s="189">
        <v>0</v>
      </c>
    </row>
    <row r="5686" spans="1:5" x14ac:dyDescent="0.25">
      <c r="A5686" s="190">
        <v>3203110287</v>
      </c>
      <c r="B5686" s="190" t="s">
        <v>6924</v>
      </c>
      <c r="C5686" s="190" t="s">
        <v>903</v>
      </c>
      <c r="D5686" s="190" t="s">
        <v>1975</v>
      </c>
      <c r="E5686" s="191">
        <v>0</v>
      </c>
    </row>
    <row r="5687" spans="1:5" x14ac:dyDescent="0.25">
      <c r="A5687" s="188">
        <v>3203110288</v>
      </c>
      <c r="B5687" s="188" t="s">
        <v>7388</v>
      </c>
      <c r="C5687" s="188" t="s">
        <v>903</v>
      </c>
      <c r="D5687" s="188" t="s">
        <v>479</v>
      </c>
      <c r="E5687" s="189">
        <v>0</v>
      </c>
    </row>
    <row r="5688" spans="1:5" x14ac:dyDescent="0.25">
      <c r="A5688" s="190">
        <v>3203110289</v>
      </c>
      <c r="B5688" s="190" t="s">
        <v>9703</v>
      </c>
      <c r="C5688" s="190" t="s">
        <v>903</v>
      </c>
      <c r="D5688" s="190" t="s">
        <v>479</v>
      </c>
      <c r="E5688" s="191">
        <v>0</v>
      </c>
    </row>
    <row r="5689" spans="1:5" x14ac:dyDescent="0.25">
      <c r="A5689" s="188">
        <v>3203110290</v>
      </c>
      <c r="B5689" s="188" t="s">
        <v>9704</v>
      </c>
      <c r="C5689" s="188" t="s">
        <v>903</v>
      </c>
      <c r="D5689" s="188" t="s">
        <v>479</v>
      </c>
      <c r="E5689" s="189">
        <v>0</v>
      </c>
    </row>
    <row r="5690" spans="1:5" x14ac:dyDescent="0.25">
      <c r="A5690" s="190">
        <v>3203110291</v>
      </c>
      <c r="B5690" s="190" t="s">
        <v>7314</v>
      </c>
      <c r="C5690" s="190" t="s">
        <v>903</v>
      </c>
      <c r="D5690" s="190" t="s">
        <v>1981</v>
      </c>
      <c r="E5690" s="191">
        <v>0</v>
      </c>
    </row>
    <row r="5691" spans="1:5" x14ac:dyDescent="0.25">
      <c r="A5691" s="188">
        <v>3203110292</v>
      </c>
      <c r="B5691" s="188" t="s">
        <v>2583</v>
      </c>
      <c r="C5691" s="188" t="s">
        <v>903</v>
      </c>
      <c r="D5691" s="188" t="s">
        <v>479</v>
      </c>
      <c r="E5691" s="189">
        <v>0</v>
      </c>
    </row>
    <row r="5692" spans="1:5" x14ac:dyDescent="0.25">
      <c r="A5692" s="190">
        <v>3203110293</v>
      </c>
      <c r="B5692" s="190" t="s">
        <v>2584</v>
      </c>
      <c r="C5692" s="190" t="s">
        <v>903</v>
      </c>
      <c r="D5692" s="190" t="s">
        <v>479</v>
      </c>
      <c r="E5692" s="191">
        <v>0</v>
      </c>
    </row>
    <row r="5693" spans="1:5" x14ac:dyDescent="0.25">
      <c r="A5693" s="188">
        <v>3203110294</v>
      </c>
      <c r="B5693" s="188" t="s">
        <v>2585</v>
      </c>
      <c r="C5693" s="188" t="s">
        <v>903</v>
      </c>
      <c r="D5693" s="188" t="s">
        <v>479</v>
      </c>
      <c r="E5693" s="189">
        <v>0</v>
      </c>
    </row>
    <row r="5694" spans="1:5" x14ac:dyDescent="0.25">
      <c r="A5694" s="190">
        <v>3203110295</v>
      </c>
      <c r="B5694" s="190" t="s">
        <v>2586</v>
      </c>
      <c r="C5694" s="190" t="s">
        <v>903</v>
      </c>
      <c r="D5694" s="190" t="s">
        <v>479</v>
      </c>
      <c r="E5694" s="191">
        <v>0</v>
      </c>
    </row>
    <row r="5695" spans="1:5" x14ac:dyDescent="0.25">
      <c r="A5695" s="188">
        <v>3203110296</v>
      </c>
      <c r="B5695" s="188" t="s">
        <v>2587</v>
      </c>
      <c r="C5695" s="188" t="s">
        <v>903</v>
      </c>
      <c r="D5695" s="188" t="s">
        <v>479</v>
      </c>
      <c r="E5695" s="189">
        <v>0</v>
      </c>
    </row>
    <row r="5696" spans="1:5" x14ac:dyDescent="0.25">
      <c r="A5696" s="190">
        <v>3203110297</v>
      </c>
      <c r="B5696" s="190" t="s">
        <v>2588</v>
      </c>
      <c r="C5696" s="190" t="s">
        <v>903</v>
      </c>
      <c r="D5696" s="190" t="s">
        <v>479</v>
      </c>
      <c r="E5696" s="191">
        <v>0</v>
      </c>
    </row>
    <row r="5697" spans="1:5" x14ac:dyDescent="0.25">
      <c r="A5697" s="188">
        <v>3203110298</v>
      </c>
      <c r="B5697" s="188" t="s">
        <v>2589</v>
      </c>
      <c r="C5697" s="188" t="s">
        <v>903</v>
      </c>
      <c r="D5697" s="188" t="s">
        <v>479</v>
      </c>
      <c r="E5697" s="189">
        <v>0</v>
      </c>
    </row>
    <row r="5698" spans="1:5" x14ac:dyDescent="0.25">
      <c r="A5698" s="190">
        <v>3203110299</v>
      </c>
      <c r="B5698" s="190" t="s">
        <v>6925</v>
      </c>
      <c r="C5698" s="190" t="s">
        <v>903</v>
      </c>
      <c r="D5698" s="190" t="s">
        <v>2247</v>
      </c>
      <c r="E5698" s="191">
        <v>0</v>
      </c>
    </row>
    <row r="5699" spans="1:5" x14ac:dyDescent="0.25">
      <c r="A5699" s="188">
        <v>3203110300</v>
      </c>
      <c r="B5699" s="188" t="s">
        <v>7389</v>
      </c>
      <c r="C5699" s="188" t="s">
        <v>903</v>
      </c>
      <c r="D5699" s="188" t="s">
        <v>479</v>
      </c>
      <c r="E5699" s="189">
        <v>0</v>
      </c>
    </row>
    <row r="5700" spans="1:5" x14ac:dyDescent="0.25">
      <c r="A5700" s="190">
        <v>3203110301</v>
      </c>
      <c r="B5700" s="190" t="s">
        <v>6926</v>
      </c>
      <c r="C5700" s="190" t="s">
        <v>903</v>
      </c>
      <c r="D5700" s="190" t="s">
        <v>1975</v>
      </c>
      <c r="E5700" s="191">
        <v>0</v>
      </c>
    </row>
    <row r="5701" spans="1:5" x14ac:dyDescent="0.25">
      <c r="A5701" s="188">
        <v>3203110302</v>
      </c>
      <c r="B5701" s="188" t="s">
        <v>6927</v>
      </c>
      <c r="C5701" s="188" t="s">
        <v>903</v>
      </c>
      <c r="D5701" s="188" t="s">
        <v>489</v>
      </c>
      <c r="E5701" s="189">
        <v>0</v>
      </c>
    </row>
    <row r="5702" spans="1:5" x14ac:dyDescent="0.25">
      <c r="A5702" s="190">
        <v>3203110303</v>
      </c>
      <c r="B5702" s="190" t="s">
        <v>7212</v>
      </c>
      <c r="C5702" s="190" t="s">
        <v>903</v>
      </c>
      <c r="D5702" s="190" t="s">
        <v>479</v>
      </c>
      <c r="E5702" s="191">
        <v>0</v>
      </c>
    </row>
    <row r="5703" spans="1:5" x14ac:dyDescent="0.25">
      <c r="A5703" s="188">
        <v>3203110304</v>
      </c>
      <c r="B5703" s="188" t="s">
        <v>7390</v>
      </c>
      <c r="C5703" s="188" t="s">
        <v>903</v>
      </c>
      <c r="D5703" s="188" t="s">
        <v>479</v>
      </c>
      <c r="E5703" s="189">
        <v>0</v>
      </c>
    </row>
    <row r="5704" spans="1:5" x14ac:dyDescent="0.25">
      <c r="A5704" s="190">
        <v>3203110305</v>
      </c>
      <c r="B5704" s="190" t="s">
        <v>7391</v>
      </c>
      <c r="C5704" s="190" t="s">
        <v>903</v>
      </c>
      <c r="D5704" s="190" t="s">
        <v>479</v>
      </c>
      <c r="E5704" s="191">
        <v>0</v>
      </c>
    </row>
    <row r="5705" spans="1:5" x14ac:dyDescent="0.25">
      <c r="A5705" s="188">
        <v>3203110306</v>
      </c>
      <c r="B5705" s="188" t="s">
        <v>9705</v>
      </c>
      <c r="C5705" s="188" t="s">
        <v>903</v>
      </c>
      <c r="D5705" s="188" t="s">
        <v>479</v>
      </c>
      <c r="E5705" s="189">
        <v>0</v>
      </c>
    </row>
    <row r="5706" spans="1:5" x14ac:dyDescent="0.25">
      <c r="A5706" s="190">
        <v>3203110307</v>
      </c>
      <c r="B5706" s="190" t="s">
        <v>6928</v>
      </c>
      <c r="C5706" s="190" t="s">
        <v>903</v>
      </c>
      <c r="D5706" s="190" t="s">
        <v>2002</v>
      </c>
      <c r="E5706" s="191">
        <v>0</v>
      </c>
    </row>
    <row r="5707" spans="1:5" x14ac:dyDescent="0.25">
      <c r="A5707" s="188">
        <v>3203110308</v>
      </c>
      <c r="B5707" s="188" t="s">
        <v>9706</v>
      </c>
      <c r="C5707" s="188" t="s">
        <v>903</v>
      </c>
      <c r="D5707" s="188" t="s">
        <v>479</v>
      </c>
      <c r="E5707" s="189">
        <v>0</v>
      </c>
    </row>
    <row r="5708" spans="1:5" x14ac:dyDescent="0.25">
      <c r="A5708" s="190">
        <v>3203110309</v>
      </c>
      <c r="B5708" s="190" t="s">
        <v>5045</v>
      </c>
      <c r="C5708" s="190" t="s">
        <v>903</v>
      </c>
      <c r="D5708" s="190" t="s">
        <v>479</v>
      </c>
      <c r="E5708" s="191">
        <v>0</v>
      </c>
    </row>
    <row r="5709" spans="1:5" x14ac:dyDescent="0.25">
      <c r="A5709" s="188">
        <v>3203110310</v>
      </c>
      <c r="B5709" s="188" t="s">
        <v>3506</v>
      </c>
      <c r="C5709" s="188" t="s">
        <v>903</v>
      </c>
      <c r="D5709" s="188" t="s">
        <v>479</v>
      </c>
      <c r="E5709" s="189">
        <v>0</v>
      </c>
    </row>
    <row r="5710" spans="1:5" x14ac:dyDescent="0.25">
      <c r="A5710" s="190">
        <v>3203110311</v>
      </c>
      <c r="B5710" s="190" t="s">
        <v>2590</v>
      </c>
      <c r="C5710" s="190" t="s">
        <v>903</v>
      </c>
      <c r="D5710" s="190" t="s">
        <v>874</v>
      </c>
      <c r="E5710" s="191">
        <v>0</v>
      </c>
    </row>
    <row r="5711" spans="1:5" x14ac:dyDescent="0.25">
      <c r="A5711" s="188">
        <v>3203110312</v>
      </c>
      <c r="B5711" s="188" t="s">
        <v>2591</v>
      </c>
      <c r="C5711" s="188" t="s">
        <v>903</v>
      </c>
      <c r="D5711" s="188" t="s">
        <v>479</v>
      </c>
      <c r="E5711" s="189">
        <v>0</v>
      </c>
    </row>
    <row r="5712" spans="1:5" x14ac:dyDescent="0.25">
      <c r="A5712" s="190">
        <v>3203110313</v>
      </c>
      <c r="B5712" s="190" t="s">
        <v>5755</v>
      </c>
      <c r="C5712" s="190" t="s">
        <v>903</v>
      </c>
      <c r="D5712" s="190" t="s">
        <v>479</v>
      </c>
      <c r="E5712" s="191">
        <v>0</v>
      </c>
    </row>
    <row r="5713" spans="1:5" x14ac:dyDescent="0.25">
      <c r="A5713" s="188">
        <v>3203110314</v>
      </c>
      <c r="B5713" s="188" t="s">
        <v>2592</v>
      </c>
      <c r="C5713" s="188" t="s">
        <v>903</v>
      </c>
      <c r="D5713" s="188" t="s">
        <v>478</v>
      </c>
      <c r="E5713" s="189">
        <v>0</v>
      </c>
    </row>
    <row r="5714" spans="1:5" x14ac:dyDescent="0.25">
      <c r="A5714" s="190">
        <v>3203110315</v>
      </c>
      <c r="B5714" s="190" t="s">
        <v>3507</v>
      </c>
      <c r="C5714" s="190" t="s">
        <v>903</v>
      </c>
      <c r="D5714" s="190" t="s">
        <v>1975</v>
      </c>
      <c r="E5714" s="191">
        <v>0</v>
      </c>
    </row>
    <row r="5715" spans="1:5" x14ac:dyDescent="0.25">
      <c r="A5715" s="188">
        <v>3203110316</v>
      </c>
      <c r="B5715" s="188" t="s">
        <v>9707</v>
      </c>
      <c r="C5715" s="188" t="s">
        <v>903</v>
      </c>
      <c r="D5715" s="188" t="s">
        <v>479</v>
      </c>
      <c r="E5715" s="189">
        <v>0</v>
      </c>
    </row>
    <row r="5716" spans="1:5" x14ac:dyDescent="0.25">
      <c r="A5716" s="190">
        <v>3203110317</v>
      </c>
      <c r="B5716" s="190" t="s">
        <v>6929</v>
      </c>
      <c r="C5716" s="190" t="s">
        <v>903</v>
      </c>
      <c r="D5716" s="190" t="s">
        <v>479</v>
      </c>
      <c r="E5716" s="191">
        <v>0</v>
      </c>
    </row>
    <row r="5717" spans="1:5" x14ac:dyDescent="0.25">
      <c r="A5717" s="188">
        <v>3203110318</v>
      </c>
      <c r="B5717" s="188" t="s">
        <v>6930</v>
      </c>
      <c r="C5717" s="188" t="s">
        <v>903</v>
      </c>
      <c r="D5717" s="188" t="s">
        <v>479</v>
      </c>
      <c r="E5717" s="189">
        <v>0</v>
      </c>
    </row>
    <row r="5718" spans="1:5" x14ac:dyDescent="0.25">
      <c r="A5718" s="190">
        <v>3203110319</v>
      </c>
      <c r="B5718" s="190" t="s">
        <v>2593</v>
      </c>
      <c r="C5718" s="190" t="s">
        <v>903</v>
      </c>
      <c r="D5718" s="190" t="s">
        <v>479</v>
      </c>
      <c r="E5718" s="191">
        <v>0</v>
      </c>
    </row>
    <row r="5719" spans="1:5" x14ac:dyDescent="0.25">
      <c r="A5719" s="188">
        <v>3203110320</v>
      </c>
      <c r="B5719" s="188" t="s">
        <v>6931</v>
      </c>
      <c r="C5719" s="188" t="s">
        <v>903</v>
      </c>
      <c r="D5719" s="188" t="s">
        <v>1975</v>
      </c>
      <c r="E5719" s="189">
        <v>0</v>
      </c>
    </row>
    <row r="5720" spans="1:5" x14ac:dyDescent="0.25">
      <c r="A5720" s="190">
        <v>3203110321</v>
      </c>
      <c r="B5720" s="190" t="s">
        <v>2594</v>
      </c>
      <c r="C5720" s="190" t="s">
        <v>903</v>
      </c>
      <c r="D5720" s="190" t="s">
        <v>479</v>
      </c>
      <c r="E5720" s="191">
        <v>0</v>
      </c>
    </row>
    <row r="5721" spans="1:5" x14ac:dyDescent="0.25">
      <c r="A5721" s="188">
        <v>3203110322</v>
      </c>
      <c r="B5721" s="188" t="s">
        <v>3508</v>
      </c>
      <c r="C5721" s="188" t="s">
        <v>903</v>
      </c>
      <c r="D5721" s="188" t="s">
        <v>479</v>
      </c>
      <c r="E5721" s="189">
        <v>0</v>
      </c>
    </row>
    <row r="5722" spans="1:5" x14ac:dyDescent="0.25">
      <c r="A5722" s="190">
        <v>3203110323</v>
      </c>
      <c r="B5722" s="190" t="s">
        <v>5756</v>
      </c>
      <c r="C5722" s="190" t="s">
        <v>903</v>
      </c>
      <c r="D5722" s="190" t="s">
        <v>479</v>
      </c>
      <c r="E5722" s="191">
        <v>0</v>
      </c>
    </row>
    <row r="5723" spans="1:5" x14ac:dyDescent="0.25">
      <c r="A5723" s="188">
        <v>3203110324</v>
      </c>
      <c r="B5723" s="188" t="s">
        <v>2595</v>
      </c>
      <c r="C5723" s="188" t="s">
        <v>903</v>
      </c>
      <c r="D5723" s="188" t="s">
        <v>2247</v>
      </c>
      <c r="E5723" s="189">
        <v>0</v>
      </c>
    </row>
    <row r="5724" spans="1:5" x14ac:dyDescent="0.25">
      <c r="A5724" s="190">
        <v>3203110325</v>
      </c>
      <c r="B5724" s="190" t="s">
        <v>6932</v>
      </c>
      <c r="C5724" s="190" t="s">
        <v>903</v>
      </c>
      <c r="D5724" s="190" t="s">
        <v>479</v>
      </c>
      <c r="E5724" s="191">
        <v>0</v>
      </c>
    </row>
    <row r="5725" spans="1:5" x14ac:dyDescent="0.25">
      <c r="A5725" s="188">
        <v>3203110326</v>
      </c>
      <c r="B5725" s="188" t="s">
        <v>6933</v>
      </c>
      <c r="C5725" s="188" t="s">
        <v>903</v>
      </c>
      <c r="D5725" s="188" t="s">
        <v>479</v>
      </c>
      <c r="E5725" s="189">
        <v>0</v>
      </c>
    </row>
    <row r="5726" spans="1:5" x14ac:dyDescent="0.25">
      <c r="A5726" s="190">
        <v>3203110327</v>
      </c>
      <c r="B5726" s="190" t="s">
        <v>2596</v>
      </c>
      <c r="C5726" s="190" t="s">
        <v>903</v>
      </c>
      <c r="D5726" s="190" t="s">
        <v>2002</v>
      </c>
      <c r="E5726" s="191">
        <v>0</v>
      </c>
    </row>
    <row r="5727" spans="1:5" x14ac:dyDescent="0.25">
      <c r="A5727" s="188">
        <v>3203110328</v>
      </c>
      <c r="B5727" s="188" t="s">
        <v>6934</v>
      </c>
      <c r="C5727" s="188" t="s">
        <v>903</v>
      </c>
      <c r="D5727" s="188" t="s">
        <v>2002</v>
      </c>
      <c r="E5727" s="189">
        <v>0</v>
      </c>
    </row>
    <row r="5728" spans="1:5" x14ac:dyDescent="0.25">
      <c r="A5728" s="190">
        <v>3203110329</v>
      </c>
      <c r="B5728" s="190" t="s">
        <v>6935</v>
      </c>
      <c r="C5728" s="190" t="s">
        <v>903</v>
      </c>
      <c r="D5728" s="190" t="s">
        <v>2002</v>
      </c>
      <c r="E5728" s="191">
        <v>0</v>
      </c>
    </row>
    <row r="5729" spans="1:5" x14ac:dyDescent="0.25">
      <c r="A5729" s="188">
        <v>3203110330</v>
      </c>
      <c r="B5729" s="188" t="s">
        <v>2597</v>
      </c>
      <c r="C5729" s="188" t="s">
        <v>903</v>
      </c>
      <c r="D5729" s="188" t="s">
        <v>479</v>
      </c>
      <c r="E5729" s="189">
        <v>0</v>
      </c>
    </row>
    <row r="5730" spans="1:5" x14ac:dyDescent="0.25">
      <c r="A5730" s="190">
        <v>3203110331</v>
      </c>
      <c r="B5730" s="190" t="s">
        <v>7899</v>
      </c>
      <c r="C5730" s="190" t="s">
        <v>903</v>
      </c>
      <c r="D5730" s="190" t="s">
        <v>479</v>
      </c>
      <c r="E5730" s="191">
        <v>0</v>
      </c>
    </row>
    <row r="5731" spans="1:5" x14ac:dyDescent="0.25">
      <c r="A5731" s="188">
        <v>3203110332</v>
      </c>
      <c r="B5731" s="188" t="s">
        <v>5046</v>
      </c>
      <c r="C5731" s="188" t="s">
        <v>903</v>
      </c>
      <c r="D5731" s="188" t="s">
        <v>479</v>
      </c>
      <c r="E5731" s="189">
        <v>0</v>
      </c>
    </row>
    <row r="5732" spans="1:5" x14ac:dyDescent="0.25">
      <c r="A5732" s="190">
        <v>3203110333</v>
      </c>
      <c r="B5732" s="190" t="s">
        <v>3509</v>
      </c>
      <c r="C5732" s="190" t="s">
        <v>903</v>
      </c>
      <c r="D5732" s="190" t="s">
        <v>479</v>
      </c>
      <c r="E5732" s="191">
        <v>0</v>
      </c>
    </row>
    <row r="5733" spans="1:5" x14ac:dyDescent="0.25">
      <c r="A5733" s="188">
        <v>3203110334</v>
      </c>
      <c r="B5733" s="188" t="s">
        <v>2598</v>
      </c>
      <c r="C5733" s="188" t="s">
        <v>903</v>
      </c>
      <c r="D5733" s="188" t="s">
        <v>479</v>
      </c>
      <c r="E5733" s="189">
        <v>0</v>
      </c>
    </row>
    <row r="5734" spans="1:5" x14ac:dyDescent="0.25">
      <c r="A5734" s="190">
        <v>3203110335</v>
      </c>
      <c r="B5734" s="190" t="s">
        <v>2599</v>
      </c>
      <c r="C5734" s="190" t="s">
        <v>903</v>
      </c>
      <c r="D5734" s="190" t="s">
        <v>1975</v>
      </c>
      <c r="E5734" s="191">
        <v>0</v>
      </c>
    </row>
    <row r="5735" spans="1:5" x14ac:dyDescent="0.25">
      <c r="A5735" s="188">
        <v>3203110336</v>
      </c>
      <c r="B5735" s="188" t="s">
        <v>2600</v>
      </c>
      <c r="C5735" s="188" t="s">
        <v>903</v>
      </c>
      <c r="D5735" s="188" t="s">
        <v>1975</v>
      </c>
      <c r="E5735" s="189">
        <v>0</v>
      </c>
    </row>
    <row r="5736" spans="1:5" x14ac:dyDescent="0.25">
      <c r="A5736" s="190">
        <v>3203110337</v>
      </c>
      <c r="B5736" s="190" t="s">
        <v>2601</v>
      </c>
      <c r="C5736" s="190" t="s">
        <v>903</v>
      </c>
      <c r="D5736" s="190" t="s">
        <v>479</v>
      </c>
      <c r="E5736" s="191">
        <v>0</v>
      </c>
    </row>
    <row r="5737" spans="1:5" x14ac:dyDescent="0.25">
      <c r="A5737" s="188">
        <v>3203110338</v>
      </c>
      <c r="B5737" s="188" t="s">
        <v>8611</v>
      </c>
      <c r="C5737" s="188" t="s">
        <v>903</v>
      </c>
      <c r="D5737" s="188" t="s">
        <v>479</v>
      </c>
      <c r="E5737" s="189">
        <v>0</v>
      </c>
    </row>
    <row r="5738" spans="1:5" x14ac:dyDescent="0.25">
      <c r="A5738" s="190">
        <v>3203110339</v>
      </c>
      <c r="B5738" s="190" t="s">
        <v>2602</v>
      </c>
      <c r="C5738" s="190" t="s">
        <v>903</v>
      </c>
      <c r="D5738" s="190" t="s">
        <v>478</v>
      </c>
      <c r="E5738" s="191">
        <v>0</v>
      </c>
    </row>
    <row r="5739" spans="1:5" x14ac:dyDescent="0.25">
      <c r="A5739" s="188">
        <v>3203110340</v>
      </c>
      <c r="B5739" s="188" t="s">
        <v>2603</v>
      </c>
      <c r="C5739" s="188" t="s">
        <v>903</v>
      </c>
      <c r="D5739" s="188" t="s">
        <v>874</v>
      </c>
      <c r="E5739" s="189">
        <v>0</v>
      </c>
    </row>
    <row r="5740" spans="1:5" x14ac:dyDescent="0.25">
      <c r="A5740" s="190">
        <v>3203110341</v>
      </c>
      <c r="B5740" s="190" t="s">
        <v>2604</v>
      </c>
      <c r="C5740" s="190" t="s">
        <v>903</v>
      </c>
      <c r="D5740" s="190" t="s">
        <v>478</v>
      </c>
      <c r="E5740" s="191">
        <v>0</v>
      </c>
    </row>
    <row r="5741" spans="1:5" x14ac:dyDescent="0.25">
      <c r="A5741" s="188">
        <v>3203110342</v>
      </c>
      <c r="B5741" s="188" t="s">
        <v>2605</v>
      </c>
      <c r="C5741" s="188" t="s">
        <v>903</v>
      </c>
      <c r="D5741" s="188" t="s">
        <v>874</v>
      </c>
      <c r="E5741" s="189">
        <v>0</v>
      </c>
    </row>
    <row r="5742" spans="1:5" x14ac:dyDescent="0.25">
      <c r="A5742" s="190">
        <v>3203110343</v>
      </c>
      <c r="B5742" s="190" t="s">
        <v>6936</v>
      </c>
      <c r="C5742" s="190" t="s">
        <v>903</v>
      </c>
      <c r="D5742" s="190" t="s">
        <v>2002</v>
      </c>
      <c r="E5742" s="191">
        <v>0</v>
      </c>
    </row>
    <row r="5743" spans="1:5" x14ac:dyDescent="0.25">
      <c r="A5743" s="188">
        <v>3203110344</v>
      </c>
      <c r="B5743" s="188" t="s">
        <v>2606</v>
      </c>
      <c r="C5743" s="188" t="s">
        <v>903</v>
      </c>
      <c r="D5743" s="188" t="s">
        <v>479</v>
      </c>
      <c r="E5743" s="189">
        <v>0</v>
      </c>
    </row>
    <row r="5744" spans="1:5" x14ac:dyDescent="0.25">
      <c r="A5744" s="190">
        <v>3203110345</v>
      </c>
      <c r="B5744" s="190" t="s">
        <v>2607</v>
      </c>
      <c r="C5744" s="190" t="s">
        <v>903</v>
      </c>
      <c r="D5744" s="190" t="s">
        <v>479</v>
      </c>
      <c r="E5744" s="191">
        <v>0</v>
      </c>
    </row>
    <row r="5745" spans="1:5" x14ac:dyDescent="0.25">
      <c r="A5745" s="188">
        <v>3203110346</v>
      </c>
      <c r="B5745" s="188" t="s">
        <v>12439</v>
      </c>
      <c r="C5745" s="188" t="s">
        <v>903</v>
      </c>
      <c r="D5745" s="188" t="s">
        <v>2002</v>
      </c>
      <c r="E5745" s="189">
        <v>0</v>
      </c>
    </row>
    <row r="5746" spans="1:5" x14ac:dyDescent="0.25">
      <c r="A5746" s="190">
        <v>3203110347</v>
      </c>
      <c r="B5746" s="190" t="s">
        <v>6937</v>
      </c>
      <c r="C5746" s="190" t="s">
        <v>903</v>
      </c>
      <c r="D5746" s="190" t="s">
        <v>479</v>
      </c>
      <c r="E5746" s="191">
        <v>0</v>
      </c>
    </row>
    <row r="5747" spans="1:5" x14ac:dyDescent="0.25">
      <c r="A5747" s="188">
        <v>3203110348</v>
      </c>
      <c r="B5747" s="188" t="s">
        <v>2608</v>
      </c>
      <c r="C5747" s="188" t="s">
        <v>903</v>
      </c>
      <c r="D5747" s="188" t="s">
        <v>479</v>
      </c>
      <c r="E5747" s="189">
        <v>0</v>
      </c>
    </row>
    <row r="5748" spans="1:5" x14ac:dyDescent="0.25">
      <c r="A5748" s="190">
        <v>3203110349</v>
      </c>
      <c r="B5748" s="190" t="s">
        <v>2609</v>
      </c>
      <c r="C5748" s="190" t="s">
        <v>903</v>
      </c>
      <c r="D5748" s="190" t="s">
        <v>479</v>
      </c>
      <c r="E5748" s="191">
        <v>0</v>
      </c>
    </row>
    <row r="5749" spans="1:5" x14ac:dyDescent="0.25">
      <c r="A5749" s="188">
        <v>3203110350</v>
      </c>
      <c r="B5749" s="188" t="s">
        <v>2610</v>
      </c>
      <c r="C5749" s="188" t="s">
        <v>903</v>
      </c>
      <c r="D5749" s="188" t="s">
        <v>479</v>
      </c>
      <c r="E5749" s="189">
        <v>0</v>
      </c>
    </row>
    <row r="5750" spans="1:5" x14ac:dyDescent="0.25">
      <c r="A5750" s="190">
        <v>3203110351</v>
      </c>
      <c r="B5750" s="190" t="s">
        <v>2611</v>
      </c>
      <c r="C5750" s="190" t="s">
        <v>903</v>
      </c>
      <c r="D5750" s="190" t="s">
        <v>2002</v>
      </c>
      <c r="E5750" s="191">
        <v>0</v>
      </c>
    </row>
    <row r="5751" spans="1:5" x14ac:dyDescent="0.25">
      <c r="A5751" s="188">
        <v>3203110352</v>
      </c>
      <c r="B5751" s="188" t="s">
        <v>8819</v>
      </c>
      <c r="C5751" s="188" t="s">
        <v>903</v>
      </c>
      <c r="D5751" s="188" t="s">
        <v>479</v>
      </c>
      <c r="E5751" s="189">
        <v>0</v>
      </c>
    </row>
    <row r="5752" spans="1:5" x14ac:dyDescent="0.25">
      <c r="A5752" s="190">
        <v>3203110353</v>
      </c>
      <c r="B5752" s="190" t="s">
        <v>8820</v>
      </c>
      <c r="C5752" s="190" t="s">
        <v>903</v>
      </c>
      <c r="D5752" s="190" t="s">
        <v>479</v>
      </c>
      <c r="E5752" s="191">
        <v>0</v>
      </c>
    </row>
    <row r="5753" spans="1:5" x14ac:dyDescent="0.25">
      <c r="A5753" s="188">
        <v>3203110354</v>
      </c>
      <c r="B5753" s="188" t="s">
        <v>2612</v>
      </c>
      <c r="C5753" s="188" t="s">
        <v>903</v>
      </c>
      <c r="D5753" s="188" t="s">
        <v>874</v>
      </c>
      <c r="E5753" s="189">
        <v>0</v>
      </c>
    </row>
    <row r="5754" spans="1:5" x14ac:dyDescent="0.25">
      <c r="A5754" s="190">
        <v>3203110355</v>
      </c>
      <c r="B5754" s="190" t="s">
        <v>6938</v>
      </c>
      <c r="C5754" s="190" t="s">
        <v>903</v>
      </c>
      <c r="D5754" s="190" t="s">
        <v>479</v>
      </c>
      <c r="E5754" s="191">
        <v>0</v>
      </c>
    </row>
    <row r="5755" spans="1:5" x14ac:dyDescent="0.25">
      <c r="A5755" s="188">
        <v>3203110356</v>
      </c>
      <c r="B5755" s="188" t="s">
        <v>2613</v>
      </c>
      <c r="C5755" s="188" t="s">
        <v>903</v>
      </c>
      <c r="D5755" s="188" t="s">
        <v>479</v>
      </c>
      <c r="E5755" s="189">
        <v>0</v>
      </c>
    </row>
    <row r="5756" spans="1:5" x14ac:dyDescent="0.25">
      <c r="A5756" s="190">
        <v>3203110357</v>
      </c>
      <c r="B5756" s="190" t="s">
        <v>2614</v>
      </c>
      <c r="C5756" s="190" t="s">
        <v>903</v>
      </c>
      <c r="D5756" s="190" t="s">
        <v>2092</v>
      </c>
      <c r="E5756" s="191">
        <v>0</v>
      </c>
    </row>
    <row r="5757" spans="1:5" x14ac:dyDescent="0.25">
      <c r="A5757" s="188">
        <v>3203110358</v>
      </c>
      <c r="B5757" s="188" t="s">
        <v>2615</v>
      </c>
      <c r="C5757" s="188" t="s">
        <v>903</v>
      </c>
      <c r="D5757" s="188" t="s">
        <v>874</v>
      </c>
      <c r="E5757" s="189">
        <v>0</v>
      </c>
    </row>
    <row r="5758" spans="1:5" x14ac:dyDescent="0.25">
      <c r="A5758" s="190">
        <v>3203110359</v>
      </c>
      <c r="B5758" s="190" t="s">
        <v>2616</v>
      </c>
      <c r="C5758" s="190" t="s">
        <v>903</v>
      </c>
      <c r="D5758" s="190" t="s">
        <v>2092</v>
      </c>
      <c r="E5758" s="191">
        <v>0</v>
      </c>
    </row>
    <row r="5759" spans="1:5" x14ac:dyDescent="0.25">
      <c r="A5759" s="188">
        <v>3203110360</v>
      </c>
      <c r="B5759" s="188" t="s">
        <v>9708</v>
      </c>
      <c r="C5759" s="188" t="s">
        <v>903</v>
      </c>
      <c r="D5759" s="188" t="s">
        <v>479</v>
      </c>
      <c r="E5759" s="189">
        <v>0</v>
      </c>
    </row>
    <row r="5760" spans="1:5" x14ac:dyDescent="0.25">
      <c r="A5760" s="190">
        <v>3203110361</v>
      </c>
      <c r="B5760" s="190" t="s">
        <v>2618</v>
      </c>
      <c r="C5760" s="190" t="s">
        <v>903</v>
      </c>
      <c r="D5760" s="190" t="s">
        <v>479</v>
      </c>
      <c r="E5760" s="191">
        <v>0</v>
      </c>
    </row>
    <row r="5761" spans="1:5" x14ac:dyDescent="0.25">
      <c r="A5761" s="188">
        <v>3203110362</v>
      </c>
      <c r="B5761" s="188" t="s">
        <v>5757</v>
      </c>
      <c r="C5761" s="188" t="s">
        <v>903</v>
      </c>
      <c r="D5761" s="188" t="s">
        <v>479</v>
      </c>
      <c r="E5761" s="189">
        <v>0</v>
      </c>
    </row>
    <row r="5762" spans="1:5" x14ac:dyDescent="0.25">
      <c r="A5762" s="190">
        <v>3203110363</v>
      </c>
      <c r="B5762" s="190" t="s">
        <v>2619</v>
      </c>
      <c r="C5762" s="190" t="s">
        <v>903</v>
      </c>
      <c r="D5762" s="190" t="s">
        <v>479</v>
      </c>
      <c r="E5762" s="191">
        <v>0</v>
      </c>
    </row>
    <row r="5763" spans="1:5" x14ac:dyDescent="0.25">
      <c r="A5763" s="188">
        <v>3203110364</v>
      </c>
      <c r="B5763" s="188" t="s">
        <v>3948</v>
      </c>
      <c r="C5763" s="188" t="s">
        <v>903</v>
      </c>
      <c r="D5763" s="188" t="s">
        <v>874</v>
      </c>
      <c r="E5763" s="189">
        <v>0</v>
      </c>
    </row>
    <row r="5764" spans="1:5" x14ac:dyDescent="0.25">
      <c r="A5764" s="190">
        <v>3203110365</v>
      </c>
      <c r="B5764" s="190" t="s">
        <v>2620</v>
      </c>
      <c r="C5764" s="190" t="s">
        <v>903</v>
      </c>
      <c r="D5764" s="190" t="s">
        <v>1975</v>
      </c>
      <c r="E5764" s="191">
        <v>0</v>
      </c>
    </row>
    <row r="5765" spans="1:5" x14ac:dyDescent="0.25">
      <c r="A5765" s="188">
        <v>3203110366</v>
      </c>
      <c r="B5765" s="188" t="s">
        <v>6939</v>
      </c>
      <c r="C5765" s="188" t="s">
        <v>903</v>
      </c>
      <c r="D5765" s="188" t="s">
        <v>479</v>
      </c>
      <c r="E5765" s="189">
        <v>0</v>
      </c>
    </row>
    <row r="5766" spans="1:5" x14ac:dyDescent="0.25">
      <c r="A5766" s="190">
        <v>3203110367</v>
      </c>
      <c r="B5766" s="190" t="s">
        <v>4455</v>
      </c>
      <c r="C5766" s="190" t="s">
        <v>903</v>
      </c>
      <c r="D5766" s="190" t="s">
        <v>479</v>
      </c>
      <c r="E5766" s="191">
        <v>0</v>
      </c>
    </row>
    <row r="5767" spans="1:5" x14ac:dyDescent="0.25">
      <c r="A5767" s="188">
        <v>3203110368</v>
      </c>
      <c r="B5767" s="188" t="s">
        <v>9709</v>
      </c>
      <c r="C5767" s="188" t="s">
        <v>903</v>
      </c>
      <c r="D5767" s="188" t="s">
        <v>1975</v>
      </c>
      <c r="E5767" s="189">
        <v>0</v>
      </c>
    </row>
    <row r="5768" spans="1:5" x14ac:dyDescent="0.25">
      <c r="A5768" s="190">
        <v>3203110369</v>
      </c>
      <c r="B5768" s="190" t="s">
        <v>11904</v>
      </c>
      <c r="C5768" s="190" t="s">
        <v>903</v>
      </c>
      <c r="D5768" s="190" t="s">
        <v>1975</v>
      </c>
      <c r="E5768" s="191">
        <v>0</v>
      </c>
    </row>
    <row r="5769" spans="1:5" x14ac:dyDescent="0.25">
      <c r="A5769" s="188">
        <v>3203110370</v>
      </c>
      <c r="B5769" s="188" t="s">
        <v>9710</v>
      </c>
      <c r="C5769" s="188" t="s">
        <v>903</v>
      </c>
      <c r="D5769" s="188" t="s">
        <v>479</v>
      </c>
      <c r="E5769" s="189">
        <v>0</v>
      </c>
    </row>
    <row r="5770" spans="1:5" x14ac:dyDescent="0.25">
      <c r="A5770" s="190">
        <v>3203110371</v>
      </c>
      <c r="B5770" s="190" t="s">
        <v>5047</v>
      </c>
      <c r="C5770" s="190" t="s">
        <v>903</v>
      </c>
      <c r="D5770" s="190" t="s">
        <v>479</v>
      </c>
      <c r="E5770" s="191">
        <v>0</v>
      </c>
    </row>
    <row r="5771" spans="1:5" x14ac:dyDescent="0.25">
      <c r="A5771" s="188">
        <v>3203110372</v>
      </c>
      <c r="B5771" s="188" t="s">
        <v>4456</v>
      </c>
      <c r="C5771" s="188" t="s">
        <v>903</v>
      </c>
      <c r="D5771" s="188" t="s">
        <v>479</v>
      </c>
      <c r="E5771" s="189">
        <v>0</v>
      </c>
    </row>
    <row r="5772" spans="1:5" x14ac:dyDescent="0.25">
      <c r="A5772" s="190">
        <v>3203110373</v>
      </c>
      <c r="B5772" s="190" t="s">
        <v>12440</v>
      </c>
      <c r="C5772" s="190" t="s">
        <v>903</v>
      </c>
      <c r="D5772" s="190" t="s">
        <v>479</v>
      </c>
      <c r="E5772" s="191">
        <v>0</v>
      </c>
    </row>
    <row r="5773" spans="1:5" x14ac:dyDescent="0.25">
      <c r="A5773" s="188">
        <v>3203110374</v>
      </c>
      <c r="B5773" s="188" t="s">
        <v>2621</v>
      </c>
      <c r="C5773" s="188" t="s">
        <v>903</v>
      </c>
      <c r="D5773" s="188" t="s">
        <v>479</v>
      </c>
      <c r="E5773" s="189">
        <v>0</v>
      </c>
    </row>
    <row r="5774" spans="1:5" x14ac:dyDescent="0.25">
      <c r="A5774" s="190">
        <v>3203110375</v>
      </c>
      <c r="B5774" s="190" t="s">
        <v>2622</v>
      </c>
      <c r="C5774" s="190" t="s">
        <v>903</v>
      </c>
      <c r="D5774" s="190" t="s">
        <v>479</v>
      </c>
      <c r="E5774" s="191">
        <v>0</v>
      </c>
    </row>
    <row r="5775" spans="1:5" x14ac:dyDescent="0.25">
      <c r="A5775" s="188">
        <v>3203110376</v>
      </c>
      <c r="B5775" s="188" t="s">
        <v>2623</v>
      </c>
      <c r="C5775" s="188" t="s">
        <v>903</v>
      </c>
      <c r="D5775" s="188" t="s">
        <v>479</v>
      </c>
      <c r="E5775" s="189">
        <v>0</v>
      </c>
    </row>
    <row r="5776" spans="1:5" x14ac:dyDescent="0.25">
      <c r="A5776" s="190">
        <v>3203110377</v>
      </c>
      <c r="B5776" s="190" t="s">
        <v>2624</v>
      </c>
      <c r="C5776" s="190" t="s">
        <v>903</v>
      </c>
      <c r="D5776" s="190" t="s">
        <v>479</v>
      </c>
      <c r="E5776" s="191">
        <v>0</v>
      </c>
    </row>
    <row r="5777" spans="1:5" x14ac:dyDescent="0.25">
      <c r="A5777" s="188">
        <v>3203110378</v>
      </c>
      <c r="B5777" s="188" t="s">
        <v>3510</v>
      </c>
      <c r="C5777" s="188" t="s">
        <v>903</v>
      </c>
      <c r="D5777" s="188" t="s">
        <v>479</v>
      </c>
      <c r="E5777" s="189">
        <v>0</v>
      </c>
    </row>
    <row r="5778" spans="1:5" x14ac:dyDescent="0.25">
      <c r="A5778" s="190">
        <v>3203110379</v>
      </c>
      <c r="B5778" s="190" t="s">
        <v>2625</v>
      </c>
      <c r="C5778" s="190" t="s">
        <v>903</v>
      </c>
      <c r="D5778" s="190" t="s">
        <v>479</v>
      </c>
      <c r="E5778" s="191">
        <v>0</v>
      </c>
    </row>
    <row r="5779" spans="1:5" x14ac:dyDescent="0.25">
      <c r="A5779" s="188">
        <v>3203110380</v>
      </c>
      <c r="B5779" s="188" t="s">
        <v>2626</v>
      </c>
      <c r="C5779" s="188" t="s">
        <v>903</v>
      </c>
      <c r="D5779" s="188" t="s">
        <v>479</v>
      </c>
      <c r="E5779" s="189">
        <v>0</v>
      </c>
    </row>
    <row r="5780" spans="1:5" x14ac:dyDescent="0.25">
      <c r="A5780" s="190">
        <v>3203110381</v>
      </c>
      <c r="B5780" s="190" t="s">
        <v>2627</v>
      </c>
      <c r="C5780" s="190" t="s">
        <v>903</v>
      </c>
      <c r="D5780" s="190" t="s">
        <v>479</v>
      </c>
      <c r="E5780" s="191">
        <v>0</v>
      </c>
    </row>
    <row r="5781" spans="1:5" x14ac:dyDescent="0.25">
      <c r="A5781" s="188">
        <v>3203110382</v>
      </c>
      <c r="B5781" s="188" t="s">
        <v>2628</v>
      </c>
      <c r="C5781" s="188" t="s">
        <v>903</v>
      </c>
      <c r="D5781" s="188" t="s">
        <v>479</v>
      </c>
      <c r="E5781" s="189">
        <v>0</v>
      </c>
    </row>
    <row r="5782" spans="1:5" x14ac:dyDescent="0.25">
      <c r="A5782" s="190">
        <v>3203110383</v>
      </c>
      <c r="B5782" s="190" t="s">
        <v>5048</v>
      </c>
      <c r="C5782" s="190" t="s">
        <v>903</v>
      </c>
      <c r="D5782" s="190" t="s">
        <v>479</v>
      </c>
      <c r="E5782" s="191">
        <v>0</v>
      </c>
    </row>
    <row r="5783" spans="1:5" x14ac:dyDescent="0.25">
      <c r="A5783" s="188">
        <v>3203110384</v>
      </c>
      <c r="B5783" s="188" t="s">
        <v>3511</v>
      </c>
      <c r="C5783" s="188" t="s">
        <v>903</v>
      </c>
      <c r="D5783" s="188" t="s">
        <v>750</v>
      </c>
      <c r="E5783" s="189">
        <v>0</v>
      </c>
    </row>
    <row r="5784" spans="1:5" x14ac:dyDescent="0.25">
      <c r="A5784" s="190">
        <v>3203110385</v>
      </c>
      <c r="B5784" s="190" t="s">
        <v>2629</v>
      </c>
      <c r="C5784" s="190" t="s">
        <v>903</v>
      </c>
      <c r="D5784" s="190" t="s">
        <v>1975</v>
      </c>
      <c r="E5784" s="191">
        <v>0</v>
      </c>
    </row>
    <row r="5785" spans="1:5" x14ac:dyDescent="0.25">
      <c r="A5785" s="188">
        <v>3203110386</v>
      </c>
      <c r="B5785" s="188" t="s">
        <v>2630</v>
      </c>
      <c r="C5785" s="188" t="s">
        <v>903</v>
      </c>
      <c r="D5785" s="188" t="s">
        <v>479</v>
      </c>
      <c r="E5785" s="189">
        <v>0</v>
      </c>
    </row>
    <row r="5786" spans="1:5" x14ac:dyDescent="0.25">
      <c r="A5786" s="190">
        <v>3203110387</v>
      </c>
      <c r="B5786" s="190" t="s">
        <v>2631</v>
      </c>
      <c r="C5786" s="190" t="s">
        <v>903</v>
      </c>
      <c r="D5786" s="190" t="s">
        <v>479</v>
      </c>
      <c r="E5786" s="191">
        <v>0</v>
      </c>
    </row>
    <row r="5787" spans="1:5" x14ac:dyDescent="0.25">
      <c r="A5787" s="188">
        <v>3203110388</v>
      </c>
      <c r="B5787" s="188" t="s">
        <v>2632</v>
      </c>
      <c r="C5787" s="188" t="s">
        <v>903</v>
      </c>
      <c r="D5787" s="188" t="s">
        <v>1975</v>
      </c>
      <c r="E5787" s="189">
        <v>0</v>
      </c>
    </row>
    <row r="5788" spans="1:5" x14ac:dyDescent="0.25">
      <c r="A5788" s="190">
        <v>3203110389</v>
      </c>
      <c r="B5788" s="190" t="s">
        <v>2633</v>
      </c>
      <c r="C5788" s="190" t="s">
        <v>903</v>
      </c>
      <c r="D5788" s="190" t="s">
        <v>479</v>
      </c>
      <c r="E5788" s="191">
        <v>0</v>
      </c>
    </row>
    <row r="5789" spans="1:5" x14ac:dyDescent="0.25">
      <c r="A5789" s="188">
        <v>3203110390</v>
      </c>
      <c r="B5789" s="188" t="s">
        <v>7392</v>
      </c>
      <c r="C5789" s="188" t="s">
        <v>903</v>
      </c>
      <c r="D5789" s="188" t="s">
        <v>479</v>
      </c>
      <c r="E5789" s="189">
        <v>0</v>
      </c>
    </row>
    <row r="5790" spans="1:5" x14ac:dyDescent="0.25">
      <c r="A5790" s="190">
        <v>3203110391</v>
      </c>
      <c r="B5790" s="190" t="s">
        <v>6940</v>
      </c>
      <c r="C5790" s="190" t="s">
        <v>903</v>
      </c>
      <c r="D5790" s="190" t="s">
        <v>1975</v>
      </c>
      <c r="E5790" s="191">
        <v>0</v>
      </c>
    </row>
    <row r="5791" spans="1:5" x14ac:dyDescent="0.25">
      <c r="A5791" s="188">
        <v>3203110392</v>
      </c>
      <c r="B5791" s="188" t="s">
        <v>3512</v>
      </c>
      <c r="C5791" s="188" t="s">
        <v>903</v>
      </c>
      <c r="D5791" s="188" t="s">
        <v>1975</v>
      </c>
      <c r="E5791" s="189">
        <v>0</v>
      </c>
    </row>
    <row r="5792" spans="1:5" x14ac:dyDescent="0.25">
      <c r="A5792" s="190">
        <v>3203110393</v>
      </c>
      <c r="B5792" s="190" t="s">
        <v>5049</v>
      </c>
      <c r="C5792" s="190" t="s">
        <v>903</v>
      </c>
      <c r="D5792" s="190" t="s">
        <v>1975</v>
      </c>
      <c r="E5792" s="191">
        <v>0</v>
      </c>
    </row>
    <row r="5793" spans="1:5" x14ac:dyDescent="0.25">
      <c r="A5793" s="188">
        <v>3203110394</v>
      </c>
      <c r="B5793" s="188" t="s">
        <v>5758</v>
      </c>
      <c r="C5793" s="188" t="s">
        <v>903</v>
      </c>
      <c r="D5793" s="188" t="s">
        <v>1975</v>
      </c>
      <c r="E5793" s="189">
        <v>0</v>
      </c>
    </row>
    <row r="5794" spans="1:5" x14ac:dyDescent="0.25">
      <c r="A5794" s="190">
        <v>3203110395</v>
      </c>
      <c r="B5794" s="190" t="s">
        <v>9711</v>
      </c>
      <c r="C5794" s="190" t="s">
        <v>903</v>
      </c>
      <c r="D5794" s="190" t="s">
        <v>1975</v>
      </c>
      <c r="E5794" s="191">
        <v>0</v>
      </c>
    </row>
    <row r="5795" spans="1:5" x14ac:dyDescent="0.25">
      <c r="A5795" s="188">
        <v>3203110396</v>
      </c>
      <c r="B5795" s="188" t="s">
        <v>2634</v>
      </c>
      <c r="C5795" s="188" t="s">
        <v>903</v>
      </c>
      <c r="D5795" s="188" t="s">
        <v>1975</v>
      </c>
      <c r="E5795" s="189">
        <v>0</v>
      </c>
    </row>
    <row r="5796" spans="1:5" x14ac:dyDescent="0.25">
      <c r="A5796" s="190">
        <v>3203110397</v>
      </c>
      <c r="B5796" s="190" t="s">
        <v>2635</v>
      </c>
      <c r="C5796" s="190" t="s">
        <v>903</v>
      </c>
      <c r="D5796" s="190" t="s">
        <v>479</v>
      </c>
      <c r="E5796" s="191">
        <v>0</v>
      </c>
    </row>
    <row r="5797" spans="1:5" x14ac:dyDescent="0.25">
      <c r="A5797" s="188">
        <v>3203110398</v>
      </c>
      <c r="B5797" s="188" t="s">
        <v>2636</v>
      </c>
      <c r="C5797" s="188" t="s">
        <v>903</v>
      </c>
      <c r="D5797" s="188" t="s">
        <v>479</v>
      </c>
      <c r="E5797" s="189">
        <v>0</v>
      </c>
    </row>
    <row r="5798" spans="1:5" x14ac:dyDescent="0.25">
      <c r="A5798" s="190">
        <v>3203110399</v>
      </c>
      <c r="B5798" s="190" t="s">
        <v>2637</v>
      </c>
      <c r="C5798" s="190" t="s">
        <v>903</v>
      </c>
      <c r="D5798" s="190" t="s">
        <v>479</v>
      </c>
      <c r="E5798" s="191">
        <v>0</v>
      </c>
    </row>
    <row r="5799" spans="1:5" x14ac:dyDescent="0.25">
      <c r="A5799" s="188">
        <v>3203110400</v>
      </c>
      <c r="B5799" s="188" t="s">
        <v>2638</v>
      </c>
      <c r="C5799" s="188" t="s">
        <v>903</v>
      </c>
      <c r="D5799" s="188" t="s">
        <v>479</v>
      </c>
      <c r="E5799" s="189">
        <v>0</v>
      </c>
    </row>
    <row r="5800" spans="1:5" x14ac:dyDescent="0.25">
      <c r="A5800" s="190">
        <v>3203110401</v>
      </c>
      <c r="B5800" s="190" t="s">
        <v>2639</v>
      </c>
      <c r="C5800" s="190" t="s">
        <v>903</v>
      </c>
      <c r="D5800" s="190" t="s">
        <v>479</v>
      </c>
      <c r="E5800" s="191">
        <v>0</v>
      </c>
    </row>
    <row r="5801" spans="1:5" x14ac:dyDescent="0.25">
      <c r="A5801" s="188">
        <v>3203110402</v>
      </c>
      <c r="B5801" s="188" t="s">
        <v>5759</v>
      </c>
      <c r="C5801" s="188" t="s">
        <v>903</v>
      </c>
      <c r="D5801" s="188" t="s">
        <v>2247</v>
      </c>
      <c r="E5801" s="189">
        <v>0</v>
      </c>
    </row>
    <row r="5802" spans="1:5" x14ac:dyDescent="0.25">
      <c r="A5802" s="190">
        <v>3203110403</v>
      </c>
      <c r="B5802" s="190" t="s">
        <v>6941</v>
      </c>
      <c r="C5802" s="190" t="s">
        <v>903</v>
      </c>
      <c r="D5802" s="190" t="s">
        <v>2002</v>
      </c>
      <c r="E5802" s="191">
        <v>0</v>
      </c>
    </row>
    <row r="5803" spans="1:5" x14ac:dyDescent="0.25">
      <c r="A5803" s="188">
        <v>3203110404</v>
      </c>
      <c r="B5803" s="188" t="s">
        <v>2640</v>
      </c>
      <c r="C5803" s="188" t="s">
        <v>903</v>
      </c>
      <c r="D5803" s="188" t="s">
        <v>2002</v>
      </c>
      <c r="E5803" s="189">
        <v>0</v>
      </c>
    </row>
    <row r="5804" spans="1:5" x14ac:dyDescent="0.25">
      <c r="A5804" s="190">
        <v>3203110405</v>
      </c>
      <c r="B5804" s="190" t="s">
        <v>6942</v>
      </c>
      <c r="C5804" s="190" t="s">
        <v>903</v>
      </c>
      <c r="D5804" s="190" t="s">
        <v>479</v>
      </c>
      <c r="E5804" s="191">
        <v>0</v>
      </c>
    </row>
    <row r="5805" spans="1:5" x14ac:dyDescent="0.25">
      <c r="A5805" s="188">
        <v>3203110406</v>
      </c>
      <c r="B5805" s="188" t="s">
        <v>2641</v>
      </c>
      <c r="C5805" s="188" t="s">
        <v>903</v>
      </c>
      <c r="D5805" s="188" t="s">
        <v>479</v>
      </c>
      <c r="E5805" s="189">
        <v>0</v>
      </c>
    </row>
    <row r="5806" spans="1:5" x14ac:dyDescent="0.25">
      <c r="A5806" s="190">
        <v>3203110407</v>
      </c>
      <c r="B5806" s="190" t="s">
        <v>2642</v>
      </c>
      <c r="C5806" s="190" t="s">
        <v>903</v>
      </c>
      <c r="D5806" s="190" t="s">
        <v>479</v>
      </c>
      <c r="E5806" s="191">
        <v>0</v>
      </c>
    </row>
    <row r="5807" spans="1:5" x14ac:dyDescent="0.25">
      <c r="A5807" s="188">
        <v>3203110408</v>
      </c>
      <c r="B5807" s="188" t="s">
        <v>2643</v>
      </c>
      <c r="C5807" s="188" t="s">
        <v>903</v>
      </c>
      <c r="D5807" s="188" t="s">
        <v>479</v>
      </c>
      <c r="E5807" s="189">
        <v>0</v>
      </c>
    </row>
    <row r="5808" spans="1:5" x14ac:dyDescent="0.25">
      <c r="A5808" s="190">
        <v>3203110409</v>
      </c>
      <c r="B5808" s="190" t="s">
        <v>6106</v>
      </c>
      <c r="C5808" s="190" t="s">
        <v>903</v>
      </c>
      <c r="D5808" s="190" t="s">
        <v>479</v>
      </c>
      <c r="E5808" s="191">
        <v>0</v>
      </c>
    </row>
    <row r="5809" spans="1:5" x14ac:dyDescent="0.25">
      <c r="A5809" s="188">
        <v>3203110410</v>
      </c>
      <c r="B5809" s="188" t="s">
        <v>2644</v>
      </c>
      <c r="C5809" s="188" t="s">
        <v>903</v>
      </c>
      <c r="D5809" s="188" t="s">
        <v>479</v>
      </c>
      <c r="E5809" s="189">
        <v>0</v>
      </c>
    </row>
    <row r="5810" spans="1:5" x14ac:dyDescent="0.25">
      <c r="A5810" s="190">
        <v>3203110411</v>
      </c>
      <c r="B5810" s="190" t="s">
        <v>2645</v>
      </c>
      <c r="C5810" s="190" t="s">
        <v>903</v>
      </c>
      <c r="D5810" s="190" t="s">
        <v>1975</v>
      </c>
      <c r="E5810" s="191">
        <v>0</v>
      </c>
    </row>
    <row r="5811" spans="1:5" x14ac:dyDescent="0.25">
      <c r="A5811" s="188">
        <v>3203110412</v>
      </c>
      <c r="B5811" s="188" t="s">
        <v>2646</v>
      </c>
      <c r="C5811" s="188" t="s">
        <v>903</v>
      </c>
      <c r="D5811" s="188" t="s">
        <v>479</v>
      </c>
      <c r="E5811" s="189">
        <v>0</v>
      </c>
    </row>
    <row r="5812" spans="1:5" x14ac:dyDescent="0.25">
      <c r="A5812" s="190">
        <v>3203110413</v>
      </c>
      <c r="B5812" s="190" t="s">
        <v>2647</v>
      </c>
      <c r="C5812" s="190" t="s">
        <v>903</v>
      </c>
      <c r="D5812" s="190" t="s">
        <v>1975</v>
      </c>
      <c r="E5812" s="191">
        <v>0</v>
      </c>
    </row>
    <row r="5813" spans="1:5" x14ac:dyDescent="0.25">
      <c r="A5813" s="188">
        <v>3203110414</v>
      </c>
      <c r="B5813" s="188" t="s">
        <v>2648</v>
      </c>
      <c r="C5813" s="188" t="s">
        <v>903</v>
      </c>
      <c r="D5813" s="188" t="s">
        <v>874</v>
      </c>
      <c r="E5813" s="189">
        <v>0</v>
      </c>
    </row>
    <row r="5814" spans="1:5" x14ac:dyDescent="0.25">
      <c r="A5814" s="190">
        <v>3203110415</v>
      </c>
      <c r="B5814" s="190" t="s">
        <v>6943</v>
      </c>
      <c r="C5814" s="190" t="s">
        <v>903</v>
      </c>
      <c r="D5814" s="190" t="s">
        <v>1975</v>
      </c>
      <c r="E5814" s="191">
        <v>0</v>
      </c>
    </row>
    <row r="5815" spans="1:5" x14ac:dyDescent="0.25">
      <c r="A5815" s="188">
        <v>3203110416</v>
      </c>
      <c r="B5815" s="188" t="s">
        <v>3513</v>
      </c>
      <c r="C5815" s="188" t="s">
        <v>903</v>
      </c>
      <c r="D5815" s="188" t="s">
        <v>479</v>
      </c>
      <c r="E5815" s="189">
        <v>0</v>
      </c>
    </row>
    <row r="5816" spans="1:5" x14ac:dyDescent="0.25">
      <c r="A5816" s="190">
        <v>3203110417</v>
      </c>
      <c r="B5816" s="190" t="s">
        <v>5760</v>
      </c>
      <c r="C5816" s="190" t="s">
        <v>903</v>
      </c>
      <c r="D5816" s="190" t="s">
        <v>479</v>
      </c>
      <c r="E5816" s="191">
        <v>0</v>
      </c>
    </row>
    <row r="5817" spans="1:5" x14ac:dyDescent="0.25">
      <c r="A5817" s="188">
        <v>3203110418</v>
      </c>
      <c r="B5817" s="188" t="s">
        <v>2649</v>
      </c>
      <c r="C5817" s="188" t="s">
        <v>903</v>
      </c>
      <c r="D5817" s="188" t="s">
        <v>1975</v>
      </c>
      <c r="E5817" s="189">
        <v>0</v>
      </c>
    </row>
    <row r="5818" spans="1:5" x14ac:dyDescent="0.25">
      <c r="A5818" s="190">
        <v>3203110419</v>
      </c>
      <c r="B5818" s="190" t="s">
        <v>2650</v>
      </c>
      <c r="C5818" s="190" t="s">
        <v>903</v>
      </c>
      <c r="D5818" s="190" t="s">
        <v>1975</v>
      </c>
      <c r="E5818" s="191">
        <v>0</v>
      </c>
    </row>
    <row r="5819" spans="1:5" x14ac:dyDescent="0.25">
      <c r="A5819" s="188">
        <v>3203110420</v>
      </c>
      <c r="B5819" s="188" t="s">
        <v>4457</v>
      </c>
      <c r="C5819" s="188" t="s">
        <v>903</v>
      </c>
      <c r="D5819" s="188" t="s">
        <v>1975</v>
      </c>
      <c r="E5819" s="189">
        <v>0</v>
      </c>
    </row>
    <row r="5820" spans="1:5" x14ac:dyDescent="0.25">
      <c r="A5820" s="190">
        <v>3203110421</v>
      </c>
      <c r="B5820" s="190" t="s">
        <v>3514</v>
      </c>
      <c r="C5820" s="190" t="s">
        <v>903</v>
      </c>
      <c r="D5820" s="190" t="s">
        <v>479</v>
      </c>
      <c r="E5820" s="191">
        <v>0</v>
      </c>
    </row>
    <row r="5821" spans="1:5" x14ac:dyDescent="0.25">
      <c r="A5821" s="188">
        <v>3203110422</v>
      </c>
      <c r="B5821" s="188" t="s">
        <v>7213</v>
      </c>
      <c r="C5821" s="188" t="s">
        <v>903</v>
      </c>
      <c r="D5821" s="188" t="s">
        <v>479</v>
      </c>
      <c r="E5821" s="189">
        <v>0</v>
      </c>
    </row>
    <row r="5822" spans="1:5" x14ac:dyDescent="0.25">
      <c r="A5822" s="190">
        <v>3203110423</v>
      </c>
      <c r="B5822" s="190" t="s">
        <v>2652</v>
      </c>
      <c r="C5822" s="190" t="s">
        <v>903</v>
      </c>
      <c r="D5822" s="190" t="s">
        <v>479</v>
      </c>
      <c r="E5822" s="191">
        <v>0</v>
      </c>
    </row>
    <row r="5823" spans="1:5" x14ac:dyDescent="0.25">
      <c r="A5823" s="188">
        <v>3203110424</v>
      </c>
      <c r="B5823" s="188" t="s">
        <v>2653</v>
      </c>
      <c r="C5823" s="188" t="s">
        <v>903</v>
      </c>
      <c r="D5823" s="188" t="s">
        <v>1975</v>
      </c>
      <c r="E5823" s="189">
        <v>0</v>
      </c>
    </row>
    <row r="5824" spans="1:5" x14ac:dyDescent="0.25">
      <c r="A5824" s="190">
        <v>3203110425</v>
      </c>
      <c r="B5824" s="190" t="s">
        <v>2654</v>
      </c>
      <c r="C5824" s="190" t="s">
        <v>903</v>
      </c>
      <c r="D5824" s="190" t="s">
        <v>479</v>
      </c>
      <c r="E5824" s="191">
        <v>0</v>
      </c>
    </row>
    <row r="5825" spans="1:5" x14ac:dyDescent="0.25">
      <c r="A5825" s="188">
        <v>3203110426</v>
      </c>
      <c r="B5825" s="188" t="s">
        <v>4458</v>
      </c>
      <c r="C5825" s="188" t="s">
        <v>903</v>
      </c>
      <c r="D5825" s="188" t="s">
        <v>479</v>
      </c>
      <c r="E5825" s="189">
        <v>0</v>
      </c>
    </row>
    <row r="5826" spans="1:5" x14ac:dyDescent="0.25">
      <c r="A5826" s="190">
        <v>3203110427</v>
      </c>
      <c r="B5826" s="190" t="s">
        <v>2655</v>
      </c>
      <c r="C5826" s="190" t="s">
        <v>903</v>
      </c>
      <c r="D5826" s="190" t="s">
        <v>1975</v>
      </c>
      <c r="E5826" s="191">
        <v>0</v>
      </c>
    </row>
    <row r="5827" spans="1:5" x14ac:dyDescent="0.25">
      <c r="A5827" s="188">
        <v>3203110428</v>
      </c>
      <c r="B5827" s="188" t="s">
        <v>2656</v>
      </c>
      <c r="C5827" s="188" t="s">
        <v>903</v>
      </c>
      <c r="D5827" s="188" t="s">
        <v>1975</v>
      </c>
      <c r="E5827" s="189">
        <v>0</v>
      </c>
    </row>
    <row r="5828" spans="1:5" x14ac:dyDescent="0.25">
      <c r="A5828" s="190">
        <v>3203110429</v>
      </c>
      <c r="B5828" s="190" t="s">
        <v>4459</v>
      </c>
      <c r="C5828" s="190" t="s">
        <v>903</v>
      </c>
      <c r="D5828" s="190" t="s">
        <v>1975</v>
      </c>
      <c r="E5828" s="191">
        <v>0</v>
      </c>
    </row>
    <row r="5829" spans="1:5" x14ac:dyDescent="0.25">
      <c r="A5829" s="188">
        <v>3203110430</v>
      </c>
      <c r="B5829" s="188" t="s">
        <v>2657</v>
      </c>
      <c r="C5829" s="188" t="s">
        <v>903</v>
      </c>
      <c r="D5829" s="188" t="s">
        <v>479</v>
      </c>
      <c r="E5829" s="189">
        <v>0</v>
      </c>
    </row>
    <row r="5830" spans="1:5" x14ac:dyDescent="0.25">
      <c r="A5830" s="190">
        <v>3203110431</v>
      </c>
      <c r="B5830" s="190" t="s">
        <v>6944</v>
      </c>
      <c r="C5830" s="190" t="s">
        <v>903</v>
      </c>
      <c r="D5830" s="190" t="s">
        <v>2002</v>
      </c>
      <c r="E5830" s="191">
        <v>0</v>
      </c>
    </row>
    <row r="5831" spans="1:5" x14ac:dyDescent="0.25">
      <c r="A5831" s="188">
        <v>3203110432</v>
      </c>
      <c r="B5831" s="188" t="s">
        <v>2658</v>
      </c>
      <c r="C5831" s="188" t="s">
        <v>903</v>
      </c>
      <c r="D5831" s="188" t="s">
        <v>2002</v>
      </c>
      <c r="E5831" s="189">
        <v>0</v>
      </c>
    </row>
    <row r="5832" spans="1:5" x14ac:dyDescent="0.25">
      <c r="A5832" s="190">
        <v>3203110433</v>
      </c>
      <c r="B5832" s="190" t="s">
        <v>2659</v>
      </c>
      <c r="C5832" s="190" t="s">
        <v>903</v>
      </c>
      <c r="D5832" s="190" t="s">
        <v>2002</v>
      </c>
      <c r="E5832" s="191">
        <v>0</v>
      </c>
    </row>
    <row r="5833" spans="1:5" x14ac:dyDescent="0.25">
      <c r="A5833" s="188">
        <v>3203110434</v>
      </c>
      <c r="B5833" s="188" t="s">
        <v>6432</v>
      </c>
      <c r="C5833" s="188" t="s">
        <v>903</v>
      </c>
      <c r="D5833" s="188" t="s">
        <v>2247</v>
      </c>
      <c r="E5833" s="189">
        <v>0</v>
      </c>
    </row>
    <row r="5834" spans="1:5" x14ac:dyDescent="0.25">
      <c r="A5834" s="190">
        <v>3203110435</v>
      </c>
      <c r="B5834" s="190" t="s">
        <v>2660</v>
      </c>
      <c r="C5834" s="190" t="s">
        <v>903</v>
      </c>
      <c r="D5834" s="190" t="s">
        <v>479</v>
      </c>
      <c r="E5834" s="191">
        <v>0</v>
      </c>
    </row>
    <row r="5835" spans="1:5" x14ac:dyDescent="0.25">
      <c r="A5835" s="188">
        <v>3203110436</v>
      </c>
      <c r="B5835" s="188" t="s">
        <v>5761</v>
      </c>
      <c r="C5835" s="188" t="s">
        <v>903</v>
      </c>
      <c r="D5835" s="188" t="s">
        <v>1975</v>
      </c>
      <c r="E5835" s="189">
        <v>0</v>
      </c>
    </row>
    <row r="5836" spans="1:5" x14ac:dyDescent="0.25">
      <c r="A5836" s="190">
        <v>3203110437</v>
      </c>
      <c r="B5836" s="190" t="s">
        <v>5762</v>
      </c>
      <c r="C5836" s="190" t="s">
        <v>903</v>
      </c>
      <c r="D5836" s="190" t="s">
        <v>1975</v>
      </c>
      <c r="E5836" s="191">
        <v>0</v>
      </c>
    </row>
    <row r="5837" spans="1:5" x14ac:dyDescent="0.25">
      <c r="A5837" s="188">
        <v>3203110438</v>
      </c>
      <c r="B5837" s="188" t="s">
        <v>4460</v>
      </c>
      <c r="C5837" s="188" t="s">
        <v>903</v>
      </c>
      <c r="D5837" s="188" t="s">
        <v>1975</v>
      </c>
      <c r="E5837" s="189">
        <v>0</v>
      </c>
    </row>
    <row r="5838" spans="1:5" x14ac:dyDescent="0.25">
      <c r="A5838" s="190">
        <v>3203110439</v>
      </c>
      <c r="B5838" s="190" t="s">
        <v>2661</v>
      </c>
      <c r="C5838" s="190" t="s">
        <v>903</v>
      </c>
      <c r="D5838" s="190" t="s">
        <v>1975</v>
      </c>
      <c r="E5838" s="191">
        <v>0</v>
      </c>
    </row>
    <row r="5839" spans="1:5" x14ac:dyDescent="0.25">
      <c r="A5839" s="188">
        <v>3203110440</v>
      </c>
      <c r="B5839" s="188" t="s">
        <v>5763</v>
      </c>
      <c r="C5839" s="188" t="s">
        <v>903</v>
      </c>
      <c r="D5839" s="188" t="s">
        <v>1975</v>
      </c>
      <c r="E5839" s="189">
        <v>0</v>
      </c>
    </row>
    <row r="5840" spans="1:5" x14ac:dyDescent="0.25">
      <c r="A5840" s="190">
        <v>3203110441</v>
      </c>
      <c r="B5840" s="190" t="s">
        <v>5764</v>
      </c>
      <c r="C5840" s="190" t="s">
        <v>903</v>
      </c>
      <c r="D5840" s="190" t="s">
        <v>1975</v>
      </c>
      <c r="E5840" s="191">
        <v>0</v>
      </c>
    </row>
    <row r="5841" spans="1:5" x14ac:dyDescent="0.25">
      <c r="A5841" s="188">
        <v>3203110442</v>
      </c>
      <c r="B5841" s="188" t="s">
        <v>5765</v>
      </c>
      <c r="C5841" s="188" t="s">
        <v>903</v>
      </c>
      <c r="D5841" s="188" t="s">
        <v>1975</v>
      </c>
      <c r="E5841" s="189">
        <v>0</v>
      </c>
    </row>
    <row r="5842" spans="1:5" x14ac:dyDescent="0.25">
      <c r="A5842" s="190">
        <v>3203110443</v>
      </c>
      <c r="B5842" s="190" t="s">
        <v>5766</v>
      </c>
      <c r="C5842" s="190" t="s">
        <v>903</v>
      </c>
      <c r="D5842" s="190" t="s">
        <v>1975</v>
      </c>
      <c r="E5842" s="191">
        <v>0</v>
      </c>
    </row>
    <row r="5843" spans="1:5" x14ac:dyDescent="0.25">
      <c r="A5843" s="188">
        <v>3203110444</v>
      </c>
      <c r="B5843" s="188" t="s">
        <v>2662</v>
      </c>
      <c r="C5843" s="188" t="s">
        <v>903</v>
      </c>
      <c r="D5843" s="188" t="s">
        <v>1975</v>
      </c>
      <c r="E5843" s="189">
        <v>0</v>
      </c>
    </row>
    <row r="5844" spans="1:5" x14ac:dyDescent="0.25">
      <c r="A5844" s="190">
        <v>3203110445</v>
      </c>
      <c r="B5844" s="190" t="s">
        <v>5767</v>
      </c>
      <c r="C5844" s="190" t="s">
        <v>903</v>
      </c>
      <c r="D5844" s="190" t="s">
        <v>1975</v>
      </c>
      <c r="E5844" s="191">
        <v>0</v>
      </c>
    </row>
    <row r="5845" spans="1:5" x14ac:dyDescent="0.25">
      <c r="A5845" s="188">
        <v>3203110446</v>
      </c>
      <c r="B5845" s="188" t="s">
        <v>7393</v>
      </c>
      <c r="C5845" s="188" t="s">
        <v>903</v>
      </c>
      <c r="D5845" s="188" t="s">
        <v>1975</v>
      </c>
      <c r="E5845" s="189">
        <v>0</v>
      </c>
    </row>
    <row r="5846" spans="1:5" x14ac:dyDescent="0.25">
      <c r="A5846" s="190">
        <v>3203110447</v>
      </c>
      <c r="B5846" s="190" t="s">
        <v>5768</v>
      </c>
      <c r="C5846" s="190" t="s">
        <v>903</v>
      </c>
      <c r="D5846" s="190" t="s">
        <v>1975</v>
      </c>
      <c r="E5846" s="191">
        <v>0</v>
      </c>
    </row>
    <row r="5847" spans="1:5" x14ac:dyDescent="0.25">
      <c r="A5847" s="188">
        <v>3203110448</v>
      </c>
      <c r="B5847" s="188" t="s">
        <v>2663</v>
      </c>
      <c r="C5847" s="188" t="s">
        <v>903</v>
      </c>
      <c r="D5847" s="188" t="s">
        <v>1975</v>
      </c>
      <c r="E5847" s="189">
        <v>0</v>
      </c>
    </row>
    <row r="5848" spans="1:5" x14ac:dyDescent="0.25">
      <c r="A5848" s="190">
        <v>3203110449</v>
      </c>
      <c r="B5848" s="190" t="s">
        <v>2664</v>
      </c>
      <c r="C5848" s="190" t="s">
        <v>903</v>
      </c>
      <c r="D5848" s="190" t="s">
        <v>1975</v>
      </c>
      <c r="E5848" s="191">
        <v>0</v>
      </c>
    </row>
    <row r="5849" spans="1:5" x14ac:dyDescent="0.25">
      <c r="A5849" s="188">
        <v>3203110450</v>
      </c>
      <c r="B5849" s="188" t="s">
        <v>5769</v>
      </c>
      <c r="C5849" s="188" t="s">
        <v>903</v>
      </c>
      <c r="D5849" s="188" t="s">
        <v>1975</v>
      </c>
      <c r="E5849" s="189">
        <v>0</v>
      </c>
    </row>
    <row r="5850" spans="1:5" x14ac:dyDescent="0.25">
      <c r="A5850" s="190">
        <v>3203110451</v>
      </c>
      <c r="B5850" s="190" t="s">
        <v>5770</v>
      </c>
      <c r="C5850" s="190" t="s">
        <v>903</v>
      </c>
      <c r="D5850" s="190" t="s">
        <v>1975</v>
      </c>
      <c r="E5850" s="191">
        <v>0</v>
      </c>
    </row>
    <row r="5851" spans="1:5" x14ac:dyDescent="0.25">
      <c r="A5851" s="188">
        <v>3203110452</v>
      </c>
      <c r="B5851" s="188" t="s">
        <v>5771</v>
      </c>
      <c r="C5851" s="188" t="s">
        <v>903</v>
      </c>
      <c r="D5851" s="188" t="s">
        <v>1975</v>
      </c>
      <c r="E5851" s="189">
        <v>0</v>
      </c>
    </row>
    <row r="5852" spans="1:5" x14ac:dyDescent="0.25">
      <c r="A5852" s="190">
        <v>3203110453</v>
      </c>
      <c r="B5852" s="190" t="s">
        <v>5772</v>
      </c>
      <c r="C5852" s="190" t="s">
        <v>903</v>
      </c>
      <c r="D5852" s="190" t="s">
        <v>1975</v>
      </c>
      <c r="E5852" s="191">
        <v>0</v>
      </c>
    </row>
    <row r="5853" spans="1:5" x14ac:dyDescent="0.25">
      <c r="A5853" s="188">
        <v>3203110454</v>
      </c>
      <c r="B5853" s="188" t="s">
        <v>5773</v>
      </c>
      <c r="C5853" s="188" t="s">
        <v>903</v>
      </c>
      <c r="D5853" s="188" t="s">
        <v>1975</v>
      </c>
      <c r="E5853" s="189">
        <v>0</v>
      </c>
    </row>
    <row r="5854" spans="1:5" x14ac:dyDescent="0.25">
      <c r="A5854" s="190">
        <v>3203110455</v>
      </c>
      <c r="B5854" s="190" t="s">
        <v>5774</v>
      </c>
      <c r="C5854" s="190" t="s">
        <v>903</v>
      </c>
      <c r="D5854" s="190" t="s">
        <v>1975</v>
      </c>
      <c r="E5854" s="191">
        <v>0</v>
      </c>
    </row>
    <row r="5855" spans="1:5" x14ac:dyDescent="0.25">
      <c r="A5855" s="188">
        <v>3203110456</v>
      </c>
      <c r="B5855" s="188" t="s">
        <v>5775</v>
      </c>
      <c r="C5855" s="188" t="s">
        <v>903</v>
      </c>
      <c r="D5855" s="188" t="s">
        <v>1975</v>
      </c>
      <c r="E5855" s="189">
        <v>0</v>
      </c>
    </row>
    <row r="5856" spans="1:5" x14ac:dyDescent="0.25">
      <c r="A5856" s="190">
        <v>3203110457</v>
      </c>
      <c r="B5856" s="190" t="s">
        <v>2665</v>
      </c>
      <c r="C5856" s="190" t="s">
        <v>903</v>
      </c>
      <c r="D5856" s="190" t="s">
        <v>479</v>
      </c>
      <c r="E5856" s="191">
        <v>0</v>
      </c>
    </row>
    <row r="5857" spans="1:5" x14ac:dyDescent="0.25">
      <c r="A5857" s="188">
        <v>3203110458</v>
      </c>
      <c r="B5857" s="188" t="s">
        <v>2666</v>
      </c>
      <c r="C5857" s="188" t="s">
        <v>903</v>
      </c>
      <c r="D5857" s="188" t="s">
        <v>479</v>
      </c>
      <c r="E5857" s="189">
        <v>0</v>
      </c>
    </row>
    <row r="5858" spans="1:5" x14ac:dyDescent="0.25">
      <c r="A5858" s="190">
        <v>3203110459</v>
      </c>
      <c r="B5858" s="190" t="s">
        <v>2667</v>
      </c>
      <c r="C5858" s="190" t="s">
        <v>903</v>
      </c>
      <c r="D5858" s="190" t="s">
        <v>479</v>
      </c>
      <c r="E5858" s="191">
        <v>0</v>
      </c>
    </row>
    <row r="5859" spans="1:5" x14ac:dyDescent="0.25">
      <c r="A5859" s="188">
        <v>3203110460</v>
      </c>
      <c r="B5859" s="188" t="s">
        <v>2668</v>
      </c>
      <c r="C5859" s="188" t="s">
        <v>903</v>
      </c>
      <c r="D5859" s="188" t="s">
        <v>479</v>
      </c>
      <c r="E5859" s="189">
        <v>0</v>
      </c>
    </row>
    <row r="5860" spans="1:5" x14ac:dyDescent="0.25">
      <c r="A5860" s="190">
        <v>3203110461</v>
      </c>
      <c r="B5860" s="190" t="s">
        <v>6433</v>
      </c>
      <c r="C5860" s="190" t="s">
        <v>903</v>
      </c>
      <c r="D5860" s="190" t="s">
        <v>1975</v>
      </c>
      <c r="E5860" s="191">
        <v>0</v>
      </c>
    </row>
    <row r="5861" spans="1:5" x14ac:dyDescent="0.25">
      <c r="A5861" s="188">
        <v>3203110462</v>
      </c>
      <c r="B5861" s="188" t="s">
        <v>2669</v>
      </c>
      <c r="C5861" s="188" t="s">
        <v>903</v>
      </c>
      <c r="D5861" s="188" t="s">
        <v>1975</v>
      </c>
      <c r="E5861" s="189">
        <v>0</v>
      </c>
    </row>
    <row r="5862" spans="1:5" x14ac:dyDescent="0.25">
      <c r="A5862" s="190">
        <v>3203110463</v>
      </c>
      <c r="B5862" s="190" t="s">
        <v>2670</v>
      </c>
      <c r="C5862" s="190" t="s">
        <v>903</v>
      </c>
      <c r="D5862" s="190" t="s">
        <v>1975</v>
      </c>
      <c r="E5862" s="191">
        <v>0</v>
      </c>
    </row>
    <row r="5863" spans="1:5" x14ac:dyDescent="0.25">
      <c r="A5863" s="188">
        <v>3203110464</v>
      </c>
      <c r="B5863" s="188" t="s">
        <v>4093</v>
      </c>
      <c r="C5863" s="188" t="s">
        <v>903</v>
      </c>
      <c r="D5863" s="188" t="s">
        <v>2002</v>
      </c>
      <c r="E5863" s="189">
        <v>0</v>
      </c>
    </row>
    <row r="5864" spans="1:5" x14ac:dyDescent="0.25">
      <c r="A5864" s="190">
        <v>3203110465</v>
      </c>
      <c r="B5864" s="190" t="s">
        <v>2671</v>
      </c>
      <c r="C5864" s="190" t="s">
        <v>903</v>
      </c>
      <c r="D5864" s="190" t="s">
        <v>2002</v>
      </c>
      <c r="E5864" s="191">
        <v>0</v>
      </c>
    </row>
    <row r="5865" spans="1:5" x14ac:dyDescent="0.25">
      <c r="A5865" s="188">
        <v>3203110466</v>
      </c>
      <c r="B5865" s="188" t="s">
        <v>2672</v>
      </c>
      <c r="C5865" s="188" t="s">
        <v>903</v>
      </c>
      <c r="D5865" s="188" t="s">
        <v>2002</v>
      </c>
      <c r="E5865" s="189">
        <v>0</v>
      </c>
    </row>
    <row r="5866" spans="1:5" x14ac:dyDescent="0.25">
      <c r="A5866" s="190">
        <v>3203110467</v>
      </c>
      <c r="B5866" s="190" t="s">
        <v>5282</v>
      </c>
      <c r="C5866" s="190" t="s">
        <v>903</v>
      </c>
      <c r="D5866" s="190" t="s">
        <v>2002</v>
      </c>
      <c r="E5866" s="191">
        <v>0</v>
      </c>
    </row>
    <row r="5867" spans="1:5" x14ac:dyDescent="0.25">
      <c r="A5867" s="188">
        <v>3203110468</v>
      </c>
      <c r="B5867" s="188" t="s">
        <v>2673</v>
      </c>
      <c r="C5867" s="188" t="s">
        <v>903</v>
      </c>
      <c r="D5867" s="188" t="s">
        <v>2002</v>
      </c>
      <c r="E5867" s="189">
        <v>0</v>
      </c>
    </row>
    <row r="5868" spans="1:5" x14ac:dyDescent="0.25">
      <c r="A5868" s="190">
        <v>3203110469</v>
      </c>
      <c r="B5868" s="190" t="s">
        <v>7900</v>
      </c>
      <c r="C5868" s="190" t="s">
        <v>903</v>
      </c>
      <c r="D5868" s="190" t="s">
        <v>2002</v>
      </c>
      <c r="E5868" s="191">
        <v>0</v>
      </c>
    </row>
    <row r="5869" spans="1:5" x14ac:dyDescent="0.25">
      <c r="A5869" s="188">
        <v>3203110470</v>
      </c>
      <c r="B5869" s="188" t="s">
        <v>2674</v>
      </c>
      <c r="C5869" s="188" t="s">
        <v>903</v>
      </c>
      <c r="D5869" s="188" t="s">
        <v>479</v>
      </c>
      <c r="E5869" s="189">
        <v>0</v>
      </c>
    </row>
    <row r="5870" spans="1:5" x14ac:dyDescent="0.25">
      <c r="A5870" s="190">
        <v>3203110471</v>
      </c>
      <c r="B5870" s="190" t="s">
        <v>9712</v>
      </c>
      <c r="C5870" s="190" t="s">
        <v>903</v>
      </c>
      <c r="D5870" s="190" t="s">
        <v>1975</v>
      </c>
      <c r="E5870" s="191">
        <v>0</v>
      </c>
    </row>
    <row r="5871" spans="1:5" x14ac:dyDescent="0.25">
      <c r="A5871" s="188">
        <v>3203110472</v>
      </c>
      <c r="B5871" s="188" t="s">
        <v>2676</v>
      </c>
      <c r="C5871" s="188" t="s">
        <v>903</v>
      </c>
      <c r="D5871" s="188" t="s">
        <v>1975</v>
      </c>
      <c r="E5871" s="189">
        <v>0</v>
      </c>
    </row>
    <row r="5872" spans="1:5" x14ac:dyDescent="0.25">
      <c r="A5872" s="190">
        <v>3203110473</v>
      </c>
      <c r="B5872" s="190" t="s">
        <v>3162</v>
      </c>
      <c r="C5872" s="190" t="s">
        <v>903</v>
      </c>
      <c r="D5872" s="190" t="s">
        <v>479</v>
      </c>
      <c r="E5872" s="191">
        <v>0</v>
      </c>
    </row>
    <row r="5873" spans="1:5" x14ac:dyDescent="0.25">
      <c r="A5873" s="188">
        <v>3203110474</v>
      </c>
      <c r="B5873" s="188" t="s">
        <v>3163</v>
      </c>
      <c r="C5873" s="188" t="s">
        <v>903</v>
      </c>
      <c r="D5873" s="188" t="s">
        <v>479</v>
      </c>
      <c r="E5873" s="189">
        <v>0</v>
      </c>
    </row>
    <row r="5874" spans="1:5" x14ac:dyDescent="0.25">
      <c r="A5874" s="190">
        <v>3203110475</v>
      </c>
      <c r="B5874" s="190" t="s">
        <v>4461</v>
      </c>
      <c r="C5874" s="190" t="s">
        <v>903</v>
      </c>
      <c r="D5874" s="190" t="s">
        <v>479</v>
      </c>
      <c r="E5874" s="191">
        <v>0</v>
      </c>
    </row>
    <row r="5875" spans="1:5" x14ac:dyDescent="0.25">
      <c r="A5875" s="188">
        <v>3203110476</v>
      </c>
      <c r="B5875" s="188" t="s">
        <v>4462</v>
      </c>
      <c r="C5875" s="188" t="s">
        <v>903</v>
      </c>
      <c r="D5875" s="188" t="s">
        <v>479</v>
      </c>
      <c r="E5875" s="189">
        <v>0</v>
      </c>
    </row>
    <row r="5876" spans="1:5" x14ac:dyDescent="0.25">
      <c r="A5876" s="190">
        <v>3203110477</v>
      </c>
      <c r="B5876" s="190" t="s">
        <v>3166</v>
      </c>
      <c r="C5876" s="190" t="s">
        <v>903</v>
      </c>
      <c r="D5876" s="190" t="s">
        <v>479</v>
      </c>
      <c r="E5876" s="191">
        <v>0</v>
      </c>
    </row>
    <row r="5877" spans="1:5" x14ac:dyDescent="0.25">
      <c r="A5877" s="188">
        <v>3203110478</v>
      </c>
      <c r="B5877" s="188" t="s">
        <v>11905</v>
      </c>
      <c r="C5877" s="188" t="s">
        <v>903</v>
      </c>
      <c r="D5877" s="188" t="s">
        <v>479</v>
      </c>
      <c r="E5877" s="189">
        <v>0</v>
      </c>
    </row>
    <row r="5878" spans="1:5" x14ac:dyDescent="0.25">
      <c r="A5878" s="190">
        <v>3203110479</v>
      </c>
      <c r="B5878" s="190" t="s">
        <v>3167</v>
      </c>
      <c r="C5878" s="190" t="s">
        <v>903</v>
      </c>
      <c r="D5878" s="190" t="s">
        <v>479</v>
      </c>
      <c r="E5878" s="191">
        <v>0</v>
      </c>
    </row>
    <row r="5879" spans="1:5" x14ac:dyDescent="0.25">
      <c r="A5879" s="188">
        <v>3203110480</v>
      </c>
      <c r="B5879" s="188" t="s">
        <v>3168</v>
      </c>
      <c r="C5879" s="188" t="s">
        <v>903</v>
      </c>
      <c r="D5879" s="188" t="s">
        <v>479</v>
      </c>
      <c r="E5879" s="189">
        <v>0</v>
      </c>
    </row>
    <row r="5880" spans="1:5" x14ac:dyDescent="0.25">
      <c r="A5880" s="190">
        <v>3203110481</v>
      </c>
      <c r="B5880" s="190" t="s">
        <v>5776</v>
      </c>
      <c r="C5880" s="190" t="s">
        <v>903</v>
      </c>
      <c r="D5880" s="190" t="s">
        <v>479</v>
      </c>
      <c r="E5880" s="191">
        <v>0</v>
      </c>
    </row>
    <row r="5881" spans="1:5" x14ac:dyDescent="0.25">
      <c r="A5881" s="188">
        <v>3203110482</v>
      </c>
      <c r="B5881" s="188" t="s">
        <v>4463</v>
      </c>
      <c r="C5881" s="188" t="s">
        <v>903</v>
      </c>
      <c r="D5881" s="188" t="s">
        <v>479</v>
      </c>
      <c r="E5881" s="189">
        <v>0</v>
      </c>
    </row>
    <row r="5882" spans="1:5" x14ac:dyDescent="0.25">
      <c r="A5882" s="190">
        <v>3203110483</v>
      </c>
      <c r="B5882" s="190" t="s">
        <v>4464</v>
      </c>
      <c r="C5882" s="190" t="s">
        <v>903</v>
      </c>
      <c r="D5882" s="190" t="s">
        <v>479</v>
      </c>
      <c r="E5882" s="191">
        <v>0</v>
      </c>
    </row>
    <row r="5883" spans="1:5" x14ac:dyDescent="0.25">
      <c r="A5883" s="188">
        <v>3203110484</v>
      </c>
      <c r="B5883" s="188" t="s">
        <v>3169</v>
      </c>
      <c r="C5883" s="188" t="s">
        <v>903</v>
      </c>
      <c r="D5883" s="188" t="s">
        <v>479</v>
      </c>
      <c r="E5883" s="189">
        <v>0</v>
      </c>
    </row>
    <row r="5884" spans="1:5" x14ac:dyDescent="0.25">
      <c r="A5884" s="190">
        <v>3203110485</v>
      </c>
      <c r="B5884" s="190" t="s">
        <v>5777</v>
      </c>
      <c r="C5884" s="190" t="s">
        <v>903</v>
      </c>
      <c r="D5884" s="190" t="s">
        <v>479</v>
      </c>
      <c r="E5884" s="191">
        <v>0</v>
      </c>
    </row>
    <row r="5885" spans="1:5" x14ac:dyDescent="0.25">
      <c r="A5885" s="188">
        <v>3203110486</v>
      </c>
      <c r="B5885" s="188" t="s">
        <v>3170</v>
      </c>
      <c r="C5885" s="188" t="s">
        <v>903</v>
      </c>
      <c r="D5885" s="188" t="s">
        <v>479</v>
      </c>
      <c r="E5885" s="189">
        <v>0</v>
      </c>
    </row>
    <row r="5886" spans="1:5" x14ac:dyDescent="0.25">
      <c r="A5886" s="190">
        <v>3203110487</v>
      </c>
      <c r="B5886" s="190" t="s">
        <v>5778</v>
      </c>
      <c r="C5886" s="190" t="s">
        <v>903</v>
      </c>
      <c r="D5886" s="190" t="s">
        <v>2002</v>
      </c>
      <c r="E5886" s="191">
        <v>0</v>
      </c>
    </row>
    <row r="5887" spans="1:5" x14ac:dyDescent="0.25">
      <c r="A5887" s="188">
        <v>3203110488</v>
      </c>
      <c r="B5887" s="188" t="s">
        <v>3171</v>
      </c>
      <c r="C5887" s="188" t="s">
        <v>903</v>
      </c>
      <c r="D5887" s="188" t="s">
        <v>2002</v>
      </c>
      <c r="E5887" s="189">
        <v>0</v>
      </c>
    </row>
    <row r="5888" spans="1:5" x14ac:dyDescent="0.25">
      <c r="A5888" s="190">
        <v>3203110489</v>
      </c>
      <c r="B5888" s="190" t="s">
        <v>3172</v>
      </c>
      <c r="C5888" s="190" t="s">
        <v>903</v>
      </c>
      <c r="D5888" s="190" t="s">
        <v>2002</v>
      </c>
      <c r="E5888" s="191">
        <v>0</v>
      </c>
    </row>
    <row r="5889" spans="1:5" x14ac:dyDescent="0.25">
      <c r="A5889" s="188">
        <v>3203110490</v>
      </c>
      <c r="B5889" s="188" t="s">
        <v>3173</v>
      </c>
      <c r="C5889" s="188" t="s">
        <v>903</v>
      </c>
      <c r="D5889" s="188" t="s">
        <v>2002</v>
      </c>
      <c r="E5889" s="189">
        <v>0</v>
      </c>
    </row>
    <row r="5890" spans="1:5" x14ac:dyDescent="0.25">
      <c r="A5890" s="190">
        <v>3203110491</v>
      </c>
      <c r="B5890" s="190" t="s">
        <v>5779</v>
      </c>
      <c r="C5890" s="190" t="s">
        <v>903</v>
      </c>
      <c r="D5890" s="190" t="s">
        <v>2002</v>
      </c>
      <c r="E5890" s="191">
        <v>0</v>
      </c>
    </row>
    <row r="5891" spans="1:5" x14ac:dyDescent="0.25">
      <c r="A5891" s="188">
        <v>3203110492</v>
      </c>
      <c r="B5891" s="188" t="s">
        <v>11906</v>
      </c>
      <c r="C5891" s="188" t="s">
        <v>903</v>
      </c>
      <c r="D5891" s="188" t="s">
        <v>2002</v>
      </c>
      <c r="E5891" s="189">
        <v>0</v>
      </c>
    </row>
    <row r="5892" spans="1:5" x14ac:dyDescent="0.25">
      <c r="A5892" s="190">
        <v>3203110493</v>
      </c>
      <c r="B5892" s="190" t="s">
        <v>3174</v>
      </c>
      <c r="C5892" s="190" t="s">
        <v>903</v>
      </c>
      <c r="D5892" s="190" t="s">
        <v>2354</v>
      </c>
      <c r="E5892" s="191">
        <v>0</v>
      </c>
    </row>
    <row r="5893" spans="1:5" x14ac:dyDescent="0.25">
      <c r="A5893" s="188">
        <v>3203110494</v>
      </c>
      <c r="B5893" s="188" t="s">
        <v>3515</v>
      </c>
      <c r="C5893" s="188" t="s">
        <v>903</v>
      </c>
      <c r="D5893" s="188" t="s">
        <v>479</v>
      </c>
      <c r="E5893" s="189">
        <v>0</v>
      </c>
    </row>
    <row r="5894" spans="1:5" x14ac:dyDescent="0.25">
      <c r="A5894" s="190">
        <v>3203110495</v>
      </c>
      <c r="B5894" s="190" t="s">
        <v>3516</v>
      </c>
      <c r="C5894" s="190" t="s">
        <v>903</v>
      </c>
      <c r="D5894" s="190" t="s">
        <v>479</v>
      </c>
      <c r="E5894" s="191">
        <v>0</v>
      </c>
    </row>
    <row r="5895" spans="1:5" x14ac:dyDescent="0.25">
      <c r="A5895" s="188">
        <v>3203110496</v>
      </c>
      <c r="B5895" s="188" t="s">
        <v>8821</v>
      </c>
      <c r="C5895" s="188" t="s">
        <v>903</v>
      </c>
      <c r="D5895" s="188" t="s">
        <v>479</v>
      </c>
      <c r="E5895" s="189">
        <v>0</v>
      </c>
    </row>
    <row r="5896" spans="1:5" x14ac:dyDescent="0.25">
      <c r="A5896" s="190">
        <v>3203110497</v>
      </c>
      <c r="B5896" s="190" t="s">
        <v>5780</v>
      </c>
      <c r="C5896" s="190" t="s">
        <v>903</v>
      </c>
      <c r="D5896" s="190" t="s">
        <v>479</v>
      </c>
      <c r="E5896" s="191">
        <v>0</v>
      </c>
    </row>
    <row r="5897" spans="1:5" x14ac:dyDescent="0.25">
      <c r="A5897" s="188">
        <v>3203110498</v>
      </c>
      <c r="B5897" s="188" t="s">
        <v>3517</v>
      </c>
      <c r="C5897" s="188" t="s">
        <v>903</v>
      </c>
      <c r="D5897" s="188" t="s">
        <v>479</v>
      </c>
      <c r="E5897" s="189">
        <v>0</v>
      </c>
    </row>
    <row r="5898" spans="1:5" x14ac:dyDescent="0.25">
      <c r="A5898" s="190">
        <v>3203110499</v>
      </c>
      <c r="B5898" s="190" t="s">
        <v>6945</v>
      </c>
      <c r="C5898" s="190" t="s">
        <v>903</v>
      </c>
      <c r="D5898" s="190" t="s">
        <v>479</v>
      </c>
      <c r="E5898" s="191">
        <v>0</v>
      </c>
    </row>
    <row r="5899" spans="1:5" x14ac:dyDescent="0.25">
      <c r="A5899" s="188">
        <v>3203110500</v>
      </c>
      <c r="B5899" s="188" t="s">
        <v>4465</v>
      </c>
      <c r="C5899" s="188" t="s">
        <v>903</v>
      </c>
      <c r="D5899" s="188" t="s">
        <v>479</v>
      </c>
      <c r="E5899" s="189">
        <v>0</v>
      </c>
    </row>
    <row r="5900" spans="1:5" x14ac:dyDescent="0.25">
      <c r="A5900" s="190">
        <v>3203110501</v>
      </c>
      <c r="B5900" s="190" t="s">
        <v>3518</v>
      </c>
      <c r="C5900" s="190" t="s">
        <v>903</v>
      </c>
      <c r="D5900" s="190" t="s">
        <v>479</v>
      </c>
      <c r="E5900" s="191">
        <v>0</v>
      </c>
    </row>
    <row r="5901" spans="1:5" x14ac:dyDescent="0.25">
      <c r="A5901" s="188">
        <v>3203110502</v>
      </c>
      <c r="B5901" s="188" t="s">
        <v>4466</v>
      </c>
      <c r="C5901" s="188" t="s">
        <v>903</v>
      </c>
      <c r="D5901" s="188" t="s">
        <v>479</v>
      </c>
      <c r="E5901" s="189">
        <v>0</v>
      </c>
    </row>
    <row r="5902" spans="1:5" x14ac:dyDescent="0.25">
      <c r="A5902" s="190">
        <v>3203110503</v>
      </c>
      <c r="B5902" s="190" t="s">
        <v>4467</v>
      </c>
      <c r="C5902" s="190" t="s">
        <v>903</v>
      </c>
      <c r="D5902" s="190" t="s">
        <v>479</v>
      </c>
      <c r="E5902" s="191">
        <v>0</v>
      </c>
    </row>
    <row r="5903" spans="1:5" x14ac:dyDescent="0.25">
      <c r="A5903" s="188">
        <v>3203110504</v>
      </c>
      <c r="B5903" s="188" t="s">
        <v>5781</v>
      </c>
      <c r="C5903" s="188" t="s">
        <v>903</v>
      </c>
      <c r="D5903" s="188" t="s">
        <v>479</v>
      </c>
      <c r="E5903" s="189">
        <v>0</v>
      </c>
    </row>
    <row r="5904" spans="1:5" x14ac:dyDescent="0.25">
      <c r="A5904" s="190">
        <v>3203110505</v>
      </c>
      <c r="B5904" s="190" t="s">
        <v>4468</v>
      </c>
      <c r="C5904" s="190" t="s">
        <v>903</v>
      </c>
      <c r="D5904" s="190" t="s">
        <v>479</v>
      </c>
      <c r="E5904" s="191">
        <v>0</v>
      </c>
    </row>
    <row r="5905" spans="1:5" x14ac:dyDescent="0.25">
      <c r="A5905" s="188">
        <v>3203110506</v>
      </c>
      <c r="B5905" s="188" t="s">
        <v>5782</v>
      </c>
      <c r="C5905" s="188" t="s">
        <v>903</v>
      </c>
      <c r="D5905" s="188" t="s">
        <v>479</v>
      </c>
      <c r="E5905" s="189">
        <v>0</v>
      </c>
    </row>
    <row r="5906" spans="1:5" x14ac:dyDescent="0.25">
      <c r="A5906" s="190">
        <v>3203110507</v>
      </c>
      <c r="B5906" s="190" t="s">
        <v>5783</v>
      </c>
      <c r="C5906" s="190" t="s">
        <v>903</v>
      </c>
      <c r="D5906" s="190" t="s">
        <v>479</v>
      </c>
      <c r="E5906" s="191">
        <v>0</v>
      </c>
    </row>
    <row r="5907" spans="1:5" x14ac:dyDescent="0.25">
      <c r="A5907" s="188">
        <v>3203110508</v>
      </c>
      <c r="B5907" s="188" t="s">
        <v>4469</v>
      </c>
      <c r="C5907" s="188" t="s">
        <v>903</v>
      </c>
      <c r="D5907" s="188" t="s">
        <v>479</v>
      </c>
      <c r="E5907" s="189">
        <v>0</v>
      </c>
    </row>
    <row r="5908" spans="1:5" x14ac:dyDescent="0.25">
      <c r="A5908" s="190">
        <v>3203110509</v>
      </c>
      <c r="B5908" s="190" t="s">
        <v>4470</v>
      </c>
      <c r="C5908" s="190" t="s">
        <v>903</v>
      </c>
      <c r="D5908" s="190" t="s">
        <v>479</v>
      </c>
      <c r="E5908" s="191">
        <v>0</v>
      </c>
    </row>
    <row r="5909" spans="1:5" x14ac:dyDescent="0.25">
      <c r="A5909" s="188">
        <v>3203110510</v>
      </c>
      <c r="B5909" s="188" t="s">
        <v>4471</v>
      </c>
      <c r="C5909" s="188" t="s">
        <v>903</v>
      </c>
      <c r="D5909" s="188" t="s">
        <v>479</v>
      </c>
      <c r="E5909" s="189">
        <v>0</v>
      </c>
    </row>
    <row r="5910" spans="1:5" x14ac:dyDescent="0.25">
      <c r="A5910" s="190">
        <v>3203110511</v>
      </c>
      <c r="B5910" s="190" t="s">
        <v>4472</v>
      </c>
      <c r="C5910" s="190" t="s">
        <v>903</v>
      </c>
      <c r="D5910" s="190" t="s">
        <v>479</v>
      </c>
      <c r="E5910" s="191">
        <v>0</v>
      </c>
    </row>
    <row r="5911" spans="1:5" x14ac:dyDescent="0.25">
      <c r="A5911" s="188">
        <v>3203110512</v>
      </c>
      <c r="B5911" s="188" t="s">
        <v>4473</v>
      </c>
      <c r="C5911" s="188" t="s">
        <v>903</v>
      </c>
      <c r="D5911" s="188" t="s">
        <v>479</v>
      </c>
      <c r="E5911" s="189">
        <v>0</v>
      </c>
    </row>
    <row r="5912" spans="1:5" x14ac:dyDescent="0.25">
      <c r="A5912" s="190">
        <v>3203110513</v>
      </c>
      <c r="B5912" s="190" t="s">
        <v>4474</v>
      </c>
      <c r="C5912" s="190" t="s">
        <v>903</v>
      </c>
      <c r="D5912" s="190" t="s">
        <v>479</v>
      </c>
      <c r="E5912" s="191">
        <v>0</v>
      </c>
    </row>
    <row r="5913" spans="1:5" x14ac:dyDescent="0.25">
      <c r="A5913" s="188">
        <v>3203110514</v>
      </c>
      <c r="B5913" s="188" t="s">
        <v>4475</v>
      </c>
      <c r="C5913" s="188" t="s">
        <v>903</v>
      </c>
      <c r="D5913" s="188" t="s">
        <v>479</v>
      </c>
      <c r="E5913" s="189">
        <v>0</v>
      </c>
    </row>
    <row r="5914" spans="1:5" x14ac:dyDescent="0.25">
      <c r="A5914" s="190">
        <v>3203110515</v>
      </c>
      <c r="B5914" s="190" t="s">
        <v>5784</v>
      </c>
      <c r="C5914" s="190" t="s">
        <v>903</v>
      </c>
      <c r="D5914" s="190" t="s">
        <v>479</v>
      </c>
      <c r="E5914" s="191">
        <v>0</v>
      </c>
    </row>
    <row r="5915" spans="1:5" x14ac:dyDescent="0.25">
      <c r="A5915" s="188">
        <v>3203110516</v>
      </c>
      <c r="B5915" s="188" t="s">
        <v>4476</v>
      </c>
      <c r="C5915" s="188" t="s">
        <v>903</v>
      </c>
      <c r="D5915" s="188" t="s">
        <v>479</v>
      </c>
      <c r="E5915" s="189">
        <v>0</v>
      </c>
    </row>
    <row r="5916" spans="1:5" x14ac:dyDescent="0.25">
      <c r="A5916" s="190">
        <v>3203110517</v>
      </c>
      <c r="B5916" s="190" t="s">
        <v>5785</v>
      </c>
      <c r="C5916" s="190" t="s">
        <v>903</v>
      </c>
      <c r="D5916" s="190" t="s">
        <v>479</v>
      </c>
      <c r="E5916" s="191">
        <v>0</v>
      </c>
    </row>
    <row r="5917" spans="1:5" x14ac:dyDescent="0.25">
      <c r="A5917" s="188">
        <v>3203110518</v>
      </c>
      <c r="B5917" s="188" t="s">
        <v>3519</v>
      </c>
      <c r="C5917" s="188" t="s">
        <v>903</v>
      </c>
      <c r="D5917" s="188" t="s">
        <v>479</v>
      </c>
      <c r="E5917" s="189">
        <v>0</v>
      </c>
    </row>
    <row r="5918" spans="1:5" x14ac:dyDescent="0.25">
      <c r="A5918" s="190">
        <v>3203110519</v>
      </c>
      <c r="B5918" s="190" t="s">
        <v>4477</v>
      </c>
      <c r="C5918" s="190" t="s">
        <v>903</v>
      </c>
      <c r="D5918" s="190" t="s">
        <v>479</v>
      </c>
      <c r="E5918" s="191">
        <v>0</v>
      </c>
    </row>
    <row r="5919" spans="1:5" x14ac:dyDescent="0.25">
      <c r="A5919" s="188">
        <v>3203110520</v>
      </c>
      <c r="B5919" s="188" t="s">
        <v>4478</v>
      </c>
      <c r="C5919" s="188" t="s">
        <v>903</v>
      </c>
      <c r="D5919" s="188" t="s">
        <v>479</v>
      </c>
      <c r="E5919" s="189">
        <v>0</v>
      </c>
    </row>
    <row r="5920" spans="1:5" x14ac:dyDescent="0.25">
      <c r="A5920" s="190">
        <v>3203110521</v>
      </c>
      <c r="B5920" s="190" t="s">
        <v>6946</v>
      </c>
      <c r="C5920" s="190" t="s">
        <v>903</v>
      </c>
      <c r="D5920" s="190" t="s">
        <v>479</v>
      </c>
      <c r="E5920" s="191">
        <v>0</v>
      </c>
    </row>
    <row r="5921" spans="1:5" x14ac:dyDescent="0.25">
      <c r="A5921" s="188">
        <v>3203110522</v>
      </c>
      <c r="B5921" s="188" t="s">
        <v>3520</v>
      </c>
      <c r="C5921" s="188" t="s">
        <v>903</v>
      </c>
      <c r="D5921" s="188" t="s">
        <v>479</v>
      </c>
      <c r="E5921" s="189">
        <v>0</v>
      </c>
    </row>
    <row r="5922" spans="1:5" x14ac:dyDescent="0.25">
      <c r="A5922" s="190">
        <v>3203110523</v>
      </c>
      <c r="B5922" s="190" t="s">
        <v>3521</v>
      </c>
      <c r="C5922" s="190" t="s">
        <v>903</v>
      </c>
      <c r="D5922" s="190" t="s">
        <v>479</v>
      </c>
      <c r="E5922" s="191">
        <v>0</v>
      </c>
    </row>
    <row r="5923" spans="1:5" x14ac:dyDescent="0.25">
      <c r="A5923" s="188">
        <v>3203110524</v>
      </c>
      <c r="B5923" s="188" t="s">
        <v>3522</v>
      </c>
      <c r="C5923" s="188" t="s">
        <v>903</v>
      </c>
      <c r="D5923" s="188" t="s">
        <v>479</v>
      </c>
      <c r="E5923" s="189">
        <v>0</v>
      </c>
    </row>
    <row r="5924" spans="1:5" x14ac:dyDescent="0.25">
      <c r="A5924" s="190">
        <v>3203110525</v>
      </c>
      <c r="B5924" s="190" t="s">
        <v>3523</v>
      </c>
      <c r="C5924" s="190" t="s">
        <v>903</v>
      </c>
      <c r="D5924" s="190" t="s">
        <v>1975</v>
      </c>
      <c r="E5924" s="191">
        <v>0</v>
      </c>
    </row>
    <row r="5925" spans="1:5" x14ac:dyDescent="0.25">
      <c r="A5925" s="188">
        <v>3203110526</v>
      </c>
      <c r="B5925" s="188" t="s">
        <v>3524</v>
      </c>
      <c r="C5925" s="188" t="s">
        <v>903</v>
      </c>
      <c r="D5925" s="188" t="s">
        <v>1975</v>
      </c>
      <c r="E5925" s="189">
        <v>0</v>
      </c>
    </row>
    <row r="5926" spans="1:5" x14ac:dyDescent="0.25">
      <c r="A5926" s="190">
        <v>3203110527</v>
      </c>
      <c r="B5926" s="190" t="s">
        <v>3525</v>
      </c>
      <c r="C5926" s="190" t="s">
        <v>903</v>
      </c>
      <c r="D5926" s="190" t="s">
        <v>1975</v>
      </c>
      <c r="E5926" s="191">
        <v>0</v>
      </c>
    </row>
    <row r="5927" spans="1:5" x14ac:dyDescent="0.25">
      <c r="A5927" s="188">
        <v>3203110528</v>
      </c>
      <c r="B5927" s="188" t="s">
        <v>3526</v>
      </c>
      <c r="C5927" s="188" t="s">
        <v>903</v>
      </c>
      <c r="D5927" s="188" t="s">
        <v>1975</v>
      </c>
      <c r="E5927" s="189">
        <v>0</v>
      </c>
    </row>
    <row r="5928" spans="1:5" x14ac:dyDescent="0.25">
      <c r="A5928" s="190">
        <v>3203110529</v>
      </c>
      <c r="B5928" s="190" t="s">
        <v>3527</v>
      </c>
      <c r="C5928" s="190" t="s">
        <v>903</v>
      </c>
      <c r="D5928" s="190" t="s">
        <v>1975</v>
      </c>
      <c r="E5928" s="191">
        <v>0</v>
      </c>
    </row>
    <row r="5929" spans="1:5" x14ac:dyDescent="0.25">
      <c r="A5929" s="188">
        <v>3203110530</v>
      </c>
      <c r="B5929" s="188" t="s">
        <v>3528</v>
      </c>
      <c r="C5929" s="188" t="s">
        <v>903</v>
      </c>
      <c r="D5929" s="188" t="s">
        <v>1975</v>
      </c>
      <c r="E5929" s="189">
        <v>0</v>
      </c>
    </row>
    <row r="5930" spans="1:5" x14ac:dyDescent="0.25">
      <c r="A5930" s="190">
        <v>3203110531</v>
      </c>
      <c r="B5930" s="190" t="s">
        <v>3529</v>
      </c>
      <c r="C5930" s="190" t="s">
        <v>903</v>
      </c>
      <c r="D5930" s="190" t="s">
        <v>1975</v>
      </c>
      <c r="E5930" s="191">
        <v>0</v>
      </c>
    </row>
    <row r="5931" spans="1:5" x14ac:dyDescent="0.25">
      <c r="A5931" s="188">
        <v>3203110532</v>
      </c>
      <c r="B5931" s="188" t="s">
        <v>8612</v>
      </c>
      <c r="C5931" s="188" t="s">
        <v>903</v>
      </c>
      <c r="D5931" s="188" t="s">
        <v>1975</v>
      </c>
      <c r="E5931" s="189">
        <v>0</v>
      </c>
    </row>
    <row r="5932" spans="1:5" x14ac:dyDescent="0.25">
      <c r="A5932" s="190">
        <v>3203110533</v>
      </c>
      <c r="B5932" s="190" t="s">
        <v>3530</v>
      </c>
      <c r="C5932" s="190" t="s">
        <v>903</v>
      </c>
      <c r="D5932" s="190" t="s">
        <v>479</v>
      </c>
      <c r="E5932" s="191">
        <v>0</v>
      </c>
    </row>
    <row r="5933" spans="1:5" x14ac:dyDescent="0.25">
      <c r="A5933" s="188">
        <v>3203110534</v>
      </c>
      <c r="B5933" s="188" t="s">
        <v>3531</v>
      </c>
      <c r="C5933" s="188" t="s">
        <v>903</v>
      </c>
      <c r="D5933" s="188" t="s">
        <v>479</v>
      </c>
      <c r="E5933" s="189">
        <v>0</v>
      </c>
    </row>
    <row r="5934" spans="1:5" x14ac:dyDescent="0.25">
      <c r="A5934" s="190">
        <v>3203110535</v>
      </c>
      <c r="B5934" s="190" t="s">
        <v>3532</v>
      </c>
      <c r="C5934" s="190" t="s">
        <v>903</v>
      </c>
      <c r="D5934" s="190" t="s">
        <v>479</v>
      </c>
      <c r="E5934" s="191">
        <v>0</v>
      </c>
    </row>
    <row r="5935" spans="1:5" x14ac:dyDescent="0.25">
      <c r="A5935" s="188">
        <v>3203110536</v>
      </c>
      <c r="B5935" s="188" t="s">
        <v>5050</v>
      </c>
      <c r="C5935" s="188" t="s">
        <v>903</v>
      </c>
      <c r="D5935" s="188" t="s">
        <v>479</v>
      </c>
      <c r="E5935" s="189">
        <v>0</v>
      </c>
    </row>
    <row r="5936" spans="1:5" x14ac:dyDescent="0.25">
      <c r="A5936" s="190">
        <v>3203110537</v>
      </c>
      <c r="B5936" s="190" t="s">
        <v>3533</v>
      </c>
      <c r="C5936" s="190" t="s">
        <v>903</v>
      </c>
      <c r="D5936" s="190" t="s">
        <v>479</v>
      </c>
      <c r="E5936" s="191">
        <v>0</v>
      </c>
    </row>
    <row r="5937" spans="1:5" x14ac:dyDescent="0.25">
      <c r="A5937" s="188">
        <v>3203110538</v>
      </c>
      <c r="B5937" s="188" t="s">
        <v>7901</v>
      </c>
      <c r="C5937" s="188" t="s">
        <v>903</v>
      </c>
      <c r="D5937" s="188" t="s">
        <v>479</v>
      </c>
      <c r="E5937" s="189">
        <v>0</v>
      </c>
    </row>
    <row r="5938" spans="1:5" x14ac:dyDescent="0.25">
      <c r="A5938" s="190">
        <v>3203110539</v>
      </c>
      <c r="B5938" s="190" t="s">
        <v>12441</v>
      </c>
      <c r="C5938" s="190" t="s">
        <v>903</v>
      </c>
      <c r="D5938" s="190" t="s">
        <v>2002</v>
      </c>
      <c r="E5938" s="191">
        <v>0</v>
      </c>
    </row>
    <row r="5939" spans="1:5" x14ac:dyDescent="0.25">
      <c r="A5939" s="188">
        <v>3203110540</v>
      </c>
      <c r="B5939" s="188" t="s">
        <v>7214</v>
      </c>
      <c r="C5939" s="188" t="s">
        <v>903</v>
      </c>
      <c r="D5939" s="188" t="s">
        <v>2002</v>
      </c>
      <c r="E5939" s="189">
        <v>0</v>
      </c>
    </row>
    <row r="5940" spans="1:5" x14ac:dyDescent="0.25">
      <c r="A5940" s="190">
        <v>3203110541</v>
      </c>
      <c r="B5940" s="190" t="s">
        <v>3534</v>
      </c>
      <c r="C5940" s="190" t="s">
        <v>903</v>
      </c>
      <c r="D5940" s="190" t="s">
        <v>874</v>
      </c>
      <c r="E5940" s="191">
        <v>0</v>
      </c>
    </row>
    <row r="5941" spans="1:5" x14ac:dyDescent="0.25">
      <c r="A5941" s="188">
        <v>3203110542</v>
      </c>
      <c r="B5941" s="188" t="s">
        <v>3535</v>
      </c>
      <c r="C5941" s="188" t="s">
        <v>903</v>
      </c>
      <c r="D5941" s="188" t="s">
        <v>479</v>
      </c>
      <c r="E5941" s="189">
        <v>0</v>
      </c>
    </row>
    <row r="5942" spans="1:5" x14ac:dyDescent="0.25">
      <c r="A5942" s="190">
        <v>3203110543</v>
      </c>
      <c r="B5942" s="190" t="s">
        <v>3536</v>
      </c>
      <c r="C5942" s="190" t="s">
        <v>903</v>
      </c>
      <c r="D5942" s="190" t="s">
        <v>2002</v>
      </c>
      <c r="E5942" s="191">
        <v>0</v>
      </c>
    </row>
    <row r="5943" spans="1:5" x14ac:dyDescent="0.25">
      <c r="A5943" s="188">
        <v>3203110544</v>
      </c>
      <c r="B5943" s="188" t="s">
        <v>3537</v>
      </c>
      <c r="C5943" s="188" t="s">
        <v>903</v>
      </c>
      <c r="D5943" s="188" t="s">
        <v>2002</v>
      </c>
      <c r="E5943" s="189">
        <v>0</v>
      </c>
    </row>
    <row r="5944" spans="1:5" x14ac:dyDescent="0.25">
      <c r="A5944" s="190">
        <v>3203110545</v>
      </c>
      <c r="B5944" s="190" t="s">
        <v>3538</v>
      </c>
      <c r="C5944" s="190" t="s">
        <v>903</v>
      </c>
      <c r="D5944" s="190" t="s">
        <v>2002</v>
      </c>
      <c r="E5944" s="191">
        <v>0</v>
      </c>
    </row>
    <row r="5945" spans="1:5" x14ac:dyDescent="0.25">
      <c r="A5945" s="188">
        <v>3203110546</v>
      </c>
      <c r="B5945" s="188" t="s">
        <v>7394</v>
      </c>
      <c r="C5945" s="188" t="s">
        <v>903</v>
      </c>
      <c r="D5945" s="188" t="s">
        <v>479</v>
      </c>
      <c r="E5945" s="189">
        <v>0</v>
      </c>
    </row>
    <row r="5946" spans="1:5" x14ac:dyDescent="0.25">
      <c r="A5946" s="190">
        <v>3203110547</v>
      </c>
      <c r="B5946" s="190" t="s">
        <v>6947</v>
      </c>
      <c r="C5946" s="190" t="s">
        <v>903</v>
      </c>
      <c r="D5946" s="190" t="s">
        <v>479</v>
      </c>
      <c r="E5946" s="191">
        <v>0</v>
      </c>
    </row>
    <row r="5947" spans="1:5" x14ac:dyDescent="0.25">
      <c r="A5947" s="188">
        <v>3203110548</v>
      </c>
      <c r="B5947" s="188" t="s">
        <v>3539</v>
      </c>
      <c r="C5947" s="188" t="s">
        <v>903</v>
      </c>
      <c r="D5947" s="188" t="s">
        <v>479</v>
      </c>
      <c r="E5947" s="189">
        <v>0</v>
      </c>
    </row>
    <row r="5948" spans="1:5" x14ac:dyDescent="0.25">
      <c r="A5948" s="190">
        <v>3203110549</v>
      </c>
      <c r="B5948" s="190" t="s">
        <v>3540</v>
      </c>
      <c r="C5948" s="190" t="s">
        <v>903</v>
      </c>
      <c r="D5948" s="190" t="s">
        <v>479</v>
      </c>
      <c r="E5948" s="191">
        <v>0</v>
      </c>
    </row>
    <row r="5949" spans="1:5" x14ac:dyDescent="0.25">
      <c r="A5949" s="188">
        <v>3203110550</v>
      </c>
      <c r="B5949" s="188" t="s">
        <v>3541</v>
      </c>
      <c r="C5949" s="188" t="s">
        <v>903</v>
      </c>
      <c r="D5949" s="188" t="s">
        <v>479</v>
      </c>
      <c r="E5949" s="189">
        <v>0</v>
      </c>
    </row>
    <row r="5950" spans="1:5" x14ac:dyDescent="0.25">
      <c r="A5950" s="190">
        <v>3203110551</v>
      </c>
      <c r="B5950" s="190" t="s">
        <v>6948</v>
      </c>
      <c r="C5950" s="190" t="s">
        <v>903</v>
      </c>
      <c r="D5950" s="190" t="s">
        <v>2062</v>
      </c>
      <c r="E5950" s="191">
        <v>0</v>
      </c>
    </row>
    <row r="5951" spans="1:5" x14ac:dyDescent="0.25">
      <c r="A5951" s="188">
        <v>3203110552</v>
      </c>
      <c r="B5951" s="188" t="s">
        <v>9713</v>
      </c>
      <c r="C5951" s="188" t="s">
        <v>903</v>
      </c>
      <c r="D5951" s="188" t="s">
        <v>1975</v>
      </c>
      <c r="E5951" s="189">
        <v>0</v>
      </c>
    </row>
    <row r="5952" spans="1:5" x14ac:dyDescent="0.25">
      <c r="A5952" s="190">
        <v>3203110553</v>
      </c>
      <c r="B5952" s="190" t="s">
        <v>3542</v>
      </c>
      <c r="C5952" s="190" t="s">
        <v>903</v>
      </c>
      <c r="D5952" s="190" t="s">
        <v>1975</v>
      </c>
      <c r="E5952" s="191">
        <v>0</v>
      </c>
    </row>
    <row r="5953" spans="1:5" x14ac:dyDescent="0.25">
      <c r="A5953" s="188">
        <v>3203110554</v>
      </c>
      <c r="B5953" s="188" t="s">
        <v>3543</v>
      </c>
      <c r="C5953" s="188" t="s">
        <v>903</v>
      </c>
      <c r="D5953" s="188" t="s">
        <v>1975</v>
      </c>
      <c r="E5953" s="189">
        <v>0</v>
      </c>
    </row>
    <row r="5954" spans="1:5" x14ac:dyDescent="0.25">
      <c r="A5954" s="190">
        <v>3203110555</v>
      </c>
      <c r="B5954" s="190" t="s">
        <v>3544</v>
      </c>
      <c r="C5954" s="190" t="s">
        <v>903</v>
      </c>
      <c r="D5954" s="190" t="s">
        <v>1975</v>
      </c>
      <c r="E5954" s="191">
        <v>0</v>
      </c>
    </row>
    <row r="5955" spans="1:5" x14ac:dyDescent="0.25">
      <c r="A5955" s="188">
        <v>3203110556</v>
      </c>
      <c r="B5955" s="188" t="s">
        <v>3545</v>
      </c>
      <c r="C5955" s="188" t="s">
        <v>903</v>
      </c>
      <c r="D5955" s="188" t="s">
        <v>1975</v>
      </c>
      <c r="E5955" s="189">
        <v>0</v>
      </c>
    </row>
    <row r="5956" spans="1:5" x14ac:dyDescent="0.25">
      <c r="A5956" s="190">
        <v>3203110557</v>
      </c>
      <c r="B5956" s="190" t="s">
        <v>4479</v>
      </c>
      <c r="C5956" s="190" t="s">
        <v>903</v>
      </c>
      <c r="D5956" s="190" t="s">
        <v>1975</v>
      </c>
      <c r="E5956" s="191">
        <v>0</v>
      </c>
    </row>
    <row r="5957" spans="1:5" x14ac:dyDescent="0.25">
      <c r="A5957" s="188">
        <v>3203110558</v>
      </c>
      <c r="B5957" s="188" t="s">
        <v>3546</v>
      </c>
      <c r="C5957" s="188" t="s">
        <v>903</v>
      </c>
      <c r="D5957" s="188" t="s">
        <v>2062</v>
      </c>
      <c r="E5957" s="189">
        <v>0</v>
      </c>
    </row>
    <row r="5958" spans="1:5" x14ac:dyDescent="0.25">
      <c r="A5958" s="190">
        <v>3203110559</v>
      </c>
      <c r="B5958" s="190" t="s">
        <v>3547</v>
      </c>
      <c r="C5958" s="190" t="s">
        <v>903</v>
      </c>
      <c r="D5958" s="190" t="s">
        <v>479</v>
      </c>
      <c r="E5958" s="191">
        <v>0</v>
      </c>
    </row>
    <row r="5959" spans="1:5" x14ac:dyDescent="0.25">
      <c r="A5959" s="188">
        <v>3203110560</v>
      </c>
      <c r="B5959" s="188" t="s">
        <v>8613</v>
      </c>
      <c r="C5959" s="188" t="s">
        <v>903</v>
      </c>
      <c r="D5959" s="188" t="s">
        <v>479</v>
      </c>
      <c r="E5959" s="189">
        <v>0</v>
      </c>
    </row>
    <row r="5960" spans="1:5" x14ac:dyDescent="0.25">
      <c r="A5960" s="190">
        <v>3203110561</v>
      </c>
      <c r="B5960" s="190" t="s">
        <v>3548</v>
      </c>
      <c r="C5960" s="190" t="s">
        <v>903</v>
      </c>
      <c r="D5960" s="190" t="s">
        <v>479</v>
      </c>
      <c r="E5960" s="191">
        <v>0</v>
      </c>
    </row>
    <row r="5961" spans="1:5" x14ac:dyDescent="0.25">
      <c r="A5961" s="188">
        <v>3203110562</v>
      </c>
      <c r="B5961" s="188" t="s">
        <v>3549</v>
      </c>
      <c r="C5961" s="188" t="s">
        <v>903</v>
      </c>
      <c r="D5961" s="188" t="s">
        <v>479</v>
      </c>
      <c r="E5961" s="189">
        <v>0</v>
      </c>
    </row>
    <row r="5962" spans="1:5" x14ac:dyDescent="0.25">
      <c r="A5962" s="190">
        <v>3203110563</v>
      </c>
      <c r="B5962" s="190" t="s">
        <v>3550</v>
      </c>
      <c r="C5962" s="190" t="s">
        <v>903</v>
      </c>
      <c r="D5962" s="190" t="s">
        <v>479</v>
      </c>
      <c r="E5962" s="191">
        <v>0</v>
      </c>
    </row>
    <row r="5963" spans="1:5" x14ac:dyDescent="0.25">
      <c r="A5963" s="188">
        <v>3203110564</v>
      </c>
      <c r="B5963" s="188" t="s">
        <v>7395</v>
      </c>
      <c r="C5963" s="188" t="s">
        <v>903</v>
      </c>
      <c r="D5963" s="188" t="s">
        <v>479</v>
      </c>
      <c r="E5963" s="189">
        <v>0</v>
      </c>
    </row>
    <row r="5964" spans="1:5" x14ac:dyDescent="0.25">
      <c r="A5964" s="190">
        <v>3203110565</v>
      </c>
      <c r="B5964" s="190" t="s">
        <v>3552</v>
      </c>
      <c r="C5964" s="190" t="s">
        <v>903</v>
      </c>
      <c r="D5964" s="190" t="s">
        <v>479</v>
      </c>
      <c r="E5964" s="191">
        <v>0</v>
      </c>
    </row>
    <row r="5965" spans="1:5" x14ac:dyDescent="0.25">
      <c r="A5965" s="188">
        <v>3203110566</v>
      </c>
      <c r="B5965" s="188" t="s">
        <v>3553</v>
      </c>
      <c r="C5965" s="188" t="s">
        <v>903</v>
      </c>
      <c r="D5965" s="188" t="s">
        <v>479</v>
      </c>
      <c r="E5965" s="189">
        <v>0</v>
      </c>
    </row>
    <row r="5966" spans="1:5" x14ac:dyDescent="0.25">
      <c r="A5966" s="190">
        <v>3203110567</v>
      </c>
      <c r="B5966" s="190" t="s">
        <v>3554</v>
      </c>
      <c r="C5966" s="190" t="s">
        <v>903</v>
      </c>
      <c r="D5966" s="190" t="s">
        <v>479</v>
      </c>
      <c r="E5966" s="191">
        <v>0</v>
      </c>
    </row>
    <row r="5967" spans="1:5" x14ac:dyDescent="0.25">
      <c r="A5967" s="188">
        <v>3203110568</v>
      </c>
      <c r="B5967" s="188" t="s">
        <v>3555</v>
      </c>
      <c r="C5967" s="188" t="s">
        <v>903</v>
      </c>
      <c r="D5967" s="188" t="s">
        <v>479</v>
      </c>
      <c r="E5967" s="189">
        <v>0</v>
      </c>
    </row>
    <row r="5968" spans="1:5" x14ac:dyDescent="0.25">
      <c r="A5968" s="190">
        <v>3203110569</v>
      </c>
      <c r="B5968" s="190" t="s">
        <v>3556</v>
      </c>
      <c r="C5968" s="190" t="s">
        <v>903</v>
      </c>
      <c r="D5968" s="190" t="s">
        <v>479</v>
      </c>
      <c r="E5968" s="191">
        <v>0</v>
      </c>
    </row>
    <row r="5969" spans="1:5" x14ac:dyDescent="0.25">
      <c r="A5969" s="188">
        <v>3203110570</v>
      </c>
      <c r="B5969" s="188" t="s">
        <v>3557</v>
      </c>
      <c r="C5969" s="188" t="s">
        <v>903</v>
      </c>
      <c r="D5969" s="188" t="s">
        <v>479</v>
      </c>
      <c r="E5969" s="189">
        <v>0</v>
      </c>
    </row>
    <row r="5970" spans="1:5" x14ac:dyDescent="0.25">
      <c r="A5970" s="190">
        <v>3203110571</v>
      </c>
      <c r="B5970" s="190" t="s">
        <v>3558</v>
      </c>
      <c r="C5970" s="190" t="s">
        <v>903</v>
      </c>
      <c r="D5970" s="190" t="s">
        <v>479</v>
      </c>
      <c r="E5970" s="191">
        <v>0</v>
      </c>
    </row>
    <row r="5971" spans="1:5" x14ac:dyDescent="0.25">
      <c r="A5971" s="188">
        <v>3203110572</v>
      </c>
      <c r="B5971" s="188" t="s">
        <v>3559</v>
      </c>
      <c r="C5971" s="188" t="s">
        <v>903</v>
      </c>
      <c r="D5971" s="188" t="s">
        <v>479</v>
      </c>
      <c r="E5971" s="189">
        <v>0</v>
      </c>
    </row>
    <row r="5972" spans="1:5" x14ac:dyDescent="0.25">
      <c r="A5972" s="190">
        <v>3203110573</v>
      </c>
      <c r="B5972" s="190" t="s">
        <v>9714</v>
      </c>
      <c r="C5972" s="190" t="s">
        <v>903</v>
      </c>
      <c r="D5972" s="190" t="s">
        <v>479</v>
      </c>
      <c r="E5972" s="191">
        <v>0</v>
      </c>
    </row>
    <row r="5973" spans="1:5" x14ac:dyDescent="0.25">
      <c r="A5973" s="188">
        <v>3203110574</v>
      </c>
      <c r="B5973" s="188" t="s">
        <v>3560</v>
      </c>
      <c r="C5973" s="188" t="s">
        <v>903</v>
      </c>
      <c r="D5973" s="188" t="s">
        <v>479</v>
      </c>
      <c r="E5973" s="189">
        <v>0</v>
      </c>
    </row>
    <row r="5974" spans="1:5" x14ac:dyDescent="0.25">
      <c r="A5974" s="190">
        <v>3203110575</v>
      </c>
      <c r="B5974" s="190" t="s">
        <v>7283</v>
      </c>
      <c r="C5974" s="190" t="s">
        <v>903</v>
      </c>
      <c r="D5974" s="190" t="s">
        <v>479</v>
      </c>
      <c r="E5974" s="191">
        <v>0</v>
      </c>
    </row>
    <row r="5975" spans="1:5" x14ac:dyDescent="0.25">
      <c r="A5975" s="188">
        <v>3203110576</v>
      </c>
      <c r="B5975" s="188" t="s">
        <v>3561</v>
      </c>
      <c r="C5975" s="188" t="s">
        <v>903</v>
      </c>
      <c r="D5975" s="188" t="s">
        <v>479</v>
      </c>
      <c r="E5975" s="189">
        <v>0</v>
      </c>
    </row>
    <row r="5976" spans="1:5" x14ac:dyDescent="0.25">
      <c r="A5976" s="190">
        <v>3203110577</v>
      </c>
      <c r="B5976" s="190" t="s">
        <v>5051</v>
      </c>
      <c r="C5976" s="190" t="s">
        <v>903</v>
      </c>
      <c r="D5976" s="190" t="s">
        <v>479</v>
      </c>
      <c r="E5976" s="191">
        <v>0</v>
      </c>
    </row>
    <row r="5977" spans="1:5" x14ac:dyDescent="0.25">
      <c r="A5977" s="188">
        <v>3203110578</v>
      </c>
      <c r="B5977" s="188" t="s">
        <v>3562</v>
      </c>
      <c r="C5977" s="188" t="s">
        <v>903</v>
      </c>
      <c r="D5977" s="188" t="s">
        <v>479</v>
      </c>
      <c r="E5977" s="189">
        <v>0</v>
      </c>
    </row>
    <row r="5978" spans="1:5" x14ac:dyDescent="0.25">
      <c r="A5978" s="190">
        <v>3203110579</v>
      </c>
      <c r="B5978" s="190" t="s">
        <v>5052</v>
      </c>
      <c r="C5978" s="190" t="s">
        <v>903</v>
      </c>
      <c r="D5978" s="190" t="s">
        <v>479</v>
      </c>
      <c r="E5978" s="191">
        <v>0</v>
      </c>
    </row>
    <row r="5979" spans="1:5" x14ac:dyDescent="0.25">
      <c r="A5979" s="188">
        <v>3203110580</v>
      </c>
      <c r="B5979" s="188" t="s">
        <v>3563</v>
      </c>
      <c r="C5979" s="188" t="s">
        <v>903</v>
      </c>
      <c r="D5979" s="188" t="s">
        <v>479</v>
      </c>
      <c r="E5979" s="189">
        <v>0</v>
      </c>
    </row>
    <row r="5980" spans="1:5" x14ac:dyDescent="0.25">
      <c r="A5980" s="190">
        <v>3203110581</v>
      </c>
      <c r="B5980" s="190" t="s">
        <v>9048</v>
      </c>
      <c r="C5980" s="190" t="s">
        <v>903</v>
      </c>
      <c r="D5980" s="190" t="s">
        <v>479</v>
      </c>
      <c r="E5980" s="191">
        <v>0</v>
      </c>
    </row>
    <row r="5981" spans="1:5" x14ac:dyDescent="0.25">
      <c r="A5981" s="188">
        <v>3203110582</v>
      </c>
      <c r="B5981" s="188" t="s">
        <v>3564</v>
      </c>
      <c r="C5981" s="188" t="s">
        <v>903</v>
      </c>
      <c r="D5981" s="188" t="s">
        <v>479</v>
      </c>
      <c r="E5981" s="189">
        <v>0</v>
      </c>
    </row>
    <row r="5982" spans="1:5" x14ac:dyDescent="0.25">
      <c r="A5982" s="190">
        <v>3203110583</v>
      </c>
      <c r="B5982" s="190" t="s">
        <v>3565</v>
      </c>
      <c r="C5982" s="190" t="s">
        <v>903</v>
      </c>
      <c r="D5982" s="190" t="s">
        <v>479</v>
      </c>
      <c r="E5982" s="191">
        <v>0</v>
      </c>
    </row>
    <row r="5983" spans="1:5" x14ac:dyDescent="0.25">
      <c r="A5983" s="188">
        <v>3203110584</v>
      </c>
      <c r="B5983" s="188" t="s">
        <v>7396</v>
      </c>
      <c r="C5983" s="188" t="s">
        <v>903</v>
      </c>
      <c r="D5983" s="188" t="s">
        <v>479</v>
      </c>
      <c r="E5983" s="189">
        <v>0</v>
      </c>
    </row>
    <row r="5984" spans="1:5" x14ac:dyDescent="0.25">
      <c r="A5984" s="190">
        <v>3203110585</v>
      </c>
      <c r="B5984" s="190" t="s">
        <v>7397</v>
      </c>
      <c r="C5984" s="190" t="s">
        <v>903</v>
      </c>
      <c r="D5984" s="190" t="s">
        <v>479</v>
      </c>
      <c r="E5984" s="191">
        <v>0</v>
      </c>
    </row>
    <row r="5985" spans="1:5" x14ac:dyDescent="0.25">
      <c r="A5985" s="188">
        <v>3203110586</v>
      </c>
      <c r="B5985" s="188" t="s">
        <v>3566</v>
      </c>
      <c r="C5985" s="188" t="s">
        <v>903</v>
      </c>
      <c r="D5985" s="188" t="s">
        <v>479</v>
      </c>
      <c r="E5985" s="189">
        <v>0</v>
      </c>
    </row>
    <row r="5986" spans="1:5" x14ac:dyDescent="0.25">
      <c r="A5986" s="190">
        <v>3203110587</v>
      </c>
      <c r="B5986" s="190" t="s">
        <v>7398</v>
      </c>
      <c r="C5986" s="190" t="s">
        <v>903</v>
      </c>
      <c r="D5986" s="190" t="s">
        <v>479</v>
      </c>
      <c r="E5986" s="191">
        <v>0</v>
      </c>
    </row>
    <row r="5987" spans="1:5" x14ac:dyDescent="0.25">
      <c r="A5987" s="188">
        <v>3203110588</v>
      </c>
      <c r="B5987" s="188" t="s">
        <v>3567</v>
      </c>
      <c r="C5987" s="188" t="s">
        <v>903</v>
      </c>
      <c r="D5987" s="188" t="s">
        <v>479</v>
      </c>
      <c r="E5987" s="189">
        <v>0</v>
      </c>
    </row>
    <row r="5988" spans="1:5" x14ac:dyDescent="0.25">
      <c r="A5988" s="190">
        <v>3203110589</v>
      </c>
      <c r="B5988" s="190" t="s">
        <v>3568</v>
      </c>
      <c r="C5988" s="190" t="s">
        <v>903</v>
      </c>
      <c r="D5988" s="190" t="s">
        <v>479</v>
      </c>
      <c r="E5988" s="191">
        <v>0</v>
      </c>
    </row>
    <row r="5989" spans="1:5" x14ac:dyDescent="0.25">
      <c r="A5989" s="188">
        <v>3203110590</v>
      </c>
      <c r="B5989" s="188" t="s">
        <v>3569</v>
      </c>
      <c r="C5989" s="188" t="s">
        <v>903</v>
      </c>
      <c r="D5989" s="188" t="s">
        <v>479</v>
      </c>
      <c r="E5989" s="189">
        <v>0</v>
      </c>
    </row>
    <row r="5990" spans="1:5" x14ac:dyDescent="0.25">
      <c r="A5990" s="190">
        <v>3203110591</v>
      </c>
      <c r="B5990" s="190" t="s">
        <v>3570</v>
      </c>
      <c r="C5990" s="190" t="s">
        <v>903</v>
      </c>
      <c r="D5990" s="190" t="s">
        <v>479</v>
      </c>
      <c r="E5990" s="191">
        <v>0</v>
      </c>
    </row>
    <row r="5991" spans="1:5" x14ac:dyDescent="0.25">
      <c r="A5991" s="188">
        <v>3203110592</v>
      </c>
      <c r="B5991" s="188" t="s">
        <v>3571</v>
      </c>
      <c r="C5991" s="188" t="s">
        <v>903</v>
      </c>
      <c r="D5991" s="188" t="s">
        <v>479</v>
      </c>
      <c r="E5991" s="189">
        <v>0</v>
      </c>
    </row>
    <row r="5992" spans="1:5" x14ac:dyDescent="0.25">
      <c r="A5992" s="190">
        <v>3203110593</v>
      </c>
      <c r="B5992" s="190" t="s">
        <v>5787</v>
      </c>
      <c r="C5992" s="190" t="s">
        <v>903</v>
      </c>
      <c r="D5992" s="190" t="s">
        <v>479</v>
      </c>
      <c r="E5992" s="191">
        <v>0</v>
      </c>
    </row>
    <row r="5993" spans="1:5" x14ac:dyDescent="0.25">
      <c r="A5993" s="188">
        <v>3203110594</v>
      </c>
      <c r="B5993" s="188" t="s">
        <v>5788</v>
      </c>
      <c r="C5993" s="188" t="s">
        <v>903</v>
      </c>
      <c r="D5993" s="188" t="s">
        <v>479</v>
      </c>
      <c r="E5993" s="189">
        <v>0</v>
      </c>
    </row>
    <row r="5994" spans="1:5" x14ac:dyDescent="0.25">
      <c r="A5994" s="190">
        <v>3203110595</v>
      </c>
      <c r="B5994" s="190" t="s">
        <v>9049</v>
      </c>
      <c r="C5994" s="190" t="s">
        <v>903</v>
      </c>
      <c r="D5994" s="190" t="s">
        <v>479</v>
      </c>
      <c r="E5994" s="191">
        <v>0</v>
      </c>
    </row>
    <row r="5995" spans="1:5" x14ac:dyDescent="0.25">
      <c r="A5995" s="188">
        <v>3203110596</v>
      </c>
      <c r="B5995" s="188" t="s">
        <v>3572</v>
      </c>
      <c r="C5995" s="188" t="s">
        <v>903</v>
      </c>
      <c r="D5995" s="188" t="s">
        <v>479</v>
      </c>
      <c r="E5995" s="189">
        <v>0</v>
      </c>
    </row>
    <row r="5996" spans="1:5" x14ac:dyDescent="0.25">
      <c r="A5996" s="190">
        <v>3203110597</v>
      </c>
      <c r="B5996" s="190" t="s">
        <v>3573</v>
      </c>
      <c r="C5996" s="190" t="s">
        <v>903</v>
      </c>
      <c r="D5996" s="190" t="s">
        <v>479</v>
      </c>
      <c r="E5996" s="191">
        <v>0</v>
      </c>
    </row>
    <row r="5997" spans="1:5" x14ac:dyDescent="0.25">
      <c r="A5997" s="188">
        <v>3203110598</v>
      </c>
      <c r="B5997" s="188" t="s">
        <v>5789</v>
      </c>
      <c r="C5997" s="188" t="s">
        <v>903</v>
      </c>
      <c r="D5997" s="188" t="s">
        <v>479</v>
      </c>
      <c r="E5997" s="189">
        <v>0</v>
      </c>
    </row>
    <row r="5998" spans="1:5" x14ac:dyDescent="0.25">
      <c r="A5998" s="190">
        <v>3203110599</v>
      </c>
      <c r="B5998" s="190" t="s">
        <v>4480</v>
      </c>
      <c r="C5998" s="190" t="s">
        <v>903</v>
      </c>
      <c r="D5998" s="190" t="s">
        <v>479</v>
      </c>
      <c r="E5998" s="191">
        <v>0</v>
      </c>
    </row>
    <row r="5999" spans="1:5" x14ac:dyDescent="0.25">
      <c r="A5999" s="188">
        <v>3203110600</v>
      </c>
      <c r="B5999" s="188" t="s">
        <v>5790</v>
      </c>
      <c r="C5999" s="188" t="s">
        <v>903</v>
      </c>
      <c r="D5999" s="188" t="s">
        <v>3419</v>
      </c>
      <c r="E5999" s="189">
        <v>0</v>
      </c>
    </row>
    <row r="6000" spans="1:5" x14ac:dyDescent="0.25">
      <c r="A6000" s="190">
        <v>3203110601</v>
      </c>
      <c r="B6000" s="190" t="s">
        <v>8722</v>
      </c>
      <c r="C6000" s="190" t="s">
        <v>903</v>
      </c>
      <c r="D6000" s="190" t="s">
        <v>479</v>
      </c>
      <c r="E6000" s="191">
        <v>0</v>
      </c>
    </row>
    <row r="6001" spans="1:5" x14ac:dyDescent="0.25">
      <c r="A6001" s="188">
        <v>3203110602</v>
      </c>
      <c r="B6001" s="188" t="s">
        <v>5791</v>
      </c>
      <c r="C6001" s="188" t="s">
        <v>903</v>
      </c>
      <c r="D6001" s="188" t="s">
        <v>479</v>
      </c>
      <c r="E6001" s="189">
        <v>0</v>
      </c>
    </row>
    <row r="6002" spans="1:5" x14ac:dyDescent="0.25">
      <c r="A6002" s="190">
        <v>3203110603</v>
      </c>
      <c r="B6002" s="190" t="s">
        <v>5792</v>
      </c>
      <c r="C6002" s="190" t="s">
        <v>903</v>
      </c>
      <c r="D6002" s="190" t="s">
        <v>479</v>
      </c>
      <c r="E6002" s="191">
        <v>0</v>
      </c>
    </row>
    <row r="6003" spans="1:5" x14ac:dyDescent="0.25">
      <c r="A6003" s="188">
        <v>3203110604</v>
      </c>
      <c r="B6003" s="188" t="s">
        <v>3574</v>
      </c>
      <c r="C6003" s="188" t="s">
        <v>903</v>
      </c>
      <c r="D6003" s="188" t="s">
        <v>479</v>
      </c>
      <c r="E6003" s="189">
        <v>0</v>
      </c>
    </row>
    <row r="6004" spans="1:5" x14ac:dyDescent="0.25">
      <c r="A6004" s="190">
        <v>3203110605</v>
      </c>
      <c r="B6004" s="190" t="s">
        <v>3575</v>
      </c>
      <c r="C6004" s="190" t="s">
        <v>903</v>
      </c>
      <c r="D6004" s="190" t="s">
        <v>479</v>
      </c>
      <c r="E6004" s="191">
        <v>0</v>
      </c>
    </row>
    <row r="6005" spans="1:5" x14ac:dyDescent="0.25">
      <c r="A6005" s="188">
        <v>3203110606</v>
      </c>
      <c r="B6005" s="188" t="s">
        <v>3576</v>
      </c>
      <c r="C6005" s="188" t="s">
        <v>903</v>
      </c>
      <c r="D6005" s="188" t="s">
        <v>479</v>
      </c>
      <c r="E6005" s="189">
        <v>0</v>
      </c>
    </row>
    <row r="6006" spans="1:5" x14ac:dyDescent="0.25">
      <c r="A6006" s="190">
        <v>3203110607</v>
      </c>
      <c r="B6006" s="190" t="s">
        <v>3577</v>
      </c>
      <c r="C6006" s="190" t="s">
        <v>903</v>
      </c>
      <c r="D6006" s="190" t="s">
        <v>2024</v>
      </c>
      <c r="E6006" s="191">
        <v>0</v>
      </c>
    </row>
    <row r="6007" spans="1:5" x14ac:dyDescent="0.25">
      <c r="A6007" s="188">
        <v>3203110608</v>
      </c>
      <c r="B6007" s="188" t="s">
        <v>7155</v>
      </c>
      <c r="C6007" s="188" t="s">
        <v>903</v>
      </c>
      <c r="D6007" s="188" t="s">
        <v>479</v>
      </c>
      <c r="E6007" s="189">
        <v>0</v>
      </c>
    </row>
    <row r="6008" spans="1:5" x14ac:dyDescent="0.25">
      <c r="A6008" s="190">
        <v>3203110609</v>
      </c>
      <c r="B6008" s="190" t="s">
        <v>3578</v>
      </c>
      <c r="C6008" s="190" t="s">
        <v>903</v>
      </c>
      <c r="D6008" s="190" t="s">
        <v>479</v>
      </c>
      <c r="E6008" s="191">
        <v>0</v>
      </c>
    </row>
    <row r="6009" spans="1:5" x14ac:dyDescent="0.25">
      <c r="A6009" s="188">
        <v>3203110610</v>
      </c>
      <c r="B6009" s="188" t="s">
        <v>4107</v>
      </c>
      <c r="C6009" s="188" t="s">
        <v>903</v>
      </c>
      <c r="D6009" s="188" t="s">
        <v>1975</v>
      </c>
      <c r="E6009" s="189">
        <v>0</v>
      </c>
    </row>
    <row r="6010" spans="1:5" x14ac:dyDescent="0.25">
      <c r="A6010" s="190">
        <v>3203110611</v>
      </c>
      <c r="B6010" s="190" t="s">
        <v>3579</v>
      </c>
      <c r="C6010" s="190" t="s">
        <v>903</v>
      </c>
      <c r="D6010" s="190" t="s">
        <v>1975</v>
      </c>
      <c r="E6010" s="191">
        <v>0</v>
      </c>
    </row>
    <row r="6011" spans="1:5" x14ac:dyDescent="0.25">
      <c r="A6011" s="188">
        <v>3203110612</v>
      </c>
      <c r="B6011" s="188" t="s">
        <v>3580</v>
      </c>
      <c r="C6011" s="188" t="s">
        <v>903</v>
      </c>
      <c r="D6011" s="188" t="s">
        <v>1975</v>
      </c>
      <c r="E6011" s="189">
        <v>0</v>
      </c>
    </row>
    <row r="6012" spans="1:5" x14ac:dyDescent="0.25">
      <c r="A6012" s="190">
        <v>3203110613</v>
      </c>
      <c r="B6012" s="190" t="s">
        <v>3581</v>
      </c>
      <c r="C6012" s="190" t="s">
        <v>903</v>
      </c>
      <c r="D6012" s="190" t="s">
        <v>3582</v>
      </c>
      <c r="E6012" s="191">
        <v>0</v>
      </c>
    </row>
    <row r="6013" spans="1:5" x14ac:dyDescent="0.25">
      <c r="A6013" s="188">
        <v>3203110614</v>
      </c>
      <c r="B6013" s="188" t="s">
        <v>4481</v>
      </c>
      <c r="C6013" s="188" t="s">
        <v>903</v>
      </c>
      <c r="D6013" s="188" t="s">
        <v>479</v>
      </c>
      <c r="E6013" s="189">
        <v>0</v>
      </c>
    </row>
    <row r="6014" spans="1:5" x14ac:dyDescent="0.25">
      <c r="A6014" s="190">
        <v>3203110615</v>
      </c>
      <c r="B6014" s="190" t="s">
        <v>3583</v>
      </c>
      <c r="C6014" s="190" t="s">
        <v>903</v>
      </c>
      <c r="D6014" s="190" t="s">
        <v>479</v>
      </c>
      <c r="E6014" s="191">
        <v>0</v>
      </c>
    </row>
    <row r="6015" spans="1:5" x14ac:dyDescent="0.25">
      <c r="A6015" s="188">
        <v>3203110616</v>
      </c>
      <c r="B6015" s="188" t="s">
        <v>3584</v>
      </c>
      <c r="C6015" s="188" t="s">
        <v>903</v>
      </c>
      <c r="D6015" s="188" t="s">
        <v>1975</v>
      </c>
      <c r="E6015" s="189">
        <v>0</v>
      </c>
    </row>
    <row r="6016" spans="1:5" x14ac:dyDescent="0.25">
      <c r="A6016" s="190">
        <v>3203110617</v>
      </c>
      <c r="B6016" s="190" t="s">
        <v>3585</v>
      </c>
      <c r="C6016" s="190" t="s">
        <v>903</v>
      </c>
      <c r="D6016" s="190" t="s">
        <v>479</v>
      </c>
      <c r="E6016" s="191">
        <v>0</v>
      </c>
    </row>
    <row r="6017" spans="1:5" x14ac:dyDescent="0.25">
      <c r="A6017" s="188">
        <v>3203110618</v>
      </c>
      <c r="B6017" s="188" t="s">
        <v>3586</v>
      </c>
      <c r="C6017" s="188" t="s">
        <v>903</v>
      </c>
      <c r="D6017" s="188" t="s">
        <v>874</v>
      </c>
      <c r="E6017" s="189">
        <v>0</v>
      </c>
    </row>
    <row r="6018" spans="1:5" x14ac:dyDescent="0.25">
      <c r="A6018" s="190">
        <v>3203110619</v>
      </c>
      <c r="B6018" s="190" t="s">
        <v>3587</v>
      </c>
      <c r="C6018" s="190" t="s">
        <v>903</v>
      </c>
      <c r="D6018" s="190" t="s">
        <v>874</v>
      </c>
      <c r="E6018" s="191">
        <v>0</v>
      </c>
    </row>
    <row r="6019" spans="1:5" x14ac:dyDescent="0.25">
      <c r="A6019" s="188">
        <v>3203110620</v>
      </c>
      <c r="B6019" s="188" t="s">
        <v>3588</v>
      </c>
      <c r="C6019" s="188" t="s">
        <v>903</v>
      </c>
      <c r="D6019" s="188" t="s">
        <v>874</v>
      </c>
      <c r="E6019" s="189">
        <v>0</v>
      </c>
    </row>
    <row r="6020" spans="1:5" x14ac:dyDescent="0.25">
      <c r="A6020" s="190">
        <v>3203110621</v>
      </c>
      <c r="B6020" s="190" t="s">
        <v>3589</v>
      </c>
      <c r="C6020" s="190" t="s">
        <v>903</v>
      </c>
      <c r="D6020" s="190" t="s">
        <v>874</v>
      </c>
      <c r="E6020" s="191">
        <v>0</v>
      </c>
    </row>
    <row r="6021" spans="1:5" x14ac:dyDescent="0.25">
      <c r="A6021" s="188">
        <v>3203110622</v>
      </c>
      <c r="B6021" s="188" t="s">
        <v>3590</v>
      </c>
      <c r="C6021" s="188" t="s">
        <v>903</v>
      </c>
      <c r="D6021" s="188" t="s">
        <v>479</v>
      </c>
      <c r="E6021" s="189">
        <v>0</v>
      </c>
    </row>
    <row r="6022" spans="1:5" x14ac:dyDescent="0.25">
      <c r="A6022" s="190">
        <v>3203110623</v>
      </c>
      <c r="B6022" s="190" t="s">
        <v>2907</v>
      </c>
      <c r="C6022" s="190" t="s">
        <v>903</v>
      </c>
      <c r="D6022" s="190" t="s">
        <v>2062</v>
      </c>
      <c r="E6022" s="191">
        <v>0</v>
      </c>
    </row>
    <row r="6023" spans="1:5" x14ac:dyDescent="0.25">
      <c r="A6023" s="188">
        <v>3203110624</v>
      </c>
      <c r="B6023" s="188" t="s">
        <v>4482</v>
      </c>
      <c r="C6023" s="188" t="s">
        <v>903</v>
      </c>
      <c r="D6023" s="188" t="s">
        <v>1975</v>
      </c>
      <c r="E6023" s="189">
        <v>0</v>
      </c>
    </row>
    <row r="6024" spans="1:5" x14ac:dyDescent="0.25">
      <c r="A6024" s="190">
        <v>3203110625</v>
      </c>
      <c r="B6024" s="190" t="s">
        <v>3591</v>
      </c>
      <c r="C6024" s="190" t="s">
        <v>903</v>
      </c>
      <c r="D6024" s="190" t="s">
        <v>479</v>
      </c>
      <c r="E6024" s="191">
        <v>0</v>
      </c>
    </row>
    <row r="6025" spans="1:5" x14ac:dyDescent="0.25">
      <c r="A6025" s="188">
        <v>3203110626</v>
      </c>
      <c r="B6025" s="188" t="s">
        <v>3592</v>
      </c>
      <c r="C6025" s="188" t="s">
        <v>903</v>
      </c>
      <c r="D6025" s="188" t="s">
        <v>1975</v>
      </c>
      <c r="E6025" s="189">
        <v>0</v>
      </c>
    </row>
    <row r="6026" spans="1:5" x14ac:dyDescent="0.25">
      <c r="A6026" s="190">
        <v>3203110627</v>
      </c>
      <c r="B6026" s="190" t="s">
        <v>3593</v>
      </c>
      <c r="C6026" s="190" t="s">
        <v>903</v>
      </c>
      <c r="D6026" s="190" t="s">
        <v>479</v>
      </c>
      <c r="E6026" s="191">
        <v>0</v>
      </c>
    </row>
    <row r="6027" spans="1:5" x14ac:dyDescent="0.25">
      <c r="A6027" s="188">
        <v>3203110628</v>
      </c>
      <c r="B6027" s="188" t="s">
        <v>5793</v>
      </c>
      <c r="C6027" s="188" t="s">
        <v>903</v>
      </c>
      <c r="D6027" s="188" t="s">
        <v>1975</v>
      </c>
      <c r="E6027" s="189">
        <v>0</v>
      </c>
    </row>
    <row r="6028" spans="1:5" x14ac:dyDescent="0.25">
      <c r="A6028" s="190">
        <v>3203110629</v>
      </c>
      <c r="B6028" s="190" t="s">
        <v>3594</v>
      </c>
      <c r="C6028" s="190" t="s">
        <v>903</v>
      </c>
      <c r="D6028" s="190" t="s">
        <v>2266</v>
      </c>
      <c r="E6028" s="191">
        <v>0</v>
      </c>
    </row>
    <row r="6029" spans="1:5" x14ac:dyDescent="0.25">
      <c r="A6029" s="188">
        <v>3203110630</v>
      </c>
      <c r="B6029" s="188" t="s">
        <v>5794</v>
      </c>
      <c r="C6029" s="188" t="s">
        <v>903</v>
      </c>
      <c r="D6029" s="188" t="s">
        <v>2354</v>
      </c>
      <c r="E6029" s="189">
        <v>0</v>
      </c>
    </row>
    <row r="6030" spans="1:5" x14ac:dyDescent="0.25">
      <c r="A6030" s="190">
        <v>3203110631</v>
      </c>
      <c r="B6030" s="190" t="s">
        <v>3595</v>
      </c>
      <c r="C6030" s="190" t="s">
        <v>903</v>
      </c>
      <c r="D6030" s="190" t="s">
        <v>479</v>
      </c>
      <c r="E6030" s="191">
        <v>0</v>
      </c>
    </row>
    <row r="6031" spans="1:5" x14ac:dyDescent="0.25">
      <c r="A6031" s="188">
        <v>3203110632</v>
      </c>
      <c r="B6031" s="188" t="s">
        <v>3596</v>
      </c>
      <c r="C6031" s="188" t="s">
        <v>903</v>
      </c>
      <c r="D6031" s="188" t="s">
        <v>479</v>
      </c>
      <c r="E6031" s="189">
        <v>0</v>
      </c>
    </row>
    <row r="6032" spans="1:5" x14ac:dyDescent="0.25">
      <c r="A6032" s="190">
        <v>3203110633</v>
      </c>
      <c r="B6032" s="190" t="s">
        <v>3597</v>
      </c>
      <c r="C6032" s="190" t="s">
        <v>903</v>
      </c>
      <c r="D6032" s="190" t="s">
        <v>1975</v>
      </c>
      <c r="E6032" s="191">
        <v>0</v>
      </c>
    </row>
    <row r="6033" spans="1:5" x14ac:dyDescent="0.25">
      <c r="A6033" s="188">
        <v>3203110634</v>
      </c>
      <c r="B6033" s="188" t="s">
        <v>8614</v>
      </c>
      <c r="C6033" s="188" t="s">
        <v>903</v>
      </c>
      <c r="D6033" s="188" t="s">
        <v>1975</v>
      </c>
      <c r="E6033" s="189">
        <v>0</v>
      </c>
    </row>
    <row r="6034" spans="1:5" x14ac:dyDescent="0.25">
      <c r="A6034" s="190">
        <v>3203110635</v>
      </c>
      <c r="B6034" s="190" t="s">
        <v>3598</v>
      </c>
      <c r="C6034" s="190" t="s">
        <v>903</v>
      </c>
      <c r="D6034" s="190" t="s">
        <v>478</v>
      </c>
      <c r="E6034" s="191">
        <v>0</v>
      </c>
    </row>
    <row r="6035" spans="1:5" x14ac:dyDescent="0.25">
      <c r="A6035" s="188">
        <v>3203110636</v>
      </c>
      <c r="B6035" s="188" t="s">
        <v>3810</v>
      </c>
      <c r="C6035" s="188" t="s">
        <v>903</v>
      </c>
      <c r="D6035" s="188" t="s">
        <v>479</v>
      </c>
      <c r="E6035" s="189">
        <v>0</v>
      </c>
    </row>
    <row r="6036" spans="1:5" x14ac:dyDescent="0.25">
      <c r="A6036" s="190">
        <v>3203110637</v>
      </c>
      <c r="B6036" s="190" t="s">
        <v>4647</v>
      </c>
      <c r="C6036" s="190" t="s">
        <v>903</v>
      </c>
      <c r="D6036" s="190" t="s">
        <v>479</v>
      </c>
      <c r="E6036" s="191">
        <v>0</v>
      </c>
    </row>
    <row r="6037" spans="1:5" x14ac:dyDescent="0.25">
      <c r="A6037" s="188">
        <v>3203110638</v>
      </c>
      <c r="B6037" s="188" t="s">
        <v>5053</v>
      </c>
      <c r="C6037" s="188" t="s">
        <v>903</v>
      </c>
      <c r="D6037" s="188" t="s">
        <v>874</v>
      </c>
      <c r="E6037" s="189">
        <v>0</v>
      </c>
    </row>
    <row r="6038" spans="1:5" x14ac:dyDescent="0.25">
      <c r="A6038" s="190">
        <v>3203110639</v>
      </c>
      <c r="B6038" s="190" t="s">
        <v>5054</v>
      </c>
      <c r="C6038" s="190" t="s">
        <v>903</v>
      </c>
      <c r="D6038" s="190" t="s">
        <v>2002</v>
      </c>
      <c r="E6038" s="191">
        <v>0</v>
      </c>
    </row>
    <row r="6039" spans="1:5" x14ac:dyDescent="0.25">
      <c r="A6039" s="188">
        <v>3203110640</v>
      </c>
      <c r="B6039" s="188" t="s">
        <v>3811</v>
      </c>
      <c r="C6039" s="188" t="s">
        <v>903</v>
      </c>
      <c r="D6039" s="188" t="s">
        <v>1975</v>
      </c>
      <c r="E6039" s="189">
        <v>0</v>
      </c>
    </row>
    <row r="6040" spans="1:5" x14ac:dyDescent="0.25">
      <c r="A6040" s="190">
        <v>3203110641</v>
      </c>
      <c r="B6040" s="190" t="s">
        <v>3812</v>
      </c>
      <c r="C6040" s="190" t="s">
        <v>903</v>
      </c>
      <c r="D6040" s="190" t="s">
        <v>1975</v>
      </c>
      <c r="E6040" s="191">
        <v>0</v>
      </c>
    </row>
    <row r="6041" spans="1:5" x14ac:dyDescent="0.25">
      <c r="A6041" s="188">
        <v>3203110642</v>
      </c>
      <c r="B6041" s="188" t="s">
        <v>3813</v>
      </c>
      <c r="C6041" s="188" t="s">
        <v>903</v>
      </c>
      <c r="D6041" s="188" t="s">
        <v>479</v>
      </c>
      <c r="E6041" s="189">
        <v>0</v>
      </c>
    </row>
    <row r="6042" spans="1:5" x14ac:dyDescent="0.25">
      <c r="A6042" s="190">
        <v>3203110643</v>
      </c>
      <c r="B6042" s="190" t="s">
        <v>3814</v>
      </c>
      <c r="C6042" s="190" t="s">
        <v>903</v>
      </c>
      <c r="D6042" s="190" t="s">
        <v>479</v>
      </c>
      <c r="E6042" s="191">
        <v>0</v>
      </c>
    </row>
    <row r="6043" spans="1:5" x14ac:dyDescent="0.25">
      <c r="A6043" s="188">
        <v>3203110644</v>
      </c>
      <c r="B6043" s="188" t="s">
        <v>5055</v>
      </c>
      <c r="C6043" s="188" t="s">
        <v>903</v>
      </c>
      <c r="D6043" s="188" t="s">
        <v>479</v>
      </c>
      <c r="E6043" s="189">
        <v>0</v>
      </c>
    </row>
    <row r="6044" spans="1:5" x14ac:dyDescent="0.25">
      <c r="A6044" s="190">
        <v>3203110645</v>
      </c>
      <c r="B6044" s="190" t="s">
        <v>5056</v>
      </c>
      <c r="C6044" s="190" t="s">
        <v>903</v>
      </c>
      <c r="D6044" s="190" t="s">
        <v>2002</v>
      </c>
      <c r="E6044" s="191">
        <v>0</v>
      </c>
    </row>
    <row r="6045" spans="1:5" x14ac:dyDescent="0.25">
      <c r="A6045" s="188">
        <v>3203110646</v>
      </c>
      <c r="B6045" s="188" t="s">
        <v>7399</v>
      </c>
      <c r="C6045" s="188" t="s">
        <v>903</v>
      </c>
      <c r="D6045" s="188" t="s">
        <v>479</v>
      </c>
      <c r="E6045" s="189">
        <v>0</v>
      </c>
    </row>
    <row r="6046" spans="1:5" x14ac:dyDescent="0.25">
      <c r="A6046" s="190">
        <v>3203110647</v>
      </c>
      <c r="B6046" s="190" t="s">
        <v>6949</v>
      </c>
      <c r="C6046" s="190" t="s">
        <v>903</v>
      </c>
      <c r="D6046" s="190" t="s">
        <v>479</v>
      </c>
      <c r="E6046" s="191">
        <v>0</v>
      </c>
    </row>
    <row r="6047" spans="1:5" x14ac:dyDescent="0.25">
      <c r="A6047" s="188">
        <v>3203110648</v>
      </c>
      <c r="B6047" s="188" t="s">
        <v>8548</v>
      </c>
      <c r="C6047" s="188" t="s">
        <v>903</v>
      </c>
      <c r="D6047" s="188" t="s">
        <v>479</v>
      </c>
      <c r="E6047" s="189">
        <v>0</v>
      </c>
    </row>
    <row r="6048" spans="1:5" x14ac:dyDescent="0.25">
      <c r="A6048" s="190">
        <v>3203110649</v>
      </c>
      <c r="B6048" s="190" t="s">
        <v>5057</v>
      </c>
      <c r="C6048" s="190" t="s">
        <v>903</v>
      </c>
      <c r="D6048" s="190" t="s">
        <v>479</v>
      </c>
      <c r="E6048" s="191">
        <v>0</v>
      </c>
    </row>
    <row r="6049" spans="1:5" x14ac:dyDescent="0.25">
      <c r="A6049" s="188">
        <v>3203110650</v>
      </c>
      <c r="B6049" s="188" t="s">
        <v>5058</v>
      </c>
      <c r="C6049" s="188" t="s">
        <v>903</v>
      </c>
      <c r="D6049" s="188" t="s">
        <v>479</v>
      </c>
      <c r="E6049" s="189">
        <v>0</v>
      </c>
    </row>
    <row r="6050" spans="1:5" x14ac:dyDescent="0.25">
      <c r="A6050" s="190">
        <v>3203110651</v>
      </c>
      <c r="B6050" s="190" t="s">
        <v>8549</v>
      </c>
      <c r="C6050" s="190" t="s">
        <v>903</v>
      </c>
      <c r="D6050" s="190" t="s">
        <v>479</v>
      </c>
      <c r="E6050" s="191">
        <v>0</v>
      </c>
    </row>
    <row r="6051" spans="1:5" x14ac:dyDescent="0.25">
      <c r="A6051" s="188">
        <v>3203110652</v>
      </c>
      <c r="B6051" s="188" t="s">
        <v>5059</v>
      </c>
      <c r="C6051" s="188" t="s">
        <v>903</v>
      </c>
      <c r="D6051" s="188" t="s">
        <v>479</v>
      </c>
      <c r="E6051" s="189">
        <v>0</v>
      </c>
    </row>
    <row r="6052" spans="1:5" x14ac:dyDescent="0.25">
      <c r="A6052" s="190">
        <v>3203110653</v>
      </c>
      <c r="B6052" s="190" t="s">
        <v>3815</v>
      </c>
      <c r="C6052" s="190" t="s">
        <v>903</v>
      </c>
      <c r="D6052" s="190" t="s">
        <v>1975</v>
      </c>
      <c r="E6052" s="191">
        <v>0</v>
      </c>
    </row>
    <row r="6053" spans="1:5" x14ac:dyDescent="0.25">
      <c r="A6053" s="188">
        <v>3203110654</v>
      </c>
      <c r="B6053" s="188" t="s">
        <v>3861</v>
      </c>
      <c r="C6053" s="188" t="s">
        <v>903</v>
      </c>
      <c r="D6053" s="188" t="s">
        <v>479</v>
      </c>
      <c r="E6053" s="189">
        <v>0</v>
      </c>
    </row>
    <row r="6054" spans="1:5" x14ac:dyDescent="0.25">
      <c r="A6054" s="190">
        <v>3203110655</v>
      </c>
      <c r="B6054" s="190" t="s">
        <v>3862</v>
      </c>
      <c r="C6054" s="190" t="s">
        <v>903</v>
      </c>
      <c r="D6054" s="190" t="s">
        <v>479</v>
      </c>
      <c r="E6054" s="191">
        <v>0</v>
      </c>
    </row>
    <row r="6055" spans="1:5" x14ac:dyDescent="0.25">
      <c r="A6055" s="188">
        <v>3203110656</v>
      </c>
      <c r="B6055" s="188" t="s">
        <v>3863</v>
      </c>
      <c r="C6055" s="188" t="s">
        <v>903</v>
      </c>
      <c r="D6055" s="188" t="s">
        <v>479</v>
      </c>
      <c r="E6055" s="189">
        <v>0</v>
      </c>
    </row>
    <row r="6056" spans="1:5" x14ac:dyDescent="0.25">
      <c r="A6056" s="190">
        <v>3203110657</v>
      </c>
      <c r="B6056" s="190" t="s">
        <v>3864</v>
      </c>
      <c r="C6056" s="190" t="s">
        <v>903</v>
      </c>
      <c r="D6056" s="190" t="s">
        <v>479</v>
      </c>
      <c r="E6056" s="191">
        <v>0</v>
      </c>
    </row>
    <row r="6057" spans="1:5" x14ac:dyDescent="0.25">
      <c r="A6057" s="188">
        <v>3203110658</v>
      </c>
      <c r="B6057" s="188" t="s">
        <v>4483</v>
      </c>
      <c r="C6057" s="188" t="s">
        <v>903</v>
      </c>
      <c r="D6057" s="188" t="s">
        <v>479</v>
      </c>
      <c r="E6057" s="189">
        <v>0</v>
      </c>
    </row>
    <row r="6058" spans="1:5" x14ac:dyDescent="0.25">
      <c r="A6058" s="190">
        <v>3203110659</v>
      </c>
      <c r="B6058" s="190" t="s">
        <v>4484</v>
      </c>
      <c r="C6058" s="190" t="s">
        <v>903</v>
      </c>
      <c r="D6058" s="190" t="s">
        <v>479</v>
      </c>
      <c r="E6058" s="191">
        <v>0</v>
      </c>
    </row>
    <row r="6059" spans="1:5" x14ac:dyDescent="0.25">
      <c r="A6059" s="188">
        <v>3203110660</v>
      </c>
      <c r="B6059" s="188" t="s">
        <v>5795</v>
      </c>
      <c r="C6059" s="188" t="s">
        <v>903</v>
      </c>
      <c r="D6059" s="188" t="s">
        <v>1975</v>
      </c>
      <c r="E6059" s="189">
        <v>0</v>
      </c>
    </row>
    <row r="6060" spans="1:5" x14ac:dyDescent="0.25">
      <c r="A6060" s="190">
        <v>3203110661</v>
      </c>
      <c r="B6060" s="190" t="s">
        <v>3851</v>
      </c>
      <c r="C6060" s="190" t="s">
        <v>903</v>
      </c>
      <c r="D6060" s="190" t="s">
        <v>479</v>
      </c>
      <c r="E6060" s="191">
        <v>0</v>
      </c>
    </row>
    <row r="6061" spans="1:5" x14ac:dyDescent="0.25">
      <c r="A6061" s="188">
        <v>3203110662</v>
      </c>
      <c r="B6061" s="188" t="s">
        <v>5060</v>
      </c>
      <c r="C6061" s="188" t="s">
        <v>903</v>
      </c>
      <c r="D6061" s="188" t="s">
        <v>479</v>
      </c>
      <c r="E6061" s="189">
        <v>0</v>
      </c>
    </row>
    <row r="6062" spans="1:5" x14ac:dyDescent="0.25">
      <c r="A6062" s="190">
        <v>3203110663</v>
      </c>
      <c r="B6062" s="190" t="s">
        <v>3865</v>
      </c>
      <c r="C6062" s="190" t="s">
        <v>903</v>
      </c>
      <c r="D6062" s="190" t="s">
        <v>479</v>
      </c>
      <c r="E6062" s="191">
        <v>0</v>
      </c>
    </row>
    <row r="6063" spans="1:5" x14ac:dyDescent="0.25">
      <c r="A6063" s="188">
        <v>3203110664</v>
      </c>
      <c r="B6063" s="188" t="s">
        <v>3859</v>
      </c>
      <c r="C6063" s="188" t="s">
        <v>903</v>
      </c>
      <c r="D6063" s="188" t="s">
        <v>2002</v>
      </c>
      <c r="E6063" s="189">
        <v>0</v>
      </c>
    </row>
    <row r="6064" spans="1:5" x14ac:dyDescent="0.25">
      <c r="A6064" s="190">
        <v>3203110665</v>
      </c>
      <c r="B6064" s="190" t="s">
        <v>7284</v>
      </c>
      <c r="C6064" s="190" t="s">
        <v>903</v>
      </c>
      <c r="D6064" s="190" t="s">
        <v>1975</v>
      </c>
      <c r="E6064" s="191">
        <v>0</v>
      </c>
    </row>
    <row r="6065" spans="1:5" x14ac:dyDescent="0.25">
      <c r="A6065" s="188">
        <v>3203110666</v>
      </c>
      <c r="B6065" s="188" t="s">
        <v>4156</v>
      </c>
      <c r="C6065" s="188" t="s">
        <v>903</v>
      </c>
      <c r="D6065" s="188" t="s">
        <v>1975</v>
      </c>
      <c r="E6065" s="189">
        <v>0</v>
      </c>
    </row>
    <row r="6066" spans="1:5" x14ac:dyDescent="0.25">
      <c r="A6066" s="190">
        <v>3203110667</v>
      </c>
      <c r="B6066" s="190" t="s">
        <v>3866</v>
      </c>
      <c r="C6066" s="190" t="s">
        <v>903</v>
      </c>
      <c r="D6066" s="190" t="s">
        <v>479</v>
      </c>
      <c r="E6066" s="191">
        <v>0</v>
      </c>
    </row>
    <row r="6067" spans="1:5" x14ac:dyDescent="0.25">
      <c r="A6067" s="188">
        <v>3203110668</v>
      </c>
      <c r="B6067" s="188" t="s">
        <v>4485</v>
      </c>
      <c r="C6067" s="188" t="s">
        <v>903</v>
      </c>
      <c r="D6067" s="188" t="s">
        <v>479</v>
      </c>
      <c r="E6067" s="189">
        <v>0</v>
      </c>
    </row>
    <row r="6068" spans="1:5" x14ac:dyDescent="0.25">
      <c r="A6068" s="190">
        <v>3203110669</v>
      </c>
      <c r="B6068" s="190" t="s">
        <v>5061</v>
      </c>
      <c r="C6068" s="190" t="s">
        <v>903</v>
      </c>
      <c r="D6068" s="190" t="s">
        <v>479</v>
      </c>
      <c r="E6068" s="191">
        <v>0</v>
      </c>
    </row>
    <row r="6069" spans="1:5" x14ac:dyDescent="0.25">
      <c r="A6069" s="188">
        <v>3203110670</v>
      </c>
      <c r="B6069" s="188" t="s">
        <v>3888</v>
      </c>
      <c r="C6069" s="188" t="s">
        <v>903</v>
      </c>
      <c r="D6069" s="188" t="s">
        <v>479</v>
      </c>
      <c r="E6069" s="189">
        <v>0</v>
      </c>
    </row>
    <row r="6070" spans="1:5" x14ac:dyDescent="0.25">
      <c r="A6070" s="190">
        <v>3203110671</v>
      </c>
      <c r="B6070" s="190" t="s">
        <v>3889</v>
      </c>
      <c r="C6070" s="190" t="s">
        <v>903</v>
      </c>
      <c r="D6070" s="190" t="s">
        <v>479</v>
      </c>
      <c r="E6070" s="191">
        <v>0</v>
      </c>
    </row>
    <row r="6071" spans="1:5" x14ac:dyDescent="0.25">
      <c r="A6071" s="188">
        <v>3203110672</v>
      </c>
      <c r="B6071" s="188" t="s">
        <v>5796</v>
      </c>
      <c r="C6071" s="188" t="s">
        <v>903</v>
      </c>
      <c r="D6071" s="188" t="s">
        <v>1975</v>
      </c>
      <c r="E6071" s="189">
        <v>0</v>
      </c>
    </row>
    <row r="6072" spans="1:5" x14ac:dyDescent="0.25">
      <c r="A6072" s="190">
        <v>3203110673</v>
      </c>
      <c r="B6072" s="190" t="s">
        <v>3890</v>
      </c>
      <c r="C6072" s="190" t="s">
        <v>903</v>
      </c>
      <c r="D6072" s="190" t="s">
        <v>1975</v>
      </c>
      <c r="E6072" s="191">
        <v>0</v>
      </c>
    </row>
    <row r="6073" spans="1:5" x14ac:dyDescent="0.25">
      <c r="A6073" s="188">
        <v>3203110674</v>
      </c>
      <c r="B6073" s="188" t="s">
        <v>5797</v>
      </c>
      <c r="C6073" s="188" t="s">
        <v>903</v>
      </c>
      <c r="D6073" s="188" t="s">
        <v>1975</v>
      </c>
      <c r="E6073" s="189">
        <v>0</v>
      </c>
    </row>
    <row r="6074" spans="1:5" x14ac:dyDescent="0.25">
      <c r="A6074" s="190">
        <v>3203110675</v>
      </c>
      <c r="B6074" s="190" t="s">
        <v>9715</v>
      </c>
      <c r="C6074" s="190" t="s">
        <v>903</v>
      </c>
      <c r="D6074" s="190" t="s">
        <v>479</v>
      </c>
      <c r="E6074" s="191">
        <v>0</v>
      </c>
    </row>
    <row r="6075" spans="1:5" x14ac:dyDescent="0.25">
      <c r="A6075" s="188">
        <v>3203110676</v>
      </c>
      <c r="B6075" s="188" t="s">
        <v>5798</v>
      </c>
      <c r="C6075" s="188" t="s">
        <v>903</v>
      </c>
      <c r="D6075" s="188" t="s">
        <v>479</v>
      </c>
      <c r="E6075" s="189">
        <v>0</v>
      </c>
    </row>
    <row r="6076" spans="1:5" x14ac:dyDescent="0.25">
      <c r="A6076" s="190">
        <v>3203110677</v>
      </c>
      <c r="B6076" s="190" t="s">
        <v>5799</v>
      </c>
      <c r="C6076" s="190" t="s">
        <v>903</v>
      </c>
      <c r="D6076" s="190" t="s">
        <v>479</v>
      </c>
      <c r="E6076" s="191">
        <v>0</v>
      </c>
    </row>
    <row r="6077" spans="1:5" x14ac:dyDescent="0.25">
      <c r="A6077" s="188">
        <v>3203110678</v>
      </c>
      <c r="B6077" s="188" t="s">
        <v>3950</v>
      </c>
      <c r="C6077" s="188" t="s">
        <v>903</v>
      </c>
      <c r="D6077" s="188" t="s">
        <v>479</v>
      </c>
      <c r="E6077" s="189">
        <v>0</v>
      </c>
    </row>
    <row r="6078" spans="1:5" x14ac:dyDescent="0.25">
      <c r="A6078" s="190">
        <v>3203110679</v>
      </c>
      <c r="B6078" s="190" t="s">
        <v>3951</v>
      </c>
      <c r="C6078" s="190" t="s">
        <v>903</v>
      </c>
      <c r="D6078" s="190" t="s">
        <v>479</v>
      </c>
      <c r="E6078" s="191">
        <v>0</v>
      </c>
    </row>
    <row r="6079" spans="1:5" x14ac:dyDescent="0.25">
      <c r="A6079" s="188">
        <v>3203110680</v>
      </c>
      <c r="B6079" s="188" t="s">
        <v>3952</v>
      </c>
      <c r="C6079" s="188" t="s">
        <v>903</v>
      </c>
      <c r="D6079" s="188" t="s">
        <v>479</v>
      </c>
      <c r="E6079" s="189">
        <v>0</v>
      </c>
    </row>
    <row r="6080" spans="1:5" x14ac:dyDescent="0.25">
      <c r="A6080" s="190">
        <v>3203110681</v>
      </c>
      <c r="B6080" s="190" t="s">
        <v>4486</v>
      </c>
      <c r="C6080" s="190" t="s">
        <v>903</v>
      </c>
      <c r="D6080" s="190" t="s">
        <v>479</v>
      </c>
      <c r="E6080" s="191">
        <v>0</v>
      </c>
    </row>
    <row r="6081" spans="1:5" x14ac:dyDescent="0.25">
      <c r="A6081" s="188">
        <v>3203110682</v>
      </c>
      <c r="B6081" s="188" t="s">
        <v>3953</v>
      </c>
      <c r="C6081" s="188" t="s">
        <v>903</v>
      </c>
      <c r="D6081" s="188" t="s">
        <v>479</v>
      </c>
      <c r="E6081" s="189">
        <v>0</v>
      </c>
    </row>
    <row r="6082" spans="1:5" x14ac:dyDescent="0.25">
      <c r="A6082" s="190">
        <v>3203110683</v>
      </c>
      <c r="B6082" s="190" t="s">
        <v>5800</v>
      </c>
      <c r="C6082" s="190" t="s">
        <v>903</v>
      </c>
      <c r="D6082" s="190" t="s">
        <v>479</v>
      </c>
      <c r="E6082" s="191">
        <v>0</v>
      </c>
    </row>
    <row r="6083" spans="1:5" x14ac:dyDescent="0.25">
      <c r="A6083" s="188">
        <v>3203110684</v>
      </c>
      <c r="B6083" s="188" t="s">
        <v>5801</v>
      </c>
      <c r="C6083" s="188" t="s">
        <v>903</v>
      </c>
      <c r="D6083" s="188" t="s">
        <v>479</v>
      </c>
      <c r="E6083" s="189">
        <v>0</v>
      </c>
    </row>
    <row r="6084" spans="1:5" x14ac:dyDescent="0.25">
      <c r="A6084" s="190">
        <v>3203110685</v>
      </c>
      <c r="B6084" s="190" t="s">
        <v>8959</v>
      </c>
      <c r="C6084" s="190" t="s">
        <v>903</v>
      </c>
      <c r="D6084" s="190" t="s">
        <v>479</v>
      </c>
      <c r="E6084" s="191">
        <v>0</v>
      </c>
    </row>
    <row r="6085" spans="1:5" x14ac:dyDescent="0.25">
      <c r="A6085" s="188">
        <v>3203110686</v>
      </c>
      <c r="B6085" s="188" t="s">
        <v>5802</v>
      </c>
      <c r="C6085" s="188" t="s">
        <v>903</v>
      </c>
      <c r="D6085" s="188" t="s">
        <v>479</v>
      </c>
      <c r="E6085" s="189">
        <v>0</v>
      </c>
    </row>
    <row r="6086" spans="1:5" x14ac:dyDescent="0.25">
      <c r="A6086" s="190">
        <v>3203110687</v>
      </c>
      <c r="B6086" s="190" t="s">
        <v>9050</v>
      </c>
      <c r="C6086" s="190" t="s">
        <v>903</v>
      </c>
      <c r="D6086" s="190" t="s">
        <v>479</v>
      </c>
      <c r="E6086" s="191">
        <v>0</v>
      </c>
    </row>
    <row r="6087" spans="1:5" x14ac:dyDescent="0.25">
      <c r="A6087" s="188">
        <v>3203110688</v>
      </c>
      <c r="B6087" s="188" t="s">
        <v>8615</v>
      </c>
      <c r="C6087" s="188" t="s">
        <v>903</v>
      </c>
      <c r="D6087" s="188" t="s">
        <v>479</v>
      </c>
      <c r="E6087" s="189">
        <v>0</v>
      </c>
    </row>
    <row r="6088" spans="1:5" x14ac:dyDescent="0.25">
      <c r="A6088" s="190">
        <v>3203110689</v>
      </c>
      <c r="B6088" s="190" t="s">
        <v>8616</v>
      </c>
      <c r="C6088" s="190" t="s">
        <v>903</v>
      </c>
      <c r="D6088" s="190" t="s">
        <v>479</v>
      </c>
      <c r="E6088" s="191">
        <v>0</v>
      </c>
    </row>
    <row r="6089" spans="1:5" x14ac:dyDescent="0.25">
      <c r="A6089" s="188">
        <v>3203110690</v>
      </c>
      <c r="B6089" s="188" t="s">
        <v>5062</v>
      </c>
      <c r="C6089" s="188" t="s">
        <v>903</v>
      </c>
      <c r="D6089" s="188" t="s">
        <v>479</v>
      </c>
      <c r="E6089" s="189">
        <v>0</v>
      </c>
    </row>
    <row r="6090" spans="1:5" x14ac:dyDescent="0.25">
      <c r="A6090" s="190">
        <v>3203110691</v>
      </c>
      <c r="B6090" s="190" t="s">
        <v>5063</v>
      </c>
      <c r="C6090" s="190" t="s">
        <v>903</v>
      </c>
      <c r="D6090" s="190" t="s">
        <v>479</v>
      </c>
      <c r="E6090" s="191">
        <v>0</v>
      </c>
    </row>
    <row r="6091" spans="1:5" x14ac:dyDescent="0.25">
      <c r="A6091" s="188">
        <v>3203110692</v>
      </c>
      <c r="B6091" s="188" t="s">
        <v>5064</v>
      </c>
      <c r="C6091" s="188" t="s">
        <v>903</v>
      </c>
      <c r="D6091" s="188" t="s">
        <v>2002</v>
      </c>
      <c r="E6091" s="189">
        <v>0</v>
      </c>
    </row>
    <row r="6092" spans="1:5" x14ac:dyDescent="0.25">
      <c r="A6092" s="190">
        <v>3203110693</v>
      </c>
      <c r="B6092" s="190" t="s">
        <v>6950</v>
      </c>
      <c r="C6092" s="190" t="s">
        <v>903</v>
      </c>
      <c r="D6092" s="190" t="s">
        <v>2002</v>
      </c>
      <c r="E6092" s="191">
        <v>0</v>
      </c>
    </row>
    <row r="6093" spans="1:5" x14ac:dyDescent="0.25">
      <c r="A6093" s="188">
        <v>3203110694</v>
      </c>
      <c r="B6093" s="188" t="s">
        <v>6951</v>
      </c>
      <c r="C6093" s="188" t="s">
        <v>903</v>
      </c>
      <c r="D6093" s="188" t="s">
        <v>2002</v>
      </c>
      <c r="E6093" s="189">
        <v>0</v>
      </c>
    </row>
    <row r="6094" spans="1:5" x14ac:dyDescent="0.25">
      <c r="A6094" s="190">
        <v>3203110695</v>
      </c>
      <c r="B6094" s="190" t="s">
        <v>7400</v>
      </c>
      <c r="C6094" s="190" t="s">
        <v>903</v>
      </c>
      <c r="D6094" s="190" t="s">
        <v>479</v>
      </c>
      <c r="E6094" s="191">
        <v>0</v>
      </c>
    </row>
    <row r="6095" spans="1:5" x14ac:dyDescent="0.25">
      <c r="A6095" s="188">
        <v>3203110696</v>
      </c>
      <c r="B6095" s="188" t="s">
        <v>5065</v>
      </c>
      <c r="C6095" s="188" t="s">
        <v>903</v>
      </c>
      <c r="D6095" s="188" t="s">
        <v>2002</v>
      </c>
      <c r="E6095" s="189">
        <v>0</v>
      </c>
    </row>
    <row r="6096" spans="1:5" x14ac:dyDescent="0.25">
      <c r="A6096" s="190">
        <v>3203110697</v>
      </c>
      <c r="B6096" s="190" t="s">
        <v>5066</v>
      </c>
      <c r="C6096" s="190" t="s">
        <v>903</v>
      </c>
      <c r="D6096" s="190" t="s">
        <v>2002</v>
      </c>
      <c r="E6096" s="191">
        <v>0</v>
      </c>
    </row>
    <row r="6097" spans="1:5" x14ac:dyDescent="0.25">
      <c r="A6097" s="188">
        <v>3203110698</v>
      </c>
      <c r="B6097" s="188" t="s">
        <v>5067</v>
      </c>
      <c r="C6097" s="188" t="s">
        <v>903</v>
      </c>
      <c r="D6097" s="188" t="s">
        <v>479</v>
      </c>
      <c r="E6097" s="189">
        <v>0</v>
      </c>
    </row>
    <row r="6098" spans="1:5" x14ac:dyDescent="0.25">
      <c r="A6098" s="190">
        <v>3203110699</v>
      </c>
      <c r="B6098" s="190" t="s">
        <v>7215</v>
      </c>
      <c r="C6098" s="190" t="s">
        <v>903</v>
      </c>
      <c r="D6098" s="190" t="s">
        <v>1975</v>
      </c>
      <c r="E6098" s="191">
        <v>0</v>
      </c>
    </row>
    <row r="6099" spans="1:5" x14ac:dyDescent="0.25">
      <c r="A6099" s="188">
        <v>3203110700</v>
      </c>
      <c r="B6099" s="188" t="s">
        <v>5068</v>
      </c>
      <c r="C6099" s="188" t="s">
        <v>903</v>
      </c>
      <c r="D6099" s="188" t="s">
        <v>479</v>
      </c>
      <c r="E6099" s="189">
        <v>0</v>
      </c>
    </row>
    <row r="6100" spans="1:5" x14ac:dyDescent="0.25">
      <c r="A6100" s="190">
        <v>3203110701</v>
      </c>
      <c r="B6100" s="190" t="s">
        <v>5069</v>
      </c>
      <c r="C6100" s="190" t="s">
        <v>903</v>
      </c>
      <c r="D6100" s="190" t="s">
        <v>2247</v>
      </c>
      <c r="E6100" s="191">
        <v>0</v>
      </c>
    </row>
    <row r="6101" spans="1:5" x14ac:dyDescent="0.25">
      <c r="A6101" s="188">
        <v>3203110702</v>
      </c>
      <c r="B6101" s="188" t="s">
        <v>5070</v>
      </c>
      <c r="C6101" s="188" t="s">
        <v>903</v>
      </c>
      <c r="D6101" s="188" t="s">
        <v>2002</v>
      </c>
      <c r="E6101" s="189">
        <v>0</v>
      </c>
    </row>
    <row r="6102" spans="1:5" x14ac:dyDescent="0.25">
      <c r="A6102" s="190">
        <v>3203110703</v>
      </c>
      <c r="B6102" s="190" t="s">
        <v>5071</v>
      </c>
      <c r="C6102" s="190" t="s">
        <v>903</v>
      </c>
      <c r="D6102" s="190" t="s">
        <v>2002</v>
      </c>
      <c r="E6102" s="191">
        <v>0</v>
      </c>
    </row>
    <row r="6103" spans="1:5" x14ac:dyDescent="0.25">
      <c r="A6103" s="188">
        <v>3203110704</v>
      </c>
      <c r="B6103" s="188" t="s">
        <v>5072</v>
      </c>
      <c r="C6103" s="188" t="s">
        <v>903</v>
      </c>
      <c r="D6103" s="188" t="s">
        <v>479</v>
      </c>
      <c r="E6103" s="189">
        <v>0</v>
      </c>
    </row>
    <row r="6104" spans="1:5" x14ac:dyDescent="0.25">
      <c r="A6104" s="190">
        <v>3203110705</v>
      </c>
      <c r="B6104" s="190" t="s">
        <v>5073</v>
      </c>
      <c r="C6104" s="190" t="s">
        <v>903</v>
      </c>
      <c r="D6104" s="190" t="s">
        <v>1975</v>
      </c>
      <c r="E6104" s="191">
        <v>0</v>
      </c>
    </row>
    <row r="6105" spans="1:5" x14ac:dyDescent="0.25">
      <c r="A6105" s="188">
        <v>3203110706</v>
      </c>
      <c r="B6105" s="188" t="s">
        <v>5074</v>
      </c>
      <c r="C6105" s="188" t="s">
        <v>903</v>
      </c>
      <c r="D6105" s="188" t="s">
        <v>1975</v>
      </c>
      <c r="E6105" s="189">
        <v>0</v>
      </c>
    </row>
    <row r="6106" spans="1:5" x14ac:dyDescent="0.25">
      <c r="A6106" s="190">
        <v>3203110707</v>
      </c>
      <c r="B6106" s="190" t="s">
        <v>5075</v>
      </c>
      <c r="C6106" s="190" t="s">
        <v>903</v>
      </c>
      <c r="D6106" s="190" t="s">
        <v>1975</v>
      </c>
      <c r="E6106" s="191">
        <v>0</v>
      </c>
    </row>
    <row r="6107" spans="1:5" x14ac:dyDescent="0.25">
      <c r="A6107" s="188">
        <v>3203110708</v>
      </c>
      <c r="B6107" s="188" t="s">
        <v>5076</v>
      </c>
      <c r="C6107" s="188" t="s">
        <v>903</v>
      </c>
      <c r="D6107" s="188" t="s">
        <v>1975</v>
      </c>
      <c r="E6107" s="189">
        <v>0</v>
      </c>
    </row>
    <row r="6108" spans="1:5" x14ac:dyDescent="0.25">
      <c r="A6108" s="190">
        <v>3203110709</v>
      </c>
      <c r="B6108" s="190" t="s">
        <v>5077</v>
      </c>
      <c r="C6108" s="190" t="s">
        <v>903</v>
      </c>
      <c r="D6108" s="190" t="s">
        <v>1975</v>
      </c>
      <c r="E6108" s="191">
        <v>0</v>
      </c>
    </row>
    <row r="6109" spans="1:5" x14ac:dyDescent="0.25">
      <c r="A6109" s="188">
        <v>3203110710</v>
      </c>
      <c r="B6109" s="188" t="s">
        <v>3954</v>
      </c>
      <c r="C6109" s="188" t="s">
        <v>903</v>
      </c>
      <c r="D6109" s="188" t="s">
        <v>1975</v>
      </c>
      <c r="E6109" s="189">
        <v>0</v>
      </c>
    </row>
    <row r="6110" spans="1:5" x14ac:dyDescent="0.25">
      <c r="A6110" s="190">
        <v>3203110711</v>
      </c>
      <c r="B6110" s="190" t="s">
        <v>3955</v>
      </c>
      <c r="C6110" s="190" t="s">
        <v>903</v>
      </c>
      <c r="D6110" s="190" t="s">
        <v>1966</v>
      </c>
      <c r="E6110" s="191">
        <v>0</v>
      </c>
    </row>
    <row r="6111" spans="1:5" x14ac:dyDescent="0.25">
      <c r="A6111" s="188">
        <v>3203110712</v>
      </c>
      <c r="B6111" s="188" t="s">
        <v>3956</v>
      </c>
      <c r="C6111" s="188" t="s">
        <v>903</v>
      </c>
      <c r="D6111" s="188" t="s">
        <v>874</v>
      </c>
      <c r="E6111" s="189">
        <v>0</v>
      </c>
    </row>
    <row r="6112" spans="1:5" x14ac:dyDescent="0.25">
      <c r="A6112" s="190">
        <v>3203110713</v>
      </c>
      <c r="B6112" s="190" t="s">
        <v>3957</v>
      </c>
      <c r="C6112" s="190" t="s">
        <v>903</v>
      </c>
      <c r="D6112" s="190" t="s">
        <v>479</v>
      </c>
      <c r="E6112" s="191">
        <v>0</v>
      </c>
    </row>
    <row r="6113" spans="1:5" x14ac:dyDescent="0.25">
      <c r="A6113" s="188">
        <v>3203110714</v>
      </c>
      <c r="B6113" s="188" t="s">
        <v>3958</v>
      </c>
      <c r="C6113" s="188" t="s">
        <v>903</v>
      </c>
      <c r="D6113" s="188" t="s">
        <v>479</v>
      </c>
      <c r="E6113" s="189">
        <v>0</v>
      </c>
    </row>
    <row r="6114" spans="1:5" x14ac:dyDescent="0.25">
      <c r="A6114" s="190">
        <v>3203110715</v>
      </c>
      <c r="B6114" s="190" t="s">
        <v>3959</v>
      </c>
      <c r="C6114" s="190" t="s">
        <v>903</v>
      </c>
      <c r="D6114" s="190" t="s">
        <v>479</v>
      </c>
      <c r="E6114" s="191">
        <v>0</v>
      </c>
    </row>
    <row r="6115" spans="1:5" x14ac:dyDescent="0.25">
      <c r="A6115" s="188">
        <v>3203110716</v>
      </c>
      <c r="B6115" s="188" t="s">
        <v>3960</v>
      </c>
      <c r="C6115" s="188" t="s">
        <v>903</v>
      </c>
      <c r="D6115" s="188" t="s">
        <v>479</v>
      </c>
      <c r="E6115" s="189">
        <v>0</v>
      </c>
    </row>
    <row r="6116" spans="1:5" x14ac:dyDescent="0.25">
      <c r="A6116" s="190">
        <v>3203110717</v>
      </c>
      <c r="B6116" s="190" t="s">
        <v>3961</v>
      </c>
      <c r="C6116" s="190" t="s">
        <v>903</v>
      </c>
      <c r="D6116" s="190" t="s">
        <v>479</v>
      </c>
      <c r="E6116" s="191">
        <v>0</v>
      </c>
    </row>
    <row r="6117" spans="1:5" x14ac:dyDescent="0.25">
      <c r="A6117" s="188">
        <v>3203110718</v>
      </c>
      <c r="B6117" s="188" t="s">
        <v>4132</v>
      </c>
      <c r="C6117" s="188" t="s">
        <v>903</v>
      </c>
      <c r="D6117" s="188" t="s">
        <v>479</v>
      </c>
      <c r="E6117" s="189">
        <v>0</v>
      </c>
    </row>
    <row r="6118" spans="1:5" x14ac:dyDescent="0.25">
      <c r="A6118" s="190">
        <v>3203110719</v>
      </c>
      <c r="B6118" s="190" t="s">
        <v>4133</v>
      </c>
      <c r="C6118" s="190" t="s">
        <v>903</v>
      </c>
      <c r="D6118" s="190" t="s">
        <v>479</v>
      </c>
      <c r="E6118" s="191">
        <v>0</v>
      </c>
    </row>
    <row r="6119" spans="1:5" x14ac:dyDescent="0.25">
      <c r="A6119" s="188">
        <v>3203110720</v>
      </c>
      <c r="B6119" s="188" t="s">
        <v>5078</v>
      </c>
      <c r="C6119" s="188" t="s">
        <v>903</v>
      </c>
      <c r="D6119" s="188" t="s">
        <v>479</v>
      </c>
      <c r="E6119" s="189">
        <v>0</v>
      </c>
    </row>
    <row r="6120" spans="1:5" x14ac:dyDescent="0.25">
      <c r="A6120" s="190">
        <v>3203110721</v>
      </c>
      <c r="B6120" s="190" t="s">
        <v>5079</v>
      </c>
      <c r="C6120" s="190" t="s">
        <v>903</v>
      </c>
      <c r="D6120" s="190" t="s">
        <v>479</v>
      </c>
      <c r="E6120" s="191">
        <v>0</v>
      </c>
    </row>
    <row r="6121" spans="1:5" x14ac:dyDescent="0.25">
      <c r="A6121" s="188">
        <v>3203110722</v>
      </c>
      <c r="B6121" s="188" t="s">
        <v>5080</v>
      </c>
      <c r="C6121" s="188" t="s">
        <v>903</v>
      </c>
      <c r="D6121" s="188" t="s">
        <v>479</v>
      </c>
      <c r="E6121" s="189">
        <v>0</v>
      </c>
    </row>
    <row r="6122" spans="1:5" x14ac:dyDescent="0.25">
      <c r="A6122" s="190">
        <v>3203110723</v>
      </c>
      <c r="B6122" s="190" t="s">
        <v>5081</v>
      </c>
      <c r="C6122" s="190" t="s">
        <v>903</v>
      </c>
      <c r="D6122" s="190" t="s">
        <v>479</v>
      </c>
      <c r="E6122" s="191">
        <v>0</v>
      </c>
    </row>
    <row r="6123" spans="1:5" x14ac:dyDescent="0.25">
      <c r="A6123" s="188">
        <v>3203110724</v>
      </c>
      <c r="B6123" s="188" t="s">
        <v>5082</v>
      </c>
      <c r="C6123" s="188" t="s">
        <v>903</v>
      </c>
      <c r="D6123" s="188" t="s">
        <v>479</v>
      </c>
      <c r="E6123" s="189">
        <v>0</v>
      </c>
    </row>
    <row r="6124" spans="1:5" x14ac:dyDescent="0.25">
      <c r="A6124" s="190">
        <v>3203110725</v>
      </c>
      <c r="B6124" s="190" t="s">
        <v>5083</v>
      </c>
      <c r="C6124" s="190" t="s">
        <v>903</v>
      </c>
      <c r="D6124" s="190" t="s">
        <v>479</v>
      </c>
      <c r="E6124" s="191">
        <v>0</v>
      </c>
    </row>
    <row r="6125" spans="1:5" x14ac:dyDescent="0.25">
      <c r="A6125" s="188">
        <v>3203110726</v>
      </c>
      <c r="B6125" s="188" t="s">
        <v>5084</v>
      </c>
      <c r="C6125" s="188" t="s">
        <v>903</v>
      </c>
      <c r="D6125" s="188" t="s">
        <v>479</v>
      </c>
      <c r="E6125" s="189">
        <v>0</v>
      </c>
    </row>
    <row r="6126" spans="1:5" x14ac:dyDescent="0.25">
      <c r="A6126" s="190">
        <v>3203110727</v>
      </c>
      <c r="B6126" s="190" t="s">
        <v>9051</v>
      </c>
      <c r="C6126" s="190" t="s">
        <v>903</v>
      </c>
      <c r="D6126" s="190" t="s">
        <v>479</v>
      </c>
      <c r="E6126" s="191">
        <v>0</v>
      </c>
    </row>
    <row r="6127" spans="1:5" x14ac:dyDescent="0.25">
      <c r="A6127" s="188">
        <v>3203110728</v>
      </c>
      <c r="B6127" s="188" t="s">
        <v>5085</v>
      </c>
      <c r="C6127" s="188" t="s">
        <v>903</v>
      </c>
      <c r="D6127" s="188" t="s">
        <v>479</v>
      </c>
      <c r="E6127" s="189">
        <v>0</v>
      </c>
    </row>
    <row r="6128" spans="1:5" x14ac:dyDescent="0.25">
      <c r="A6128" s="190">
        <v>3203110729</v>
      </c>
      <c r="B6128" s="190" t="s">
        <v>6952</v>
      </c>
      <c r="C6128" s="190" t="s">
        <v>903</v>
      </c>
      <c r="D6128" s="190" t="s">
        <v>479</v>
      </c>
      <c r="E6128" s="191">
        <v>0</v>
      </c>
    </row>
    <row r="6129" spans="1:5" x14ac:dyDescent="0.25">
      <c r="A6129" s="188">
        <v>3203110730</v>
      </c>
      <c r="B6129" s="188" t="s">
        <v>5086</v>
      </c>
      <c r="C6129" s="188" t="s">
        <v>903</v>
      </c>
      <c r="D6129" s="188" t="s">
        <v>479</v>
      </c>
      <c r="E6129" s="189">
        <v>0</v>
      </c>
    </row>
    <row r="6130" spans="1:5" x14ac:dyDescent="0.25">
      <c r="A6130" s="190">
        <v>3203110731</v>
      </c>
      <c r="B6130" s="190" t="s">
        <v>6953</v>
      </c>
      <c r="C6130" s="190" t="s">
        <v>903</v>
      </c>
      <c r="D6130" s="190" t="s">
        <v>479</v>
      </c>
      <c r="E6130" s="191">
        <v>0</v>
      </c>
    </row>
    <row r="6131" spans="1:5" x14ac:dyDescent="0.25">
      <c r="A6131" s="188">
        <v>3203110732</v>
      </c>
      <c r="B6131" s="188" t="s">
        <v>5087</v>
      </c>
      <c r="C6131" s="188" t="s">
        <v>903</v>
      </c>
      <c r="D6131" s="188" t="s">
        <v>479</v>
      </c>
      <c r="E6131" s="189">
        <v>0</v>
      </c>
    </row>
    <row r="6132" spans="1:5" x14ac:dyDescent="0.25">
      <c r="A6132" s="190">
        <v>3203110733</v>
      </c>
      <c r="B6132" s="190" t="s">
        <v>4488</v>
      </c>
      <c r="C6132" s="190" t="s">
        <v>903</v>
      </c>
      <c r="D6132" s="190" t="s">
        <v>479</v>
      </c>
      <c r="E6132" s="191">
        <v>0</v>
      </c>
    </row>
    <row r="6133" spans="1:5" x14ac:dyDescent="0.25">
      <c r="A6133" s="188">
        <v>3203110734</v>
      </c>
      <c r="B6133" s="188" t="s">
        <v>4489</v>
      </c>
      <c r="C6133" s="188" t="s">
        <v>903</v>
      </c>
      <c r="D6133" s="188" t="s">
        <v>479</v>
      </c>
      <c r="E6133" s="189">
        <v>0</v>
      </c>
    </row>
    <row r="6134" spans="1:5" x14ac:dyDescent="0.25">
      <c r="A6134" s="190">
        <v>3203110735</v>
      </c>
      <c r="B6134" s="190" t="s">
        <v>4490</v>
      </c>
      <c r="C6134" s="190" t="s">
        <v>903</v>
      </c>
      <c r="D6134" s="190" t="s">
        <v>479</v>
      </c>
      <c r="E6134" s="191">
        <v>0</v>
      </c>
    </row>
    <row r="6135" spans="1:5" x14ac:dyDescent="0.25">
      <c r="A6135" s="188">
        <v>3203110736</v>
      </c>
      <c r="B6135" s="188" t="s">
        <v>3962</v>
      </c>
      <c r="C6135" s="188" t="s">
        <v>903</v>
      </c>
      <c r="D6135" s="188" t="s">
        <v>479</v>
      </c>
      <c r="E6135" s="189">
        <v>0</v>
      </c>
    </row>
    <row r="6136" spans="1:5" x14ac:dyDescent="0.25">
      <c r="A6136" s="190">
        <v>3203110737</v>
      </c>
      <c r="B6136" s="190" t="s">
        <v>4491</v>
      </c>
      <c r="C6136" s="190" t="s">
        <v>903</v>
      </c>
      <c r="D6136" s="190" t="s">
        <v>2002</v>
      </c>
      <c r="E6136" s="191">
        <v>0</v>
      </c>
    </row>
    <row r="6137" spans="1:5" x14ac:dyDescent="0.25">
      <c r="A6137" s="188">
        <v>3203110738</v>
      </c>
      <c r="B6137" s="188" t="s">
        <v>4108</v>
      </c>
      <c r="C6137" s="188" t="s">
        <v>903</v>
      </c>
      <c r="D6137" s="188" t="s">
        <v>1975</v>
      </c>
      <c r="E6137" s="189">
        <v>0</v>
      </c>
    </row>
    <row r="6138" spans="1:5" x14ac:dyDescent="0.25">
      <c r="A6138" s="190">
        <v>3203110739</v>
      </c>
      <c r="B6138" s="190" t="s">
        <v>4109</v>
      </c>
      <c r="C6138" s="190" t="s">
        <v>903</v>
      </c>
      <c r="D6138" s="190" t="s">
        <v>1975</v>
      </c>
      <c r="E6138" s="191">
        <v>0</v>
      </c>
    </row>
    <row r="6139" spans="1:5" x14ac:dyDescent="0.25">
      <c r="A6139" s="188">
        <v>3203110740</v>
      </c>
      <c r="B6139" s="188" t="s">
        <v>5803</v>
      </c>
      <c r="C6139" s="188" t="s">
        <v>903</v>
      </c>
      <c r="D6139" s="188" t="s">
        <v>479</v>
      </c>
      <c r="E6139" s="189">
        <v>0</v>
      </c>
    </row>
    <row r="6140" spans="1:5" x14ac:dyDescent="0.25">
      <c r="A6140" s="190">
        <v>3203110741</v>
      </c>
      <c r="B6140" s="190" t="s">
        <v>4492</v>
      </c>
      <c r="C6140" s="190" t="s">
        <v>903</v>
      </c>
      <c r="D6140" s="190" t="s">
        <v>478</v>
      </c>
      <c r="E6140" s="191">
        <v>0</v>
      </c>
    </row>
    <row r="6141" spans="1:5" x14ac:dyDescent="0.25">
      <c r="A6141" s="188">
        <v>3203110742</v>
      </c>
      <c r="B6141" s="188" t="s">
        <v>5804</v>
      </c>
      <c r="C6141" s="188" t="s">
        <v>903</v>
      </c>
      <c r="D6141" s="188" t="s">
        <v>479</v>
      </c>
      <c r="E6141" s="189">
        <v>0</v>
      </c>
    </row>
    <row r="6142" spans="1:5" x14ac:dyDescent="0.25">
      <c r="A6142" s="190">
        <v>3203110743</v>
      </c>
      <c r="B6142" s="190" t="s">
        <v>4094</v>
      </c>
      <c r="C6142" s="190" t="s">
        <v>903</v>
      </c>
      <c r="D6142" s="190" t="s">
        <v>1975</v>
      </c>
      <c r="E6142" s="191">
        <v>0</v>
      </c>
    </row>
    <row r="6143" spans="1:5" x14ac:dyDescent="0.25">
      <c r="A6143" s="188">
        <v>3203110744</v>
      </c>
      <c r="B6143" s="188" t="s">
        <v>4095</v>
      </c>
      <c r="C6143" s="188" t="s">
        <v>903</v>
      </c>
      <c r="D6143" s="188" t="s">
        <v>478</v>
      </c>
      <c r="E6143" s="189">
        <v>0</v>
      </c>
    </row>
    <row r="6144" spans="1:5" x14ac:dyDescent="0.25">
      <c r="A6144" s="190">
        <v>3203110745</v>
      </c>
      <c r="B6144" s="190" t="s">
        <v>4096</v>
      </c>
      <c r="C6144" s="190" t="s">
        <v>903</v>
      </c>
      <c r="D6144" s="190" t="s">
        <v>2062</v>
      </c>
      <c r="E6144" s="191">
        <v>0</v>
      </c>
    </row>
    <row r="6145" spans="1:5" x14ac:dyDescent="0.25">
      <c r="A6145" s="188">
        <v>3203110746</v>
      </c>
      <c r="B6145" s="188" t="s">
        <v>4150</v>
      </c>
      <c r="C6145" s="188" t="s">
        <v>903</v>
      </c>
      <c r="D6145" s="188" t="s">
        <v>478</v>
      </c>
      <c r="E6145" s="189">
        <v>0</v>
      </c>
    </row>
    <row r="6146" spans="1:5" x14ac:dyDescent="0.25">
      <c r="A6146" s="190">
        <v>3203110747</v>
      </c>
      <c r="B6146" s="190" t="s">
        <v>4493</v>
      </c>
      <c r="C6146" s="190" t="s">
        <v>903</v>
      </c>
      <c r="D6146" s="190" t="s">
        <v>479</v>
      </c>
      <c r="E6146" s="191">
        <v>0</v>
      </c>
    </row>
    <row r="6147" spans="1:5" x14ac:dyDescent="0.25">
      <c r="A6147" s="188">
        <v>3203110748</v>
      </c>
      <c r="B6147" s="188" t="s">
        <v>4494</v>
      </c>
      <c r="C6147" s="188" t="s">
        <v>903</v>
      </c>
      <c r="D6147" s="188" t="s">
        <v>478</v>
      </c>
      <c r="E6147" s="189">
        <v>0</v>
      </c>
    </row>
    <row r="6148" spans="1:5" x14ac:dyDescent="0.25">
      <c r="A6148" s="190">
        <v>3203110749</v>
      </c>
      <c r="B6148" s="190" t="s">
        <v>8617</v>
      </c>
      <c r="C6148" s="190" t="s">
        <v>903</v>
      </c>
      <c r="D6148" s="190" t="s">
        <v>1975</v>
      </c>
      <c r="E6148" s="191">
        <v>0</v>
      </c>
    </row>
    <row r="6149" spans="1:5" x14ac:dyDescent="0.25">
      <c r="A6149" s="188">
        <v>3203110750</v>
      </c>
      <c r="B6149" s="188" t="s">
        <v>4495</v>
      </c>
      <c r="C6149" s="188" t="s">
        <v>903</v>
      </c>
      <c r="D6149" s="188" t="s">
        <v>2062</v>
      </c>
      <c r="E6149" s="189">
        <v>0</v>
      </c>
    </row>
    <row r="6150" spans="1:5" x14ac:dyDescent="0.25">
      <c r="A6150" s="190">
        <v>3203110751</v>
      </c>
      <c r="B6150" s="190" t="s">
        <v>8618</v>
      </c>
      <c r="C6150" s="190" t="s">
        <v>903</v>
      </c>
      <c r="D6150" s="190" t="s">
        <v>1975</v>
      </c>
      <c r="E6150" s="191">
        <v>0</v>
      </c>
    </row>
    <row r="6151" spans="1:5" x14ac:dyDescent="0.25">
      <c r="A6151" s="188">
        <v>3203110752</v>
      </c>
      <c r="B6151" s="188" t="s">
        <v>4097</v>
      </c>
      <c r="C6151" s="188" t="s">
        <v>903</v>
      </c>
      <c r="D6151" s="188" t="s">
        <v>1975</v>
      </c>
      <c r="E6151" s="189">
        <v>0</v>
      </c>
    </row>
    <row r="6152" spans="1:5" x14ac:dyDescent="0.25">
      <c r="A6152" s="190">
        <v>3203110753</v>
      </c>
      <c r="B6152" s="190" t="s">
        <v>8960</v>
      </c>
      <c r="C6152" s="190" t="s">
        <v>903</v>
      </c>
      <c r="D6152" s="190" t="s">
        <v>479</v>
      </c>
      <c r="E6152" s="191">
        <v>0</v>
      </c>
    </row>
    <row r="6153" spans="1:5" x14ac:dyDescent="0.25">
      <c r="A6153" s="188">
        <v>3203110754</v>
      </c>
      <c r="B6153" s="188" t="s">
        <v>4041</v>
      </c>
      <c r="C6153" s="188" t="s">
        <v>903</v>
      </c>
      <c r="D6153" s="188" t="s">
        <v>479</v>
      </c>
      <c r="E6153" s="189">
        <v>0</v>
      </c>
    </row>
    <row r="6154" spans="1:5" x14ac:dyDescent="0.25">
      <c r="A6154" s="190">
        <v>3203110755</v>
      </c>
      <c r="B6154" s="190" t="s">
        <v>4042</v>
      </c>
      <c r="C6154" s="190" t="s">
        <v>903</v>
      </c>
      <c r="D6154" s="190" t="s">
        <v>479</v>
      </c>
      <c r="E6154" s="191">
        <v>0</v>
      </c>
    </row>
    <row r="6155" spans="1:5" x14ac:dyDescent="0.25">
      <c r="A6155" s="188">
        <v>3203110756</v>
      </c>
      <c r="B6155" s="188" t="s">
        <v>4043</v>
      </c>
      <c r="C6155" s="188" t="s">
        <v>903</v>
      </c>
      <c r="D6155" s="188" t="s">
        <v>479</v>
      </c>
      <c r="E6155" s="189">
        <v>0</v>
      </c>
    </row>
    <row r="6156" spans="1:5" x14ac:dyDescent="0.25">
      <c r="A6156" s="190">
        <v>3203110757</v>
      </c>
      <c r="B6156" s="190" t="s">
        <v>4044</v>
      </c>
      <c r="C6156" s="190" t="s">
        <v>903</v>
      </c>
      <c r="D6156" s="190" t="s">
        <v>479</v>
      </c>
      <c r="E6156" s="191">
        <v>0</v>
      </c>
    </row>
    <row r="6157" spans="1:5" x14ac:dyDescent="0.25">
      <c r="A6157" s="188">
        <v>3203110758</v>
      </c>
      <c r="B6157" s="188" t="s">
        <v>4045</v>
      </c>
      <c r="C6157" s="188" t="s">
        <v>903</v>
      </c>
      <c r="D6157" s="188" t="s">
        <v>479</v>
      </c>
      <c r="E6157" s="189">
        <v>0</v>
      </c>
    </row>
    <row r="6158" spans="1:5" x14ac:dyDescent="0.25">
      <c r="A6158" s="190">
        <v>3203110759</v>
      </c>
      <c r="B6158" s="190" t="s">
        <v>8822</v>
      </c>
      <c r="C6158" s="190" t="s">
        <v>903</v>
      </c>
      <c r="D6158" s="190" t="s">
        <v>479</v>
      </c>
      <c r="E6158" s="191">
        <v>0</v>
      </c>
    </row>
    <row r="6159" spans="1:5" x14ac:dyDescent="0.25">
      <c r="A6159" s="188">
        <v>3203110760</v>
      </c>
      <c r="B6159" s="188" t="s">
        <v>4047</v>
      </c>
      <c r="C6159" s="188" t="s">
        <v>903</v>
      </c>
      <c r="D6159" s="188" t="s">
        <v>479</v>
      </c>
      <c r="E6159" s="189">
        <v>0</v>
      </c>
    </row>
    <row r="6160" spans="1:5" x14ac:dyDescent="0.25">
      <c r="A6160" s="190">
        <v>3203110761</v>
      </c>
      <c r="B6160" s="190" t="s">
        <v>4048</v>
      </c>
      <c r="C6160" s="190" t="s">
        <v>903</v>
      </c>
      <c r="D6160" s="190" t="s">
        <v>479</v>
      </c>
      <c r="E6160" s="191">
        <v>0</v>
      </c>
    </row>
    <row r="6161" spans="1:5" x14ac:dyDescent="0.25">
      <c r="A6161" s="188">
        <v>3203110762</v>
      </c>
      <c r="B6161" s="188" t="s">
        <v>4049</v>
      </c>
      <c r="C6161" s="188" t="s">
        <v>903</v>
      </c>
      <c r="D6161" s="188" t="s">
        <v>479</v>
      </c>
      <c r="E6161" s="189">
        <v>0</v>
      </c>
    </row>
    <row r="6162" spans="1:5" x14ac:dyDescent="0.25">
      <c r="A6162" s="190">
        <v>3203110763</v>
      </c>
      <c r="B6162" s="190" t="s">
        <v>4050</v>
      </c>
      <c r="C6162" s="190" t="s">
        <v>903</v>
      </c>
      <c r="D6162" s="190" t="s">
        <v>479</v>
      </c>
      <c r="E6162" s="191">
        <v>0</v>
      </c>
    </row>
    <row r="6163" spans="1:5" x14ac:dyDescent="0.25">
      <c r="A6163" s="188">
        <v>3203110764</v>
      </c>
      <c r="B6163" s="188" t="s">
        <v>4051</v>
      </c>
      <c r="C6163" s="188" t="s">
        <v>903</v>
      </c>
      <c r="D6163" s="188" t="s">
        <v>479</v>
      </c>
      <c r="E6163" s="189">
        <v>0</v>
      </c>
    </row>
    <row r="6164" spans="1:5" x14ac:dyDescent="0.25">
      <c r="A6164" s="190">
        <v>3203110765</v>
      </c>
      <c r="B6164" s="190" t="s">
        <v>5805</v>
      </c>
      <c r="C6164" s="190" t="s">
        <v>903</v>
      </c>
      <c r="D6164" s="190" t="s">
        <v>479</v>
      </c>
      <c r="E6164" s="191">
        <v>0</v>
      </c>
    </row>
    <row r="6165" spans="1:5" x14ac:dyDescent="0.25">
      <c r="A6165" s="188">
        <v>3203110766</v>
      </c>
      <c r="B6165" s="188" t="s">
        <v>4496</v>
      </c>
      <c r="C6165" s="188" t="s">
        <v>903</v>
      </c>
      <c r="D6165" s="188" t="s">
        <v>1975</v>
      </c>
      <c r="E6165" s="189">
        <v>0</v>
      </c>
    </row>
    <row r="6166" spans="1:5" x14ac:dyDescent="0.25">
      <c r="A6166" s="190">
        <v>3203110767</v>
      </c>
      <c r="B6166" s="190" t="s">
        <v>4497</v>
      </c>
      <c r="C6166" s="190" t="s">
        <v>903</v>
      </c>
      <c r="D6166" s="190" t="s">
        <v>479</v>
      </c>
      <c r="E6166" s="191">
        <v>0</v>
      </c>
    </row>
    <row r="6167" spans="1:5" x14ac:dyDescent="0.25">
      <c r="A6167" s="188">
        <v>3203110768</v>
      </c>
      <c r="B6167" s="188" t="s">
        <v>4498</v>
      </c>
      <c r="C6167" s="188" t="s">
        <v>903</v>
      </c>
      <c r="D6167" s="188" t="s">
        <v>479</v>
      </c>
      <c r="E6167" s="189">
        <v>0</v>
      </c>
    </row>
    <row r="6168" spans="1:5" x14ac:dyDescent="0.25">
      <c r="A6168" s="190">
        <v>3203110769</v>
      </c>
      <c r="B6168" s="190" t="s">
        <v>5806</v>
      </c>
      <c r="C6168" s="190" t="s">
        <v>903</v>
      </c>
      <c r="D6168" s="190" t="s">
        <v>479</v>
      </c>
      <c r="E6168" s="191">
        <v>0</v>
      </c>
    </row>
    <row r="6169" spans="1:5" x14ac:dyDescent="0.25">
      <c r="A6169" s="188">
        <v>3203110770</v>
      </c>
      <c r="B6169" s="188" t="s">
        <v>4499</v>
      </c>
      <c r="C6169" s="188" t="s">
        <v>903</v>
      </c>
      <c r="D6169" s="188" t="s">
        <v>479</v>
      </c>
      <c r="E6169" s="189">
        <v>0</v>
      </c>
    </row>
    <row r="6170" spans="1:5" x14ac:dyDescent="0.25">
      <c r="A6170" s="190">
        <v>3203110771</v>
      </c>
      <c r="B6170" s="190" t="s">
        <v>4151</v>
      </c>
      <c r="C6170" s="190" t="s">
        <v>903</v>
      </c>
      <c r="D6170" s="190" t="s">
        <v>479</v>
      </c>
      <c r="E6170" s="191">
        <v>0</v>
      </c>
    </row>
    <row r="6171" spans="1:5" x14ac:dyDescent="0.25">
      <c r="A6171" s="188">
        <v>3203110772</v>
      </c>
      <c r="B6171" s="188" t="s">
        <v>11907</v>
      </c>
      <c r="C6171" s="188" t="s">
        <v>903</v>
      </c>
      <c r="D6171" s="188" t="s">
        <v>479</v>
      </c>
      <c r="E6171" s="189">
        <v>0</v>
      </c>
    </row>
    <row r="6172" spans="1:5" x14ac:dyDescent="0.25">
      <c r="A6172" s="190">
        <v>3203110773</v>
      </c>
      <c r="B6172" s="190" t="s">
        <v>4500</v>
      </c>
      <c r="C6172" s="190" t="s">
        <v>903</v>
      </c>
      <c r="D6172" s="190" t="s">
        <v>1975</v>
      </c>
      <c r="E6172" s="191">
        <v>0</v>
      </c>
    </row>
    <row r="6173" spans="1:5" x14ac:dyDescent="0.25">
      <c r="A6173" s="188">
        <v>3203110774</v>
      </c>
      <c r="B6173" s="188" t="s">
        <v>4501</v>
      </c>
      <c r="C6173" s="188" t="s">
        <v>903</v>
      </c>
      <c r="D6173" s="188" t="s">
        <v>1975</v>
      </c>
      <c r="E6173" s="189">
        <v>0</v>
      </c>
    </row>
    <row r="6174" spans="1:5" x14ac:dyDescent="0.25">
      <c r="A6174" s="190">
        <v>3203110775</v>
      </c>
      <c r="B6174" s="190" t="s">
        <v>5807</v>
      </c>
      <c r="C6174" s="190" t="s">
        <v>903</v>
      </c>
      <c r="D6174" s="190" t="s">
        <v>1975</v>
      </c>
      <c r="E6174" s="191">
        <v>0</v>
      </c>
    </row>
    <row r="6175" spans="1:5" x14ac:dyDescent="0.25">
      <c r="A6175" s="188">
        <v>3203110776</v>
      </c>
      <c r="B6175" s="188" t="s">
        <v>5808</v>
      </c>
      <c r="C6175" s="188" t="s">
        <v>903</v>
      </c>
      <c r="D6175" s="188" t="s">
        <v>874</v>
      </c>
      <c r="E6175" s="189">
        <v>0</v>
      </c>
    </row>
    <row r="6176" spans="1:5" x14ac:dyDescent="0.25">
      <c r="A6176" s="190">
        <v>3203110777</v>
      </c>
      <c r="B6176" s="190" t="s">
        <v>8125</v>
      </c>
      <c r="C6176" s="190" t="s">
        <v>903</v>
      </c>
      <c r="D6176" s="190" t="s">
        <v>479</v>
      </c>
      <c r="E6176" s="191">
        <v>0</v>
      </c>
    </row>
    <row r="6177" spans="1:5" x14ac:dyDescent="0.25">
      <c r="A6177" s="188">
        <v>3203110778</v>
      </c>
      <c r="B6177" s="188" t="s">
        <v>5809</v>
      </c>
      <c r="C6177" s="188" t="s">
        <v>903</v>
      </c>
      <c r="D6177" s="188" t="s">
        <v>1975</v>
      </c>
      <c r="E6177" s="189">
        <v>0</v>
      </c>
    </row>
    <row r="6178" spans="1:5" x14ac:dyDescent="0.25">
      <c r="A6178" s="190">
        <v>3203110779</v>
      </c>
      <c r="B6178" s="190" t="s">
        <v>6434</v>
      </c>
      <c r="C6178" s="190" t="s">
        <v>903</v>
      </c>
      <c r="D6178" s="190" t="s">
        <v>479</v>
      </c>
      <c r="E6178" s="191">
        <v>0</v>
      </c>
    </row>
    <row r="6179" spans="1:5" x14ac:dyDescent="0.25">
      <c r="A6179" s="188">
        <v>3203110780</v>
      </c>
      <c r="B6179" s="188" t="s">
        <v>11908</v>
      </c>
      <c r="C6179" s="188" t="s">
        <v>903</v>
      </c>
      <c r="D6179" s="188" t="s">
        <v>479</v>
      </c>
      <c r="E6179" s="189">
        <v>0</v>
      </c>
    </row>
    <row r="6180" spans="1:5" x14ac:dyDescent="0.25">
      <c r="A6180" s="190">
        <v>3203110781</v>
      </c>
      <c r="B6180" s="190" t="s">
        <v>5088</v>
      </c>
      <c r="C6180" s="190" t="s">
        <v>903</v>
      </c>
      <c r="D6180" s="190" t="s">
        <v>479</v>
      </c>
      <c r="E6180" s="191">
        <v>0</v>
      </c>
    </row>
    <row r="6181" spans="1:5" x14ac:dyDescent="0.25">
      <c r="A6181" s="188">
        <v>3203110782</v>
      </c>
      <c r="B6181" s="188" t="s">
        <v>4134</v>
      </c>
      <c r="C6181" s="188" t="s">
        <v>903</v>
      </c>
      <c r="D6181" s="188" t="s">
        <v>479</v>
      </c>
      <c r="E6181" s="189">
        <v>0</v>
      </c>
    </row>
    <row r="6182" spans="1:5" x14ac:dyDescent="0.25">
      <c r="A6182" s="190">
        <v>3203110783</v>
      </c>
      <c r="B6182" s="190" t="s">
        <v>4502</v>
      </c>
      <c r="C6182" s="190" t="s">
        <v>903</v>
      </c>
      <c r="D6182" s="190" t="s">
        <v>1975</v>
      </c>
      <c r="E6182" s="191">
        <v>0</v>
      </c>
    </row>
    <row r="6183" spans="1:5" x14ac:dyDescent="0.25">
      <c r="A6183" s="188">
        <v>3203110784</v>
      </c>
      <c r="B6183" s="188" t="s">
        <v>4152</v>
      </c>
      <c r="C6183" s="188" t="s">
        <v>903</v>
      </c>
      <c r="D6183" s="188" t="s">
        <v>479</v>
      </c>
      <c r="E6183" s="189">
        <v>0</v>
      </c>
    </row>
    <row r="6184" spans="1:5" x14ac:dyDescent="0.25">
      <c r="A6184" s="190">
        <v>3203110785</v>
      </c>
      <c r="B6184" s="190" t="s">
        <v>4153</v>
      </c>
      <c r="C6184" s="190" t="s">
        <v>903</v>
      </c>
      <c r="D6184" s="190" t="s">
        <v>479</v>
      </c>
      <c r="E6184" s="191">
        <v>0</v>
      </c>
    </row>
    <row r="6185" spans="1:5" x14ac:dyDescent="0.25">
      <c r="A6185" s="188">
        <v>3203110786</v>
      </c>
      <c r="B6185" s="188" t="s">
        <v>4154</v>
      </c>
      <c r="C6185" s="188" t="s">
        <v>903</v>
      </c>
      <c r="D6185" s="188" t="s">
        <v>479</v>
      </c>
      <c r="E6185" s="189">
        <v>0</v>
      </c>
    </row>
    <row r="6186" spans="1:5" x14ac:dyDescent="0.25">
      <c r="A6186" s="190">
        <v>3203110787</v>
      </c>
      <c r="B6186" s="190" t="s">
        <v>4155</v>
      </c>
      <c r="C6186" s="190" t="s">
        <v>903</v>
      </c>
      <c r="D6186" s="190" t="s">
        <v>479</v>
      </c>
      <c r="E6186" s="191">
        <v>0</v>
      </c>
    </row>
    <row r="6187" spans="1:5" x14ac:dyDescent="0.25">
      <c r="A6187" s="188">
        <v>3203110788</v>
      </c>
      <c r="B6187" s="188" t="s">
        <v>4503</v>
      </c>
      <c r="C6187" s="188" t="s">
        <v>903</v>
      </c>
      <c r="D6187" s="188" t="s">
        <v>479</v>
      </c>
      <c r="E6187" s="189">
        <v>0</v>
      </c>
    </row>
    <row r="6188" spans="1:5" x14ac:dyDescent="0.25">
      <c r="A6188" s="190">
        <v>3203110789</v>
      </c>
      <c r="B6188" s="190" t="s">
        <v>4504</v>
      </c>
      <c r="C6188" s="190" t="s">
        <v>903</v>
      </c>
      <c r="D6188" s="190" t="s">
        <v>479</v>
      </c>
      <c r="E6188" s="191">
        <v>0</v>
      </c>
    </row>
    <row r="6189" spans="1:5" x14ac:dyDescent="0.25">
      <c r="A6189" s="188">
        <v>3203110790</v>
      </c>
      <c r="B6189" s="188" t="s">
        <v>4505</v>
      </c>
      <c r="C6189" s="188" t="s">
        <v>903</v>
      </c>
      <c r="D6189" s="188" t="s">
        <v>479</v>
      </c>
      <c r="E6189" s="189">
        <v>0</v>
      </c>
    </row>
    <row r="6190" spans="1:5" x14ac:dyDescent="0.25">
      <c r="A6190" s="190">
        <v>3203110791</v>
      </c>
      <c r="B6190" s="190" t="s">
        <v>7401</v>
      </c>
      <c r="C6190" s="190" t="s">
        <v>903</v>
      </c>
      <c r="D6190" s="190" t="s">
        <v>479</v>
      </c>
      <c r="E6190" s="191">
        <v>0</v>
      </c>
    </row>
    <row r="6191" spans="1:5" x14ac:dyDescent="0.25">
      <c r="A6191" s="188">
        <v>3203110792</v>
      </c>
      <c r="B6191" s="188" t="s">
        <v>5810</v>
      </c>
      <c r="C6191" s="188" t="s">
        <v>903</v>
      </c>
      <c r="D6191" s="188" t="s">
        <v>478</v>
      </c>
      <c r="E6191" s="189">
        <v>0</v>
      </c>
    </row>
    <row r="6192" spans="1:5" x14ac:dyDescent="0.25">
      <c r="A6192" s="190">
        <v>3203110793</v>
      </c>
      <c r="B6192" s="190" t="s">
        <v>4157</v>
      </c>
      <c r="C6192" s="190" t="s">
        <v>903</v>
      </c>
      <c r="D6192" s="190" t="s">
        <v>2002</v>
      </c>
      <c r="E6192" s="191">
        <v>0</v>
      </c>
    </row>
    <row r="6193" spans="1:5" x14ac:dyDescent="0.25">
      <c r="A6193" s="188">
        <v>3203110794</v>
      </c>
      <c r="B6193" s="188" t="s">
        <v>4158</v>
      </c>
      <c r="C6193" s="188" t="s">
        <v>903</v>
      </c>
      <c r="D6193" s="188" t="s">
        <v>1975</v>
      </c>
      <c r="E6193" s="189">
        <v>0</v>
      </c>
    </row>
    <row r="6194" spans="1:5" x14ac:dyDescent="0.25">
      <c r="A6194" s="190">
        <v>3203110795</v>
      </c>
      <c r="B6194" s="190" t="s">
        <v>4159</v>
      </c>
      <c r="C6194" s="190" t="s">
        <v>903</v>
      </c>
      <c r="D6194" s="190" t="s">
        <v>479</v>
      </c>
      <c r="E6194" s="191">
        <v>0</v>
      </c>
    </row>
    <row r="6195" spans="1:5" x14ac:dyDescent="0.25">
      <c r="A6195" s="188">
        <v>3203110796</v>
      </c>
      <c r="B6195" s="188" t="s">
        <v>4506</v>
      </c>
      <c r="C6195" s="188" t="s">
        <v>903</v>
      </c>
      <c r="D6195" s="188" t="s">
        <v>479</v>
      </c>
      <c r="E6195" s="189">
        <v>0</v>
      </c>
    </row>
    <row r="6196" spans="1:5" x14ac:dyDescent="0.25">
      <c r="A6196" s="190">
        <v>3203110797</v>
      </c>
      <c r="B6196" s="190" t="s">
        <v>4507</v>
      </c>
      <c r="C6196" s="190" t="s">
        <v>903</v>
      </c>
      <c r="D6196" s="190" t="s">
        <v>479</v>
      </c>
      <c r="E6196" s="191">
        <v>0</v>
      </c>
    </row>
    <row r="6197" spans="1:5" x14ac:dyDescent="0.25">
      <c r="A6197" s="188">
        <v>3203110798</v>
      </c>
      <c r="B6197" s="188" t="s">
        <v>4508</v>
      </c>
      <c r="C6197" s="188" t="s">
        <v>903</v>
      </c>
      <c r="D6197" s="188" t="s">
        <v>1975</v>
      </c>
      <c r="E6197" s="189">
        <v>0</v>
      </c>
    </row>
    <row r="6198" spans="1:5" x14ac:dyDescent="0.25">
      <c r="A6198" s="190">
        <v>3203110799</v>
      </c>
      <c r="B6198" s="190" t="s">
        <v>4509</v>
      </c>
      <c r="C6198" s="190" t="s">
        <v>903</v>
      </c>
      <c r="D6198" s="190" t="s">
        <v>1975</v>
      </c>
      <c r="E6198" s="191">
        <v>0</v>
      </c>
    </row>
    <row r="6199" spans="1:5" x14ac:dyDescent="0.25">
      <c r="A6199" s="188">
        <v>3203110800</v>
      </c>
      <c r="B6199" s="188" t="s">
        <v>4510</v>
      </c>
      <c r="C6199" s="188" t="s">
        <v>903</v>
      </c>
      <c r="D6199" s="188" t="s">
        <v>1975</v>
      </c>
      <c r="E6199" s="189">
        <v>0</v>
      </c>
    </row>
    <row r="6200" spans="1:5" x14ac:dyDescent="0.25">
      <c r="A6200" s="190">
        <v>3203110801</v>
      </c>
      <c r="B6200" s="190" t="s">
        <v>4511</v>
      </c>
      <c r="C6200" s="190" t="s">
        <v>903</v>
      </c>
      <c r="D6200" s="190" t="s">
        <v>1975</v>
      </c>
      <c r="E6200" s="191">
        <v>0</v>
      </c>
    </row>
    <row r="6201" spans="1:5" x14ac:dyDescent="0.25">
      <c r="A6201" s="188">
        <v>3203110802</v>
      </c>
      <c r="B6201" s="188" t="s">
        <v>4512</v>
      </c>
      <c r="C6201" s="188" t="s">
        <v>903</v>
      </c>
      <c r="D6201" s="188" t="s">
        <v>1975</v>
      </c>
      <c r="E6201" s="189">
        <v>0</v>
      </c>
    </row>
    <row r="6202" spans="1:5" x14ac:dyDescent="0.25">
      <c r="A6202" s="190">
        <v>3203110803</v>
      </c>
      <c r="B6202" s="190" t="s">
        <v>4513</v>
      </c>
      <c r="C6202" s="190" t="s">
        <v>903</v>
      </c>
      <c r="D6202" s="190" t="s">
        <v>1975</v>
      </c>
      <c r="E6202" s="191">
        <v>0</v>
      </c>
    </row>
    <row r="6203" spans="1:5" x14ac:dyDescent="0.25">
      <c r="A6203" s="188">
        <v>3203110804</v>
      </c>
      <c r="B6203" s="188" t="s">
        <v>4514</v>
      </c>
      <c r="C6203" s="188" t="s">
        <v>903</v>
      </c>
      <c r="D6203" s="188" t="s">
        <v>1975</v>
      </c>
      <c r="E6203" s="189">
        <v>0</v>
      </c>
    </row>
    <row r="6204" spans="1:5" x14ac:dyDescent="0.25">
      <c r="A6204" s="190">
        <v>3203110805</v>
      </c>
      <c r="B6204" s="190" t="s">
        <v>4515</v>
      </c>
      <c r="C6204" s="190" t="s">
        <v>903</v>
      </c>
      <c r="D6204" s="190" t="s">
        <v>1975</v>
      </c>
      <c r="E6204" s="191">
        <v>0</v>
      </c>
    </row>
    <row r="6205" spans="1:5" x14ac:dyDescent="0.25">
      <c r="A6205" s="188">
        <v>3203110806</v>
      </c>
      <c r="B6205" s="188" t="s">
        <v>4516</v>
      </c>
      <c r="C6205" s="188" t="s">
        <v>903</v>
      </c>
      <c r="D6205" s="188" t="s">
        <v>479</v>
      </c>
      <c r="E6205" s="189">
        <v>0</v>
      </c>
    </row>
    <row r="6206" spans="1:5" x14ac:dyDescent="0.25">
      <c r="A6206" s="190">
        <v>3203110807</v>
      </c>
      <c r="B6206" s="190" t="s">
        <v>4517</v>
      </c>
      <c r="C6206" s="190" t="s">
        <v>903</v>
      </c>
      <c r="D6206" s="190" t="s">
        <v>479</v>
      </c>
      <c r="E6206" s="191">
        <v>0</v>
      </c>
    </row>
    <row r="6207" spans="1:5" x14ac:dyDescent="0.25">
      <c r="A6207" s="188">
        <v>3203110808</v>
      </c>
      <c r="B6207" s="188" t="s">
        <v>4518</v>
      </c>
      <c r="C6207" s="188" t="s">
        <v>903</v>
      </c>
      <c r="D6207" s="188" t="s">
        <v>2091</v>
      </c>
      <c r="E6207" s="189">
        <v>0</v>
      </c>
    </row>
    <row r="6208" spans="1:5" x14ac:dyDescent="0.25">
      <c r="A6208" s="190">
        <v>3203110809</v>
      </c>
      <c r="B6208" s="190" t="s">
        <v>5089</v>
      </c>
      <c r="C6208" s="190" t="s">
        <v>903</v>
      </c>
      <c r="D6208" s="190" t="s">
        <v>479</v>
      </c>
      <c r="E6208" s="191">
        <v>0</v>
      </c>
    </row>
    <row r="6209" spans="1:5" x14ac:dyDescent="0.25">
      <c r="A6209" s="188">
        <v>3203110810</v>
      </c>
      <c r="B6209" s="188" t="s">
        <v>5811</v>
      </c>
      <c r="C6209" s="188" t="s">
        <v>903</v>
      </c>
      <c r="D6209" s="188" t="s">
        <v>2091</v>
      </c>
      <c r="E6209" s="189">
        <v>0</v>
      </c>
    </row>
    <row r="6210" spans="1:5" x14ac:dyDescent="0.25">
      <c r="A6210" s="190">
        <v>3203110811</v>
      </c>
      <c r="B6210" s="190" t="s">
        <v>5812</v>
      </c>
      <c r="C6210" s="190" t="s">
        <v>903</v>
      </c>
      <c r="D6210" s="190" t="s">
        <v>479</v>
      </c>
      <c r="E6210" s="191">
        <v>0</v>
      </c>
    </row>
    <row r="6211" spans="1:5" x14ac:dyDescent="0.25">
      <c r="A6211" s="188">
        <v>3203110812</v>
      </c>
      <c r="B6211" s="188" t="s">
        <v>4519</v>
      </c>
      <c r="C6211" s="188" t="s">
        <v>903</v>
      </c>
      <c r="D6211" s="188" t="s">
        <v>479</v>
      </c>
      <c r="E6211" s="189">
        <v>0</v>
      </c>
    </row>
    <row r="6212" spans="1:5" x14ac:dyDescent="0.25">
      <c r="A6212" s="190">
        <v>3203110813</v>
      </c>
      <c r="B6212" s="190" t="s">
        <v>4520</v>
      </c>
      <c r="C6212" s="190" t="s">
        <v>903</v>
      </c>
      <c r="D6212" s="190" t="s">
        <v>479</v>
      </c>
      <c r="E6212" s="191">
        <v>0</v>
      </c>
    </row>
    <row r="6213" spans="1:5" x14ac:dyDescent="0.25">
      <c r="A6213" s="188">
        <v>3203110814</v>
      </c>
      <c r="B6213" s="188" t="s">
        <v>4521</v>
      </c>
      <c r="C6213" s="188" t="s">
        <v>903</v>
      </c>
      <c r="D6213" s="188" t="s">
        <v>479</v>
      </c>
      <c r="E6213" s="189">
        <v>0</v>
      </c>
    </row>
    <row r="6214" spans="1:5" x14ac:dyDescent="0.25">
      <c r="A6214" s="190">
        <v>3203110815</v>
      </c>
      <c r="B6214" s="190" t="s">
        <v>4522</v>
      </c>
      <c r="C6214" s="190" t="s">
        <v>903</v>
      </c>
      <c r="D6214" s="190" t="s">
        <v>479</v>
      </c>
      <c r="E6214" s="191">
        <v>0</v>
      </c>
    </row>
    <row r="6215" spans="1:5" x14ac:dyDescent="0.25">
      <c r="A6215" s="188">
        <v>3203110816</v>
      </c>
      <c r="B6215" s="188" t="s">
        <v>3752</v>
      </c>
      <c r="C6215" s="188" t="s">
        <v>903</v>
      </c>
      <c r="D6215" s="188" t="s">
        <v>479</v>
      </c>
      <c r="E6215" s="189">
        <v>0</v>
      </c>
    </row>
    <row r="6216" spans="1:5" x14ac:dyDescent="0.25">
      <c r="A6216" s="190">
        <v>3203110817</v>
      </c>
      <c r="B6216" s="190" t="s">
        <v>4523</v>
      </c>
      <c r="C6216" s="190" t="s">
        <v>903</v>
      </c>
      <c r="D6216" s="190" t="s">
        <v>479</v>
      </c>
      <c r="E6216" s="191">
        <v>0</v>
      </c>
    </row>
    <row r="6217" spans="1:5" x14ac:dyDescent="0.25">
      <c r="A6217" s="188">
        <v>3203110818</v>
      </c>
      <c r="B6217" s="188" t="s">
        <v>5090</v>
      </c>
      <c r="C6217" s="188" t="s">
        <v>903</v>
      </c>
      <c r="D6217" s="188" t="s">
        <v>479</v>
      </c>
      <c r="E6217" s="189">
        <v>0</v>
      </c>
    </row>
    <row r="6218" spans="1:5" x14ac:dyDescent="0.25">
      <c r="A6218" s="190">
        <v>3203110819</v>
      </c>
      <c r="B6218" s="190" t="s">
        <v>5091</v>
      </c>
      <c r="C6218" s="190" t="s">
        <v>903</v>
      </c>
      <c r="D6218" s="190" t="s">
        <v>479</v>
      </c>
      <c r="E6218" s="191">
        <v>0</v>
      </c>
    </row>
    <row r="6219" spans="1:5" x14ac:dyDescent="0.25">
      <c r="A6219" s="188">
        <v>3203110820</v>
      </c>
      <c r="B6219" s="188" t="s">
        <v>4524</v>
      </c>
      <c r="C6219" s="188" t="s">
        <v>903</v>
      </c>
      <c r="D6219" s="188" t="s">
        <v>874</v>
      </c>
      <c r="E6219" s="189">
        <v>0</v>
      </c>
    </row>
    <row r="6220" spans="1:5" x14ac:dyDescent="0.25">
      <c r="A6220" s="190">
        <v>3203110821</v>
      </c>
      <c r="B6220" s="190" t="s">
        <v>4525</v>
      </c>
      <c r="C6220" s="190" t="s">
        <v>903</v>
      </c>
      <c r="D6220" s="190" t="s">
        <v>479</v>
      </c>
      <c r="E6220" s="191">
        <v>0</v>
      </c>
    </row>
    <row r="6221" spans="1:5" x14ac:dyDescent="0.25">
      <c r="A6221" s="188">
        <v>3203110822</v>
      </c>
      <c r="B6221" s="188" t="s">
        <v>4526</v>
      </c>
      <c r="C6221" s="188" t="s">
        <v>903</v>
      </c>
      <c r="D6221" s="188" t="s">
        <v>479</v>
      </c>
      <c r="E6221" s="189">
        <v>0</v>
      </c>
    </row>
    <row r="6222" spans="1:5" x14ac:dyDescent="0.25">
      <c r="A6222" s="190">
        <v>3203110823</v>
      </c>
      <c r="B6222" s="190" t="s">
        <v>4527</v>
      </c>
      <c r="C6222" s="190" t="s">
        <v>903</v>
      </c>
      <c r="D6222" s="190" t="s">
        <v>478</v>
      </c>
      <c r="E6222" s="191">
        <v>0</v>
      </c>
    </row>
    <row r="6223" spans="1:5" x14ac:dyDescent="0.25">
      <c r="A6223" s="188">
        <v>3203110824</v>
      </c>
      <c r="B6223" s="188" t="s">
        <v>4528</v>
      </c>
      <c r="C6223" s="188" t="s">
        <v>903</v>
      </c>
      <c r="D6223" s="188" t="s">
        <v>478</v>
      </c>
      <c r="E6223" s="189">
        <v>0</v>
      </c>
    </row>
    <row r="6224" spans="1:5" x14ac:dyDescent="0.25">
      <c r="A6224" s="190">
        <v>3203110825</v>
      </c>
      <c r="B6224" s="190" t="s">
        <v>4529</v>
      </c>
      <c r="C6224" s="190" t="s">
        <v>903</v>
      </c>
      <c r="D6224" s="190" t="s">
        <v>479</v>
      </c>
      <c r="E6224" s="191">
        <v>0</v>
      </c>
    </row>
    <row r="6225" spans="1:5" x14ac:dyDescent="0.25">
      <c r="A6225" s="188">
        <v>3203110826</v>
      </c>
      <c r="B6225" s="188" t="s">
        <v>4530</v>
      </c>
      <c r="C6225" s="188" t="s">
        <v>903</v>
      </c>
      <c r="D6225" s="188" t="s">
        <v>1975</v>
      </c>
      <c r="E6225" s="189">
        <v>0</v>
      </c>
    </row>
    <row r="6226" spans="1:5" x14ac:dyDescent="0.25">
      <c r="A6226" s="190">
        <v>3203110827</v>
      </c>
      <c r="B6226" s="190" t="s">
        <v>4531</v>
      </c>
      <c r="C6226" s="190" t="s">
        <v>903</v>
      </c>
      <c r="D6226" s="190" t="s">
        <v>1975</v>
      </c>
      <c r="E6226" s="191">
        <v>0</v>
      </c>
    </row>
    <row r="6227" spans="1:5" x14ac:dyDescent="0.25">
      <c r="A6227" s="188">
        <v>3203110828</v>
      </c>
      <c r="B6227" s="188" t="s">
        <v>4532</v>
      </c>
      <c r="C6227" s="188" t="s">
        <v>903</v>
      </c>
      <c r="D6227" s="188" t="s">
        <v>874</v>
      </c>
      <c r="E6227" s="189">
        <v>0</v>
      </c>
    </row>
    <row r="6228" spans="1:5" x14ac:dyDescent="0.25">
      <c r="A6228" s="190">
        <v>3203110829</v>
      </c>
      <c r="B6228" s="190" t="s">
        <v>5813</v>
      </c>
      <c r="C6228" s="190" t="s">
        <v>903</v>
      </c>
      <c r="D6228" s="190" t="s">
        <v>479</v>
      </c>
      <c r="E6228" s="191">
        <v>0</v>
      </c>
    </row>
    <row r="6229" spans="1:5" x14ac:dyDescent="0.25">
      <c r="A6229" s="188">
        <v>3203110830</v>
      </c>
      <c r="B6229" s="188" t="s">
        <v>5814</v>
      </c>
      <c r="C6229" s="188" t="s">
        <v>903</v>
      </c>
      <c r="D6229" s="188" t="s">
        <v>479</v>
      </c>
      <c r="E6229" s="189">
        <v>0</v>
      </c>
    </row>
    <row r="6230" spans="1:5" x14ac:dyDescent="0.25">
      <c r="A6230" s="190">
        <v>3203110831</v>
      </c>
      <c r="B6230" s="190" t="s">
        <v>5815</v>
      </c>
      <c r="C6230" s="190" t="s">
        <v>903</v>
      </c>
      <c r="D6230" s="190" t="s">
        <v>874</v>
      </c>
      <c r="E6230" s="191">
        <v>0</v>
      </c>
    </row>
    <row r="6231" spans="1:5" x14ac:dyDescent="0.25">
      <c r="A6231" s="188">
        <v>3203110832</v>
      </c>
      <c r="B6231" s="188" t="s">
        <v>4533</v>
      </c>
      <c r="C6231" s="188" t="s">
        <v>903</v>
      </c>
      <c r="D6231" s="188" t="s">
        <v>1975</v>
      </c>
      <c r="E6231" s="189">
        <v>0</v>
      </c>
    </row>
    <row r="6232" spans="1:5" x14ac:dyDescent="0.25">
      <c r="A6232" s="190">
        <v>3203110833</v>
      </c>
      <c r="B6232" s="190" t="s">
        <v>4534</v>
      </c>
      <c r="C6232" s="190" t="s">
        <v>903</v>
      </c>
      <c r="D6232" s="190" t="s">
        <v>1975</v>
      </c>
      <c r="E6232" s="191">
        <v>0</v>
      </c>
    </row>
    <row r="6233" spans="1:5" x14ac:dyDescent="0.25">
      <c r="A6233" s="188">
        <v>3203110834</v>
      </c>
      <c r="B6233" s="188" t="s">
        <v>4535</v>
      </c>
      <c r="C6233" s="188" t="s">
        <v>903</v>
      </c>
      <c r="D6233" s="188" t="s">
        <v>1975</v>
      </c>
      <c r="E6233" s="189">
        <v>0</v>
      </c>
    </row>
    <row r="6234" spans="1:5" x14ac:dyDescent="0.25">
      <c r="A6234" s="190">
        <v>3203110835</v>
      </c>
      <c r="B6234" s="190" t="s">
        <v>5092</v>
      </c>
      <c r="C6234" s="190" t="s">
        <v>903</v>
      </c>
      <c r="D6234" s="190" t="s">
        <v>479</v>
      </c>
      <c r="E6234" s="191">
        <v>0</v>
      </c>
    </row>
    <row r="6235" spans="1:5" x14ac:dyDescent="0.25">
      <c r="A6235" s="188">
        <v>3203110836</v>
      </c>
      <c r="B6235" s="188" t="s">
        <v>5093</v>
      </c>
      <c r="C6235" s="188" t="s">
        <v>903</v>
      </c>
      <c r="D6235" s="188" t="s">
        <v>1975</v>
      </c>
      <c r="E6235" s="189">
        <v>0</v>
      </c>
    </row>
    <row r="6236" spans="1:5" x14ac:dyDescent="0.25">
      <c r="A6236" s="190">
        <v>3203110837</v>
      </c>
      <c r="B6236" s="190" t="s">
        <v>4536</v>
      </c>
      <c r="C6236" s="190" t="s">
        <v>903</v>
      </c>
      <c r="D6236" s="190" t="s">
        <v>2062</v>
      </c>
      <c r="E6236" s="191">
        <v>0</v>
      </c>
    </row>
    <row r="6237" spans="1:5" x14ac:dyDescent="0.25">
      <c r="A6237" s="188">
        <v>3203110838</v>
      </c>
      <c r="B6237" s="188" t="s">
        <v>4537</v>
      </c>
      <c r="C6237" s="188" t="s">
        <v>903</v>
      </c>
      <c r="D6237" s="188" t="s">
        <v>2062</v>
      </c>
      <c r="E6237" s="189">
        <v>0</v>
      </c>
    </row>
    <row r="6238" spans="1:5" x14ac:dyDescent="0.25">
      <c r="A6238" s="190">
        <v>3203110839</v>
      </c>
      <c r="B6238" s="190" t="s">
        <v>4538</v>
      </c>
      <c r="C6238" s="190" t="s">
        <v>903</v>
      </c>
      <c r="D6238" s="190" t="s">
        <v>2062</v>
      </c>
      <c r="E6238" s="191">
        <v>0</v>
      </c>
    </row>
    <row r="6239" spans="1:5" x14ac:dyDescent="0.25">
      <c r="A6239" s="188">
        <v>3203110840</v>
      </c>
      <c r="B6239" s="188" t="s">
        <v>4539</v>
      </c>
      <c r="C6239" s="188" t="s">
        <v>903</v>
      </c>
      <c r="D6239" s="188" t="s">
        <v>874</v>
      </c>
      <c r="E6239" s="189">
        <v>0</v>
      </c>
    </row>
    <row r="6240" spans="1:5" x14ac:dyDescent="0.25">
      <c r="A6240" s="190">
        <v>3203110841</v>
      </c>
      <c r="B6240" s="190" t="s">
        <v>4540</v>
      </c>
      <c r="C6240" s="190" t="s">
        <v>903</v>
      </c>
      <c r="D6240" s="190" t="s">
        <v>1975</v>
      </c>
      <c r="E6240" s="191">
        <v>0</v>
      </c>
    </row>
    <row r="6241" spans="1:5" x14ac:dyDescent="0.25">
      <c r="A6241" s="188">
        <v>3203110842</v>
      </c>
      <c r="B6241" s="188" t="s">
        <v>4541</v>
      </c>
      <c r="C6241" s="188" t="s">
        <v>903</v>
      </c>
      <c r="D6241" s="188" t="s">
        <v>874</v>
      </c>
      <c r="E6241" s="189">
        <v>0</v>
      </c>
    </row>
    <row r="6242" spans="1:5" x14ac:dyDescent="0.25">
      <c r="A6242" s="190">
        <v>3203110843</v>
      </c>
      <c r="B6242" s="190" t="s">
        <v>4542</v>
      </c>
      <c r="C6242" s="190" t="s">
        <v>903</v>
      </c>
      <c r="D6242" s="190" t="s">
        <v>479</v>
      </c>
      <c r="E6242" s="191">
        <v>0</v>
      </c>
    </row>
    <row r="6243" spans="1:5" x14ac:dyDescent="0.25">
      <c r="A6243" s="188">
        <v>3203110844</v>
      </c>
      <c r="B6243" s="188" t="s">
        <v>4543</v>
      </c>
      <c r="C6243" s="188" t="s">
        <v>903</v>
      </c>
      <c r="D6243" s="188" t="s">
        <v>479</v>
      </c>
      <c r="E6243" s="189">
        <v>0</v>
      </c>
    </row>
    <row r="6244" spans="1:5" x14ac:dyDescent="0.25">
      <c r="A6244" s="190">
        <v>3203110845</v>
      </c>
      <c r="B6244" s="190" t="s">
        <v>5816</v>
      </c>
      <c r="C6244" s="190" t="s">
        <v>903</v>
      </c>
      <c r="D6244" s="190" t="s">
        <v>479</v>
      </c>
      <c r="E6244" s="191">
        <v>0</v>
      </c>
    </row>
    <row r="6245" spans="1:5" x14ac:dyDescent="0.25">
      <c r="A6245" s="188">
        <v>3203110846</v>
      </c>
      <c r="B6245" s="188" t="s">
        <v>4544</v>
      </c>
      <c r="C6245" s="188" t="s">
        <v>903</v>
      </c>
      <c r="D6245" s="188" t="s">
        <v>479</v>
      </c>
      <c r="E6245" s="189">
        <v>0</v>
      </c>
    </row>
    <row r="6246" spans="1:5" x14ac:dyDescent="0.25">
      <c r="A6246" s="190">
        <v>3203110847</v>
      </c>
      <c r="B6246" s="190" t="s">
        <v>4545</v>
      </c>
      <c r="C6246" s="190" t="s">
        <v>903</v>
      </c>
      <c r="D6246" s="190" t="s">
        <v>479</v>
      </c>
      <c r="E6246" s="191">
        <v>0</v>
      </c>
    </row>
    <row r="6247" spans="1:5" x14ac:dyDescent="0.25">
      <c r="A6247" s="188">
        <v>3203110848</v>
      </c>
      <c r="B6247" s="188" t="s">
        <v>4546</v>
      </c>
      <c r="C6247" s="188" t="s">
        <v>903</v>
      </c>
      <c r="D6247" s="188" t="s">
        <v>479</v>
      </c>
      <c r="E6247" s="189">
        <v>0</v>
      </c>
    </row>
    <row r="6248" spans="1:5" x14ac:dyDescent="0.25">
      <c r="A6248" s="190">
        <v>3203110849</v>
      </c>
      <c r="B6248" s="190" t="s">
        <v>4547</v>
      </c>
      <c r="C6248" s="190" t="s">
        <v>903</v>
      </c>
      <c r="D6248" s="190" t="s">
        <v>479</v>
      </c>
      <c r="E6248" s="191">
        <v>0</v>
      </c>
    </row>
    <row r="6249" spans="1:5" x14ac:dyDescent="0.25">
      <c r="A6249" s="188">
        <v>3203110850</v>
      </c>
      <c r="B6249" s="188" t="s">
        <v>3164</v>
      </c>
      <c r="C6249" s="188" t="s">
        <v>903</v>
      </c>
      <c r="D6249" s="188" t="s">
        <v>479</v>
      </c>
      <c r="E6249" s="189">
        <v>0</v>
      </c>
    </row>
    <row r="6250" spans="1:5" x14ac:dyDescent="0.25">
      <c r="A6250" s="190">
        <v>3203110851</v>
      </c>
      <c r="B6250" s="190" t="s">
        <v>3165</v>
      </c>
      <c r="C6250" s="190" t="s">
        <v>903</v>
      </c>
      <c r="D6250" s="190" t="s">
        <v>479</v>
      </c>
      <c r="E6250" s="191">
        <v>0</v>
      </c>
    </row>
    <row r="6251" spans="1:5" x14ac:dyDescent="0.25">
      <c r="A6251" s="188">
        <v>3203110852</v>
      </c>
      <c r="B6251" s="188" t="s">
        <v>4548</v>
      </c>
      <c r="C6251" s="188" t="s">
        <v>903</v>
      </c>
      <c r="D6251" s="188" t="s">
        <v>479</v>
      </c>
      <c r="E6251" s="189">
        <v>0</v>
      </c>
    </row>
    <row r="6252" spans="1:5" x14ac:dyDescent="0.25">
      <c r="A6252" s="190">
        <v>3203110853</v>
      </c>
      <c r="B6252" s="190" t="s">
        <v>4549</v>
      </c>
      <c r="C6252" s="190" t="s">
        <v>903</v>
      </c>
      <c r="D6252" s="190" t="s">
        <v>479</v>
      </c>
      <c r="E6252" s="191">
        <v>0</v>
      </c>
    </row>
    <row r="6253" spans="1:5" x14ac:dyDescent="0.25">
      <c r="A6253" s="188">
        <v>3203110854</v>
      </c>
      <c r="B6253" s="188" t="s">
        <v>4550</v>
      </c>
      <c r="C6253" s="188" t="s">
        <v>903</v>
      </c>
      <c r="D6253" s="188" t="s">
        <v>479</v>
      </c>
      <c r="E6253" s="189">
        <v>0</v>
      </c>
    </row>
    <row r="6254" spans="1:5" x14ac:dyDescent="0.25">
      <c r="A6254" s="190">
        <v>3203110855</v>
      </c>
      <c r="B6254" s="190" t="s">
        <v>4551</v>
      </c>
      <c r="C6254" s="190" t="s">
        <v>903</v>
      </c>
      <c r="D6254" s="190" t="s">
        <v>479</v>
      </c>
      <c r="E6254" s="191">
        <v>0</v>
      </c>
    </row>
    <row r="6255" spans="1:5" x14ac:dyDescent="0.25">
      <c r="A6255" s="188">
        <v>3203110856</v>
      </c>
      <c r="B6255" s="188" t="s">
        <v>2651</v>
      </c>
      <c r="C6255" s="188" t="s">
        <v>903</v>
      </c>
      <c r="D6255" s="188" t="s">
        <v>479</v>
      </c>
      <c r="E6255" s="189">
        <v>0</v>
      </c>
    </row>
    <row r="6256" spans="1:5" x14ac:dyDescent="0.25">
      <c r="A6256" s="190">
        <v>3203110857</v>
      </c>
      <c r="B6256" s="190" t="s">
        <v>4552</v>
      </c>
      <c r="C6256" s="190" t="s">
        <v>903</v>
      </c>
      <c r="D6256" s="190" t="s">
        <v>479</v>
      </c>
      <c r="E6256" s="191">
        <v>0</v>
      </c>
    </row>
    <row r="6257" spans="1:5" x14ac:dyDescent="0.25">
      <c r="A6257" s="188">
        <v>3203110858</v>
      </c>
      <c r="B6257" s="188" t="s">
        <v>4553</v>
      </c>
      <c r="C6257" s="188" t="s">
        <v>903</v>
      </c>
      <c r="D6257" s="188" t="s">
        <v>479</v>
      </c>
      <c r="E6257" s="189">
        <v>0</v>
      </c>
    </row>
    <row r="6258" spans="1:5" x14ac:dyDescent="0.25">
      <c r="A6258" s="190">
        <v>3203110859</v>
      </c>
      <c r="B6258" s="190" t="s">
        <v>4554</v>
      </c>
      <c r="C6258" s="190" t="s">
        <v>903</v>
      </c>
      <c r="D6258" s="190" t="s">
        <v>478</v>
      </c>
      <c r="E6258" s="191">
        <v>0</v>
      </c>
    </row>
    <row r="6259" spans="1:5" x14ac:dyDescent="0.25">
      <c r="A6259" s="188">
        <v>3203110860</v>
      </c>
      <c r="B6259" s="188" t="s">
        <v>4555</v>
      </c>
      <c r="C6259" s="188" t="s">
        <v>903</v>
      </c>
      <c r="D6259" s="188" t="s">
        <v>478</v>
      </c>
      <c r="E6259" s="189">
        <v>0</v>
      </c>
    </row>
    <row r="6260" spans="1:5" x14ac:dyDescent="0.25">
      <c r="A6260" s="190">
        <v>3203110861</v>
      </c>
      <c r="B6260" s="190" t="s">
        <v>5094</v>
      </c>
      <c r="C6260" s="190" t="s">
        <v>903</v>
      </c>
      <c r="D6260" s="190" t="s">
        <v>1975</v>
      </c>
      <c r="E6260" s="191">
        <v>0</v>
      </c>
    </row>
    <row r="6261" spans="1:5" x14ac:dyDescent="0.25">
      <c r="A6261" s="188">
        <v>3203110862</v>
      </c>
      <c r="B6261" s="188" t="s">
        <v>4556</v>
      </c>
      <c r="C6261" s="188" t="s">
        <v>903</v>
      </c>
      <c r="D6261" s="188" t="s">
        <v>479</v>
      </c>
      <c r="E6261" s="189">
        <v>0</v>
      </c>
    </row>
    <row r="6262" spans="1:5" x14ac:dyDescent="0.25">
      <c r="A6262" s="190">
        <v>3203110863</v>
      </c>
      <c r="B6262" s="190" t="s">
        <v>7285</v>
      </c>
      <c r="C6262" s="190" t="s">
        <v>903</v>
      </c>
      <c r="D6262" s="190" t="s">
        <v>479</v>
      </c>
      <c r="E6262" s="191">
        <v>0</v>
      </c>
    </row>
    <row r="6263" spans="1:5" x14ac:dyDescent="0.25">
      <c r="A6263" s="188">
        <v>3203110864</v>
      </c>
      <c r="B6263" s="188" t="s">
        <v>4557</v>
      </c>
      <c r="C6263" s="188" t="s">
        <v>903</v>
      </c>
      <c r="D6263" s="188" t="s">
        <v>874</v>
      </c>
      <c r="E6263" s="189">
        <v>0</v>
      </c>
    </row>
    <row r="6264" spans="1:5" x14ac:dyDescent="0.25">
      <c r="A6264" s="190">
        <v>3203110865</v>
      </c>
      <c r="B6264" s="190" t="s">
        <v>5095</v>
      </c>
      <c r="C6264" s="190" t="s">
        <v>903</v>
      </c>
      <c r="D6264" s="190" t="s">
        <v>479</v>
      </c>
      <c r="E6264" s="191">
        <v>0</v>
      </c>
    </row>
    <row r="6265" spans="1:5" x14ac:dyDescent="0.25">
      <c r="A6265" s="188">
        <v>3203110866</v>
      </c>
      <c r="B6265" s="188" t="s">
        <v>4558</v>
      </c>
      <c r="C6265" s="188" t="s">
        <v>903</v>
      </c>
      <c r="D6265" s="188" t="s">
        <v>1975</v>
      </c>
      <c r="E6265" s="189">
        <v>0</v>
      </c>
    </row>
    <row r="6266" spans="1:5" x14ac:dyDescent="0.25">
      <c r="A6266" s="190">
        <v>3203110867</v>
      </c>
      <c r="B6266" s="190" t="s">
        <v>4559</v>
      </c>
      <c r="C6266" s="190" t="s">
        <v>903</v>
      </c>
      <c r="D6266" s="190" t="s">
        <v>1975</v>
      </c>
      <c r="E6266" s="191">
        <v>0</v>
      </c>
    </row>
    <row r="6267" spans="1:5" x14ac:dyDescent="0.25">
      <c r="A6267" s="188">
        <v>3203110868</v>
      </c>
      <c r="B6267" s="188" t="s">
        <v>4560</v>
      </c>
      <c r="C6267" s="188" t="s">
        <v>903</v>
      </c>
      <c r="D6267" s="188" t="s">
        <v>479</v>
      </c>
      <c r="E6267" s="189">
        <v>0</v>
      </c>
    </row>
    <row r="6268" spans="1:5" x14ac:dyDescent="0.25">
      <c r="A6268" s="190">
        <v>3203110869</v>
      </c>
      <c r="B6268" s="190" t="s">
        <v>4561</v>
      </c>
      <c r="C6268" s="190" t="s">
        <v>903</v>
      </c>
      <c r="D6268" s="190" t="s">
        <v>479</v>
      </c>
      <c r="E6268" s="191">
        <v>0</v>
      </c>
    </row>
    <row r="6269" spans="1:5" x14ac:dyDescent="0.25">
      <c r="A6269" s="188">
        <v>3203110870</v>
      </c>
      <c r="B6269" s="188" t="s">
        <v>4562</v>
      </c>
      <c r="C6269" s="188" t="s">
        <v>903</v>
      </c>
      <c r="D6269" s="188" t="s">
        <v>479</v>
      </c>
      <c r="E6269" s="189">
        <v>0</v>
      </c>
    </row>
    <row r="6270" spans="1:5" x14ac:dyDescent="0.25">
      <c r="A6270" s="190">
        <v>3203110871</v>
      </c>
      <c r="B6270" s="190" t="s">
        <v>4563</v>
      </c>
      <c r="C6270" s="190" t="s">
        <v>903</v>
      </c>
      <c r="D6270" s="190" t="s">
        <v>479</v>
      </c>
      <c r="E6270" s="191">
        <v>0</v>
      </c>
    </row>
    <row r="6271" spans="1:5" x14ac:dyDescent="0.25">
      <c r="A6271" s="188">
        <v>3203110872</v>
      </c>
      <c r="B6271" s="188" t="s">
        <v>11909</v>
      </c>
      <c r="C6271" s="188" t="s">
        <v>903</v>
      </c>
      <c r="D6271" s="188" t="s">
        <v>479</v>
      </c>
      <c r="E6271" s="189">
        <v>0</v>
      </c>
    </row>
    <row r="6272" spans="1:5" x14ac:dyDescent="0.25">
      <c r="A6272" s="190">
        <v>3203110873</v>
      </c>
      <c r="B6272" s="190" t="s">
        <v>4564</v>
      </c>
      <c r="C6272" s="190" t="s">
        <v>903</v>
      </c>
      <c r="D6272" s="190" t="s">
        <v>479</v>
      </c>
      <c r="E6272" s="191">
        <v>0</v>
      </c>
    </row>
    <row r="6273" spans="1:5" x14ac:dyDescent="0.25">
      <c r="A6273" s="188">
        <v>3203110874</v>
      </c>
      <c r="B6273" s="188" t="s">
        <v>3157</v>
      </c>
      <c r="C6273" s="188" t="s">
        <v>903</v>
      </c>
      <c r="D6273" s="188" t="s">
        <v>479</v>
      </c>
      <c r="E6273" s="189">
        <v>0</v>
      </c>
    </row>
    <row r="6274" spans="1:5" x14ac:dyDescent="0.25">
      <c r="A6274" s="190">
        <v>3203110875</v>
      </c>
      <c r="B6274" s="190" t="s">
        <v>11910</v>
      </c>
      <c r="C6274" s="190" t="s">
        <v>903</v>
      </c>
      <c r="D6274" s="190" t="s">
        <v>479</v>
      </c>
      <c r="E6274" s="191">
        <v>0</v>
      </c>
    </row>
    <row r="6275" spans="1:5" x14ac:dyDescent="0.25">
      <c r="A6275" s="188">
        <v>3203110876</v>
      </c>
      <c r="B6275" s="188" t="s">
        <v>5817</v>
      </c>
      <c r="C6275" s="188" t="s">
        <v>903</v>
      </c>
      <c r="D6275" s="188" t="s">
        <v>479</v>
      </c>
      <c r="E6275" s="189">
        <v>0</v>
      </c>
    </row>
    <row r="6276" spans="1:5" x14ac:dyDescent="0.25">
      <c r="A6276" s="190">
        <v>3203110877</v>
      </c>
      <c r="B6276" s="190" t="s">
        <v>8619</v>
      </c>
      <c r="C6276" s="190" t="s">
        <v>903</v>
      </c>
      <c r="D6276" s="190" t="s">
        <v>479</v>
      </c>
      <c r="E6276" s="191">
        <v>0</v>
      </c>
    </row>
    <row r="6277" spans="1:5" x14ac:dyDescent="0.25">
      <c r="A6277" s="188">
        <v>3203110878</v>
      </c>
      <c r="B6277" s="188" t="s">
        <v>11911</v>
      </c>
      <c r="C6277" s="188" t="s">
        <v>903</v>
      </c>
      <c r="D6277" s="188" t="s">
        <v>479</v>
      </c>
      <c r="E6277" s="189">
        <v>0</v>
      </c>
    </row>
    <row r="6278" spans="1:5" x14ac:dyDescent="0.25">
      <c r="A6278" s="190">
        <v>3203110879</v>
      </c>
      <c r="B6278" s="190" t="s">
        <v>4566</v>
      </c>
      <c r="C6278" s="190" t="s">
        <v>903</v>
      </c>
      <c r="D6278" s="190" t="s">
        <v>479</v>
      </c>
      <c r="E6278" s="191">
        <v>0</v>
      </c>
    </row>
    <row r="6279" spans="1:5" x14ac:dyDescent="0.25">
      <c r="A6279" s="188">
        <v>3203110880</v>
      </c>
      <c r="B6279" s="188" t="s">
        <v>4567</v>
      </c>
      <c r="C6279" s="188" t="s">
        <v>903</v>
      </c>
      <c r="D6279" s="188" t="s">
        <v>479</v>
      </c>
      <c r="E6279" s="189">
        <v>0</v>
      </c>
    </row>
    <row r="6280" spans="1:5" x14ac:dyDescent="0.25">
      <c r="A6280" s="190">
        <v>3203110881</v>
      </c>
      <c r="B6280" s="190" t="s">
        <v>4568</v>
      </c>
      <c r="C6280" s="190" t="s">
        <v>903</v>
      </c>
      <c r="D6280" s="190" t="s">
        <v>479</v>
      </c>
      <c r="E6280" s="191">
        <v>0</v>
      </c>
    </row>
    <row r="6281" spans="1:5" x14ac:dyDescent="0.25">
      <c r="A6281" s="188">
        <v>3203110882</v>
      </c>
      <c r="B6281" s="188" t="s">
        <v>4569</v>
      </c>
      <c r="C6281" s="188" t="s">
        <v>903</v>
      </c>
      <c r="D6281" s="188" t="s">
        <v>479</v>
      </c>
      <c r="E6281" s="189">
        <v>0</v>
      </c>
    </row>
    <row r="6282" spans="1:5" x14ac:dyDescent="0.25">
      <c r="A6282" s="190">
        <v>3203110883</v>
      </c>
      <c r="B6282" s="190" t="s">
        <v>4570</v>
      </c>
      <c r="C6282" s="190" t="s">
        <v>903</v>
      </c>
      <c r="D6282" s="190" t="s">
        <v>479</v>
      </c>
      <c r="E6282" s="191">
        <v>0</v>
      </c>
    </row>
    <row r="6283" spans="1:5" x14ac:dyDescent="0.25">
      <c r="A6283" s="188">
        <v>3203110884</v>
      </c>
      <c r="B6283" s="188" t="s">
        <v>4571</v>
      </c>
      <c r="C6283" s="188" t="s">
        <v>903</v>
      </c>
      <c r="D6283" s="188" t="s">
        <v>479</v>
      </c>
      <c r="E6283" s="189">
        <v>0</v>
      </c>
    </row>
    <row r="6284" spans="1:5" x14ac:dyDescent="0.25">
      <c r="A6284" s="190">
        <v>3203110885</v>
      </c>
      <c r="B6284" s="190" t="s">
        <v>5096</v>
      </c>
      <c r="C6284" s="190" t="s">
        <v>903</v>
      </c>
      <c r="D6284" s="190" t="s">
        <v>1975</v>
      </c>
      <c r="E6284" s="191">
        <v>0</v>
      </c>
    </row>
    <row r="6285" spans="1:5" x14ac:dyDescent="0.25">
      <c r="A6285" s="188">
        <v>3203110886</v>
      </c>
      <c r="B6285" s="188" t="s">
        <v>5818</v>
      </c>
      <c r="C6285" s="188" t="s">
        <v>903</v>
      </c>
      <c r="D6285" s="188" t="s">
        <v>479</v>
      </c>
      <c r="E6285" s="189">
        <v>0</v>
      </c>
    </row>
    <row r="6286" spans="1:5" x14ac:dyDescent="0.25">
      <c r="A6286" s="190">
        <v>3203110887</v>
      </c>
      <c r="B6286" s="190" t="s">
        <v>5097</v>
      </c>
      <c r="C6286" s="190" t="s">
        <v>903</v>
      </c>
      <c r="D6286" s="190" t="s">
        <v>479</v>
      </c>
      <c r="E6286" s="191">
        <v>0</v>
      </c>
    </row>
    <row r="6287" spans="1:5" x14ac:dyDescent="0.25">
      <c r="A6287" s="188">
        <v>3203110888</v>
      </c>
      <c r="B6287" s="188" t="s">
        <v>11912</v>
      </c>
      <c r="C6287" s="188" t="s">
        <v>903</v>
      </c>
      <c r="D6287" s="188" t="s">
        <v>479</v>
      </c>
      <c r="E6287" s="189">
        <v>0</v>
      </c>
    </row>
    <row r="6288" spans="1:5" x14ac:dyDescent="0.25">
      <c r="A6288" s="190">
        <v>3203110889</v>
      </c>
      <c r="B6288" s="190" t="s">
        <v>4572</v>
      </c>
      <c r="C6288" s="190" t="s">
        <v>903</v>
      </c>
      <c r="D6288" s="190" t="s">
        <v>479</v>
      </c>
      <c r="E6288" s="191">
        <v>0</v>
      </c>
    </row>
    <row r="6289" spans="1:5" x14ac:dyDescent="0.25">
      <c r="A6289" s="188">
        <v>3203110890</v>
      </c>
      <c r="B6289" s="188" t="s">
        <v>5819</v>
      </c>
      <c r="C6289" s="188" t="s">
        <v>903</v>
      </c>
      <c r="D6289" s="188" t="s">
        <v>479</v>
      </c>
      <c r="E6289" s="189">
        <v>0</v>
      </c>
    </row>
    <row r="6290" spans="1:5" x14ac:dyDescent="0.25">
      <c r="A6290" s="190">
        <v>3203110891</v>
      </c>
      <c r="B6290" s="190" t="s">
        <v>4573</v>
      </c>
      <c r="C6290" s="190" t="s">
        <v>903</v>
      </c>
      <c r="D6290" s="190" t="s">
        <v>479</v>
      </c>
      <c r="E6290" s="191">
        <v>0</v>
      </c>
    </row>
    <row r="6291" spans="1:5" x14ac:dyDescent="0.25">
      <c r="A6291" s="188">
        <v>3203110892</v>
      </c>
      <c r="B6291" s="188" t="s">
        <v>8620</v>
      </c>
      <c r="C6291" s="188" t="s">
        <v>903</v>
      </c>
      <c r="D6291" s="188" t="s">
        <v>479</v>
      </c>
      <c r="E6291" s="189">
        <v>0</v>
      </c>
    </row>
    <row r="6292" spans="1:5" x14ac:dyDescent="0.25">
      <c r="A6292" s="190">
        <v>3203110893</v>
      </c>
      <c r="B6292" s="190" t="s">
        <v>5820</v>
      </c>
      <c r="C6292" s="190" t="s">
        <v>903</v>
      </c>
      <c r="D6292" s="190" t="s">
        <v>479</v>
      </c>
      <c r="E6292" s="191">
        <v>0</v>
      </c>
    </row>
    <row r="6293" spans="1:5" x14ac:dyDescent="0.25">
      <c r="A6293" s="188">
        <v>3203110894</v>
      </c>
      <c r="B6293" s="188" t="s">
        <v>4574</v>
      </c>
      <c r="C6293" s="188" t="s">
        <v>903</v>
      </c>
      <c r="D6293" s="188" t="s">
        <v>479</v>
      </c>
      <c r="E6293" s="189">
        <v>0</v>
      </c>
    </row>
    <row r="6294" spans="1:5" x14ac:dyDescent="0.25">
      <c r="A6294" s="190">
        <v>3203110895</v>
      </c>
      <c r="B6294" s="190" t="s">
        <v>4575</v>
      </c>
      <c r="C6294" s="190" t="s">
        <v>903</v>
      </c>
      <c r="D6294" s="190" t="s">
        <v>479</v>
      </c>
      <c r="E6294" s="191">
        <v>0</v>
      </c>
    </row>
    <row r="6295" spans="1:5" x14ac:dyDescent="0.25">
      <c r="A6295" s="188">
        <v>3203110896</v>
      </c>
      <c r="B6295" s="188" t="s">
        <v>4576</v>
      </c>
      <c r="C6295" s="188" t="s">
        <v>903</v>
      </c>
      <c r="D6295" s="188" t="s">
        <v>479</v>
      </c>
      <c r="E6295" s="189">
        <v>0</v>
      </c>
    </row>
    <row r="6296" spans="1:5" x14ac:dyDescent="0.25">
      <c r="A6296" s="190">
        <v>3203110897</v>
      </c>
      <c r="B6296" s="190" t="s">
        <v>5583</v>
      </c>
      <c r="C6296" s="190" t="s">
        <v>903</v>
      </c>
      <c r="D6296" s="190" t="s">
        <v>479</v>
      </c>
      <c r="E6296" s="191">
        <v>0</v>
      </c>
    </row>
    <row r="6297" spans="1:5" x14ac:dyDescent="0.25">
      <c r="A6297" s="188">
        <v>3203110898</v>
      </c>
      <c r="B6297" s="188" t="s">
        <v>8621</v>
      </c>
      <c r="C6297" s="188" t="s">
        <v>903</v>
      </c>
      <c r="D6297" s="188" t="s">
        <v>479</v>
      </c>
      <c r="E6297" s="189">
        <v>0</v>
      </c>
    </row>
    <row r="6298" spans="1:5" x14ac:dyDescent="0.25">
      <c r="A6298" s="190">
        <v>3203110899</v>
      </c>
      <c r="B6298" s="190" t="s">
        <v>4577</v>
      </c>
      <c r="C6298" s="190" t="s">
        <v>903</v>
      </c>
      <c r="D6298" s="190" t="s">
        <v>479</v>
      </c>
      <c r="E6298" s="191">
        <v>0</v>
      </c>
    </row>
    <row r="6299" spans="1:5" x14ac:dyDescent="0.25">
      <c r="A6299" s="188">
        <v>3203110900</v>
      </c>
      <c r="B6299" s="188" t="s">
        <v>4578</v>
      </c>
      <c r="C6299" s="188" t="s">
        <v>903</v>
      </c>
      <c r="D6299" s="188" t="s">
        <v>479</v>
      </c>
      <c r="E6299" s="189">
        <v>0</v>
      </c>
    </row>
    <row r="6300" spans="1:5" x14ac:dyDescent="0.25">
      <c r="A6300" s="190">
        <v>3203110901</v>
      </c>
      <c r="B6300" s="190" t="s">
        <v>4579</v>
      </c>
      <c r="C6300" s="190" t="s">
        <v>903</v>
      </c>
      <c r="D6300" s="190" t="s">
        <v>3419</v>
      </c>
      <c r="E6300" s="191">
        <v>0</v>
      </c>
    </row>
    <row r="6301" spans="1:5" x14ac:dyDescent="0.25">
      <c r="A6301" s="188">
        <v>3203110902</v>
      </c>
      <c r="B6301" s="188" t="s">
        <v>6257</v>
      </c>
      <c r="C6301" s="188" t="s">
        <v>903</v>
      </c>
      <c r="D6301" s="188" t="s">
        <v>479</v>
      </c>
      <c r="E6301" s="189">
        <v>0</v>
      </c>
    </row>
    <row r="6302" spans="1:5" x14ac:dyDescent="0.25">
      <c r="A6302" s="190">
        <v>3203110903</v>
      </c>
      <c r="B6302" s="190" t="s">
        <v>4580</v>
      </c>
      <c r="C6302" s="190" t="s">
        <v>903</v>
      </c>
      <c r="D6302" s="190" t="s">
        <v>1975</v>
      </c>
      <c r="E6302" s="191">
        <v>0</v>
      </c>
    </row>
    <row r="6303" spans="1:5" x14ac:dyDescent="0.25">
      <c r="A6303" s="188">
        <v>3203110904</v>
      </c>
      <c r="B6303" s="188" t="s">
        <v>4645</v>
      </c>
      <c r="C6303" s="188" t="s">
        <v>903</v>
      </c>
      <c r="D6303" s="188" t="s">
        <v>479</v>
      </c>
      <c r="E6303" s="189">
        <v>0</v>
      </c>
    </row>
    <row r="6304" spans="1:5" x14ac:dyDescent="0.25">
      <c r="A6304" s="190">
        <v>3203110905</v>
      </c>
      <c r="B6304" s="190" t="s">
        <v>5098</v>
      </c>
      <c r="C6304" s="190" t="s">
        <v>903</v>
      </c>
      <c r="D6304" s="190" t="s">
        <v>479</v>
      </c>
      <c r="E6304" s="191">
        <v>0</v>
      </c>
    </row>
    <row r="6305" spans="1:5" x14ac:dyDescent="0.25">
      <c r="A6305" s="188">
        <v>3203110906</v>
      </c>
      <c r="B6305" s="188" t="s">
        <v>5099</v>
      </c>
      <c r="C6305" s="188" t="s">
        <v>903</v>
      </c>
      <c r="D6305" s="188" t="s">
        <v>479</v>
      </c>
      <c r="E6305" s="189">
        <v>0</v>
      </c>
    </row>
    <row r="6306" spans="1:5" x14ac:dyDescent="0.25">
      <c r="A6306" s="190">
        <v>3203110907</v>
      </c>
      <c r="B6306" s="190" t="s">
        <v>5100</v>
      </c>
      <c r="C6306" s="190" t="s">
        <v>903</v>
      </c>
      <c r="D6306" s="190" t="s">
        <v>479</v>
      </c>
      <c r="E6306" s="191">
        <v>0</v>
      </c>
    </row>
    <row r="6307" spans="1:5" x14ac:dyDescent="0.25">
      <c r="A6307" s="188">
        <v>3203110908</v>
      </c>
      <c r="B6307" s="188" t="s">
        <v>8823</v>
      </c>
      <c r="C6307" s="188" t="s">
        <v>903</v>
      </c>
      <c r="D6307" s="188" t="s">
        <v>1975</v>
      </c>
      <c r="E6307" s="189">
        <v>0</v>
      </c>
    </row>
    <row r="6308" spans="1:5" x14ac:dyDescent="0.25">
      <c r="A6308" s="190">
        <v>3203110909</v>
      </c>
      <c r="B6308" s="190" t="s">
        <v>5821</v>
      </c>
      <c r="C6308" s="190" t="s">
        <v>903</v>
      </c>
      <c r="D6308" s="190" t="s">
        <v>1975</v>
      </c>
      <c r="E6308" s="191">
        <v>0</v>
      </c>
    </row>
    <row r="6309" spans="1:5" x14ac:dyDescent="0.25">
      <c r="A6309" s="188">
        <v>3203110910</v>
      </c>
      <c r="B6309" s="188" t="s">
        <v>5822</v>
      </c>
      <c r="C6309" s="188" t="s">
        <v>903</v>
      </c>
      <c r="D6309" s="188" t="s">
        <v>1975</v>
      </c>
      <c r="E6309" s="189">
        <v>0</v>
      </c>
    </row>
    <row r="6310" spans="1:5" x14ac:dyDescent="0.25">
      <c r="A6310" s="190">
        <v>3203110911</v>
      </c>
      <c r="B6310" s="190" t="s">
        <v>5823</v>
      </c>
      <c r="C6310" s="190" t="s">
        <v>903</v>
      </c>
      <c r="D6310" s="190" t="s">
        <v>1975</v>
      </c>
      <c r="E6310" s="191">
        <v>0</v>
      </c>
    </row>
    <row r="6311" spans="1:5" x14ac:dyDescent="0.25">
      <c r="A6311" s="188">
        <v>3203110912</v>
      </c>
      <c r="B6311" s="188" t="s">
        <v>5824</v>
      </c>
      <c r="C6311" s="188" t="s">
        <v>903</v>
      </c>
      <c r="D6311" s="188" t="s">
        <v>1975</v>
      </c>
      <c r="E6311" s="189">
        <v>0</v>
      </c>
    </row>
    <row r="6312" spans="1:5" x14ac:dyDescent="0.25">
      <c r="A6312" s="190">
        <v>3203110913</v>
      </c>
      <c r="B6312" s="190" t="s">
        <v>5825</v>
      </c>
      <c r="C6312" s="190" t="s">
        <v>903</v>
      </c>
      <c r="D6312" s="190" t="s">
        <v>1975</v>
      </c>
      <c r="E6312" s="191">
        <v>0</v>
      </c>
    </row>
    <row r="6313" spans="1:5" x14ac:dyDescent="0.25">
      <c r="A6313" s="188">
        <v>3203110914</v>
      </c>
      <c r="B6313" s="188" t="s">
        <v>5826</v>
      </c>
      <c r="C6313" s="188" t="s">
        <v>903</v>
      </c>
      <c r="D6313" s="188" t="s">
        <v>1975</v>
      </c>
      <c r="E6313" s="189">
        <v>0</v>
      </c>
    </row>
    <row r="6314" spans="1:5" x14ac:dyDescent="0.25">
      <c r="A6314" s="190">
        <v>3203110915</v>
      </c>
      <c r="B6314" s="190" t="s">
        <v>5827</v>
      </c>
      <c r="C6314" s="190" t="s">
        <v>903</v>
      </c>
      <c r="D6314" s="190" t="s">
        <v>874</v>
      </c>
      <c r="E6314" s="191">
        <v>0</v>
      </c>
    </row>
    <row r="6315" spans="1:5" x14ac:dyDescent="0.25">
      <c r="A6315" s="188">
        <v>3203110916</v>
      </c>
      <c r="B6315" s="188" t="s">
        <v>5828</v>
      </c>
      <c r="C6315" s="188" t="s">
        <v>903</v>
      </c>
      <c r="D6315" s="188" t="s">
        <v>874</v>
      </c>
      <c r="E6315" s="189">
        <v>0</v>
      </c>
    </row>
    <row r="6316" spans="1:5" x14ac:dyDescent="0.25">
      <c r="A6316" s="190">
        <v>3203110917</v>
      </c>
      <c r="B6316" s="190" t="s">
        <v>5829</v>
      </c>
      <c r="C6316" s="190" t="s">
        <v>903</v>
      </c>
      <c r="D6316" s="190" t="s">
        <v>479</v>
      </c>
      <c r="E6316" s="191">
        <v>0</v>
      </c>
    </row>
    <row r="6317" spans="1:5" x14ac:dyDescent="0.25">
      <c r="A6317" s="188">
        <v>3203110918</v>
      </c>
      <c r="B6317" s="188" t="s">
        <v>5830</v>
      </c>
      <c r="C6317" s="188" t="s">
        <v>903</v>
      </c>
      <c r="D6317" s="188" t="s">
        <v>1975</v>
      </c>
      <c r="E6317" s="189">
        <v>0</v>
      </c>
    </row>
    <row r="6318" spans="1:5" x14ac:dyDescent="0.25">
      <c r="A6318" s="190">
        <v>3203110919</v>
      </c>
      <c r="B6318" s="190" t="s">
        <v>5831</v>
      </c>
      <c r="C6318" s="190" t="s">
        <v>903</v>
      </c>
      <c r="D6318" s="190" t="s">
        <v>479</v>
      </c>
      <c r="E6318" s="191">
        <v>0</v>
      </c>
    </row>
    <row r="6319" spans="1:5" x14ac:dyDescent="0.25">
      <c r="A6319" s="188">
        <v>3203110920</v>
      </c>
      <c r="B6319" s="188" t="s">
        <v>5832</v>
      </c>
      <c r="C6319" s="188" t="s">
        <v>903</v>
      </c>
      <c r="D6319" s="188" t="s">
        <v>479</v>
      </c>
      <c r="E6319" s="189">
        <v>0</v>
      </c>
    </row>
    <row r="6320" spans="1:5" x14ac:dyDescent="0.25">
      <c r="A6320" s="190">
        <v>3203110921</v>
      </c>
      <c r="B6320" s="190" t="s">
        <v>5833</v>
      </c>
      <c r="C6320" s="190" t="s">
        <v>903</v>
      </c>
      <c r="D6320" s="190" t="s">
        <v>479</v>
      </c>
      <c r="E6320" s="191">
        <v>0</v>
      </c>
    </row>
    <row r="6321" spans="1:5" x14ac:dyDescent="0.25">
      <c r="A6321" s="188">
        <v>3203110922</v>
      </c>
      <c r="B6321" s="188" t="s">
        <v>6954</v>
      </c>
      <c r="C6321" s="188" t="s">
        <v>903</v>
      </c>
      <c r="D6321" s="188" t="s">
        <v>479</v>
      </c>
      <c r="E6321" s="189">
        <v>0</v>
      </c>
    </row>
    <row r="6322" spans="1:5" x14ac:dyDescent="0.25">
      <c r="A6322" s="190">
        <v>3203110923</v>
      </c>
      <c r="B6322" s="190" t="s">
        <v>5834</v>
      </c>
      <c r="C6322" s="190" t="s">
        <v>903</v>
      </c>
      <c r="D6322" s="190" t="s">
        <v>2091</v>
      </c>
      <c r="E6322" s="191">
        <v>0</v>
      </c>
    </row>
    <row r="6323" spans="1:5" x14ac:dyDescent="0.25">
      <c r="A6323" s="188">
        <v>3203110924</v>
      </c>
      <c r="B6323" s="188" t="s">
        <v>6955</v>
      </c>
      <c r="C6323" s="188" t="s">
        <v>903</v>
      </c>
      <c r="D6323" s="188" t="s">
        <v>874</v>
      </c>
      <c r="E6323" s="189">
        <v>0</v>
      </c>
    </row>
    <row r="6324" spans="1:5" x14ac:dyDescent="0.25">
      <c r="A6324" s="190">
        <v>3203110925</v>
      </c>
      <c r="B6324" s="190" t="s">
        <v>6956</v>
      </c>
      <c r="C6324" s="190" t="s">
        <v>903</v>
      </c>
      <c r="D6324" s="190" t="s">
        <v>1975</v>
      </c>
      <c r="E6324" s="191">
        <v>0</v>
      </c>
    </row>
    <row r="6325" spans="1:5" x14ac:dyDescent="0.25">
      <c r="A6325" s="188">
        <v>3203110926</v>
      </c>
      <c r="B6325" s="188" t="s">
        <v>6957</v>
      </c>
      <c r="C6325" s="188" t="s">
        <v>903</v>
      </c>
      <c r="D6325" s="188" t="s">
        <v>1975</v>
      </c>
      <c r="E6325" s="189">
        <v>0</v>
      </c>
    </row>
    <row r="6326" spans="1:5" x14ac:dyDescent="0.25">
      <c r="A6326" s="190">
        <v>3203110927</v>
      </c>
      <c r="B6326" s="190" t="s">
        <v>6958</v>
      </c>
      <c r="C6326" s="190" t="s">
        <v>903</v>
      </c>
      <c r="D6326" s="190" t="s">
        <v>1975</v>
      </c>
      <c r="E6326" s="191">
        <v>0</v>
      </c>
    </row>
    <row r="6327" spans="1:5" x14ac:dyDescent="0.25">
      <c r="A6327" s="188">
        <v>3203110928</v>
      </c>
      <c r="B6327" s="188" t="s">
        <v>6959</v>
      </c>
      <c r="C6327" s="188" t="s">
        <v>903</v>
      </c>
      <c r="D6327" s="188" t="s">
        <v>1975</v>
      </c>
      <c r="E6327" s="189">
        <v>0</v>
      </c>
    </row>
    <row r="6328" spans="1:5" x14ac:dyDescent="0.25">
      <c r="A6328" s="190">
        <v>3203110929</v>
      </c>
      <c r="B6328" s="190" t="s">
        <v>6960</v>
      </c>
      <c r="C6328" s="190" t="s">
        <v>903</v>
      </c>
      <c r="D6328" s="190" t="s">
        <v>1975</v>
      </c>
      <c r="E6328" s="191">
        <v>0</v>
      </c>
    </row>
    <row r="6329" spans="1:5" x14ac:dyDescent="0.25">
      <c r="A6329" s="188">
        <v>3203110930</v>
      </c>
      <c r="B6329" s="188" t="s">
        <v>7402</v>
      </c>
      <c r="C6329" s="188" t="s">
        <v>903</v>
      </c>
      <c r="D6329" s="188" t="s">
        <v>478</v>
      </c>
      <c r="E6329" s="189">
        <v>0</v>
      </c>
    </row>
    <row r="6330" spans="1:5" x14ac:dyDescent="0.25">
      <c r="A6330" s="190">
        <v>3203110931</v>
      </c>
      <c r="B6330" s="190" t="s">
        <v>7403</v>
      </c>
      <c r="C6330" s="190" t="s">
        <v>903</v>
      </c>
      <c r="D6330" s="190" t="s">
        <v>478</v>
      </c>
      <c r="E6330" s="191">
        <v>0</v>
      </c>
    </row>
    <row r="6331" spans="1:5" x14ac:dyDescent="0.25">
      <c r="A6331" s="188">
        <v>3203110932</v>
      </c>
      <c r="B6331" s="188" t="s">
        <v>7404</v>
      </c>
      <c r="C6331" s="188" t="s">
        <v>903</v>
      </c>
      <c r="D6331" s="188" t="s">
        <v>478</v>
      </c>
      <c r="E6331" s="189">
        <v>0</v>
      </c>
    </row>
    <row r="6332" spans="1:5" x14ac:dyDescent="0.25">
      <c r="A6332" s="190">
        <v>3203110933</v>
      </c>
      <c r="B6332" s="190" t="s">
        <v>7405</v>
      </c>
      <c r="C6332" s="190" t="s">
        <v>903</v>
      </c>
      <c r="D6332" s="190" t="s">
        <v>478</v>
      </c>
      <c r="E6332" s="191">
        <v>0</v>
      </c>
    </row>
    <row r="6333" spans="1:5" x14ac:dyDescent="0.25">
      <c r="A6333" s="188">
        <v>3203110934</v>
      </c>
      <c r="B6333" s="188" t="s">
        <v>5835</v>
      </c>
      <c r="C6333" s="188" t="s">
        <v>903</v>
      </c>
      <c r="D6333" s="188" t="s">
        <v>479</v>
      </c>
      <c r="E6333" s="189">
        <v>0</v>
      </c>
    </row>
    <row r="6334" spans="1:5" x14ac:dyDescent="0.25">
      <c r="A6334" s="190">
        <v>3203110935</v>
      </c>
      <c r="B6334" s="190" t="s">
        <v>5836</v>
      </c>
      <c r="C6334" s="190" t="s">
        <v>903</v>
      </c>
      <c r="D6334" s="190" t="s">
        <v>479</v>
      </c>
      <c r="E6334" s="191">
        <v>0</v>
      </c>
    </row>
    <row r="6335" spans="1:5" x14ac:dyDescent="0.25">
      <c r="A6335" s="188">
        <v>3203110936</v>
      </c>
      <c r="B6335" s="188" t="s">
        <v>5837</v>
      </c>
      <c r="C6335" s="188" t="s">
        <v>903</v>
      </c>
      <c r="D6335" s="188" t="s">
        <v>2247</v>
      </c>
      <c r="E6335" s="189">
        <v>0</v>
      </c>
    </row>
    <row r="6336" spans="1:5" x14ac:dyDescent="0.25">
      <c r="A6336" s="190">
        <v>3203110937</v>
      </c>
      <c r="B6336" s="190" t="s">
        <v>7902</v>
      </c>
      <c r="C6336" s="190" t="s">
        <v>903</v>
      </c>
      <c r="D6336" s="190" t="s">
        <v>479</v>
      </c>
      <c r="E6336" s="191">
        <v>0</v>
      </c>
    </row>
    <row r="6337" spans="1:5" x14ac:dyDescent="0.25">
      <c r="A6337" s="188">
        <v>3203110938</v>
      </c>
      <c r="B6337" s="188" t="s">
        <v>5838</v>
      </c>
      <c r="C6337" s="188" t="s">
        <v>903</v>
      </c>
      <c r="D6337" s="188" t="s">
        <v>479</v>
      </c>
      <c r="E6337" s="189">
        <v>0</v>
      </c>
    </row>
    <row r="6338" spans="1:5" x14ac:dyDescent="0.25">
      <c r="A6338" s="190">
        <v>3203110939</v>
      </c>
      <c r="B6338" s="190" t="s">
        <v>6961</v>
      </c>
      <c r="C6338" s="190" t="s">
        <v>903</v>
      </c>
      <c r="D6338" s="190" t="s">
        <v>479</v>
      </c>
      <c r="E6338" s="191">
        <v>0</v>
      </c>
    </row>
    <row r="6339" spans="1:5" x14ac:dyDescent="0.25">
      <c r="A6339" s="188">
        <v>3203110940</v>
      </c>
      <c r="B6339" s="188" t="s">
        <v>6962</v>
      </c>
      <c r="C6339" s="188" t="s">
        <v>903</v>
      </c>
      <c r="D6339" s="188" t="s">
        <v>479</v>
      </c>
      <c r="E6339" s="189">
        <v>0</v>
      </c>
    </row>
    <row r="6340" spans="1:5" x14ac:dyDescent="0.25">
      <c r="A6340" s="190">
        <v>3203110941</v>
      </c>
      <c r="B6340" s="190" t="s">
        <v>5839</v>
      </c>
      <c r="C6340" s="190" t="s">
        <v>903</v>
      </c>
      <c r="D6340" s="190" t="s">
        <v>1975</v>
      </c>
      <c r="E6340" s="191">
        <v>0</v>
      </c>
    </row>
    <row r="6341" spans="1:5" x14ac:dyDescent="0.25">
      <c r="A6341" s="188">
        <v>3203110942</v>
      </c>
      <c r="B6341" s="188" t="s">
        <v>5840</v>
      </c>
      <c r="C6341" s="188" t="s">
        <v>903</v>
      </c>
      <c r="D6341" s="188" t="s">
        <v>479</v>
      </c>
      <c r="E6341" s="189">
        <v>0</v>
      </c>
    </row>
    <row r="6342" spans="1:5" x14ac:dyDescent="0.25">
      <c r="A6342" s="190">
        <v>3203110943</v>
      </c>
      <c r="B6342" s="190" t="s">
        <v>5841</v>
      </c>
      <c r="C6342" s="190" t="s">
        <v>903</v>
      </c>
      <c r="D6342" s="190" t="s">
        <v>479</v>
      </c>
      <c r="E6342" s="191">
        <v>0</v>
      </c>
    </row>
    <row r="6343" spans="1:5" x14ac:dyDescent="0.25">
      <c r="A6343" s="188">
        <v>3203110944</v>
      </c>
      <c r="B6343" s="188" t="s">
        <v>7406</v>
      </c>
      <c r="C6343" s="188" t="s">
        <v>903</v>
      </c>
      <c r="D6343" s="188" t="s">
        <v>479</v>
      </c>
      <c r="E6343" s="189">
        <v>0</v>
      </c>
    </row>
    <row r="6344" spans="1:5" x14ac:dyDescent="0.25">
      <c r="A6344" s="190">
        <v>3203110945</v>
      </c>
      <c r="B6344" s="190" t="s">
        <v>4053</v>
      </c>
      <c r="C6344" s="190" t="s">
        <v>903</v>
      </c>
      <c r="D6344" s="190" t="s">
        <v>479</v>
      </c>
      <c r="E6344" s="191">
        <v>0</v>
      </c>
    </row>
    <row r="6345" spans="1:5" x14ac:dyDescent="0.25">
      <c r="A6345" s="188">
        <v>3203110946</v>
      </c>
      <c r="B6345" s="188" t="s">
        <v>5842</v>
      </c>
      <c r="C6345" s="188" t="s">
        <v>903</v>
      </c>
      <c r="D6345" s="188" t="s">
        <v>479</v>
      </c>
      <c r="E6345" s="189">
        <v>0</v>
      </c>
    </row>
    <row r="6346" spans="1:5" x14ac:dyDescent="0.25">
      <c r="A6346" s="190">
        <v>3203110947</v>
      </c>
      <c r="B6346" s="190" t="s">
        <v>5843</v>
      </c>
      <c r="C6346" s="190" t="s">
        <v>903</v>
      </c>
      <c r="D6346" s="190" t="s">
        <v>479</v>
      </c>
      <c r="E6346" s="191">
        <v>0</v>
      </c>
    </row>
    <row r="6347" spans="1:5" x14ac:dyDescent="0.25">
      <c r="A6347" s="188">
        <v>3203110948</v>
      </c>
      <c r="B6347" s="188" t="s">
        <v>6963</v>
      </c>
      <c r="C6347" s="188" t="s">
        <v>903</v>
      </c>
      <c r="D6347" s="188" t="s">
        <v>479</v>
      </c>
      <c r="E6347" s="189">
        <v>0</v>
      </c>
    </row>
    <row r="6348" spans="1:5" x14ac:dyDescent="0.25">
      <c r="A6348" s="190">
        <v>3203110949</v>
      </c>
      <c r="B6348" s="190" t="s">
        <v>6964</v>
      </c>
      <c r="C6348" s="190" t="s">
        <v>903</v>
      </c>
      <c r="D6348" s="190" t="s">
        <v>1975</v>
      </c>
      <c r="E6348" s="191">
        <v>0</v>
      </c>
    </row>
    <row r="6349" spans="1:5" x14ac:dyDescent="0.25">
      <c r="A6349" s="188">
        <v>3203110950</v>
      </c>
      <c r="B6349" s="188" t="s">
        <v>6965</v>
      </c>
      <c r="C6349" s="188" t="s">
        <v>903</v>
      </c>
      <c r="D6349" s="188" t="s">
        <v>1975</v>
      </c>
      <c r="E6349" s="189">
        <v>0</v>
      </c>
    </row>
    <row r="6350" spans="1:5" x14ac:dyDescent="0.25">
      <c r="A6350" s="190">
        <v>3203110951</v>
      </c>
      <c r="B6350" s="190" t="s">
        <v>5844</v>
      </c>
      <c r="C6350" s="190" t="s">
        <v>903</v>
      </c>
      <c r="D6350" s="190" t="s">
        <v>1975</v>
      </c>
      <c r="E6350" s="191">
        <v>0</v>
      </c>
    </row>
    <row r="6351" spans="1:5" x14ac:dyDescent="0.25">
      <c r="A6351" s="188">
        <v>3203110952</v>
      </c>
      <c r="B6351" s="188" t="s">
        <v>5845</v>
      </c>
      <c r="C6351" s="188" t="s">
        <v>903</v>
      </c>
      <c r="D6351" s="188" t="s">
        <v>1975</v>
      </c>
      <c r="E6351" s="189">
        <v>0</v>
      </c>
    </row>
    <row r="6352" spans="1:5" x14ac:dyDescent="0.25">
      <c r="A6352" s="190">
        <v>3203110953</v>
      </c>
      <c r="B6352" s="190" t="s">
        <v>5846</v>
      </c>
      <c r="C6352" s="190" t="s">
        <v>903</v>
      </c>
      <c r="D6352" s="190" t="s">
        <v>479</v>
      </c>
      <c r="E6352" s="191">
        <v>0</v>
      </c>
    </row>
    <row r="6353" spans="1:5" x14ac:dyDescent="0.25">
      <c r="A6353" s="188">
        <v>3203110954</v>
      </c>
      <c r="B6353" s="188" t="s">
        <v>5847</v>
      </c>
      <c r="C6353" s="188" t="s">
        <v>903</v>
      </c>
      <c r="D6353" s="188" t="s">
        <v>479</v>
      </c>
      <c r="E6353" s="189">
        <v>0</v>
      </c>
    </row>
    <row r="6354" spans="1:5" x14ac:dyDescent="0.25">
      <c r="A6354" s="190">
        <v>3203110955</v>
      </c>
      <c r="B6354" s="190" t="s">
        <v>5848</v>
      </c>
      <c r="C6354" s="190" t="s">
        <v>903</v>
      </c>
      <c r="D6354" s="190" t="s">
        <v>479</v>
      </c>
      <c r="E6354" s="191">
        <v>0</v>
      </c>
    </row>
    <row r="6355" spans="1:5" x14ac:dyDescent="0.25">
      <c r="A6355" s="188">
        <v>3203110956</v>
      </c>
      <c r="B6355" s="188" t="s">
        <v>5849</v>
      </c>
      <c r="C6355" s="188" t="s">
        <v>903</v>
      </c>
      <c r="D6355" s="188" t="s">
        <v>479</v>
      </c>
      <c r="E6355" s="189">
        <v>0</v>
      </c>
    </row>
    <row r="6356" spans="1:5" x14ac:dyDescent="0.25">
      <c r="A6356" s="190">
        <v>3203110957</v>
      </c>
      <c r="B6356" s="190" t="s">
        <v>5850</v>
      </c>
      <c r="C6356" s="190" t="s">
        <v>903</v>
      </c>
      <c r="D6356" s="190" t="s">
        <v>479</v>
      </c>
      <c r="E6356" s="191">
        <v>0</v>
      </c>
    </row>
    <row r="6357" spans="1:5" x14ac:dyDescent="0.25">
      <c r="A6357" s="188">
        <v>3203110958</v>
      </c>
      <c r="B6357" s="188" t="s">
        <v>5851</v>
      </c>
      <c r="C6357" s="188" t="s">
        <v>903</v>
      </c>
      <c r="D6357" s="188" t="s">
        <v>479</v>
      </c>
      <c r="E6357" s="189">
        <v>0</v>
      </c>
    </row>
    <row r="6358" spans="1:5" x14ac:dyDescent="0.25">
      <c r="A6358" s="190">
        <v>3203110959</v>
      </c>
      <c r="B6358" s="190" t="s">
        <v>11913</v>
      </c>
      <c r="C6358" s="190" t="s">
        <v>903</v>
      </c>
      <c r="D6358" s="190" t="s">
        <v>874</v>
      </c>
      <c r="E6358" s="191">
        <v>0</v>
      </c>
    </row>
    <row r="6359" spans="1:5" x14ac:dyDescent="0.25">
      <c r="A6359" s="188">
        <v>3203110960</v>
      </c>
      <c r="B6359" s="188" t="s">
        <v>5852</v>
      </c>
      <c r="C6359" s="188" t="s">
        <v>903</v>
      </c>
      <c r="D6359" s="188" t="s">
        <v>1975</v>
      </c>
      <c r="E6359" s="189">
        <v>0</v>
      </c>
    </row>
    <row r="6360" spans="1:5" x14ac:dyDescent="0.25">
      <c r="A6360" s="190">
        <v>3203110961</v>
      </c>
      <c r="B6360" s="190" t="s">
        <v>5853</v>
      </c>
      <c r="C6360" s="190" t="s">
        <v>903</v>
      </c>
      <c r="D6360" s="190" t="s">
        <v>479</v>
      </c>
      <c r="E6360" s="191">
        <v>0</v>
      </c>
    </row>
    <row r="6361" spans="1:5" x14ac:dyDescent="0.25">
      <c r="A6361" s="188">
        <v>3203110962</v>
      </c>
      <c r="B6361" s="188" t="s">
        <v>5854</v>
      </c>
      <c r="C6361" s="188" t="s">
        <v>903</v>
      </c>
      <c r="D6361" s="188" t="s">
        <v>1975</v>
      </c>
      <c r="E6361" s="189">
        <v>0</v>
      </c>
    </row>
    <row r="6362" spans="1:5" x14ac:dyDescent="0.25">
      <c r="A6362" s="190">
        <v>3203110963</v>
      </c>
      <c r="B6362" s="190" t="s">
        <v>5855</v>
      </c>
      <c r="C6362" s="190" t="s">
        <v>903</v>
      </c>
      <c r="D6362" s="190" t="s">
        <v>1975</v>
      </c>
      <c r="E6362" s="191">
        <v>0</v>
      </c>
    </row>
    <row r="6363" spans="1:5" x14ac:dyDescent="0.25">
      <c r="A6363" s="188">
        <v>3203110964</v>
      </c>
      <c r="B6363" s="188" t="s">
        <v>5856</v>
      </c>
      <c r="C6363" s="188" t="s">
        <v>903</v>
      </c>
      <c r="D6363" s="188" t="s">
        <v>479</v>
      </c>
      <c r="E6363" s="189">
        <v>0</v>
      </c>
    </row>
    <row r="6364" spans="1:5" x14ac:dyDescent="0.25">
      <c r="A6364" s="190">
        <v>3203110965</v>
      </c>
      <c r="B6364" s="190" t="s">
        <v>5857</v>
      </c>
      <c r="C6364" s="190" t="s">
        <v>903</v>
      </c>
      <c r="D6364" s="190" t="s">
        <v>479</v>
      </c>
      <c r="E6364" s="191">
        <v>0</v>
      </c>
    </row>
    <row r="6365" spans="1:5" x14ac:dyDescent="0.25">
      <c r="A6365" s="188">
        <v>3203110966</v>
      </c>
      <c r="B6365" s="188" t="s">
        <v>5858</v>
      </c>
      <c r="C6365" s="188" t="s">
        <v>903</v>
      </c>
      <c r="D6365" s="188" t="s">
        <v>479</v>
      </c>
      <c r="E6365" s="189">
        <v>0</v>
      </c>
    </row>
    <row r="6366" spans="1:5" x14ac:dyDescent="0.25">
      <c r="A6366" s="190">
        <v>3203110967</v>
      </c>
      <c r="B6366" s="190" t="s">
        <v>5859</v>
      </c>
      <c r="C6366" s="190" t="s">
        <v>903</v>
      </c>
      <c r="D6366" s="190" t="s">
        <v>479</v>
      </c>
      <c r="E6366" s="191">
        <v>0</v>
      </c>
    </row>
    <row r="6367" spans="1:5" x14ac:dyDescent="0.25">
      <c r="A6367" s="188">
        <v>3203110968</v>
      </c>
      <c r="B6367" s="188" t="s">
        <v>5860</v>
      </c>
      <c r="C6367" s="188" t="s">
        <v>903</v>
      </c>
      <c r="D6367" s="188" t="s">
        <v>479</v>
      </c>
      <c r="E6367" s="189">
        <v>0</v>
      </c>
    </row>
    <row r="6368" spans="1:5" x14ac:dyDescent="0.25">
      <c r="A6368" s="190">
        <v>3203110969</v>
      </c>
      <c r="B6368" s="190" t="s">
        <v>5861</v>
      </c>
      <c r="C6368" s="190" t="s">
        <v>903</v>
      </c>
      <c r="D6368" s="190" t="s">
        <v>479</v>
      </c>
      <c r="E6368" s="191">
        <v>0</v>
      </c>
    </row>
    <row r="6369" spans="1:5" x14ac:dyDescent="0.25">
      <c r="A6369" s="188">
        <v>3203110970</v>
      </c>
      <c r="B6369" s="188" t="s">
        <v>9716</v>
      </c>
      <c r="C6369" s="188" t="s">
        <v>903</v>
      </c>
      <c r="D6369" s="188" t="s">
        <v>479</v>
      </c>
      <c r="E6369" s="189">
        <v>0</v>
      </c>
    </row>
    <row r="6370" spans="1:5" x14ac:dyDescent="0.25">
      <c r="A6370" s="190">
        <v>3203110971</v>
      </c>
      <c r="B6370" s="190" t="s">
        <v>5862</v>
      </c>
      <c r="C6370" s="190" t="s">
        <v>903</v>
      </c>
      <c r="D6370" s="190" t="s">
        <v>479</v>
      </c>
      <c r="E6370" s="191">
        <v>0</v>
      </c>
    </row>
    <row r="6371" spans="1:5" x14ac:dyDescent="0.25">
      <c r="A6371" s="188">
        <v>3203110972</v>
      </c>
      <c r="B6371" s="188" t="s">
        <v>5863</v>
      </c>
      <c r="C6371" s="188" t="s">
        <v>903</v>
      </c>
      <c r="D6371" s="188" t="s">
        <v>479</v>
      </c>
      <c r="E6371" s="189">
        <v>0</v>
      </c>
    </row>
    <row r="6372" spans="1:5" x14ac:dyDescent="0.25">
      <c r="A6372" s="190">
        <v>3203110973</v>
      </c>
      <c r="B6372" s="190" t="s">
        <v>5864</v>
      </c>
      <c r="C6372" s="190" t="s">
        <v>903</v>
      </c>
      <c r="D6372" s="190" t="s">
        <v>479</v>
      </c>
      <c r="E6372" s="191">
        <v>0</v>
      </c>
    </row>
    <row r="6373" spans="1:5" x14ac:dyDescent="0.25">
      <c r="A6373" s="188">
        <v>3203110974</v>
      </c>
      <c r="B6373" s="188" t="s">
        <v>5865</v>
      </c>
      <c r="C6373" s="188" t="s">
        <v>903</v>
      </c>
      <c r="D6373" s="188" t="s">
        <v>479</v>
      </c>
      <c r="E6373" s="189">
        <v>0</v>
      </c>
    </row>
    <row r="6374" spans="1:5" x14ac:dyDescent="0.25">
      <c r="A6374" s="190">
        <v>3203110975</v>
      </c>
      <c r="B6374" s="190" t="s">
        <v>5866</v>
      </c>
      <c r="C6374" s="190" t="s">
        <v>903</v>
      </c>
      <c r="D6374" s="190" t="s">
        <v>479</v>
      </c>
      <c r="E6374" s="191">
        <v>0</v>
      </c>
    </row>
    <row r="6375" spans="1:5" x14ac:dyDescent="0.25">
      <c r="A6375" s="188">
        <v>3203110976</v>
      </c>
      <c r="B6375" s="188" t="s">
        <v>6966</v>
      </c>
      <c r="C6375" s="188" t="s">
        <v>903</v>
      </c>
      <c r="D6375" s="188" t="s">
        <v>479</v>
      </c>
      <c r="E6375" s="189">
        <v>0</v>
      </c>
    </row>
    <row r="6376" spans="1:5" x14ac:dyDescent="0.25">
      <c r="A6376" s="190">
        <v>3203110977</v>
      </c>
      <c r="B6376" s="190" t="s">
        <v>5867</v>
      </c>
      <c r="C6376" s="190" t="s">
        <v>903</v>
      </c>
      <c r="D6376" s="190" t="s">
        <v>479</v>
      </c>
      <c r="E6376" s="191">
        <v>0</v>
      </c>
    </row>
    <row r="6377" spans="1:5" x14ac:dyDescent="0.25">
      <c r="A6377" s="188">
        <v>3203110978</v>
      </c>
      <c r="B6377" s="188" t="s">
        <v>6007</v>
      </c>
      <c r="C6377" s="188" t="s">
        <v>903</v>
      </c>
      <c r="D6377" s="188" t="s">
        <v>479</v>
      </c>
      <c r="E6377" s="189">
        <v>0</v>
      </c>
    </row>
    <row r="6378" spans="1:5" x14ac:dyDescent="0.25">
      <c r="A6378" s="190">
        <v>3203110979</v>
      </c>
      <c r="B6378" s="190" t="s">
        <v>6038</v>
      </c>
      <c r="C6378" s="190" t="s">
        <v>903</v>
      </c>
      <c r="D6378" s="190" t="s">
        <v>479</v>
      </c>
      <c r="E6378" s="191">
        <v>0</v>
      </c>
    </row>
    <row r="6379" spans="1:5" x14ac:dyDescent="0.25">
      <c r="A6379" s="188">
        <v>3203110980</v>
      </c>
      <c r="B6379" s="188" t="s">
        <v>5868</v>
      </c>
      <c r="C6379" s="188" t="s">
        <v>903</v>
      </c>
      <c r="D6379" s="188" t="s">
        <v>479</v>
      </c>
      <c r="E6379" s="189">
        <v>0</v>
      </c>
    </row>
    <row r="6380" spans="1:5" x14ac:dyDescent="0.25">
      <c r="A6380" s="190">
        <v>3203110981</v>
      </c>
      <c r="B6380" s="190" t="s">
        <v>6076</v>
      </c>
      <c r="C6380" s="190" t="s">
        <v>903</v>
      </c>
      <c r="D6380" s="190" t="s">
        <v>479</v>
      </c>
      <c r="E6380" s="191">
        <v>0</v>
      </c>
    </row>
    <row r="6381" spans="1:5" x14ac:dyDescent="0.25">
      <c r="A6381" s="188">
        <v>3203110982</v>
      </c>
      <c r="B6381" s="188" t="s">
        <v>6077</v>
      </c>
      <c r="C6381" s="188" t="s">
        <v>903</v>
      </c>
      <c r="D6381" s="188" t="s">
        <v>479</v>
      </c>
      <c r="E6381" s="189">
        <v>0</v>
      </c>
    </row>
    <row r="6382" spans="1:5" x14ac:dyDescent="0.25">
      <c r="A6382" s="190">
        <v>3203110983</v>
      </c>
      <c r="B6382" s="190" t="s">
        <v>6078</v>
      </c>
      <c r="C6382" s="190" t="s">
        <v>903</v>
      </c>
      <c r="D6382" s="190" t="s">
        <v>479</v>
      </c>
      <c r="E6382" s="191">
        <v>0</v>
      </c>
    </row>
    <row r="6383" spans="1:5" x14ac:dyDescent="0.25">
      <c r="A6383" s="188">
        <v>3203110984</v>
      </c>
      <c r="B6383" s="188" t="s">
        <v>6079</v>
      </c>
      <c r="C6383" s="188" t="s">
        <v>903</v>
      </c>
      <c r="D6383" s="188" t="s">
        <v>479</v>
      </c>
      <c r="E6383" s="189">
        <v>0</v>
      </c>
    </row>
    <row r="6384" spans="1:5" x14ac:dyDescent="0.25">
      <c r="A6384" s="190">
        <v>3203110985</v>
      </c>
      <c r="B6384" s="190" t="s">
        <v>6080</v>
      </c>
      <c r="C6384" s="190" t="s">
        <v>903</v>
      </c>
      <c r="D6384" s="190" t="s">
        <v>479</v>
      </c>
      <c r="E6384" s="191">
        <v>0</v>
      </c>
    </row>
    <row r="6385" spans="1:5" x14ac:dyDescent="0.25">
      <c r="A6385" s="188">
        <v>3203110986</v>
      </c>
      <c r="B6385" s="188" t="s">
        <v>6967</v>
      </c>
      <c r="C6385" s="188" t="s">
        <v>903</v>
      </c>
      <c r="D6385" s="188" t="s">
        <v>479</v>
      </c>
      <c r="E6385" s="189">
        <v>0</v>
      </c>
    </row>
    <row r="6386" spans="1:5" x14ac:dyDescent="0.25">
      <c r="A6386" s="190">
        <v>3203110987</v>
      </c>
      <c r="B6386" s="190" t="s">
        <v>6081</v>
      </c>
      <c r="C6386" s="190" t="s">
        <v>903</v>
      </c>
      <c r="D6386" s="190" t="s">
        <v>479</v>
      </c>
      <c r="E6386" s="191">
        <v>0</v>
      </c>
    </row>
    <row r="6387" spans="1:5" x14ac:dyDescent="0.25">
      <c r="A6387" s="188">
        <v>3203110988</v>
      </c>
      <c r="B6387" s="188" t="s">
        <v>5869</v>
      </c>
      <c r="C6387" s="188" t="s">
        <v>903</v>
      </c>
      <c r="D6387" s="188" t="s">
        <v>479</v>
      </c>
      <c r="E6387" s="189">
        <v>0</v>
      </c>
    </row>
    <row r="6388" spans="1:5" x14ac:dyDescent="0.25">
      <c r="A6388" s="190">
        <v>3203110989</v>
      </c>
      <c r="B6388" s="190" t="s">
        <v>6082</v>
      </c>
      <c r="C6388" s="190" t="s">
        <v>903</v>
      </c>
      <c r="D6388" s="190" t="s">
        <v>479</v>
      </c>
      <c r="E6388" s="191">
        <v>0</v>
      </c>
    </row>
    <row r="6389" spans="1:5" x14ac:dyDescent="0.25">
      <c r="A6389" s="188">
        <v>3203110990</v>
      </c>
      <c r="B6389" s="188" t="s">
        <v>8569</v>
      </c>
      <c r="C6389" s="188" t="s">
        <v>903</v>
      </c>
      <c r="D6389" s="188" t="s">
        <v>1975</v>
      </c>
      <c r="E6389" s="189">
        <v>0</v>
      </c>
    </row>
    <row r="6390" spans="1:5" x14ac:dyDescent="0.25">
      <c r="A6390" s="190">
        <v>3203110991</v>
      </c>
      <c r="B6390" s="190" t="s">
        <v>6088</v>
      </c>
      <c r="C6390" s="190" t="s">
        <v>903</v>
      </c>
      <c r="D6390" s="190" t="s">
        <v>479</v>
      </c>
      <c r="E6390" s="191">
        <v>0</v>
      </c>
    </row>
    <row r="6391" spans="1:5" x14ac:dyDescent="0.25">
      <c r="A6391" s="188">
        <v>3203110992</v>
      </c>
      <c r="B6391" s="188" t="s">
        <v>6243</v>
      </c>
      <c r="C6391" s="188" t="s">
        <v>903</v>
      </c>
      <c r="D6391" s="188" t="s">
        <v>479</v>
      </c>
      <c r="E6391" s="189">
        <v>0</v>
      </c>
    </row>
    <row r="6392" spans="1:5" x14ac:dyDescent="0.25">
      <c r="A6392" s="190">
        <v>3203110993</v>
      </c>
      <c r="B6392" s="190" t="s">
        <v>6090</v>
      </c>
      <c r="C6392" s="190" t="s">
        <v>903</v>
      </c>
      <c r="D6392" s="190" t="s">
        <v>479</v>
      </c>
      <c r="E6392" s="191">
        <v>0</v>
      </c>
    </row>
    <row r="6393" spans="1:5" x14ac:dyDescent="0.25">
      <c r="A6393" s="188">
        <v>3203110994</v>
      </c>
      <c r="B6393" s="188" t="s">
        <v>6091</v>
      </c>
      <c r="C6393" s="188" t="s">
        <v>903</v>
      </c>
      <c r="D6393" s="188" t="s">
        <v>479</v>
      </c>
      <c r="E6393" s="189">
        <v>0</v>
      </c>
    </row>
    <row r="6394" spans="1:5" x14ac:dyDescent="0.25">
      <c r="A6394" s="190">
        <v>3203110995</v>
      </c>
      <c r="B6394" s="190" t="s">
        <v>5870</v>
      </c>
      <c r="C6394" s="190" t="s">
        <v>903</v>
      </c>
      <c r="D6394" s="190" t="s">
        <v>479</v>
      </c>
      <c r="E6394" s="191">
        <v>0</v>
      </c>
    </row>
    <row r="6395" spans="1:5" x14ac:dyDescent="0.25">
      <c r="A6395" s="188">
        <v>3203110996</v>
      </c>
      <c r="B6395" s="188" t="s">
        <v>6094</v>
      </c>
      <c r="C6395" s="188" t="s">
        <v>903</v>
      </c>
      <c r="D6395" s="188" t="s">
        <v>479</v>
      </c>
      <c r="E6395" s="189">
        <v>0</v>
      </c>
    </row>
    <row r="6396" spans="1:5" x14ac:dyDescent="0.25">
      <c r="A6396" s="190">
        <v>3203110997</v>
      </c>
      <c r="B6396" s="190" t="s">
        <v>6095</v>
      </c>
      <c r="C6396" s="190" t="s">
        <v>903</v>
      </c>
      <c r="D6396" s="190" t="s">
        <v>479</v>
      </c>
      <c r="E6396" s="191">
        <v>0</v>
      </c>
    </row>
    <row r="6397" spans="1:5" x14ac:dyDescent="0.25">
      <c r="A6397" s="188">
        <v>3203110998</v>
      </c>
      <c r="B6397" s="188" t="s">
        <v>6096</v>
      </c>
      <c r="C6397" s="188" t="s">
        <v>903</v>
      </c>
      <c r="D6397" s="188" t="s">
        <v>479</v>
      </c>
      <c r="E6397" s="189">
        <v>0</v>
      </c>
    </row>
    <row r="6398" spans="1:5" x14ac:dyDescent="0.25">
      <c r="A6398" s="190">
        <v>3203110999</v>
      </c>
      <c r="B6398" s="190" t="s">
        <v>6968</v>
      </c>
      <c r="C6398" s="190" t="s">
        <v>903</v>
      </c>
      <c r="D6398" s="190" t="s">
        <v>479</v>
      </c>
      <c r="E6398" s="191">
        <v>0</v>
      </c>
    </row>
    <row r="6399" spans="1:5" x14ac:dyDescent="0.25">
      <c r="A6399" s="188">
        <v>3203111000</v>
      </c>
      <c r="B6399" s="188" t="s">
        <v>5871</v>
      </c>
      <c r="C6399" s="188" t="s">
        <v>903</v>
      </c>
      <c r="D6399" s="188" t="s">
        <v>479</v>
      </c>
      <c r="E6399" s="189">
        <v>0</v>
      </c>
    </row>
    <row r="6400" spans="1:5" x14ac:dyDescent="0.25">
      <c r="A6400" s="190">
        <v>3203111001</v>
      </c>
      <c r="B6400" s="190" t="s">
        <v>5872</v>
      </c>
      <c r="C6400" s="190" t="s">
        <v>903</v>
      </c>
      <c r="D6400" s="190" t="s">
        <v>479</v>
      </c>
      <c r="E6400" s="191">
        <v>0</v>
      </c>
    </row>
    <row r="6401" spans="1:5" x14ac:dyDescent="0.25">
      <c r="A6401" s="188">
        <v>3203111002</v>
      </c>
      <c r="B6401" s="188" t="s">
        <v>5873</v>
      </c>
      <c r="C6401" s="188" t="s">
        <v>903</v>
      </c>
      <c r="D6401" s="188" t="s">
        <v>1975</v>
      </c>
      <c r="E6401" s="189">
        <v>0</v>
      </c>
    </row>
    <row r="6402" spans="1:5" x14ac:dyDescent="0.25">
      <c r="A6402" s="190">
        <v>3203111003</v>
      </c>
      <c r="B6402" s="190" t="s">
        <v>5881</v>
      </c>
      <c r="C6402" s="190" t="s">
        <v>903</v>
      </c>
      <c r="D6402" s="190" t="s">
        <v>479</v>
      </c>
      <c r="E6402" s="191">
        <v>0</v>
      </c>
    </row>
    <row r="6403" spans="1:5" x14ac:dyDescent="0.25">
      <c r="A6403" s="188">
        <v>3203111004</v>
      </c>
      <c r="B6403" s="188" t="s">
        <v>6550</v>
      </c>
      <c r="C6403" s="188" t="s">
        <v>903</v>
      </c>
      <c r="D6403" s="188" t="s">
        <v>479</v>
      </c>
      <c r="E6403" s="189">
        <v>0</v>
      </c>
    </row>
    <row r="6404" spans="1:5" x14ac:dyDescent="0.25">
      <c r="A6404" s="190">
        <v>3203111005</v>
      </c>
      <c r="B6404" s="190" t="s">
        <v>5874</v>
      </c>
      <c r="C6404" s="190" t="s">
        <v>903</v>
      </c>
      <c r="D6404" s="190" t="s">
        <v>2092</v>
      </c>
      <c r="E6404" s="191">
        <v>0</v>
      </c>
    </row>
    <row r="6405" spans="1:5" x14ac:dyDescent="0.25">
      <c r="A6405" s="188">
        <v>3203111006</v>
      </c>
      <c r="B6405" s="188" t="s">
        <v>5875</v>
      </c>
      <c r="C6405" s="188" t="s">
        <v>903</v>
      </c>
      <c r="D6405" s="188" t="s">
        <v>479</v>
      </c>
      <c r="E6405" s="189">
        <v>0</v>
      </c>
    </row>
    <row r="6406" spans="1:5" x14ac:dyDescent="0.25">
      <c r="A6406" s="190">
        <v>3203111007</v>
      </c>
      <c r="B6406" s="190" t="s">
        <v>5876</v>
      </c>
      <c r="C6406" s="190" t="s">
        <v>903</v>
      </c>
      <c r="D6406" s="190" t="s">
        <v>1975</v>
      </c>
      <c r="E6406" s="191">
        <v>0</v>
      </c>
    </row>
    <row r="6407" spans="1:5" x14ac:dyDescent="0.25">
      <c r="A6407" s="188">
        <v>3203111008</v>
      </c>
      <c r="B6407" s="188" t="s">
        <v>6969</v>
      </c>
      <c r="C6407" s="188" t="s">
        <v>903</v>
      </c>
      <c r="D6407" s="188" t="s">
        <v>1975</v>
      </c>
      <c r="E6407" s="189">
        <v>0</v>
      </c>
    </row>
    <row r="6408" spans="1:5" x14ac:dyDescent="0.25">
      <c r="A6408" s="190">
        <v>3203111009</v>
      </c>
      <c r="B6408" s="190" t="s">
        <v>6325</v>
      </c>
      <c r="C6408" s="190" t="s">
        <v>903</v>
      </c>
      <c r="D6408" s="190" t="s">
        <v>479</v>
      </c>
      <c r="E6408" s="191">
        <v>0</v>
      </c>
    </row>
    <row r="6409" spans="1:5" x14ac:dyDescent="0.25">
      <c r="A6409" s="188">
        <v>3203111010</v>
      </c>
      <c r="B6409" s="188" t="s">
        <v>5877</v>
      </c>
      <c r="C6409" s="188" t="s">
        <v>903</v>
      </c>
      <c r="D6409" s="188" t="s">
        <v>479</v>
      </c>
      <c r="E6409" s="189">
        <v>0</v>
      </c>
    </row>
    <row r="6410" spans="1:5" x14ac:dyDescent="0.25">
      <c r="A6410" s="190">
        <v>3203111011</v>
      </c>
      <c r="B6410" s="190" t="s">
        <v>5878</v>
      </c>
      <c r="C6410" s="190" t="s">
        <v>903</v>
      </c>
      <c r="D6410" s="190" t="s">
        <v>479</v>
      </c>
      <c r="E6410" s="191">
        <v>0</v>
      </c>
    </row>
    <row r="6411" spans="1:5" x14ac:dyDescent="0.25">
      <c r="A6411" s="188">
        <v>3203111012</v>
      </c>
      <c r="B6411" s="188" t="s">
        <v>5879</v>
      </c>
      <c r="C6411" s="188" t="s">
        <v>903</v>
      </c>
      <c r="D6411" s="188" t="s">
        <v>1975</v>
      </c>
      <c r="E6411" s="189">
        <v>0</v>
      </c>
    </row>
    <row r="6412" spans="1:5" x14ac:dyDescent="0.25">
      <c r="A6412" s="190">
        <v>3203111013</v>
      </c>
      <c r="B6412" s="190" t="s">
        <v>5880</v>
      </c>
      <c r="C6412" s="190" t="s">
        <v>903</v>
      </c>
      <c r="D6412" s="190" t="s">
        <v>479</v>
      </c>
      <c r="E6412" s="191">
        <v>0</v>
      </c>
    </row>
    <row r="6413" spans="1:5" x14ac:dyDescent="0.25">
      <c r="A6413" s="188">
        <v>3203111014</v>
      </c>
      <c r="B6413" s="188" t="s">
        <v>6970</v>
      </c>
      <c r="C6413" s="188" t="s">
        <v>903</v>
      </c>
      <c r="D6413" s="188" t="s">
        <v>479</v>
      </c>
      <c r="E6413" s="189">
        <v>0</v>
      </c>
    </row>
    <row r="6414" spans="1:5" x14ac:dyDescent="0.25">
      <c r="A6414" s="190">
        <v>3203111015</v>
      </c>
      <c r="B6414" s="190" t="s">
        <v>5881</v>
      </c>
      <c r="C6414" s="190" t="s">
        <v>903</v>
      </c>
      <c r="D6414" s="190" t="s">
        <v>479</v>
      </c>
      <c r="E6414" s="191">
        <v>0</v>
      </c>
    </row>
    <row r="6415" spans="1:5" x14ac:dyDescent="0.25">
      <c r="A6415" s="188">
        <v>3203111016</v>
      </c>
      <c r="B6415" s="188" t="s">
        <v>5882</v>
      </c>
      <c r="C6415" s="188" t="s">
        <v>903</v>
      </c>
      <c r="D6415" s="188" t="s">
        <v>1975</v>
      </c>
      <c r="E6415" s="189">
        <v>0</v>
      </c>
    </row>
    <row r="6416" spans="1:5" x14ac:dyDescent="0.25">
      <c r="A6416" s="190">
        <v>3203111017</v>
      </c>
      <c r="B6416" s="190" t="s">
        <v>5883</v>
      </c>
      <c r="C6416" s="190" t="s">
        <v>903</v>
      </c>
      <c r="D6416" s="190" t="s">
        <v>479</v>
      </c>
      <c r="E6416" s="191">
        <v>0</v>
      </c>
    </row>
    <row r="6417" spans="1:5" x14ac:dyDescent="0.25">
      <c r="A6417" s="188">
        <v>3203111018</v>
      </c>
      <c r="B6417" s="188" t="s">
        <v>5884</v>
      </c>
      <c r="C6417" s="188" t="s">
        <v>903</v>
      </c>
      <c r="D6417" s="188" t="s">
        <v>1975</v>
      </c>
      <c r="E6417" s="189">
        <v>0</v>
      </c>
    </row>
    <row r="6418" spans="1:5" x14ac:dyDescent="0.25">
      <c r="A6418" s="190">
        <v>3203111019</v>
      </c>
      <c r="B6418" s="190" t="s">
        <v>6971</v>
      </c>
      <c r="C6418" s="190" t="s">
        <v>903</v>
      </c>
      <c r="D6418" s="190" t="s">
        <v>479</v>
      </c>
      <c r="E6418" s="191">
        <v>0</v>
      </c>
    </row>
    <row r="6419" spans="1:5" x14ac:dyDescent="0.25">
      <c r="A6419" s="188">
        <v>3203111020</v>
      </c>
      <c r="B6419" s="188" t="s">
        <v>6972</v>
      </c>
      <c r="C6419" s="188" t="s">
        <v>903</v>
      </c>
      <c r="D6419" s="188" t="s">
        <v>479</v>
      </c>
      <c r="E6419" s="189">
        <v>0</v>
      </c>
    </row>
    <row r="6420" spans="1:5" x14ac:dyDescent="0.25">
      <c r="A6420" s="190">
        <v>3203111021</v>
      </c>
      <c r="B6420" s="190" t="s">
        <v>6973</v>
      </c>
      <c r="C6420" s="190" t="s">
        <v>903</v>
      </c>
      <c r="D6420" s="190" t="s">
        <v>1975</v>
      </c>
      <c r="E6420" s="191">
        <v>0</v>
      </c>
    </row>
    <row r="6421" spans="1:5" x14ac:dyDescent="0.25">
      <c r="A6421" s="188">
        <v>3203111022</v>
      </c>
      <c r="B6421" s="188" t="s">
        <v>6974</v>
      </c>
      <c r="C6421" s="188" t="s">
        <v>903</v>
      </c>
      <c r="D6421" s="188" t="s">
        <v>1975</v>
      </c>
      <c r="E6421" s="189">
        <v>0</v>
      </c>
    </row>
    <row r="6422" spans="1:5" x14ac:dyDescent="0.25">
      <c r="A6422" s="190">
        <v>3203111023</v>
      </c>
      <c r="B6422" s="190" t="s">
        <v>6975</v>
      </c>
      <c r="C6422" s="190" t="s">
        <v>903</v>
      </c>
      <c r="D6422" s="190" t="s">
        <v>1975</v>
      </c>
      <c r="E6422" s="191">
        <v>0</v>
      </c>
    </row>
    <row r="6423" spans="1:5" x14ac:dyDescent="0.25">
      <c r="A6423" s="188">
        <v>3203111024</v>
      </c>
      <c r="B6423" s="188" t="s">
        <v>5116</v>
      </c>
      <c r="C6423" s="188" t="s">
        <v>903</v>
      </c>
      <c r="D6423" s="188" t="s">
        <v>479</v>
      </c>
      <c r="E6423" s="189">
        <v>0</v>
      </c>
    </row>
    <row r="6424" spans="1:5" x14ac:dyDescent="0.25">
      <c r="A6424" s="190">
        <v>3203111025</v>
      </c>
      <c r="B6424" s="190" t="s">
        <v>6976</v>
      </c>
      <c r="C6424" s="190" t="s">
        <v>903</v>
      </c>
      <c r="D6424" s="190" t="s">
        <v>2247</v>
      </c>
      <c r="E6424" s="191">
        <v>0</v>
      </c>
    </row>
    <row r="6425" spans="1:5" x14ac:dyDescent="0.25">
      <c r="A6425" s="188">
        <v>3203111026</v>
      </c>
      <c r="B6425" s="188" t="s">
        <v>6977</v>
      </c>
      <c r="C6425" s="188" t="s">
        <v>903</v>
      </c>
      <c r="D6425" s="188" t="s">
        <v>479</v>
      </c>
      <c r="E6425" s="189">
        <v>0</v>
      </c>
    </row>
    <row r="6426" spans="1:5" x14ac:dyDescent="0.25">
      <c r="A6426" s="190">
        <v>3203111027</v>
      </c>
      <c r="B6426" s="190" t="s">
        <v>6978</v>
      </c>
      <c r="C6426" s="190" t="s">
        <v>903</v>
      </c>
      <c r="D6426" s="190" t="s">
        <v>479</v>
      </c>
      <c r="E6426" s="191">
        <v>0</v>
      </c>
    </row>
    <row r="6427" spans="1:5" x14ac:dyDescent="0.25">
      <c r="A6427" s="188">
        <v>3203111028</v>
      </c>
      <c r="B6427" s="188" t="s">
        <v>5885</v>
      </c>
      <c r="C6427" s="188" t="s">
        <v>903</v>
      </c>
      <c r="D6427" s="188" t="s">
        <v>1975</v>
      </c>
      <c r="E6427" s="189">
        <v>0</v>
      </c>
    </row>
    <row r="6428" spans="1:5" x14ac:dyDescent="0.25">
      <c r="A6428" s="190">
        <v>3203111029</v>
      </c>
      <c r="B6428" s="190" t="s">
        <v>6979</v>
      </c>
      <c r="C6428" s="190" t="s">
        <v>903</v>
      </c>
      <c r="D6428" s="190" t="s">
        <v>479</v>
      </c>
      <c r="E6428" s="191">
        <v>0</v>
      </c>
    </row>
    <row r="6429" spans="1:5" x14ac:dyDescent="0.25">
      <c r="A6429" s="188">
        <v>3203111030</v>
      </c>
      <c r="B6429" s="188" t="s">
        <v>5886</v>
      </c>
      <c r="C6429" s="188" t="s">
        <v>903</v>
      </c>
      <c r="D6429" s="188" t="s">
        <v>479</v>
      </c>
      <c r="E6429" s="189">
        <v>0</v>
      </c>
    </row>
    <row r="6430" spans="1:5" x14ac:dyDescent="0.25">
      <c r="A6430" s="190">
        <v>3203111031</v>
      </c>
      <c r="B6430" s="190" t="s">
        <v>6980</v>
      </c>
      <c r="C6430" s="190" t="s">
        <v>903</v>
      </c>
      <c r="D6430" s="190" t="s">
        <v>479</v>
      </c>
      <c r="E6430" s="191">
        <v>0</v>
      </c>
    </row>
    <row r="6431" spans="1:5" x14ac:dyDescent="0.25">
      <c r="A6431" s="188">
        <v>3203111032</v>
      </c>
      <c r="B6431" s="188" t="s">
        <v>5887</v>
      </c>
      <c r="C6431" s="188" t="s">
        <v>903</v>
      </c>
      <c r="D6431" s="188" t="s">
        <v>874</v>
      </c>
      <c r="E6431" s="189">
        <v>0</v>
      </c>
    </row>
    <row r="6432" spans="1:5" x14ac:dyDescent="0.25">
      <c r="A6432" s="190">
        <v>3203111033</v>
      </c>
      <c r="B6432" s="190" t="s">
        <v>5888</v>
      </c>
      <c r="C6432" s="190" t="s">
        <v>903</v>
      </c>
      <c r="D6432" s="190" t="s">
        <v>479</v>
      </c>
      <c r="E6432" s="191">
        <v>0</v>
      </c>
    </row>
    <row r="6433" spans="1:5" x14ac:dyDescent="0.25">
      <c r="A6433" s="188">
        <v>3203111034</v>
      </c>
      <c r="B6433" s="188" t="s">
        <v>5889</v>
      </c>
      <c r="C6433" s="188" t="s">
        <v>903</v>
      </c>
      <c r="D6433" s="188" t="s">
        <v>479</v>
      </c>
      <c r="E6433" s="189">
        <v>0</v>
      </c>
    </row>
    <row r="6434" spans="1:5" x14ac:dyDescent="0.25">
      <c r="A6434" s="190">
        <v>3203111035</v>
      </c>
      <c r="B6434" s="190" t="s">
        <v>6981</v>
      </c>
      <c r="C6434" s="190" t="s">
        <v>903</v>
      </c>
      <c r="D6434" s="190" t="s">
        <v>479</v>
      </c>
      <c r="E6434" s="191">
        <v>0</v>
      </c>
    </row>
    <row r="6435" spans="1:5" x14ac:dyDescent="0.25">
      <c r="A6435" s="188">
        <v>3203111036</v>
      </c>
      <c r="B6435" s="188" t="s">
        <v>9717</v>
      </c>
      <c r="C6435" s="188" t="s">
        <v>903</v>
      </c>
      <c r="D6435" s="188" t="s">
        <v>479</v>
      </c>
      <c r="E6435" s="189">
        <v>0</v>
      </c>
    </row>
    <row r="6436" spans="1:5" x14ac:dyDescent="0.25">
      <c r="A6436" s="190">
        <v>3203111037</v>
      </c>
      <c r="B6436" s="190" t="s">
        <v>5890</v>
      </c>
      <c r="C6436" s="190" t="s">
        <v>903</v>
      </c>
      <c r="D6436" s="190" t="s">
        <v>479</v>
      </c>
      <c r="E6436" s="191">
        <v>0</v>
      </c>
    </row>
    <row r="6437" spans="1:5" x14ac:dyDescent="0.25">
      <c r="A6437" s="188">
        <v>3203111038</v>
      </c>
      <c r="B6437" s="188" t="s">
        <v>5891</v>
      </c>
      <c r="C6437" s="188" t="s">
        <v>903</v>
      </c>
      <c r="D6437" s="188" t="s">
        <v>479</v>
      </c>
      <c r="E6437" s="189">
        <v>0</v>
      </c>
    </row>
    <row r="6438" spans="1:5" x14ac:dyDescent="0.25">
      <c r="A6438" s="190">
        <v>3203111039</v>
      </c>
      <c r="B6438" s="190" t="s">
        <v>5892</v>
      </c>
      <c r="C6438" s="190" t="s">
        <v>903</v>
      </c>
      <c r="D6438" s="190" t="s">
        <v>479</v>
      </c>
      <c r="E6438" s="191">
        <v>0</v>
      </c>
    </row>
    <row r="6439" spans="1:5" x14ac:dyDescent="0.25">
      <c r="A6439" s="188">
        <v>3203111040</v>
      </c>
      <c r="B6439" s="188" t="s">
        <v>5893</v>
      </c>
      <c r="C6439" s="188" t="s">
        <v>903</v>
      </c>
      <c r="D6439" s="188" t="s">
        <v>479</v>
      </c>
      <c r="E6439" s="189">
        <v>0</v>
      </c>
    </row>
    <row r="6440" spans="1:5" x14ac:dyDescent="0.25">
      <c r="A6440" s="190">
        <v>3203111041</v>
      </c>
      <c r="B6440" s="190" t="s">
        <v>6982</v>
      </c>
      <c r="C6440" s="190" t="s">
        <v>903</v>
      </c>
      <c r="D6440" s="190" t="s">
        <v>479</v>
      </c>
      <c r="E6440" s="191">
        <v>0</v>
      </c>
    </row>
    <row r="6441" spans="1:5" x14ac:dyDescent="0.25">
      <c r="A6441" s="188">
        <v>3203111042</v>
      </c>
      <c r="B6441" s="188" t="s">
        <v>5894</v>
      </c>
      <c r="C6441" s="188" t="s">
        <v>903</v>
      </c>
      <c r="D6441" s="188" t="s">
        <v>479</v>
      </c>
      <c r="E6441" s="189">
        <v>0</v>
      </c>
    </row>
    <row r="6442" spans="1:5" x14ac:dyDescent="0.25">
      <c r="A6442" s="190">
        <v>3203111043</v>
      </c>
      <c r="B6442" s="190" t="s">
        <v>6983</v>
      </c>
      <c r="C6442" s="190" t="s">
        <v>903</v>
      </c>
      <c r="D6442" s="190" t="s">
        <v>479</v>
      </c>
      <c r="E6442" s="191">
        <v>0</v>
      </c>
    </row>
    <row r="6443" spans="1:5" x14ac:dyDescent="0.25">
      <c r="A6443" s="188">
        <v>3203111044</v>
      </c>
      <c r="B6443" s="188" t="s">
        <v>5895</v>
      </c>
      <c r="C6443" s="188" t="s">
        <v>903</v>
      </c>
      <c r="D6443" s="188" t="s">
        <v>479</v>
      </c>
      <c r="E6443" s="189">
        <v>0</v>
      </c>
    </row>
    <row r="6444" spans="1:5" x14ac:dyDescent="0.25">
      <c r="A6444" s="190">
        <v>3203111045</v>
      </c>
      <c r="B6444" s="190" t="s">
        <v>5896</v>
      </c>
      <c r="C6444" s="190" t="s">
        <v>903</v>
      </c>
      <c r="D6444" s="190" t="s">
        <v>479</v>
      </c>
      <c r="E6444" s="191">
        <v>0</v>
      </c>
    </row>
    <row r="6445" spans="1:5" x14ac:dyDescent="0.25">
      <c r="A6445" s="188">
        <v>3203111046</v>
      </c>
      <c r="B6445" s="188" t="s">
        <v>6984</v>
      </c>
      <c r="C6445" s="188" t="s">
        <v>903</v>
      </c>
      <c r="D6445" s="188" t="s">
        <v>479</v>
      </c>
      <c r="E6445" s="189">
        <v>0</v>
      </c>
    </row>
    <row r="6446" spans="1:5" x14ac:dyDescent="0.25">
      <c r="A6446" s="190">
        <v>3203111047</v>
      </c>
      <c r="B6446" s="190" t="s">
        <v>6985</v>
      </c>
      <c r="C6446" s="190" t="s">
        <v>903</v>
      </c>
      <c r="D6446" s="190" t="s">
        <v>479</v>
      </c>
      <c r="E6446" s="191">
        <v>0</v>
      </c>
    </row>
    <row r="6447" spans="1:5" x14ac:dyDescent="0.25">
      <c r="A6447" s="188">
        <v>3203111048</v>
      </c>
      <c r="B6447" s="188" t="s">
        <v>5897</v>
      </c>
      <c r="C6447" s="188" t="s">
        <v>903</v>
      </c>
      <c r="D6447" s="188" t="s">
        <v>479</v>
      </c>
      <c r="E6447" s="189">
        <v>0</v>
      </c>
    </row>
    <row r="6448" spans="1:5" x14ac:dyDescent="0.25">
      <c r="A6448" s="190">
        <v>3203111049</v>
      </c>
      <c r="B6448" s="190" t="s">
        <v>5898</v>
      </c>
      <c r="C6448" s="190" t="s">
        <v>903</v>
      </c>
      <c r="D6448" s="190" t="s">
        <v>479</v>
      </c>
      <c r="E6448" s="191">
        <v>0</v>
      </c>
    </row>
    <row r="6449" spans="1:5" x14ac:dyDescent="0.25">
      <c r="A6449" s="188">
        <v>3203111050</v>
      </c>
      <c r="B6449" s="188" t="s">
        <v>5899</v>
      </c>
      <c r="C6449" s="188" t="s">
        <v>903</v>
      </c>
      <c r="D6449" s="188" t="s">
        <v>479</v>
      </c>
      <c r="E6449" s="189">
        <v>0</v>
      </c>
    </row>
    <row r="6450" spans="1:5" x14ac:dyDescent="0.25">
      <c r="A6450" s="190">
        <v>3203111051</v>
      </c>
      <c r="B6450" s="190" t="s">
        <v>5900</v>
      </c>
      <c r="C6450" s="190" t="s">
        <v>903</v>
      </c>
      <c r="D6450" s="190" t="s">
        <v>479</v>
      </c>
      <c r="E6450" s="191">
        <v>0</v>
      </c>
    </row>
    <row r="6451" spans="1:5" x14ac:dyDescent="0.25">
      <c r="A6451" s="188">
        <v>3203111052</v>
      </c>
      <c r="B6451" s="188" t="s">
        <v>5901</v>
      </c>
      <c r="C6451" s="188" t="s">
        <v>903</v>
      </c>
      <c r="D6451" s="188" t="s">
        <v>479</v>
      </c>
      <c r="E6451" s="189">
        <v>0</v>
      </c>
    </row>
    <row r="6452" spans="1:5" x14ac:dyDescent="0.25">
      <c r="A6452" s="190">
        <v>3203111053</v>
      </c>
      <c r="B6452" s="190" t="s">
        <v>5902</v>
      </c>
      <c r="C6452" s="190" t="s">
        <v>903</v>
      </c>
      <c r="D6452" s="190" t="s">
        <v>479</v>
      </c>
      <c r="E6452" s="191">
        <v>0</v>
      </c>
    </row>
    <row r="6453" spans="1:5" x14ac:dyDescent="0.25">
      <c r="A6453" s="188">
        <v>3203111054</v>
      </c>
      <c r="B6453" s="188" t="s">
        <v>6986</v>
      </c>
      <c r="C6453" s="188" t="s">
        <v>903</v>
      </c>
      <c r="D6453" s="188" t="s">
        <v>479</v>
      </c>
      <c r="E6453" s="189">
        <v>0</v>
      </c>
    </row>
    <row r="6454" spans="1:5" x14ac:dyDescent="0.25">
      <c r="A6454" s="190">
        <v>3203111055</v>
      </c>
      <c r="B6454" s="190" t="s">
        <v>5903</v>
      </c>
      <c r="C6454" s="190" t="s">
        <v>903</v>
      </c>
      <c r="D6454" s="190" t="s">
        <v>874</v>
      </c>
      <c r="E6454" s="191">
        <v>0</v>
      </c>
    </row>
    <row r="6455" spans="1:5" x14ac:dyDescent="0.25">
      <c r="A6455" s="188">
        <v>3203111056</v>
      </c>
      <c r="B6455" s="188" t="s">
        <v>6987</v>
      </c>
      <c r="C6455" s="188" t="s">
        <v>903</v>
      </c>
      <c r="D6455" s="188" t="s">
        <v>1975</v>
      </c>
      <c r="E6455" s="189">
        <v>0</v>
      </c>
    </row>
    <row r="6456" spans="1:5" x14ac:dyDescent="0.25">
      <c r="A6456" s="190">
        <v>3203111057</v>
      </c>
      <c r="B6456" s="190" t="s">
        <v>6988</v>
      </c>
      <c r="C6456" s="190" t="s">
        <v>903</v>
      </c>
      <c r="D6456" s="190" t="s">
        <v>479</v>
      </c>
      <c r="E6456" s="191">
        <v>0</v>
      </c>
    </row>
    <row r="6457" spans="1:5" x14ac:dyDescent="0.25">
      <c r="A6457" s="188">
        <v>3203111058</v>
      </c>
      <c r="B6457" s="188" t="s">
        <v>6989</v>
      </c>
      <c r="C6457" s="188" t="s">
        <v>903</v>
      </c>
      <c r="D6457" s="188" t="s">
        <v>479</v>
      </c>
      <c r="E6457" s="189">
        <v>0</v>
      </c>
    </row>
    <row r="6458" spans="1:5" x14ac:dyDescent="0.25">
      <c r="A6458" s="190">
        <v>3203111059</v>
      </c>
      <c r="B6458" s="190" t="s">
        <v>6990</v>
      </c>
      <c r="C6458" s="190" t="s">
        <v>903</v>
      </c>
      <c r="D6458" s="190" t="s">
        <v>479</v>
      </c>
      <c r="E6458" s="191">
        <v>0</v>
      </c>
    </row>
    <row r="6459" spans="1:5" x14ac:dyDescent="0.25">
      <c r="A6459" s="188">
        <v>3203111060</v>
      </c>
      <c r="B6459" s="188" t="s">
        <v>5904</v>
      </c>
      <c r="C6459" s="188" t="s">
        <v>903</v>
      </c>
      <c r="D6459" s="188" t="s">
        <v>479</v>
      </c>
      <c r="E6459" s="189">
        <v>0</v>
      </c>
    </row>
    <row r="6460" spans="1:5" x14ac:dyDescent="0.25">
      <c r="A6460" s="190">
        <v>3203111061</v>
      </c>
      <c r="B6460" s="190" t="s">
        <v>5905</v>
      </c>
      <c r="C6460" s="190" t="s">
        <v>903</v>
      </c>
      <c r="D6460" s="190" t="s">
        <v>479</v>
      </c>
      <c r="E6460" s="191">
        <v>0</v>
      </c>
    </row>
    <row r="6461" spans="1:5" x14ac:dyDescent="0.25">
      <c r="A6461" s="188">
        <v>3203111062</v>
      </c>
      <c r="B6461" s="188" t="s">
        <v>6259</v>
      </c>
      <c r="C6461" s="188" t="s">
        <v>903</v>
      </c>
      <c r="D6461" s="188" t="s">
        <v>479</v>
      </c>
      <c r="E6461" s="189">
        <v>0</v>
      </c>
    </row>
    <row r="6462" spans="1:5" x14ac:dyDescent="0.25">
      <c r="A6462" s="190">
        <v>3203111063</v>
      </c>
      <c r="B6462" s="190" t="s">
        <v>5906</v>
      </c>
      <c r="C6462" s="190" t="s">
        <v>903</v>
      </c>
      <c r="D6462" s="190" t="s">
        <v>1975</v>
      </c>
      <c r="E6462" s="191">
        <v>0</v>
      </c>
    </row>
    <row r="6463" spans="1:5" x14ac:dyDescent="0.25">
      <c r="A6463" s="188">
        <v>3203111064</v>
      </c>
      <c r="B6463" s="188" t="s">
        <v>6991</v>
      </c>
      <c r="C6463" s="188" t="s">
        <v>903</v>
      </c>
      <c r="D6463" s="188" t="s">
        <v>1975</v>
      </c>
      <c r="E6463" s="189">
        <v>0</v>
      </c>
    </row>
    <row r="6464" spans="1:5" x14ac:dyDescent="0.25">
      <c r="A6464" s="190">
        <v>3203111065</v>
      </c>
      <c r="B6464" s="190" t="s">
        <v>11914</v>
      </c>
      <c r="C6464" s="190" t="s">
        <v>903</v>
      </c>
      <c r="D6464" s="190" t="s">
        <v>1975</v>
      </c>
      <c r="E6464" s="191">
        <v>0</v>
      </c>
    </row>
    <row r="6465" spans="1:5" x14ac:dyDescent="0.25">
      <c r="A6465" s="188">
        <v>3203111066</v>
      </c>
      <c r="B6465" s="188" t="s">
        <v>5908</v>
      </c>
      <c r="C6465" s="188" t="s">
        <v>903</v>
      </c>
      <c r="D6465" s="188" t="s">
        <v>479</v>
      </c>
      <c r="E6465" s="189">
        <v>0</v>
      </c>
    </row>
    <row r="6466" spans="1:5" x14ac:dyDescent="0.25">
      <c r="A6466" s="190">
        <v>3203111067</v>
      </c>
      <c r="B6466" s="190" t="s">
        <v>5909</v>
      </c>
      <c r="C6466" s="190" t="s">
        <v>903</v>
      </c>
      <c r="D6466" s="190" t="s">
        <v>479</v>
      </c>
      <c r="E6466" s="191">
        <v>0</v>
      </c>
    </row>
    <row r="6467" spans="1:5" x14ac:dyDescent="0.25">
      <c r="A6467" s="188">
        <v>3203111068</v>
      </c>
      <c r="B6467" s="188" t="s">
        <v>6202</v>
      </c>
      <c r="C6467" s="188" t="s">
        <v>903</v>
      </c>
      <c r="D6467" s="188" t="s">
        <v>1975</v>
      </c>
      <c r="E6467" s="189">
        <v>0</v>
      </c>
    </row>
    <row r="6468" spans="1:5" x14ac:dyDescent="0.25">
      <c r="A6468" s="190">
        <v>3203111069</v>
      </c>
      <c r="B6468" s="190" t="s">
        <v>6992</v>
      </c>
      <c r="C6468" s="190" t="s">
        <v>903</v>
      </c>
      <c r="D6468" s="190" t="s">
        <v>1975</v>
      </c>
      <c r="E6468" s="191">
        <v>0</v>
      </c>
    </row>
    <row r="6469" spans="1:5" x14ac:dyDescent="0.25">
      <c r="A6469" s="188">
        <v>3203111070</v>
      </c>
      <c r="B6469" s="188" t="s">
        <v>6435</v>
      </c>
      <c r="C6469" s="188" t="s">
        <v>903</v>
      </c>
      <c r="D6469" s="188" t="s">
        <v>479</v>
      </c>
      <c r="E6469" s="189">
        <v>0</v>
      </c>
    </row>
    <row r="6470" spans="1:5" x14ac:dyDescent="0.25">
      <c r="A6470" s="190">
        <v>3203111071</v>
      </c>
      <c r="B6470" s="190" t="s">
        <v>6208</v>
      </c>
      <c r="C6470" s="190" t="s">
        <v>903</v>
      </c>
      <c r="D6470" s="190" t="s">
        <v>479</v>
      </c>
      <c r="E6470" s="191">
        <v>0</v>
      </c>
    </row>
    <row r="6471" spans="1:5" x14ac:dyDescent="0.25">
      <c r="A6471" s="188">
        <v>3203111072</v>
      </c>
      <c r="B6471" s="188" t="s">
        <v>6993</v>
      </c>
      <c r="C6471" s="188" t="s">
        <v>903</v>
      </c>
      <c r="D6471" s="188" t="s">
        <v>1981</v>
      </c>
      <c r="E6471" s="189">
        <v>0</v>
      </c>
    </row>
    <row r="6472" spans="1:5" x14ac:dyDescent="0.25">
      <c r="A6472" s="190">
        <v>3203111073</v>
      </c>
      <c r="B6472" s="190" t="s">
        <v>5910</v>
      </c>
      <c r="C6472" s="190" t="s">
        <v>903</v>
      </c>
      <c r="D6472" s="190" t="s">
        <v>750</v>
      </c>
      <c r="E6472" s="191">
        <v>0</v>
      </c>
    </row>
    <row r="6473" spans="1:5" x14ac:dyDescent="0.25">
      <c r="A6473" s="188">
        <v>3203111074</v>
      </c>
      <c r="B6473" s="188" t="s">
        <v>5911</v>
      </c>
      <c r="C6473" s="188" t="s">
        <v>903</v>
      </c>
      <c r="D6473" s="188" t="s">
        <v>479</v>
      </c>
      <c r="E6473" s="189">
        <v>0</v>
      </c>
    </row>
    <row r="6474" spans="1:5" x14ac:dyDescent="0.25">
      <c r="A6474" s="190">
        <v>3203111075</v>
      </c>
      <c r="B6474" s="190" t="s">
        <v>5912</v>
      </c>
      <c r="C6474" s="190" t="s">
        <v>903</v>
      </c>
      <c r="D6474" s="190" t="s">
        <v>1975</v>
      </c>
      <c r="E6474" s="191">
        <v>0</v>
      </c>
    </row>
    <row r="6475" spans="1:5" x14ac:dyDescent="0.25">
      <c r="A6475" s="188">
        <v>3203111076</v>
      </c>
      <c r="B6475" s="188" t="s">
        <v>5913</v>
      </c>
      <c r="C6475" s="188" t="s">
        <v>903</v>
      </c>
      <c r="D6475" s="188" t="s">
        <v>1975</v>
      </c>
      <c r="E6475" s="189">
        <v>0</v>
      </c>
    </row>
    <row r="6476" spans="1:5" x14ac:dyDescent="0.25">
      <c r="A6476" s="190">
        <v>3203111077</v>
      </c>
      <c r="B6476" s="190" t="s">
        <v>7135</v>
      </c>
      <c r="C6476" s="190" t="s">
        <v>903</v>
      </c>
      <c r="D6476" s="190" t="s">
        <v>479</v>
      </c>
      <c r="E6476" s="191">
        <v>0</v>
      </c>
    </row>
    <row r="6477" spans="1:5" x14ac:dyDescent="0.25">
      <c r="A6477" s="188">
        <v>3203111078</v>
      </c>
      <c r="B6477" s="188" t="s">
        <v>7903</v>
      </c>
      <c r="C6477" s="188" t="s">
        <v>903</v>
      </c>
      <c r="D6477" s="188" t="s">
        <v>479</v>
      </c>
      <c r="E6477" s="189">
        <v>0</v>
      </c>
    </row>
    <row r="6478" spans="1:5" x14ac:dyDescent="0.25">
      <c r="A6478" s="190">
        <v>3203111079</v>
      </c>
      <c r="B6478" s="190" t="s">
        <v>6994</v>
      </c>
      <c r="C6478" s="190" t="s">
        <v>903</v>
      </c>
      <c r="D6478" s="190" t="s">
        <v>750</v>
      </c>
      <c r="E6478" s="191">
        <v>0</v>
      </c>
    </row>
    <row r="6479" spans="1:5" x14ac:dyDescent="0.25">
      <c r="A6479" s="188">
        <v>3203111080</v>
      </c>
      <c r="B6479" s="188" t="s">
        <v>6995</v>
      </c>
      <c r="C6479" s="188" t="s">
        <v>903</v>
      </c>
      <c r="D6479" s="188" t="s">
        <v>479</v>
      </c>
      <c r="E6479" s="189">
        <v>0</v>
      </c>
    </row>
    <row r="6480" spans="1:5" x14ac:dyDescent="0.25">
      <c r="A6480" s="190">
        <v>3203111081</v>
      </c>
      <c r="B6480" s="190" t="s">
        <v>6365</v>
      </c>
      <c r="C6480" s="190" t="s">
        <v>903</v>
      </c>
      <c r="D6480" s="190" t="s">
        <v>1975</v>
      </c>
      <c r="E6480" s="191">
        <v>0</v>
      </c>
    </row>
    <row r="6481" spans="1:5" x14ac:dyDescent="0.25">
      <c r="A6481" s="188">
        <v>3203111082</v>
      </c>
      <c r="B6481" s="188" t="s">
        <v>6211</v>
      </c>
      <c r="C6481" s="188" t="s">
        <v>903</v>
      </c>
      <c r="D6481" s="188" t="s">
        <v>479</v>
      </c>
      <c r="E6481" s="189">
        <v>0</v>
      </c>
    </row>
    <row r="6482" spans="1:5" x14ac:dyDescent="0.25">
      <c r="A6482" s="190">
        <v>3203111083</v>
      </c>
      <c r="B6482" s="190" t="s">
        <v>6212</v>
      </c>
      <c r="C6482" s="190" t="s">
        <v>903</v>
      </c>
      <c r="D6482" s="190" t="s">
        <v>479</v>
      </c>
      <c r="E6482" s="191">
        <v>0</v>
      </c>
    </row>
    <row r="6483" spans="1:5" x14ac:dyDescent="0.25">
      <c r="A6483" s="188">
        <v>3203111084</v>
      </c>
      <c r="B6483" s="188" t="s">
        <v>6213</v>
      </c>
      <c r="C6483" s="188" t="s">
        <v>903</v>
      </c>
      <c r="D6483" s="188" t="s">
        <v>479</v>
      </c>
      <c r="E6483" s="189">
        <v>0</v>
      </c>
    </row>
    <row r="6484" spans="1:5" x14ac:dyDescent="0.25">
      <c r="A6484" s="190">
        <v>3203111085</v>
      </c>
      <c r="B6484" s="190" t="s">
        <v>6436</v>
      </c>
      <c r="C6484" s="190" t="s">
        <v>903</v>
      </c>
      <c r="D6484" s="190" t="s">
        <v>479</v>
      </c>
      <c r="E6484" s="191">
        <v>0</v>
      </c>
    </row>
    <row r="6485" spans="1:5" x14ac:dyDescent="0.25">
      <c r="A6485" s="188">
        <v>3203111086</v>
      </c>
      <c r="B6485" s="188" t="s">
        <v>6437</v>
      </c>
      <c r="C6485" s="188" t="s">
        <v>903</v>
      </c>
      <c r="D6485" s="188" t="s">
        <v>479</v>
      </c>
      <c r="E6485" s="189">
        <v>0</v>
      </c>
    </row>
    <row r="6486" spans="1:5" x14ac:dyDescent="0.25">
      <c r="A6486" s="190">
        <v>3203111087</v>
      </c>
      <c r="B6486" s="190" t="s">
        <v>11915</v>
      </c>
      <c r="C6486" s="190" t="s">
        <v>903</v>
      </c>
      <c r="D6486" s="190" t="s">
        <v>479</v>
      </c>
      <c r="E6486" s="191">
        <v>0</v>
      </c>
    </row>
    <row r="6487" spans="1:5" x14ac:dyDescent="0.25">
      <c r="A6487" s="188">
        <v>3203111088</v>
      </c>
      <c r="B6487" s="188" t="s">
        <v>6439</v>
      </c>
      <c r="C6487" s="188" t="s">
        <v>903</v>
      </c>
      <c r="D6487" s="188" t="s">
        <v>479</v>
      </c>
      <c r="E6487" s="189">
        <v>0</v>
      </c>
    </row>
    <row r="6488" spans="1:5" x14ac:dyDescent="0.25">
      <c r="A6488" s="190">
        <v>3203111089</v>
      </c>
      <c r="B6488" s="190" t="s">
        <v>6440</v>
      </c>
      <c r="C6488" s="190" t="s">
        <v>903</v>
      </c>
      <c r="D6488" s="190" t="s">
        <v>479</v>
      </c>
      <c r="E6488" s="191">
        <v>0</v>
      </c>
    </row>
    <row r="6489" spans="1:5" x14ac:dyDescent="0.25">
      <c r="A6489" s="188">
        <v>3203111090</v>
      </c>
      <c r="B6489" s="188" t="s">
        <v>6441</v>
      </c>
      <c r="C6489" s="188" t="s">
        <v>903</v>
      </c>
      <c r="D6489" s="188" t="s">
        <v>479</v>
      </c>
      <c r="E6489" s="189">
        <v>0</v>
      </c>
    </row>
    <row r="6490" spans="1:5" x14ac:dyDescent="0.25">
      <c r="A6490" s="190">
        <v>3203111091</v>
      </c>
      <c r="B6490" s="190" t="s">
        <v>6442</v>
      </c>
      <c r="C6490" s="190" t="s">
        <v>903</v>
      </c>
      <c r="D6490" s="190" t="s">
        <v>479</v>
      </c>
      <c r="E6490" s="191">
        <v>0</v>
      </c>
    </row>
    <row r="6491" spans="1:5" x14ac:dyDescent="0.25">
      <c r="A6491" s="188">
        <v>3203111092</v>
      </c>
      <c r="B6491" s="188" t="s">
        <v>6443</v>
      </c>
      <c r="C6491" s="188" t="s">
        <v>903</v>
      </c>
      <c r="D6491" s="188" t="s">
        <v>479</v>
      </c>
      <c r="E6491" s="189">
        <v>0</v>
      </c>
    </row>
    <row r="6492" spans="1:5" x14ac:dyDescent="0.25">
      <c r="A6492" s="190">
        <v>3203111093</v>
      </c>
      <c r="B6492" s="190" t="s">
        <v>6444</v>
      </c>
      <c r="C6492" s="190" t="s">
        <v>903</v>
      </c>
      <c r="D6492" s="190" t="s">
        <v>479</v>
      </c>
      <c r="E6492" s="191">
        <v>0</v>
      </c>
    </row>
    <row r="6493" spans="1:5" x14ac:dyDescent="0.25">
      <c r="A6493" s="188">
        <v>3203111094</v>
      </c>
      <c r="B6493" s="188" t="s">
        <v>6445</v>
      </c>
      <c r="C6493" s="188" t="s">
        <v>903</v>
      </c>
      <c r="D6493" s="188" t="s">
        <v>479</v>
      </c>
      <c r="E6493" s="189">
        <v>0</v>
      </c>
    </row>
    <row r="6494" spans="1:5" x14ac:dyDescent="0.25">
      <c r="A6494" s="190">
        <v>3203111095</v>
      </c>
      <c r="B6494" s="190" t="s">
        <v>6446</v>
      </c>
      <c r="C6494" s="190" t="s">
        <v>903</v>
      </c>
      <c r="D6494" s="190" t="s">
        <v>479</v>
      </c>
      <c r="E6494" s="191">
        <v>0</v>
      </c>
    </row>
    <row r="6495" spans="1:5" x14ac:dyDescent="0.25">
      <c r="A6495" s="188">
        <v>3203111096</v>
      </c>
      <c r="B6495" s="188" t="s">
        <v>6996</v>
      </c>
      <c r="C6495" s="188" t="s">
        <v>903</v>
      </c>
      <c r="D6495" s="188" t="s">
        <v>2354</v>
      </c>
      <c r="E6495" s="189">
        <v>0</v>
      </c>
    </row>
    <row r="6496" spans="1:5" x14ac:dyDescent="0.25">
      <c r="A6496" s="190">
        <v>3203111097</v>
      </c>
      <c r="B6496" s="190" t="s">
        <v>6447</v>
      </c>
      <c r="C6496" s="190" t="s">
        <v>903</v>
      </c>
      <c r="D6496" s="190" t="s">
        <v>1975</v>
      </c>
      <c r="E6496" s="191">
        <v>0</v>
      </c>
    </row>
    <row r="6497" spans="1:5" x14ac:dyDescent="0.25">
      <c r="A6497" s="188">
        <v>3203111098</v>
      </c>
      <c r="B6497" s="188" t="s">
        <v>6448</v>
      </c>
      <c r="C6497" s="188" t="s">
        <v>903</v>
      </c>
      <c r="D6497" s="188" t="s">
        <v>479</v>
      </c>
      <c r="E6497" s="189">
        <v>0</v>
      </c>
    </row>
    <row r="6498" spans="1:5" x14ac:dyDescent="0.25">
      <c r="A6498" s="190">
        <v>3203111099</v>
      </c>
      <c r="B6498" s="190" t="s">
        <v>6996</v>
      </c>
      <c r="C6498" s="190" t="s">
        <v>903</v>
      </c>
      <c r="D6498" s="190" t="s">
        <v>479</v>
      </c>
      <c r="E6498" s="191">
        <v>0</v>
      </c>
    </row>
    <row r="6499" spans="1:5" x14ac:dyDescent="0.25">
      <c r="A6499" s="188">
        <v>3203111100</v>
      </c>
      <c r="B6499" s="188" t="s">
        <v>11916</v>
      </c>
      <c r="C6499" s="188" t="s">
        <v>903</v>
      </c>
      <c r="D6499" s="188" t="s">
        <v>479</v>
      </c>
      <c r="E6499" s="189">
        <v>0</v>
      </c>
    </row>
    <row r="6500" spans="1:5" x14ac:dyDescent="0.25">
      <c r="A6500" s="190">
        <v>3203111101</v>
      </c>
      <c r="B6500" s="190" t="s">
        <v>6569</v>
      </c>
      <c r="C6500" s="190" t="s">
        <v>903</v>
      </c>
      <c r="D6500" s="190" t="s">
        <v>479</v>
      </c>
      <c r="E6500" s="191">
        <v>0</v>
      </c>
    </row>
    <row r="6501" spans="1:5" x14ac:dyDescent="0.25">
      <c r="A6501" s="188">
        <v>3203111102</v>
      </c>
      <c r="B6501" s="188" t="s">
        <v>6449</v>
      </c>
      <c r="C6501" s="188" t="s">
        <v>903</v>
      </c>
      <c r="D6501" s="188" t="s">
        <v>1975</v>
      </c>
      <c r="E6501" s="189">
        <v>0</v>
      </c>
    </row>
    <row r="6502" spans="1:5" x14ac:dyDescent="0.25">
      <c r="A6502" s="190">
        <v>3203111103</v>
      </c>
      <c r="B6502" s="190" t="s">
        <v>6450</v>
      </c>
      <c r="C6502" s="190" t="s">
        <v>903</v>
      </c>
      <c r="D6502" s="190" t="s">
        <v>479</v>
      </c>
      <c r="E6502" s="191">
        <v>0</v>
      </c>
    </row>
    <row r="6503" spans="1:5" x14ac:dyDescent="0.25">
      <c r="A6503" s="188">
        <v>3203111104</v>
      </c>
      <c r="B6503" s="188" t="s">
        <v>6997</v>
      </c>
      <c r="C6503" s="188" t="s">
        <v>903</v>
      </c>
      <c r="D6503" s="188" t="s">
        <v>479</v>
      </c>
      <c r="E6503" s="189">
        <v>0</v>
      </c>
    </row>
    <row r="6504" spans="1:5" x14ac:dyDescent="0.25">
      <c r="A6504" s="190">
        <v>3203111105</v>
      </c>
      <c r="B6504" s="190" t="s">
        <v>7407</v>
      </c>
      <c r="C6504" s="190" t="s">
        <v>903</v>
      </c>
      <c r="D6504" s="190" t="s">
        <v>479</v>
      </c>
      <c r="E6504" s="191">
        <v>0</v>
      </c>
    </row>
    <row r="6505" spans="1:5" x14ac:dyDescent="0.25">
      <c r="A6505" s="188">
        <v>3203111106</v>
      </c>
      <c r="B6505" s="188" t="s">
        <v>6551</v>
      </c>
      <c r="C6505" s="188" t="s">
        <v>903</v>
      </c>
      <c r="D6505" s="188" t="s">
        <v>479</v>
      </c>
      <c r="E6505" s="189">
        <v>0</v>
      </c>
    </row>
    <row r="6506" spans="1:5" x14ac:dyDescent="0.25">
      <c r="A6506" s="190">
        <v>3203111107</v>
      </c>
      <c r="B6506" s="190" t="s">
        <v>7904</v>
      </c>
      <c r="C6506" s="190" t="s">
        <v>903</v>
      </c>
      <c r="D6506" s="190" t="s">
        <v>479</v>
      </c>
      <c r="E6506" s="191">
        <v>0</v>
      </c>
    </row>
    <row r="6507" spans="1:5" x14ac:dyDescent="0.25">
      <c r="A6507" s="188">
        <v>3203111108</v>
      </c>
      <c r="B6507" s="188" t="s">
        <v>7905</v>
      </c>
      <c r="C6507" s="188" t="s">
        <v>903</v>
      </c>
      <c r="D6507" s="188" t="s">
        <v>479</v>
      </c>
      <c r="E6507" s="189">
        <v>0</v>
      </c>
    </row>
    <row r="6508" spans="1:5" x14ac:dyDescent="0.25">
      <c r="A6508" s="190">
        <v>3203111109</v>
      </c>
      <c r="B6508" s="190" t="s">
        <v>7906</v>
      </c>
      <c r="C6508" s="190" t="s">
        <v>903</v>
      </c>
      <c r="D6508" s="190" t="s">
        <v>1975</v>
      </c>
      <c r="E6508" s="191">
        <v>0</v>
      </c>
    </row>
    <row r="6509" spans="1:5" x14ac:dyDescent="0.25">
      <c r="A6509" s="188">
        <v>3203111110</v>
      </c>
      <c r="B6509" s="188" t="s">
        <v>7907</v>
      </c>
      <c r="C6509" s="188" t="s">
        <v>903</v>
      </c>
      <c r="D6509" s="188" t="s">
        <v>1975</v>
      </c>
      <c r="E6509" s="189">
        <v>0</v>
      </c>
    </row>
    <row r="6510" spans="1:5" x14ac:dyDescent="0.25">
      <c r="A6510" s="190">
        <v>3203111111</v>
      </c>
      <c r="B6510" s="190" t="s">
        <v>7908</v>
      </c>
      <c r="C6510" s="190" t="s">
        <v>903</v>
      </c>
      <c r="D6510" s="190" t="s">
        <v>1975</v>
      </c>
      <c r="E6510" s="191">
        <v>0</v>
      </c>
    </row>
    <row r="6511" spans="1:5" x14ac:dyDescent="0.25">
      <c r="A6511" s="188">
        <v>3203111112</v>
      </c>
      <c r="B6511" s="188" t="s">
        <v>7909</v>
      </c>
      <c r="C6511" s="188" t="s">
        <v>903</v>
      </c>
      <c r="D6511" s="188" t="s">
        <v>1975</v>
      </c>
      <c r="E6511" s="189">
        <v>0</v>
      </c>
    </row>
    <row r="6512" spans="1:5" x14ac:dyDescent="0.25">
      <c r="A6512" s="190">
        <v>3203111113</v>
      </c>
      <c r="B6512" s="190" t="s">
        <v>6579</v>
      </c>
      <c r="C6512" s="190" t="s">
        <v>903</v>
      </c>
      <c r="D6512" s="190" t="s">
        <v>874</v>
      </c>
      <c r="E6512" s="191">
        <v>0</v>
      </c>
    </row>
    <row r="6513" spans="1:5" x14ac:dyDescent="0.25">
      <c r="A6513" s="188">
        <v>3203111114</v>
      </c>
      <c r="B6513" s="188" t="s">
        <v>6552</v>
      </c>
      <c r="C6513" s="188" t="s">
        <v>903</v>
      </c>
      <c r="D6513" s="188" t="s">
        <v>874</v>
      </c>
      <c r="E6513" s="189">
        <v>0</v>
      </c>
    </row>
    <row r="6514" spans="1:5" x14ac:dyDescent="0.25">
      <c r="A6514" s="190">
        <v>3203111115</v>
      </c>
      <c r="B6514" s="190" t="s">
        <v>6570</v>
      </c>
      <c r="C6514" s="190" t="s">
        <v>903</v>
      </c>
      <c r="D6514" s="190" t="s">
        <v>874</v>
      </c>
      <c r="E6514" s="191">
        <v>0</v>
      </c>
    </row>
    <row r="6515" spans="1:5" x14ac:dyDescent="0.25">
      <c r="A6515" s="188">
        <v>3203111116</v>
      </c>
      <c r="B6515" s="188" t="s">
        <v>6571</v>
      </c>
      <c r="C6515" s="188" t="s">
        <v>903</v>
      </c>
      <c r="D6515" s="188" t="s">
        <v>874</v>
      </c>
      <c r="E6515" s="189">
        <v>0</v>
      </c>
    </row>
    <row r="6516" spans="1:5" x14ac:dyDescent="0.25">
      <c r="A6516" s="190">
        <v>3203111117</v>
      </c>
      <c r="B6516" s="190" t="s">
        <v>7910</v>
      </c>
      <c r="C6516" s="190" t="s">
        <v>903</v>
      </c>
      <c r="D6516" s="190" t="s">
        <v>1975</v>
      </c>
      <c r="E6516" s="191">
        <v>0</v>
      </c>
    </row>
    <row r="6517" spans="1:5" x14ac:dyDescent="0.25">
      <c r="A6517" s="188">
        <v>3203111118</v>
      </c>
      <c r="B6517" s="188" t="s">
        <v>7911</v>
      </c>
      <c r="C6517" s="188" t="s">
        <v>903</v>
      </c>
      <c r="D6517" s="188" t="s">
        <v>479</v>
      </c>
      <c r="E6517" s="189">
        <v>0</v>
      </c>
    </row>
    <row r="6518" spans="1:5" x14ac:dyDescent="0.25">
      <c r="A6518" s="190">
        <v>3203111119</v>
      </c>
      <c r="B6518" s="190" t="s">
        <v>7216</v>
      </c>
      <c r="C6518" s="190" t="s">
        <v>903</v>
      </c>
      <c r="D6518" s="190" t="s">
        <v>1975</v>
      </c>
      <c r="E6518" s="191">
        <v>0</v>
      </c>
    </row>
    <row r="6519" spans="1:5" x14ac:dyDescent="0.25">
      <c r="A6519" s="188">
        <v>3203111120</v>
      </c>
      <c r="B6519" s="188" t="s">
        <v>7217</v>
      </c>
      <c r="C6519" s="188" t="s">
        <v>903</v>
      </c>
      <c r="D6519" s="188" t="s">
        <v>479</v>
      </c>
      <c r="E6519" s="189">
        <v>0</v>
      </c>
    </row>
    <row r="6520" spans="1:5" x14ac:dyDescent="0.25">
      <c r="A6520" s="190">
        <v>3203111121</v>
      </c>
      <c r="B6520" s="190" t="s">
        <v>7912</v>
      </c>
      <c r="C6520" s="190" t="s">
        <v>903</v>
      </c>
      <c r="D6520" s="190" t="s">
        <v>479</v>
      </c>
      <c r="E6520" s="191">
        <v>0</v>
      </c>
    </row>
    <row r="6521" spans="1:5" x14ac:dyDescent="0.25">
      <c r="A6521" s="188">
        <v>3203111122</v>
      </c>
      <c r="B6521" s="188" t="s">
        <v>7525</v>
      </c>
      <c r="C6521" s="188" t="s">
        <v>903</v>
      </c>
      <c r="D6521" s="188" t="s">
        <v>479</v>
      </c>
      <c r="E6521" s="189">
        <v>0</v>
      </c>
    </row>
    <row r="6522" spans="1:5" x14ac:dyDescent="0.25">
      <c r="A6522" s="190">
        <v>3203111123</v>
      </c>
      <c r="B6522" s="190" t="s">
        <v>7913</v>
      </c>
      <c r="C6522" s="190" t="s">
        <v>903</v>
      </c>
      <c r="D6522" s="190" t="s">
        <v>479</v>
      </c>
      <c r="E6522" s="191">
        <v>0</v>
      </c>
    </row>
    <row r="6523" spans="1:5" x14ac:dyDescent="0.25">
      <c r="A6523" s="188">
        <v>3203111124</v>
      </c>
      <c r="B6523" s="188" t="s">
        <v>7914</v>
      </c>
      <c r="C6523" s="188" t="s">
        <v>903</v>
      </c>
      <c r="D6523" s="188" t="s">
        <v>479</v>
      </c>
      <c r="E6523" s="189">
        <v>0</v>
      </c>
    </row>
    <row r="6524" spans="1:5" x14ac:dyDescent="0.25">
      <c r="A6524" s="190">
        <v>3203111125</v>
      </c>
      <c r="B6524" s="190" t="s">
        <v>7408</v>
      </c>
      <c r="C6524" s="190" t="s">
        <v>903</v>
      </c>
      <c r="D6524" s="190" t="s">
        <v>479</v>
      </c>
      <c r="E6524" s="191">
        <v>0</v>
      </c>
    </row>
    <row r="6525" spans="1:5" x14ac:dyDescent="0.25">
      <c r="A6525" s="188">
        <v>3203111126</v>
      </c>
      <c r="B6525" s="188" t="s">
        <v>7915</v>
      </c>
      <c r="C6525" s="188" t="s">
        <v>903</v>
      </c>
      <c r="D6525" s="188" t="s">
        <v>478</v>
      </c>
      <c r="E6525" s="189">
        <v>0</v>
      </c>
    </row>
    <row r="6526" spans="1:5" x14ac:dyDescent="0.25">
      <c r="A6526" s="190">
        <v>3203111127</v>
      </c>
      <c r="B6526" s="190" t="s">
        <v>7916</v>
      </c>
      <c r="C6526" s="190" t="s">
        <v>903</v>
      </c>
      <c r="D6526" s="190" t="s">
        <v>479</v>
      </c>
      <c r="E6526" s="191">
        <v>0</v>
      </c>
    </row>
    <row r="6527" spans="1:5" x14ac:dyDescent="0.25">
      <c r="A6527" s="188">
        <v>3203111128</v>
      </c>
      <c r="B6527" s="188" t="s">
        <v>7224</v>
      </c>
      <c r="C6527" s="188" t="s">
        <v>903</v>
      </c>
      <c r="D6527" s="188" t="s">
        <v>479</v>
      </c>
      <c r="E6527" s="189">
        <v>0</v>
      </c>
    </row>
    <row r="6528" spans="1:5" x14ac:dyDescent="0.25">
      <c r="A6528" s="190">
        <v>3203111129</v>
      </c>
      <c r="B6528" s="190" t="s">
        <v>7917</v>
      </c>
      <c r="C6528" s="190" t="s">
        <v>903</v>
      </c>
      <c r="D6528" s="190" t="s">
        <v>479</v>
      </c>
      <c r="E6528" s="191">
        <v>0</v>
      </c>
    </row>
    <row r="6529" spans="1:5" x14ac:dyDescent="0.25">
      <c r="A6529" s="188">
        <v>3203111130</v>
      </c>
      <c r="B6529" s="188" t="s">
        <v>7055</v>
      </c>
      <c r="C6529" s="188" t="s">
        <v>903</v>
      </c>
      <c r="D6529" s="188" t="s">
        <v>2247</v>
      </c>
      <c r="E6529" s="189">
        <v>0</v>
      </c>
    </row>
    <row r="6530" spans="1:5" x14ac:dyDescent="0.25">
      <c r="A6530" s="190">
        <v>3203111131</v>
      </c>
      <c r="B6530" s="190" t="s">
        <v>7918</v>
      </c>
      <c r="C6530" s="190" t="s">
        <v>903</v>
      </c>
      <c r="D6530" s="190" t="s">
        <v>479</v>
      </c>
      <c r="E6530" s="191">
        <v>0</v>
      </c>
    </row>
    <row r="6531" spans="1:5" x14ac:dyDescent="0.25">
      <c r="A6531" s="188">
        <v>3203111132</v>
      </c>
      <c r="B6531" s="188" t="s">
        <v>7218</v>
      </c>
      <c r="C6531" s="188" t="s">
        <v>903</v>
      </c>
      <c r="D6531" s="188" t="s">
        <v>479</v>
      </c>
      <c r="E6531" s="189">
        <v>0</v>
      </c>
    </row>
    <row r="6532" spans="1:5" x14ac:dyDescent="0.25">
      <c r="A6532" s="190">
        <v>3203111133</v>
      </c>
      <c r="B6532" s="190" t="s">
        <v>7919</v>
      </c>
      <c r="C6532" s="190" t="s">
        <v>903</v>
      </c>
      <c r="D6532" s="190" t="s">
        <v>479</v>
      </c>
      <c r="E6532" s="191">
        <v>0</v>
      </c>
    </row>
    <row r="6533" spans="1:5" x14ac:dyDescent="0.25">
      <c r="A6533" s="188">
        <v>3203111134</v>
      </c>
      <c r="B6533" s="188" t="s">
        <v>7219</v>
      </c>
      <c r="C6533" s="188" t="s">
        <v>903</v>
      </c>
      <c r="D6533" s="188" t="s">
        <v>479</v>
      </c>
      <c r="E6533" s="189">
        <v>0</v>
      </c>
    </row>
    <row r="6534" spans="1:5" x14ac:dyDescent="0.25">
      <c r="A6534" s="190">
        <v>3203111135</v>
      </c>
      <c r="B6534" s="190" t="s">
        <v>7220</v>
      </c>
      <c r="C6534" s="190" t="s">
        <v>903</v>
      </c>
      <c r="D6534" s="190" t="s">
        <v>1975</v>
      </c>
      <c r="E6534" s="191">
        <v>0</v>
      </c>
    </row>
    <row r="6535" spans="1:5" x14ac:dyDescent="0.25">
      <c r="A6535" s="188">
        <v>3203111136</v>
      </c>
      <c r="B6535" s="188" t="s">
        <v>7221</v>
      </c>
      <c r="C6535" s="188" t="s">
        <v>903</v>
      </c>
      <c r="D6535" s="188" t="s">
        <v>750</v>
      </c>
      <c r="E6535" s="189">
        <v>0</v>
      </c>
    </row>
    <row r="6536" spans="1:5" x14ac:dyDescent="0.25">
      <c r="A6536" s="190">
        <v>3203111137</v>
      </c>
      <c r="B6536" s="190" t="s">
        <v>7920</v>
      </c>
      <c r="C6536" s="190" t="s">
        <v>903</v>
      </c>
      <c r="D6536" s="190" t="s">
        <v>479</v>
      </c>
      <c r="E6536" s="191">
        <v>0</v>
      </c>
    </row>
    <row r="6537" spans="1:5" x14ac:dyDescent="0.25">
      <c r="A6537" s="188">
        <v>3203111138</v>
      </c>
      <c r="B6537" s="188" t="s">
        <v>7921</v>
      </c>
      <c r="C6537" s="188" t="s">
        <v>903</v>
      </c>
      <c r="D6537" s="188" t="s">
        <v>1975</v>
      </c>
      <c r="E6537" s="189">
        <v>0</v>
      </c>
    </row>
    <row r="6538" spans="1:5" x14ac:dyDescent="0.25">
      <c r="A6538" s="190">
        <v>3203111139</v>
      </c>
      <c r="B6538" s="190" t="s">
        <v>7922</v>
      </c>
      <c r="C6538" s="190" t="s">
        <v>903</v>
      </c>
      <c r="D6538" s="190" t="s">
        <v>874</v>
      </c>
      <c r="E6538" s="191">
        <v>0</v>
      </c>
    </row>
    <row r="6539" spans="1:5" x14ac:dyDescent="0.25">
      <c r="A6539" s="188">
        <v>3203111140</v>
      </c>
      <c r="B6539" s="188" t="s">
        <v>7222</v>
      </c>
      <c r="C6539" s="188" t="s">
        <v>903</v>
      </c>
      <c r="D6539" s="188" t="s">
        <v>479</v>
      </c>
      <c r="E6539" s="189">
        <v>0</v>
      </c>
    </row>
    <row r="6540" spans="1:5" x14ac:dyDescent="0.25">
      <c r="A6540" s="190">
        <v>3203111141</v>
      </c>
      <c r="B6540" s="190" t="s">
        <v>7923</v>
      </c>
      <c r="C6540" s="190" t="s">
        <v>903</v>
      </c>
      <c r="D6540" s="190" t="s">
        <v>479</v>
      </c>
      <c r="E6540" s="191">
        <v>0</v>
      </c>
    </row>
    <row r="6541" spans="1:5" x14ac:dyDescent="0.25">
      <c r="A6541" s="188">
        <v>3203111142</v>
      </c>
      <c r="B6541" s="188" t="s">
        <v>7924</v>
      </c>
      <c r="C6541" s="188" t="s">
        <v>903</v>
      </c>
      <c r="D6541" s="188" t="s">
        <v>479</v>
      </c>
      <c r="E6541" s="189">
        <v>0</v>
      </c>
    </row>
    <row r="6542" spans="1:5" x14ac:dyDescent="0.25">
      <c r="A6542" s="190">
        <v>3203111143</v>
      </c>
      <c r="B6542" s="190" t="s">
        <v>7925</v>
      </c>
      <c r="C6542" s="190" t="s">
        <v>903</v>
      </c>
      <c r="D6542" s="190" t="s">
        <v>1975</v>
      </c>
      <c r="E6542" s="191">
        <v>0</v>
      </c>
    </row>
    <row r="6543" spans="1:5" x14ac:dyDescent="0.25">
      <c r="A6543" s="188">
        <v>3203111144</v>
      </c>
      <c r="B6543" s="188" t="s">
        <v>7926</v>
      </c>
      <c r="C6543" s="188" t="s">
        <v>903</v>
      </c>
      <c r="D6543" s="188" t="s">
        <v>2247</v>
      </c>
      <c r="E6543" s="189">
        <v>0</v>
      </c>
    </row>
    <row r="6544" spans="1:5" x14ac:dyDescent="0.25">
      <c r="A6544" s="190">
        <v>3203111145</v>
      </c>
      <c r="B6544" s="190" t="s">
        <v>7927</v>
      </c>
      <c r="C6544" s="190" t="s">
        <v>903</v>
      </c>
      <c r="D6544" s="190" t="s">
        <v>479</v>
      </c>
      <c r="E6544" s="191">
        <v>0</v>
      </c>
    </row>
    <row r="6545" spans="1:5" x14ac:dyDescent="0.25">
      <c r="A6545" s="188">
        <v>3203111146</v>
      </c>
      <c r="B6545" s="188" t="s">
        <v>7928</v>
      </c>
      <c r="C6545" s="188" t="s">
        <v>903</v>
      </c>
      <c r="D6545" s="188" t="s">
        <v>2266</v>
      </c>
      <c r="E6545" s="189">
        <v>0</v>
      </c>
    </row>
    <row r="6546" spans="1:5" x14ac:dyDescent="0.25">
      <c r="A6546" s="190">
        <v>3203111147</v>
      </c>
      <c r="B6546" s="190" t="s">
        <v>7929</v>
      </c>
      <c r="C6546" s="190" t="s">
        <v>903</v>
      </c>
      <c r="D6546" s="190" t="s">
        <v>479</v>
      </c>
      <c r="E6546" s="191">
        <v>0</v>
      </c>
    </row>
    <row r="6547" spans="1:5" x14ac:dyDescent="0.25">
      <c r="A6547" s="188">
        <v>3203111148</v>
      </c>
      <c r="B6547" s="188" t="s">
        <v>7930</v>
      </c>
      <c r="C6547" s="188" t="s">
        <v>903</v>
      </c>
      <c r="D6547" s="188" t="s">
        <v>479</v>
      </c>
      <c r="E6547" s="189">
        <v>0</v>
      </c>
    </row>
    <row r="6548" spans="1:5" x14ac:dyDescent="0.25">
      <c r="A6548" s="190">
        <v>3203111149</v>
      </c>
      <c r="B6548" s="190" t="s">
        <v>7931</v>
      </c>
      <c r="C6548" s="190" t="s">
        <v>903</v>
      </c>
      <c r="D6548" s="190" t="s">
        <v>479</v>
      </c>
      <c r="E6548" s="191">
        <v>0</v>
      </c>
    </row>
    <row r="6549" spans="1:5" x14ac:dyDescent="0.25">
      <c r="A6549" s="188">
        <v>3203111150</v>
      </c>
      <c r="B6549" s="188" t="s">
        <v>7932</v>
      </c>
      <c r="C6549" s="188" t="s">
        <v>903</v>
      </c>
      <c r="D6549" s="188" t="s">
        <v>479</v>
      </c>
      <c r="E6549" s="189">
        <v>0</v>
      </c>
    </row>
    <row r="6550" spans="1:5" x14ac:dyDescent="0.25">
      <c r="A6550" s="190">
        <v>3203111151</v>
      </c>
      <c r="B6550" s="190" t="s">
        <v>7933</v>
      </c>
      <c r="C6550" s="190" t="s">
        <v>903</v>
      </c>
      <c r="D6550" s="190" t="s">
        <v>479</v>
      </c>
      <c r="E6550" s="191">
        <v>0</v>
      </c>
    </row>
    <row r="6551" spans="1:5" x14ac:dyDescent="0.25">
      <c r="A6551" s="188">
        <v>3203111152</v>
      </c>
      <c r="B6551" s="188" t="s">
        <v>7934</v>
      </c>
      <c r="C6551" s="188" t="s">
        <v>903</v>
      </c>
      <c r="D6551" s="188" t="s">
        <v>479</v>
      </c>
      <c r="E6551" s="189">
        <v>0</v>
      </c>
    </row>
    <row r="6552" spans="1:5" x14ac:dyDescent="0.25">
      <c r="A6552" s="190">
        <v>3203111153</v>
      </c>
      <c r="B6552" s="190" t="s">
        <v>7935</v>
      </c>
      <c r="C6552" s="190" t="s">
        <v>903</v>
      </c>
      <c r="D6552" s="190" t="s">
        <v>479</v>
      </c>
      <c r="E6552" s="191">
        <v>0</v>
      </c>
    </row>
    <row r="6553" spans="1:5" x14ac:dyDescent="0.25">
      <c r="A6553" s="188">
        <v>3203111154</v>
      </c>
      <c r="B6553" s="188" t="s">
        <v>7936</v>
      </c>
      <c r="C6553" s="188" t="s">
        <v>903</v>
      </c>
      <c r="D6553" s="188" t="s">
        <v>479</v>
      </c>
      <c r="E6553" s="189">
        <v>0</v>
      </c>
    </row>
    <row r="6554" spans="1:5" x14ac:dyDescent="0.25">
      <c r="A6554" s="190">
        <v>3203111155</v>
      </c>
      <c r="B6554" s="190" t="s">
        <v>7937</v>
      </c>
      <c r="C6554" s="190" t="s">
        <v>903</v>
      </c>
      <c r="D6554" s="190" t="s">
        <v>479</v>
      </c>
      <c r="E6554" s="191">
        <v>0</v>
      </c>
    </row>
    <row r="6555" spans="1:5" x14ac:dyDescent="0.25">
      <c r="A6555" s="188">
        <v>3203111156</v>
      </c>
      <c r="B6555" s="188" t="s">
        <v>7938</v>
      </c>
      <c r="C6555" s="188" t="s">
        <v>903</v>
      </c>
      <c r="D6555" s="188" t="s">
        <v>479</v>
      </c>
      <c r="E6555" s="189">
        <v>0</v>
      </c>
    </row>
    <row r="6556" spans="1:5" x14ac:dyDescent="0.25">
      <c r="A6556" s="190">
        <v>3203111157</v>
      </c>
      <c r="B6556" s="190" t="s">
        <v>7939</v>
      </c>
      <c r="C6556" s="190" t="s">
        <v>903</v>
      </c>
      <c r="D6556" s="190" t="s">
        <v>479</v>
      </c>
      <c r="E6556" s="191">
        <v>0</v>
      </c>
    </row>
    <row r="6557" spans="1:5" x14ac:dyDescent="0.25">
      <c r="A6557" s="188">
        <v>3203111158</v>
      </c>
      <c r="B6557" s="188" t="s">
        <v>7940</v>
      </c>
      <c r="C6557" s="188" t="s">
        <v>903</v>
      </c>
      <c r="D6557" s="188" t="s">
        <v>2024</v>
      </c>
      <c r="E6557" s="189">
        <v>0</v>
      </c>
    </row>
    <row r="6558" spans="1:5" x14ac:dyDescent="0.25">
      <c r="A6558" s="190">
        <v>3203111159</v>
      </c>
      <c r="B6558" s="190" t="s">
        <v>7941</v>
      </c>
      <c r="C6558" s="190" t="s">
        <v>903</v>
      </c>
      <c r="D6558" s="190" t="s">
        <v>1975</v>
      </c>
      <c r="E6558" s="191">
        <v>0</v>
      </c>
    </row>
    <row r="6559" spans="1:5" x14ac:dyDescent="0.25">
      <c r="A6559" s="188">
        <v>3203111160</v>
      </c>
      <c r="B6559" s="188" t="s">
        <v>7942</v>
      </c>
      <c r="C6559" s="188" t="s">
        <v>903</v>
      </c>
      <c r="D6559" s="188" t="s">
        <v>1975</v>
      </c>
      <c r="E6559" s="189">
        <v>0</v>
      </c>
    </row>
    <row r="6560" spans="1:5" x14ac:dyDescent="0.25">
      <c r="A6560" s="190">
        <v>3203111161</v>
      </c>
      <c r="B6560" s="190" t="s">
        <v>7301</v>
      </c>
      <c r="C6560" s="190" t="s">
        <v>903</v>
      </c>
      <c r="D6560" s="190" t="s">
        <v>479</v>
      </c>
      <c r="E6560" s="191">
        <v>0</v>
      </c>
    </row>
    <row r="6561" spans="1:5" x14ac:dyDescent="0.25">
      <c r="A6561" s="188">
        <v>3203111162</v>
      </c>
      <c r="B6561" s="188" t="s">
        <v>7943</v>
      </c>
      <c r="C6561" s="188" t="s">
        <v>903</v>
      </c>
      <c r="D6561" s="188" t="s">
        <v>478</v>
      </c>
      <c r="E6561" s="189">
        <v>0</v>
      </c>
    </row>
    <row r="6562" spans="1:5" x14ac:dyDescent="0.25">
      <c r="A6562" s="190">
        <v>3203111163</v>
      </c>
      <c r="B6562" s="190" t="s">
        <v>7944</v>
      </c>
      <c r="C6562" s="190" t="s">
        <v>903</v>
      </c>
      <c r="D6562" s="190" t="s">
        <v>479</v>
      </c>
      <c r="E6562" s="191">
        <v>0</v>
      </c>
    </row>
    <row r="6563" spans="1:5" x14ac:dyDescent="0.25">
      <c r="A6563" s="188">
        <v>3203111164</v>
      </c>
      <c r="B6563" s="188" t="s">
        <v>7286</v>
      </c>
      <c r="C6563" s="188" t="s">
        <v>903</v>
      </c>
      <c r="D6563" s="188" t="s">
        <v>479</v>
      </c>
      <c r="E6563" s="189">
        <v>0</v>
      </c>
    </row>
    <row r="6564" spans="1:5" x14ac:dyDescent="0.25">
      <c r="A6564" s="190">
        <v>3203111165</v>
      </c>
      <c r="B6564" s="190" t="s">
        <v>7945</v>
      </c>
      <c r="C6564" s="190" t="s">
        <v>903</v>
      </c>
      <c r="D6564" s="190" t="s">
        <v>479</v>
      </c>
      <c r="E6564" s="191">
        <v>0</v>
      </c>
    </row>
    <row r="6565" spans="1:5" x14ac:dyDescent="0.25">
      <c r="A6565" s="188">
        <v>3203111166</v>
      </c>
      <c r="B6565" s="188" t="s">
        <v>7946</v>
      </c>
      <c r="C6565" s="188" t="s">
        <v>903</v>
      </c>
      <c r="D6565" s="188" t="s">
        <v>479</v>
      </c>
      <c r="E6565" s="189">
        <v>0</v>
      </c>
    </row>
    <row r="6566" spans="1:5" x14ac:dyDescent="0.25">
      <c r="A6566" s="190">
        <v>3203111167</v>
      </c>
      <c r="B6566" s="190" t="s">
        <v>7287</v>
      </c>
      <c r="C6566" s="190" t="s">
        <v>903</v>
      </c>
      <c r="D6566" s="190" t="s">
        <v>874</v>
      </c>
      <c r="E6566" s="191">
        <v>0</v>
      </c>
    </row>
    <row r="6567" spans="1:5" x14ac:dyDescent="0.25">
      <c r="A6567" s="188">
        <v>3203111168</v>
      </c>
      <c r="B6567" s="188" t="s">
        <v>7947</v>
      </c>
      <c r="C6567" s="188" t="s">
        <v>903</v>
      </c>
      <c r="D6567" s="188" t="s">
        <v>479</v>
      </c>
      <c r="E6567" s="189">
        <v>0</v>
      </c>
    </row>
    <row r="6568" spans="1:5" x14ac:dyDescent="0.25">
      <c r="A6568" s="190">
        <v>3203111169</v>
      </c>
      <c r="B6568" s="190" t="s">
        <v>7948</v>
      </c>
      <c r="C6568" s="190" t="s">
        <v>903</v>
      </c>
      <c r="D6568" s="190" t="s">
        <v>479</v>
      </c>
      <c r="E6568" s="191">
        <v>0</v>
      </c>
    </row>
    <row r="6569" spans="1:5" x14ac:dyDescent="0.25">
      <c r="A6569" s="188">
        <v>3203111170</v>
      </c>
      <c r="B6569" s="188" t="s">
        <v>7949</v>
      </c>
      <c r="C6569" s="188" t="s">
        <v>903</v>
      </c>
      <c r="D6569" s="188" t="s">
        <v>479</v>
      </c>
      <c r="E6569" s="189">
        <v>0</v>
      </c>
    </row>
    <row r="6570" spans="1:5" x14ac:dyDescent="0.25">
      <c r="A6570" s="190">
        <v>3203111171</v>
      </c>
      <c r="B6570" s="190" t="s">
        <v>7950</v>
      </c>
      <c r="C6570" s="190" t="s">
        <v>903</v>
      </c>
      <c r="D6570" s="190" t="s">
        <v>1975</v>
      </c>
      <c r="E6570" s="191">
        <v>0</v>
      </c>
    </row>
    <row r="6571" spans="1:5" x14ac:dyDescent="0.25">
      <c r="A6571" s="188">
        <v>3203111172</v>
      </c>
      <c r="B6571" s="188" t="s">
        <v>7951</v>
      </c>
      <c r="C6571" s="188" t="s">
        <v>903</v>
      </c>
      <c r="D6571" s="188" t="s">
        <v>479</v>
      </c>
      <c r="E6571" s="189">
        <v>0</v>
      </c>
    </row>
    <row r="6572" spans="1:5" x14ac:dyDescent="0.25">
      <c r="A6572" s="190">
        <v>3203111173</v>
      </c>
      <c r="B6572" s="190" t="s">
        <v>7952</v>
      </c>
      <c r="C6572" s="190" t="s">
        <v>903</v>
      </c>
      <c r="D6572" s="190" t="s">
        <v>1975</v>
      </c>
      <c r="E6572" s="191">
        <v>0</v>
      </c>
    </row>
    <row r="6573" spans="1:5" x14ac:dyDescent="0.25">
      <c r="A6573" s="188">
        <v>3203111174</v>
      </c>
      <c r="B6573" s="188" t="s">
        <v>7953</v>
      </c>
      <c r="C6573" s="188" t="s">
        <v>903</v>
      </c>
      <c r="D6573" s="188" t="s">
        <v>479</v>
      </c>
      <c r="E6573" s="189">
        <v>0</v>
      </c>
    </row>
    <row r="6574" spans="1:5" x14ac:dyDescent="0.25">
      <c r="A6574" s="190">
        <v>3203111175</v>
      </c>
      <c r="B6574" s="190" t="s">
        <v>7954</v>
      </c>
      <c r="C6574" s="190" t="s">
        <v>903</v>
      </c>
      <c r="D6574" s="190" t="s">
        <v>479</v>
      </c>
      <c r="E6574" s="191">
        <v>0</v>
      </c>
    </row>
    <row r="6575" spans="1:5" x14ac:dyDescent="0.25">
      <c r="A6575" s="188">
        <v>3203111176</v>
      </c>
      <c r="B6575" s="188" t="s">
        <v>7955</v>
      </c>
      <c r="C6575" s="188" t="s">
        <v>903</v>
      </c>
      <c r="D6575" s="188" t="s">
        <v>479</v>
      </c>
      <c r="E6575" s="189">
        <v>0</v>
      </c>
    </row>
    <row r="6576" spans="1:5" x14ac:dyDescent="0.25">
      <c r="A6576" s="190">
        <v>3203111177</v>
      </c>
      <c r="B6576" s="190" t="s">
        <v>7956</v>
      </c>
      <c r="C6576" s="190" t="s">
        <v>903</v>
      </c>
      <c r="D6576" s="190" t="s">
        <v>479</v>
      </c>
      <c r="E6576" s="191">
        <v>0</v>
      </c>
    </row>
    <row r="6577" spans="1:5" x14ac:dyDescent="0.25">
      <c r="A6577" s="188">
        <v>3203111178</v>
      </c>
      <c r="B6577" s="188" t="s">
        <v>7957</v>
      </c>
      <c r="C6577" s="188" t="s">
        <v>903</v>
      </c>
      <c r="D6577" s="188" t="s">
        <v>479</v>
      </c>
      <c r="E6577" s="189">
        <v>0</v>
      </c>
    </row>
    <row r="6578" spans="1:5" x14ac:dyDescent="0.25">
      <c r="A6578" s="190">
        <v>3203111179</v>
      </c>
      <c r="B6578" s="190" t="s">
        <v>7958</v>
      </c>
      <c r="C6578" s="190" t="s">
        <v>903</v>
      </c>
      <c r="D6578" s="190" t="s">
        <v>479</v>
      </c>
      <c r="E6578" s="191">
        <v>0</v>
      </c>
    </row>
    <row r="6579" spans="1:5" x14ac:dyDescent="0.25">
      <c r="A6579" s="188">
        <v>3203111180</v>
      </c>
      <c r="B6579" s="188" t="s">
        <v>7959</v>
      </c>
      <c r="C6579" s="188" t="s">
        <v>903</v>
      </c>
      <c r="D6579" s="188" t="s">
        <v>479</v>
      </c>
      <c r="E6579" s="189">
        <v>0</v>
      </c>
    </row>
    <row r="6580" spans="1:5" x14ac:dyDescent="0.25">
      <c r="A6580" s="190">
        <v>3203111181</v>
      </c>
      <c r="B6580" s="190" t="s">
        <v>7960</v>
      </c>
      <c r="C6580" s="190" t="s">
        <v>903</v>
      </c>
      <c r="D6580" s="190" t="s">
        <v>479</v>
      </c>
      <c r="E6580" s="191">
        <v>0</v>
      </c>
    </row>
    <row r="6581" spans="1:5" x14ac:dyDescent="0.25">
      <c r="A6581" s="188">
        <v>3203111182</v>
      </c>
      <c r="B6581" s="188" t="s">
        <v>7288</v>
      </c>
      <c r="C6581" s="188" t="s">
        <v>903</v>
      </c>
      <c r="D6581" s="188" t="s">
        <v>479</v>
      </c>
      <c r="E6581" s="189">
        <v>0</v>
      </c>
    </row>
    <row r="6582" spans="1:5" x14ac:dyDescent="0.25">
      <c r="A6582" s="190">
        <v>3203111183</v>
      </c>
      <c r="B6582" s="190" t="s">
        <v>7289</v>
      </c>
      <c r="C6582" s="190" t="s">
        <v>903</v>
      </c>
      <c r="D6582" s="190" t="s">
        <v>479</v>
      </c>
      <c r="E6582" s="191">
        <v>0</v>
      </c>
    </row>
    <row r="6583" spans="1:5" x14ac:dyDescent="0.25">
      <c r="A6583" s="188">
        <v>3203111184</v>
      </c>
      <c r="B6583" s="188" t="s">
        <v>7961</v>
      </c>
      <c r="C6583" s="188" t="s">
        <v>903</v>
      </c>
      <c r="D6583" s="188" t="s">
        <v>479</v>
      </c>
      <c r="E6583" s="189">
        <v>0</v>
      </c>
    </row>
    <row r="6584" spans="1:5" x14ac:dyDescent="0.25">
      <c r="A6584" s="190">
        <v>3203111185</v>
      </c>
      <c r="B6584" s="190" t="s">
        <v>7962</v>
      </c>
      <c r="C6584" s="190" t="s">
        <v>903</v>
      </c>
      <c r="D6584" s="190" t="s">
        <v>2002</v>
      </c>
      <c r="E6584" s="191">
        <v>0</v>
      </c>
    </row>
    <row r="6585" spans="1:5" x14ac:dyDescent="0.25">
      <c r="A6585" s="188">
        <v>3203111186</v>
      </c>
      <c r="B6585" s="188" t="s">
        <v>7963</v>
      </c>
      <c r="C6585" s="188" t="s">
        <v>903</v>
      </c>
      <c r="D6585" s="188" t="s">
        <v>2062</v>
      </c>
      <c r="E6585" s="189">
        <v>0</v>
      </c>
    </row>
    <row r="6586" spans="1:5" x14ac:dyDescent="0.25">
      <c r="A6586" s="190">
        <v>3203111187</v>
      </c>
      <c r="B6586" s="190" t="s">
        <v>7964</v>
      </c>
      <c r="C6586" s="190" t="s">
        <v>903</v>
      </c>
      <c r="D6586" s="190" t="s">
        <v>479</v>
      </c>
      <c r="E6586" s="191">
        <v>0</v>
      </c>
    </row>
    <row r="6587" spans="1:5" x14ac:dyDescent="0.25">
      <c r="A6587" s="188">
        <v>3203111188</v>
      </c>
      <c r="B6587" s="188" t="s">
        <v>7965</v>
      </c>
      <c r="C6587" s="188" t="s">
        <v>903</v>
      </c>
      <c r="D6587" s="188" t="s">
        <v>479</v>
      </c>
      <c r="E6587" s="189">
        <v>0</v>
      </c>
    </row>
    <row r="6588" spans="1:5" x14ac:dyDescent="0.25">
      <c r="A6588" s="190">
        <v>3203111189</v>
      </c>
      <c r="B6588" s="190" t="s">
        <v>7966</v>
      </c>
      <c r="C6588" s="190" t="s">
        <v>903</v>
      </c>
      <c r="D6588" s="190" t="s">
        <v>479</v>
      </c>
      <c r="E6588" s="191">
        <v>0</v>
      </c>
    </row>
    <row r="6589" spans="1:5" x14ac:dyDescent="0.25">
      <c r="A6589" s="188">
        <v>3203111190</v>
      </c>
      <c r="B6589" s="188" t="s">
        <v>7967</v>
      </c>
      <c r="C6589" s="188" t="s">
        <v>903</v>
      </c>
      <c r="D6589" s="188" t="s">
        <v>479</v>
      </c>
      <c r="E6589" s="189">
        <v>0</v>
      </c>
    </row>
    <row r="6590" spans="1:5" x14ac:dyDescent="0.25">
      <c r="A6590" s="190">
        <v>3203111191</v>
      </c>
      <c r="B6590" s="190" t="s">
        <v>7968</v>
      </c>
      <c r="C6590" s="190" t="s">
        <v>903</v>
      </c>
      <c r="D6590" s="190" t="s">
        <v>479</v>
      </c>
      <c r="E6590" s="191">
        <v>0</v>
      </c>
    </row>
    <row r="6591" spans="1:5" x14ac:dyDescent="0.25">
      <c r="A6591" s="188">
        <v>3203111192</v>
      </c>
      <c r="B6591" s="188" t="s">
        <v>9718</v>
      </c>
      <c r="C6591" s="188" t="s">
        <v>903</v>
      </c>
      <c r="D6591" s="188" t="s">
        <v>479</v>
      </c>
      <c r="E6591" s="189">
        <v>0</v>
      </c>
    </row>
    <row r="6592" spans="1:5" x14ac:dyDescent="0.25">
      <c r="A6592" s="190">
        <v>3203111193</v>
      </c>
      <c r="B6592" s="190" t="s">
        <v>7969</v>
      </c>
      <c r="C6592" s="190" t="s">
        <v>903</v>
      </c>
      <c r="D6592" s="190" t="s">
        <v>479</v>
      </c>
      <c r="E6592" s="191">
        <v>0</v>
      </c>
    </row>
    <row r="6593" spans="1:5" x14ac:dyDescent="0.25">
      <c r="A6593" s="188">
        <v>3203111194</v>
      </c>
      <c r="B6593" s="188" t="s">
        <v>7409</v>
      </c>
      <c r="C6593" s="188" t="s">
        <v>903</v>
      </c>
      <c r="D6593" s="188" t="s">
        <v>479</v>
      </c>
      <c r="E6593" s="189">
        <v>0</v>
      </c>
    </row>
    <row r="6594" spans="1:5" x14ac:dyDescent="0.25">
      <c r="A6594" s="190">
        <v>3203111195</v>
      </c>
      <c r="B6594" s="190" t="s">
        <v>7410</v>
      </c>
      <c r="C6594" s="190" t="s">
        <v>903</v>
      </c>
      <c r="D6594" s="190" t="s">
        <v>1975</v>
      </c>
      <c r="E6594" s="191">
        <v>0</v>
      </c>
    </row>
    <row r="6595" spans="1:5" x14ac:dyDescent="0.25">
      <c r="A6595" s="188">
        <v>3203111196</v>
      </c>
      <c r="B6595" s="188" t="s">
        <v>7411</v>
      </c>
      <c r="C6595" s="188" t="s">
        <v>903</v>
      </c>
      <c r="D6595" s="188" t="s">
        <v>479</v>
      </c>
      <c r="E6595" s="189">
        <v>0</v>
      </c>
    </row>
    <row r="6596" spans="1:5" x14ac:dyDescent="0.25">
      <c r="A6596" s="190">
        <v>3203111197</v>
      </c>
      <c r="B6596" s="190" t="s">
        <v>7041</v>
      </c>
      <c r="C6596" s="190" t="s">
        <v>903</v>
      </c>
      <c r="D6596" s="190" t="s">
        <v>479</v>
      </c>
      <c r="E6596" s="191">
        <v>0</v>
      </c>
    </row>
    <row r="6597" spans="1:5" x14ac:dyDescent="0.25">
      <c r="A6597" s="188">
        <v>3203111198</v>
      </c>
      <c r="B6597" s="188" t="s">
        <v>7412</v>
      </c>
      <c r="C6597" s="188" t="s">
        <v>903</v>
      </c>
      <c r="D6597" s="188" t="s">
        <v>1975</v>
      </c>
      <c r="E6597" s="189">
        <v>0</v>
      </c>
    </row>
    <row r="6598" spans="1:5" x14ac:dyDescent="0.25">
      <c r="A6598" s="190">
        <v>3203111199</v>
      </c>
      <c r="B6598" s="190" t="s">
        <v>7413</v>
      </c>
      <c r="C6598" s="190" t="s">
        <v>903</v>
      </c>
      <c r="D6598" s="190" t="s">
        <v>479</v>
      </c>
      <c r="E6598" s="191">
        <v>0</v>
      </c>
    </row>
    <row r="6599" spans="1:5" x14ac:dyDescent="0.25">
      <c r="A6599" s="188">
        <v>3203111200</v>
      </c>
      <c r="B6599" s="188" t="s">
        <v>7414</v>
      </c>
      <c r="C6599" s="188" t="s">
        <v>903</v>
      </c>
      <c r="D6599" s="188" t="s">
        <v>1975</v>
      </c>
      <c r="E6599" s="189">
        <v>0</v>
      </c>
    </row>
    <row r="6600" spans="1:5" x14ac:dyDescent="0.25">
      <c r="A6600" s="190">
        <v>3203111201</v>
      </c>
      <c r="B6600" s="190" t="s">
        <v>7415</v>
      </c>
      <c r="C6600" s="190" t="s">
        <v>903</v>
      </c>
      <c r="D6600" s="190" t="s">
        <v>1975</v>
      </c>
      <c r="E6600" s="191">
        <v>0</v>
      </c>
    </row>
    <row r="6601" spans="1:5" x14ac:dyDescent="0.25">
      <c r="A6601" s="188">
        <v>3203111202</v>
      </c>
      <c r="B6601" s="188" t="s">
        <v>7416</v>
      </c>
      <c r="C6601" s="188" t="s">
        <v>903</v>
      </c>
      <c r="D6601" s="188" t="s">
        <v>1975</v>
      </c>
      <c r="E6601" s="189">
        <v>0</v>
      </c>
    </row>
    <row r="6602" spans="1:5" x14ac:dyDescent="0.25">
      <c r="A6602" s="190">
        <v>3203111203</v>
      </c>
      <c r="B6602" s="190" t="s">
        <v>6463</v>
      </c>
      <c r="C6602" s="190" t="s">
        <v>903</v>
      </c>
      <c r="D6602" s="190" t="s">
        <v>1975</v>
      </c>
      <c r="E6602" s="191">
        <v>0</v>
      </c>
    </row>
    <row r="6603" spans="1:5" x14ac:dyDescent="0.25">
      <c r="A6603" s="188">
        <v>3203111204</v>
      </c>
      <c r="B6603" s="188" t="s">
        <v>7417</v>
      </c>
      <c r="C6603" s="188" t="s">
        <v>903</v>
      </c>
      <c r="D6603" s="188" t="s">
        <v>1975</v>
      </c>
      <c r="E6603" s="189">
        <v>0</v>
      </c>
    </row>
    <row r="6604" spans="1:5" x14ac:dyDescent="0.25">
      <c r="A6604" s="190">
        <v>3203111205</v>
      </c>
      <c r="B6604" s="190" t="s">
        <v>7418</v>
      </c>
      <c r="C6604" s="190" t="s">
        <v>903</v>
      </c>
      <c r="D6604" s="190" t="s">
        <v>1975</v>
      </c>
      <c r="E6604" s="191">
        <v>0</v>
      </c>
    </row>
    <row r="6605" spans="1:5" x14ac:dyDescent="0.25">
      <c r="A6605" s="188">
        <v>3203111206</v>
      </c>
      <c r="B6605" s="188" t="s">
        <v>7419</v>
      </c>
      <c r="C6605" s="188" t="s">
        <v>903</v>
      </c>
      <c r="D6605" s="188" t="s">
        <v>1975</v>
      </c>
      <c r="E6605" s="189">
        <v>0</v>
      </c>
    </row>
    <row r="6606" spans="1:5" x14ac:dyDescent="0.25">
      <c r="A6606" s="190">
        <v>3203111207</v>
      </c>
      <c r="B6606" s="190" t="s">
        <v>7420</v>
      </c>
      <c r="C6606" s="190" t="s">
        <v>903</v>
      </c>
      <c r="D6606" s="190" t="s">
        <v>1975</v>
      </c>
      <c r="E6606" s="191">
        <v>0</v>
      </c>
    </row>
    <row r="6607" spans="1:5" x14ac:dyDescent="0.25">
      <c r="A6607" s="188">
        <v>3203111208</v>
      </c>
      <c r="B6607" s="188" t="s">
        <v>7421</v>
      </c>
      <c r="C6607" s="188" t="s">
        <v>903</v>
      </c>
      <c r="D6607" s="188" t="s">
        <v>479</v>
      </c>
      <c r="E6607" s="189">
        <v>0</v>
      </c>
    </row>
    <row r="6608" spans="1:5" x14ac:dyDescent="0.25">
      <c r="A6608" s="190">
        <v>3203111209</v>
      </c>
      <c r="B6608" s="190" t="s">
        <v>6324</v>
      </c>
      <c r="C6608" s="190" t="s">
        <v>903</v>
      </c>
      <c r="D6608" s="190" t="s">
        <v>478</v>
      </c>
      <c r="E6608" s="191">
        <v>0</v>
      </c>
    </row>
    <row r="6609" spans="1:5" x14ac:dyDescent="0.25">
      <c r="A6609" s="188">
        <v>3203111210</v>
      </c>
      <c r="B6609" s="188" t="s">
        <v>7422</v>
      </c>
      <c r="C6609" s="188" t="s">
        <v>903</v>
      </c>
      <c r="D6609" s="188" t="s">
        <v>479</v>
      </c>
      <c r="E6609" s="189">
        <v>0</v>
      </c>
    </row>
    <row r="6610" spans="1:5" x14ac:dyDescent="0.25">
      <c r="A6610" s="190">
        <v>3203111211</v>
      </c>
      <c r="B6610" s="190" t="s">
        <v>7423</v>
      </c>
      <c r="C6610" s="190" t="s">
        <v>903</v>
      </c>
      <c r="D6610" s="190" t="s">
        <v>479</v>
      </c>
      <c r="E6610" s="191">
        <v>0</v>
      </c>
    </row>
    <row r="6611" spans="1:5" x14ac:dyDescent="0.25">
      <c r="A6611" s="188">
        <v>3203111212</v>
      </c>
      <c r="B6611" s="188" t="s">
        <v>7970</v>
      </c>
      <c r="C6611" s="188" t="s">
        <v>903</v>
      </c>
      <c r="D6611" s="188" t="s">
        <v>479</v>
      </c>
      <c r="E6611" s="189">
        <v>0</v>
      </c>
    </row>
    <row r="6612" spans="1:5" x14ac:dyDescent="0.25">
      <c r="A6612" s="190">
        <v>3203111213</v>
      </c>
      <c r="B6612" s="190" t="s">
        <v>7971</v>
      </c>
      <c r="C6612" s="190" t="s">
        <v>903</v>
      </c>
      <c r="D6612" s="190" t="s">
        <v>479</v>
      </c>
      <c r="E6612" s="191">
        <v>0</v>
      </c>
    </row>
    <row r="6613" spans="1:5" x14ac:dyDescent="0.25">
      <c r="A6613" s="188">
        <v>3203111214</v>
      </c>
      <c r="B6613" s="188" t="s">
        <v>7424</v>
      </c>
      <c r="C6613" s="188" t="s">
        <v>903</v>
      </c>
      <c r="D6613" s="188" t="s">
        <v>479</v>
      </c>
      <c r="E6613" s="189">
        <v>0</v>
      </c>
    </row>
    <row r="6614" spans="1:5" x14ac:dyDescent="0.25">
      <c r="A6614" s="190">
        <v>3203111215</v>
      </c>
      <c r="B6614" s="190" t="s">
        <v>7425</v>
      </c>
      <c r="C6614" s="190" t="s">
        <v>903</v>
      </c>
      <c r="D6614" s="190" t="s">
        <v>1975</v>
      </c>
      <c r="E6614" s="191">
        <v>0</v>
      </c>
    </row>
    <row r="6615" spans="1:5" x14ac:dyDescent="0.25">
      <c r="A6615" s="188">
        <v>3203111216</v>
      </c>
      <c r="B6615" s="188" t="s">
        <v>7426</v>
      </c>
      <c r="C6615" s="188" t="s">
        <v>903</v>
      </c>
      <c r="D6615" s="188" t="s">
        <v>1975</v>
      </c>
      <c r="E6615" s="189">
        <v>0</v>
      </c>
    </row>
    <row r="6616" spans="1:5" x14ac:dyDescent="0.25">
      <c r="A6616" s="190">
        <v>3203111217</v>
      </c>
      <c r="B6616" s="190" t="s">
        <v>7427</v>
      </c>
      <c r="C6616" s="190" t="s">
        <v>903</v>
      </c>
      <c r="D6616" s="190" t="s">
        <v>1975</v>
      </c>
      <c r="E6616" s="191">
        <v>0</v>
      </c>
    </row>
    <row r="6617" spans="1:5" x14ac:dyDescent="0.25">
      <c r="A6617" s="188">
        <v>3203111218</v>
      </c>
      <c r="B6617" s="188" t="s">
        <v>7428</v>
      </c>
      <c r="C6617" s="188" t="s">
        <v>903</v>
      </c>
      <c r="D6617" s="188" t="s">
        <v>1975</v>
      </c>
      <c r="E6617" s="189">
        <v>0</v>
      </c>
    </row>
    <row r="6618" spans="1:5" x14ac:dyDescent="0.25">
      <c r="A6618" s="190">
        <v>3203111219</v>
      </c>
      <c r="B6618" s="190" t="s">
        <v>7429</v>
      </c>
      <c r="C6618" s="190" t="s">
        <v>903</v>
      </c>
      <c r="D6618" s="190" t="s">
        <v>1975</v>
      </c>
      <c r="E6618" s="191">
        <v>0</v>
      </c>
    </row>
    <row r="6619" spans="1:5" x14ac:dyDescent="0.25">
      <c r="A6619" s="188">
        <v>3203111220</v>
      </c>
      <c r="B6619" s="188" t="s">
        <v>7430</v>
      </c>
      <c r="C6619" s="188" t="s">
        <v>903</v>
      </c>
      <c r="D6619" s="188" t="s">
        <v>1975</v>
      </c>
      <c r="E6619" s="189">
        <v>0</v>
      </c>
    </row>
    <row r="6620" spans="1:5" x14ac:dyDescent="0.25">
      <c r="A6620" s="190">
        <v>3203111221</v>
      </c>
      <c r="B6620" s="190" t="s">
        <v>7431</v>
      </c>
      <c r="C6620" s="190" t="s">
        <v>903</v>
      </c>
      <c r="D6620" s="190" t="s">
        <v>1975</v>
      </c>
      <c r="E6620" s="191">
        <v>0</v>
      </c>
    </row>
    <row r="6621" spans="1:5" x14ac:dyDescent="0.25">
      <c r="A6621" s="188">
        <v>3203111222</v>
      </c>
      <c r="B6621" s="188" t="s">
        <v>7432</v>
      </c>
      <c r="C6621" s="188" t="s">
        <v>903</v>
      </c>
      <c r="D6621" s="188" t="s">
        <v>1975</v>
      </c>
      <c r="E6621" s="189">
        <v>0</v>
      </c>
    </row>
    <row r="6622" spans="1:5" x14ac:dyDescent="0.25">
      <c r="A6622" s="190">
        <v>3203111223</v>
      </c>
      <c r="B6622" s="190" t="s">
        <v>7481</v>
      </c>
      <c r="C6622" s="190" t="s">
        <v>903</v>
      </c>
      <c r="D6622" s="190" t="s">
        <v>479</v>
      </c>
      <c r="E6622" s="191">
        <v>0</v>
      </c>
    </row>
    <row r="6623" spans="1:5" x14ac:dyDescent="0.25">
      <c r="A6623" s="188">
        <v>3203111224</v>
      </c>
      <c r="B6623" s="188" t="s">
        <v>8690</v>
      </c>
      <c r="C6623" s="188" t="s">
        <v>903</v>
      </c>
      <c r="D6623" s="188" t="s">
        <v>479</v>
      </c>
      <c r="E6623" s="189">
        <v>0</v>
      </c>
    </row>
    <row r="6624" spans="1:5" x14ac:dyDescent="0.25">
      <c r="A6624" s="190">
        <v>3203111225</v>
      </c>
      <c r="B6624" s="190" t="s">
        <v>9719</v>
      </c>
      <c r="C6624" s="190" t="s">
        <v>903</v>
      </c>
      <c r="D6624" s="190" t="s">
        <v>479</v>
      </c>
      <c r="E6624" s="191">
        <v>0</v>
      </c>
    </row>
    <row r="6625" spans="1:5" x14ac:dyDescent="0.25">
      <c r="A6625" s="188">
        <v>3203111226</v>
      </c>
      <c r="B6625" s="188" t="s">
        <v>9720</v>
      </c>
      <c r="C6625" s="188" t="s">
        <v>903</v>
      </c>
      <c r="D6625" s="188" t="s">
        <v>479</v>
      </c>
      <c r="E6625" s="189">
        <v>0</v>
      </c>
    </row>
    <row r="6626" spans="1:5" x14ac:dyDescent="0.25">
      <c r="A6626" s="190">
        <v>3203111227</v>
      </c>
      <c r="B6626" s="190" t="s">
        <v>9721</v>
      </c>
      <c r="C6626" s="190" t="s">
        <v>903</v>
      </c>
      <c r="D6626" s="190" t="s">
        <v>479</v>
      </c>
      <c r="E6626" s="191">
        <v>0</v>
      </c>
    </row>
    <row r="6627" spans="1:5" x14ac:dyDescent="0.25">
      <c r="A6627" s="188">
        <v>3203111228</v>
      </c>
      <c r="B6627" s="188" t="s">
        <v>8824</v>
      </c>
      <c r="C6627" s="188" t="s">
        <v>903</v>
      </c>
      <c r="D6627" s="188" t="s">
        <v>479</v>
      </c>
      <c r="E6627" s="189">
        <v>0</v>
      </c>
    </row>
    <row r="6628" spans="1:5" x14ac:dyDescent="0.25">
      <c r="A6628" s="190">
        <v>3203111229</v>
      </c>
      <c r="B6628" s="190" t="s">
        <v>9722</v>
      </c>
      <c r="C6628" s="190" t="s">
        <v>903</v>
      </c>
      <c r="D6628" s="190" t="s">
        <v>479</v>
      </c>
      <c r="E6628" s="191">
        <v>0</v>
      </c>
    </row>
    <row r="6629" spans="1:5" x14ac:dyDescent="0.25">
      <c r="A6629" s="188">
        <v>3203111230</v>
      </c>
      <c r="B6629" s="188" t="s">
        <v>9723</v>
      </c>
      <c r="C6629" s="188" t="s">
        <v>903</v>
      </c>
      <c r="D6629" s="188" t="s">
        <v>479</v>
      </c>
      <c r="E6629" s="189">
        <v>0</v>
      </c>
    </row>
    <row r="6630" spans="1:5" x14ac:dyDescent="0.25">
      <c r="A6630" s="190">
        <v>3203111231</v>
      </c>
      <c r="B6630" s="190" t="s">
        <v>7433</v>
      </c>
      <c r="C6630" s="190" t="s">
        <v>903</v>
      </c>
      <c r="D6630" s="190" t="s">
        <v>479</v>
      </c>
      <c r="E6630" s="191">
        <v>0</v>
      </c>
    </row>
    <row r="6631" spans="1:5" x14ac:dyDescent="0.25">
      <c r="A6631" s="188">
        <v>3203111232</v>
      </c>
      <c r="B6631" s="188" t="s">
        <v>9724</v>
      </c>
      <c r="C6631" s="188" t="s">
        <v>903</v>
      </c>
      <c r="D6631" s="188" t="s">
        <v>479</v>
      </c>
      <c r="E6631" s="189">
        <v>0</v>
      </c>
    </row>
    <row r="6632" spans="1:5" x14ac:dyDescent="0.25">
      <c r="A6632" s="190">
        <v>3203111233</v>
      </c>
      <c r="B6632" s="190" t="s">
        <v>9725</v>
      </c>
      <c r="C6632" s="190" t="s">
        <v>903</v>
      </c>
      <c r="D6632" s="190" t="s">
        <v>479</v>
      </c>
      <c r="E6632" s="191">
        <v>0</v>
      </c>
    </row>
    <row r="6633" spans="1:5" x14ac:dyDescent="0.25">
      <c r="A6633" s="188">
        <v>3203111234</v>
      </c>
      <c r="B6633" s="188" t="s">
        <v>9726</v>
      </c>
      <c r="C6633" s="188" t="s">
        <v>903</v>
      </c>
      <c r="D6633" s="188" t="s">
        <v>479</v>
      </c>
      <c r="E6633" s="189">
        <v>0</v>
      </c>
    </row>
    <row r="6634" spans="1:5" x14ac:dyDescent="0.25">
      <c r="A6634" s="190">
        <v>3203111235</v>
      </c>
      <c r="B6634" s="190" t="s">
        <v>9727</v>
      </c>
      <c r="C6634" s="190" t="s">
        <v>903</v>
      </c>
      <c r="D6634" s="190" t="s">
        <v>479</v>
      </c>
      <c r="E6634" s="191">
        <v>0</v>
      </c>
    </row>
    <row r="6635" spans="1:5" x14ac:dyDescent="0.25">
      <c r="A6635" s="188">
        <v>3203111236</v>
      </c>
      <c r="B6635" s="188" t="s">
        <v>9728</v>
      </c>
      <c r="C6635" s="188" t="s">
        <v>903</v>
      </c>
      <c r="D6635" s="188" t="s">
        <v>1975</v>
      </c>
      <c r="E6635" s="189">
        <v>0</v>
      </c>
    </row>
    <row r="6636" spans="1:5" x14ac:dyDescent="0.25">
      <c r="A6636" s="190">
        <v>3203111237</v>
      </c>
      <c r="B6636" s="190" t="s">
        <v>9052</v>
      </c>
      <c r="C6636" s="190" t="s">
        <v>903</v>
      </c>
      <c r="D6636" s="190" t="s">
        <v>479</v>
      </c>
      <c r="E6636" s="191">
        <v>0</v>
      </c>
    </row>
    <row r="6637" spans="1:5" x14ac:dyDescent="0.25">
      <c r="A6637" s="188">
        <v>3203111238</v>
      </c>
      <c r="B6637" s="188" t="s">
        <v>9053</v>
      </c>
      <c r="C6637" s="188" t="s">
        <v>903</v>
      </c>
      <c r="D6637" s="188" t="s">
        <v>479</v>
      </c>
      <c r="E6637" s="189">
        <v>0</v>
      </c>
    </row>
    <row r="6638" spans="1:5" x14ac:dyDescent="0.25">
      <c r="A6638" s="190">
        <v>3203111239</v>
      </c>
      <c r="B6638" s="190" t="s">
        <v>9729</v>
      </c>
      <c r="C6638" s="190" t="s">
        <v>903</v>
      </c>
      <c r="D6638" s="190" t="s">
        <v>874</v>
      </c>
      <c r="E6638" s="191">
        <v>0</v>
      </c>
    </row>
    <row r="6639" spans="1:5" x14ac:dyDescent="0.25">
      <c r="A6639" s="188">
        <v>3203111240</v>
      </c>
      <c r="B6639" s="188" t="s">
        <v>9730</v>
      </c>
      <c r="C6639" s="188" t="s">
        <v>903</v>
      </c>
      <c r="D6639" s="188" t="s">
        <v>1975</v>
      </c>
      <c r="E6639" s="189">
        <v>0</v>
      </c>
    </row>
    <row r="6640" spans="1:5" x14ac:dyDescent="0.25">
      <c r="A6640" s="190">
        <v>3203111241</v>
      </c>
      <c r="B6640" s="190" t="s">
        <v>9731</v>
      </c>
      <c r="C6640" s="190" t="s">
        <v>903</v>
      </c>
      <c r="D6640" s="190" t="s">
        <v>479</v>
      </c>
      <c r="E6640" s="191">
        <v>0</v>
      </c>
    </row>
    <row r="6641" spans="1:5" x14ac:dyDescent="0.25">
      <c r="A6641" s="188">
        <v>3203111242</v>
      </c>
      <c r="B6641" s="188" t="s">
        <v>7434</v>
      </c>
      <c r="C6641" s="188" t="s">
        <v>903</v>
      </c>
      <c r="D6641" s="188" t="s">
        <v>479</v>
      </c>
      <c r="E6641" s="189">
        <v>0</v>
      </c>
    </row>
    <row r="6642" spans="1:5" x14ac:dyDescent="0.25">
      <c r="A6642" s="190">
        <v>3203111243</v>
      </c>
      <c r="B6642" s="190" t="s">
        <v>7435</v>
      </c>
      <c r="C6642" s="190" t="s">
        <v>903</v>
      </c>
      <c r="D6642" s="190" t="s">
        <v>2062</v>
      </c>
      <c r="E6642" s="191">
        <v>0</v>
      </c>
    </row>
    <row r="6643" spans="1:5" x14ac:dyDescent="0.25">
      <c r="A6643" s="188">
        <v>3203111244</v>
      </c>
      <c r="B6643" s="188" t="s">
        <v>7436</v>
      </c>
      <c r="C6643" s="188" t="s">
        <v>903</v>
      </c>
      <c r="D6643" s="188" t="s">
        <v>874</v>
      </c>
      <c r="E6643" s="189">
        <v>0</v>
      </c>
    </row>
    <row r="6644" spans="1:5" x14ac:dyDescent="0.25">
      <c r="A6644" s="190">
        <v>3203111245</v>
      </c>
      <c r="B6644" s="190" t="s">
        <v>7437</v>
      </c>
      <c r="C6644" s="190" t="s">
        <v>903</v>
      </c>
      <c r="D6644" s="190" t="s">
        <v>1975</v>
      </c>
      <c r="E6644" s="191">
        <v>0</v>
      </c>
    </row>
    <row r="6645" spans="1:5" x14ac:dyDescent="0.25">
      <c r="A6645" s="188">
        <v>3203111246</v>
      </c>
      <c r="B6645" s="188" t="s">
        <v>7438</v>
      </c>
      <c r="C6645" s="188" t="s">
        <v>903</v>
      </c>
      <c r="D6645" s="188" t="s">
        <v>1975</v>
      </c>
      <c r="E6645" s="189">
        <v>0</v>
      </c>
    </row>
    <row r="6646" spans="1:5" x14ac:dyDescent="0.25">
      <c r="A6646" s="190">
        <v>3203111247</v>
      </c>
      <c r="B6646" s="190" t="s">
        <v>7439</v>
      </c>
      <c r="C6646" s="190" t="s">
        <v>903</v>
      </c>
      <c r="D6646" s="190" t="s">
        <v>1975</v>
      </c>
      <c r="E6646" s="191">
        <v>0</v>
      </c>
    </row>
    <row r="6647" spans="1:5" x14ac:dyDescent="0.25">
      <c r="A6647" s="188">
        <v>3203111248</v>
      </c>
      <c r="B6647" s="188" t="s">
        <v>7440</v>
      </c>
      <c r="C6647" s="188" t="s">
        <v>903</v>
      </c>
      <c r="D6647" s="188" t="s">
        <v>1975</v>
      </c>
      <c r="E6647" s="189">
        <v>0</v>
      </c>
    </row>
    <row r="6648" spans="1:5" x14ac:dyDescent="0.25">
      <c r="A6648" s="190">
        <v>3203111249</v>
      </c>
      <c r="B6648" s="190" t="s">
        <v>9732</v>
      </c>
      <c r="C6648" s="190" t="s">
        <v>903</v>
      </c>
      <c r="D6648" s="190" t="s">
        <v>2092</v>
      </c>
      <c r="E6648" s="191">
        <v>0</v>
      </c>
    </row>
    <row r="6649" spans="1:5" x14ac:dyDescent="0.25">
      <c r="A6649" s="188">
        <v>3203111250</v>
      </c>
      <c r="B6649" s="188" t="s">
        <v>9733</v>
      </c>
      <c r="C6649" s="188" t="s">
        <v>903</v>
      </c>
      <c r="D6649" s="188" t="s">
        <v>1975</v>
      </c>
      <c r="E6649" s="189">
        <v>0</v>
      </c>
    </row>
    <row r="6650" spans="1:5" x14ac:dyDescent="0.25">
      <c r="A6650" s="190">
        <v>3203111251</v>
      </c>
      <c r="B6650" s="190" t="s">
        <v>9734</v>
      </c>
      <c r="C6650" s="190" t="s">
        <v>903</v>
      </c>
      <c r="D6650" s="190" t="s">
        <v>479</v>
      </c>
      <c r="E6650" s="191">
        <v>0</v>
      </c>
    </row>
    <row r="6651" spans="1:5" x14ac:dyDescent="0.25">
      <c r="A6651" s="188">
        <v>3203111252</v>
      </c>
      <c r="B6651" s="188" t="s">
        <v>9735</v>
      </c>
      <c r="C6651" s="188" t="s">
        <v>903</v>
      </c>
      <c r="D6651" s="188" t="s">
        <v>479</v>
      </c>
      <c r="E6651" s="189">
        <v>0</v>
      </c>
    </row>
    <row r="6652" spans="1:5" x14ac:dyDescent="0.25">
      <c r="A6652" s="190">
        <v>3203111253</v>
      </c>
      <c r="B6652" s="190" t="s">
        <v>9736</v>
      </c>
      <c r="C6652" s="190" t="s">
        <v>903</v>
      </c>
      <c r="D6652" s="190" t="s">
        <v>479</v>
      </c>
      <c r="E6652" s="191">
        <v>0</v>
      </c>
    </row>
    <row r="6653" spans="1:5" x14ac:dyDescent="0.25">
      <c r="A6653" s="188">
        <v>3203111254</v>
      </c>
      <c r="B6653" s="188" t="s">
        <v>9737</v>
      </c>
      <c r="C6653" s="188" t="s">
        <v>903</v>
      </c>
      <c r="D6653" s="188" t="s">
        <v>479</v>
      </c>
      <c r="E6653" s="189">
        <v>0</v>
      </c>
    </row>
    <row r="6654" spans="1:5" x14ac:dyDescent="0.25">
      <c r="A6654" s="190">
        <v>3203111255</v>
      </c>
      <c r="B6654" s="190" t="s">
        <v>7441</v>
      </c>
      <c r="C6654" s="190" t="s">
        <v>903</v>
      </c>
      <c r="D6654" s="190" t="s">
        <v>479</v>
      </c>
      <c r="E6654" s="191">
        <v>0</v>
      </c>
    </row>
    <row r="6655" spans="1:5" x14ac:dyDescent="0.25">
      <c r="A6655" s="188">
        <v>3203111256</v>
      </c>
      <c r="B6655" s="188" t="s">
        <v>9738</v>
      </c>
      <c r="C6655" s="188" t="s">
        <v>903</v>
      </c>
      <c r="D6655" s="188" t="s">
        <v>479</v>
      </c>
      <c r="E6655" s="189">
        <v>0</v>
      </c>
    </row>
    <row r="6656" spans="1:5" x14ac:dyDescent="0.25">
      <c r="A6656" s="190">
        <v>3203111257</v>
      </c>
      <c r="B6656" s="190" t="s">
        <v>7442</v>
      </c>
      <c r="C6656" s="190" t="s">
        <v>903</v>
      </c>
      <c r="D6656" s="190" t="s">
        <v>479</v>
      </c>
      <c r="E6656" s="191">
        <v>0</v>
      </c>
    </row>
    <row r="6657" spans="1:5" x14ac:dyDescent="0.25">
      <c r="A6657" s="188">
        <v>3203111258</v>
      </c>
      <c r="B6657" s="188" t="s">
        <v>9739</v>
      </c>
      <c r="C6657" s="188" t="s">
        <v>903</v>
      </c>
      <c r="D6657" s="188" t="s">
        <v>479</v>
      </c>
      <c r="E6657" s="189">
        <v>0</v>
      </c>
    </row>
    <row r="6658" spans="1:5" x14ac:dyDescent="0.25">
      <c r="A6658" s="190">
        <v>3203111259</v>
      </c>
      <c r="B6658" s="190" t="s">
        <v>9740</v>
      </c>
      <c r="C6658" s="190" t="s">
        <v>903</v>
      </c>
      <c r="D6658" s="190" t="s">
        <v>1966</v>
      </c>
      <c r="E6658" s="191">
        <v>0</v>
      </c>
    </row>
    <row r="6659" spans="1:5" x14ac:dyDescent="0.25">
      <c r="A6659" s="188">
        <v>3203111260</v>
      </c>
      <c r="B6659" s="188" t="s">
        <v>9741</v>
      </c>
      <c r="C6659" s="188" t="s">
        <v>903</v>
      </c>
      <c r="D6659" s="188" t="s">
        <v>479</v>
      </c>
      <c r="E6659" s="189">
        <v>0</v>
      </c>
    </row>
    <row r="6660" spans="1:5" x14ac:dyDescent="0.25">
      <c r="A6660" s="190">
        <v>3203111261</v>
      </c>
      <c r="B6660" s="190" t="s">
        <v>9742</v>
      </c>
      <c r="C6660" s="190" t="s">
        <v>903</v>
      </c>
      <c r="D6660" s="190" t="s">
        <v>479</v>
      </c>
      <c r="E6660" s="191">
        <v>0</v>
      </c>
    </row>
    <row r="6661" spans="1:5" x14ac:dyDescent="0.25">
      <c r="A6661" s="188">
        <v>3203111262</v>
      </c>
      <c r="B6661" s="188" t="s">
        <v>9743</v>
      </c>
      <c r="C6661" s="188" t="s">
        <v>903</v>
      </c>
      <c r="D6661" s="188" t="s">
        <v>479</v>
      </c>
      <c r="E6661" s="189">
        <v>0</v>
      </c>
    </row>
    <row r="6662" spans="1:5" x14ac:dyDescent="0.25">
      <c r="A6662" s="190">
        <v>3203111263</v>
      </c>
      <c r="B6662" s="190" t="s">
        <v>9744</v>
      </c>
      <c r="C6662" s="190" t="s">
        <v>903</v>
      </c>
      <c r="D6662" s="190" t="s">
        <v>479</v>
      </c>
      <c r="E6662" s="191">
        <v>0</v>
      </c>
    </row>
    <row r="6663" spans="1:5" x14ac:dyDescent="0.25">
      <c r="A6663" s="188">
        <v>3203111264</v>
      </c>
      <c r="B6663" s="188" t="s">
        <v>7443</v>
      </c>
      <c r="C6663" s="188" t="s">
        <v>903</v>
      </c>
      <c r="D6663" s="188" t="s">
        <v>479</v>
      </c>
      <c r="E6663" s="189">
        <v>0</v>
      </c>
    </row>
    <row r="6664" spans="1:5" x14ac:dyDescent="0.25">
      <c r="A6664" s="190">
        <v>3203111265</v>
      </c>
      <c r="B6664" s="190" t="s">
        <v>7444</v>
      </c>
      <c r="C6664" s="190" t="s">
        <v>903</v>
      </c>
      <c r="D6664" s="190" t="s">
        <v>479</v>
      </c>
      <c r="E6664" s="191">
        <v>0</v>
      </c>
    </row>
    <row r="6665" spans="1:5" x14ac:dyDescent="0.25">
      <c r="A6665" s="188">
        <v>3203111266</v>
      </c>
      <c r="B6665" s="188" t="s">
        <v>9745</v>
      </c>
      <c r="C6665" s="188" t="s">
        <v>903</v>
      </c>
      <c r="D6665" s="188" t="s">
        <v>479</v>
      </c>
      <c r="E6665" s="189">
        <v>0</v>
      </c>
    </row>
    <row r="6666" spans="1:5" x14ac:dyDescent="0.25">
      <c r="A6666" s="190">
        <v>3203111267</v>
      </c>
      <c r="B6666" s="190" t="s">
        <v>7445</v>
      </c>
      <c r="C6666" s="190" t="s">
        <v>903</v>
      </c>
      <c r="D6666" s="190" t="s">
        <v>479</v>
      </c>
      <c r="E6666" s="191">
        <v>0</v>
      </c>
    </row>
    <row r="6667" spans="1:5" x14ac:dyDescent="0.25">
      <c r="A6667" s="188">
        <v>3203111268</v>
      </c>
      <c r="B6667" s="188" t="s">
        <v>8622</v>
      </c>
      <c r="C6667" s="188" t="s">
        <v>903</v>
      </c>
      <c r="D6667" s="188" t="s">
        <v>479</v>
      </c>
      <c r="E6667" s="189">
        <v>0</v>
      </c>
    </row>
    <row r="6668" spans="1:5" x14ac:dyDescent="0.25">
      <c r="A6668" s="190">
        <v>3203111269</v>
      </c>
      <c r="B6668" s="190" t="s">
        <v>9746</v>
      </c>
      <c r="C6668" s="190" t="s">
        <v>903</v>
      </c>
      <c r="D6668" s="190" t="s">
        <v>479</v>
      </c>
      <c r="E6668" s="191">
        <v>0</v>
      </c>
    </row>
    <row r="6669" spans="1:5" x14ac:dyDescent="0.25">
      <c r="A6669" s="188">
        <v>3203111270</v>
      </c>
      <c r="B6669" s="188" t="s">
        <v>9747</v>
      </c>
      <c r="C6669" s="188" t="s">
        <v>903</v>
      </c>
      <c r="D6669" s="188" t="s">
        <v>479</v>
      </c>
      <c r="E6669" s="189">
        <v>0</v>
      </c>
    </row>
    <row r="6670" spans="1:5" x14ac:dyDescent="0.25">
      <c r="A6670" s="190">
        <v>3203111271</v>
      </c>
      <c r="B6670" s="190" t="s">
        <v>11917</v>
      </c>
      <c r="C6670" s="190" t="s">
        <v>903</v>
      </c>
      <c r="D6670" s="190" t="s">
        <v>479</v>
      </c>
      <c r="E6670" s="191">
        <v>0</v>
      </c>
    </row>
    <row r="6671" spans="1:5" x14ac:dyDescent="0.25">
      <c r="A6671" s="188">
        <v>3203111272</v>
      </c>
      <c r="B6671" s="188" t="s">
        <v>7446</v>
      </c>
      <c r="C6671" s="188" t="s">
        <v>903</v>
      </c>
      <c r="D6671" s="188" t="s">
        <v>479</v>
      </c>
      <c r="E6671" s="189">
        <v>0</v>
      </c>
    </row>
    <row r="6672" spans="1:5" x14ac:dyDescent="0.25">
      <c r="A6672" s="190">
        <v>3203111273</v>
      </c>
      <c r="B6672" s="190" t="s">
        <v>7447</v>
      </c>
      <c r="C6672" s="190" t="s">
        <v>903</v>
      </c>
      <c r="D6672" s="190" t="s">
        <v>479</v>
      </c>
      <c r="E6672" s="191">
        <v>0</v>
      </c>
    </row>
    <row r="6673" spans="1:5" x14ac:dyDescent="0.25">
      <c r="A6673" s="188">
        <v>3203111274</v>
      </c>
      <c r="B6673" s="188" t="s">
        <v>9748</v>
      </c>
      <c r="C6673" s="188" t="s">
        <v>903</v>
      </c>
      <c r="D6673" s="188" t="s">
        <v>479</v>
      </c>
      <c r="E6673" s="189">
        <v>0</v>
      </c>
    </row>
    <row r="6674" spans="1:5" x14ac:dyDescent="0.25">
      <c r="A6674" s="190">
        <v>3203111275</v>
      </c>
      <c r="B6674" s="190" t="s">
        <v>4630</v>
      </c>
      <c r="C6674" s="190" t="s">
        <v>903</v>
      </c>
      <c r="D6674" s="190" t="s">
        <v>479</v>
      </c>
      <c r="E6674" s="191">
        <v>0</v>
      </c>
    </row>
    <row r="6675" spans="1:5" x14ac:dyDescent="0.25">
      <c r="A6675" s="188">
        <v>3203111276</v>
      </c>
      <c r="B6675" s="188" t="s">
        <v>8623</v>
      </c>
      <c r="C6675" s="188" t="s">
        <v>903</v>
      </c>
      <c r="D6675" s="188" t="s">
        <v>874</v>
      </c>
      <c r="E6675" s="189">
        <v>0</v>
      </c>
    </row>
    <row r="6676" spans="1:5" x14ac:dyDescent="0.25">
      <c r="A6676" s="190">
        <v>3203111277</v>
      </c>
      <c r="B6676" s="190" t="s">
        <v>7448</v>
      </c>
      <c r="C6676" s="190" t="s">
        <v>903</v>
      </c>
      <c r="D6676" s="190" t="s">
        <v>479</v>
      </c>
      <c r="E6676" s="191">
        <v>0</v>
      </c>
    </row>
    <row r="6677" spans="1:5" x14ac:dyDescent="0.25">
      <c r="A6677" s="188">
        <v>3203111278</v>
      </c>
      <c r="B6677" s="188" t="s">
        <v>7526</v>
      </c>
      <c r="C6677" s="188" t="s">
        <v>903</v>
      </c>
      <c r="D6677" s="188" t="s">
        <v>874</v>
      </c>
      <c r="E6677" s="189">
        <v>0</v>
      </c>
    </row>
    <row r="6678" spans="1:5" x14ac:dyDescent="0.25">
      <c r="A6678" s="190">
        <v>3203111279</v>
      </c>
      <c r="B6678" s="190" t="s">
        <v>9749</v>
      </c>
      <c r="C6678" s="190" t="s">
        <v>903</v>
      </c>
      <c r="D6678" s="190" t="s">
        <v>1975</v>
      </c>
      <c r="E6678" s="191">
        <v>0</v>
      </c>
    </row>
    <row r="6679" spans="1:5" x14ac:dyDescent="0.25">
      <c r="A6679" s="188">
        <v>3203111280</v>
      </c>
      <c r="B6679" s="188" t="s">
        <v>8565</v>
      </c>
      <c r="C6679" s="188" t="s">
        <v>903</v>
      </c>
      <c r="D6679" s="188" t="s">
        <v>479</v>
      </c>
      <c r="E6679" s="189">
        <v>0</v>
      </c>
    </row>
    <row r="6680" spans="1:5" x14ac:dyDescent="0.25">
      <c r="A6680" s="190">
        <v>3203111281</v>
      </c>
      <c r="B6680" s="190" t="s">
        <v>8825</v>
      </c>
      <c r="C6680" s="190" t="s">
        <v>903</v>
      </c>
      <c r="D6680" s="190" t="s">
        <v>478</v>
      </c>
      <c r="E6680" s="191">
        <v>0</v>
      </c>
    </row>
    <row r="6681" spans="1:5" x14ac:dyDescent="0.25">
      <c r="A6681" s="188">
        <v>3203111282</v>
      </c>
      <c r="B6681" s="188" t="s">
        <v>8826</v>
      </c>
      <c r="C6681" s="188" t="s">
        <v>903</v>
      </c>
      <c r="D6681" s="188" t="s">
        <v>1966</v>
      </c>
      <c r="E6681" s="189">
        <v>0</v>
      </c>
    </row>
    <row r="6682" spans="1:5" x14ac:dyDescent="0.25">
      <c r="A6682" s="190">
        <v>3203111283</v>
      </c>
      <c r="B6682" s="190" t="s">
        <v>9750</v>
      </c>
      <c r="C6682" s="190" t="s">
        <v>903</v>
      </c>
      <c r="D6682" s="190" t="s">
        <v>479</v>
      </c>
      <c r="E6682" s="191">
        <v>0</v>
      </c>
    </row>
    <row r="6683" spans="1:5" x14ac:dyDescent="0.25">
      <c r="A6683" s="188">
        <v>3203111284</v>
      </c>
      <c r="B6683" s="188" t="s">
        <v>9751</v>
      </c>
      <c r="C6683" s="188" t="s">
        <v>903</v>
      </c>
      <c r="D6683" s="188" t="s">
        <v>479</v>
      </c>
      <c r="E6683" s="189">
        <v>0</v>
      </c>
    </row>
    <row r="6684" spans="1:5" x14ac:dyDescent="0.25">
      <c r="A6684" s="190">
        <v>3203111285</v>
      </c>
      <c r="B6684" s="190" t="s">
        <v>9752</v>
      </c>
      <c r="C6684" s="190" t="s">
        <v>903</v>
      </c>
      <c r="D6684" s="190" t="s">
        <v>479</v>
      </c>
      <c r="E6684" s="191">
        <v>0</v>
      </c>
    </row>
    <row r="6685" spans="1:5" x14ac:dyDescent="0.25">
      <c r="A6685" s="188">
        <v>3203111286</v>
      </c>
      <c r="B6685" s="188" t="s">
        <v>9753</v>
      </c>
      <c r="C6685" s="188" t="s">
        <v>903</v>
      </c>
      <c r="D6685" s="188" t="s">
        <v>479</v>
      </c>
      <c r="E6685" s="189">
        <v>0</v>
      </c>
    </row>
    <row r="6686" spans="1:5" x14ac:dyDescent="0.25">
      <c r="A6686" s="190">
        <v>3203111287</v>
      </c>
      <c r="B6686" s="190" t="s">
        <v>9754</v>
      </c>
      <c r="C6686" s="190" t="s">
        <v>903</v>
      </c>
      <c r="D6686" s="190" t="s">
        <v>479</v>
      </c>
      <c r="E6686" s="191">
        <v>0</v>
      </c>
    </row>
    <row r="6687" spans="1:5" x14ac:dyDescent="0.25">
      <c r="A6687" s="188">
        <v>3203111288</v>
      </c>
      <c r="B6687" s="188" t="s">
        <v>9755</v>
      </c>
      <c r="C6687" s="188" t="s">
        <v>903</v>
      </c>
      <c r="D6687" s="188" t="s">
        <v>479</v>
      </c>
      <c r="E6687" s="189">
        <v>0</v>
      </c>
    </row>
    <row r="6688" spans="1:5" x14ac:dyDescent="0.25">
      <c r="A6688" s="190">
        <v>3203111289</v>
      </c>
      <c r="B6688" s="190" t="s">
        <v>9756</v>
      </c>
      <c r="C6688" s="190" t="s">
        <v>903</v>
      </c>
      <c r="D6688" s="190" t="s">
        <v>479</v>
      </c>
      <c r="E6688" s="191">
        <v>0</v>
      </c>
    </row>
    <row r="6689" spans="1:5" x14ac:dyDescent="0.25">
      <c r="A6689" s="188">
        <v>3203111290</v>
      </c>
      <c r="B6689" s="188" t="s">
        <v>8624</v>
      </c>
      <c r="C6689" s="188" t="s">
        <v>903</v>
      </c>
      <c r="D6689" s="188" t="s">
        <v>479</v>
      </c>
      <c r="E6689" s="189">
        <v>0</v>
      </c>
    </row>
    <row r="6690" spans="1:5" x14ac:dyDescent="0.25">
      <c r="A6690" s="190">
        <v>3203111291</v>
      </c>
      <c r="B6690" s="190" t="s">
        <v>9757</v>
      </c>
      <c r="C6690" s="190" t="s">
        <v>903</v>
      </c>
      <c r="D6690" s="190" t="s">
        <v>479</v>
      </c>
      <c r="E6690" s="191">
        <v>0</v>
      </c>
    </row>
    <row r="6691" spans="1:5" x14ac:dyDescent="0.25">
      <c r="A6691" s="188">
        <v>3203111292</v>
      </c>
      <c r="B6691" s="188" t="s">
        <v>9054</v>
      </c>
      <c r="C6691" s="188" t="s">
        <v>903</v>
      </c>
      <c r="D6691" s="188" t="s">
        <v>479</v>
      </c>
      <c r="E6691" s="189">
        <v>0</v>
      </c>
    </row>
    <row r="6692" spans="1:5" x14ac:dyDescent="0.25">
      <c r="A6692" s="190">
        <v>3203111293</v>
      </c>
      <c r="B6692" s="190" t="s">
        <v>9758</v>
      </c>
      <c r="C6692" s="190" t="s">
        <v>903</v>
      </c>
      <c r="D6692" s="190" t="s">
        <v>2002</v>
      </c>
      <c r="E6692" s="191">
        <v>0</v>
      </c>
    </row>
    <row r="6693" spans="1:5" x14ac:dyDescent="0.25">
      <c r="A6693" s="188">
        <v>3203111294</v>
      </c>
      <c r="B6693" s="188" t="s">
        <v>9759</v>
      </c>
      <c r="C6693" s="188" t="s">
        <v>903</v>
      </c>
      <c r="D6693" s="188" t="s">
        <v>874</v>
      </c>
      <c r="E6693" s="189">
        <v>0</v>
      </c>
    </row>
    <row r="6694" spans="1:5" x14ac:dyDescent="0.25">
      <c r="A6694" s="190">
        <v>3203111295</v>
      </c>
      <c r="B6694" s="190" t="s">
        <v>8625</v>
      </c>
      <c r="C6694" s="190" t="s">
        <v>903</v>
      </c>
      <c r="D6694" s="190" t="s">
        <v>479</v>
      </c>
      <c r="E6694" s="191">
        <v>0</v>
      </c>
    </row>
    <row r="6695" spans="1:5" x14ac:dyDescent="0.25">
      <c r="A6695" s="188">
        <v>3203111296</v>
      </c>
      <c r="B6695" s="188" t="s">
        <v>8626</v>
      </c>
      <c r="C6695" s="188" t="s">
        <v>903</v>
      </c>
      <c r="D6695" s="188" t="s">
        <v>479</v>
      </c>
      <c r="E6695" s="189">
        <v>0</v>
      </c>
    </row>
    <row r="6696" spans="1:5" x14ac:dyDescent="0.25">
      <c r="A6696" s="190">
        <v>3203111297</v>
      </c>
      <c r="B6696" s="190" t="s">
        <v>8627</v>
      </c>
      <c r="C6696" s="190" t="s">
        <v>903</v>
      </c>
      <c r="D6696" s="190" t="s">
        <v>479</v>
      </c>
      <c r="E6696" s="191">
        <v>0</v>
      </c>
    </row>
    <row r="6697" spans="1:5" x14ac:dyDescent="0.25">
      <c r="A6697" s="188">
        <v>3203111298</v>
      </c>
      <c r="B6697" s="188" t="s">
        <v>8628</v>
      </c>
      <c r="C6697" s="188" t="s">
        <v>903</v>
      </c>
      <c r="D6697" s="188" t="s">
        <v>1975</v>
      </c>
      <c r="E6697" s="189">
        <v>0</v>
      </c>
    </row>
    <row r="6698" spans="1:5" x14ac:dyDescent="0.25">
      <c r="A6698" s="190">
        <v>3203111299</v>
      </c>
      <c r="B6698" s="190" t="s">
        <v>9760</v>
      </c>
      <c r="C6698" s="190" t="s">
        <v>903</v>
      </c>
      <c r="D6698" s="190" t="s">
        <v>479</v>
      </c>
      <c r="E6698" s="191">
        <v>0</v>
      </c>
    </row>
    <row r="6699" spans="1:5" x14ac:dyDescent="0.25">
      <c r="A6699" s="188">
        <v>3203111300</v>
      </c>
      <c r="B6699" s="188" t="s">
        <v>8629</v>
      </c>
      <c r="C6699" s="188" t="s">
        <v>903</v>
      </c>
      <c r="D6699" s="188" t="s">
        <v>1975</v>
      </c>
      <c r="E6699" s="189">
        <v>0</v>
      </c>
    </row>
    <row r="6700" spans="1:5" x14ac:dyDescent="0.25">
      <c r="A6700" s="190">
        <v>3203111301</v>
      </c>
      <c r="B6700" s="190" t="s">
        <v>9761</v>
      </c>
      <c r="C6700" s="190" t="s">
        <v>903</v>
      </c>
      <c r="D6700" s="190" t="s">
        <v>479</v>
      </c>
      <c r="E6700" s="191">
        <v>0</v>
      </c>
    </row>
    <row r="6701" spans="1:5" x14ac:dyDescent="0.25">
      <c r="A6701" s="188">
        <v>3203111302</v>
      </c>
      <c r="B6701" s="188" t="s">
        <v>9762</v>
      </c>
      <c r="C6701" s="188" t="s">
        <v>903</v>
      </c>
      <c r="D6701" s="188" t="s">
        <v>478</v>
      </c>
      <c r="E6701" s="189">
        <v>0</v>
      </c>
    </row>
    <row r="6702" spans="1:5" x14ac:dyDescent="0.25">
      <c r="A6702" s="190">
        <v>3203111303</v>
      </c>
      <c r="B6702" s="190" t="s">
        <v>9763</v>
      </c>
      <c r="C6702" s="190" t="s">
        <v>903</v>
      </c>
      <c r="D6702" s="190" t="s">
        <v>479</v>
      </c>
      <c r="E6702" s="191">
        <v>0</v>
      </c>
    </row>
    <row r="6703" spans="1:5" x14ac:dyDescent="0.25">
      <c r="A6703" s="188">
        <v>3203111304</v>
      </c>
      <c r="B6703" s="188" t="s">
        <v>9764</v>
      </c>
      <c r="C6703" s="188" t="s">
        <v>903</v>
      </c>
      <c r="D6703" s="188" t="s">
        <v>479</v>
      </c>
      <c r="E6703" s="189">
        <v>0</v>
      </c>
    </row>
    <row r="6704" spans="1:5" x14ac:dyDescent="0.25">
      <c r="A6704" s="190">
        <v>3203111305</v>
      </c>
      <c r="B6704" s="190" t="s">
        <v>9765</v>
      </c>
      <c r="C6704" s="190" t="s">
        <v>903</v>
      </c>
      <c r="D6704" s="190" t="s">
        <v>479</v>
      </c>
      <c r="E6704" s="191">
        <v>0</v>
      </c>
    </row>
    <row r="6705" spans="1:5" x14ac:dyDescent="0.25">
      <c r="A6705" s="188">
        <v>3203111306</v>
      </c>
      <c r="B6705" s="188" t="s">
        <v>9766</v>
      </c>
      <c r="C6705" s="188" t="s">
        <v>903</v>
      </c>
      <c r="D6705" s="188" t="s">
        <v>479</v>
      </c>
      <c r="E6705" s="189">
        <v>0</v>
      </c>
    </row>
    <row r="6706" spans="1:5" x14ac:dyDescent="0.25">
      <c r="A6706" s="190">
        <v>3203111307</v>
      </c>
      <c r="B6706" s="190" t="s">
        <v>8630</v>
      </c>
      <c r="C6706" s="190" t="s">
        <v>903</v>
      </c>
      <c r="D6706" s="190" t="s">
        <v>479</v>
      </c>
      <c r="E6706" s="191">
        <v>0</v>
      </c>
    </row>
    <row r="6707" spans="1:5" x14ac:dyDescent="0.25">
      <c r="A6707" s="188">
        <v>3203111308</v>
      </c>
      <c r="B6707" s="188" t="s">
        <v>8631</v>
      </c>
      <c r="C6707" s="188" t="s">
        <v>903</v>
      </c>
      <c r="D6707" s="188" t="s">
        <v>479</v>
      </c>
      <c r="E6707" s="189">
        <v>0</v>
      </c>
    </row>
    <row r="6708" spans="1:5" x14ac:dyDescent="0.25">
      <c r="A6708" s="190">
        <v>3203111309</v>
      </c>
      <c r="B6708" s="190" t="s">
        <v>9767</v>
      </c>
      <c r="C6708" s="190" t="s">
        <v>903</v>
      </c>
      <c r="D6708" s="190" t="s">
        <v>479</v>
      </c>
      <c r="E6708" s="191">
        <v>0</v>
      </c>
    </row>
    <row r="6709" spans="1:5" x14ac:dyDescent="0.25">
      <c r="A6709" s="188">
        <v>3203111310</v>
      </c>
      <c r="B6709" s="188" t="s">
        <v>9768</v>
      </c>
      <c r="C6709" s="188" t="s">
        <v>903</v>
      </c>
      <c r="D6709" s="188" t="s">
        <v>479</v>
      </c>
      <c r="E6709" s="189">
        <v>0</v>
      </c>
    </row>
    <row r="6710" spans="1:5" x14ac:dyDescent="0.25">
      <c r="A6710" s="190">
        <v>3203111311</v>
      </c>
      <c r="B6710" s="190" t="s">
        <v>9769</v>
      </c>
      <c r="C6710" s="190" t="s">
        <v>903</v>
      </c>
      <c r="D6710" s="190" t="s">
        <v>2002</v>
      </c>
      <c r="E6710" s="191">
        <v>0</v>
      </c>
    </row>
    <row r="6711" spans="1:5" x14ac:dyDescent="0.25">
      <c r="A6711" s="188">
        <v>3203111312</v>
      </c>
      <c r="B6711" s="188" t="s">
        <v>9770</v>
      </c>
      <c r="C6711" s="188" t="s">
        <v>903</v>
      </c>
      <c r="D6711" s="188" t="s">
        <v>479</v>
      </c>
      <c r="E6711" s="189">
        <v>0</v>
      </c>
    </row>
    <row r="6712" spans="1:5" x14ac:dyDescent="0.25">
      <c r="A6712" s="190">
        <v>3203111313</v>
      </c>
      <c r="B6712" s="190" t="s">
        <v>9771</v>
      </c>
      <c r="C6712" s="190" t="s">
        <v>903</v>
      </c>
      <c r="D6712" s="190" t="s">
        <v>479</v>
      </c>
      <c r="E6712" s="191">
        <v>0</v>
      </c>
    </row>
    <row r="6713" spans="1:5" x14ac:dyDescent="0.25">
      <c r="A6713" s="188">
        <v>3203111314</v>
      </c>
      <c r="B6713" s="188" t="s">
        <v>9772</v>
      </c>
      <c r="C6713" s="188" t="s">
        <v>903</v>
      </c>
      <c r="D6713" s="188" t="s">
        <v>479</v>
      </c>
      <c r="E6713" s="189">
        <v>0</v>
      </c>
    </row>
    <row r="6714" spans="1:5" x14ac:dyDescent="0.25">
      <c r="A6714" s="190">
        <v>3203111315</v>
      </c>
      <c r="B6714" s="190" t="s">
        <v>9773</v>
      </c>
      <c r="C6714" s="190" t="s">
        <v>903</v>
      </c>
      <c r="D6714" s="190" t="s">
        <v>1975</v>
      </c>
      <c r="E6714" s="191">
        <v>0</v>
      </c>
    </row>
    <row r="6715" spans="1:5" x14ac:dyDescent="0.25">
      <c r="A6715" s="188">
        <v>3203111316</v>
      </c>
      <c r="B6715" s="188" t="s">
        <v>9774</v>
      </c>
      <c r="C6715" s="188" t="s">
        <v>903</v>
      </c>
      <c r="D6715" s="188" t="s">
        <v>874</v>
      </c>
      <c r="E6715" s="189">
        <v>0</v>
      </c>
    </row>
    <row r="6716" spans="1:5" x14ac:dyDescent="0.25">
      <c r="A6716" s="190">
        <v>3203111317</v>
      </c>
      <c r="B6716" s="190" t="s">
        <v>9775</v>
      </c>
      <c r="C6716" s="190" t="s">
        <v>903</v>
      </c>
      <c r="D6716" s="190" t="s">
        <v>479</v>
      </c>
      <c r="E6716" s="191">
        <v>0</v>
      </c>
    </row>
    <row r="6717" spans="1:5" x14ac:dyDescent="0.25">
      <c r="A6717" s="188">
        <v>3203111318</v>
      </c>
      <c r="B6717" s="188" t="s">
        <v>9776</v>
      </c>
      <c r="C6717" s="188" t="s">
        <v>903</v>
      </c>
      <c r="D6717" s="188" t="s">
        <v>479</v>
      </c>
      <c r="E6717" s="189">
        <v>0</v>
      </c>
    </row>
    <row r="6718" spans="1:5" x14ac:dyDescent="0.25">
      <c r="A6718" s="190">
        <v>3203111319</v>
      </c>
      <c r="B6718" s="190" t="s">
        <v>9777</v>
      </c>
      <c r="C6718" s="190" t="s">
        <v>903</v>
      </c>
      <c r="D6718" s="190" t="s">
        <v>1975</v>
      </c>
      <c r="E6718" s="191">
        <v>0</v>
      </c>
    </row>
    <row r="6719" spans="1:5" x14ac:dyDescent="0.25">
      <c r="A6719" s="188">
        <v>3203111320</v>
      </c>
      <c r="B6719" s="188" t="s">
        <v>8632</v>
      </c>
      <c r="C6719" s="188" t="s">
        <v>903</v>
      </c>
      <c r="D6719" s="188" t="s">
        <v>479</v>
      </c>
      <c r="E6719" s="189">
        <v>0</v>
      </c>
    </row>
    <row r="6720" spans="1:5" x14ac:dyDescent="0.25">
      <c r="A6720" s="190">
        <v>3203111321</v>
      </c>
      <c r="B6720" s="190" t="s">
        <v>8633</v>
      </c>
      <c r="C6720" s="190" t="s">
        <v>903</v>
      </c>
      <c r="D6720" s="190" t="s">
        <v>479</v>
      </c>
      <c r="E6720" s="191">
        <v>0</v>
      </c>
    </row>
    <row r="6721" spans="1:5" x14ac:dyDescent="0.25">
      <c r="A6721" s="188">
        <v>3203111322</v>
      </c>
      <c r="B6721" s="188" t="s">
        <v>4110</v>
      </c>
      <c r="C6721" s="188" t="s">
        <v>903</v>
      </c>
      <c r="D6721" s="188" t="s">
        <v>479</v>
      </c>
      <c r="E6721" s="189">
        <v>0</v>
      </c>
    </row>
    <row r="6722" spans="1:5" x14ac:dyDescent="0.25">
      <c r="A6722" s="190">
        <v>3203111323</v>
      </c>
      <c r="B6722" s="190" t="s">
        <v>9778</v>
      </c>
      <c r="C6722" s="190" t="s">
        <v>903</v>
      </c>
      <c r="D6722" s="190" t="s">
        <v>1975</v>
      </c>
      <c r="E6722" s="191">
        <v>0</v>
      </c>
    </row>
    <row r="6723" spans="1:5" x14ac:dyDescent="0.25">
      <c r="A6723" s="188">
        <v>3203111324</v>
      </c>
      <c r="B6723" s="188" t="s">
        <v>4111</v>
      </c>
      <c r="C6723" s="188" t="s">
        <v>903</v>
      </c>
      <c r="D6723" s="188" t="s">
        <v>479</v>
      </c>
      <c r="E6723" s="189">
        <v>0</v>
      </c>
    </row>
    <row r="6724" spans="1:5" x14ac:dyDescent="0.25">
      <c r="A6724" s="190">
        <v>3203111325</v>
      </c>
      <c r="B6724" s="190" t="s">
        <v>9779</v>
      </c>
      <c r="C6724" s="190" t="s">
        <v>903</v>
      </c>
      <c r="D6724" s="190" t="s">
        <v>1975</v>
      </c>
      <c r="E6724" s="191">
        <v>0</v>
      </c>
    </row>
    <row r="6725" spans="1:5" x14ac:dyDescent="0.25">
      <c r="A6725" s="188">
        <v>3203111326</v>
      </c>
      <c r="B6725" s="188" t="s">
        <v>9780</v>
      </c>
      <c r="C6725" s="188" t="s">
        <v>903</v>
      </c>
      <c r="D6725" s="188" t="s">
        <v>1975</v>
      </c>
      <c r="E6725" s="189">
        <v>0</v>
      </c>
    </row>
    <row r="6726" spans="1:5" x14ac:dyDescent="0.25">
      <c r="A6726" s="190">
        <v>3203111327</v>
      </c>
      <c r="B6726" s="190" t="s">
        <v>9781</v>
      </c>
      <c r="C6726" s="190" t="s">
        <v>903</v>
      </c>
      <c r="D6726" s="190" t="s">
        <v>874</v>
      </c>
      <c r="E6726" s="191">
        <v>0</v>
      </c>
    </row>
    <row r="6727" spans="1:5" x14ac:dyDescent="0.25">
      <c r="A6727" s="188">
        <v>3203111328</v>
      </c>
      <c r="B6727" s="188" t="s">
        <v>9782</v>
      </c>
      <c r="C6727" s="188" t="s">
        <v>903</v>
      </c>
      <c r="D6727" s="188" t="s">
        <v>479</v>
      </c>
      <c r="E6727" s="189">
        <v>0</v>
      </c>
    </row>
    <row r="6728" spans="1:5" x14ac:dyDescent="0.25">
      <c r="A6728" s="190">
        <v>3203111329</v>
      </c>
      <c r="B6728" s="190" t="s">
        <v>9783</v>
      </c>
      <c r="C6728" s="190" t="s">
        <v>903</v>
      </c>
      <c r="D6728" s="190" t="s">
        <v>479</v>
      </c>
      <c r="E6728" s="191">
        <v>0</v>
      </c>
    </row>
    <row r="6729" spans="1:5" x14ac:dyDescent="0.25">
      <c r="A6729" s="188">
        <v>3203111330</v>
      </c>
      <c r="B6729" s="188" t="s">
        <v>9784</v>
      </c>
      <c r="C6729" s="188" t="s">
        <v>903</v>
      </c>
      <c r="D6729" s="188" t="s">
        <v>1975</v>
      </c>
      <c r="E6729" s="189">
        <v>0</v>
      </c>
    </row>
    <row r="6730" spans="1:5" x14ac:dyDescent="0.25">
      <c r="A6730" s="190">
        <v>3203111331</v>
      </c>
      <c r="B6730" s="190" t="s">
        <v>9785</v>
      </c>
      <c r="C6730" s="190" t="s">
        <v>903</v>
      </c>
      <c r="D6730" s="190" t="s">
        <v>479</v>
      </c>
      <c r="E6730" s="191">
        <v>0</v>
      </c>
    </row>
    <row r="6731" spans="1:5" x14ac:dyDescent="0.25">
      <c r="A6731" s="188">
        <v>3203111332</v>
      </c>
      <c r="B6731" s="188" t="s">
        <v>4115</v>
      </c>
      <c r="C6731" s="188" t="s">
        <v>903</v>
      </c>
      <c r="D6731" s="188" t="s">
        <v>479</v>
      </c>
      <c r="E6731" s="189">
        <v>0</v>
      </c>
    </row>
    <row r="6732" spans="1:5" x14ac:dyDescent="0.25">
      <c r="A6732" s="190">
        <v>3203111333</v>
      </c>
      <c r="B6732" s="190" t="s">
        <v>4116</v>
      </c>
      <c r="C6732" s="190" t="s">
        <v>903</v>
      </c>
      <c r="D6732" s="190" t="s">
        <v>479</v>
      </c>
      <c r="E6732" s="191">
        <v>0</v>
      </c>
    </row>
    <row r="6733" spans="1:5" x14ac:dyDescent="0.25">
      <c r="A6733" s="188">
        <v>3203111334</v>
      </c>
      <c r="B6733" s="188" t="s">
        <v>9786</v>
      </c>
      <c r="C6733" s="188" t="s">
        <v>903</v>
      </c>
      <c r="D6733" s="188" t="s">
        <v>479</v>
      </c>
      <c r="E6733" s="189">
        <v>0</v>
      </c>
    </row>
    <row r="6734" spans="1:5" x14ac:dyDescent="0.25">
      <c r="A6734" s="190">
        <v>3203111335</v>
      </c>
      <c r="B6734" s="190" t="s">
        <v>9787</v>
      </c>
      <c r="C6734" s="190" t="s">
        <v>903</v>
      </c>
      <c r="D6734" s="190" t="s">
        <v>479</v>
      </c>
      <c r="E6734" s="191">
        <v>0</v>
      </c>
    </row>
    <row r="6735" spans="1:5" x14ac:dyDescent="0.25">
      <c r="A6735" s="188">
        <v>3203111336</v>
      </c>
      <c r="B6735" s="188" t="s">
        <v>4119</v>
      </c>
      <c r="C6735" s="188" t="s">
        <v>903</v>
      </c>
      <c r="D6735" s="188" t="s">
        <v>479</v>
      </c>
      <c r="E6735" s="189">
        <v>0</v>
      </c>
    </row>
    <row r="6736" spans="1:5" x14ac:dyDescent="0.25">
      <c r="A6736" s="190">
        <v>3203111337</v>
      </c>
      <c r="B6736" s="190" t="s">
        <v>4120</v>
      </c>
      <c r="C6736" s="190" t="s">
        <v>903</v>
      </c>
      <c r="D6736" s="190" t="s">
        <v>479</v>
      </c>
      <c r="E6736" s="191">
        <v>0</v>
      </c>
    </row>
    <row r="6737" spans="1:5" x14ac:dyDescent="0.25">
      <c r="A6737" s="188">
        <v>3203111338</v>
      </c>
      <c r="B6737" s="188" t="s">
        <v>4121</v>
      </c>
      <c r="C6737" s="188" t="s">
        <v>903</v>
      </c>
      <c r="D6737" s="188" t="s">
        <v>479</v>
      </c>
      <c r="E6737" s="189">
        <v>0</v>
      </c>
    </row>
    <row r="6738" spans="1:5" x14ac:dyDescent="0.25">
      <c r="A6738" s="190">
        <v>3203111339</v>
      </c>
      <c r="B6738" s="190" t="s">
        <v>9788</v>
      </c>
      <c r="C6738" s="190" t="s">
        <v>903</v>
      </c>
      <c r="D6738" s="190" t="s">
        <v>479</v>
      </c>
      <c r="E6738" s="191">
        <v>0</v>
      </c>
    </row>
    <row r="6739" spans="1:5" x14ac:dyDescent="0.25">
      <c r="A6739" s="188">
        <v>3203111340</v>
      </c>
      <c r="B6739" s="188" t="s">
        <v>8634</v>
      </c>
      <c r="C6739" s="188" t="s">
        <v>903</v>
      </c>
      <c r="D6739" s="188" t="s">
        <v>479</v>
      </c>
      <c r="E6739" s="189">
        <v>0</v>
      </c>
    </row>
    <row r="6740" spans="1:5" x14ac:dyDescent="0.25">
      <c r="A6740" s="190">
        <v>3203111341</v>
      </c>
      <c r="B6740" s="190" t="s">
        <v>9789</v>
      </c>
      <c r="C6740" s="190" t="s">
        <v>903</v>
      </c>
      <c r="D6740" s="190" t="s">
        <v>479</v>
      </c>
      <c r="E6740" s="191">
        <v>0</v>
      </c>
    </row>
    <row r="6741" spans="1:5" x14ac:dyDescent="0.25">
      <c r="A6741" s="188">
        <v>3203111342</v>
      </c>
      <c r="B6741" s="188" t="s">
        <v>8827</v>
      </c>
      <c r="C6741" s="188" t="s">
        <v>903</v>
      </c>
      <c r="D6741" s="188" t="s">
        <v>874</v>
      </c>
      <c r="E6741" s="189">
        <v>0</v>
      </c>
    </row>
    <row r="6742" spans="1:5" x14ac:dyDescent="0.25">
      <c r="A6742" s="190">
        <v>3203111343</v>
      </c>
      <c r="B6742" s="190" t="s">
        <v>9790</v>
      </c>
      <c r="C6742" s="190" t="s">
        <v>903</v>
      </c>
      <c r="D6742" s="190" t="s">
        <v>479</v>
      </c>
      <c r="E6742" s="191">
        <v>0</v>
      </c>
    </row>
    <row r="6743" spans="1:5" x14ac:dyDescent="0.25">
      <c r="A6743" s="188">
        <v>3203111344</v>
      </c>
      <c r="B6743" s="188" t="s">
        <v>9791</v>
      </c>
      <c r="C6743" s="188" t="s">
        <v>903</v>
      </c>
      <c r="D6743" s="188" t="s">
        <v>479</v>
      </c>
      <c r="E6743" s="189">
        <v>0</v>
      </c>
    </row>
    <row r="6744" spans="1:5" x14ac:dyDescent="0.25">
      <c r="A6744" s="190">
        <v>3203111345</v>
      </c>
      <c r="B6744" s="190" t="s">
        <v>9792</v>
      </c>
      <c r="C6744" s="190" t="s">
        <v>903</v>
      </c>
      <c r="D6744" s="190" t="s">
        <v>478</v>
      </c>
      <c r="E6744" s="191">
        <v>0</v>
      </c>
    </row>
    <row r="6745" spans="1:5" x14ac:dyDescent="0.25">
      <c r="A6745" s="188">
        <v>3203111346</v>
      </c>
      <c r="B6745" s="188" t="s">
        <v>8635</v>
      </c>
      <c r="C6745" s="188" t="s">
        <v>903</v>
      </c>
      <c r="D6745" s="188" t="s">
        <v>874</v>
      </c>
      <c r="E6745" s="189">
        <v>0</v>
      </c>
    </row>
    <row r="6746" spans="1:5" x14ac:dyDescent="0.25">
      <c r="A6746" s="190">
        <v>3203111347</v>
      </c>
      <c r="B6746" s="190" t="s">
        <v>8636</v>
      </c>
      <c r="C6746" s="190" t="s">
        <v>903</v>
      </c>
      <c r="D6746" s="190" t="s">
        <v>1975</v>
      </c>
      <c r="E6746" s="191">
        <v>0</v>
      </c>
    </row>
    <row r="6747" spans="1:5" x14ac:dyDescent="0.25">
      <c r="A6747" s="188">
        <v>3203111348</v>
      </c>
      <c r="B6747" s="188" t="s">
        <v>8637</v>
      </c>
      <c r="C6747" s="188" t="s">
        <v>903</v>
      </c>
      <c r="D6747" s="188" t="s">
        <v>1975</v>
      </c>
      <c r="E6747" s="189">
        <v>0</v>
      </c>
    </row>
    <row r="6748" spans="1:5" x14ac:dyDescent="0.25">
      <c r="A6748" s="190">
        <v>3203111349</v>
      </c>
      <c r="B6748" s="190" t="s">
        <v>8638</v>
      </c>
      <c r="C6748" s="190" t="s">
        <v>903</v>
      </c>
      <c r="D6748" s="190" t="s">
        <v>1975</v>
      </c>
      <c r="E6748" s="191">
        <v>0</v>
      </c>
    </row>
    <row r="6749" spans="1:5" x14ac:dyDescent="0.25">
      <c r="A6749" s="188">
        <v>3203111350</v>
      </c>
      <c r="B6749" s="188" t="s">
        <v>8639</v>
      </c>
      <c r="C6749" s="188" t="s">
        <v>903</v>
      </c>
      <c r="D6749" s="188" t="s">
        <v>479</v>
      </c>
      <c r="E6749" s="189">
        <v>0</v>
      </c>
    </row>
    <row r="6750" spans="1:5" x14ac:dyDescent="0.25">
      <c r="A6750" s="190">
        <v>3203111351</v>
      </c>
      <c r="B6750" s="190" t="s">
        <v>8640</v>
      </c>
      <c r="C6750" s="190" t="s">
        <v>903</v>
      </c>
      <c r="D6750" s="190" t="s">
        <v>1975</v>
      </c>
      <c r="E6750" s="191">
        <v>0</v>
      </c>
    </row>
    <row r="6751" spans="1:5" x14ac:dyDescent="0.25">
      <c r="A6751" s="188">
        <v>3203111352</v>
      </c>
      <c r="B6751" s="188" t="s">
        <v>8641</v>
      </c>
      <c r="C6751" s="188" t="s">
        <v>903</v>
      </c>
      <c r="D6751" s="188" t="s">
        <v>1975</v>
      </c>
      <c r="E6751" s="189">
        <v>0</v>
      </c>
    </row>
    <row r="6752" spans="1:5" x14ac:dyDescent="0.25">
      <c r="A6752" s="190">
        <v>3203111353</v>
      </c>
      <c r="B6752" s="190" t="s">
        <v>5999</v>
      </c>
      <c r="C6752" s="190" t="s">
        <v>903</v>
      </c>
      <c r="D6752" s="190" t="s">
        <v>1975</v>
      </c>
      <c r="E6752" s="191">
        <v>0</v>
      </c>
    </row>
    <row r="6753" spans="1:5" x14ac:dyDescent="0.25">
      <c r="A6753" s="188">
        <v>3203111354</v>
      </c>
      <c r="B6753" s="188" t="s">
        <v>9793</v>
      </c>
      <c r="C6753" s="188" t="s">
        <v>903</v>
      </c>
      <c r="D6753" s="188" t="s">
        <v>479</v>
      </c>
      <c r="E6753" s="189">
        <v>0</v>
      </c>
    </row>
    <row r="6754" spans="1:5" x14ac:dyDescent="0.25">
      <c r="A6754" s="190">
        <v>3203111355</v>
      </c>
      <c r="B6754" s="190" t="s">
        <v>9794</v>
      </c>
      <c r="C6754" s="190" t="s">
        <v>903</v>
      </c>
      <c r="D6754" s="190" t="s">
        <v>479</v>
      </c>
      <c r="E6754" s="191">
        <v>0</v>
      </c>
    </row>
    <row r="6755" spans="1:5" x14ac:dyDescent="0.25">
      <c r="A6755" s="188">
        <v>3203111356</v>
      </c>
      <c r="B6755" s="188" t="s">
        <v>9795</v>
      </c>
      <c r="C6755" s="188" t="s">
        <v>903</v>
      </c>
      <c r="D6755" s="188" t="s">
        <v>479</v>
      </c>
      <c r="E6755" s="189">
        <v>0</v>
      </c>
    </row>
    <row r="6756" spans="1:5" x14ac:dyDescent="0.25">
      <c r="A6756" s="190">
        <v>3203111357</v>
      </c>
      <c r="B6756" s="190" t="s">
        <v>9796</v>
      </c>
      <c r="C6756" s="190" t="s">
        <v>903</v>
      </c>
      <c r="D6756" s="190" t="s">
        <v>479</v>
      </c>
      <c r="E6756" s="191">
        <v>0</v>
      </c>
    </row>
    <row r="6757" spans="1:5" x14ac:dyDescent="0.25">
      <c r="A6757" s="188">
        <v>3203111358</v>
      </c>
      <c r="B6757" s="188" t="s">
        <v>9797</v>
      </c>
      <c r="C6757" s="188" t="s">
        <v>903</v>
      </c>
      <c r="D6757" s="188" t="s">
        <v>479</v>
      </c>
      <c r="E6757" s="189">
        <v>0</v>
      </c>
    </row>
    <row r="6758" spans="1:5" x14ac:dyDescent="0.25">
      <c r="A6758" s="190">
        <v>3203111359</v>
      </c>
      <c r="B6758" s="190" t="s">
        <v>9798</v>
      </c>
      <c r="C6758" s="190" t="s">
        <v>903</v>
      </c>
      <c r="D6758" s="190" t="s">
        <v>479</v>
      </c>
      <c r="E6758" s="191">
        <v>0</v>
      </c>
    </row>
    <row r="6759" spans="1:5" x14ac:dyDescent="0.25">
      <c r="A6759" s="188">
        <v>3203111360</v>
      </c>
      <c r="B6759" s="188" t="s">
        <v>9799</v>
      </c>
      <c r="C6759" s="188" t="s">
        <v>903</v>
      </c>
      <c r="D6759" s="188" t="s">
        <v>479</v>
      </c>
      <c r="E6759" s="189">
        <v>0</v>
      </c>
    </row>
    <row r="6760" spans="1:5" x14ac:dyDescent="0.25">
      <c r="A6760" s="190">
        <v>3203111361</v>
      </c>
      <c r="B6760" s="190" t="s">
        <v>9800</v>
      </c>
      <c r="C6760" s="190" t="s">
        <v>903</v>
      </c>
      <c r="D6760" s="190" t="s">
        <v>479</v>
      </c>
      <c r="E6760" s="191">
        <v>0</v>
      </c>
    </row>
    <row r="6761" spans="1:5" x14ac:dyDescent="0.25">
      <c r="A6761" s="188">
        <v>3203111362</v>
      </c>
      <c r="B6761" s="188" t="s">
        <v>9801</v>
      </c>
      <c r="C6761" s="188" t="s">
        <v>903</v>
      </c>
      <c r="D6761" s="188" t="s">
        <v>479</v>
      </c>
      <c r="E6761" s="189">
        <v>0</v>
      </c>
    </row>
    <row r="6762" spans="1:5" x14ac:dyDescent="0.25">
      <c r="A6762" s="190">
        <v>3203111363</v>
      </c>
      <c r="B6762" s="190" t="s">
        <v>8642</v>
      </c>
      <c r="C6762" s="190" t="s">
        <v>903</v>
      </c>
      <c r="D6762" s="190" t="s">
        <v>479</v>
      </c>
      <c r="E6762" s="191">
        <v>0</v>
      </c>
    </row>
    <row r="6763" spans="1:5" x14ac:dyDescent="0.25">
      <c r="A6763" s="188">
        <v>3203111364</v>
      </c>
      <c r="B6763" s="188" t="s">
        <v>8643</v>
      </c>
      <c r="C6763" s="188" t="s">
        <v>903</v>
      </c>
      <c r="D6763" s="188" t="s">
        <v>479</v>
      </c>
      <c r="E6763" s="189">
        <v>0</v>
      </c>
    </row>
    <row r="6764" spans="1:5" x14ac:dyDescent="0.25">
      <c r="A6764" s="190">
        <v>3203111365</v>
      </c>
      <c r="B6764" s="190" t="s">
        <v>9802</v>
      </c>
      <c r="C6764" s="190" t="s">
        <v>903</v>
      </c>
      <c r="D6764" s="190" t="s">
        <v>479</v>
      </c>
      <c r="E6764" s="191">
        <v>0</v>
      </c>
    </row>
    <row r="6765" spans="1:5" x14ac:dyDescent="0.25">
      <c r="A6765" s="188">
        <v>3203111366</v>
      </c>
      <c r="B6765" s="188" t="s">
        <v>9803</v>
      </c>
      <c r="C6765" s="188" t="s">
        <v>903</v>
      </c>
      <c r="D6765" s="188" t="s">
        <v>479</v>
      </c>
      <c r="E6765" s="189">
        <v>0</v>
      </c>
    </row>
    <row r="6766" spans="1:5" x14ac:dyDescent="0.25">
      <c r="A6766" s="190">
        <v>3203111367</v>
      </c>
      <c r="B6766" s="190" t="s">
        <v>9804</v>
      </c>
      <c r="C6766" s="190" t="s">
        <v>903</v>
      </c>
      <c r="D6766" s="190" t="s">
        <v>479</v>
      </c>
      <c r="E6766" s="191">
        <v>0</v>
      </c>
    </row>
    <row r="6767" spans="1:5" x14ac:dyDescent="0.25">
      <c r="A6767" s="188">
        <v>3203111368</v>
      </c>
      <c r="B6767" s="188" t="s">
        <v>9805</v>
      </c>
      <c r="C6767" s="188" t="s">
        <v>903</v>
      </c>
      <c r="D6767" s="188" t="s">
        <v>1975</v>
      </c>
      <c r="E6767" s="189">
        <v>0</v>
      </c>
    </row>
    <row r="6768" spans="1:5" x14ac:dyDescent="0.25">
      <c r="A6768" s="190">
        <v>3203111369</v>
      </c>
      <c r="B6768" s="190" t="s">
        <v>9806</v>
      </c>
      <c r="C6768" s="190" t="s">
        <v>903</v>
      </c>
      <c r="D6768" s="190" t="s">
        <v>479</v>
      </c>
      <c r="E6768" s="191">
        <v>0</v>
      </c>
    </row>
    <row r="6769" spans="1:5" x14ac:dyDescent="0.25">
      <c r="A6769" s="188">
        <v>3203111370</v>
      </c>
      <c r="B6769" s="188" t="s">
        <v>8644</v>
      </c>
      <c r="C6769" s="188" t="s">
        <v>903</v>
      </c>
      <c r="D6769" s="188" t="s">
        <v>479</v>
      </c>
      <c r="E6769" s="189">
        <v>0</v>
      </c>
    </row>
    <row r="6770" spans="1:5" x14ac:dyDescent="0.25">
      <c r="A6770" s="190">
        <v>3203111371</v>
      </c>
      <c r="B6770" s="190" t="s">
        <v>9807</v>
      </c>
      <c r="C6770" s="190" t="s">
        <v>903</v>
      </c>
      <c r="D6770" s="190" t="s">
        <v>479</v>
      </c>
      <c r="E6770" s="191">
        <v>0</v>
      </c>
    </row>
    <row r="6771" spans="1:5" x14ac:dyDescent="0.25">
      <c r="A6771" s="188">
        <v>3203111372</v>
      </c>
      <c r="B6771" s="188" t="s">
        <v>9808</v>
      </c>
      <c r="C6771" s="188" t="s">
        <v>903</v>
      </c>
      <c r="D6771" s="188" t="s">
        <v>479</v>
      </c>
      <c r="E6771" s="189">
        <v>0</v>
      </c>
    </row>
    <row r="6772" spans="1:5" x14ac:dyDescent="0.25">
      <c r="A6772" s="190">
        <v>3203111373</v>
      </c>
      <c r="B6772" s="190" t="s">
        <v>9809</v>
      </c>
      <c r="C6772" s="190" t="s">
        <v>903</v>
      </c>
      <c r="D6772" s="190" t="s">
        <v>481</v>
      </c>
      <c r="E6772" s="191">
        <v>0</v>
      </c>
    </row>
    <row r="6773" spans="1:5" x14ac:dyDescent="0.25">
      <c r="A6773" s="188">
        <v>3203111374</v>
      </c>
      <c r="B6773" s="188" t="s">
        <v>9810</v>
      </c>
      <c r="C6773" s="188" t="s">
        <v>903</v>
      </c>
      <c r="D6773" s="188" t="s">
        <v>2062</v>
      </c>
      <c r="E6773" s="189">
        <v>0</v>
      </c>
    </row>
    <row r="6774" spans="1:5" x14ac:dyDescent="0.25">
      <c r="A6774" s="190">
        <v>3203111375</v>
      </c>
      <c r="B6774" s="190" t="s">
        <v>9811</v>
      </c>
      <c r="C6774" s="190" t="s">
        <v>903</v>
      </c>
      <c r="D6774" s="190" t="s">
        <v>479</v>
      </c>
      <c r="E6774" s="191">
        <v>0</v>
      </c>
    </row>
    <row r="6775" spans="1:5" x14ac:dyDescent="0.25">
      <c r="A6775" s="188">
        <v>3203111376</v>
      </c>
      <c r="B6775" s="188" t="s">
        <v>9812</v>
      </c>
      <c r="C6775" s="188" t="s">
        <v>903</v>
      </c>
      <c r="D6775" s="188" t="s">
        <v>479</v>
      </c>
      <c r="E6775" s="189">
        <v>0</v>
      </c>
    </row>
    <row r="6776" spans="1:5" x14ac:dyDescent="0.25">
      <c r="A6776" s="190">
        <v>3203111377</v>
      </c>
      <c r="B6776" s="190" t="s">
        <v>8828</v>
      </c>
      <c r="C6776" s="190" t="s">
        <v>903</v>
      </c>
      <c r="D6776" s="190" t="s">
        <v>479</v>
      </c>
      <c r="E6776" s="191">
        <v>0</v>
      </c>
    </row>
    <row r="6777" spans="1:5" x14ac:dyDescent="0.25">
      <c r="A6777" s="188">
        <v>3203111378</v>
      </c>
      <c r="B6777" s="188" t="s">
        <v>9813</v>
      </c>
      <c r="C6777" s="188" t="s">
        <v>903</v>
      </c>
      <c r="D6777" s="188" t="s">
        <v>479</v>
      </c>
      <c r="E6777" s="189">
        <v>0</v>
      </c>
    </row>
    <row r="6778" spans="1:5" x14ac:dyDescent="0.25">
      <c r="A6778" s="190">
        <v>3203111379</v>
      </c>
      <c r="B6778" s="190" t="s">
        <v>9814</v>
      </c>
      <c r="C6778" s="190" t="s">
        <v>903</v>
      </c>
      <c r="D6778" s="190" t="s">
        <v>479</v>
      </c>
      <c r="E6778" s="191">
        <v>0</v>
      </c>
    </row>
    <row r="6779" spans="1:5" x14ac:dyDescent="0.25">
      <c r="A6779" s="188">
        <v>3203111380</v>
      </c>
      <c r="B6779" s="188" t="s">
        <v>9815</v>
      </c>
      <c r="C6779" s="188" t="s">
        <v>903</v>
      </c>
      <c r="D6779" s="188" t="s">
        <v>479</v>
      </c>
      <c r="E6779" s="189">
        <v>0</v>
      </c>
    </row>
    <row r="6780" spans="1:5" x14ac:dyDescent="0.25">
      <c r="A6780" s="190">
        <v>3203111381</v>
      </c>
      <c r="B6780" s="190" t="s">
        <v>9816</v>
      </c>
      <c r="C6780" s="190" t="s">
        <v>903</v>
      </c>
      <c r="D6780" s="190" t="s">
        <v>479</v>
      </c>
      <c r="E6780" s="191">
        <v>0</v>
      </c>
    </row>
    <row r="6781" spans="1:5" x14ac:dyDescent="0.25">
      <c r="A6781" s="188">
        <v>3203111382</v>
      </c>
      <c r="B6781" s="188" t="s">
        <v>9817</v>
      </c>
      <c r="C6781" s="188" t="s">
        <v>903</v>
      </c>
      <c r="D6781" s="188" t="s">
        <v>602</v>
      </c>
      <c r="E6781" s="189">
        <v>0</v>
      </c>
    </row>
    <row r="6782" spans="1:5" x14ac:dyDescent="0.25">
      <c r="A6782" s="190">
        <v>3203111383</v>
      </c>
      <c r="B6782" s="190" t="s">
        <v>8829</v>
      </c>
      <c r="C6782" s="190" t="s">
        <v>903</v>
      </c>
      <c r="D6782" s="190" t="s">
        <v>479</v>
      </c>
      <c r="E6782" s="191">
        <v>0</v>
      </c>
    </row>
    <row r="6783" spans="1:5" x14ac:dyDescent="0.25">
      <c r="A6783" s="188">
        <v>3203111384</v>
      </c>
      <c r="B6783" s="188" t="s">
        <v>8830</v>
      </c>
      <c r="C6783" s="188" t="s">
        <v>903</v>
      </c>
      <c r="D6783" s="188" t="s">
        <v>479</v>
      </c>
      <c r="E6783" s="189">
        <v>0</v>
      </c>
    </row>
    <row r="6784" spans="1:5" x14ac:dyDescent="0.25">
      <c r="A6784" s="190">
        <v>3203111385</v>
      </c>
      <c r="B6784" s="190" t="s">
        <v>9818</v>
      </c>
      <c r="C6784" s="190" t="s">
        <v>903</v>
      </c>
      <c r="D6784" s="190" t="s">
        <v>479</v>
      </c>
      <c r="E6784" s="191">
        <v>0</v>
      </c>
    </row>
    <row r="6785" spans="1:5" x14ac:dyDescent="0.25">
      <c r="A6785" s="188">
        <v>3203111386</v>
      </c>
      <c r="B6785" s="188" t="s">
        <v>9819</v>
      </c>
      <c r="C6785" s="188" t="s">
        <v>903</v>
      </c>
      <c r="D6785" s="188" t="s">
        <v>479</v>
      </c>
      <c r="E6785" s="189">
        <v>0</v>
      </c>
    </row>
    <row r="6786" spans="1:5" x14ac:dyDescent="0.25">
      <c r="A6786" s="190">
        <v>3203111387</v>
      </c>
      <c r="B6786" s="190" t="s">
        <v>9820</v>
      </c>
      <c r="C6786" s="190" t="s">
        <v>903</v>
      </c>
      <c r="D6786" s="190" t="s">
        <v>479</v>
      </c>
      <c r="E6786" s="191">
        <v>0</v>
      </c>
    </row>
    <row r="6787" spans="1:5" x14ac:dyDescent="0.25">
      <c r="A6787" s="188">
        <v>3203111388</v>
      </c>
      <c r="B6787" s="188" t="s">
        <v>6250</v>
      </c>
      <c r="C6787" s="188" t="s">
        <v>903</v>
      </c>
      <c r="D6787" s="188" t="s">
        <v>1975</v>
      </c>
      <c r="E6787" s="189">
        <v>0</v>
      </c>
    </row>
    <row r="6788" spans="1:5" x14ac:dyDescent="0.25">
      <c r="A6788" s="190">
        <v>3203111389</v>
      </c>
      <c r="B6788" s="190" t="s">
        <v>9821</v>
      </c>
      <c r="C6788" s="190" t="s">
        <v>903</v>
      </c>
      <c r="D6788" s="190" t="s">
        <v>479</v>
      </c>
      <c r="E6788" s="191">
        <v>0</v>
      </c>
    </row>
    <row r="6789" spans="1:5" x14ac:dyDescent="0.25">
      <c r="A6789" s="188">
        <v>3203111390</v>
      </c>
      <c r="B6789" s="188" t="s">
        <v>9822</v>
      </c>
      <c r="C6789" s="188" t="s">
        <v>903</v>
      </c>
      <c r="D6789" s="188" t="s">
        <v>479</v>
      </c>
      <c r="E6789" s="189">
        <v>0</v>
      </c>
    </row>
    <row r="6790" spans="1:5" x14ac:dyDescent="0.25">
      <c r="A6790" s="190">
        <v>3203111391</v>
      </c>
      <c r="B6790" s="190" t="s">
        <v>8645</v>
      </c>
      <c r="C6790" s="190" t="s">
        <v>903</v>
      </c>
      <c r="D6790" s="190" t="s">
        <v>479</v>
      </c>
      <c r="E6790" s="191">
        <v>0</v>
      </c>
    </row>
    <row r="6791" spans="1:5" x14ac:dyDescent="0.25">
      <c r="A6791" s="188">
        <v>3203111392</v>
      </c>
      <c r="B6791" s="188" t="s">
        <v>8646</v>
      </c>
      <c r="C6791" s="188" t="s">
        <v>903</v>
      </c>
      <c r="D6791" s="188" t="s">
        <v>479</v>
      </c>
      <c r="E6791" s="189">
        <v>0</v>
      </c>
    </row>
    <row r="6792" spans="1:5" x14ac:dyDescent="0.25">
      <c r="A6792" s="190">
        <v>3203111393</v>
      </c>
      <c r="B6792" s="190" t="s">
        <v>8647</v>
      </c>
      <c r="C6792" s="190" t="s">
        <v>903</v>
      </c>
      <c r="D6792" s="190" t="s">
        <v>479</v>
      </c>
      <c r="E6792" s="191">
        <v>0</v>
      </c>
    </row>
    <row r="6793" spans="1:5" x14ac:dyDescent="0.25">
      <c r="A6793" s="188">
        <v>3203111394</v>
      </c>
      <c r="B6793" s="188" t="s">
        <v>8648</v>
      </c>
      <c r="C6793" s="188" t="s">
        <v>903</v>
      </c>
      <c r="D6793" s="188" t="s">
        <v>479</v>
      </c>
      <c r="E6793" s="189">
        <v>0</v>
      </c>
    </row>
    <row r="6794" spans="1:5" x14ac:dyDescent="0.25">
      <c r="A6794" s="190">
        <v>3203111395</v>
      </c>
      <c r="B6794" s="190" t="s">
        <v>8649</v>
      </c>
      <c r="C6794" s="190" t="s">
        <v>903</v>
      </c>
      <c r="D6794" s="190" t="s">
        <v>479</v>
      </c>
      <c r="E6794" s="191">
        <v>0</v>
      </c>
    </row>
    <row r="6795" spans="1:5" x14ac:dyDescent="0.25">
      <c r="A6795" s="188">
        <v>3203111396</v>
      </c>
      <c r="B6795" s="188" t="s">
        <v>8723</v>
      </c>
      <c r="C6795" s="188" t="s">
        <v>903</v>
      </c>
      <c r="D6795" s="188" t="s">
        <v>479</v>
      </c>
      <c r="E6795" s="189">
        <v>0</v>
      </c>
    </row>
    <row r="6796" spans="1:5" x14ac:dyDescent="0.25">
      <c r="A6796" s="190">
        <v>3203111397</v>
      </c>
      <c r="B6796" s="190" t="s">
        <v>8724</v>
      </c>
      <c r="C6796" s="190" t="s">
        <v>903</v>
      </c>
      <c r="D6796" s="190" t="s">
        <v>479</v>
      </c>
      <c r="E6796" s="191">
        <v>0</v>
      </c>
    </row>
    <row r="6797" spans="1:5" x14ac:dyDescent="0.25">
      <c r="A6797" s="188">
        <v>3203111398</v>
      </c>
      <c r="B6797" s="188" t="s">
        <v>9823</v>
      </c>
      <c r="C6797" s="188" t="s">
        <v>903</v>
      </c>
      <c r="D6797" s="188" t="s">
        <v>479</v>
      </c>
      <c r="E6797" s="189">
        <v>0</v>
      </c>
    </row>
    <row r="6798" spans="1:5" x14ac:dyDescent="0.25">
      <c r="A6798" s="190">
        <v>3203111399</v>
      </c>
      <c r="B6798" s="190" t="s">
        <v>8831</v>
      </c>
      <c r="C6798" s="190" t="s">
        <v>903</v>
      </c>
      <c r="D6798" s="190" t="s">
        <v>479</v>
      </c>
      <c r="E6798" s="191">
        <v>0</v>
      </c>
    </row>
    <row r="6799" spans="1:5" x14ac:dyDescent="0.25">
      <c r="A6799" s="188">
        <v>3203111400</v>
      </c>
      <c r="B6799" s="188" t="s">
        <v>9824</v>
      </c>
      <c r="C6799" s="188" t="s">
        <v>903</v>
      </c>
      <c r="D6799" s="188" t="s">
        <v>479</v>
      </c>
      <c r="E6799" s="189">
        <v>0</v>
      </c>
    </row>
    <row r="6800" spans="1:5" x14ac:dyDescent="0.25">
      <c r="A6800" s="190">
        <v>3203111401</v>
      </c>
      <c r="B6800" s="190" t="s">
        <v>9825</v>
      </c>
      <c r="C6800" s="190" t="s">
        <v>903</v>
      </c>
      <c r="D6800" s="190" t="s">
        <v>479</v>
      </c>
      <c r="E6800" s="191">
        <v>0</v>
      </c>
    </row>
    <row r="6801" spans="1:5" x14ac:dyDescent="0.25">
      <c r="A6801" s="188">
        <v>3203111402</v>
      </c>
      <c r="B6801" s="188" t="s">
        <v>8650</v>
      </c>
      <c r="C6801" s="188" t="s">
        <v>903</v>
      </c>
      <c r="D6801" s="188" t="s">
        <v>479</v>
      </c>
      <c r="E6801" s="189">
        <v>0</v>
      </c>
    </row>
    <row r="6802" spans="1:5" x14ac:dyDescent="0.25">
      <c r="A6802" s="190">
        <v>3203111403</v>
      </c>
      <c r="B6802" s="190" t="s">
        <v>9826</v>
      </c>
      <c r="C6802" s="190" t="s">
        <v>903</v>
      </c>
      <c r="D6802" s="190" t="s">
        <v>1975</v>
      </c>
      <c r="E6802" s="191">
        <v>0</v>
      </c>
    </row>
    <row r="6803" spans="1:5" x14ac:dyDescent="0.25">
      <c r="A6803" s="188">
        <v>3203111404</v>
      </c>
      <c r="B6803" s="188" t="s">
        <v>9827</v>
      </c>
      <c r="C6803" s="188" t="s">
        <v>903</v>
      </c>
      <c r="D6803" s="188" t="s">
        <v>479</v>
      </c>
      <c r="E6803" s="189">
        <v>0</v>
      </c>
    </row>
    <row r="6804" spans="1:5" x14ac:dyDescent="0.25">
      <c r="A6804" s="190">
        <v>3203111405</v>
      </c>
      <c r="B6804" s="190" t="s">
        <v>9828</v>
      </c>
      <c r="C6804" s="190" t="s">
        <v>903</v>
      </c>
      <c r="D6804" s="190" t="s">
        <v>1975</v>
      </c>
      <c r="E6804" s="191">
        <v>0</v>
      </c>
    </row>
    <row r="6805" spans="1:5" x14ac:dyDescent="0.25">
      <c r="A6805" s="188">
        <v>3203111406</v>
      </c>
      <c r="B6805" s="188" t="s">
        <v>9829</v>
      </c>
      <c r="C6805" s="188" t="s">
        <v>903</v>
      </c>
      <c r="D6805" s="188" t="s">
        <v>1975</v>
      </c>
      <c r="E6805" s="189">
        <v>0</v>
      </c>
    </row>
    <row r="6806" spans="1:5" x14ac:dyDescent="0.25">
      <c r="A6806" s="190">
        <v>3203111407</v>
      </c>
      <c r="B6806" s="190" t="s">
        <v>9830</v>
      </c>
      <c r="C6806" s="190" t="s">
        <v>903</v>
      </c>
      <c r="D6806" s="190" t="s">
        <v>479</v>
      </c>
      <c r="E6806" s="191">
        <v>0</v>
      </c>
    </row>
    <row r="6807" spans="1:5" x14ac:dyDescent="0.25">
      <c r="A6807" s="188">
        <v>3203111408</v>
      </c>
      <c r="B6807" s="188" t="s">
        <v>12442</v>
      </c>
      <c r="C6807" s="188" t="s">
        <v>903</v>
      </c>
      <c r="D6807" s="188" t="s">
        <v>479</v>
      </c>
      <c r="E6807" s="189">
        <v>0</v>
      </c>
    </row>
    <row r="6808" spans="1:5" x14ac:dyDescent="0.25">
      <c r="A6808" s="190">
        <v>3203111409</v>
      </c>
      <c r="B6808" s="190" t="s">
        <v>9831</v>
      </c>
      <c r="C6808" s="190" t="s">
        <v>903</v>
      </c>
      <c r="D6808" s="190" t="s">
        <v>874</v>
      </c>
      <c r="E6808" s="191">
        <v>0</v>
      </c>
    </row>
    <row r="6809" spans="1:5" x14ac:dyDescent="0.25">
      <c r="A6809" s="188">
        <v>3203111410</v>
      </c>
      <c r="B6809" s="188" t="s">
        <v>9832</v>
      </c>
      <c r="C6809" s="188" t="s">
        <v>903</v>
      </c>
      <c r="D6809" s="188" t="s">
        <v>602</v>
      </c>
      <c r="E6809" s="189">
        <v>0</v>
      </c>
    </row>
    <row r="6810" spans="1:5" x14ac:dyDescent="0.25">
      <c r="A6810" s="190">
        <v>3203111411</v>
      </c>
      <c r="B6810" s="190" t="s">
        <v>8686</v>
      </c>
      <c r="C6810" s="190" t="s">
        <v>903</v>
      </c>
      <c r="D6810" s="190" t="s">
        <v>479</v>
      </c>
      <c r="E6810" s="191">
        <v>0</v>
      </c>
    </row>
    <row r="6811" spans="1:5" x14ac:dyDescent="0.25">
      <c r="A6811" s="188">
        <v>3203111412</v>
      </c>
      <c r="B6811" s="188" t="s">
        <v>8691</v>
      </c>
      <c r="C6811" s="188" t="s">
        <v>903</v>
      </c>
      <c r="D6811" s="188" t="s">
        <v>1975</v>
      </c>
      <c r="E6811" s="189">
        <v>0</v>
      </c>
    </row>
    <row r="6812" spans="1:5" x14ac:dyDescent="0.25">
      <c r="A6812" s="190">
        <v>3203111413</v>
      </c>
      <c r="B6812" s="190" t="s">
        <v>8692</v>
      </c>
      <c r="C6812" s="190" t="s">
        <v>903</v>
      </c>
      <c r="D6812" s="190" t="s">
        <v>1975</v>
      </c>
      <c r="E6812" s="191">
        <v>0</v>
      </c>
    </row>
    <row r="6813" spans="1:5" x14ac:dyDescent="0.25">
      <c r="A6813" s="188">
        <v>3203111414</v>
      </c>
      <c r="B6813" s="188" t="s">
        <v>8693</v>
      </c>
      <c r="C6813" s="188" t="s">
        <v>903</v>
      </c>
      <c r="D6813" s="188" t="s">
        <v>1975</v>
      </c>
      <c r="E6813" s="189">
        <v>0</v>
      </c>
    </row>
    <row r="6814" spans="1:5" x14ac:dyDescent="0.25">
      <c r="A6814" s="190">
        <v>3203111415</v>
      </c>
      <c r="B6814" s="190" t="s">
        <v>8694</v>
      </c>
      <c r="C6814" s="190" t="s">
        <v>903</v>
      </c>
      <c r="D6814" s="190" t="s">
        <v>1975</v>
      </c>
      <c r="E6814" s="191">
        <v>0</v>
      </c>
    </row>
    <row r="6815" spans="1:5" x14ac:dyDescent="0.25">
      <c r="A6815" s="188">
        <v>3203111416</v>
      </c>
      <c r="B6815" s="188" t="s">
        <v>8695</v>
      </c>
      <c r="C6815" s="188" t="s">
        <v>903</v>
      </c>
      <c r="D6815" s="188" t="s">
        <v>1975</v>
      </c>
      <c r="E6815" s="189">
        <v>0</v>
      </c>
    </row>
    <row r="6816" spans="1:5" x14ac:dyDescent="0.25">
      <c r="A6816" s="190">
        <v>3203111417</v>
      </c>
      <c r="B6816" s="190" t="s">
        <v>8696</v>
      </c>
      <c r="C6816" s="190" t="s">
        <v>903</v>
      </c>
      <c r="D6816" s="190" t="s">
        <v>479</v>
      </c>
      <c r="E6816" s="191">
        <v>0</v>
      </c>
    </row>
    <row r="6817" spans="1:5" x14ac:dyDescent="0.25">
      <c r="A6817" s="188">
        <v>3203111418</v>
      </c>
      <c r="B6817" s="188" t="s">
        <v>8697</v>
      </c>
      <c r="C6817" s="188" t="s">
        <v>903</v>
      </c>
      <c r="D6817" s="188" t="s">
        <v>479</v>
      </c>
      <c r="E6817" s="189">
        <v>0</v>
      </c>
    </row>
    <row r="6818" spans="1:5" x14ac:dyDescent="0.25">
      <c r="A6818" s="190">
        <v>3203111419</v>
      </c>
      <c r="B6818" s="190" t="s">
        <v>8698</v>
      </c>
      <c r="C6818" s="190" t="s">
        <v>903</v>
      </c>
      <c r="D6818" s="190" t="s">
        <v>1975</v>
      </c>
      <c r="E6818" s="191">
        <v>0</v>
      </c>
    </row>
    <row r="6819" spans="1:5" x14ac:dyDescent="0.25">
      <c r="A6819" s="188">
        <v>3203111420</v>
      </c>
      <c r="B6819" s="188" t="s">
        <v>8699</v>
      </c>
      <c r="C6819" s="188" t="s">
        <v>903</v>
      </c>
      <c r="D6819" s="188" t="s">
        <v>479</v>
      </c>
      <c r="E6819" s="189">
        <v>0</v>
      </c>
    </row>
    <row r="6820" spans="1:5" x14ac:dyDescent="0.25">
      <c r="A6820" s="190">
        <v>3203111421</v>
      </c>
      <c r="B6820" s="190" t="s">
        <v>8700</v>
      </c>
      <c r="C6820" s="190" t="s">
        <v>903</v>
      </c>
      <c r="D6820" s="190" t="s">
        <v>479</v>
      </c>
      <c r="E6820" s="191">
        <v>0</v>
      </c>
    </row>
    <row r="6821" spans="1:5" x14ac:dyDescent="0.25">
      <c r="A6821" s="188">
        <v>3203111422</v>
      </c>
      <c r="B6821" s="188" t="s">
        <v>8701</v>
      </c>
      <c r="C6821" s="188" t="s">
        <v>903</v>
      </c>
      <c r="D6821" s="188" t="s">
        <v>479</v>
      </c>
      <c r="E6821" s="189">
        <v>0</v>
      </c>
    </row>
    <row r="6822" spans="1:5" x14ac:dyDescent="0.25">
      <c r="A6822" s="190">
        <v>3203111423</v>
      </c>
      <c r="B6822" s="190" t="s">
        <v>8702</v>
      </c>
      <c r="C6822" s="190" t="s">
        <v>903</v>
      </c>
      <c r="D6822" s="190" t="s">
        <v>479</v>
      </c>
      <c r="E6822" s="191">
        <v>0</v>
      </c>
    </row>
    <row r="6823" spans="1:5" x14ac:dyDescent="0.25">
      <c r="A6823" s="188">
        <v>3203111424</v>
      </c>
      <c r="B6823" s="188" t="s">
        <v>8703</v>
      </c>
      <c r="C6823" s="188" t="s">
        <v>903</v>
      </c>
      <c r="D6823" s="188" t="s">
        <v>479</v>
      </c>
      <c r="E6823" s="189">
        <v>0</v>
      </c>
    </row>
    <row r="6824" spans="1:5" x14ac:dyDescent="0.25">
      <c r="A6824" s="190">
        <v>3203111425</v>
      </c>
      <c r="B6824" s="190" t="s">
        <v>8704</v>
      </c>
      <c r="C6824" s="190" t="s">
        <v>903</v>
      </c>
      <c r="D6824" s="190" t="s">
        <v>479</v>
      </c>
      <c r="E6824" s="191">
        <v>0</v>
      </c>
    </row>
    <row r="6825" spans="1:5" x14ac:dyDescent="0.25">
      <c r="A6825" s="188">
        <v>3203111426</v>
      </c>
      <c r="B6825" s="188" t="s">
        <v>8705</v>
      </c>
      <c r="C6825" s="188" t="s">
        <v>903</v>
      </c>
      <c r="D6825" s="188" t="s">
        <v>874</v>
      </c>
      <c r="E6825" s="189">
        <v>0</v>
      </c>
    </row>
    <row r="6826" spans="1:5" x14ac:dyDescent="0.25">
      <c r="A6826" s="190">
        <v>3203111427</v>
      </c>
      <c r="B6826" s="190" t="s">
        <v>3757</v>
      </c>
      <c r="C6826" s="190" t="s">
        <v>903</v>
      </c>
      <c r="D6826" s="190" t="s">
        <v>874</v>
      </c>
      <c r="E6826" s="191">
        <v>0</v>
      </c>
    </row>
    <row r="6827" spans="1:5" x14ac:dyDescent="0.25">
      <c r="A6827" s="188">
        <v>3203111428</v>
      </c>
      <c r="B6827" s="188" t="s">
        <v>3758</v>
      </c>
      <c r="C6827" s="188" t="s">
        <v>903</v>
      </c>
      <c r="D6827" s="188" t="s">
        <v>874</v>
      </c>
      <c r="E6827" s="189">
        <v>0</v>
      </c>
    </row>
    <row r="6828" spans="1:5" x14ac:dyDescent="0.25">
      <c r="A6828" s="190">
        <v>3203111429</v>
      </c>
      <c r="B6828" s="190" t="s">
        <v>8706</v>
      </c>
      <c r="C6828" s="190" t="s">
        <v>903</v>
      </c>
      <c r="D6828" s="190" t="s">
        <v>874</v>
      </c>
      <c r="E6828" s="191">
        <v>0</v>
      </c>
    </row>
    <row r="6829" spans="1:5" x14ac:dyDescent="0.25">
      <c r="A6829" s="188">
        <v>3203111430</v>
      </c>
      <c r="B6829" s="188" t="s">
        <v>8707</v>
      </c>
      <c r="C6829" s="188" t="s">
        <v>903</v>
      </c>
      <c r="D6829" s="188" t="s">
        <v>874</v>
      </c>
      <c r="E6829" s="189">
        <v>0</v>
      </c>
    </row>
    <row r="6830" spans="1:5" x14ac:dyDescent="0.25">
      <c r="A6830" s="190">
        <v>3203111431</v>
      </c>
      <c r="B6830" s="190" t="s">
        <v>9833</v>
      </c>
      <c r="C6830" s="190" t="s">
        <v>903</v>
      </c>
      <c r="D6830" s="190" t="s">
        <v>479</v>
      </c>
      <c r="E6830" s="191">
        <v>0</v>
      </c>
    </row>
    <row r="6831" spans="1:5" x14ac:dyDescent="0.25">
      <c r="A6831" s="188">
        <v>3203111432</v>
      </c>
      <c r="B6831" s="188" t="s">
        <v>8715</v>
      </c>
      <c r="C6831" s="188" t="s">
        <v>903</v>
      </c>
      <c r="D6831" s="188" t="s">
        <v>479</v>
      </c>
      <c r="E6831" s="189">
        <v>0</v>
      </c>
    </row>
    <row r="6832" spans="1:5" x14ac:dyDescent="0.25">
      <c r="A6832" s="190">
        <v>3203111433</v>
      </c>
      <c r="B6832" s="190" t="s">
        <v>8716</v>
      </c>
      <c r="C6832" s="190" t="s">
        <v>903</v>
      </c>
      <c r="D6832" s="190" t="s">
        <v>1975</v>
      </c>
      <c r="E6832" s="191">
        <v>0</v>
      </c>
    </row>
    <row r="6833" spans="1:5" x14ac:dyDescent="0.25">
      <c r="A6833" s="188">
        <v>3203111434</v>
      </c>
      <c r="B6833" s="188" t="s">
        <v>8717</v>
      </c>
      <c r="C6833" s="188" t="s">
        <v>903</v>
      </c>
      <c r="D6833" s="188" t="s">
        <v>1975</v>
      </c>
      <c r="E6833" s="189">
        <v>0</v>
      </c>
    </row>
    <row r="6834" spans="1:5" x14ac:dyDescent="0.25">
      <c r="A6834" s="190">
        <v>3203111435</v>
      </c>
      <c r="B6834" s="190" t="s">
        <v>8718</v>
      </c>
      <c r="C6834" s="190" t="s">
        <v>903</v>
      </c>
      <c r="D6834" s="190" t="s">
        <v>1975</v>
      </c>
      <c r="E6834" s="191">
        <v>0</v>
      </c>
    </row>
    <row r="6835" spans="1:5" x14ac:dyDescent="0.25">
      <c r="A6835" s="188">
        <v>3203111436</v>
      </c>
      <c r="B6835" s="188" t="s">
        <v>8725</v>
      </c>
      <c r="C6835" s="188" t="s">
        <v>903</v>
      </c>
      <c r="D6835" s="188" t="s">
        <v>1975</v>
      </c>
      <c r="E6835" s="189">
        <v>0</v>
      </c>
    </row>
    <row r="6836" spans="1:5" x14ac:dyDescent="0.25">
      <c r="A6836" s="190">
        <v>3203111437</v>
      </c>
      <c r="B6836" s="190" t="s">
        <v>8708</v>
      </c>
      <c r="C6836" s="190" t="s">
        <v>903</v>
      </c>
      <c r="D6836" s="190" t="s">
        <v>1975</v>
      </c>
      <c r="E6836" s="191">
        <v>0</v>
      </c>
    </row>
    <row r="6837" spans="1:5" x14ac:dyDescent="0.25">
      <c r="A6837" s="188">
        <v>3203111438</v>
      </c>
      <c r="B6837" s="188" t="s">
        <v>8709</v>
      </c>
      <c r="C6837" s="188" t="s">
        <v>903</v>
      </c>
      <c r="D6837" s="188" t="s">
        <v>1975</v>
      </c>
      <c r="E6837" s="189">
        <v>0</v>
      </c>
    </row>
    <row r="6838" spans="1:5" x14ac:dyDescent="0.25">
      <c r="A6838" s="190">
        <v>3203111439</v>
      </c>
      <c r="B6838" s="190" t="s">
        <v>8719</v>
      </c>
      <c r="C6838" s="190" t="s">
        <v>903</v>
      </c>
      <c r="D6838" s="190" t="s">
        <v>1975</v>
      </c>
      <c r="E6838" s="191">
        <v>0</v>
      </c>
    </row>
    <row r="6839" spans="1:5" x14ac:dyDescent="0.25">
      <c r="A6839" s="188">
        <v>3203111440</v>
      </c>
      <c r="B6839" s="188" t="s">
        <v>9834</v>
      </c>
      <c r="C6839" s="188" t="s">
        <v>903</v>
      </c>
      <c r="D6839" s="188" t="s">
        <v>479</v>
      </c>
      <c r="E6839" s="189">
        <v>0</v>
      </c>
    </row>
    <row r="6840" spans="1:5" x14ac:dyDescent="0.25">
      <c r="A6840" s="190">
        <v>3203111441</v>
      </c>
      <c r="B6840" s="190" t="s">
        <v>8726</v>
      </c>
      <c r="C6840" s="190" t="s">
        <v>903</v>
      </c>
      <c r="D6840" s="190" t="s">
        <v>1975</v>
      </c>
      <c r="E6840" s="191">
        <v>0</v>
      </c>
    </row>
    <row r="6841" spans="1:5" x14ac:dyDescent="0.25">
      <c r="A6841" s="188">
        <v>3203111442</v>
      </c>
      <c r="B6841" s="188" t="s">
        <v>8727</v>
      </c>
      <c r="C6841" s="188" t="s">
        <v>903</v>
      </c>
      <c r="D6841" s="188" t="s">
        <v>1975</v>
      </c>
      <c r="E6841" s="189">
        <v>0</v>
      </c>
    </row>
    <row r="6842" spans="1:5" x14ac:dyDescent="0.25">
      <c r="A6842" s="190">
        <v>3203111443</v>
      </c>
      <c r="B6842" s="190" t="s">
        <v>8728</v>
      </c>
      <c r="C6842" s="190" t="s">
        <v>903</v>
      </c>
      <c r="D6842" s="190" t="s">
        <v>1975</v>
      </c>
      <c r="E6842" s="191">
        <v>0</v>
      </c>
    </row>
    <row r="6843" spans="1:5" x14ac:dyDescent="0.25">
      <c r="A6843" s="188">
        <v>3203111444</v>
      </c>
      <c r="B6843" s="188" t="s">
        <v>8729</v>
      </c>
      <c r="C6843" s="188" t="s">
        <v>903</v>
      </c>
      <c r="D6843" s="188" t="s">
        <v>1975</v>
      </c>
      <c r="E6843" s="189">
        <v>0</v>
      </c>
    </row>
    <row r="6844" spans="1:5" x14ac:dyDescent="0.25">
      <c r="A6844" s="190">
        <v>3203111445</v>
      </c>
      <c r="B6844" s="190" t="s">
        <v>8730</v>
      </c>
      <c r="C6844" s="190" t="s">
        <v>903</v>
      </c>
      <c r="D6844" s="190" t="s">
        <v>750</v>
      </c>
      <c r="E6844" s="191">
        <v>0</v>
      </c>
    </row>
    <row r="6845" spans="1:5" x14ac:dyDescent="0.25">
      <c r="A6845" s="188">
        <v>3203111446</v>
      </c>
      <c r="B6845" s="188" t="s">
        <v>7138</v>
      </c>
      <c r="C6845" s="188" t="s">
        <v>903</v>
      </c>
      <c r="D6845" s="188" t="s">
        <v>479</v>
      </c>
      <c r="E6845" s="189">
        <v>0</v>
      </c>
    </row>
    <row r="6846" spans="1:5" x14ac:dyDescent="0.25">
      <c r="A6846" s="190">
        <v>3203111447</v>
      </c>
      <c r="B6846" s="190" t="s">
        <v>7137</v>
      </c>
      <c r="C6846" s="190" t="s">
        <v>903</v>
      </c>
      <c r="D6846" s="190" t="s">
        <v>479</v>
      </c>
      <c r="E6846" s="191">
        <v>0</v>
      </c>
    </row>
    <row r="6847" spans="1:5" x14ac:dyDescent="0.25">
      <c r="A6847" s="188">
        <v>3203111448</v>
      </c>
      <c r="B6847" s="188" t="s">
        <v>8731</v>
      </c>
      <c r="C6847" s="188" t="s">
        <v>903</v>
      </c>
      <c r="D6847" s="188" t="s">
        <v>479</v>
      </c>
      <c r="E6847" s="189">
        <v>0</v>
      </c>
    </row>
    <row r="6848" spans="1:5" x14ac:dyDescent="0.25">
      <c r="A6848" s="190">
        <v>3203111449</v>
      </c>
      <c r="B6848" s="190" t="s">
        <v>9835</v>
      </c>
      <c r="C6848" s="190" t="s">
        <v>903</v>
      </c>
      <c r="D6848" s="190" t="s">
        <v>479</v>
      </c>
      <c r="E6848" s="191">
        <v>0</v>
      </c>
    </row>
    <row r="6849" spans="1:5" x14ac:dyDescent="0.25">
      <c r="A6849" s="188">
        <v>3203111450</v>
      </c>
      <c r="B6849" s="188" t="s">
        <v>9836</v>
      </c>
      <c r="C6849" s="188" t="s">
        <v>903</v>
      </c>
      <c r="D6849" s="188" t="s">
        <v>479</v>
      </c>
      <c r="E6849" s="189">
        <v>0</v>
      </c>
    </row>
    <row r="6850" spans="1:5" x14ac:dyDescent="0.25">
      <c r="A6850" s="190">
        <v>3203111451</v>
      </c>
      <c r="B6850" s="190" t="s">
        <v>9837</v>
      </c>
      <c r="C6850" s="190" t="s">
        <v>903</v>
      </c>
      <c r="D6850" s="190" t="s">
        <v>479</v>
      </c>
      <c r="E6850" s="191">
        <v>0</v>
      </c>
    </row>
    <row r="6851" spans="1:5" x14ac:dyDescent="0.25">
      <c r="A6851" s="188">
        <v>3203111452</v>
      </c>
      <c r="B6851" s="188" t="s">
        <v>9838</v>
      </c>
      <c r="C6851" s="188" t="s">
        <v>903</v>
      </c>
      <c r="D6851" s="188" t="s">
        <v>479</v>
      </c>
      <c r="E6851" s="189">
        <v>0</v>
      </c>
    </row>
    <row r="6852" spans="1:5" x14ac:dyDescent="0.25">
      <c r="A6852" s="190">
        <v>3203111453</v>
      </c>
      <c r="B6852" s="190" t="s">
        <v>9839</v>
      </c>
      <c r="C6852" s="190" t="s">
        <v>903</v>
      </c>
      <c r="D6852" s="190" t="s">
        <v>479</v>
      </c>
      <c r="E6852" s="191">
        <v>0</v>
      </c>
    </row>
    <row r="6853" spans="1:5" x14ac:dyDescent="0.25">
      <c r="A6853" s="188">
        <v>3203111454</v>
      </c>
      <c r="B6853" s="188" t="s">
        <v>9840</v>
      </c>
      <c r="C6853" s="188" t="s">
        <v>903</v>
      </c>
      <c r="D6853" s="188" t="s">
        <v>479</v>
      </c>
      <c r="E6853" s="189">
        <v>0</v>
      </c>
    </row>
    <row r="6854" spans="1:5" x14ac:dyDescent="0.25">
      <c r="A6854" s="190">
        <v>3203111455</v>
      </c>
      <c r="B6854" s="190" t="s">
        <v>8832</v>
      </c>
      <c r="C6854" s="190" t="s">
        <v>903</v>
      </c>
      <c r="D6854" s="190" t="s">
        <v>479</v>
      </c>
      <c r="E6854" s="191">
        <v>0</v>
      </c>
    </row>
    <row r="6855" spans="1:5" x14ac:dyDescent="0.25">
      <c r="A6855" s="188">
        <v>3203111456</v>
      </c>
      <c r="B6855" s="188" t="s">
        <v>9841</v>
      </c>
      <c r="C6855" s="188" t="s">
        <v>903</v>
      </c>
      <c r="D6855" s="188" t="s">
        <v>479</v>
      </c>
      <c r="E6855" s="189">
        <v>0</v>
      </c>
    </row>
    <row r="6856" spans="1:5" x14ac:dyDescent="0.25">
      <c r="A6856" s="190">
        <v>3203111457</v>
      </c>
      <c r="B6856" s="190" t="s">
        <v>8833</v>
      </c>
      <c r="C6856" s="190" t="s">
        <v>903</v>
      </c>
      <c r="D6856" s="190" t="s">
        <v>479</v>
      </c>
      <c r="E6856" s="191">
        <v>0</v>
      </c>
    </row>
    <row r="6857" spans="1:5" x14ac:dyDescent="0.25">
      <c r="A6857" s="188">
        <v>3203111458</v>
      </c>
      <c r="B6857" s="188" t="s">
        <v>8834</v>
      </c>
      <c r="C6857" s="188" t="s">
        <v>903</v>
      </c>
      <c r="D6857" s="188" t="s">
        <v>479</v>
      </c>
      <c r="E6857" s="189">
        <v>0</v>
      </c>
    </row>
    <row r="6858" spans="1:5" x14ac:dyDescent="0.25">
      <c r="A6858" s="190">
        <v>3203111459</v>
      </c>
      <c r="B6858" s="190" t="s">
        <v>8835</v>
      </c>
      <c r="C6858" s="190" t="s">
        <v>903</v>
      </c>
      <c r="D6858" s="190" t="s">
        <v>1975</v>
      </c>
      <c r="E6858" s="191">
        <v>0</v>
      </c>
    </row>
    <row r="6859" spans="1:5" x14ac:dyDescent="0.25">
      <c r="A6859" s="188">
        <v>3203111460</v>
      </c>
      <c r="B6859" s="188" t="s">
        <v>8836</v>
      </c>
      <c r="C6859" s="188" t="s">
        <v>903</v>
      </c>
      <c r="D6859" s="188" t="s">
        <v>1975</v>
      </c>
      <c r="E6859" s="189">
        <v>0</v>
      </c>
    </row>
    <row r="6860" spans="1:5" x14ac:dyDescent="0.25">
      <c r="A6860" s="190">
        <v>3203111461</v>
      </c>
      <c r="B6860" s="190" t="s">
        <v>8837</v>
      </c>
      <c r="C6860" s="190" t="s">
        <v>903</v>
      </c>
      <c r="D6860" s="190" t="s">
        <v>1975</v>
      </c>
      <c r="E6860" s="191">
        <v>0</v>
      </c>
    </row>
    <row r="6861" spans="1:5" x14ac:dyDescent="0.25">
      <c r="A6861" s="188">
        <v>3203111462</v>
      </c>
      <c r="B6861" s="188" t="s">
        <v>8838</v>
      </c>
      <c r="C6861" s="188" t="s">
        <v>903</v>
      </c>
      <c r="D6861" s="188" t="s">
        <v>1975</v>
      </c>
      <c r="E6861" s="189">
        <v>0</v>
      </c>
    </row>
    <row r="6862" spans="1:5" x14ac:dyDescent="0.25">
      <c r="A6862" s="190">
        <v>3203111463</v>
      </c>
      <c r="B6862" s="190" t="s">
        <v>8839</v>
      </c>
      <c r="C6862" s="190" t="s">
        <v>903</v>
      </c>
      <c r="D6862" s="190" t="s">
        <v>1975</v>
      </c>
      <c r="E6862" s="191">
        <v>0</v>
      </c>
    </row>
    <row r="6863" spans="1:5" x14ac:dyDescent="0.25">
      <c r="A6863" s="188">
        <v>3203111464</v>
      </c>
      <c r="B6863" s="188" t="s">
        <v>9842</v>
      </c>
      <c r="C6863" s="188" t="s">
        <v>903</v>
      </c>
      <c r="D6863" s="188" t="s">
        <v>479</v>
      </c>
      <c r="E6863" s="189">
        <v>0</v>
      </c>
    </row>
    <row r="6864" spans="1:5" x14ac:dyDescent="0.25">
      <c r="A6864" s="190">
        <v>3203111465</v>
      </c>
      <c r="B6864" s="190" t="s">
        <v>9843</v>
      </c>
      <c r="C6864" s="190" t="s">
        <v>903</v>
      </c>
      <c r="D6864" s="190" t="s">
        <v>479</v>
      </c>
      <c r="E6864" s="191">
        <v>0</v>
      </c>
    </row>
    <row r="6865" spans="1:5" x14ac:dyDescent="0.25">
      <c r="A6865" s="188">
        <v>3203111466</v>
      </c>
      <c r="B6865" s="188" t="s">
        <v>9844</v>
      </c>
      <c r="C6865" s="188" t="s">
        <v>903</v>
      </c>
      <c r="D6865" s="188" t="s">
        <v>479</v>
      </c>
      <c r="E6865" s="189">
        <v>0</v>
      </c>
    </row>
    <row r="6866" spans="1:5" x14ac:dyDescent="0.25">
      <c r="A6866" s="190">
        <v>3203111467</v>
      </c>
      <c r="B6866" s="190" t="s">
        <v>8840</v>
      </c>
      <c r="C6866" s="190" t="s">
        <v>903</v>
      </c>
      <c r="D6866" s="190" t="s">
        <v>1975</v>
      </c>
      <c r="E6866" s="191">
        <v>0</v>
      </c>
    </row>
    <row r="6867" spans="1:5" x14ac:dyDescent="0.25">
      <c r="A6867" s="188">
        <v>3203111468</v>
      </c>
      <c r="B6867" s="188" t="s">
        <v>8841</v>
      </c>
      <c r="C6867" s="188" t="s">
        <v>903</v>
      </c>
      <c r="D6867" s="188" t="s">
        <v>1975</v>
      </c>
      <c r="E6867" s="189">
        <v>0</v>
      </c>
    </row>
    <row r="6868" spans="1:5" x14ac:dyDescent="0.25">
      <c r="A6868" s="190">
        <v>3203111469</v>
      </c>
      <c r="B6868" s="190" t="s">
        <v>9845</v>
      </c>
      <c r="C6868" s="190" t="s">
        <v>903</v>
      </c>
      <c r="D6868" s="190" t="s">
        <v>1975</v>
      </c>
      <c r="E6868" s="191">
        <v>0</v>
      </c>
    </row>
    <row r="6869" spans="1:5" x14ac:dyDescent="0.25">
      <c r="A6869" s="188">
        <v>3203111470</v>
      </c>
      <c r="B6869" s="188" t="s">
        <v>9846</v>
      </c>
      <c r="C6869" s="188" t="s">
        <v>903</v>
      </c>
      <c r="D6869" s="188" t="s">
        <v>2354</v>
      </c>
      <c r="E6869" s="189">
        <v>0</v>
      </c>
    </row>
    <row r="6870" spans="1:5" x14ac:dyDescent="0.25">
      <c r="A6870" s="190">
        <v>3203111471</v>
      </c>
      <c r="B6870" s="190" t="s">
        <v>9847</v>
      </c>
      <c r="C6870" s="190" t="s">
        <v>903</v>
      </c>
      <c r="D6870" s="190" t="s">
        <v>1975</v>
      </c>
      <c r="E6870" s="191">
        <v>0</v>
      </c>
    </row>
    <row r="6871" spans="1:5" x14ac:dyDescent="0.25">
      <c r="A6871" s="188">
        <v>3203111472</v>
      </c>
      <c r="B6871" s="188" t="s">
        <v>9848</v>
      </c>
      <c r="C6871" s="188" t="s">
        <v>903</v>
      </c>
      <c r="D6871" s="188" t="s">
        <v>479</v>
      </c>
      <c r="E6871" s="189">
        <v>0</v>
      </c>
    </row>
    <row r="6872" spans="1:5" x14ac:dyDescent="0.25">
      <c r="A6872" s="190">
        <v>3203111473</v>
      </c>
      <c r="B6872" s="190" t="s">
        <v>9849</v>
      </c>
      <c r="C6872" s="190" t="s">
        <v>903</v>
      </c>
      <c r="D6872" s="190" t="s">
        <v>479</v>
      </c>
      <c r="E6872" s="191">
        <v>0</v>
      </c>
    </row>
    <row r="6873" spans="1:5" x14ac:dyDescent="0.25">
      <c r="A6873" s="188">
        <v>3203111474</v>
      </c>
      <c r="B6873" s="188" t="s">
        <v>8842</v>
      </c>
      <c r="C6873" s="188" t="s">
        <v>903</v>
      </c>
      <c r="D6873" s="188" t="s">
        <v>479</v>
      </c>
      <c r="E6873" s="189">
        <v>0</v>
      </c>
    </row>
    <row r="6874" spans="1:5" x14ac:dyDescent="0.25">
      <c r="A6874" s="190">
        <v>3203111475</v>
      </c>
      <c r="B6874" s="190" t="s">
        <v>8843</v>
      </c>
      <c r="C6874" s="190" t="s">
        <v>903</v>
      </c>
      <c r="D6874" s="190" t="s">
        <v>1975</v>
      </c>
      <c r="E6874" s="191">
        <v>0</v>
      </c>
    </row>
    <row r="6875" spans="1:5" x14ac:dyDescent="0.25">
      <c r="A6875" s="188">
        <v>3203111476</v>
      </c>
      <c r="B6875" s="188" t="s">
        <v>8844</v>
      </c>
      <c r="C6875" s="188" t="s">
        <v>903</v>
      </c>
      <c r="D6875" s="188" t="s">
        <v>1975</v>
      </c>
      <c r="E6875" s="189">
        <v>0</v>
      </c>
    </row>
    <row r="6876" spans="1:5" x14ac:dyDescent="0.25">
      <c r="A6876" s="190">
        <v>3203111477</v>
      </c>
      <c r="B6876" s="190" t="s">
        <v>8845</v>
      </c>
      <c r="C6876" s="190" t="s">
        <v>903</v>
      </c>
      <c r="D6876" s="190" t="s">
        <v>479</v>
      </c>
      <c r="E6876" s="191">
        <v>0</v>
      </c>
    </row>
    <row r="6877" spans="1:5" x14ac:dyDescent="0.25">
      <c r="A6877" s="188">
        <v>3203111478</v>
      </c>
      <c r="B6877" s="188" t="s">
        <v>8846</v>
      </c>
      <c r="C6877" s="188" t="s">
        <v>903</v>
      </c>
      <c r="D6877" s="188" t="s">
        <v>479</v>
      </c>
      <c r="E6877" s="189">
        <v>0</v>
      </c>
    </row>
    <row r="6878" spans="1:5" x14ac:dyDescent="0.25">
      <c r="A6878" s="190">
        <v>3203111479</v>
      </c>
      <c r="B6878" s="190" t="s">
        <v>8847</v>
      </c>
      <c r="C6878" s="190" t="s">
        <v>903</v>
      </c>
      <c r="D6878" s="190" t="s">
        <v>479</v>
      </c>
      <c r="E6878" s="191">
        <v>0</v>
      </c>
    </row>
    <row r="6879" spans="1:5" x14ac:dyDescent="0.25">
      <c r="A6879" s="188">
        <v>3203111480</v>
      </c>
      <c r="B6879" s="188" t="s">
        <v>8848</v>
      </c>
      <c r="C6879" s="188" t="s">
        <v>903</v>
      </c>
      <c r="D6879" s="188" t="s">
        <v>479</v>
      </c>
      <c r="E6879" s="189">
        <v>0</v>
      </c>
    </row>
    <row r="6880" spans="1:5" x14ac:dyDescent="0.25">
      <c r="A6880" s="190">
        <v>3203111481</v>
      </c>
      <c r="B6880" s="190" t="s">
        <v>8849</v>
      </c>
      <c r="C6880" s="190" t="s">
        <v>903</v>
      </c>
      <c r="D6880" s="190" t="s">
        <v>479</v>
      </c>
      <c r="E6880" s="191">
        <v>0</v>
      </c>
    </row>
    <row r="6881" spans="1:5" x14ac:dyDescent="0.25">
      <c r="A6881" s="188">
        <v>3203111482</v>
      </c>
      <c r="B6881" s="188" t="s">
        <v>9850</v>
      </c>
      <c r="C6881" s="188" t="s">
        <v>903</v>
      </c>
      <c r="D6881" s="188" t="s">
        <v>1975</v>
      </c>
      <c r="E6881" s="189">
        <v>0</v>
      </c>
    </row>
    <row r="6882" spans="1:5" x14ac:dyDescent="0.25">
      <c r="A6882" s="190">
        <v>3203111483</v>
      </c>
      <c r="B6882" s="190" t="s">
        <v>8850</v>
      </c>
      <c r="C6882" s="190" t="s">
        <v>903</v>
      </c>
      <c r="D6882" s="190" t="s">
        <v>479</v>
      </c>
      <c r="E6882" s="191">
        <v>0</v>
      </c>
    </row>
    <row r="6883" spans="1:5" x14ac:dyDescent="0.25">
      <c r="A6883" s="188">
        <v>3203111484</v>
      </c>
      <c r="B6883" s="188" t="s">
        <v>9851</v>
      </c>
      <c r="C6883" s="188" t="s">
        <v>903</v>
      </c>
      <c r="D6883" s="188" t="s">
        <v>479</v>
      </c>
      <c r="E6883" s="189">
        <v>0</v>
      </c>
    </row>
    <row r="6884" spans="1:5" x14ac:dyDescent="0.25">
      <c r="A6884" s="190">
        <v>3203111485</v>
      </c>
      <c r="B6884" s="190" t="s">
        <v>9852</v>
      </c>
      <c r="C6884" s="190" t="s">
        <v>903</v>
      </c>
      <c r="D6884" s="190" t="s">
        <v>479</v>
      </c>
      <c r="E6884" s="191">
        <v>0</v>
      </c>
    </row>
    <row r="6885" spans="1:5" x14ac:dyDescent="0.25">
      <c r="A6885" s="188">
        <v>3203111486</v>
      </c>
      <c r="B6885" s="188" t="s">
        <v>9853</v>
      </c>
      <c r="C6885" s="188" t="s">
        <v>903</v>
      </c>
      <c r="D6885" s="188" t="s">
        <v>479</v>
      </c>
      <c r="E6885" s="189">
        <v>0</v>
      </c>
    </row>
    <row r="6886" spans="1:5" x14ac:dyDescent="0.25">
      <c r="A6886" s="190">
        <v>3203111487</v>
      </c>
      <c r="B6886" s="190" t="s">
        <v>9854</v>
      </c>
      <c r="C6886" s="190" t="s">
        <v>903</v>
      </c>
      <c r="D6886" s="190" t="s">
        <v>479</v>
      </c>
      <c r="E6886" s="191">
        <v>0</v>
      </c>
    </row>
    <row r="6887" spans="1:5" x14ac:dyDescent="0.25">
      <c r="A6887" s="188">
        <v>3203111488</v>
      </c>
      <c r="B6887" s="188" t="s">
        <v>11918</v>
      </c>
      <c r="C6887" s="188" t="s">
        <v>903</v>
      </c>
      <c r="D6887" s="188" t="s">
        <v>479</v>
      </c>
      <c r="E6887" s="189">
        <v>0</v>
      </c>
    </row>
    <row r="6888" spans="1:5" x14ac:dyDescent="0.25">
      <c r="A6888" s="190">
        <v>3203111489</v>
      </c>
      <c r="B6888" s="190" t="s">
        <v>8851</v>
      </c>
      <c r="C6888" s="190" t="s">
        <v>903</v>
      </c>
      <c r="D6888" s="190" t="s">
        <v>479</v>
      </c>
      <c r="E6888" s="191">
        <v>0</v>
      </c>
    </row>
    <row r="6889" spans="1:5" x14ac:dyDescent="0.25">
      <c r="A6889" s="188">
        <v>3203111490</v>
      </c>
      <c r="B6889" s="188" t="s">
        <v>9855</v>
      </c>
      <c r="C6889" s="188" t="s">
        <v>903</v>
      </c>
      <c r="D6889" s="188" t="s">
        <v>1975</v>
      </c>
      <c r="E6889" s="189">
        <v>0</v>
      </c>
    </row>
    <row r="6890" spans="1:5" x14ac:dyDescent="0.25">
      <c r="A6890" s="190">
        <v>3203111491</v>
      </c>
      <c r="B6890" s="190" t="s">
        <v>8852</v>
      </c>
      <c r="C6890" s="190" t="s">
        <v>903</v>
      </c>
      <c r="D6890" s="190" t="s">
        <v>479</v>
      </c>
      <c r="E6890" s="191">
        <v>0</v>
      </c>
    </row>
    <row r="6891" spans="1:5" x14ac:dyDescent="0.25">
      <c r="A6891" s="188">
        <v>3203111492</v>
      </c>
      <c r="B6891" s="188" t="s">
        <v>9856</v>
      </c>
      <c r="C6891" s="188" t="s">
        <v>903</v>
      </c>
      <c r="D6891" s="188" t="s">
        <v>1975</v>
      </c>
      <c r="E6891" s="189">
        <v>0</v>
      </c>
    </row>
    <row r="6892" spans="1:5" x14ac:dyDescent="0.25">
      <c r="A6892" s="190">
        <v>3203111493</v>
      </c>
      <c r="B6892" s="190" t="s">
        <v>9857</v>
      </c>
      <c r="C6892" s="190" t="s">
        <v>903</v>
      </c>
      <c r="D6892" s="190" t="s">
        <v>1975</v>
      </c>
      <c r="E6892" s="191">
        <v>0</v>
      </c>
    </row>
    <row r="6893" spans="1:5" x14ac:dyDescent="0.25">
      <c r="A6893" s="188">
        <v>3203111494</v>
      </c>
      <c r="B6893" s="188" t="s">
        <v>9858</v>
      </c>
      <c r="C6893" s="188" t="s">
        <v>903</v>
      </c>
      <c r="D6893" s="188" t="s">
        <v>1975</v>
      </c>
      <c r="E6893" s="189">
        <v>0</v>
      </c>
    </row>
    <row r="6894" spans="1:5" x14ac:dyDescent="0.25">
      <c r="A6894" s="190">
        <v>3203111495</v>
      </c>
      <c r="B6894" s="190" t="s">
        <v>9859</v>
      </c>
      <c r="C6894" s="190" t="s">
        <v>903</v>
      </c>
      <c r="D6894" s="190" t="s">
        <v>1975</v>
      </c>
      <c r="E6894" s="191">
        <v>0</v>
      </c>
    </row>
    <row r="6895" spans="1:5" x14ac:dyDescent="0.25">
      <c r="A6895" s="188">
        <v>3203111496</v>
      </c>
      <c r="B6895" s="188" t="s">
        <v>9860</v>
      </c>
      <c r="C6895" s="188" t="s">
        <v>903</v>
      </c>
      <c r="D6895" s="188" t="s">
        <v>874</v>
      </c>
      <c r="E6895" s="189">
        <v>0</v>
      </c>
    </row>
    <row r="6896" spans="1:5" x14ac:dyDescent="0.25">
      <c r="A6896" s="190">
        <v>3203111497</v>
      </c>
      <c r="B6896" s="190" t="s">
        <v>9055</v>
      </c>
      <c r="C6896" s="190" t="s">
        <v>903</v>
      </c>
      <c r="D6896" s="190" t="s">
        <v>1975</v>
      </c>
      <c r="E6896" s="191">
        <v>0</v>
      </c>
    </row>
    <row r="6897" spans="1:5" x14ac:dyDescent="0.25">
      <c r="A6897" s="188">
        <v>3203111498</v>
      </c>
      <c r="B6897" s="188" t="s">
        <v>9861</v>
      </c>
      <c r="C6897" s="188" t="s">
        <v>903</v>
      </c>
      <c r="D6897" s="188" t="s">
        <v>1975</v>
      </c>
      <c r="E6897" s="189">
        <v>0</v>
      </c>
    </row>
    <row r="6898" spans="1:5" x14ac:dyDescent="0.25">
      <c r="A6898" s="190">
        <v>3203111499</v>
      </c>
      <c r="B6898" s="190" t="s">
        <v>9862</v>
      </c>
      <c r="C6898" s="190" t="s">
        <v>903</v>
      </c>
      <c r="D6898" s="190" t="s">
        <v>479</v>
      </c>
      <c r="E6898" s="191">
        <v>0</v>
      </c>
    </row>
    <row r="6899" spans="1:5" x14ac:dyDescent="0.25">
      <c r="A6899" s="188">
        <v>3203111500</v>
      </c>
      <c r="B6899" s="188" t="s">
        <v>9863</v>
      </c>
      <c r="C6899" s="188" t="s">
        <v>903</v>
      </c>
      <c r="D6899" s="188" t="s">
        <v>479</v>
      </c>
      <c r="E6899" s="189">
        <v>0</v>
      </c>
    </row>
    <row r="6900" spans="1:5" x14ac:dyDescent="0.25">
      <c r="A6900" s="190">
        <v>3203111501</v>
      </c>
      <c r="B6900" s="190" t="s">
        <v>9864</v>
      </c>
      <c r="C6900" s="190" t="s">
        <v>903</v>
      </c>
      <c r="D6900" s="190" t="s">
        <v>479</v>
      </c>
      <c r="E6900" s="191">
        <v>0</v>
      </c>
    </row>
    <row r="6901" spans="1:5" x14ac:dyDescent="0.25">
      <c r="A6901" s="188">
        <v>3203111502</v>
      </c>
      <c r="B6901" s="188" t="s">
        <v>9865</v>
      </c>
      <c r="C6901" s="188" t="s">
        <v>903</v>
      </c>
      <c r="D6901" s="188" t="s">
        <v>1975</v>
      </c>
      <c r="E6901" s="189">
        <v>0</v>
      </c>
    </row>
    <row r="6902" spans="1:5" x14ac:dyDescent="0.25">
      <c r="A6902" s="190">
        <v>3203111503</v>
      </c>
      <c r="B6902" s="190" t="s">
        <v>11919</v>
      </c>
      <c r="C6902" s="190" t="s">
        <v>903</v>
      </c>
      <c r="D6902" s="190" t="s">
        <v>2247</v>
      </c>
      <c r="E6902" s="191">
        <v>0</v>
      </c>
    </row>
    <row r="6903" spans="1:5" x14ac:dyDescent="0.25">
      <c r="A6903" s="188">
        <v>3203111504</v>
      </c>
      <c r="B6903" s="188" t="s">
        <v>9866</v>
      </c>
      <c r="C6903" s="188" t="s">
        <v>903</v>
      </c>
      <c r="D6903" s="188" t="s">
        <v>2247</v>
      </c>
      <c r="E6903" s="189">
        <v>0</v>
      </c>
    </row>
    <row r="6904" spans="1:5" x14ac:dyDescent="0.25">
      <c r="A6904" s="190">
        <v>3203111505</v>
      </c>
      <c r="B6904" s="190" t="s">
        <v>9867</v>
      </c>
      <c r="C6904" s="190" t="s">
        <v>903</v>
      </c>
      <c r="D6904" s="190" t="s">
        <v>479</v>
      </c>
      <c r="E6904" s="191">
        <v>0</v>
      </c>
    </row>
    <row r="6905" spans="1:5" x14ac:dyDescent="0.25">
      <c r="A6905" s="188">
        <v>3203111506</v>
      </c>
      <c r="B6905" s="188" t="s">
        <v>9868</v>
      </c>
      <c r="C6905" s="188" t="s">
        <v>903</v>
      </c>
      <c r="D6905" s="188" t="s">
        <v>479</v>
      </c>
      <c r="E6905" s="189">
        <v>0</v>
      </c>
    </row>
    <row r="6906" spans="1:5" x14ac:dyDescent="0.25">
      <c r="A6906" s="190">
        <v>3203111507</v>
      </c>
      <c r="B6906" s="190" t="s">
        <v>8853</v>
      </c>
      <c r="C6906" s="190" t="s">
        <v>903</v>
      </c>
      <c r="D6906" s="190" t="s">
        <v>1975</v>
      </c>
      <c r="E6906" s="191">
        <v>0</v>
      </c>
    </row>
    <row r="6907" spans="1:5" x14ac:dyDescent="0.25">
      <c r="A6907" s="188">
        <v>3203111508</v>
      </c>
      <c r="B6907" s="188" t="s">
        <v>8854</v>
      </c>
      <c r="C6907" s="188" t="s">
        <v>903</v>
      </c>
      <c r="D6907" s="188" t="s">
        <v>1975</v>
      </c>
      <c r="E6907" s="189">
        <v>0</v>
      </c>
    </row>
    <row r="6908" spans="1:5" x14ac:dyDescent="0.25">
      <c r="A6908" s="190">
        <v>3203111509</v>
      </c>
      <c r="B6908" s="190" t="s">
        <v>9869</v>
      </c>
      <c r="C6908" s="190" t="s">
        <v>903</v>
      </c>
      <c r="D6908" s="190" t="s">
        <v>1975</v>
      </c>
      <c r="E6908" s="191">
        <v>0</v>
      </c>
    </row>
    <row r="6909" spans="1:5" x14ac:dyDescent="0.25">
      <c r="A6909" s="188">
        <v>3203111510</v>
      </c>
      <c r="B6909" s="188" t="s">
        <v>8855</v>
      </c>
      <c r="C6909" s="188" t="s">
        <v>903</v>
      </c>
      <c r="D6909" s="188" t="s">
        <v>1975</v>
      </c>
      <c r="E6909" s="189">
        <v>0</v>
      </c>
    </row>
    <row r="6910" spans="1:5" x14ac:dyDescent="0.25">
      <c r="A6910" s="190">
        <v>3203111511</v>
      </c>
      <c r="B6910" s="190" t="s">
        <v>8856</v>
      </c>
      <c r="C6910" s="190" t="s">
        <v>903</v>
      </c>
      <c r="D6910" s="190" t="s">
        <v>1975</v>
      </c>
      <c r="E6910" s="191">
        <v>0</v>
      </c>
    </row>
    <row r="6911" spans="1:5" x14ac:dyDescent="0.25">
      <c r="A6911" s="188">
        <v>3203111512</v>
      </c>
      <c r="B6911" s="188" t="s">
        <v>8838</v>
      </c>
      <c r="C6911" s="188" t="s">
        <v>903</v>
      </c>
      <c r="D6911" s="188" t="s">
        <v>1975</v>
      </c>
      <c r="E6911" s="189">
        <v>0</v>
      </c>
    </row>
    <row r="6912" spans="1:5" x14ac:dyDescent="0.25">
      <c r="A6912" s="190">
        <v>3203111513</v>
      </c>
      <c r="B6912" s="190" t="s">
        <v>8857</v>
      </c>
      <c r="C6912" s="190" t="s">
        <v>903</v>
      </c>
      <c r="D6912" s="190" t="s">
        <v>479</v>
      </c>
      <c r="E6912" s="191">
        <v>0</v>
      </c>
    </row>
    <row r="6913" spans="1:5" x14ac:dyDescent="0.25">
      <c r="A6913" s="188">
        <v>3203111514</v>
      </c>
      <c r="B6913" s="188" t="s">
        <v>8858</v>
      </c>
      <c r="C6913" s="188" t="s">
        <v>903</v>
      </c>
      <c r="D6913" s="188" t="s">
        <v>479</v>
      </c>
      <c r="E6913" s="189">
        <v>0</v>
      </c>
    </row>
    <row r="6914" spans="1:5" x14ac:dyDescent="0.25">
      <c r="A6914" s="190">
        <v>3203111515</v>
      </c>
      <c r="B6914" s="190" t="s">
        <v>9870</v>
      </c>
      <c r="C6914" s="190" t="s">
        <v>903</v>
      </c>
      <c r="D6914" s="190" t="s">
        <v>874</v>
      </c>
      <c r="E6914" s="191">
        <v>0</v>
      </c>
    </row>
    <row r="6915" spans="1:5" x14ac:dyDescent="0.25">
      <c r="A6915" s="188">
        <v>3203111516</v>
      </c>
      <c r="B6915" s="188" t="s">
        <v>9871</v>
      </c>
      <c r="C6915" s="188" t="s">
        <v>903</v>
      </c>
      <c r="D6915" s="188" t="s">
        <v>874</v>
      </c>
      <c r="E6915" s="189">
        <v>0</v>
      </c>
    </row>
    <row r="6916" spans="1:5" x14ac:dyDescent="0.25">
      <c r="A6916" s="190">
        <v>3203111517</v>
      </c>
      <c r="B6916" s="190" t="s">
        <v>9872</v>
      </c>
      <c r="C6916" s="190" t="s">
        <v>903</v>
      </c>
      <c r="D6916" s="190" t="s">
        <v>479</v>
      </c>
      <c r="E6916" s="191">
        <v>0</v>
      </c>
    </row>
    <row r="6917" spans="1:5" x14ac:dyDescent="0.25">
      <c r="A6917" s="188">
        <v>3203111518</v>
      </c>
      <c r="B6917" s="188" t="s">
        <v>9873</v>
      </c>
      <c r="C6917" s="188" t="s">
        <v>903</v>
      </c>
      <c r="D6917" s="188" t="s">
        <v>479</v>
      </c>
      <c r="E6917" s="189">
        <v>0</v>
      </c>
    </row>
    <row r="6918" spans="1:5" x14ac:dyDescent="0.25">
      <c r="A6918" s="190">
        <v>3203111519</v>
      </c>
      <c r="B6918" s="190" t="s">
        <v>9874</v>
      </c>
      <c r="C6918" s="190" t="s">
        <v>903</v>
      </c>
      <c r="D6918" s="190" t="s">
        <v>479</v>
      </c>
      <c r="E6918" s="191">
        <v>0</v>
      </c>
    </row>
    <row r="6919" spans="1:5" x14ac:dyDescent="0.25">
      <c r="A6919" s="188">
        <v>3203111520</v>
      </c>
      <c r="B6919" s="188" t="s">
        <v>9875</v>
      </c>
      <c r="C6919" s="188" t="s">
        <v>903</v>
      </c>
      <c r="D6919" s="188" t="s">
        <v>479</v>
      </c>
      <c r="E6919" s="189">
        <v>0</v>
      </c>
    </row>
    <row r="6920" spans="1:5" x14ac:dyDescent="0.25">
      <c r="A6920" s="190">
        <v>3203111521</v>
      </c>
      <c r="B6920" s="190" t="s">
        <v>9876</v>
      </c>
      <c r="C6920" s="190" t="s">
        <v>903</v>
      </c>
      <c r="D6920" s="190" t="s">
        <v>479</v>
      </c>
      <c r="E6920" s="191">
        <v>0</v>
      </c>
    </row>
    <row r="6921" spans="1:5" x14ac:dyDescent="0.25">
      <c r="A6921" s="188">
        <v>3203111522</v>
      </c>
      <c r="B6921" s="188" t="s">
        <v>9877</v>
      </c>
      <c r="C6921" s="188" t="s">
        <v>903</v>
      </c>
      <c r="D6921" s="188" t="s">
        <v>479</v>
      </c>
      <c r="E6921" s="189">
        <v>0</v>
      </c>
    </row>
    <row r="6922" spans="1:5" x14ac:dyDescent="0.25">
      <c r="A6922" s="190">
        <v>3203111523</v>
      </c>
      <c r="B6922" s="190" t="s">
        <v>9878</v>
      </c>
      <c r="C6922" s="190" t="s">
        <v>903</v>
      </c>
      <c r="D6922" s="190" t="s">
        <v>479</v>
      </c>
      <c r="E6922" s="191">
        <v>0</v>
      </c>
    </row>
    <row r="6923" spans="1:5" x14ac:dyDescent="0.25">
      <c r="A6923" s="188">
        <v>3203111524</v>
      </c>
      <c r="B6923" s="188" t="s">
        <v>9879</v>
      </c>
      <c r="C6923" s="188" t="s">
        <v>903</v>
      </c>
      <c r="D6923" s="188" t="s">
        <v>479</v>
      </c>
      <c r="E6923" s="189">
        <v>0</v>
      </c>
    </row>
    <row r="6924" spans="1:5" x14ac:dyDescent="0.25">
      <c r="A6924" s="190">
        <v>3203111525</v>
      </c>
      <c r="B6924" s="190" t="s">
        <v>9880</v>
      </c>
      <c r="C6924" s="190" t="s">
        <v>903</v>
      </c>
      <c r="D6924" s="190" t="s">
        <v>479</v>
      </c>
      <c r="E6924" s="191">
        <v>0</v>
      </c>
    </row>
    <row r="6925" spans="1:5" x14ac:dyDescent="0.25">
      <c r="A6925" s="188">
        <v>3203111526</v>
      </c>
      <c r="B6925" s="188" t="s">
        <v>9881</v>
      </c>
      <c r="C6925" s="188" t="s">
        <v>903</v>
      </c>
      <c r="D6925" s="188" t="s">
        <v>479</v>
      </c>
      <c r="E6925" s="189">
        <v>0</v>
      </c>
    </row>
    <row r="6926" spans="1:5" x14ac:dyDescent="0.25">
      <c r="A6926" s="190">
        <v>3203111527</v>
      </c>
      <c r="B6926" s="190" t="s">
        <v>9882</v>
      </c>
      <c r="C6926" s="190" t="s">
        <v>903</v>
      </c>
      <c r="D6926" s="190" t="s">
        <v>479</v>
      </c>
      <c r="E6926" s="191">
        <v>0</v>
      </c>
    </row>
    <row r="6927" spans="1:5" x14ac:dyDescent="0.25">
      <c r="A6927" s="188">
        <v>3203111528</v>
      </c>
      <c r="B6927" s="188" t="s">
        <v>9883</v>
      </c>
      <c r="C6927" s="188" t="s">
        <v>903</v>
      </c>
      <c r="D6927" s="188" t="s">
        <v>479</v>
      </c>
      <c r="E6927" s="189">
        <v>0</v>
      </c>
    </row>
    <row r="6928" spans="1:5" x14ac:dyDescent="0.25">
      <c r="A6928" s="190">
        <v>3203111529</v>
      </c>
      <c r="B6928" s="190" t="s">
        <v>9884</v>
      </c>
      <c r="C6928" s="190" t="s">
        <v>903</v>
      </c>
      <c r="D6928" s="190" t="s">
        <v>479</v>
      </c>
      <c r="E6928" s="191">
        <v>0</v>
      </c>
    </row>
    <row r="6929" spans="1:5" x14ac:dyDescent="0.25">
      <c r="A6929" s="188">
        <v>3203111530</v>
      </c>
      <c r="B6929" s="188" t="s">
        <v>6086</v>
      </c>
      <c r="C6929" s="188" t="s">
        <v>903</v>
      </c>
      <c r="D6929" s="188" t="s">
        <v>479</v>
      </c>
      <c r="E6929" s="189">
        <v>0</v>
      </c>
    </row>
    <row r="6930" spans="1:5" x14ac:dyDescent="0.25">
      <c r="A6930" s="190">
        <v>3203111531</v>
      </c>
      <c r="B6930" s="190" t="s">
        <v>9885</v>
      </c>
      <c r="C6930" s="190" t="s">
        <v>903</v>
      </c>
      <c r="D6930" s="190" t="s">
        <v>479</v>
      </c>
      <c r="E6930" s="191">
        <v>0</v>
      </c>
    </row>
    <row r="6931" spans="1:5" x14ac:dyDescent="0.25">
      <c r="A6931" s="188">
        <v>3203111532</v>
      </c>
      <c r="B6931" s="188" t="s">
        <v>9886</v>
      </c>
      <c r="C6931" s="188" t="s">
        <v>903</v>
      </c>
      <c r="D6931" s="188" t="s">
        <v>479</v>
      </c>
      <c r="E6931" s="189">
        <v>0</v>
      </c>
    </row>
    <row r="6932" spans="1:5" x14ac:dyDescent="0.25">
      <c r="A6932" s="190">
        <v>3203111533</v>
      </c>
      <c r="B6932" s="190" t="s">
        <v>9887</v>
      </c>
      <c r="C6932" s="190" t="s">
        <v>903</v>
      </c>
      <c r="D6932" s="190" t="s">
        <v>479</v>
      </c>
      <c r="E6932" s="191">
        <v>0</v>
      </c>
    </row>
    <row r="6933" spans="1:5" x14ac:dyDescent="0.25">
      <c r="A6933" s="188">
        <v>3203111534</v>
      </c>
      <c r="B6933" s="188" t="s">
        <v>9888</v>
      </c>
      <c r="C6933" s="188" t="s">
        <v>903</v>
      </c>
      <c r="D6933" s="188" t="s">
        <v>479</v>
      </c>
      <c r="E6933" s="189">
        <v>0</v>
      </c>
    </row>
    <row r="6934" spans="1:5" x14ac:dyDescent="0.25">
      <c r="A6934" s="190">
        <v>3203111535</v>
      </c>
      <c r="B6934" s="190" t="s">
        <v>9889</v>
      </c>
      <c r="C6934" s="190" t="s">
        <v>903</v>
      </c>
      <c r="D6934" s="190" t="s">
        <v>479</v>
      </c>
      <c r="E6934" s="191">
        <v>0</v>
      </c>
    </row>
    <row r="6935" spans="1:5" x14ac:dyDescent="0.25">
      <c r="A6935" s="188">
        <v>3203111536</v>
      </c>
      <c r="B6935" s="188" t="s">
        <v>9890</v>
      </c>
      <c r="C6935" s="188" t="s">
        <v>903</v>
      </c>
      <c r="D6935" s="188" t="s">
        <v>479</v>
      </c>
      <c r="E6935" s="189">
        <v>0</v>
      </c>
    </row>
    <row r="6936" spans="1:5" x14ac:dyDescent="0.25">
      <c r="A6936" s="190">
        <v>3203111537</v>
      </c>
      <c r="B6936" s="190" t="s">
        <v>9891</v>
      </c>
      <c r="C6936" s="190" t="s">
        <v>903</v>
      </c>
      <c r="D6936" s="190" t="s">
        <v>479</v>
      </c>
      <c r="E6936" s="191">
        <v>0</v>
      </c>
    </row>
    <row r="6937" spans="1:5" x14ac:dyDescent="0.25">
      <c r="A6937" s="188">
        <v>3203111538</v>
      </c>
      <c r="B6937" s="188" t="s">
        <v>9892</v>
      </c>
      <c r="C6937" s="188" t="s">
        <v>903</v>
      </c>
      <c r="D6937" s="188" t="s">
        <v>479</v>
      </c>
      <c r="E6937" s="189">
        <v>0</v>
      </c>
    </row>
    <row r="6938" spans="1:5" x14ac:dyDescent="0.25">
      <c r="A6938" s="190">
        <v>3203111539</v>
      </c>
      <c r="B6938" s="190" t="s">
        <v>9893</v>
      </c>
      <c r="C6938" s="190" t="s">
        <v>903</v>
      </c>
      <c r="D6938" s="190" t="s">
        <v>479</v>
      </c>
      <c r="E6938" s="191">
        <v>0</v>
      </c>
    </row>
    <row r="6939" spans="1:5" x14ac:dyDescent="0.25">
      <c r="A6939" s="188">
        <v>3203111540</v>
      </c>
      <c r="B6939" s="188" t="s">
        <v>6150</v>
      </c>
      <c r="C6939" s="188" t="s">
        <v>903</v>
      </c>
      <c r="D6939" s="188" t="s">
        <v>479</v>
      </c>
      <c r="E6939" s="189">
        <v>0</v>
      </c>
    </row>
    <row r="6940" spans="1:5" x14ac:dyDescent="0.25">
      <c r="A6940" s="190">
        <v>3203111541</v>
      </c>
      <c r="B6940" s="190" t="s">
        <v>9894</v>
      </c>
      <c r="C6940" s="190" t="s">
        <v>903</v>
      </c>
      <c r="D6940" s="190" t="s">
        <v>479</v>
      </c>
      <c r="E6940" s="191">
        <v>0</v>
      </c>
    </row>
    <row r="6941" spans="1:5" x14ac:dyDescent="0.25">
      <c r="A6941" s="188">
        <v>3203111542</v>
      </c>
      <c r="B6941" s="188" t="s">
        <v>6149</v>
      </c>
      <c r="C6941" s="188" t="s">
        <v>903</v>
      </c>
      <c r="D6941" s="188" t="s">
        <v>479</v>
      </c>
      <c r="E6941" s="189">
        <v>0</v>
      </c>
    </row>
    <row r="6942" spans="1:5" x14ac:dyDescent="0.25">
      <c r="A6942" s="190">
        <v>3203111543</v>
      </c>
      <c r="B6942" s="190" t="s">
        <v>9895</v>
      </c>
      <c r="C6942" s="190" t="s">
        <v>903</v>
      </c>
      <c r="D6942" s="190" t="s">
        <v>479</v>
      </c>
      <c r="E6942" s="191">
        <v>0</v>
      </c>
    </row>
    <row r="6943" spans="1:5" x14ac:dyDescent="0.25">
      <c r="A6943" s="188">
        <v>3203111544</v>
      </c>
      <c r="B6943" s="188" t="s">
        <v>9896</v>
      </c>
      <c r="C6943" s="188" t="s">
        <v>903</v>
      </c>
      <c r="D6943" s="188" t="s">
        <v>479</v>
      </c>
      <c r="E6943" s="189">
        <v>0</v>
      </c>
    </row>
    <row r="6944" spans="1:5" x14ac:dyDescent="0.25">
      <c r="A6944" s="190">
        <v>3203111545</v>
      </c>
      <c r="B6944" s="190" t="s">
        <v>9897</v>
      </c>
      <c r="C6944" s="190" t="s">
        <v>903</v>
      </c>
      <c r="D6944" s="190" t="s">
        <v>479</v>
      </c>
      <c r="E6944" s="191">
        <v>0</v>
      </c>
    </row>
    <row r="6945" spans="1:5" x14ac:dyDescent="0.25">
      <c r="A6945" s="188">
        <v>3203111546</v>
      </c>
      <c r="B6945" s="188" t="s">
        <v>6162</v>
      </c>
      <c r="C6945" s="188" t="s">
        <v>903</v>
      </c>
      <c r="D6945" s="188" t="s">
        <v>479</v>
      </c>
      <c r="E6945" s="189">
        <v>0</v>
      </c>
    </row>
    <row r="6946" spans="1:5" x14ac:dyDescent="0.25">
      <c r="A6946" s="190">
        <v>3203111547</v>
      </c>
      <c r="B6946" s="190" t="s">
        <v>9898</v>
      </c>
      <c r="C6946" s="190" t="s">
        <v>903</v>
      </c>
      <c r="D6946" s="190" t="s">
        <v>479</v>
      </c>
      <c r="E6946" s="191">
        <v>0</v>
      </c>
    </row>
    <row r="6947" spans="1:5" x14ac:dyDescent="0.25">
      <c r="A6947" s="188">
        <v>3203111548</v>
      </c>
      <c r="B6947" s="188" t="s">
        <v>9899</v>
      </c>
      <c r="C6947" s="188" t="s">
        <v>903</v>
      </c>
      <c r="D6947" s="188" t="s">
        <v>479</v>
      </c>
      <c r="E6947" s="189">
        <v>0</v>
      </c>
    </row>
    <row r="6948" spans="1:5" x14ac:dyDescent="0.25">
      <c r="A6948" s="190">
        <v>3203111549</v>
      </c>
      <c r="B6948" s="190" t="s">
        <v>8859</v>
      </c>
      <c r="C6948" s="190" t="s">
        <v>903</v>
      </c>
      <c r="D6948" s="190" t="s">
        <v>479</v>
      </c>
      <c r="E6948" s="191">
        <v>0</v>
      </c>
    </row>
    <row r="6949" spans="1:5" x14ac:dyDescent="0.25">
      <c r="A6949" s="188">
        <v>3203111550</v>
      </c>
      <c r="B6949" s="188" t="s">
        <v>8860</v>
      </c>
      <c r="C6949" s="188" t="s">
        <v>903</v>
      </c>
      <c r="D6949" s="188" t="s">
        <v>479</v>
      </c>
      <c r="E6949" s="189">
        <v>0</v>
      </c>
    </row>
    <row r="6950" spans="1:5" x14ac:dyDescent="0.25">
      <c r="A6950" s="190">
        <v>3203111551</v>
      </c>
      <c r="B6950" s="190" t="s">
        <v>8861</v>
      </c>
      <c r="C6950" s="190" t="s">
        <v>903</v>
      </c>
      <c r="D6950" s="190" t="s">
        <v>479</v>
      </c>
      <c r="E6950" s="191">
        <v>0</v>
      </c>
    </row>
    <row r="6951" spans="1:5" x14ac:dyDescent="0.25">
      <c r="A6951" s="188">
        <v>3203111552</v>
      </c>
      <c r="B6951" s="188" t="s">
        <v>8862</v>
      </c>
      <c r="C6951" s="188" t="s">
        <v>903</v>
      </c>
      <c r="D6951" s="188" t="s">
        <v>479</v>
      </c>
      <c r="E6951" s="189">
        <v>0</v>
      </c>
    </row>
    <row r="6952" spans="1:5" x14ac:dyDescent="0.25">
      <c r="A6952" s="190">
        <v>3203111553</v>
      </c>
      <c r="B6952" s="190" t="s">
        <v>8863</v>
      </c>
      <c r="C6952" s="190" t="s">
        <v>903</v>
      </c>
      <c r="D6952" s="190" t="s">
        <v>479</v>
      </c>
      <c r="E6952" s="191">
        <v>0</v>
      </c>
    </row>
    <row r="6953" spans="1:5" x14ac:dyDescent="0.25">
      <c r="A6953" s="188">
        <v>3203111554</v>
      </c>
      <c r="B6953" s="188" t="s">
        <v>8864</v>
      </c>
      <c r="C6953" s="188" t="s">
        <v>903</v>
      </c>
      <c r="D6953" s="188" t="s">
        <v>479</v>
      </c>
      <c r="E6953" s="189">
        <v>0</v>
      </c>
    </row>
    <row r="6954" spans="1:5" x14ac:dyDescent="0.25">
      <c r="A6954" s="190">
        <v>3203111555</v>
      </c>
      <c r="B6954" s="190" t="s">
        <v>8865</v>
      </c>
      <c r="C6954" s="190" t="s">
        <v>903</v>
      </c>
      <c r="D6954" s="190" t="s">
        <v>479</v>
      </c>
      <c r="E6954" s="191">
        <v>0</v>
      </c>
    </row>
    <row r="6955" spans="1:5" x14ac:dyDescent="0.25">
      <c r="A6955" s="188">
        <v>3203111556</v>
      </c>
      <c r="B6955" s="188" t="s">
        <v>9900</v>
      </c>
      <c r="C6955" s="188" t="s">
        <v>903</v>
      </c>
      <c r="D6955" s="188" t="s">
        <v>874</v>
      </c>
      <c r="E6955" s="189">
        <v>0</v>
      </c>
    </row>
    <row r="6956" spans="1:5" x14ac:dyDescent="0.25">
      <c r="A6956" s="190">
        <v>3203111557</v>
      </c>
      <c r="B6956" s="190" t="s">
        <v>9901</v>
      </c>
      <c r="C6956" s="190" t="s">
        <v>903</v>
      </c>
      <c r="D6956" s="190" t="s">
        <v>479</v>
      </c>
      <c r="E6956" s="191">
        <v>0</v>
      </c>
    </row>
    <row r="6957" spans="1:5" x14ac:dyDescent="0.25">
      <c r="A6957" s="188">
        <v>3203111558</v>
      </c>
      <c r="B6957" s="188" t="s">
        <v>9902</v>
      </c>
      <c r="C6957" s="188" t="s">
        <v>903</v>
      </c>
      <c r="D6957" s="188" t="s">
        <v>479</v>
      </c>
      <c r="E6957" s="189">
        <v>0</v>
      </c>
    </row>
    <row r="6958" spans="1:5" x14ac:dyDescent="0.25">
      <c r="A6958" s="190">
        <v>3203111559</v>
      </c>
      <c r="B6958" s="190" t="s">
        <v>9903</v>
      </c>
      <c r="C6958" s="190" t="s">
        <v>903</v>
      </c>
      <c r="D6958" s="190" t="s">
        <v>479</v>
      </c>
      <c r="E6958" s="191">
        <v>0</v>
      </c>
    </row>
    <row r="6959" spans="1:5" x14ac:dyDescent="0.25">
      <c r="A6959" s="188">
        <v>3203111560</v>
      </c>
      <c r="B6959" s="188" t="s">
        <v>8866</v>
      </c>
      <c r="C6959" s="188" t="s">
        <v>903</v>
      </c>
      <c r="D6959" s="188" t="s">
        <v>479</v>
      </c>
      <c r="E6959" s="189">
        <v>0</v>
      </c>
    </row>
    <row r="6960" spans="1:5" x14ac:dyDescent="0.25">
      <c r="A6960" s="190">
        <v>3203111561</v>
      </c>
      <c r="B6960" s="190" t="s">
        <v>8867</v>
      </c>
      <c r="C6960" s="190" t="s">
        <v>903</v>
      </c>
      <c r="D6960" s="190" t="s">
        <v>479</v>
      </c>
      <c r="E6960" s="191">
        <v>0</v>
      </c>
    </row>
    <row r="6961" spans="1:5" x14ac:dyDescent="0.25">
      <c r="A6961" s="188">
        <v>3203111562</v>
      </c>
      <c r="B6961" s="188" t="s">
        <v>8868</v>
      </c>
      <c r="C6961" s="188" t="s">
        <v>903</v>
      </c>
      <c r="D6961" s="188" t="s">
        <v>479</v>
      </c>
      <c r="E6961" s="189">
        <v>0</v>
      </c>
    </row>
    <row r="6962" spans="1:5" x14ac:dyDescent="0.25">
      <c r="A6962" s="190">
        <v>3203111563</v>
      </c>
      <c r="B6962" s="190" t="s">
        <v>9904</v>
      </c>
      <c r="C6962" s="190" t="s">
        <v>903</v>
      </c>
      <c r="D6962" s="190" t="s">
        <v>874</v>
      </c>
      <c r="E6962" s="191">
        <v>0</v>
      </c>
    </row>
    <row r="6963" spans="1:5" x14ac:dyDescent="0.25">
      <c r="A6963" s="188">
        <v>3203111564</v>
      </c>
      <c r="B6963" s="188" t="s">
        <v>8869</v>
      </c>
      <c r="C6963" s="188" t="s">
        <v>903</v>
      </c>
      <c r="D6963" s="188" t="s">
        <v>479</v>
      </c>
      <c r="E6963" s="189">
        <v>0</v>
      </c>
    </row>
    <row r="6964" spans="1:5" x14ac:dyDescent="0.25">
      <c r="A6964" s="190">
        <v>3203111565</v>
      </c>
      <c r="B6964" s="190" t="s">
        <v>9905</v>
      </c>
      <c r="C6964" s="190" t="s">
        <v>903</v>
      </c>
      <c r="D6964" s="190" t="s">
        <v>479</v>
      </c>
      <c r="E6964" s="191">
        <v>0</v>
      </c>
    </row>
    <row r="6965" spans="1:5" x14ac:dyDescent="0.25">
      <c r="A6965" s="188">
        <v>3203111566</v>
      </c>
      <c r="B6965" s="188" t="s">
        <v>8870</v>
      </c>
      <c r="C6965" s="188" t="s">
        <v>903</v>
      </c>
      <c r="D6965" s="188" t="s">
        <v>479</v>
      </c>
      <c r="E6965" s="189">
        <v>0</v>
      </c>
    </row>
    <row r="6966" spans="1:5" x14ac:dyDescent="0.25">
      <c r="A6966" s="190">
        <v>3203111567</v>
      </c>
      <c r="B6966" s="190" t="s">
        <v>8871</v>
      </c>
      <c r="C6966" s="190" t="s">
        <v>903</v>
      </c>
      <c r="D6966" s="190" t="s">
        <v>489</v>
      </c>
      <c r="E6966" s="191">
        <v>0</v>
      </c>
    </row>
    <row r="6967" spans="1:5" x14ac:dyDescent="0.25">
      <c r="A6967" s="188">
        <v>3203111568</v>
      </c>
      <c r="B6967" s="188" t="s">
        <v>9906</v>
      </c>
      <c r="C6967" s="188" t="s">
        <v>903</v>
      </c>
      <c r="D6967" s="188" t="s">
        <v>874</v>
      </c>
      <c r="E6967" s="189">
        <v>0</v>
      </c>
    </row>
    <row r="6968" spans="1:5" x14ac:dyDescent="0.25">
      <c r="A6968" s="190">
        <v>3203111569</v>
      </c>
      <c r="B6968" s="190" t="s">
        <v>8872</v>
      </c>
      <c r="C6968" s="190" t="s">
        <v>903</v>
      </c>
      <c r="D6968" s="190" t="s">
        <v>479</v>
      </c>
      <c r="E6968" s="191">
        <v>0</v>
      </c>
    </row>
    <row r="6969" spans="1:5" x14ac:dyDescent="0.25">
      <c r="A6969" s="188">
        <v>3203111570</v>
      </c>
      <c r="B6969" s="188" t="s">
        <v>8873</v>
      </c>
      <c r="C6969" s="188" t="s">
        <v>903</v>
      </c>
      <c r="D6969" s="188" t="s">
        <v>479</v>
      </c>
      <c r="E6969" s="189">
        <v>0</v>
      </c>
    </row>
    <row r="6970" spans="1:5" x14ac:dyDescent="0.25">
      <c r="A6970" s="190">
        <v>3203111571</v>
      </c>
      <c r="B6970" s="190" t="s">
        <v>9907</v>
      </c>
      <c r="C6970" s="190" t="s">
        <v>903</v>
      </c>
      <c r="D6970" s="190" t="s">
        <v>479</v>
      </c>
      <c r="E6970" s="191">
        <v>0</v>
      </c>
    </row>
    <row r="6971" spans="1:5" x14ac:dyDescent="0.25">
      <c r="A6971" s="188">
        <v>3203111572</v>
      </c>
      <c r="B6971" s="188" t="s">
        <v>8874</v>
      </c>
      <c r="C6971" s="188" t="s">
        <v>903</v>
      </c>
      <c r="D6971" s="188" t="s">
        <v>1975</v>
      </c>
      <c r="E6971" s="189">
        <v>0</v>
      </c>
    </row>
    <row r="6972" spans="1:5" x14ac:dyDescent="0.25">
      <c r="A6972" s="190">
        <v>3203111573</v>
      </c>
      <c r="B6972" s="190" t="s">
        <v>8875</v>
      </c>
      <c r="C6972" s="190" t="s">
        <v>903</v>
      </c>
      <c r="D6972" s="190" t="s">
        <v>1975</v>
      </c>
      <c r="E6972" s="191">
        <v>0</v>
      </c>
    </row>
    <row r="6973" spans="1:5" x14ac:dyDescent="0.25">
      <c r="A6973" s="188">
        <v>3203111574</v>
      </c>
      <c r="B6973" s="188" t="s">
        <v>9908</v>
      </c>
      <c r="C6973" s="188" t="s">
        <v>903</v>
      </c>
      <c r="D6973" s="188" t="s">
        <v>750</v>
      </c>
      <c r="E6973" s="189">
        <v>0</v>
      </c>
    </row>
    <row r="6974" spans="1:5" x14ac:dyDescent="0.25">
      <c r="A6974" s="190">
        <v>3203111575</v>
      </c>
      <c r="B6974" s="190" t="s">
        <v>9909</v>
      </c>
      <c r="C6974" s="190" t="s">
        <v>903</v>
      </c>
      <c r="D6974" s="190" t="s">
        <v>479</v>
      </c>
      <c r="E6974" s="191">
        <v>0</v>
      </c>
    </row>
    <row r="6975" spans="1:5" x14ac:dyDescent="0.25">
      <c r="A6975" s="188">
        <v>3203111576</v>
      </c>
      <c r="B6975" s="188" t="s">
        <v>8876</v>
      </c>
      <c r="C6975" s="188" t="s">
        <v>903</v>
      </c>
      <c r="D6975" s="188" t="s">
        <v>479</v>
      </c>
      <c r="E6975" s="189">
        <v>0</v>
      </c>
    </row>
    <row r="6976" spans="1:5" x14ac:dyDescent="0.25">
      <c r="A6976" s="190">
        <v>3203111577</v>
      </c>
      <c r="B6976" s="190" t="s">
        <v>8877</v>
      </c>
      <c r="C6976" s="190" t="s">
        <v>903</v>
      </c>
      <c r="D6976" s="190" t="s">
        <v>1975</v>
      </c>
      <c r="E6976" s="191">
        <v>0</v>
      </c>
    </row>
    <row r="6977" spans="1:5" x14ac:dyDescent="0.25">
      <c r="A6977" s="188">
        <v>3203111578</v>
      </c>
      <c r="B6977" s="188" t="s">
        <v>8878</v>
      </c>
      <c r="C6977" s="188" t="s">
        <v>903</v>
      </c>
      <c r="D6977" s="188" t="s">
        <v>479</v>
      </c>
      <c r="E6977" s="189">
        <v>0</v>
      </c>
    </row>
    <row r="6978" spans="1:5" x14ac:dyDescent="0.25">
      <c r="A6978" s="190">
        <v>3203111579</v>
      </c>
      <c r="B6978" s="190" t="s">
        <v>8879</v>
      </c>
      <c r="C6978" s="190" t="s">
        <v>903</v>
      </c>
      <c r="D6978" s="190" t="s">
        <v>479</v>
      </c>
      <c r="E6978" s="191">
        <v>0</v>
      </c>
    </row>
    <row r="6979" spans="1:5" x14ac:dyDescent="0.25">
      <c r="A6979" s="188">
        <v>3203111580</v>
      </c>
      <c r="B6979" s="188" t="s">
        <v>8880</v>
      </c>
      <c r="C6979" s="188" t="s">
        <v>903</v>
      </c>
      <c r="D6979" s="188" t="s">
        <v>1975</v>
      </c>
      <c r="E6979" s="189">
        <v>0</v>
      </c>
    </row>
    <row r="6980" spans="1:5" x14ac:dyDescent="0.25">
      <c r="A6980" s="190">
        <v>3203111581</v>
      </c>
      <c r="B6980" s="190" t="s">
        <v>8881</v>
      </c>
      <c r="C6980" s="190" t="s">
        <v>903</v>
      </c>
      <c r="D6980" s="190" t="s">
        <v>874</v>
      </c>
      <c r="E6980" s="191">
        <v>0</v>
      </c>
    </row>
    <row r="6981" spans="1:5" x14ac:dyDescent="0.25">
      <c r="A6981" s="188">
        <v>3203111582</v>
      </c>
      <c r="B6981" s="188" t="s">
        <v>8882</v>
      </c>
      <c r="C6981" s="188" t="s">
        <v>903</v>
      </c>
      <c r="D6981" s="188" t="s">
        <v>1975</v>
      </c>
      <c r="E6981" s="189">
        <v>0</v>
      </c>
    </row>
    <row r="6982" spans="1:5" x14ac:dyDescent="0.25">
      <c r="A6982" s="190">
        <v>3203111583</v>
      </c>
      <c r="B6982" s="190" t="s">
        <v>9910</v>
      </c>
      <c r="C6982" s="190" t="s">
        <v>903</v>
      </c>
      <c r="D6982" s="190" t="s">
        <v>874</v>
      </c>
      <c r="E6982" s="191">
        <v>0</v>
      </c>
    </row>
    <row r="6983" spans="1:5" x14ac:dyDescent="0.25">
      <c r="A6983" s="188">
        <v>3203111584</v>
      </c>
      <c r="B6983" s="188" t="s">
        <v>8883</v>
      </c>
      <c r="C6983" s="188" t="s">
        <v>903</v>
      </c>
      <c r="D6983" s="188" t="s">
        <v>479</v>
      </c>
      <c r="E6983" s="189">
        <v>0</v>
      </c>
    </row>
    <row r="6984" spans="1:5" x14ac:dyDescent="0.25">
      <c r="A6984" s="190">
        <v>3203111585</v>
      </c>
      <c r="B6984" s="190" t="s">
        <v>9004</v>
      </c>
      <c r="C6984" s="190" t="s">
        <v>903</v>
      </c>
      <c r="D6984" s="190" t="s">
        <v>874</v>
      </c>
      <c r="E6984" s="191">
        <v>0</v>
      </c>
    </row>
    <row r="6985" spans="1:5" x14ac:dyDescent="0.25">
      <c r="A6985" s="188">
        <v>3203111586</v>
      </c>
      <c r="B6985" s="188" t="s">
        <v>8884</v>
      </c>
      <c r="C6985" s="188" t="s">
        <v>903</v>
      </c>
      <c r="D6985" s="188" t="s">
        <v>1975</v>
      </c>
      <c r="E6985" s="189">
        <v>0</v>
      </c>
    </row>
    <row r="6986" spans="1:5" x14ac:dyDescent="0.25">
      <c r="A6986" s="190">
        <v>3203111587</v>
      </c>
      <c r="B6986" s="190" t="s">
        <v>8885</v>
      </c>
      <c r="C6986" s="190" t="s">
        <v>903</v>
      </c>
      <c r="D6986" s="190" t="s">
        <v>2247</v>
      </c>
      <c r="E6986" s="191">
        <v>0</v>
      </c>
    </row>
    <row r="6987" spans="1:5" x14ac:dyDescent="0.25">
      <c r="A6987" s="188">
        <v>3203111588</v>
      </c>
      <c r="B6987" s="188" t="s">
        <v>8886</v>
      </c>
      <c r="C6987" s="188" t="s">
        <v>903</v>
      </c>
      <c r="D6987" s="188" t="s">
        <v>1975</v>
      </c>
      <c r="E6987" s="189">
        <v>0</v>
      </c>
    </row>
    <row r="6988" spans="1:5" x14ac:dyDescent="0.25">
      <c r="A6988" s="190">
        <v>3203111589</v>
      </c>
      <c r="B6988" s="190" t="s">
        <v>8887</v>
      </c>
      <c r="C6988" s="190" t="s">
        <v>903</v>
      </c>
      <c r="D6988" s="190" t="s">
        <v>1975</v>
      </c>
      <c r="E6988" s="191">
        <v>0</v>
      </c>
    </row>
    <row r="6989" spans="1:5" x14ac:dyDescent="0.25">
      <c r="A6989" s="188">
        <v>3203111590</v>
      </c>
      <c r="B6989" s="188" t="s">
        <v>8888</v>
      </c>
      <c r="C6989" s="188" t="s">
        <v>903</v>
      </c>
      <c r="D6989" s="188" t="s">
        <v>1975</v>
      </c>
      <c r="E6989" s="189">
        <v>0</v>
      </c>
    </row>
    <row r="6990" spans="1:5" x14ac:dyDescent="0.25">
      <c r="A6990" s="190">
        <v>3203111591</v>
      </c>
      <c r="B6990" s="190" t="s">
        <v>8889</v>
      </c>
      <c r="C6990" s="190" t="s">
        <v>903</v>
      </c>
      <c r="D6990" s="190" t="s">
        <v>1975</v>
      </c>
      <c r="E6990" s="191">
        <v>0</v>
      </c>
    </row>
    <row r="6991" spans="1:5" x14ac:dyDescent="0.25">
      <c r="A6991" s="188">
        <v>3203111592</v>
      </c>
      <c r="B6991" s="188" t="s">
        <v>8890</v>
      </c>
      <c r="C6991" s="188" t="s">
        <v>903</v>
      </c>
      <c r="D6991" s="188" t="s">
        <v>1975</v>
      </c>
      <c r="E6991" s="189">
        <v>0</v>
      </c>
    </row>
    <row r="6992" spans="1:5" x14ac:dyDescent="0.25">
      <c r="A6992" s="190">
        <v>3203111593</v>
      </c>
      <c r="B6992" s="190" t="s">
        <v>8891</v>
      </c>
      <c r="C6992" s="190" t="s">
        <v>903</v>
      </c>
      <c r="D6992" s="190" t="s">
        <v>1975</v>
      </c>
      <c r="E6992" s="191">
        <v>0</v>
      </c>
    </row>
    <row r="6993" spans="1:5" x14ac:dyDescent="0.25">
      <c r="A6993" s="188">
        <v>3203111594</v>
      </c>
      <c r="B6993" s="188" t="s">
        <v>8892</v>
      </c>
      <c r="C6993" s="188" t="s">
        <v>903</v>
      </c>
      <c r="D6993" s="188" t="s">
        <v>1975</v>
      </c>
      <c r="E6993" s="189">
        <v>0</v>
      </c>
    </row>
    <row r="6994" spans="1:5" x14ac:dyDescent="0.25">
      <c r="A6994" s="190">
        <v>3203111595</v>
      </c>
      <c r="B6994" s="190" t="s">
        <v>8893</v>
      </c>
      <c r="C6994" s="190" t="s">
        <v>903</v>
      </c>
      <c r="D6994" s="190" t="s">
        <v>479</v>
      </c>
      <c r="E6994" s="191">
        <v>0</v>
      </c>
    </row>
    <row r="6995" spans="1:5" x14ac:dyDescent="0.25">
      <c r="A6995" s="188">
        <v>3203111596</v>
      </c>
      <c r="B6995" s="188" t="s">
        <v>8894</v>
      </c>
      <c r="C6995" s="188" t="s">
        <v>903</v>
      </c>
      <c r="D6995" s="188" t="s">
        <v>1975</v>
      </c>
      <c r="E6995" s="189">
        <v>0</v>
      </c>
    </row>
    <row r="6996" spans="1:5" x14ac:dyDescent="0.25">
      <c r="A6996" s="190">
        <v>3203111597</v>
      </c>
      <c r="B6996" s="190" t="s">
        <v>8895</v>
      </c>
      <c r="C6996" s="190" t="s">
        <v>903</v>
      </c>
      <c r="D6996" s="190" t="s">
        <v>479</v>
      </c>
      <c r="E6996" s="191">
        <v>0</v>
      </c>
    </row>
    <row r="6997" spans="1:5" x14ac:dyDescent="0.25">
      <c r="A6997" s="188">
        <v>3203111598</v>
      </c>
      <c r="B6997" s="188" t="s">
        <v>8896</v>
      </c>
      <c r="C6997" s="188" t="s">
        <v>903</v>
      </c>
      <c r="D6997" s="188" t="s">
        <v>479</v>
      </c>
      <c r="E6997" s="189">
        <v>0</v>
      </c>
    </row>
    <row r="6998" spans="1:5" x14ac:dyDescent="0.25">
      <c r="A6998" s="190">
        <v>3203111599</v>
      </c>
      <c r="B6998" s="190" t="s">
        <v>8897</v>
      </c>
      <c r="C6998" s="190" t="s">
        <v>903</v>
      </c>
      <c r="D6998" s="190" t="s">
        <v>479</v>
      </c>
      <c r="E6998" s="191">
        <v>0</v>
      </c>
    </row>
    <row r="6999" spans="1:5" x14ac:dyDescent="0.25">
      <c r="A6999" s="188">
        <v>3203111600</v>
      </c>
      <c r="B6999" s="188" t="s">
        <v>8898</v>
      </c>
      <c r="C6999" s="188" t="s">
        <v>903</v>
      </c>
      <c r="D6999" s="188" t="s">
        <v>1975</v>
      </c>
      <c r="E6999" s="189">
        <v>0</v>
      </c>
    </row>
    <row r="7000" spans="1:5" x14ac:dyDescent="0.25">
      <c r="A7000" s="190">
        <v>3203111601</v>
      </c>
      <c r="B7000" s="190" t="s">
        <v>8899</v>
      </c>
      <c r="C7000" s="190" t="s">
        <v>903</v>
      </c>
      <c r="D7000" s="190" t="s">
        <v>1975</v>
      </c>
      <c r="E7000" s="191">
        <v>0</v>
      </c>
    </row>
    <row r="7001" spans="1:5" x14ac:dyDescent="0.25">
      <c r="A7001" s="188">
        <v>3203111602</v>
      </c>
      <c r="B7001" s="188" t="s">
        <v>8900</v>
      </c>
      <c r="C7001" s="188" t="s">
        <v>903</v>
      </c>
      <c r="D7001" s="188" t="s">
        <v>874</v>
      </c>
      <c r="E7001" s="189">
        <v>0</v>
      </c>
    </row>
    <row r="7002" spans="1:5" x14ac:dyDescent="0.25">
      <c r="A7002" s="190">
        <v>3203111603</v>
      </c>
      <c r="B7002" s="190" t="s">
        <v>8901</v>
      </c>
      <c r="C7002" s="190" t="s">
        <v>903</v>
      </c>
      <c r="D7002" s="190" t="s">
        <v>479</v>
      </c>
      <c r="E7002" s="191">
        <v>0</v>
      </c>
    </row>
    <row r="7003" spans="1:5" x14ac:dyDescent="0.25">
      <c r="A7003" s="188">
        <v>3203111604</v>
      </c>
      <c r="B7003" s="188" t="s">
        <v>8902</v>
      </c>
      <c r="C7003" s="188" t="s">
        <v>903</v>
      </c>
      <c r="D7003" s="188" t="s">
        <v>874</v>
      </c>
      <c r="E7003" s="189">
        <v>0</v>
      </c>
    </row>
    <row r="7004" spans="1:5" x14ac:dyDescent="0.25">
      <c r="A7004" s="190">
        <v>3203111605</v>
      </c>
      <c r="B7004" s="190" t="s">
        <v>8903</v>
      </c>
      <c r="C7004" s="190" t="s">
        <v>903</v>
      </c>
      <c r="D7004" s="190" t="s">
        <v>479</v>
      </c>
      <c r="E7004" s="191">
        <v>0</v>
      </c>
    </row>
    <row r="7005" spans="1:5" x14ac:dyDescent="0.25">
      <c r="A7005" s="188">
        <v>3203111606</v>
      </c>
      <c r="B7005" s="188" t="s">
        <v>8904</v>
      </c>
      <c r="C7005" s="188" t="s">
        <v>903</v>
      </c>
      <c r="D7005" s="188" t="s">
        <v>1975</v>
      </c>
      <c r="E7005" s="189">
        <v>0</v>
      </c>
    </row>
    <row r="7006" spans="1:5" x14ac:dyDescent="0.25">
      <c r="A7006" s="190">
        <v>3203111607</v>
      </c>
      <c r="B7006" s="190" t="s">
        <v>9911</v>
      </c>
      <c r="C7006" s="190" t="s">
        <v>903</v>
      </c>
      <c r="D7006" s="190" t="s">
        <v>874</v>
      </c>
      <c r="E7006" s="191">
        <v>0</v>
      </c>
    </row>
    <row r="7007" spans="1:5" x14ac:dyDescent="0.25">
      <c r="A7007" s="188">
        <v>3203111608</v>
      </c>
      <c r="B7007" s="188" t="s">
        <v>9009</v>
      </c>
      <c r="C7007" s="188" t="s">
        <v>903</v>
      </c>
      <c r="D7007" s="188" t="s">
        <v>479</v>
      </c>
      <c r="E7007" s="189">
        <v>0</v>
      </c>
    </row>
    <row r="7008" spans="1:5" x14ac:dyDescent="0.25">
      <c r="A7008" s="190">
        <v>3203111609</v>
      </c>
      <c r="B7008" s="190" t="s">
        <v>9912</v>
      </c>
      <c r="C7008" s="190" t="s">
        <v>903</v>
      </c>
      <c r="D7008" s="190" t="s">
        <v>479</v>
      </c>
      <c r="E7008" s="191">
        <v>0</v>
      </c>
    </row>
    <row r="7009" spans="1:5" x14ac:dyDescent="0.25">
      <c r="A7009" s="188">
        <v>3203111610</v>
      </c>
      <c r="B7009" s="188" t="s">
        <v>9913</v>
      </c>
      <c r="C7009" s="188" t="s">
        <v>903</v>
      </c>
      <c r="D7009" s="188" t="s">
        <v>479</v>
      </c>
      <c r="E7009" s="189">
        <v>0</v>
      </c>
    </row>
    <row r="7010" spans="1:5" x14ac:dyDescent="0.25">
      <c r="A7010" s="190">
        <v>3203111611</v>
      </c>
      <c r="B7010" s="190" t="s">
        <v>4052</v>
      </c>
      <c r="C7010" s="190" t="s">
        <v>903</v>
      </c>
      <c r="D7010" s="190" t="s">
        <v>479</v>
      </c>
      <c r="E7010" s="191">
        <v>0</v>
      </c>
    </row>
    <row r="7011" spans="1:5" x14ac:dyDescent="0.25">
      <c r="A7011" s="188">
        <v>3203111612</v>
      </c>
      <c r="B7011" s="188" t="s">
        <v>9056</v>
      </c>
      <c r="C7011" s="188" t="s">
        <v>903</v>
      </c>
      <c r="D7011" s="188" t="s">
        <v>479</v>
      </c>
      <c r="E7011" s="189">
        <v>0</v>
      </c>
    </row>
    <row r="7012" spans="1:5" x14ac:dyDescent="0.25">
      <c r="A7012" s="190">
        <v>3203111613</v>
      </c>
      <c r="B7012" s="190" t="s">
        <v>9914</v>
      </c>
      <c r="C7012" s="190" t="s">
        <v>903</v>
      </c>
      <c r="D7012" s="190" t="s">
        <v>1975</v>
      </c>
      <c r="E7012" s="191">
        <v>0</v>
      </c>
    </row>
    <row r="7013" spans="1:5" x14ac:dyDescent="0.25">
      <c r="A7013" s="188">
        <v>3203111614</v>
      </c>
      <c r="B7013" s="188" t="s">
        <v>9915</v>
      </c>
      <c r="C7013" s="188" t="s">
        <v>903</v>
      </c>
      <c r="D7013" s="188" t="s">
        <v>479</v>
      </c>
      <c r="E7013" s="189">
        <v>0</v>
      </c>
    </row>
    <row r="7014" spans="1:5" x14ac:dyDescent="0.25">
      <c r="A7014" s="190">
        <v>3203111615</v>
      </c>
      <c r="B7014" s="190" t="s">
        <v>8961</v>
      </c>
      <c r="C7014" s="190" t="s">
        <v>903</v>
      </c>
      <c r="D7014" s="190" t="s">
        <v>479</v>
      </c>
      <c r="E7014" s="191">
        <v>0</v>
      </c>
    </row>
    <row r="7015" spans="1:5" x14ac:dyDescent="0.25">
      <c r="A7015" s="188">
        <v>3203111616</v>
      </c>
      <c r="B7015" s="188" t="s">
        <v>8962</v>
      </c>
      <c r="C7015" s="188" t="s">
        <v>903</v>
      </c>
      <c r="D7015" s="188" t="s">
        <v>479</v>
      </c>
      <c r="E7015" s="189">
        <v>0</v>
      </c>
    </row>
    <row r="7016" spans="1:5" x14ac:dyDescent="0.25">
      <c r="A7016" s="190">
        <v>3203111617</v>
      </c>
      <c r="B7016" s="190" t="s">
        <v>9916</v>
      </c>
      <c r="C7016" s="190" t="s">
        <v>903</v>
      </c>
      <c r="D7016" s="190" t="s">
        <v>479</v>
      </c>
      <c r="E7016" s="191">
        <v>0</v>
      </c>
    </row>
    <row r="7017" spans="1:5" x14ac:dyDescent="0.25">
      <c r="A7017" s="188">
        <v>3203111618</v>
      </c>
      <c r="B7017" s="188" t="s">
        <v>9917</v>
      </c>
      <c r="C7017" s="188" t="s">
        <v>903</v>
      </c>
      <c r="D7017" s="188" t="s">
        <v>874</v>
      </c>
      <c r="E7017" s="189">
        <v>0</v>
      </c>
    </row>
    <row r="7018" spans="1:5" x14ac:dyDescent="0.25">
      <c r="A7018" s="190">
        <v>3203111619</v>
      </c>
      <c r="B7018" s="190" t="s">
        <v>8963</v>
      </c>
      <c r="C7018" s="190" t="s">
        <v>903</v>
      </c>
      <c r="D7018" s="190" t="s">
        <v>479</v>
      </c>
      <c r="E7018" s="191">
        <v>0</v>
      </c>
    </row>
    <row r="7019" spans="1:5" x14ac:dyDescent="0.25">
      <c r="A7019" s="188">
        <v>3203111620</v>
      </c>
      <c r="B7019" s="188" t="s">
        <v>8964</v>
      </c>
      <c r="C7019" s="188" t="s">
        <v>903</v>
      </c>
      <c r="D7019" s="188" t="s">
        <v>479</v>
      </c>
      <c r="E7019" s="189">
        <v>0</v>
      </c>
    </row>
    <row r="7020" spans="1:5" x14ac:dyDescent="0.25">
      <c r="A7020" s="190">
        <v>3203111621</v>
      </c>
      <c r="B7020" s="190" t="s">
        <v>9918</v>
      </c>
      <c r="C7020" s="190" t="s">
        <v>903</v>
      </c>
      <c r="D7020" s="190" t="s">
        <v>479</v>
      </c>
      <c r="E7020" s="191">
        <v>0</v>
      </c>
    </row>
    <row r="7021" spans="1:5" x14ac:dyDescent="0.25">
      <c r="A7021" s="188">
        <v>3203111622</v>
      </c>
      <c r="B7021" s="188" t="s">
        <v>9919</v>
      </c>
      <c r="C7021" s="188" t="s">
        <v>903</v>
      </c>
      <c r="D7021" s="188" t="s">
        <v>479</v>
      </c>
      <c r="E7021" s="189">
        <v>0</v>
      </c>
    </row>
    <row r="7022" spans="1:5" x14ac:dyDescent="0.25">
      <c r="A7022" s="190">
        <v>3203111623</v>
      </c>
      <c r="B7022" s="190" t="s">
        <v>9920</v>
      </c>
      <c r="C7022" s="190" t="s">
        <v>903</v>
      </c>
      <c r="D7022" s="190" t="s">
        <v>479</v>
      </c>
      <c r="E7022" s="191">
        <v>0</v>
      </c>
    </row>
    <row r="7023" spans="1:5" x14ac:dyDescent="0.25">
      <c r="A7023" s="188">
        <v>3203111624</v>
      </c>
      <c r="B7023" s="188" t="s">
        <v>9921</v>
      </c>
      <c r="C7023" s="188" t="s">
        <v>903</v>
      </c>
      <c r="D7023" s="188" t="s">
        <v>479</v>
      </c>
      <c r="E7023" s="189">
        <v>0</v>
      </c>
    </row>
    <row r="7024" spans="1:5" x14ac:dyDescent="0.25">
      <c r="A7024" s="190">
        <v>3203111625</v>
      </c>
      <c r="B7024" s="190" t="s">
        <v>4487</v>
      </c>
      <c r="C7024" s="190" t="s">
        <v>903</v>
      </c>
      <c r="D7024" s="190" t="s">
        <v>479</v>
      </c>
      <c r="E7024" s="191">
        <v>0</v>
      </c>
    </row>
    <row r="7025" spans="1:5" x14ac:dyDescent="0.25">
      <c r="A7025" s="188">
        <v>3203111626</v>
      </c>
      <c r="B7025" s="188" t="s">
        <v>8965</v>
      </c>
      <c r="C7025" s="188" t="s">
        <v>903</v>
      </c>
      <c r="D7025" s="188" t="s">
        <v>479</v>
      </c>
      <c r="E7025" s="189">
        <v>0</v>
      </c>
    </row>
    <row r="7026" spans="1:5" x14ac:dyDescent="0.25">
      <c r="A7026" s="190">
        <v>3203111627</v>
      </c>
      <c r="B7026" s="190" t="s">
        <v>8970</v>
      </c>
      <c r="C7026" s="190" t="s">
        <v>903</v>
      </c>
      <c r="D7026" s="190" t="s">
        <v>1975</v>
      </c>
      <c r="E7026" s="191">
        <v>0</v>
      </c>
    </row>
    <row r="7027" spans="1:5" x14ac:dyDescent="0.25">
      <c r="A7027" s="188">
        <v>3203111628</v>
      </c>
      <c r="B7027" s="188" t="s">
        <v>8971</v>
      </c>
      <c r="C7027" s="188" t="s">
        <v>903</v>
      </c>
      <c r="D7027" s="188" t="s">
        <v>1975</v>
      </c>
      <c r="E7027" s="189">
        <v>0</v>
      </c>
    </row>
    <row r="7028" spans="1:5" x14ac:dyDescent="0.25">
      <c r="A7028" s="190">
        <v>3203111629</v>
      </c>
      <c r="B7028" s="190" t="s">
        <v>8972</v>
      </c>
      <c r="C7028" s="190" t="s">
        <v>903</v>
      </c>
      <c r="D7028" s="190" t="s">
        <v>1975</v>
      </c>
      <c r="E7028" s="191">
        <v>0</v>
      </c>
    </row>
    <row r="7029" spans="1:5" x14ac:dyDescent="0.25">
      <c r="A7029" s="188">
        <v>3203111630</v>
      </c>
      <c r="B7029" s="188" t="s">
        <v>8973</v>
      </c>
      <c r="C7029" s="188" t="s">
        <v>903</v>
      </c>
      <c r="D7029" s="188" t="s">
        <v>1975</v>
      </c>
      <c r="E7029" s="189">
        <v>0</v>
      </c>
    </row>
    <row r="7030" spans="1:5" x14ac:dyDescent="0.25">
      <c r="A7030" s="190">
        <v>3203111631</v>
      </c>
      <c r="B7030" s="190" t="s">
        <v>8974</v>
      </c>
      <c r="C7030" s="190" t="s">
        <v>903</v>
      </c>
      <c r="D7030" s="190" t="s">
        <v>1975</v>
      </c>
      <c r="E7030" s="191">
        <v>0</v>
      </c>
    </row>
    <row r="7031" spans="1:5" x14ac:dyDescent="0.25">
      <c r="A7031" s="188">
        <v>3203111632</v>
      </c>
      <c r="B7031" s="188" t="s">
        <v>9057</v>
      </c>
      <c r="C7031" s="188" t="s">
        <v>903</v>
      </c>
      <c r="D7031" s="188" t="s">
        <v>479</v>
      </c>
      <c r="E7031" s="189">
        <v>0</v>
      </c>
    </row>
    <row r="7032" spans="1:5" x14ac:dyDescent="0.25">
      <c r="A7032" s="190">
        <v>3203111633</v>
      </c>
      <c r="B7032" s="190" t="s">
        <v>8975</v>
      </c>
      <c r="C7032" s="190" t="s">
        <v>903</v>
      </c>
      <c r="D7032" s="190" t="s">
        <v>1975</v>
      </c>
      <c r="E7032" s="191">
        <v>0</v>
      </c>
    </row>
    <row r="7033" spans="1:5" x14ac:dyDescent="0.25">
      <c r="A7033" s="188">
        <v>3203111634</v>
      </c>
      <c r="B7033" s="188" t="s">
        <v>8976</v>
      </c>
      <c r="C7033" s="188" t="s">
        <v>903</v>
      </c>
      <c r="D7033" s="188" t="s">
        <v>1975</v>
      </c>
      <c r="E7033" s="189">
        <v>0</v>
      </c>
    </row>
    <row r="7034" spans="1:5" x14ac:dyDescent="0.25">
      <c r="A7034" s="190">
        <v>3203111635</v>
      </c>
      <c r="B7034" s="190" t="s">
        <v>8977</v>
      </c>
      <c r="C7034" s="190" t="s">
        <v>903</v>
      </c>
      <c r="D7034" s="190" t="s">
        <v>1975</v>
      </c>
      <c r="E7034" s="191">
        <v>0</v>
      </c>
    </row>
    <row r="7035" spans="1:5" x14ac:dyDescent="0.25">
      <c r="A7035" s="188">
        <v>3203111636</v>
      </c>
      <c r="B7035" s="188" t="s">
        <v>8978</v>
      </c>
      <c r="C7035" s="188" t="s">
        <v>903</v>
      </c>
      <c r="D7035" s="188" t="s">
        <v>1975</v>
      </c>
      <c r="E7035" s="189">
        <v>0</v>
      </c>
    </row>
    <row r="7036" spans="1:5" x14ac:dyDescent="0.25">
      <c r="A7036" s="190">
        <v>3203111637</v>
      </c>
      <c r="B7036" s="190" t="s">
        <v>8979</v>
      </c>
      <c r="C7036" s="190" t="s">
        <v>903</v>
      </c>
      <c r="D7036" s="190" t="s">
        <v>479</v>
      </c>
      <c r="E7036" s="191">
        <v>0</v>
      </c>
    </row>
    <row r="7037" spans="1:5" x14ac:dyDescent="0.25">
      <c r="A7037" s="188">
        <v>3203111638</v>
      </c>
      <c r="B7037" s="188" t="s">
        <v>8980</v>
      </c>
      <c r="C7037" s="188" t="s">
        <v>903</v>
      </c>
      <c r="D7037" s="188" t="s">
        <v>479</v>
      </c>
      <c r="E7037" s="189">
        <v>0</v>
      </c>
    </row>
    <row r="7038" spans="1:5" x14ac:dyDescent="0.25">
      <c r="A7038" s="190">
        <v>3203111639</v>
      </c>
      <c r="B7038" s="190" t="s">
        <v>8981</v>
      </c>
      <c r="C7038" s="190" t="s">
        <v>903</v>
      </c>
      <c r="D7038" s="190" t="s">
        <v>479</v>
      </c>
      <c r="E7038" s="191">
        <v>0</v>
      </c>
    </row>
    <row r="7039" spans="1:5" x14ac:dyDescent="0.25">
      <c r="A7039" s="188">
        <v>3203111640</v>
      </c>
      <c r="B7039" s="188" t="s">
        <v>8982</v>
      </c>
      <c r="C7039" s="188" t="s">
        <v>903</v>
      </c>
      <c r="D7039" s="188" t="s">
        <v>479</v>
      </c>
      <c r="E7039" s="189">
        <v>0</v>
      </c>
    </row>
    <row r="7040" spans="1:5" x14ac:dyDescent="0.25">
      <c r="A7040" s="190">
        <v>3203111641</v>
      </c>
      <c r="B7040" s="190" t="s">
        <v>8983</v>
      </c>
      <c r="C7040" s="190" t="s">
        <v>903</v>
      </c>
      <c r="D7040" s="190" t="s">
        <v>479</v>
      </c>
      <c r="E7040" s="191">
        <v>0</v>
      </c>
    </row>
    <row r="7041" spans="1:5" x14ac:dyDescent="0.25">
      <c r="A7041" s="188">
        <v>3203111642</v>
      </c>
      <c r="B7041" s="188" t="s">
        <v>8984</v>
      </c>
      <c r="C7041" s="188" t="s">
        <v>903</v>
      </c>
      <c r="D7041" s="188" t="s">
        <v>479</v>
      </c>
      <c r="E7041" s="189">
        <v>0</v>
      </c>
    </row>
    <row r="7042" spans="1:5" x14ac:dyDescent="0.25">
      <c r="A7042" s="190">
        <v>3203111643</v>
      </c>
      <c r="B7042" s="190" t="s">
        <v>8985</v>
      </c>
      <c r="C7042" s="190" t="s">
        <v>903</v>
      </c>
      <c r="D7042" s="190" t="s">
        <v>479</v>
      </c>
      <c r="E7042" s="191">
        <v>0</v>
      </c>
    </row>
    <row r="7043" spans="1:5" x14ac:dyDescent="0.25">
      <c r="A7043" s="188">
        <v>3203111644</v>
      </c>
      <c r="B7043" s="188" t="s">
        <v>8986</v>
      </c>
      <c r="C7043" s="188" t="s">
        <v>903</v>
      </c>
      <c r="D7043" s="188" t="s">
        <v>479</v>
      </c>
      <c r="E7043" s="189">
        <v>0</v>
      </c>
    </row>
    <row r="7044" spans="1:5" x14ac:dyDescent="0.25">
      <c r="A7044" s="190">
        <v>3203111645</v>
      </c>
      <c r="B7044" s="190" t="s">
        <v>8987</v>
      </c>
      <c r="C7044" s="190" t="s">
        <v>903</v>
      </c>
      <c r="D7044" s="190" t="s">
        <v>479</v>
      </c>
      <c r="E7044" s="191">
        <v>0</v>
      </c>
    </row>
    <row r="7045" spans="1:5" x14ac:dyDescent="0.25">
      <c r="A7045" s="188">
        <v>3203111646</v>
      </c>
      <c r="B7045" s="188" t="s">
        <v>8988</v>
      </c>
      <c r="C7045" s="188" t="s">
        <v>903</v>
      </c>
      <c r="D7045" s="188" t="s">
        <v>479</v>
      </c>
      <c r="E7045" s="189">
        <v>0</v>
      </c>
    </row>
    <row r="7046" spans="1:5" x14ac:dyDescent="0.25">
      <c r="A7046" s="190">
        <v>3203111647</v>
      </c>
      <c r="B7046" s="190" t="s">
        <v>8989</v>
      </c>
      <c r="C7046" s="190" t="s">
        <v>903</v>
      </c>
      <c r="D7046" s="190" t="s">
        <v>479</v>
      </c>
      <c r="E7046" s="191">
        <v>0</v>
      </c>
    </row>
    <row r="7047" spans="1:5" x14ac:dyDescent="0.25">
      <c r="A7047" s="188">
        <v>3203111648</v>
      </c>
      <c r="B7047" s="188" t="s">
        <v>8990</v>
      </c>
      <c r="C7047" s="188" t="s">
        <v>903</v>
      </c>
      <c r="D7047" s="188" t="s">
        <v>479</v>
      </c>
      <c r="E7047" s="189">
        <v>0</v>
      </c>
    </row>
    <row r="7048" spans="1:5" x14ac:dyDescent="0.25">
      <c r="A7048" s="190">
        <v>3203111649</v>
      </c>
      <c r="B7048" s="190" t="s">
        <v>8991</v>
      </c>
      <c r="C7048" s="190" t="s">
        <v>903</v>
      </c>
      <c r="D7048" s="190" t="s">
        <v>479</v>
      </c>
      <c r="E7048" s="191">
        <v>0</v>
      </c>
    </row>
    <row r="7049" spans="1:5" x14ac:dyDescent="0.25">
      <c r="A7049" s="188">
        <v>3203111650</v>
      </c>
      <c r="B7049" s="188" t="s">
        <v>8992</v>
      </c>
      <c r="C7049" s="188" t="s">
        <v>903</v>
      </c>
      <c r="D7049" s="188" t="s">
        <v>479</v>
      </c>
      <c r="E7049" s="189">
        <v>0</v>
      </c>
    </row>
    <row r="7050" spans="1:5" x14ac:dyDescent="0.25">
      <c r="A7050" s="190">
        <v>3203111651</v>
      </c>
      <c r="B7050" s="190" t="s">
        <v>8993</v>
      </c>
      <c r="C7050" s="190" t="s">
        <v>903</v>
      </c>
      <c r="D7050" s="190" t="s">
        <v>479</v>
      </c>
      <c r="E7050" s="191">
        <v>0</v>
      </c>
    </row>
    <row r="7051" spans="1:5" x14ac:dyDescent="0.25">
      <c r="A7051" s="188">
        <v>3203111652</v>
      </c>
      <c r="B7051" s="188" t="s">
        <v>8994</v>
      </c>
      <c r="C7051" s="188" t="s">
        <v>903</v>
      </c>
      <c r="D7051" s="188" t="s">
        <v>479</v>
      </c>
      <c r="E7051" s="189">
        <v>0</v>
      </c>
    </row>
    <row r="7052" spans="1:5" x14ac:dyDescent="0.25">
      <c r="A7052" s="190">
        <v>3203111653</v>
      </c>
      <c r="B7052" s="190" t="s">
        <v>8995</v>
      </c>
      <c r="C7052" s="190" t="s">
        <v>903</v>
      </c>
      <c r="D7052" s="190" t="s">
        <v>479</v>
      </c>
      <c r="E7052" s="191">
        <v>0</v>
      </c>
    </row>
    <row r="7053" spans="1:5" x14ac:dyDescent="0.25">
      <c r="A7053" s="188">
        <v>3203111654</v>
      </c>
      <c r="B7053" s="188" t="s">
        <v>8996</v>
      </c>
      <c r="C7053" s="188" t="s">
        <v>903</v>
      </c>
      <c r="D7053" s="188" t="s">
        <v>479</v>
      </c>
      <c r="E7053" s="189">
        <v>0</v>
      </c>
    </row>
    <row r="7054" spans="1:5" x14ac:dyDescent="0.25">
      <c r="A7054" s="190">
        <v>3203111655</v>
      </c>
      <c r="B7054" s="190" t="s">
        <v>8997</v>
      </c>
      <c r="C7054" s="190" t="s">
        <v>903</v>
      </c>
      <c r="D7054" s="190" t="s">
        <v>479</v>
      </c>
      <c r="E7054" s="191">
        <v>0</v>
      </c>
    </row>
    <row r="7055" spans="1:5" x14ac:dyDescent="0.25">
      <c r="A7055" s="188">
        <v>3203111656</v>
      </c>
      <c r="B7055" s="188" t="s">
        <v>8998</v>
      </c>
      <c r="C7055" s="188" t="s">
        <v>903</v>
      </c>
      <c r="D7055" s="188" t="s">
        <v>479</v>
      </c>
      <c r="E7055" s="189">
        <v>0</v>
      </c>
    </row>
    <row r="7056" spans="1:5" x14ac:dyDescent="0.25">
      <c r="A7056" s="190">
        <v>3203111657</v>
      </c>
      <c r="B7056" s="190" t="s">
        <v>8999</v>
      </c>
      <c r="C7056" s="190" t="s">
        <v>903</v>
      </c>
      <c r="D7056" s="190" t="s">
        <v>479</v>
      </c>
      <c r="E7056" s="191">
        <v>0</v>
      </c>
    </row>
    <row r="7057" spans="1:5" x14ac:dyDescent="0.25">
      <c r="A7057" s="188">
        <v>3203111658</v>
      </c>
      <c r="B7057" s="188" t="s">
        <v>9000</v>
      </c>
      <c r="C7057" s="188" t="s">
        <v>903</v>
      </c>
      <c r="D7057" s="188" t="s">
        <v>479</v>
      </c>
      <c r="E7057" s="189">
        <v>0</v>
      </c>
    </row>
    <row r="7058" spans="1:5" x14ac:dyDescent="0.25">
      <c r="A7058" s="190">
        <v>3203111659</v>
      </c>
      <c r="B7058" s="190" t="s">
        <v>9058</v>
      </c>
      <c r="C7058" s="190" t="s">
        <v>903</v>
      </c>
      <c r="D7058" s="190" t="s">
        <v>478</v>
      </c>
      <c r="E7058" s="191">
        <v>0</v>
      </c>
    </row>
    <row r="7059" spans="1:5" x14ac:dyDescent="0.25">
      <c r="A7059" s="188">
        <v>3203111660</v>
      </c>
      <c r="B7059" s="188" t="s">
        <v>9922</v>
      </c>
      <c r="C7059" s="188" t="s">
        <v>903</v>
      </c>
      <c r="D7059" s="188" t="s">
        <v>3914</v>
      </c>
      <c r="E7059" s="189">
        <v>0</v>
      </c>
    </row>
    <row r="7060" spans="1:5" x14ac:dyDescent="0.25">
      <c r="A7060" s="190">
        <v>3203111661</v>
      </c>
      <c r="B7060" s="190" t="s">
        <v>9059</v>
      </c>
      <c r="C7060" s="190" t="s">
        <v>903</v>
      </c>
      <c r="D7060" s="190" t="s">
        <v>478</v>
      </c>
      <c r="E7060" s="191">
        <v>0</v>
      </c>
    </row>
    <row r="7061" spans="1:5" x14ac:dyDescent="0.25">
      <c r="A7061" s="188">
        <v>3203111662</v>
      </c>
      <c r="B7061" s="188" t="s">
        <v>9923</v>
      </c>
      <c r="C7061" s="188" t="s">
        <v>903</v>
      </c>
      <c r="D7061" s="188" t="s">
        <v>1975</v>
      </c>
      <c r="E7061" s="189">
        <v>0</v>
      </c>
    </row>
    <row r="7062" spans="1:5" x14ac:dyDescent="0.25">
      <c r="A7062" s="190">
        <v>3203111663</v>
      </c>
      <c r="B7062" s="190" t="s">
        <v>9924</v>
      </c>
      <c r="C7062" s="190" t="s">
        <v>903</v>
      </c>
      <c r="D7062" s="190" t="s">
        <v>479</v>
      </c>
      <c r="E7062" s="191">
        <v>0</v>
      </c>
    </row>
    <row r="7063" spans="1:5" x14ac:dyDescent="0.25">
      <c r="A7063" s="188">
        <v>3203111664</v>
      </c>
      <c r="B7063" s="188" t="s">
        <v>9925</v>
      </c>
      <c r="C7063" s="188" t="s">
        <v>903</v>
      </c>
      <c r="D7063" s="188" t="s">
        <v>479</v>
      </c>
      <c r="E7063" s="189">
        <v>0</v>
      </c>
    </row>
    <row r="7064" spans="1:5" x14ac:dyDescent="0.25">
      <c r="A7064" s="190">
        <v>3203111665</v>
      </c>
      <c r="B7064" s="190" t="s">
        <v>9060</v>
      </c>
      <c r="C7064" s="190" t="s">
        <v>903</v>
      </c>
      <c r="D7064" s="190" t="s">
        <v>1975</v>
      </c>
      <c r="E7064" s="191">
        <v>0</v>
      </c>
    </row>
    <row r="7065" spans="1:5" x14ac:dyDescent="0.25">
      <c r="A7065" s="188">
        <v>3203111666</v>
      </c>
      <c r="B7065" s="188" t="s">
        <v>9061</v>
      </c>
      <c r="C7065" s="188" t="s">
        <v>903</v>
      </c>
      <c r="D7065" s="188" t="s">
        <v>1975</v>
      </c>
      <c r="E7065" s="189">
        <v>0</v>
      </c>
    </row>
    <row r="7066" spans="1:5" x14ac:dyDescent="0.25">
      <c r="A7066" s="190">
        <v>3203111667</v>
      </c>
      <c r="B7066" s="190" t="s">
        <v>9062</v>
      </c>
      <c r="C7066" s="190" t="s">
        <v>903</v>
      </c>
      <c r="D7066" s="190" t="s">
        <v>1975</v>
      </c>
      <c r="E7066" s="191">
        <v>0</v>
      </c>
    </row>
    <row r="7067" spans="1:5" x14ac:dyDescent="0.25">
      <c r="A7067" s="188">
        <v>3203111668</v>
      </c>
      <c r="B7067" s="188" t="s">
        <v>9926</v>
      </c>
      <c r="C7067" s="188" t="s">
        <v>903</v>
      </c>
      <c r="D7067" s="188" t="s">
        <v>479</v>
      </c>
      <c r="E7067" s="189">
        <v>0</v>
      </c>
    </row>
    <row r="7068" spans="1:5" x14ac:dyDescent="0.25">
      <c r="A7068" s="190">
        <v>3203111669</v>
      </c>
      <c r="B7068" s="190" t="s">
        <v>9927</v>
      </c>
      <c r="C7068" s="190" t="s">
        <v>903</v>
      </c>
      <c r="D7068" s="190" t="s">
        <v>479</v>
      </c>
      <c r="E7068" s="191">
        <v>0</v>
      </c>
    </row>
    <row r="7069" spans="1:5" x14ac:dyDescent="0.25">
      <c r="A7069" s="188">
        <v>3203111670</v>
      </c>
      <c r="B7069" s="188" t="s">
        <v>9063</v>
      </c>
      <c r="C7069" s="188" t="s">
        <v>903</v>
      </c>
      <c r="D7069" s="188" t="s">
        <v>1975</v>
      </c>
      <c r="E7069" s="189">
        <v>0</v>
      </c>
    </row>
    <row r="7070" spans="1:5" x14ac:dyDescent="0.25">
      <c r="A7070" s="190">
        <v>3203111671</v>
      </c>
      <c r="B7070" s="190" t="s">
        <v>9064</v>
      </c>
      <c r="C7070" s="190" t="s">
        <v>903</v>
      </c>
      <c r="D7070" s="190" t="s">
        <v>1975</v>
      </c>
      <c r="E7070" s="191">
        <v>0</v>
      </c>
    </row>
    <row r="7071" spans="1:5" x14ac:dyDescent="0.25">
      <c r="A7071" s="188">
        <v>3203111672</v>
      </c>
      <c r="B7071" s="188" t="s">
        <v>9065</v>
      </c>
      <c r="C7071" s="188" t="s">
        <v>903</v>
      </c>
      <c r="D7071" s="188" t="s">
        <v>1975</v>
      </c>
      <c r="E7071" s="189">
        <v>0</v>
      </c>
    </row>
    <row r="7072" spans="1:5" x14ac:dyDescent="0.25">
      <c r="A7072" s="190">
        <v>3203111673</v>
      </c>
      <c r="B7072" s="190" t="s">
        <v>9928</v>
      </c>
      <c r="C7072" s="190" t="s">
        <v>903</v>
      </c>
      <c r="D7072" s="190" t="s">
        <v>479</v>
      </c>
      <c r="E7072" s="191">
        <v>0</v>
      </c>
    </row>
    <row r="7073" spans="1:5" x14ac:dyDescent="0.25">
      <c r="A7073" s="188">
        <v>3203111674</v>
      </c>
      <c r="B7073" s="188" t="s">
        <v>9929</v>
      </c>
      <c r="C7073" s="188" t="s">
        <v>903</v>
      </c>
      <c r="D7073" s="188" t="s">
        <v>479</v>
      </c>
      <c r="E7073" s="189">
        <v>0</v>
      </c>
    </row>
    <row r="7074" spans="1:5" x14ac:dyDescent="0.25">
      <c r="A7074" s="190">
        <v>3203111675</v>
      </c>
      <c r="B7074" s="190" t="s">
        <v>9066</v>
      </c>
      <c r="C7074" s="190" t="s">
        <v>903</v>
      </c>
      <c r="D7074" s="190" t="s">
        <v>479</v>
      </c>
      <c r="E7074" s="191">
        <v>0</v>
      </c>
    </row>
    <row r="7075" spans="1:5" x14ac:dyDescent="0.25">
      <c r="A7075" s="188">
        <v>3203111676</v>
      </c>
      <c r="B7075" s="188" t="s">
        <v>9010</v>
      </c>
      <c r="C7075" s="188" t="s">
        <v>903</v>
      </c>
      <c r="D7075" s="188" t="s">
        <v>479</v>
      </c>
      <c r="E7075" s="189">
        <v>0</v>
      </c>
    </row>
    <row r="7076" spans="1:5" x14ac:dyDescent="0.25">
      <c r="A7076" s="190">
        <v>3203111677</v>
      </c>
      <c r="B7076" s="190" t="s">
        <v>9930</v>
      </c>
      <c r="C7076" s="190" t="s">
        <v>903</v>
      </c>
      <c r="D7076" s="190" t="s">
        <v>479</v>
      </c>
      <c r="E7076" s="191">
        <v>0</v>
      </c>
    </row>
    <row r="7077" spans="1:5" x14ac:dyDescent="0.25">
      <c r="A7077" s="188">
        <v>3203111678</v>
      </c>
      <c r="B7077" s="188" t="s">
        <v>9931</v>
      </c>
      <c r="C7077" s="188" t="s">
        <v>903</v>
      </c>
      <c r="D7077" s="188" t="s">
        <v>479</v>
      </c>
      <c r="E7077" s="189">
        <v>0</v>
      </c>
    </row>
    <row r="7078" spans="1:5" x14ac:dyDescent="0.25">
      <c r="A7078" s="190">
        <v>3203111679</v>
      </c>
      <c r="B7078" s="190" t="s">
        <v>9932</v>
      </c>
      <c r="C7078" s="190" t="s">
        <v>903</v>
      </c>
      <c r="D7078" s="190" t="s">
        <v>479</v>
      </c>
      <c r="E7078" s="191">
        <v>0</v>
      </c>
    </row>
    <row r="7079" spans="1:5" x14ac:dyDescent="0.25">
      <c r="A7079" s="188">
        <v>3203111680</v>
      </c>
      <c r="B7079" s="188" t="s">
        <v>9933</v>
      </c>
      <c r="C7079" s="188" t="s">
        <v>903</v>
      </c>
      <c r="D7079" s="188" t="s">
        <v>479</v>
      </c>
      <c r="E7079" s="189">
        <v>0</v>
      </c>
    </row>
    <row r="7080" spans="1:5" x14ac:dyDescent="0.25">
      <c r="A7080" s="190">
        <v>3203111681</v>
      </c>
      <c r="B7080" s="190" t="s">
        <v>9934</v>
      </c>
      <c r="C7080" s="190" t="s">
        <v>903</v>
      </c>
      <c r="D7080" s="190" t="s">
        <v>479</v>
      </c>
      <c r="E7080" s="191">
        <v>0</v>
      </c>
    </row>
    <row r="7081" spans="1:5" x14ac:dyDescent="0.25">
      <c r="A7081" s="188">
        <v>3203111682</v>
      </c>
      <c r="B7081" s="188" t="s">
        <v>9935</v>
      </c>
      <c r="C7081" s="188" t="s">
        <v>903</v>
      </c>
      <c r="D7081" s="188" t="s">
        <v>479</v>
      </c>
      <c r="E7081" s="189">
        <v>0</v>
      </c>
    </row>
    <row r="7082" spans="1:5" x14ac:dyDescent="0.25">
      <c r="A7082" s="190">
        <v>3203111683</v>
      </c>
      <c r="B7082" s="190" t="s">
        <v>9067</v>
      </c>
      <c r="C7082" s="190" t="s">
        <v>903</v>
      </c>
      <c r="D7082" s="190" t="s">
        <v>478</v>
      </c>
      <c r="E7082" s="191">
        <v>0</v>
      </c>
    </row>
    <row r="7083" spans="1:5" x14ac:dyDescent="0.25">
      <c r="A7083" s="188">
        <v>3203111684</v>
      </c>
      <c r="B7083" s="188" t="s">
        <v>9068</v>
      </c>
      <c r="C7083" s="188" t="s">
        <v>903</v>
      </c>
      <c r="D7083" s="188" t="s">
        <v>478</v>
      </c>
      <c r="E7083" s="189">
        <v>0</v>
      </c>
    </row>
    <row r="7084" spans="1:5" x14ac:dyDescent="0.25">
      <c r="A7084" s="190">
        <v>3203111685</v>
      </c>
      <c r="B7084" s="190" t="s">
        <v>9069</v>
      </c>
      <c r="C7084" s="190" t="s">
        <v>903</v>
      </c>
      <c r="D7084" s="190" t="s">
        <v>478</v>
      </c>
      <c r="E7084" s="191">
        <v>0</v>
      </c>
    </row>
    <row r="7085" spans="1:5" x14ac:dyDescent="0.25">
      <c r="A7085" s="188">
        <v>3203111686</v>
      </c>
      <c r="B7085" s="188" t="s">
        <v>11920</v>
      </c>
      <c r="C7085" s="188" t="s">
        <v>903</v>
      </c>
      <c r="D7085" s="188" t="s">
        <v>1975</v>
      </c>
      <c r="E7085" s="189">
        <v>0</v>
      </c>
    </row>
    <row r="7086" spans="1:5" x14ac:dyDescent="0.25">
      <c r="A7086" s="190">
        <v>3203111687</v>
      </c>
      <c r="B7086" s="190" t="s">
        <v>9070</v>
      </c>
      <c r="C7086" s="190" t="s">
        <v>903</v>
      </c>
      <c r="D7086" s="190" t="s">
        <v>1975</v>
      </c>
      <c r="E7086" s="191">
        <v>0</v>
      </c>
    </row>
    <row r="7087" spans="1:5" x14ac:dyDescent="0.25">
      <c r="A7087" s="188">
        <v>3203111688</v>
      </c>
      <c r="B7087" s="188" t="s">
        <v>9071</v>
      </c>
      <c r="C7087" s="188" t="s">
        <v>903</v>
      </c>
      <c r="D7087" s="188" t="s">
        <v>1975</v>
      </c>
      <c r="E7087" s="189">
        <v>0</v>
      </c>
    </row>
    <row r="7088" spans="1:5" x14ac:dyDescent="0.25">
      <c r="A7088" s="190">
        <v>3203111689</v>
      </c>
      <c r="B7088" s="190" t="s">
        <v>9072</v>
      </c>
      <c r="C7088" s="190" t="s">
        <v>903</v>
      </c>
      <c r="D7088" s="190" t="s">
        <v>479</v>
      </c>
      <c r="E7088" s="191">
        <v>0</v>
      </c>
    </row>
    <row r="7089" spans="1:5" x14ac:dyDescent="0.25">
      <c r="A7089" s="188">
        <v>3203111690</v>
      </c>
      <c r="B7089" s="188" t="s">
        <v>9073</v>
      </c>
      <c r="C7089" s="188" t="s">
        <v>903</v>
      </c>
      <c r="D7089" s="188" t="s">
        <v>479</v>
      </c>
      <c r="E7089" s="189">
        <v>0</v>
      </c>
    </row>
    <row r="7090" spans="1:5" x14ac:dyDescent="0.25">
      <c r="A7090" s="190">
        <v>3203111691</v>
      </c>
      <c r="B7090" s="190" t="s">
        <v>9936</v>
      </c>
      <c r="C7090" s="190" t="s">
        <v>903</v>
      </c>
      <c r="D7090" s="190" t="s">
        <v>478</v>
      </c>
      <c r="E7090" s="191">
        <v>0</v>
      </c>
    </row>
    <row r="7091" spans="1:5" x14ac:dyDescent="0.25">
      <c r="A7091" s="188">
        <v>3203111692</v>
      </c>
      <c r="B7091" s="188" t="s">
        <v>9937</v>
      </c>
      <c r="C7091" s="188" t="s">
        <v>903</v>
      </c>
      <c r="D7091" s="188" t="s">
        <v>479</v>
      </c>
      <c r="E7091" s="189">
        <v>0</v>
      </c>
    </row>
    <row r="7092" spans="1:5" x14ac:dyDescent="0.25">
      <c r="A7092" s="190">
        <v>3203111693</v>
      </c>
      <c r="B7092" s="190" t="s">
        <v>9938</v>
      </c>
      <c r="C7092" s="190" t="s">
        <v>903</v>
      </c>
      <c r="D7092" s="190" t="s">
        <v>479</v>
      </c>
      <c r="E7092" s="191">
        <v>0</v>
      </c>
    </row>
    <row r="7093" spans="1:5" x14ac:dyDescent="0.25">
      <c r="A7093" s="188">
        <v>3203111694</v>
      </c>
      <c r="B7093" s="188" t="s">
        <v>9939</v>
      </c>
      <c r="C7093" s="188" t="s">
        <v>903</v>
      </c>
      <c r="D7093" s="188" t="s">
        <v>1981</v>
      </c>
      <c r="E7093" s="189">
        <v>0</v>
      </c>
    </row>
    <row r="7094" spans="1:5" x14ac:dyDescent="0.25">
      <c r="A7094" s="190">
        <v>3203111695</v>
      </c>
      <c r="B7094" s="190" t="s">
        <v>9940</v>
      </c>
      <c r="C7094" s="190" t="s">
        <v>903</v>
      </c>
      <c r="D7094" s="190" t="s">
        <v>479</v>
      </c>
      <c r="E7094" s="191">
        <v>0</v>
      </c>
    </row>
    <row r="7095" spans="1:5" x14ac:dyDescent="0.25">
      <c r="A7095" s="188">
        <v>3203111696</v>
      </c>
      <c r="B7095" s="188" t="s">
        <v>9941</v>
      </c>
      <c r="C7095" s="188" t="s">
        <v>903</v>
      </c>
      <c r="D7095" s="188" t="s">
        <v>479</v>
      </c>
      <c r="E7095" s="189">
        <v>0</v>
      </c>
    </row>
    <row r="7096" spans="1:5" x14ac:dyDescent="0.25">
      <c r="A7096" s="190">
        <v>3203111697</v>
      </c>
      <c r="B7096" s="190" t="s">
        <v>9942</v>
      </c>
      <c r="C7096" s="190" t="s">
        <v>903</v>
      </c>
      <c r="D7096" s="190" t="s">
        <v>479</v>
      </c>
      <c r="E7096" s="191">
        <v>0</v>
      </c>
    </row>
    <row r="7097" spans="1:5" x14ac:dyDescent="0.25">
      <c r="A7097" s="188">
        <v>3203111698</v>
      </c>
      <c r="B7097" s="188" t="s">
        <v>9943</v>
      </c>
      <c r="C7097" s="188" t="s">
        <v>903</v>
      </c>
      <c r="D7097" s="188" t="s">
        <v>874</v>
      </c>
      <c r="E7097" s="189">
        <v>0</v>
      </c>
    </row>
    <row r="7098" spans="1:5" x14ac:dyDescent="0.25">
      <c r="A7098" s="190">
        <v>3203111699</v>
      </c>
      <c r="B7098" s="190" t="s">
        <v>9944</v>
      </c>
      <c r="C7098" s="190" t="s">
        <v>903</v>
      </c>
      <c r="D7098" s="190" t="s">
        <v>479</v>
      </c>
      <c r="E7098" s="191">
        <v>0</v>
      </c>
    </row>
    <row r="7099" spans="1:5" x14ac:dyDescent="0.25">
      <c r="A7099" s="188">
        <v>3203111700</v>
      </c>
      <c r="B7099" s="188" t="s">
        <v>9945</v>
      </c>
      <c r="C7099" s="188" t="s">
        <v>903</v>
      </c>
      <c r="D7099" s="188" t="s">
        <v>1975</v>
      </c>
      <c r="E7099" s="189">
        <v>0</v>
      </c>
    </row>
    <row r="7100" spans="1:5" x14ac:dyDescent="0.25">
      <c r="A7100" s="190">
        <v>3203111701</v>
      </c>
      <c r="B7100" s="190" t="s">
        <v>9946</v>
      </c>
      <c r="C7100" s="190" t="s">
        <v>903</v>
      </c>
      <c r="D7100" s="190" t="s">
        <v>479</v>
      </c>
      <c r="E7100" s="191">
        <v>0</v>
      </c>
    </row>
    <row r="7101" spans="1:5" x14ac:dyDescent="0.25">
      <c r="A7101" s="188">
        <v>3203111702</v>
      </c>
      <c r="B7101" s="188" t="s">
        <v>9947</v>
      </c>
      <c r="C7101" s="188" t="s">
        <v>903</v>
      </c>
      <c r="D7101" s="188" t="s">
        <v>479</v>
      </c>
      <c r="E7101" s="189">
        <v>0</v>
      </c>
    </row>
    <row r="7102" spans="1:5" x14ac:dyDescent="0.25">
      <c r="A7102" s="190">
        <v>3203111703</v>
      </c>
      <c r="B7102" s="190" t="s">
        <v>9948</v>
      </c>
      <c r="C7102" s="190" t="s">
        <v>903</v>
      </c>
      <c r="D7102" s="190" t="s">
        <v>479</v>
      </c>
      <c r="E7102" s="191">
        <v>0</v>
      </c>
    </row>
    <row r="7103" spans="1:5" x14ac:dyDescent="0.25">
      <c r="A7103" s="188">
        <v>3203111704</v>
      </c>
      <c r="B7103" s="188" t="s">
        <v>9949</v>
      </c>
      <c r="C7103" s="188" t="s">
        <v>903</v>
      </c>
      <c r="D7103" s="188" t="s">
        <v>1975</v>
      </c>
      <c r="E7103" s="189">
        <v>0</v>
      </c>
    </row>
    <row r="7104" spans="1:5" x14ac:dyDescent="0.25">
      <c r="A7104" s="190">
        <v>3203111705</v>
      </c>
      <c r="B7104" s="190" t="s">
        <v>9950</v>
      </c>
      <c r="C7104" s="190" t="s">
        <v>903</v>
      </c>
      <c r="D7104" s="190" t="s">
        <v>1975</v>
      </c>
      <c r="E7104" s="191">
        <v>0</v>
      </c>
    </row>
    <row r="7105" spans="1:5" x14ac:dyDescent="0.25">
      <c r="A7105" s="188">
        <v>3203111706</v>
      </c>
      <c r="B7105" s="188" t="s">
        <v>9951</v>
      </c>
      <c r="C7105" s="188" t="s">
        <v>903</v>
      </c>
      <c r="D7105" s="188" t="s">
        <v>1975</v>
      </c>
      <c r="E7105" s="189">
        <v>0</v>
      </c>
    </row>
    <row r="7106" spans="1:5" x14ac:dyDescent="0.25">
      <c r="A7106" s="190">
        <v>3203111707</v>
      </c>
      <c r="B7106" s="190" t="s">
        <v>9952</v>
      </c>
      <c r="C7106" s="190" t="s">
        <v>903</v>
      </c>
      <c r="D7106" s="190" t="s">
        <v>479</v>
      </c>
      <c r="E7106" s="191">
        <v>0</v>
      </c>
    </row>
    <row r="7107" spans="1:5" x14ac:dyDescent="0.25">
      <c r="A7107" s="188">
        <v>3203111708</v>
      </c>
      <c r="B7107" s="188" t="s">
        <v>9953</v>
      </c>
      <c r="C7107" s="188" t="s">
        <v>903</v>
      </c>
      <c r="D7107" s="188" t="s">
        <v>1975</v>
      </c>
      <c r="E7107" s="189">
        <v>0</v>
      </c>
    </row>
    <row r="7108" spans="1:5" x14ac:dyDescent="0.25">
      <c r="A7108" s="190">
        <v>3203111709</v>
      </c>
      <c r="B7108" s="190" t="s">
        <v>9954</v>
      </c>
      <c r="C7108" s="190" t="s">
        <v>903</v>
      </c>
      <c r="D7108" s="190" t="s">
        <v>479</v>
      </c>
      <c r="E7108" s="191">
        <v>0</v>
      </c>
    </row>
    <row r="7109" spans="1:5" x14ac:dyDescent="0.25">
      <c r="A7109" s="188">
        <v>3203111710</v>
      </c>
      <c r="B7109" s="188" t="s">
        <v>9955</v>
      </c>
      <c r="C7109" s="188" t="s">
        <v>903</v>
      </c>
      <c r="D7109" s="188" t="s">
        <v>479</v>
      </c>
      <c r="E7109" s="189">
        <v>0</v>
      </c>
    </row>
    <row r="7110" spans="1:5" x14ac:dyDescent="0.25">
      <c r="A7110" s="190">
        <v>3203111711</v>
      </c>
      <c r="B7110" s="190" t="s">
        <v>9956</v>
      </c>
      <c r="C7110" s="190" t="s">
        <v>903</v>
      </c>
      <c r="D7110" s="190" t="s">
        <v>479</v>
      </c>
      <c r="E7110" s="191">
        <v>0</v>
      </c>
    </row>
    <row r="7111" spans="1:5" x14ac:dyDescent="0.25">
      <c r="A7111" s="188">
        <v>3203111712</v>
      </c>
      <c r="B7111" s="188" t="s">
        <v>9957</v>
      </c>
      <c r="C7111" s="188" t="s">
        <v>903</v>
      </c>
      <c r="D7111" s="188" t="s">
        <v>479</v>
      </c>
      <c r="E7111" s="189">
        <v>0</v>
      </c>
    </row>
    <row r="7112" spans="1:5" x14ac:dyDescent="0.25">
      <c r="A7112" s="190">
        <v>3203111713</v>
      </c>
      <c r="B7112" s="190" t="s">
        <v>9112</v>
      </c>
      <c r="C7112" s="190" t="s">
        <v>903</v>
      </c>
      <c r="D7112" s="190" t="s">
        <v>478</v>
      </c>
      <c r="E7112" s="191">
        <v>0</v>
      </c>
    </row>
    <row r="7113" spans="1:5" x14ac:dyDescent="0.25">
      <c r="A7113" s="188">
        <v>3203111714</v>
      </c>
      <c r="B7113" s="188" t="s">
        <v>9958</v>
      </c>
      <c r="C7113" s="188" t="s">
        <v>903</v>
      </c>
      <c r="D7113" s="188" t="s">
        <v>1975</v>
      </c>
      <c r="E7113" s="189">
        <v>0</v>
      </c>
    </row>
    <row r="7114" spans="1:5" x14ac:dyDescent="0.25">
      <c r="A7114" s="190">
        <v>3203111715</v>
      </c>
      <c r="B7114" s="190" t="s">
        <v>9074</v>
      </c>
      <c r="C7114" s="190" t="s">
        <v>903</v>
      </c>
      <c r="D7114" s="190" t="s">
        <v>479</v>
      </c>
      <c r="E7114" s="191">
        <v>0</v>
      </c>
    </row>
    <row r="7115" spans="1:5" x14ac:dyDescent="0.25">
      <c r="A7115" s="188">
        <v>3203111716</v>
      </c>
      <c r="B7115" s="188" t="s">
        <v>9075</v>
      </c>
      <c r="C7115" s="188" t="s">
        <v>903</v>
      </c>
      <c r="D7115" s="188" t="s">
        <v>479</v>
      </c>
      <c r="E7115" s="189">
        <v>0</v>
      </c>
    </row>
    <row r="7116" spans="1:5" x14ac:dyDescent="0.25">
      <c r="A7116" s="190">
        <v>3203111717</v>
      </c>
      <c r="B7116" s="190" t="s">
        <v>9959</v>
      </c>
      <c r="C7116" s="190" t="s">
        <v>903</v>
      </c>
      <c r="D7116" s="190" t="s">
        <v>479</v>
      </c>
      <c r="E7116" s="191">
        <v>0</v>
      </c>
    </row>
    <row r="7117" spans="1:5" x14ac:dyDescent="0.25">
      <c r="A7117" s="188">
        <v>3203111718</v>
      </c>
      <c r="B7117" s="188" t="s">
        <v>9960</v>
      </c>
      <c r="C7117" s="188" t="s">
        <v>903</v>
      </c>
      <c r="D7117" s="188" t="s">
        <v>479</v>
      </c>
      <c r="E7117" s="189">
        <v>0</v>
      </c>
    </row>
    <row r="7118" spans="1:5" x14ac:dyDescent="0.25">
      <c r="A7118" s="190">
        <v>3203111719</v>
      </c>
      <c r="B7118" s="190" t="s">
        <v>9076</v>
      </c>
      <c r="C7118" s="190" t="s">
        <v>903</v>
      </c>
      <c r="D7118" s="190" t="s">
        <v>874</v>
      </c>
      <c r="E7118" s="191">
        <v>0</v>
      </c>
    </row>
    <row r="7119" spans="1:5" x14ac:dyDescent="0.25">
      <c r="A7119" s="188">
        <v>3203111720</v>
      </c>
      <c r="B7119" s="188" t="s">
        <v>9077</v>
      </c>
      <c r="C7119" s="188" t="s">
        <v>903</v>
      </c>
      <c r="D7119" s="188" t="s">
        <v>479</v>
      </c>
      <c r="E7119" s="189">
        <v>0</v>
      </c>
    </row>
    <row r="7120" spans="1:5" x14ac:dyDescent="0.25">
      <c r="A7120" s="190">
        <v>3203111721</v>
      </c>
      <c r="B7120" s="190" t="s">
        <v>9078</v>
      </c>
      <c r="C7120" s="190" t="s">
        <v>903</v>
      </c>
      <c r="D7120" s="190" t="s">
        <v>479</v>
      </c>
      <c r="E7120" s="191">
        <v>0</v>
      </c>
    </row>
    <row r="7121" spans="1:5" x14ac:dyDescent="0.25">
      <c r="A7121" s="188">
        <v>3203111722</v>
      </c>
      <c r="B7121" s="188" t="s">
        <v>9079</v>
      </c>
      <c r="C7121" s="188" t="s">
        <v>903</v>
      </c>
      <c r="D7121" s="188" t="s">
        <v>479</v>
      </c>
      <c r="E7121" s="189">
        <v>0</v>
      </c>
    </row>
    <row r="7122" spans="1:5" x14ac:dyDescent="0.25">
      <c r="A7122" s="190">
        <v>3203111723</v>
      </c>
      <c r="B7122" s="190" t="s">
        <v>9961</v>
      </c>
      <c r="C7122" s="190" t="s">
        <v>903</v>
      </c>
      <c r="D7122" s="190" t="s">
        <v>479</v>
      </c>
      <c r="E7122" s="191">
        <v>0</v>
      </c>
    </row>
    <row r="7123" spans="1:5" x14ac:dyDescent="0.25">
      <c r="A7123" s="188">
        <v>3203111724</v>
      </c>
      <c r="B7123" s="188" t="s">
        <v>9962</v>
      </c>
      <c r="C7123" s="188" t="s">
        <v>903</v>
      </c>
      <c r="D7123" s="188" t="s">
        <v>874</v>
      </c>
      <c r="E7123" s="189">
        <v>0</v>
      </c>
    </row>
    <row r="7124" spans="1:5" x14ac:dyDescent="0.25">
      <c r="A7124" s="190">
        <v>3203111725</v>
      </c>
      <c r="B7124" s="190" t="s">
        <v>9080</v>
      </c>
      <c r="C7124" s="190" t="s">
        <v>903</v>
      </c>
      <c r="D7124" s="190" t="s">
        <v>479</v>
      </c>
      <c r="E7124" s="191">
        <v>0</v>
      </c>
    </row>
    <row r="7125" spans="1:5" x14ac:dyDescent="0.25">
      <c r="A7125" s="188">
        <v>3203111726</v>
      </c>
      <c r="B7125" s="188" t="s">
        <v>9963</v>
      </c>
      <c r="C7125" s="188" t="s">
        <v>903</v>
      </c>
      <c r="D7125" s="188" t="s">
        <v>479</v>
      </c>
      <c r="E7125" s="189">
        <v>0</v>
      </c>
    </row>
    <row r="7126" spans="1:5" x14ac:dyDescent="0.25">
      <c r="A7126" s="190">
        <v>3203111727</v>
      </c>
      <c r="B7126" s="190" t="s">
        <v>9081</v>
      </c>
      <c r="C7126" s="190" t="s">
        <v>903</v>
      </c>
      <c r="D7126" s="190" t="s">
        <v>1975</v>
      </c>
      <c r="E7126" s="191">
        <v>0</v>
      </c>
    </row>
    <row r="7127" spans="1:5" x14ac:dyDescent="0.25">
      <c r="A7127" s="188">
        <v>3203111728</v>
      </c>
      <c r="B7127" s="188" t="s">
        <v>9964</v>
      </c>
      <c r="C7127" s="188" t="s">
        <v>903</v>
      </c>
      <c r="D7127" s="188" t="s">
        <v>479</v>
      </c>
      <c r="E7127" s="189">
        <v>0</v>
      </c>
    </row>
    <row r="7128" spans="1:5" x14ac:dyDescent="0.25">
      <c r="A7128" s="190">
        <v>3203111729</v>
      </c>
      <c r="B7128" s="190" t="s">
        <v>9965</v>
      </c>
      <c r="C7128" s="190" t="s">
        <v>903</v>
      </c>
      <c r="D7128" s="190" t="s">
        <v>479</v>
      </c>
      <c r="E7128" s="191">
        <v>0</v>
      </c>
    </row>
    <row r="7129" spans="1:5" x14ac:dyDescent="0.25">
      <c r="A7129" s="188">
        <v>3203111730</v>
      </c>
      <c r="B7129" s="188" t="s">
        <v>9082</v>
      </c>
      <c r="C7129" s="188" t="s">
        <v>903</v>
      </c>
      <c r="D7129" s="188" t="s">
        <v>479</v>
      </c>
      <c r="E7129" s="189">
        <v>0</v>
      </c>
    </row>
    <row r="7130" spans="1:5" x14ac:dyDescent="0.25">
      <c r="A7130" s="190">
        <v>3203111731</v>
      </c>
      <c r="B7130" s="190" t="s">
        <v>9083</v>
      </c>
      <c r="C7130" s="190" t="s">
        <v>903</v>
      </c>
      <c r="D7130" s="190" t="s">
        <v>479</v>
      </c>
      <c r="E7130" s="191">
        <v>0</v>
      </c>
    </row>
    <row r="7131" spans="1:5" x14ac:dyDescent="0.25">
      <c r="A7131" s="188">
        <v>3203111732</v>
      </c>
      <c r="B7131" s="188" t="s">
        <v>9966</v>
      </c>
      <c r="C7131" s="188" t="s">
        <v>903</v>
      </c>
      <c r="D7131" s="188" t="s">
        <v>479</v>
      </c>
      <c r="E7131" s="189">
        <v>0</v>
      </c>
    </row>
    <row r="7132" spans="1:5" x14ac:dyDescent="0.25">
      <c r="A7132" s="190">
        <v>3203111733</v>
      </c>
      <c r="B7132" s="190" t="s">
        <v>9084</v>
      </c>
      <c r="C7132" s="190" t="s">
        <v>903</v>
      </c>
      <c r="D7132" s="190" t="s">
        <v>479</v>
      </c>
      <c r="E7132" s="191">
        <v>0</v>
      </c>
    </row>
    <row r="7133" spans="1:5" x14ac:dyDescent="0.25">
      <c r="A7133" s="188">
        <v>3203111734</v>
      </c>
      <c r="B7133" s="188" t="s">
        <v>9085</v>
      </c>
      <c r="C7133" s="188" t="s">
        <v>903</v>
      </c>
      <c r="D7133" s="188" t="s">
        <v>479</v>
      </c>
      <c r="E7133" s="189">
        <v>0</v>
      </c>
    </row>
    <row r="7134" spans="1:5" x14ac:dyDescent="0.25">
      <c r="A7134" s="190">
        <v>3203111735</v>
      </c>
      <c r="B7134" s="190" t="s">
        <v>9086</v>
      </c>
      <c r="C7134" s="190" t="s">
        <v>903</v>
      </c>
      <c r="D7134" s="190" t="s">
        <v>479</v>
      </c>
      <c r="E7134" s="191">
        <v>0</v>
      </c>
    </row>
    <row r="7135" spans="1:5" x14ac:dyDescent="0.25">
      <c r="A7135" s="188">
        <v>3203111736</v>
      </c>
      <c r="B7135" s="188" t="s">
        <v>8676</v>
      </c>
      <c r="C7135" s="188" t="s">
        <v>903</v>
      </c>
      <c r="D7135" s="188" t="s">
        <v>479</v>
      </c>
      <c r="E7135" s="189">
        <v>0</v>
      </c>
    </row>
    <row r="7136" spans="1:5" x14ac:dyDescent="0.25">
      <c r="A7136" s="190">
        <v>3203111737</v>
      </c>
      <c r="B7136" s="190" t="s">
        <v>9967</v>
      </c>
      <c r="C7136" s="190" t="s">
        <v>903</v>
      </c>
      <c r="D7136" s="190" t="s">
        <v>479</v>
      </c>
      <c r="E7136" s="191">
        <v>0</v>
      </c>
    </row>
    <row r="7137" spans="1:5" x14ac:dyDescent="0.25">
      <c r="A7137" s="188">
        <v>3203111738</v>
      </c>
      <c r="B7137" s="188" t="s">
        <v>9087</v>
      </c>
      <c r="C7137" s="188" t="s">
        <v>903</v>
      </c>
      <c r="D7137" s="188" t="s">
        <v>479</v>
      </c>
      <c r="E7137" s="189">
        <v>0</v>
      </c>
    </row>
    <row r="7138" spans="1:5" x14ac:dyDescent="0.25">
      <c r="A7138" s="190">
        <v>3203111739</v>
      </c>
      <c r="B7138" s="190" t="s">
        <v>9088</v>
      </c>
      <c r="C7138" s="190" t="s">
        <v>903</v>
      </c>
      <c r="D7138" s="190" t="s">
        <v>479</v>
      </c>
      <c r="E7138" s="191">
        <v>0</v>
      </c>
    </row>
    <row r="7139" spans="1:5" x14ac:dyDescent="0.25">
      <c r="A7139" s="188">
        <v>3203111740</v>
      </c>
      <c r="B7139" s="188" t="s">
        <v>9968</v>
      </c>
      <c r="C7139" s="188" t="s">
        <v>903</v>
      </c>
      <c r="D7139" s="188" t="s">
        <v>479</v>
      </c>
      <c r="E7139" s="189">
        <v>0</v>
      </c>
    </row>
    <row r="7140" spans="1:5" x14ac:dyDescent="0.25">
      <c r="A7140" s="190">
        <v>3203111741</v>
      </c>
      <c r="B7140" s="190" t="s">
        <v>9969</v>
      </c>
      <c r="C7140" s="190" t="s">
        <v>903</v>
      </c>
      <c r="D7140" s="190" t="s">
        <v>479</v>
      </c>
      <c r="E7140" s="191">
        <v>0</v>
      </c>
    </row>
    <row r="7141" spans="1:5" x14ac:dyDescent="0.25">
      <c r="A7141" s="188">
        <v>3203111742</v>
      </c>
      <c r="B7141" s="188" t="s">
        <v>9089</v>
      </c>
      <c r="C7141" s="188" t="s">
        <v>903</v>
      </c>
      <c r="D7141" s="188" t="s">
        <v>874</v>
      </c>
      <c r="E7141" s="189">
        <v>0</v>
      </c>
    </row>
    <row r="7142" spans="1:5" x14ac:dyDescent="0.25">
      <c r="A7142" s="190">
        <v>3203111743</v>
      </c>
      <c r="B7142" s="190" t="s">
        <v>9090</v>
      </c>
      <c r="C7142" s="190" t="s">
        <v>903</v>
      </c>
      <c r="D7142" s="190" t="s">
        <v>874</v>
      </c>
      <c r="E7142" s="191">
        <v>0</v>
      </c>
    </row>
    <row r="7143" spans="1:5" x14ac:dyDescent="0.25">
      <c r="A7143" s="188">
        <v>3203111744</v>
      </c>
      <c r="B7143" s="188" t="s">
        <v>9091</v>
      </c>
      <c r="C7143" s="188" t="s">
        <v>903</v>
      </c>
      <c r="D7143" s="188" t="s">
        <v>874</v>
      </c>
      <c r="E7143" s="189">
        <v>0</v>
      </c>
    </row>
    <row r="7144" spans="1:5" x14ac:dyDescent="0.25">
      <c r="A7144" s="190">
        <v>3203111745</v>
      </c>
      <c r="B7144" s="190" t="s">
        <v>9092</v>
      </c>
      <c r="C7144" s="190" t="s">
        <v>903</v>
      </c>
      <c r="D7144" s="190" t="s">
        <v>874</v>
      </c>
      <c r="E7144" s="191">
        <v>0</v>
      </c>
    </row>
    <row r="7145" spans="1:5" x14ac:dyDescent="0.25">
      <c r="A7145" s="188">
        <v>3203111746</v>
      </c>
      <c r="B7145" s="188" t="s">
        <v>9093</v>
      </c>
      <c r="C7145" s="188" t="s">
        <v>903</v>
      </c>
      <c r="D7145" s="188" t="s">
        <v>874</v>
      </c>
      <c r="E7145" s="189">
        <v>0</v>
      </c>
    </row>
    <row r="7146" spans="1:5" x14ac:dyDescent="0.25">
      <c r="A7146" s="190">
        <v>3203111747</v>
      </c>
      <c r="B7146" s="190" t="s">
        <v>9094</v>
      </c>
      <c r="C7146" s="190" t="s">
        <v>903</v>
      </c>
      <c r="D7146" s="190" t="s">
        <v>874</v>
      </c>
      <c r="E7146" s="191">
        <v>0</v>
      </c>
    </row>
    <row r="7147" spans="1:5" x14ac:dyDescent="0.25">
      <c r="A7147" s="188">
        <v>3203111748</v>
      </c>
      <c r="B7147" s="188" t="s">
        <v>9095</v>
      </c>
      <c r="C7147" s="188" t="s">
        <v>903</v>
      </c>
      <c r="D7147" s="188" t="s">
        <v>874</v>
      </c>
      <c r="E7147" s="189">
        <v>0</v>
      </c>
    </row>
    <row r="7148" spans="1:5" x14ac:dyDescent="0.25">
      <c r="A7148" s="190">
        <v>3203111749</v>
      </c>
      <c r="B7148" s="190" t="s">
        <v>9096</v>
      </c>
      <c r="C7148" s="190" t="s">
        <v>903</v>
      </c>
      <c r="D7148" s="190" t="s">
        <v>874</v>
      </c>
      <c r="E7148" s="191">
        <v>0</v>
      </c>
    </row>
    <row r="7149" spans="1:5" x14ac:dyDescent="0.25">
      <c r="A7149" s="188">
        <v>3203111750</v>
      </c>
      <c r="B7149" s="188" t="s">
        <v>9097</v>
      </c>
      <c r="C7149" s="188" t="s">
        <v>903</v>
      </c>
      <c r="D7149" s="188" t="s">
        <v>479</v>
      </c>
      <c r="E7149" s="189">
        <v>0</v>
      </c>
    </row>
    <row r="7150" spans="1:5" x14ac:dyDescent="0.25">
      <c r="A7150" s="190">
        <v>3203111751</v>
      </c>
      <c r="B7150" s="190" t="s">
        <v>9970</v>
      </c>
      <c r="C7150" s="190" t="s">
        <v>903</v>
      </c>
      <c r="D7150" s="190" t="s">
        <v>479</v>
      </c>
      <c r="E7150" s="191">
        <v>0</v>
      </c>
    </row>
    <row r="7151" spans="1:5" x14ac:dyDescent="0.25">
      <c r="A7151" s="188">
        <v>3203111752</v>
      </c>
      <c r="B7151" s="188" t="s">
        <v>9971</v>
      </c>
      <c r="C7151" s="188" t="s">
        <v>903</v>
      </c>
      <c r="D7151" s="188" t="s">
        <v>479</v>
      </c>
      <c r="E7151" s="189">
        <v>0</v>
      </c>
    </row>
    <row r="7152" spans="1:5" x14ac:dyDescent="0.25">
      <c r="A7152" s="190">
        <v>3203111753</v>
      </c>
      <c r="B7152" s="190" t="s">
        <v>9972</v>
      </c>
      <c r="C7152" s="190" t="s">
        <v>903</v>
      </c>
      <c r="D7152" s="190" t="s">
        <v>479</v>
      </c>
      <c r="E7152" s="191">
        <v>0</v>
      </c>
    </row>
    <row r="7153" spans="1:5" x14ac:dyDescent="0.25">
      <c r="A7153" s="188">
        <v>3203111754</v>
      </c>
      <c r="B7153" s="188" t="s">
        <v>9098</v>
      </c>
      <c r="C7153" s="188" t="s">
        <v>903</v>
      </c>
      <c r="D7153" s="188" t="s">
        <v>874</v>
      </c>
      <c r="E7153" s="189">
        <v>0</v>
      </c>
    </row>
    <row r="7154" spans="1:5" x14ac:dyDescent="0.25">
      <c r="A7154" s="190">
        <v>3203111755</v>
      </c>
      <c r="B7154" s="190" t="s">
        <v>9973</v>
      </c>
      <c r="C7154" s="190" t="s">
        <v>903</v>
      </c>
      <c r="D7154" s="190" t="s">
        <v>2360</v>
      </c>
      <c r="E7154" s="191">
        <v>0</v>
      </c>
    </row>
    <row r="7155" spans="1:5" x14ac:dyDescent="0.25">
      <c r="A7155" s="188">
        <v>3203111756</v>
      </c>
      <c r="B7155" s="188" t="s">
        <v>9974</v>
      </c>
      <c r="C7155" s="188" t="s">
        <v>903</v>
      </c>
      <c r="D7155" s="188" t="s">
        <v>2091</v>
      </c>
      <c r="E7155" s="189">
        <v>0</v>
      </c>
    </row>
    <row r="7156" spans="1:5" x14ac:dyDescent="0.25">
      <c r="A7156" s="190">
        <v>3203111757</v>
      </c>
      <c r="B7156" s="190" t="s">
        <v>9975</v>
      </c>
      <c r="C7156" s="190" t="s">
        <v>903</v>
      </c>
      <c r="D7156" s="190" t="s">
        <v>479</v>
      </c>
      <c r="E7156" s="191">
        <v>0</v>
      </c>
    </row>
    <row r="7157" spans="1:5" x14ac:dyDescent="0.25">
      <c r="A7157" s="188">
        <v>3203111758</v>
      </c>
      <c r="B7157" s="188" t="s">
        <v>9099</v>
      </c>
      <c r="C7157" s="188" t="s">
        <v>903</v>
      </c>
      <c r="D7157" s="188" t="s">
        <v>479</v>
      </c>
      <c r="E7157" s="189">
        <v>0</v>
      </c>
    </row>
    <row r="7158" spans="1:5" x14ac:dyDescent="0.25">
      <c r="A7158" s="190">
        <v>3203111759</v>
      </c>
      <c r="B7158" s="190" t="s">
        <v>11921</v>
      </c>
      <c r="C7158" s="190" t="s">
        <v>903</v>
      </c>
      <c r="D7158" s="190" t="s">
        <v>479</v>
      </c>
      <c r="E7158" s="191">
        <v>0</v>
      </c>
    </row>
    <row r="7159" spans="1:5" x14ac:dyDescent="0.25">
      <c r="A7159" s="188">
        <v>3203111760</v>
      </c>
      <c r="B7159" s="188" t="s">
        <v>11922</v>
      </c>
      <c r="C7159" s="188" t="s">
        <v>903</v>
      </c>
      <c r="D7159" s="188" t="s">
        <v>479</v>
      </c>
      <c r="E7159" s="189">
        <v>0</v>
      </c>
    </row>
    <row r="7160" spans="1:5" x14ac:dyDescent="0.25">
      <c r="A7160" s="190">
        <v>3203111761</v>
      </c>
      <c r="B7160" s="190" t="s">
        <v>12443</v>
      </c>
      <c r="C7160" s="190" t="s">
        <v>903</v>
      </c>
      <c r="D7160" s="190" t="s">
        <v>479</v>
      </c>
      <c r="E7160" s="191">
        <v>0</v>
      </c>
    </row>
    <row r="7161" spans="1:5" x14ac:dyDescent="0.25">
      <c r="A7161" s="188">
        <v>3203111762</v>
      </c>
      <c r="B7161" s="188" t="s">
        <v>11923</v>
      </c>
      <c r="C7161" s="188" t="s">
        <v>903</v>
      </c>
      <c r="D7161" s="188" t="s">
        <v>874</v>
      </c>
      <c r="E7161" s="189">
        <v>0</v>
      </c>
    </row>
    <row r="7162" spans="1:5" x14ac:dyDescent="0.25">
      <c r="A7162" s="190">
        <v>3203111763</v>
      </c>
      <c r="B7162" s="190" t="s">
        <v>11924</v>
      </c>
      <c r="C7162" s="190" t="s">
        <v>903</v>
      </c>
      <c r="D7162" s="190" t="s">
        <v>874</v>
      </c>
      <c r="E7162" s="191">
        <v>0</v>
      </c>
    </row>
    <row r="7163" spans="1:5" x14ac:dyDescent="0.25">
      <c r="A7163" s="188">
        <v>3203111764</v>
      </c>
      <c r="B7163" s="188" t="s">
        <v>11925</v>
      </c>
      <c r="C7163" s="188" t="s">
        <v>903</v>
      </c>
      <c r="D7163" s="188" t="s">
        <v>874</v>
      </c>
      <c r="E7163" s="189">
        <v>0</v>
      </c>
    </row>
    <row r="7164" spans="1:5" x14ac:dyDescent="0.25">
      <c r="A7164" s="190">
        <v>3203111765</v>
      </c>
      <c r="B7164" s="190" t="s">
        <v>12444</v>
      </c>
      <c r="C7164" s="190" t="s">
        <v>903</v>
      </c>
      <c r="D7164" s="190" t="s">
        <v>479</v>
      </c>
      <c r="E7164" s="191">
        <v>0</v>
      </c>
    </row>
    <row r="7165" spans="1:5" x14ac:dyDescent="0.25">
      <c r="A7165" s="188">
        <v>3203111766</v>
      </c>
      <c r="B7165" s="188" t="s">
        <v>11926</v>
      </c>
      <c r="C7165" s="188" t="s">
        <v>903</v>
      </c>
      <c r="D7165" s="188" t="s">
        <v>1975</v>
      </c>
      <c r="E7165" s="189">
        <v>0</v>
      </c>
    </row>
    <row r="7166" spans="1:5" x14ac:dyDescent="0.25">
      <c r="A7166" s="190">
        <v>3203111767</v>
      </c>
      <c r="B7166" s="190" t="s">
        <v>11927</v>
      </c>
      <c r="C7166" s="190" t="s">
        <v>903</v>
      </c>
      <c r="D7166" s="190" t="s">
        <v>1975</v>
      </c>
      <c r="E7166" s="191">
        <v>0</v>
      </c>
    </row>
    <row r="7167" spans="1:5" x14ac:dyDescent="0.25">
      <c r="A7167" s="188">
        <v>3203111768</v>
      </c>
      <c r="B7167" s="188" t="s">
        <v>11928</v>
      </c>
      <c r="C7167" s="188" t="s">
        <v>903</v>
      </c>
      <c r="D7167" s="188" t="s">
        <v>1975</v>
      </c>
      <c r="E7167" s="189">
        <v>0</v>
      </c>
    </row>
    <row r="7168" spans="1:5" x14ac:dyDescent="0.25">
      <c r="A7168" s="190">
        <v>3203111769</v>
      </c>
      <c r="B7168" s="190" t="s">
        <v>11929</v>
      </c>
      <c r="C7168" s="190" t="s">
        <v>903</v>
      </c>
      <c r="D7168" s="190" t="s">
        <v>874</v>
      </c>
      <c r="E7168" s="191">
        <v>0</v>
      </c>
    </row>
    <row r="7169" spans="1:5" x14ac:dyDescent="0.25">
      <c r="A7169" s="188">
        <v>3203111770</v>
      </c>
      <c r="B7169" s="188" t="s">
        <v>11930</v>
      </c>
      <c r="C7169" s="188" t="s">
        <v>903</v>
      </c>
      <c r="D7169" s="188" t="s">
        <v>1975</v>
      </c>
      <c r="E7169" s="189">
        <v>0</v>
      </c>
    </row>
    <row r="7170" spans="1:5" x14ac:dyDescent="0.25">
      <c r="A7170" s="190">
        <v>3203111771</v>
      </c>
      <c r="B7170" s="190" t="s">
        <v>12445</v>
      </c>
      <c r="C7170" s="190" t="s">
        <v>903</v>
      </c>
      <c r="D7170" s="190" t="s">
        <v>479</v>
      </c>
      <c r="E7170" s="191">
        <v>0</v>
      </c>
    </row>
    <row r="7171" spans="1:5" x14ac:dyDescent="0.25">
      <c r="A7171" s="188">
        <v>3203111772</v>
      </c>
      <c r="B7171" s="188" t="s">
        <v>12446</v>
      </c>
      <c r="C7171" s="188" t="s">
        <v>903</v>
      </c>
      <c r="D7171" s="188" t="s">
        <v>479</v>
      </c>
      <c r="E7171" s="189">
        <v>0</v>
      </c>
    </row>
    <row r="7172" spans="1:5" x14ac:dyDescent="0.25">
      <c r="A7172" s="190">
        <v>3203111773</v>
      </c>
      <c r="B7172" s="190" t="s">
        <v>12447</v>
      </c>
      <c r="C7172" s="190" t="s">
        <v>903</v>
      </c>
      <c r="D7172" s="190" t="s">
        <v>479</v>
      </c>
      <c r="E7172" s="191">
        <v>0</v>
      </c>
    </row>
    <row r="7173" spans="1:5" x14ac:dyDescent="0.25">
      <c r="A7173" s="188">
        <v>3203111774</v>
      </c>
      <c r="B7173" s="188" t="s">
        <v>12448</v>
      </c>
      <c r="C7173" s="188" t="s">
        <v>903</v>
      </c>
      <c r="D7173" s="188" t="s">
        <v>1975</v>
      </c>
      <c r="E7173" s="189">
        <v>0</v>
      </c>
    </row>
    <row r="7174" spans="1:5" x14ac:dyDescent="0.25">
      <c r="A7174" s="190">
        <v>3203111775</v>
      </c>
      <c r="B7174" s="190" t="s">
        <v>12449</v>
      </c>
      <c r="C7174" s="190" t="s">
        <v>903</v>
      </c>
      <c r="D7174" s="190" t="s">
        <v>479</v>
      </c>
      <c r="E7174" s="191">
        <v>0</v>
      </c>
    </row>
    <row r="7175" spans="1:5" x14ac:dyDescent="0.25">
      <c r="A7175" s="188">
        <v>3203111776</v>
      </c>
      <c r="B7175" s="188" t="s">
        <v>12450</v>
      </c>
      <c r="C7175" s="188" t="s">
        <v>903</v>
      </c>
      <c r="D7175" s="188" t="s">
        <v>1975</v>
      </c>
      <c r="E7175" s="189">
        <v>0</v>
      </c>
    </row>
    <row r="7176" spans="1:5" x14ac:dyDescent="0.25">
      <c r="A7176" s="190">
        <v>3203111777</v>
      </c>
      <c r="B7176" s="190" t="s">
        <v>11931</v>
      </c>
      <c r="C7176" s="190" t="s">
        <v>903</v>
      </c>
      <c r="D7176" s="190" t="s">
        <v>479</v>
      </c>
      <c r="E7176" s="191">
        <v>0</v>
      </c>
    </row>
    <row r="7177" spans="1:5" x14ac:dyDescent="0.25">
      <c r="A7177" s="188">
        <v>3203111778</v>
      </c>
      <c r="B7177" s="188" t="s">
        <v>11932</v>
      </c>
      <c r="C7177" s="188" t="s">
        <v>903</v>
      </c>
      <c r="D7177" s="188" t="s">
        <v>479</v>
      </c>
      <c r="E7177" s="189">
        <v>0</v>
      </c>
    </row>
    <row r="7178" spans="1:5" x14ac:dyDescent="0.25">
      <c r="A7178" s="190">
        <v>3203111779</v>
      </c>
      <c r="B7178" s="190" t="s">
        <v>7485</v>
      </c>
      <c r="C7178" s="190" t="s">
        <v>903</v>
      </c>
      <c r="D7178" s="190" t="s">
        <v>874</v>
      </c>
      <c r="E7178" s="191">
        <v>0</v>
      </c>
    </row>
    <row r="7179" spans="1:5" x14ac:dyDescent="0.25">
      <c r="A7179" s="188">
        <v>3203111780</v>
      </c>
      <c r="B7179" s="188" t="s">
        <v>12451</v>
      </c>
      <c r="C7179" s="188" t="s">
        <v>903</v>
      </c>
      <c r="D7179" s="188" t="s">
        <v>2002</v>
      </c>
      <c r="E7179" s="189">
        <v>0</v>
      </c>
    </row>
    <row r="7180" spans="1:5" x14ac:dyDescent="0.25">
      <c r="A7180" s="190">
        <v>3203111781</v>
      </c>
      <c r="B7180" s="190" t="s">
        <v>12452</v>
      </c>
      <c r="C7180" s="190" t="s">
        <v>903</v>
      </c>
      <c r="D7180" s="190" t="s">
        <v>2002</v>
      </c>
      <c r="E7180" s="191">
        <v>0</v>
      </c>
    </row>
    <row r="7181" spans="1:5" x14ac:dyDescent="0.25">
      <c r="A7181" s="188">
        <v>3203111782</v>
      </c>
      <c r="B7181" s="188" t="s">
        <v>12453</v>
      </c>
      <c r="C7181" s="188" t="s">
        <v>903</v>
      </c>
      <c r="D7181" s="188" t="s">
        <v>2002</v>
      </c>
      <c r="E7181" s="189">
        <v>0</v>
      </c>
    </row>
    <row r="7182" spans="1:5" x14ac:dyDescent="0.25">
      <c r="A7182" s="190">
        <v>3203111783</v>
      </c>
      <c r="B7182" s="190" t="s">
        <v>12454</v>
      </c>
      <c r="C7182" s="190" t="s">
        <v>903</v>
      </c>
      <c r="D7182" s="190" t="s">
        <v>2002</v>
      </c>
      <c r="E7182" s="191">
        <v>0</v>
      </c>
    </row>
    <row r="7183" spans="1:5" x14ac:dyDescent="0.25">
      <c r="A7183" s="188">
        <v>3203111784</v>
      </c>
      <c r="B7183" s="188" t="s">
        <v>12455</v>
      </c>
      <c r="C7183" s="188" t="s">
        <v>903</v>
      </c>
      <c r="D7183" s="188" t="s">
        <v>479</v>
      </c>
      <c r="E7183" s="189">
        <v>0</v>
      </c>
    </row>
    <row r="7184" spans="1:5" x14ac:dyDescent="0.25">
      <c r="A7184" s="190">
        <v>3203111785</v>
      </c>
      <c r="B7184" s="190" t="s">
        <v>12456</v>
      </c>
      <c r="C7184" s="190" t="s">
        <v>903</v>
      </c>
      <c r="D7184" s="190" t="s">
        <v>479</v>
      </c>
      <c r="E7184" s="191">
        <v>0</v>
      </c>
    </row>
    <row r="7185" spans="1:5" x14ac:dyDescent="0.25">
      <c r="A7185" s="188">
        <v>3203111786</v>
      </c>
      <c r="B7185" s="188" t="s">
        <v>11933</v>
      </c>
      <c r="C7185" s="188" t="s">
        <v>903</v>
      </c>
      <c r="D7185" s="188" t="s">
        <v>479</v>
      </c>
      <c r="E7185" s="189">
        <v>0</v>
      </c>
    </row>
    <row r="7186" spans="1:5" x14ac:dyDescent="0.25">
      <c r="A7186" s="190">
        <v>3203111787</v>
      </c>
      <c r="B7186" s="190" t="s">
        <v>12457</v>
      </c>
      <c r="C7186" s="190" t="s">
        <v>903</v>
      </c>
      <c r="D7186" s="190" t="s">
        <v>479</v>
      </c>
      <c r="E7186" s="191">
        <v>0</v>
      </c>
    </row>
    <row r="7187" spans="1:5" x14ac:dyDescent="0.25">
      <c r="A7187" s="188">
        <v>3203111788</v>
      </c>
      <c r="B7187" s="188" t="s">
        <v>12458</v>
      </c>
      <c r="C7187" s="188" t="s">
        <v>903</v>
      </c>
      <c r="D7187" s="188" t="s">
        <v>479</v>
      </c>
      <c r="E7187" s="189">
        <v>0</v>
      </c>
    </row>
    <row r="7188" spans="1:5" x14ac:dyDescent="0.25">
      <c r="A7188" s="190">
        <v>3203111789</v>
      </c>
      <c r="B7188" s="190" t="s">
        <v>11934</v>
      </c>
      <c r="C7188" s="190" t="s">
        <v>903</v>
      </c>
      <c r="D7188" s="190" t="s">
        <v>1975</v>
      </c>
      <c r="E7188" s="191">
        <v>0</v>
      </c>
    </row>
    <row r="7189" spans="1:5" x14ac:dyDescent="0.25">
      <c r="A7189" s="188">
        <v>3203111790</v>
      </c>
      <c r="B7189" s="188" t="s">
        <v>11935</v>
      </c>
      <c r="C7189" s="188" t="s">
        <v>903</v>
      </c>
      <c r="D7189" s="188" t="s">
        <v>1975</v>
      </c>
      <c r="E7189" s="189">
        <v>0</v>
      </c>
    </row>
    <row r="7190" spans="1:5" x14ac:dyDescent="0.25">
      <c r="A7190" s="190">
        <v>3203111791</v>
      </c>
      <c r="B7190" s="190" t="s">
        <v>12459</v>
      </c>
      <c r="C7190" s="190" t="s">
        <v>903</v>
      </c>
      <c r="D7190" s="190" t="s">
        <v>1975</v>
      </c>
      <c r="E7190" s="191">
        <v>0</v>
      </c>
    </row>
    <row r="7191" spans="1:5" x14ac:dyDescent="0.25">
      <c r="A7191" s="188">
        <v>3203111792</v>
      </c>
      <c r="B7191" s="188" t="s">
        <v>11936</v>
      </c>
      <c r="C7191" s="188" t="s">
        <v>903</v>
      </c>
      <c r="D7191" s="188" t="s">
        <v>479</v>
      </c>
      <c r="E7191" s="189">
        <v>0</v>
      </c>
    </row>
    <row r="7192" spans="1:5" x14ac:dyDescent="0.25">
      <c r="A7192" s="190">
        <v>3203111793</v>
      </c>
      <c r="B7192" s="190" t="s">
        <v>11937</v>
      </c>
      <c r="C7192" s="190" t="s">
        <v>903</v>
      </c>
      <c r="D7192" s="190" t="s">
        <v>479</v>
      </c>
      <c r="E7192" s="191">
        <v>0</v>
      </c>
    </row>
    <row r="7193" spans="1:5" x14ac:dyDescent="0.25">
      <c r="A7193" s="188">
        <v>3203111794</v>
      </c>
      <c r="B7193" s="188" t="s">
        <v>7528</v>
      </c>
      <c r="C7193" s="188" t="s">
        <v>903</v>
      </c>
      <c r="D7193" s="188" t="s">
        <v>479</v>
      </c>
      <c r="E7193" s="189">
        <v>0</v>
      </c>
    </row>
    <row r="7194" spans="1:5" x14ac:dyDescent="0.25">
      <c r="A7194" s="190">
        <v>3203111795</v>
      </c>
      <c r="B7194" s="190" t="s">
        <v>12460</v>
      </c>
      <c r="C7194" s="190" t="s">
        <v>903</v>
      </c>
      <c r="D7194" s="190" t="s">
        <v>1975</v>
      </c>
      <c r="E7194" s="191">
        <v>0</v>
      </c>
    </row>
    <row r="7195" spans="1:5" x14ac:dyDescent="0.25">
      <c r="A7195" s="188">
        <v>3203111796</v>
      </c>
      <c r="B7195" s="188" t="s">
        <v>11938</v>
      </c>
      <c r="C7195" s="188" t="s">
        <v>903</v>
      </c>
      <c r="D7195" s="188" t="s">
        <v>479</v>
      </c>
      <c r="E7195" s="189">
        <v>0</v>
      </c>
    </row>
    <row r="7196" spans="1:5" x14ac:dyDescent="0.25">
      <c r="A7196" s="190">
        <v>3203111797</v>
      </c>
      <c r="B7196" s="190" t="s">
        <v>11939</v>
      </c>
      <c r="C7196" s="190" t="s">
        <v>903</v>
      </c>
      <c r="D7196" s="190" t="s">
        <v>1975</v>
      </c>
      <c r="E7196" s="191">
        <v>0</v>
      </c>
    </row>
    <row r="7197" spans="1:5" x14ac:dyDescent="0.25">
      <c r="A7197" s="188">
        <v>3203111798</v>
      </c>
      <c r="B7197" s="188" t="s">
        <v>12461</v>
      </c>
      <c r="C7197" s="188" t="s">
        <v>903</v>
      </c>
      <c r="D7197" s="188" t="s">
        <v>479</v>
      </c>
      <c r="E7197" s="189">
        <v>0</v>
      </c>
    </row>
    <row r="7198" spans="1:5" x14ac:dyDescent="0.25">
      <c r="A7198" s="190">
        <v>3203111799</v>
      </c>
      <c r="B7198" s="190" t="s">
        <v>11940</v>
      </c>
      <c r="C7198" s="190" t="s">
        <v>903</v>
      </c>
      <c r="D7198" s="190" t="s">
        <v>479</v>
      </c>
      <c r="E7198" s="191">
        <v>0</v>
      </c>
    </row>
    <row r="7199" spans="1:5" x14ac:dyDescent="0.25">
      <c r="A7199" s="188">
        <v>3203111800</v>
      </c>
      <c r="B7199" s="188" t="s">
        <v>11941</v>
      </c>
      <c r="C7199" s="188" t="s">
        <v>903</v>
      </c>
      <c r="D7199" s="188" t="s">
        <v>1975</v>
      </c>
      <c r="E7199" s="189">
        <v>0</v>
      </c>
    </row>
    <row r="7200" spans="1:5" x14ac:dyDescent="0.25">
      <c r="A7200" s="190">
        <v>3203111801</v>
      </c>
      <c r="B7200" s="190" t="s">
        <v>12462</v>
      </c>
      <c r="C7200" s="190" t="s">
        <v>903</v>
      </c>
      <c r="D7200" s="190" t="s">
        <v>1975</v>
      </c>
      <c r="E7200" s="191">
        <v>0</v>
      </c>
    </row>
    <row r="7201" spans="1:5" x14ac:dyDescent="0.25">
      <c r="A7201" s="188">
        <v>3203111802</v>
      </c>
      <c r="B7201" s="188" t="s">
        <v>11942</v>
      </c>
      <c r="C7201" s="188" t="s">
        <v>903</v>
      </c>
      <c r="D7201" s="188" t="s">
        <v>1975</v>
      </c>
      <c r="E7201" s="189">
        <v>0</v>
      </c>
    </row>
    <row r="7202" spans="1:5" x14ac:dyDescent="0.25">
      <c r="A7202" s="190">
        <v>3203111803</v>
      </c>
      <c r="B7202" s="190" t="s">
        <v>11943</v>
      </c>
      <c r="C7202" s="190" t="s">
        <v>903</v>
      </c>
      <c r="D7202" s="190" t="s">
        <v>479</v>
      </c>
      <c r="E7202" s="191">
        <v>0</v>
      </c>
    </row>
    <row r="7203" spans="1:5" x14ac:dyDescent="0.25">
      <c r="A7203" s="188">
        <v>3203111804</v>
      </c>
      <c r="B7203" s="188" t="s">
        <v>12463</v>
      </c>
      <c r="C7203" s="188" t="s">
        <v>903</v>
      </c>
      <c r="D7203" s="188" t="s">
        <v>479</v>
      </c>
      <c r="E7203" s="189">
        <v>0</v>
      </c>
    </row>
    <row r="7204" spans="1:5" x14ac:dyDescent="0.25">
      <c r="A7204" s="190">
        <v>3203111805</v>
      </c>
      <c r="B7204" s="190" t="s">
        <v>11944</v>
      </c>
      <c r="C7204" s="190" t="s">
        <v>903</v>
      </c>
      <c r="D7204" s="190" t="s">
        <v>874</v>
      </c>
      <c r="E7204" s="191">
        <v>0</v>
      </c>
    </row>
    <row r="7205" spans="1:5" x14ac:dyDescent="0.25">
      <c r="A7205" s="188">
        <v>3203111806</v>
      </c>
      <c r="B7205" s="188" t="s">
        <v>11945</v>
      </c>
      <c r="C7205" s="188" t="s">
        <v>903</v>
      </c>
      <c r="D7205" s="188" t="s">
        <v>874</v>
      </c>
      <c r="E7205" s="189">
        <v>0</v>
      </c>
    </row>
    <row r="7206" spans="1:5" x14ac:dyDescent="0.25">
      <c r="A7206" s="190">
        <v>3203111807</v>
      </c>
      <c r="B7206" s="190" t="s">
        <v>11946</v>
      </c>
      <c r="C7206" s="190" t="s">
        <v>903</v>
      </c>
      <c r="D7206" s="190" t="s">
        <v>874</v>
      </c>
      <c r="E7206" s="191">
        <v>0</v>
      </c>
    </row>
    <row r="7207" spans="1:5" x14ac:dyDescent="0.25">
      <c r="A7207" s="188">
        <v>3203111808</v>
      </c>
      <c r="B7207" s="188" t="s">
        <v>11947</v>
      </c>
      <c r="C7207" s="188" t="s">
        <v>903</v>
      </c>
      <c r="D7207" s="188" t="s">
        <v>478</v>
      </c>
      <c r="E7207" s="189">
        <v>0</v>
      </c>
    </row>
    <row r="7208" spans="1:5" x14ac:dyDescent="0.25">
      <c r="A7208" s="190">
        <v>3203111809</v>
      </c>
      <c r="B7208" s="190" t="s">
        <v>11948</v>
      </c>
      <c r="C7208" s="190" t="s">
        <v>903</v>
      </c>
      <c r="D7208" s="190" t="s">
        <v>479</v>
      </c>
      <c r="E7208" s="191">
        <v>0</v>
      </c>
    </row>
    <row r="7209" spans="1:5" x14ac:dyDescent="0.25">
      <c r="A7209" s="188">
        <v>3203111810</v>
      </c>
      <c r="B7209" s="188" t="s">
        <v>11949</v>
      </c>
      <c r="C7209" s="188" t="s">
        <v>903</v>
      </c>
      <c r="D7209" s="188" t="s">
        <v>479</v>
      </c>
      <c r="E7209" s="189">
        <v>0</v>
      </c>
    </row>
    <row r="7210" spans="1:5" x14ac:dyDescent="0.25">
      <c r="A7210" s="190">
        <v>3203111811</v>
      </c>
      <c r="B7210" s="190" t="s">
        <v>11950</v>
      </c>
      <c r="C7210" s="190" t="s">
        <v>903</v>
      </c>
      <c r="D7210" s="190" t="s">
        <v>479</v>
      </c>
      <c r="E7210" s="191">
        <v>0</v>
      </c>
    </row>
    <row r="7211" spans="1:5" x14ac:dyDescent="0.25">
      <c r="A7211" s="188">
        <v>3203111812</v>
      </c>
      <c r="B7211" s="188" t="s">
        <v>11951</v>
      </c>
      <c r="C7211" s="188" t="s">
        <v>903</v>
      </c>
      <c r="D7211" s="188" t="s">
        <v>1975</v>
      </c>
      <c r="E7211" s="189">
        <v>0</v>
      </c>
    </row>
    <row r="7212" spans="1:5" x14ac:dyDescent="0.25">
      <c r="A7212" s="190">
        <v>3203111813</v>
      </c>
      <c r="B7212" s="190" t="s">
        <v>11952</v>
      </c>
      <c r="C7212" s="190" t="s">
        <v>903</v>
      </c>
      <c r="D7212" s="190" t="s">
        <v>1975</v>
      </c>
      <c r="E7212" s="191">
        <v>0</v>
      </c>
    </row>
    <row r="7213" spans="1:5" x14ac:dyDescent="0.25">
      <c r="A7213" s="188">
        <v>3203111814</v>
      </c>
      <c r="B7213" s="188" t="s">
        <v>11953</v>
      </c>
      <c r="C7213" s="188" t="s">
        <v>903</v>
      </c>
      <c r="D7213" s="188" t="s">
        <v>1975</v>
      </c>
      <c r="E7213" s="189">
        <v>0</v>
      </c>
    </row>
    <row r="7214" spans="1:5" x14ac:dyDescent="0.25">
      <c r="A7214" s="190">
        <v>3203111815</v>
      </c>
      <c r="B7214" s="190" t="s">
        <v>11954</v>
      </c>
      <c r="C7214" s="190" t="s">
        <v>903</v>
      </c>
      <c r="D7214" s="190" t="s">
        <v>479</v>
      </c>
      <c r="E7214" s="191">
        <v>0</v>
      </c>
    </row>
    <row r="7215" spans="1:5" x14ac:dyDescent="0.25">
      <c r="A7215" s="188">
        <v>3203111816</v>
      </c>
      <c r="B7215" s="188" t="s">
        <v>11955</v>
      </c>
      <c r="C7215" s="188" t="s">
        <v>903</v>
      </c>
      <c r="D7215" s="188" t="s">
        <v>479</v>
      </c>
      <c r="E7215" s="189">
        <v>0</v>
      </c>
    </row>
    <row r="7216" spans="1:5" x14ac:dyDescent="0.25">
      <c r="A7216" s="190">
        <v>3203111817</v>
      </c>
      <c r="B7216" s="190" t="s">
        <v>11956</v>
      </c>
      <c r="C7216" s="190" t="s">
        <v>903</v>
      </c>
      <c r="D7216" s="190" t="s">
        <v>479</v>
      </c>
      <c r="E7216" s="191">
        <v>0</v>
      </c>
    </row>
    <row r="7217" spans="1:5" x14ac:dyDescent="0.25">
      <c r="A7217" s="188">
        <v>3203111818</v>
      </c>
      <c r="B7217" s="188" t="s">
        <v>11957</v>
      </c>
      <c r="C7217" s="188" t="s">
        <v>903</v>
      </c>
      <c r="D7217" s="188" t="s">
        <v>479</v>
      </c>
      <c r="E7217" s="189">
        <v>0</v>
      </c>
    </row>
    <row r="7218" spans="1:5" x14ac:dyDescent="0.25">
      <c r="A7218" s="190">
        <v>3203111819</v>
      </c>
      <c r="B7218" s="190" t="s">
        <v>12464</v>
      </c>
      <c r="C7218" s="190" t="s">
        <v>903</v>
      </c>
      <c r="D7218" s="190" t="s">
        <v>1975</v>
      </c>
      <c r="E7218" s="191">
        <v>0</v>
      </c>
    </row>
    <row r="7219" spans="1:5" x14ac:dyDescent="0.25">
      <c r="A7219" s="188">
        <v>3203111820</v>
      </c>
      <c r="B7219" s="188" t="s">
        <v>11958</v>
      </c>
      <c r="C7219" s="188" t="s">
        <v>903</v>
      </c>
      <c r="D7219" s="188" t="s">
        <v>874</v>
      </c>
      <c r="E7219" s="189">
        <v>0</v>
      </c>
    </row>
    <row r="7220" spans="1:5" x14ac:dyDescent="0.25">
      <c r="A7220" s="190">
        <v>3203111821</v>
      </c>
      <c r="B7220" s="190" t="s">
        <v>12085</v>
      </c>
      <c r="C7220" s="190" t="s">
        <v>903</v>
      </c>
      <c r="D7220" s="190" t="s">
        <v>2002</v>
      </c>
      <c r="E7220" s="191">
        <v>0</v>
      </c>
    </row>
    <row r="7221" spans="1:5" x14ac:dyDescent="0.25">
      <c r="A7221" s="188">
        <v>3203111822</v>
      </c>
      <c r="B7221" s="188" t="s">
        <v>12465</v>
      </c>
      <c r="C7221" s="188" t="s">
        <v>903</v>
      </c>
      <c r="D7221" s="188" t="s">
        <v>2002</v>
      </c>
      <c r="E7221" s="189">
        <v>0</v>
      </c>
    </row>
    <row r="7222" spans="1:5" x14ac:dyDescent="0.25">
      <c r="A7222" s="190">
        <v>3203111823</v>
      </c>
      <c r="B7222" s="190" t="s">
        <v>11959</v>
      </c>
      <c r="C7222" s="190" t="s">
        <v>903</v>
      </c>
      <c r="D7222" s="190" t="s">
        <v>479</v>
      </c>
      <c r="E7222" s="191">
        <v>0</v>
      </c>
    </row>
    <row r="7223" spans="1:5" x14ac:dyDescent="0.25">
      <c r="A7223" s="188">
        <v>3203111824</v>
      </c>
      <c r="B7223" s="188" t="s">
        <v>11960</v>
      </c>
      <c r="C7223" s="188" t="s">
        <v>903</v>
      </c>
      <c r="D7223" s="188" t="s">
        <v>479</v>
      </c>
      <c r="E7223" s="189">
        <v>0</v>
      </c>
    </row>
    <row r="7224" spans="1:5" x14ac:dyDescent="0.25">
      <c r="A7224" s="190">
        <v>3203111825</v>
      </c>
      <c r="B7224" s="190" t="s">
        <v>11961</v>
      </c>
      <c r="C7224" s="190" t="s">
        <v>903</v>
      </c>
      <c r="D7224" s="190" t="s">
        <v>1975</v>
      </c>
      <c r="E7224" s="191">
        <v>0</v>
      </c>
    </row>
    <row r="7225" spans="1:5" x14ac:dyDescent="0.25">
      <c r="A7225" s="188">
        <v>3203111826</v>
      </c>
      <c r="B7225" s="188" t="s">
        <v>11962</v>
      </c>
      <c r="C7225" s="188" t="s">
        <v>903</v>
      </c>
      <c r="D7225" s="188" t="s">
        <v>479</v>
      </c>
      <c r="E7225" s="189">
        <v>0</v>
      </c>
    </row>
    <row r="7226" spans="1:5" x14ac:dyDescent="0.25">
      <c r="A7226" s="190">
        <v>3203111827</v>
      </c>
      <c r="B7226" s="190" t="s">
        <v>12466</v>
      </c>
      <c r="C7226" s="190" t="s">
        <v>903</v>
      </c>
      <c r="D7226" s="190" t="s">
        <v>479</v>
      </c>
      <c r="E7226" s="191">
        <v>0</v>
      </c>
    </row>
    <row r="7227" spans="1:5" x14ac:dyDescent="0.25">
      <c r="A7227" s="188">
        <v>3203111828</v>
      </c>
      <c r="B7227" s="188" t="s">
        <v>12467</v>
      </c>
      <c r="C7227" s="188" t="s">
        <v>903</v>
      </c>
      <c r="D7227" s="188" t="s">
        <v>479</v>
      </c>
      <c r="E7227" s="189">
        <v>0</v>
      </c>
    </row>
    <row r="7228" spans="1:5" x14ac:dyDescent="0.25">
      <c r="A7228" s="190">
        <v>3203111829</v>
      </c>
      <c r="B7228" s="190" t="s">
        <v>12468</v>
      </c>
      <c r="C7228" s="190" t="s">
        <v>903</v>
      </c>
      <c r="D7228" s="190" t="s">
        <v>479</v>
      </c>
      <c r="E7228" s="191">
        <v>0</v>
      </c>
    </row>
    <row r="7229" spans="1:5" x14ac:dyDescent="0.25">
      <c r="A7229" s="188">
        <v>3203111830</v>
      </c>
      <c r="B7229" s="188" t="s">
        <v>3070</v>
      </c>
      <c r="C7229" s="188" t="s">
        <v>903</v>
      </c>
      <c r="D7229" s="188" t="s">
        <v>2062</v>
      </c>
      <c r="E7229" s="189">
        <v>0</v>
      </c>
    </row>
    <row r="7230" spans="1:5" x14ac:dyDescent="0.25">
      <c r="A7230" s="190">
        <v>3203111831</v>
      </c>
      <c r="B7230" s="190" t="s">
        <v>12469</v>
      </c>
      <c r="C7230" s="190" t="s">
        <v>903</v>
      </c>
      <c r="D7230" s="190" t="s">
        <v>479</v>
      </c>
      <c r="E7230" s="191">
        <v>0</v>
      </c>
    </row>
    <row r="7231" spans="1:5" x14ac:dyDescent="0.25">
      <c r="A7231" s="188">
        <v>3203111832</v>
      </c>
      <c r="B7231" s="188" t="s">
        <v>12470</v>
      </c>
      <c r="C7231" s="188" t="s">
        <v>903</v>
      </c>
      <c r="D7231" s="188" t="s">
        <v>479</v>
      </c>
      <c r="E7231" s="189">
        <v>0</v>
      </c>
    </row>
    <row r="7232" spans="1:5" x14ac:dyDescent="0.25">
      <c r="A7232" s="190">
        <v>3203111833</v>
      </c>
      <c r="B7232" s="190" t="s">
        <v>12471</v>
      </c>
      <c r="C7232" s="190" t="s">
        <v>903</v>
      </c>
      <c r="D7232" s="190" t="s">
        <v>479</v>
      </c>
      <c r="E7232" s="191">
        <v>0</v>
      </c>
    </row>
    <row r="7233" spans="1:5" x14ac:dyDescent="0.25">
      <c r="A7233" s="188">
        <v>3203111834</v>
      </c>
      <c r="B7233" s="188" t="s">
        <v>12472</v>
      </c>
      <c r="C7233" s="188" t="s">
        <v>903</v>
      </c>
      <c r="D7233" s="188" t="s">
        <v>479</v>
      </c>
      <c r="E7233" s="189">
        <v>0</v>
      </c>
    </row>
    <row r="7234" spans="1:5" x14ac:dyDescent="0.25">
      <c r="A7234" s="190">
        <v>3203111835</v>
      </c>
      <c r="B7234" s="190" t="s">
        <v>11963</v>
      </c>
      <c r="C7234" s="190" t="s">
        <v>903</v>
      </c>
      <c r="D7234" s="190" t="s">
        <v>2247</v>
      </c>
      <c r="E7234" s="191">
        <v>0</v>
      </c>
    </row>
    <row r="7235" spans="1:5" x14ac:dyDescent="0.25">
      <c r="A7235" s="188">
        <v>3203111836</v>
      </c>
      <c r="B7235" s="188" t="s">
        <v>11964</v>
      </c>
      <c r="C7235" s="188" t="s">
        <v>903</v>
      </c>
      <c r="D7235" s="188" t="s">
        <v>1975</v>
      </c>
      <c r="E7235" s="189">
        <v>0</v>
      </c>
    </row>
    <row r="7236" spans="1:5" x14ac:dyDescent="0.25">
      <c r="A7236" s="190">
        <v>3203111837</v>
      </c>
      <c r="B7236" s="190" t="s">
        <v>11965</v>
      </c>
      <c r="C7236" s="190" t="s">
        <v>903</v>
      </c>
      <c r="D7236" s="190" t="s">
        <v>479</v>
      </c>
      <c r="E7236" s="191">
        <v>0</v>
      </c>
    </row>
    <row r="7237" spans="1:5" x14ac:dyDescent="0.25">
      <c r="A7237" s="188">
        <v>3203111838</v>
      </c>
      <c r="B7237" s="188" t="s">
        <v>11966</v>
      </c>
      <c r="C7237" s="188" t="s">
        <v>903</v>
      </c>
      <c r="D7237" s="188" t="s">
        <v>2247</v>
      </c>
      <c r="E7237" s="189">
        <v>0</v>
      </c>
    </row>
    <row r="7238" spans="1:5" x14ac:dyDescent="0.25">
      <c r="A7238" s="190">
        <v>3203111839</v>
      </c>
      <c r="B7238" s="190" t="s">
        <v>11967</v>
      </c>
      <c r="C7238" s="190" t="s">
        <v>903</v>
      </c>
      <c r="D7238" s="190" t="s">
        <v>2247</v>
      </c>
      <c r="E7238" s="191">
        <v>0</v>
      </c>
    </row>
    <row r="7239" spans="1:5" x14ac:dyDescent="0.25">
      <c r="A7239" s="188">
        <v>3203111840</v>
      </c>
      <c r="B7239" s="188" t="s">
        <v>11968</v>
      </c>
      <c r="C7239" s="188" t="s">
        <v>903</v>
      </c>
      <c r="D7239" s="188" t="s">
        <v>2247</v>
      </c>
      <c r="E7239" s="189">
        <v>0</v>
      </c>
    </row>
    <row r="7240" spans="1:5" x14ac:dyDescent="0.25">
      <c r="A7240" s="190">
        <v>3203111841</v>
      </c>
      <c r="B7240" s="190" t="s">
        <v>11969</v>
      </c>
      <c r="C7240" s="190" t="s">
        <v>903</v>
      </c>
      <c r="D7240" s="190" t="s">
        <v>2247</v>
      </c>
      <c r="E7240" s="191">
        <v>0</v>
      </c>
    </row>
    <row r="7241" spans="1:5" x14ac:dyDescent="0.25">
      <c r="A7241" s="188">
        <v>3203111842</v>
      </c>
      <c r="B7241" s="188" t="s">
        <v>11970</v>
      </c>
      <c r="C7241" s="188" t="s">
        <v>903</v>
      </c>
      <c r="D7241" s="188" t="s">
        <v>1975</v>
      </c>
      <c r="E7241" s="189">
        <v>0</v>
      </c>
    </row>
    <row r="7242" spans="1:5" x14ac:dyDescent="0.25">
      <c r="A7242" s="190">
        <v>3203111843</v>
      </c>
      <c r="B7242" s="190" t="s">
        <v>6487</v>
      </c>
      <c r="C7242" s="190" t="s">
        <v>903</v>
      </c>
      <c r="D7242" s="190" t="s">
        <v>479</v>
      </c>
      <c r="E7242" s="191">
        <v>0</v>
      </c>
    </row>
    <row r="7243" spans="1:5" x14ac:dyDescent="0.25">
      <c r="A7243" s="188">
        <v>3203111844</v>
      </c>
      <c r="B7243" s="188" t="s">
        <v>12473</v>
      </c>
      <c r="C7243" s="188" t="s">
        <v>903</v>
      </c>
      <c r="D7243" s="188" t="s">
        <v>479</v>
      </c>
      <c r="E7243" s="189">
        <v>0</v>
      </c>
    </row>
    <row r="7244" spans="1:5" x14ac:dyDescent="0.25">
      <c r="A7244" s="190">
        <v>3203111845</v>
      </c>
      <c r="B7244" s="190" t="s">
        <v>12474</v>
      </c>
      <c r="C7244" s="190" t="s">
        <v>903</v>
      </c>
      <c r="D7244" s="190" t="s">
        <v>479</v>
      </c>
      <c r="E7244" s="191">
        <v>0</v>
      </c>
    </row>
    <row r="7245" spans="1:5" x14ac:dyDescent="0.25">
      <c r="A7245" s="188">
        <v>3203111846</v>
      </c>
      <c r="B7245" s="188" t="s">
        <v>12475</v>
      </c>
      <c r="C7245" s="188" t="s">
        <v>903</v>
      </c>
      <c r="D7245" s="188" t="s">
        <v>479</v>
      </c>
      <c r="E7245" s="189">
        <v>0</v>
      </c>
    </row>
    <row r="7246" spans="1:5" x14ac:dyDescent="0.25">
      <c r="A7246" s="190">
        <v>3203111847</v>
      </c>
      <c r="B7246" s="190" t="s">
        <v>12476</v>
      </c>
      <c r="C7246" s="190" t="s">
        <v>903</v>
      </c>
      <c r="D7246" s="190" t="s">
        <v>479</v>
      </c>
      <c r="E7246" s="191">
        <v>0</v>
      </c>
    </row>
    <row r="7247" spans="1:5" x14ac:dyDescent="0.25">
      <c r="A7247" s="188">
        <v>3203111848</v>
      </c>
      <c r="B7247" s="188" t="s">
        <v>12477</v>
      </c>
      <c r="C7247" s="188" t="s">
        <v>903</v>
      </c>
      <c r="D7247" s="188" t="s">
        <v>479</v>
      </c>
      <c r="E7247" s="189">
        <v>0</v>
      </c>
    </row>
    <row r="7248" spans="1:5" x14ac:dyDescent="0.25">
      <c r="A7248" s="190">
        <v>3203111849</v>
      </c>
      <c r="B7248" s="190" t="s">
        <v>11971</v>
      </c>
      <c r="C7248" s="190" t="s">
        <v>903</v>
      </c>
      <c r="D7248" s="190" t="s">
        <v>479</v>
      </c>
      <c r="E7248" s="191">
        <v>0</v>
      </c>
    </row>
    <row r="7249" spans="1:5" x14ac:dyDescent="0.25">
      <c r="A7249" s="188">
        <v>3203111850</v>
      </c>
      <c r="B7249" s="188" t="s">
        <v>12478</v>
      </c>
      <c r="C7249" s="188" t="s">
        <v>903</v>
      </c>
      <c r="D7249" s="188" t="s">
        <v>479</v>
      </c>
      <c r="E7249" s="189">
        <v>0</v>
      </c>
    </row>
    <row r="7250" spans="1:5" x14ac:dyDescent="0.25">
      <c r="A7250" s="190">
        <v>3203111851</v>
      </c>
      <c r="B7250" s="190" t="s">
        <v>12479</v>
      </c>
      <c r="C7250" s="190" t="s">
        <v>903</v>
      </c>
      <c r="D7250" s="190" t="s">
        <v>479</v>
      </c>
      <c r="E7250" s="191">
        <v>0</v>
      </c>
    </row>
    <row r="7251" spans="1:5" x14ac:dyDescent="0.25">
      <c r="A7251" s="188">
        <v>3203111852</v>
      </c>
      <c r="B7251" s="188" t="s">
        <v>12480</v>
      </c>
      <c r="C7251" s="188" t="s">
        <v>903</v>
      </c>
      <c r="D7251" s="188" t="s">
        <v>479</v>
      </c>
      <c r="E7251" s="189">
        <v>0</v>
      </c>
    </row>
    <row r="7252" spans="1:5" x14ac:dyDescent="0.25">
      <c r="A7252" s="190">
        <v>3203111853</v>
      </c>
      <c r="B7252" s="190" t="s">
        <v>12481</v>
      </c>
      <c r="C7252" s="190" t="s">
        <v>903</v>
      </c>
      <c r="D7252" s="190" t="s">
        <v>479</v>
      </c>
      <c r="E7252" s="191">
        <v>0</v>
      </c>
    </row>
    <row r="7253" spans="1:5" x14ac:dyDescent="0.25">
      <c r="A7253" s="188">
        <v>3203111854</v>
      </c>
      <c r="B7253" s="188" t="s">
        <v>12482</v>
      </c>
      <c r="C7253" s="188" t="s">
        <v>903</v>
      </c>
      <c r="D7253" s="188" t="s">
        <v>479</v>
      </c>
      <c r="E7253" s="189">
        <v>0</v>
      </c>
    </row>
    <row r="7254" spans="1:5" x14ac:dyDescent="0.25">
      <c r="A7254" s="190">
        <v>3203111855</v>
      </c>
      <c r="B7254" s="190" t="s">
        <v>11972</v>
      </c>
      <c r="C7254" s="190" t="s">
        <v>903</v>
      </c>
      <c r="D7254" s="190" t="s">
        <v>479</v>
      </c>
      <c r="E7254" s="191">
        <v>0</v>
      </c>
    </row>
    <row r="7255" spans="1:5" x14ac:dyDescent="0.25">
      <c r="A7255" s="188">
        <v>3203111856</v>
      </c>
      <c r="B7255" s="188" t="s">
        <v>11973</v>
      </c>
      <c r="C7255" s="188" t="s">
        <v>903</v>
      </c>
      <c r="D7255" s="188" t="s">
        <v>1975</v>
      </c>
      <c r="E7255" s="189">
        <v>0</v>
      </c>
    </row>
    <row r="7256" spans="1:5" x14ac:dyDescent="0.25">
      <c r="A7256" s="190">
        <v>3203111857</v>
      </c>
      <c r="B7256" s="190" t="s">
        <v>12483</v>
      </c>
      <c r="C7256" s="190" t="s">
        <v>903</v>
      </c>
      <c r="D7256" s="190" t="s">
        <v>479</v>
      </c>
      <c r="E7256" s="191">
        <v>0</v>
      </c>
    </row>
    <row r="7257" spans="1:5" x14ac:dyDescent="0.25">
      <c r="A7257" s="188">
        <v>3203111858</v>
      </c>
      <c r="B7257" s="188" t="s">
        <v>12484</v>
      </c>
      <c r="C7257" s="188" t="s">
        <v>903</v>
      </c>
      <c r="D7257" s="188" t="s">
        <v>479</v>
      </c>
      <c r="E7257" s="189">
        <v>0</v>
      </c>
    </row>
    <row r="7258" spans="1:5" x14ac:dyDescent="0.25">
      <c r="A7258" s="190">
        <v>3203111859</v>
      </c>
      <c r="B7258" s="190" t="s">
        <v>12485</v>
      </c>
      <c r="C7258" s="190" t="s">
        <v>903</v>
      </c>
      <c r="D7258" s="190" t="s">
        <v>479</v>
      </c>
      <c r="E7258" s="191">
        <v>0</v>
      </c>
    </row>
    <row r="7259" spans="1:5" x14ac:dyDescent="0.25">
      <c r="A7259" s="188">
        <v>3203111860</v>
      </c>
      <c r="B7259" s="188" t="s">
        <v>11974</v>
      </c>
      <c r="C7259" s="188" t="s">
        <v>903</v>
      </c>
      <c r="D7259" s="188" t="s">
        <v>2266</v>
      </c>
      <c r="E7259" s="189">
        <v>0</v>
      </c>
    </row>
    <row r="7260" spans="1:5" x14ac:dyDescent="0.25">
      <c r="A7260" s="190">
        <v>3203111861</v>
      </c>
      <c r="B7260" s="190" t="s">
        <v>11975</v>
      </c>
      <c r="C7260" s="190" t="s">
        <v>903</v>
      </c>
      <c r="D7260" s="190" t="s">
        <v>1975</v>
      </c>
      <c r="E7260" s="191">
        <v>0</v>
      </c>
    </row>
    <row r="7261" spans="1:5" x14ac:dyDescent="0.25">
      <c r="A7261" s="188">
        <v>3203111862</v>
      </c>
      <c r="B7261" s="188" t="s">
        <v>11976</v>
      </c>
      <c r="C7261" s="188" t="s">
        <v>903</v>
      </c>
      <c r="D7261" s="188" t="s">
        <v>1975</v>
      </c>
      <c r="E7261" s="189">
        <v>0</v>
      </c>
    </row>
    <row r="7262" spans="1:5" x14ac:dyDescent="0.25">
      <c r="A7262" s="190">
        <v>3203111863</v>
      </c>
      <c r="B7262" s="190" t="s">
        <v>11977</v>
      </c>
      <c r="C7262" s="190" t="s">
        <v>903</v>
      </c>
      <c r="D7262" s="190" t="s">
        <v>479</v>
      </c>
      <c r="E7262" s="191">
        <v>0</v>
      </c>
    </row>
    <row r="7263" spans="1:5" x14ac:dyDescent="0.25">
      <c r="A7263" s="188">
        <v>3203111864</v>
      </c>
      <c r="B7263" s="188" t="s">
        <v>8457</v>
      </c>
      <c r="C7263" s="188" t="s">
        <v>903</v>
      </c>
      <c r="D7263" s="188" t="s">
        <v>874</v>
      </c>
      <c r="E7263" s="189">
        <v>0</v>
      </c>
    </row>
    <row r="7264" spans="1:5" x14ac:dyDescent="0.25">
      <c r="A7264" s="190">
        <v>3203111865</v>
      </c>
      <c r="B7264" s="190" t="s">
        <v>12486</v>
      </c>
      <c r="C7264" s="190" t="s">
        <v>903</v>
      </c>
      <c r="D7264" s="190" t="s">
        <v>479</v>
      </c>
      <c r="E7264" s="191">
        <v>0</v>
      </c>
    </row>
    <row r="7265" spans="1:5" x14ac:dyDescent="0.25">
      <c r="A7265" s="188">
        <v>3203111866</v>
      </c>
      <c r="B7265" s="188" t="s">
        <v>11978</v>
      </c>
      <c r="C7265" s="188" t="s">
        <v>903</v>
      </c>
      <c r="D7265" s="188" t="s">
        <v>479</v>
      </c>
      <c r="E7265" s="189">
        <v>0</v>
      </c>
    </row>
    <row r="7266" spans="1:5" x14ac:dyDescent="0.25">
      <c r="A7266" s="190">
        <v>3203111867</v>
      </c>
      <c r="B7266" s="190" t="s">
        <v>12487</v>
      </c>
      <c r="C7266" s="190" t="s">
        <v>903</v>
      </c>
      <c r="D7266" s="190" t="s">
        <v>1975</v>
      </c>
      <c r="E7266" s="191">
        <v>0</v>
      </c>
    </row>
    <row r="7267" spans="1:5" x14ac:dyDescent="0.25">
      <c r="A7267" s="188">
        <v>3203111868</v>
      </c>
      <c r="B7267" s="188" t="s">
        <v>12488</v>
      </c>
      <c r="C7267" s="188" t="s">
        <v>903</v>
      </c>
      <c r="D7267" s="188" t="s">
        <v>479</v>
      </c>
      <c r="E7267" s="189">
        <v>0</v>
      </c>
    </row>
    <row r="7268" spans="1:5" x14ac:dyDescent="0.25">
      <c r="A7268" s="190">
        <v>3203111869</v>
      </c>
      <c r="B7268" s="190" t="s">
        <v>12489</v>
      </c>
      <c r="C7268" s="190" t="s">
        <v>903</v>
      </c>
      <c r="D7268" s="190" t="s">
        <v>479</v>
      </c>
      <c r="E7268" s="191">
        <v>0</v>
      </c>
    </row>
    <row r="7269" spans="1:5" x14ac:dyDescent="0.25">
      <c r="A7269" s="188">
        <v>3203111870</v>
      </c>
      <c r="B7269" s="188" t="s">
        <v>12490</v>
      </c>
      <c r="C7269" s="188" t="s">
        <v>903</v>
      </c>
      <c r="D7269" s="188" t="s">
        <v>479</v>
      </c>
      <c r="E7269" s="189">
        <v>0</v>
      </c>
    </row>
    <row r="7270" spans="1:5" x14ac:dyDescent="0.25">
      <c r="A7270" s="190">
        <v>3203111871</v>
      </c>
      <c r="B7270" s="190" t="s">
        <v>12491</v>
      </c>
      <c r="C7270" s="190" t="s">
        <v>903</v>
      </c>
      <c r="D7270" s="190" t="s">
        <v>479</v>
      </c>
      <c r="E7270" s="191">
        <v>0</v>
      </c>
    </row>
    <row r="7271" spans="1:5" x14ac:dyDescent="0.25">
      <c r="A7271" s="188">
        <v>3203111872</v>
      </c>
      <c r="B7271" s="188" t="s">
        <v>12492</v>
      </c>
      <c r="C7271" s="188" t="s">
        <v>903</v>
      </c>
      <c r="D7271" s="188" t="s">
        <v>479</v>
      </c>
      <c r="E7271" s="189">
        <v>0</v>
      </c>
    </row>
    <row r="7272" spans="1:5" x14ac:dyDescent="0.25">
      <c r="A7272" s="190">
        <v>3203111873</v>
      </c>
      <c r="B7272" s="190" t="s">
        <v>12493</v>
      </c>
      <c r="C7272" s="190" t="s">
        <v>903</v>
      </c>
      <c r="D7272" s="190" t="s">
        <v>479</v>
      </c>
      <c r="E7272" s="191">
        <v>0</v>
      </c>
    </row>
    <row r="7273" spans="1:5" x14ac:dyDescent="0.25">
      <c r="A7273" s="188">
        <v>3203111874</v>
      </c>
      <c r="B7273" s="188" t="s">
        <v>12494</v>
      </c>
      <c r="C7273" s="188" t="s">
        <v>903</v>
      </c>
      <c r="D7273" s="188" t="s">
        <v>479</v>
      </c>
      <c r="E7273" s="189">
        <v>0</v>
      </c>
    </row>
    <row r="7274" spans="1:5" x14ac:dyDescent="0.25">
      <c r="A7274" s="190">
        <v>3203111875</v>
      </c>
      <c r="B7274" s="190" t="s">
        <v>12495</v>
      </c>
      <c r="C7274" s="190" t="s">
        <v>903</v>
      </c>
      <c r="D7274" s="190" t="s">
        <v>479</v>
      </c>
      <c r="E7274" s="191">
        <v>0</v>
      </c>
    </row>
    <row r="7275" spans="1:5" x14ac:dyDescent="0.25">
      <c r="A7275" s="188">
        <v>3203111876</v>
      </c>
      <c r="B7275" s="188" t="s">
        <v>11979</v>
      </c>
      <c r="C7275" s="188" t="s">
        <v>903</v>
      </c>
      <c r="D7275" s="188" t="s">
        <v>479</v>
      </c>
      <c r="E7275" s="189">
        <v>0</v>
      </c>
    </row>
    <row r="7276" spans="1:5" x14ac:dyDescent="0.25">
      <c r="A7276" s="190">
        <v>3203111877</v>
      </c>
      <c r="B7276" s="190" t="s">
        <v>11980</v>
      </c>
      <c r="C7276" s="190" t="s">
        <v>903</v>
      </c>
      <c r="D7276" s="190" t="s">
        <v>479</v>
      </c>
      <c r="E7276" s="191">
        <v>0</v>
      </c>
    </row>
    <row r="7277" spans="1:5" x14ac:dyDescent="0.25">
      <c r="A7277" s="188">
        <v>3203111878</v>
      </c>
      <c r="B7277" s="188" t="s">
        <v>10658</v>
      </c>
      <c r="C7277" s="188" t="s">
        <v>903</v>
      </c>
      <c r="D7277" s="188" t="s">
        <v>479</v>
      </c>
      <c r="E7277" s="189">
        <v>0</v>
      </c>
    </row>
    <row r="7278" spans="1:5" x14ac:dyDescent="0.25">
      <c r="A7278" s="190">
        <v>3203111879</v>
      </c>
      <c r="B7278" s="190" t="s">
        <v>11981</v>
      </c>
      <c r="C7278" s="190" t="s">
        <v>903</v>
      </c>
      <c r="D7278" s="190" t="s">
        <v>1975</v>
      </c>
      <c r="E7278" s="191">
        <v>0</v>
      </c>
    </row>
    <row r="7279" spans="1:5" x14ac:dyDescent="0.25">
      <c r="A7279" s="188">
        <v>3203111880</v>
      </c>
      <c r="B7279" s="188" t="s">
        <v>11982</v>
      </c>
      <c r="C7279" s="188" t="s">
        <v>903</v>
      </c>
      <c r="D7279" s="188" t="s">
        <v>479</v>
      </c>
      <c r="E7279" s="189">
        <v>0</v>
      </c>
    </row>
    <row r="7280" spans="1:5" x14ac:dyDescent="0.25">
      <c r="A7280" s="190">
        <v>3203111881</v>
      </c>
      <c r="B7280" s="190" t="s">
        <v>11983</v>
      </c>
      <c r="C7280" s="190" t="s">
        <v>903</v>
      </c>
      <c r="D7280" s="190" t="s">
        <v>479</v>
      </c>
      <c r="E7280" s="191">
        <v>0</v>
      </c>
    </row>
    <row r="7281" spans="1:5" x14ac:dyDescent="0.25">
      <c r="A7281" s="188">
        <v>3203111882</v>
      </c>
      <c r="B7281" s="188" t="s">
        <v>12496</v>
      </c>
      <c r="C7281" s="188" t="s">
        <v>903</v>
      </c>
      <c r="D7281" s="188" t="s">
        <v>479</v>
      </c>
      <c r="E7281" s="189">
        <v>0</v>
      </c>
    </row>
    <row r="7282" spans="1:5" x14ac:dyDescent="0.25">
      <c r="A7282" s="190">
        <v>3203111883</v>
      </c>
      <c r="B7282" s="190" t="s">
        <v>11984</v>
      </c>
      <c r="C7282" s="190" t="s">
        <v>903</v>
      </c>
      <c r="D7282" s="190" t="s">
        <v>1975</v>
      </c>
      <c r="E7282" s="191">
        <v>0</v>
      </c>
    </row>
    <row r="7283" spans="1:5" x14ac:dyDescent="0.25">
      <c r="A7283" s="188">
        <v>3203111884</v>
      </c>
      <c r="B7283" s="188" t="s">
        <v>11985</v>
      </c>
      <c r="C7283" s="188" t="s">
        <v>903</v>
      </c>
      <c r="D7283" s="188" t="s">
        <v>1975</v>
      </c>
      <c r="E7283" s="189">
        <v>0</v>
      </c>
    </row>
    <row r="7284" spans="1:5" x14ac:dyDescent="0.25">
      <c r="A7284" s="190">
        <v>3203111885</v>
      </c>
      <c r="B7284" s="190" t="s">
        <v>11986</v>
      </c>
      <c r="C7284" s="190" t="s">
        <v>903</v>
      </c>
      <c r="D7284" s="190" t="s">
        <v>479</v>
      </c>
      <c r="E7284" s="191">
        <v>0</v>
      </c>
    </row>
    <row r="7285" spans="1:5" x14ac:dyDescent="0.25">
      <c r="A7285" s="188">
        <v>3203111886</v>
      </c>
      <c r="B7285" s="188" t="s">
        <v>11987</v>
      </c>
      <c r="C7285" s="188" t="s">
        <v>903</v>
      </c>
      <c r="D7285" s="188" t="s">
        <v>479</v>
      </c>
      <c r="E7285" s="189">
        <v>0</v>
      </c>
    </row>
    <row r="7286" spans="1:5" x14ac:dyDescent="0.25">
      <c r="A7286" s="190">
        <v>3203111887</v>
      </c>
      <c r="B7286" s="190" t="s">
        <v>11988</v>
      </c>
      <c r="C7286" s="190" t="s">
        <v>903</v>
      </c>
      <c r="D7286" s="190" t="s">
        <v>1975</v>
      </c>
      <c r="E7286" s="191">
        <v>0</v>
      </c>
    </row>
    <row r="7287" spans="1:5" x14ac:dyDescent="0.25">
      <c r="A7287" s="188">
        <v>3203111888</v>
      </c>
      <c r="B7287" s="188" t="s">
        <v>11989</v>
      </c>
      <c r="C7287" s="188" t="s">
        <v>903</v>
      </c>
      <c r="D7287" s="188" t="s">
        <v>479</v>
      </c>
      <c r="E7287" s="189">
        <v>0</v>
      </c>
    </row>
    <row r="7288" spans="1:5" x14ac:dyDescent="0.25">
      <c r="A7288" s="190">
        <v>3203111889</v>
      </c>
      <c r="B7288" s="190" t="s">
        <v>11990</v>
      </c>
      <c r="C7288" s="190" t="s">
        <v>903</v>
      </c>
      <c r="D7288" s="190" t="s">
        <v>1975</v>
      </c>
      <c r="E7288" s="191">
        <v>0</v>
      </c>
    </row>
    <row r="7289" spans="1:5" x14ac:dyDescent="0.25">
      <c r="A7289" s="188">
        <v>3203111890</v>
      </c>
      <c r="B7289" s="188" t="s">
        <v>12497</v>
      </c>
      <c r="C7289" s="188" t="s">
        <v>903</v>
      </c>
      <c r="D7289" s="188" t="s">
        <v>479</v>
      </c>
      <c r="E7289" s="189">
        <v>0</v>
      </c>
    </row>
    <row r="7290" spans="1:5" x14ac:dyDescent="0.25">
      <c r="A7290" s="190">
        <v>3203111891</v>
      </c>
      <c r="B7290" s="190" t="s">
        <v>11991</v>
      </c>
      <c r="C7290" s="190" t="s">
        <v>903</v>
      </c>
      <c r="D7290" s="190" t="s">
        <v>479</v>
      </c>
      <c r="E7290" s="191">
        <v>0</v>
      </c>
    </row>
    <row r="7291" spans="1:5" x14ac:dyDescent="0.25">
      <c r="A7291" s="188">
        <v>3203111892</v>
      </c>
      <c r="B7291" s="188" t="s">
        <v>11992</v>
      </c>
      <c r="C7291" s="188" t="s">
        <v>903</v>
      </c>
      <c r="D7291" s="188" t="s">
        <v>1975</v>
      </c>
      <c r="E7291" s="189">
        <v>0</v>
      </c>
    </row>
    <row r="7292" spans="1:5" x14ac:dyDescent="0.25">
      <c r="A7292" s="190">
        <v>3203111893</v>
      </c>
      <c r="B7292" s="190" t="s">
        <v>11993</v>
      </c>
      <c r="C7292" s="190" t="s">
        <v>903</v>
      </c>
      <c r="D7292" s="190" t="s">
        <v>479</v>
      </c>
      <c r="E7292" s="191">
        <v>0</v>
      </c>
    </row>
    <row r="7293" spans="1:5" x14ac:dyDescent="0.25">
      <c r="A7293" s="188">
        <v>3203111894</v>
      </c>
      <c r="B7293" s="188" t="s">
        <v>11994</v>
      </c>
      <c r="C7293" s="188" t="s">
        <v>903</v>
      </c>
      <c r="D7293" s="188" t="s">
        <v>479</v>
      </c>
      <c r="E7293" s="189">
        <v>0</v>
      </c>
    </row>
    <row r="7294" spans="1:5" x14ac:dyDescent="0.25">
      <c r="A7294" s="190">
        <v>3203111895</v>
      </c>
      <c r="B7294" s="190" t="s">
        <v>12498</v>
      </c>
      <c r="C7294" s="190" t="s">
        <v>903</v>
      </c>
      <c r="D7294" s="190" t="s">
        <v>479</v>
      </c>
      <c r="E7294" s="191">
        <v>0</v>
      </c>
    </row>
    <row r="7295" spans="1:5" x14ac:dyDescent="0.25">
      <c r="A7295" s="188">
        <v>3203111896</v>
      </c>
      <c r="B7295" s="188" t="s">
        <v>12499</v>
      </c>
      <c r="C7295" s="188" t="s">
        <v>903</v>
      </c>
      <c r="D7295" s="188" t="s">
        <v>479</v>
      </c>
      <c r="E7295" s="189">
        <v>0</v>
      </c>
    </row>
    <row r="7296" spans="1:5" x14ac:dyDescent="0.25">
      <c r="A7296" s="190">
        <v>3203111897</v>
      </c>
      <c r="B7296" s="190" t="s">
        <v>12500</v>
      </c>
      <c r="C7296" s="190" t="s">
        <v>903</v>
      </c>
      <c r="D7296" s="190" t="s">
        <v>479</v>
      </c>
      <c r="E7296" s="191">
        <v>0</v>
      </c>
    </row>
    <row r="7297" spans="1:5" x14ac:dyDescent="0.25">
      <c r="A7297" s="188">
        <v>3203111898</v>
      </c>
      <c r="B7297" s="188" t="s">
        <v>12501</v>
      </c>
      <c r="C7297" s="188" t="s">
        <v>903</v>
      </c>
      <c r="D7297" s="188" t="s">
        <v>479</v>
      </c>
      <c r="E7297" s="189">
        <v>0</v>
      </c>
    </row>
    <row r="7298" spans="1:5" x14ac:dyDescent="0.25">
      <c r="A7298" s="190">
        <v>3203111899</v>
      </c>
      <c r="B7298" s="190" t="s">
        <v>11995</v>
      </c>
      <c r="C7298" s="190" t="s">
        <v>903</v>
      </c>
      <c r="D7298" s="190" t="s">
        <v>1975</v>
      </c>
      <c r="E7298" s="191">
        <v>0</v>
      </c>
    </row>
    <row r="7299" spans="1:5" x14ac:dyDescent="0.25">
      <c r="A7299" s="188">
        <v>3203111900</v>
      </c>
      <c r="B7299" s="188" t="s">
        <v>11996</v>
      </c>
      <c r="C7299" s="188" t="s">
        <v>903</v>
      </c>
      <c r="D7299" s="188" t="s">
        <v>479</v>
      </c>
      <c r="E7299" s="189">
        <v>0</v>
      </c>
    </row>
    <row r="7300" spans="1:5" x14ac:dyDescent="0.25">
      <c r="A7300" s="190">
        <v>3203111901</v>
      </c>
      <c r="B7300" s="190" t="s">
        <v>11997</v>
      </c>
      <c r="C7300" s="190" t="s">
        <v>903</v>
      </c>
      <c r="D7300" s="190" t="s">
        <v>479</v>
      </c>
      <c r="E7300" s="191">
        <v>0</v>
      </c>
    </row>
    <row r="7301" spans="1:5" x14ac:dyDescent="0.25">
      <c r="A7301" s="188">
        <v>3203111902</v>
      </c>
      <c r="B7301" s="188" t="s">
        <v>11998</v>
      </c>
      <c r="C7301" s="188" t="s">
        <v>903</v>
      </c>
      <c r="D7301" s="188" t="s">
        <v>1975</v>
      </c>
      <c r="E7301" s="189">
        <v>0</v>
      </c>
    </row>
    <row r="7302" spans="1:5" x14ac:dyDescent="0.25">
      <c r="A7302" s="190">
        <v>3203111903</v>
      </c>
      <c r="B7302" s="190" t="s">
        <v>11999</v>
      </c>
      <c r="C7302" s="190" t="s">
        <v>903</v>
      </c>
      <c r="D7302" s="190" t="s">
        <v>479</v>
      </c>
      <c r="E7302" s="191">
        <v>0</v>
      </c>
    </row>
    <row r="7303" spans="1:5" x14ac:dyDescent="0.25">
      <c r="A7303" s="188">
        <v>3203111904</v>
      </c>
      <c r="B7303" s="188" t="s">
        <v>12000</v>
      </c>
      <c r="C7303" s="188" t="s">
        <v>903</v>
      </c>
      <c r="D7303" s="188" t="s">
        <v>479</v>
      </c>
      <c r="E7303" s="189">
        <v>0</v>
      </c>
    </row>
    <row r="7304" spans="1:5" x14ac:dyDescent="0.25">
      <c r="A7304" s="190">
        <v>3203111905</v>
      </c>
      <c r="B7304" s="190" t="s">
        <v>12502</v>
      </c>
      <c r="C7304" s="190" t="s">
        <v>903</v>
      </c>
      <c r="D7304" s="190" t="s">
        <v>479</v>
      </c>
      <c r="E7304" s="191">
        <v>0</v>
      </c>
    </row>
    <row r="7305" spans="1:5" x14ac:dyDescent="0.25">
      <c r="A7305" s="188">
        <v>3203111906</v>
      </c>
      <c r="B7305" s="188" t="s">
        <v>12001</v>
      </c>
      <c r="C7305" s="188" t="s">
        <v>903</v>
      </c>
      <c r="D7305" s="188" t="s">
        <v>479</v>
      </c>
      <c r="E7305" s="189">
        <v>0</v>
      </c>
    </row>
    <row r="7306" spans="1:5" x14ac:dyDescent="0.25">
      <c r="A7306" s="190">
        <v>3203111907</v>
      </c>
      <c r="B7306" s="190" t="s">
        <v>12002</v>
      </c>
      <c r="C7306" s="190" t="s">
        <v>903</v>
      </c>
      <c r="D7306" s="190" t="s">
        <v>479</v>
      </c>
      <c r="E7306" s="191">
        <v>0</v>
      </c>
    </row>
    <row r="7307" spans="1:5" x14ac:dyDescent="0.25">
      <c r="A7307" s="188">
        <v>3203111908</v>
      </c>
      <c r="B7307" s="188" t="s">
        <v>12003</v>
      </c>
      <c r="C7307" s="188" t="s">
        <v>903</v>
      </c>
      <c r="D7307" s="188" t="s">
        <v>479</v>
      </c>
      <c r="E7307" s="189">
        <v>0</v>
      </c>
    </row>
    <row r="7308" spans="1:5" x14ac:dyDescent="0.25">
      <c r="A7308" s="190">
        <v>3203111909</v>
      </c>
      <c r="B7308" s="190" t="s">
        <v>12004</v>
      </c>
      <c r="C7308" s="190" t="s">
        <v>903</v>
      </c>
      <c r="D7308" s="190" t="s">
        <v>479</v>
      </c>
      <c r="E7308" s="191">
        <v>0</v>
      </c>
    </row>
    <row r="7309" spans="1:5" x14ac:dyDescent="0.25">
      <c r="A7309" s="188">
        <v>3203111910</v>
      </c>
      <c r="B7309" s="188" t="s">
        <v>12005</v>
      </c>
      <c r="C7309" s="188" t="s">
        <v>903</v>
      </c>
      <c r="D7309" s="188" t="s">
        <v>479</v>
      </c>
      <c r="E7309" s="189">
        <v>0</v>
      </c>
    </row>
    <row r="7310" spans="1:5" x14ac:dyDescent="0.25">
      <c r="A7310" s="190">
        <v>3203111911</v>
      </c>
      <c r="B7310" s="190" t="s">
        <v>12006</v>
      </c>
      <c r="C7310" s="190" t="s">
        <v>903</v>
      </c>
      <c r="D7310" s="190" t="s">
        <v>479</v>
      </c>
      <c r="E7310" s="191">
        <v>0</v>
      </c>
    </row>
    <row r="7311" spans="1:5" x14ac:dyDescent="0.25">
      <c r="A7311" s="188">
        <v>3203111912</v>
      </c>
      <c r="B7311" s="188" t="s">
        <v>12007</v>
      </c>
      <c r="C7311" s="188" t="s">
        <v>903</v>
      </c>
      <c r="D7311" s="188" t="s">
        <v>479</v>
      </c>
      <c r="E7311" s="189">
        <v>0</v>
      </c>
    </row>
    <row r="7312" spans="1:5" x14ac:dyDescent="0.25">
      <c r="A7312" s="190">
        <v>3203111913</v>
      </c>
      <c r="B7312" s="190" t="s">
        <v>12008</v>
      </c>
      <c r="C7312" s="190" t="s">
        <v>903</v>
      </c>
      <c r="D7312" s="190" t="s">
        <v>479</v>
      </c>
      <c r="E7312" s="191">
        <v>0</v>
      </c>
    </row>
    <row r="7313" spans="1:5" x14ac:dyDescent="0.25">
      <c r="A7313" s="188">
        <v>3203111914</v>
      </c>
      <c r="B7313" s="188" t="s">
        <v>12009</v>
      </c>
      <c r="C7313" s="188" t="s">
        <v>903</v>
      </c>
      <c r="D7313" s="188" t="s">
        <v>479</v>
      </c>
      <c r="E7313" s="189">
        <v>0</v>
      </c>
    </row>
    <row r="7314" spans="1:5" x14ac:dyDescent="0.25">
      <c r="A7314" s="190">
        <v>3203111915</v>
      </c>
      <c r="B7314" s="190" t="s">
        <v>12086</v>
      </c>
      <c r="C7314" s="190" t="s">
        <v>903</v>
      </c>
      <c r="D7314" s="190" t="s">
        <v>479</v>
      </c>
      <c r="E7314" s="191">
        <v>0</v>
      </c>
    </row>
    <row r="7315" spans="1:5" x14ac:dyDescent="0.25">
      <c r="A7315" s="188">
        <v>3203111916</v>
      </c>
      <c r="B7315" s="188" t="s">
        <v>12010</v>
      </c>
      <c r="C7315" s="188" t="s">
        <v>903</v>
      </c>
      <c r="D7315" s="188" t="s">
        <v>479</v>
      </c>
      <c r="E7315" s="189">
        <v>0</v>
      </c>
    </row>
    <row r="7316" spans="1:5" x14ac:dyDescent="0.25">
      <c r="A7316" s="190">
        <v>3203111917</v>
      </c>
      <c r="B7316" s="190" t="s">
        <v>12011</v>
      </c>
      <c r="C7316" s="190" t="s">
        <v>903</v>
      </c>
      <c r="D7316" s="190" t="s">
        <v>479</v>
      </c>
      <c r="E7316" s="191">
        <v>0</v>
      </c>
    </row>
    <row r="7317" spans="1:5" x14ac:dyDescent="0.25">
      <c r="A7317" s="188">
        <v>3203111918</v>
      </c>
      <c r="B7317" s="188" t="s">
        <v>12012</v>
      </c>
      <c r="C7317" s="188" t="s">
        <v>903</v>
      </c>
      <c r="D7317" s="188" t="s">
        <v>479</v>
      </c>
      <c r="E7317" s="189">
        <v>0</v>
      </c>
    </row>
    <row r="7318" spans="1:5" x14ac:dyDescent="0.25">
      <c r="A7318" s="190">
        <v>3203111919</v>
      </c>
      <c r="B7318" s="190" t="s">
        <v>12013</v>
      </c>
      <c r="C7318" s="190" t="s">
        <v>903</v>
      </c>
      <c r="D7318" s="190" t="s">
        <v>479</v>
      </c>
      <c r="E7318" s="191">
        <v>0</v>
      </c>
    </row>
    <row r="7319" spans="1:5" x14ac:dyDescent="0.25">
      <c r="A7319" s="188">
        <v>3203111920</v>
      </c>
      <c r="B7319" s="188" t="s">
        <v>12014</v>
      </c>
      <c r="C7319" s="188" t="s">
        <v>903</v>
      </c>
      <c r="D7319" s="188" t="s">
        <v>479</v>
      </c>
      <c r="E7319" s="189">
        <v>0</v>
      </c>
    </row>
    <row r="7320" spans="1:5" x14ac:dyDescent="0.25">
      <c r="A7320" s="190">
        <v>3203111921</v>
      </c>
      <c r="B7320" s="190" t="s">
        <v>12015</v>
      </c>
      <c r="C7320" s="190" t="s">
        <v>903</v>
      </c>
      <c r="D7320" s="190" t="s">
        <v>479</v>
      </c>
      <c r="E7320" s="191">
        <v>0</v>
      </c>
    </row>
    <row r="7321" spans="1:5" x14ac:dyDescent="0.25">
      <c r="A7321" s="188">
        <v>3203111922</v>
      </c>
      <c r="B7321" s="188" t="s">
        <v>12016</v>
      </c>
      <c r="C7321" s="188" t="s">
        <v>903</v>
      </c>
      <c r="D7321" s="188" t="s">
        <v>479</v>
      </c>
      <c r="E7321" s="189">
        <v>0</v>
      </c>
    </row>
    <row r="7322" spans="1:5" x14ac:dyDescent="0.25">
      <c r="A7322" s="190">
        <v>3203111923</v>
      </c>
      <c r="B7322" s="190" t="s">
        <v>12017</v>
      </c>
      <c r="C7322" s="190" t="s">
        <v>903</v>
      </c>
      <c r="D7322" s="190" t="s">
        <v>479</v>
      </c>
      <c r="E7322" s="191">
        <v>0</v>
      </c>
    </row>
    <row r="7323" spans="1:5" x14ac:dyDescent="0.25">
      <c r="A7323" s="188">
        <v>3203111924</v>
      </c>
      <c r="B7323" s="188" t="s">
        <v>12503</v>
      </c>
      <c r="C7323" s="188" t="s">
        <v>903</v>
      </c>
      <c r="D7323" s="188" t="s">
        <v>479</v>
      </c>
      <c r="E7323" s="189">
        <v>0</v>
      </c>
    </row>
    <row r="7324" spans="1:5" x14ac:dyDescent="0.25">
      <c r="A7324" s="190">
        <v>3203111925</v>
      </c>
      <c r="B7324" s="190" t="s">
        <v>12018</v>
      </c>
      <c r="C7324" s="190" t="s">
        <v>903</v>
      </c>
      <c r="D7324" s="190" t="s">
        <v>489</v>
      </c>
      <c r="E7324" s="191">
        <v>0</v>
      </c>
    </row>
    <row r="7325" spans="1:5" x14ac:dyDescent="0.25">
      <c r="A7325" s="188">
        <v>3203111926</v>
      </c>
      <c r="B7325" s="188" t="s">
        <v>12019</v>
      </c>
      <c r="C7325" s="188" t="s">
        <v>903</v>
      </c>
      <c r="D7325" s="188" t="s">
        <v>479</v>
      </c>
      <c r="E7325" s="189">
        <v>0</v>
      </c>
    </row>
    <row r="7326" spans="1:5" x14ac:dyDescent="0.25">
      <c r="A7326" s="190">
        <v>3203111927</v>
      </c>
      <c r="B7326" s="190" t="s">
        <v>12020</v>
      </c>
      <c r="C7326" s="190" t="s">
        <v>903</v>
      </c>
      <c r="D7326" s="190" t="s">
        <v>479</v>
      </c>
      <c r="E7326" s="191">
        <v>0</v>
      </c>
    </row>
    <row r="7327" spans="1:5" x14ac:dyDescent="0.25">
      <c r="A7327" s="188">
        <v>3203111928</v>
      </c>
      <c r="B7327" s="188" t="s">
        <v>12021</v>
      </c>
      <c r="C7327" s="188" t="s">
        <v>903</v>
      </c>
      <c r="D7327" s="188" t="s">
        <v>479</v>
      </c>
      <c r="E7327" s="189">
        <v>0</v>
      </c>
    </row>
    <row r="7328" spans="1:5" x14ac:dyDescent="0.25">
      <c r="A7328" s="190">
        <v>3203111929</v>
      </c>
      <c r="B7328" s="190" t="s">
        <v>12022</v>
      </c>
      <c r="C7328" s="190" t="s">
        <v>903</v>
      </c>
      <c r="D7328" s="190" t="s">
        <v>3419</v>
      </c>
      <c r="E7328" s="191">
        <v>0</v>
      </c>
    </row>
    <row r="7329" spans="1:5" x14ac:dyDescent="0.25">
      <c r="A7329" s="188">
        <v>3203111930</v>
      </c>
      <c r="B7329" s="188" t="s">
        <v>12504</v>
      </c>
      <c r="C7329" s="188" t="s">
        <v>903</v>
      </c>
      <c r="D7329" s="188" t="s">
        <v>478</v>
      </c>
      <c r="E7329" s="189">
        <v>0</v>
      </c>
    </row>
    <row r="7330" spans="1:5" x14ac:dyDescent="0.25">
      <c r="A7330" s="190">
        <v>3203111931</v>
      </c>
      <c r="B7330" s="190" t="s">
        <v>12505</v>
      </c>
      <c r="C7330" s="190" t="s">
        <v>903</v>
      </c>
      <c r="D7330" s="190" t="s">
        <v>479</v>
      </c>
      <c r="E7330" s="191">
        <v>0</v>
      </c>
    </row>
    <row r="7331" spans="1:5" x14ac:dyDescent="0.25">
      <c r="A7331" s="188">
        <v>3203111932</v>
      </c>
      <c r="B7331" s="188" t="s">
        <v>12023</v>
      </c>
      <c r="C7331" s="188" t="s">
        <v>903</v>
      </c>
      <c r="D7331" s="188" t="s">
        <v>479</v>
      </c>
      <c r="E7331" s="189">
        <v>0</v>
      </c>
    </row>
    <row r="7332" spans="1:5" x14ac:dyDescent="0.25">
      <c r="A7332" s="190">
        <v>3203111933</v>
      </c>
      <c r="B7332" s="190" t="s">
        <v>12024</v>
      </c>
      <c r="C7332" s="190" t="s">
        <v>903</v>
      </c>
      <c r="D7332" s="190" t="s">
        <v>479</v>
      </c>
      <c r="E7332" s="191">
        <v>0</v>
      </c>
    </row>
    <row r="7333" spans="1:5" x14ac:dyDescent="0.25">
      <c r="A7333" s="188">
        <v>3203111934</v>
      </c>
      <c r="B7333" s="188" t="s">
        <v>12506</v>
      </c>
      <c r="C7333" s="188" t="s">
        <v>903</v>
      </c>
      <c r="D7333" s="188" t="s">
        <v>479</v>
      </c>
      <c r="E7333" s="189">
        <v>0</v>
      </c>
    </row>
    <row r="7334" spans="1:5" x14ac:dyDescent="0.25">
      <c r="A7334" s="190">
        <v>3203111935</v>
      </c>
      <c r="B7334" s="190" t="s">
        <v>12507</v>
      </c>
      <c r="C7334" s="190" t="s">
        <v>903</v>
      </c>
      <c r="D7334" s="190" t="s">
        <v>479</v>
      </c>
      <c r="E7334" s="191">
        <v>0</v>
      </c>
    </row>
    <row r="7335" spans="1:5" x14ac:dyDescent="0.25">
      <c r="A7335" s="188">
        <v>3203111936</v>
      </c>
      <c r="B7335" s="188" t="s">
        <v>12508</v>
      </c>
      <c r="C7335" s="188" t="s">
        <v>903</v>
      </c>
      <c r="D7335" s="188" t="s">
        <v>479</v>
      </c>
      <c r="E7335" s="189">
        <v>0</v>
      </c>
    </row>
    <row r="7336" spans="1:5" x14ac:dyDescent="0.25">
      <c r="A7336" s="190">
        <v>3203111937</v>
      </c>
      <c r="B7336" s="190" t="s">
        <v>12509</v>
      </c>
      <c r="C7336" s="190" t="s">
        <v>903</v>
      </c>
      <c r="D7336" s="190" t="s">
        <v>479</v>
      </c>
      <c r="E7336" s="191">
        <v>0</v>
      </c>
    </row>
    <row r="7337" spans="1:5" x14ac:dyDescent="0.25">
      <c r="A7337" s="188">
        <v>3203111938</v>
      </c>
      <c r="B7337" s="188" t="s">
        <v>12510</v>
      </c>
      <c r="C7337" s="188" t="s">
        <v>903</v>
      </c>
      <c r="D7337" s="188" t="s">
        <v>479</v>
      </c>
      <c r="E7337" s="189">
        <v>0</v>
      </c>
    </row>
    <row r="7338" spans="1:5" x14ac:dyDescent="0.25">
      <c r="A7338" s="190">
        <v>3203111939</v>
      </c>
      <c r="B7338" s="190" t="s">
        <v>12511</v>
      </c>
      <c r="C7338" s="190" t="s">
        <v>903</v>
      </c>
      <c r="D7338" s="190" t="s">
        <v>479</v>
      </c>
      <c r="E7338" s="191">
        <v>0</v>
      </c>
    </row>
    <row r="7339" spans="1:5" x14ac:dyDescent="0.25">
      <c r="A7339" s="188">
        <v>3203111940</v>
      </c>
      <c r="B7339" s="188" t="s">
        <v>12512</v>
      </c>
      <c r="C7339" s="188" t="s">
        <v>903</v>
      </c>
      <c r="D7339" s="188" t="s">
        <v>479</v>
      </c>
      <c r="E7339" s="189">
        <v>0</v>
      </c>
    </row>
    <row r="7340" spans="1:5" x14ac:dyDescent="0.25">
      <c r="A7340" s="190">
        <v>3203111941</v>
      </c>
      <c r="B7340" s="190" t="s">
        <v>12513</v>
      </c>
      <c r="C7340" s="190" t="s">
        <v>903</v>
      </c>
      <c r="D7340" s="190" t="s">
        <v>479</v>
      </c>
      <c r="E7340" s="191">
        <v>0</v>
      </c>
    </row>
    <row r="7341" spans="1:5" x14ac:dyDescent="0.25">
      <c r="A7341" s="188">
        <v>3203111942</v>
      </c>
      <c r="B7341" s="188" t="s">
        <v>12514</v>
      </c>
      <c r="C7341" s="188" t="s">
        <v>903</v>
      </c>
      <c r="D7341" s="188" t="s">
        <v>479</v>
      </c>
      <c r="E7341" s="189">
        <v>0</v>
      </c>
    </row>
    <row r="7342" spans="1:5" x14ac:dyDescent="0.25">
      <c r="A7342" s="190">
        <v>3203111943</v>
      </c>
      <c r="B7342" s="190" t="s">
        <v>12515</v>
      </c>
      <c r="C7342" s="190" t="s">
        <v>903</v>
      </c>
      <c r="D7342" s="190" t="s">
        <v>479</v>
      </c>
      <c r="E7342" s="191">
        <v>0</v>
      </c>
    </row>
    <row r="7343" spans="1:5" x14ac:dyDescent="0.25">
      <c r="A7343" s="188">
        <v>3203111944</v>
      </c>
      <c r="B7343" s="188" t="s">
        <v>12516</v>
      </c>
      <c r="C7343" s="188" t="s">
        <v>903</v>
      </c>
      <c r="D7343" s="188" t="s">
        <v>479</v>
      </c>
      <c r="E7343" s="189">
        <v>0</v>
      </c>
    </row>
    <row r="7344" spans="1:5" x14ac:dyDescent="0.25">
      <c r="A7344" s="190">
        <v>3203111945</v>
      </c>
      <c r="B7344" s="190" t="s">
        <v>12517</v>
      </c>
      <c r="C7344" s="190" t="s">
        <v>903</v>
      </c>
      <c r="D7344" s="190" t="s">
        <v>1975</v>
      </c>
      <c r="E7344" s="191">
        <v>0</v>
      </c>
    </row>
    <row r="7345" spans="1:5" x14ac:dyDescent="0.25">
      <c r="A7345" s="188">
        <v>3203111946</v>
      </c>
      <c r="B7345" s="188" t="s">
        <v>12025</v>
      </c>
      <c r="C7345" s="188" t="s">
        <v>903</v>
      </c>
      <c r="D7345" s="188" t="s">
        <v>479</v>
      </c>
      <c r="E7345" s="189">
        <v>0</v>
      </c>
    </row>
    <row r="7346" spans="1:5" x14ac:dyDescent="0.25">
      <c r="A7346" s="190">
        <v>3203111947</v>
      </c>
      <c r="B7346" s="190" t="s">
        <v>12518</v>
      </c>
      <c r="C7346" s="190" t="s">
        <v>903</v>
      </c>
      <c r="D7346" s="190" t="s">
        <v>479</v>
      </c>
      <c r="E7346" s="191">
        <v>0</v>
      </c>
    </row>
    <row r="7347" spans="1:5" x14ac:dyDescent="0.25">
      <c r="A7347" s="188">
        <v>3203111948</v>
      </c>
      <c r="B7347" s="188" t="s">
        <v>12026</v>
      </c>
      <c r="C7347" s="188" t="s">
        <v>903</v>
      </c>
      <c r="D7347" s="188" t="s">
        <v>1975</v>
      </c>
      <c r="E7347" s="189">
        <v>0</v>
      </c>
    </row>
    <row r="7348" spans="1:5" x14ac:dyDescent="0.25">
      <c r="A7348" s="190">
        <v>3203111949</v>
      </c>
      <c r="B7348" s="190" t="s">
        <v>12027</v>
      </c>
      <c r="C7348" s="190" t="s">
        <v>903</v>
      </c>
      <c r="D7348" s="190" t="s">
        <v>1975</v>
      </c>
      <c r="E7348" s="191">
        <v>0</v>
      </c>
    </row>
    <row r="7349" spans="1:5" x14ac:dyDescent="0.25">
      <c r="A7349" s="188">
        <v>3203111950</v>
      </c>
      <c r="B7349" s="188" t="s">
        <v>12028</v>
      </c>
      <c r="C7349" s="188" t="s">
        <v>903</v>
      </c>
      <c r="D7349" s="188" t="s">
        <v>479</v>
      </c>
      <c r="E7349" s="189">
        <v>0</v>
      </c>
    </row>
    <row r="7350" spans="1:5" x14ac:dyDescent="0.25">
      <c r="A7350" s="190">
        <v>3203111951</v>
      </c>
      <c r="B7350" s="190" t="s">
        <v>5992</v>
      </c>
      <c r="C7350" s="190" t="s">
        <v>903</v>
      </c>
      <c r="D7350" s="190" t="s">
        <v>1975</v>
      </c>
      <c r="E7350" s="191">
        <v>0</v>
      </c>
    </row>
    <row r="7351" spans="1:5" x14ac:dyDescent="0.25">
      <c r="A7351" s="188">
        <v>3203111952</v>
      </c>
      <c r="B7351" s="188" t="s">
        <v>8089</v>
      </c>
      <c r="C7351" s="188" t="s">
        <v>903</v>
      </c>
      <c r="D7351" s="188" t="s">
        <v>479</v>
      </c>
      <c r="E7351" s="189">
        <v>0</v>
      </c>
    </row>
    <row r="7352" spans="1:5" x14ac:dyDescent="0.25">
      <c r="A7352" s="190">
        <v>3203111953</v>
      </c>
      <c r="B7352" s="190" t="s">
        <v>12519</v>
      </c>
      <c r="C7352" s="190" t="s">
        <v>903</v>
      </c>
      <c r="D7352" s="190" t="s">
        <v>479</v>
      </c>
      <c r="E7352" s="191">
        <v>0</v>
      </c>
    </row>
    <row r="7353" spans="1:5" x14ac:dyDescent="0.25">
      <c r="A7353" s="188">
        <v>3203111954</v>
      </c>
      <c r="B7353" s="188" t="s">
        <v>12029</v>
      </c>
      <c r="C7353" s="188" t="s">
        <v>903</v>
      </c>
      <c r="D7353" s="188" t="s">
        <v>479</v>
      </c>
      <c r="E7353" s="189">
        <v>0</v>
      </c>
    </row>
    <row r="7354" spans="1:5" x14ac:dyDescent="0.25">
      <c r="A7354" s="190">
        <v>3203111955</v>
      </c>
      <c r="B7354" s="190" t="s">
        <v>12520</v>
      </c>
      <c r="C7354" s="190" t="s">
        <v>903</v>
      </c>
      <c r="D7354" s="190" t="s">
        <v>1975</v>
      </c>
      <c r="E7354" s="191">
        <v>0</v>
      </c>
    </row>
    <row r="7355" spans="1:5" x14ac:dyDescent="0.25">
      <c r="A7355" s="188">
        <v>3203111956</v>
      </c>
      <c r="B7355" s="188" t="s">
        <v>12521</v>
      </c>
      <c r="C7355" s="188" t="s">
        <v>903</v>
      </c>
      <c r="D7355" s="188" t="s">
        <v>479</v>
      </c>
      <c r="E7355" s="189">
        <v>0</v>
      </c>
    </row>
    <row r="7356" spans="1:5" x14ac:dyDescent="0.25">
      <c r="A7356" s="190">
        <v>3203120001</v>
      </c>
      <c r="B7356" s="190" t="s">
        <v>7972</v>
      </c>
      <c r="C7356" s="190" t="s">
        <v>903</v>
      </c>
      <c r="D7356" s="190" t="s">
        <v>479</v>
      </c>
      <c r="E7356" s="191">
        <v>0</v>
      </c>
    </row>
    <row r="7357" spans="1:5" x14ac:dyDescent="0.25">
      <c r="A7357" s="188">
        <v>3203120002</v>
      </c>
      <c r="B7357" s="188" t="s">
        <v>9976</v>
      </c>
      <c r="C7357" s="188" t="s">
        <v>903</v>
      </c>
      <c r="D7357" s="188" t="s">
        <v>479</v>
      </c>
      <c r="E7357" s="189">
        <v>0</v>
      </c>
    </row>
    <row r="7358" spans="1:5" x14ac:dyDescent="0.25">
      <c r="A7358" s="190">
        <v>3203150001</v>
      </c>
      <c r="B7358" s="190" t="s">
        <v>2677</v>
      </c>
      <c r="C7358" s="190" t="s">
        <v>903</v>
      </c>
      <c r="D7358" s="190" t="s">
        <v>479</v>
      </c>
      <c r="E7358" s="191">
        <v>0</v>
      </c>
    </row>
    <row r="7359" spans="1:5" x14ac:dyDescent="0.25">
      <c r="A7359" s="188">
        <v>3203150002</v>
      </c>
      <c r="B7359" s="188" t="s">
        <v>12030</v>
      </c>
      <c r="C7359" s="188" t="s">
        <v>903</v>
      </c>
      <c r="D7359" s="188" t="s">
        <v>874</v>
      </c>
      <c r="E7359" s="189">
        <v>0</v>
      </c>
    </row>
    <row r="7360" spans="1:5" x14ac:dyDescent="0.25">
      <c r="A7360" s="190">
        <v>3203150003</v>
      </c>
      <c r="B7360" s="190" t="s">
        <v>4581</v>
      </c>
      <c r="C7360" s="190" t="s">
        <v>903</v>
      </c>
      <c r="D7360" s="190" t="s">
        <v>479</v>
      </c>
      <c r="E7360" s="191">
        <v>0</v>
      </c>
    </row>
    <row r="7361" spans="1:5" x14ac:dyDescent="0.25">
      <c r="A7361" s="188">
        <v>3203150004</v>
      </c>
      <c r="B7361" s="188" t="s">
        <v>2678</v>
      </c>
      <c r="C7361" s="188" t="s">
        <v>903</v>
      </c>
      <c r="D7361" s="188" t="s">
        <v>479</v>
      </c>
      <c r="E7361" s="189">
        <v>0</v>
      </c>
    </row>
    <row r="7362" spans="1:5" x14ac:dyDescent="0.25">
      <c r="A7362" s="190">
        <v>3203150005</v>
      </c>
      <c r="B7362" s="190" t="s">
        <v>4582</v>
      </c>
      <c r="C7362" s="190" t="s">
        <v>903</v>
      </c>
      <c r="D7362" s="190" t="s">
        <v>479</v>
      </c>
      <c r="E7362" s="191">
        <v>0</v>
      </c>
    </row>
    <row r="7363" spans="1:5" x14ac:dyDescent="0.25">
      <c r="A7363" s="188">
        <v>3203150006</v>
      </c>
      <c r="B7363" s="188" t="s">
        <v>2679</v>
      </c>
      <c r="C7363" s="188" t="s">
        <v>903</v>
      </c>
      <c r="D7363" s="188" t="s">
        <v>479</v>
      </c>
      <c r="E7363" s="189">
        <v>0</v>
      </c>
    </row>
    <row r="7364" spans="1:5" x14ac:dyDescent="0.25">
      <c r="A7364" s="190">
        <v>3203150007</v>
      </c>
      <c r="B7364" s="190" t="s">
        <v>4583</v>
      </c>
      <c r="C7364" s="190" t="s">
        <v>903</v>
      </c>
      <c r="D7364" s="190" t="s">
        <v>479</v>
      </c>
      <c r="E7364" s="191">
        <v>0</v>
      </c>
    </row>
    <row r="7365" spans="1:5" x14ac:dyDescent="0.25">
      <c r="A7365" s="188">
        <v>3203150008</v>
      </c>
      <c r="B7365" s="188" t="s">
        <v>4584</v>
      </c>
      <c r="C7365" s="188" t="s">
        <v>903</v>
      </c>
      <c r="D7365" s="188" t="s">
        <v>479</v>
      </c>
      <c r="E7365" s="189">
        <v>0</v>
      </c>
    </row>
    <row r="7366" spans="1:5" x14ac:dyDescent="0.25">
      <c r="A7366" s="190">
        <v>3203150009</v>
      </c>
      <c r="B7366" s="190" t="s">
        <v>2680</v>
      </c>
      <c r="C7366" s="190" t="s">
        <v>903</v>
      </c>
      <c r="D7366" s="190" t="s">
        <v>479</v>
      </c>
      <c r="E7366" s="191">
        <v>0</v>
      </c>
    </row>
    <row r="7367" spans="1:5" x14ac:dyDescent="0.25">
      <c r="A7367" s="188">
        <v>3203150010</v>
      </c>
      <c r="B7367" s="188" t="s">
        <v>2681</v>
      </c>
      <c r="C7367" s="188" t="s">
        <v>903</v>
      </c>
      <c r="D7367" s="188" t="s">
        <v>479</v>
      </c>
      <c r="E7367" s="189">
        <v>0</v>
      </c>
    </row>
    <row r="7368" spans="1:5" x14ac:dyDescent="0.25">
      <c r="A7368" s="190">
        <v>3203150011</v>
      </c>
      <c r="B7368" s="190" t="s">
        <v>2682</v>
      </c>
      <c r="C7368" s="190" t="s">
        <v>903</v>
      </c>
      <c r="D7368" s="190" t="s">
        <v>479</v>
      </c>
      <c r="E7368" s="191">
        <v>0</v>
      </c>
    </row>
    <row r="7369" spans="1:5" x14ac:dyDescent="0.25">
      <c r="A7369" s="188">
        <v>3203150012</v>
      </c>
      <c r="B7369" s="188" t="s">
        <v>2683</v>
      </c>
      <c r="C7369" s="188" t="s">
        <v>903</v>
      </c>
      <c r="D7369" s="188" t="s">
        <v>479</v>
      </c>
      <c r="E7369" s="189">
        <v>0</v>
      </c>
    </row>
    <row r="7370" spans="1:5" x14ac:dyDescent="0.25">
      <c r="A7370" s="190">
        <v>3203150013</v>
      </c>
      <c r="B7370" s="190" t="s">
        <v>4585</v>
      </c>
      <c r="C7370" s="190" t="s">
        <v>903</v>
      </c>
      <c r="D7370" s="190" t="s">
        <v>479</v>
      </c>
      <c r="E7370" s="191">
        <v>0</v>
      </c>
    </row>
    <row r="7371" spans="1:5" x14ac:dyDescent="0.25">
      <c r="A7371" s="188">
        <v>3203150014</v>
      </c>
      <c r="B7371" s="188" t="s">
        <v>4586</v>
      </c>
      <c r="C7371" s="188" t="s">
        <v>903</v>
      </c>
      <c r="D7371" s="188" t="s">
        <v>479</v>
      </c>
      <c r="E7371" s="189">
        <v>0</v>
      </c>
    </row>
    <row r="7372" spans="1:5" x14ac:dyDescent="0.25">
      <c r="A7372" s="190">
        <v>3203150015</v>
      </c>
      <c r="B7372" s="190" t="s">
        <v>9977</v>
      </c>
      <c r="C7372" s="190" t="s">
        <v>903</v>
      </c>
      <c r="D7372" s="190" t="s">
        <v>479</v>
      </c>
      <c r="E7372" s="191">
        <v>0</v>
      </c>
    </row>
    <row r="7373" spans="1:5" x14ac:dyDescent="0.25">
      <c r="A7373" s="188">
        <v>3203150016</v>
      </c>
      <c r="B7373" s="188" t="s">
        <v>2684</v>
      </c>
      <c r="C7373" s="188" t="s">
        <v>903</v>
      </c>
      <c r="D7373" s="188" t="s">
        <v>479</v>
      </c>
      <c r="E7373" s="189">
        <v>0</v>
      </c>
    </row>
    <row r="7374" spans="1:5" x14ac:dyDescent="0.25">
      <c r="A7374" s="190">
        <v>3203150017</v>
      </c>
      <c r="B7374" s="190" t="s">
        <v>5914</v>
      </c>
      <c r="C7374" s="190" t="s">
        <v>903</v>
      </c>
      <c r="D7374" s="190" t="s">
        <v>479</v>
      </c>
      <c r="E7374" s="191">
        <v>0</v>
      </c>
    </row>
    <row r="7375" spans="1:5" x14ac:dyDescent="0.25">
      <c r="A7375" s="188">
        <v>3203150018</v>
      </c>
      <c r="B7375" s="188" t="s">
        <v>2685</v>
      </c>
      <c r="C7375" s="188" t="s">
        <v>903</v>
      </c>
      <c r="D7375" s="188" t="s">
        <v>479</v>
      </c>
      <c r="E7375" s="189">
        <v>0</v>
      </c>
    </row>
    <row r="7376" spans="1:5" x14ac:dyDescent="0.25">
      <c r="A7376" s="190">
        <v>3203150019</v>
      </c>
      <c r="B7376" s="190" t="s">
        <v>5915</v>
      </c>
      <c r="C7376" s="190" t="s">
        <v>903</v>
      </c>
      <c r="D7376" s="190" t="s">
        <v>479</v>
      </c>
      <c r="E7376" s="191">
        <v>0</v>
      </c>
    </row>
    <row r="7377" spans="1:5" x14ac:dyDescent="0.25">
      <c r="A7377" s="188">
        <v>3203150020</v>
      </c>
      <c r="B7377" s="188" t="s">
        <v>5916</v>
      </c>
      <c r="C7377" s="188" t="s">
        <v>903</v>
      </c>
      <c r="D7377" s="188" t="s">
        <v>479</v>
      </c>
      <c r="E7377" s="189">
        <v>0</v>
      </c>
    </row>
    <row r="7378" spans="1:5" x14ac:dyDescent="0.25">
      <c r="A7378" s="190">
        <v>3203150021</v>
      </c>
      <c r="B7378" s="190" t="s">
        <v>2686</v>
      </c>
      <c r="C7378" s="190" t="s">
        <v>903</v>
      </c>
      <c r="D7378" s="190" t="s">
        <v>479</v>
      </c>
      <c r="E7378" s="191">
        <v>0</v>
      </c>
    </row>
    <row r="7379" spans="1:5" x14ac:dyDescent="0.25">
      <c r="A7379" s="188">
        <v>3203150022</v>
      </c>
      <c r="B7379" s="188" t="s">
        <v>2687</v>
      </c>
      <c r="C7379" s="188" t="s">
        <v>903</v>
      </c>
      <c r="D7379" s="188" t="s">
        <v>874</v>
      </c>
      <c r="E7379" s="189">
        <v>0</v>
      </c>
    </row>
    <row r="7380" spans="1:5" x14ac:dyDescent="0.25">
      <c r="A7380" s="190">
        <v>3203150023</v>
      </c>
      <c r="B7380" s="190" t="s">
        <v>2688</v>
      </c>
      <c r="C7380" s="190" t="s">
        <v>903</v>
      </c>
      <c r="D7380" s="190" t="s">
        <v>479</v>
      </c>
      <c r="E7380" s="191">
        <v>0</v>
      </c>
    </row>
    <row r="7381" spans="1:5" x14ac:dyDescent="0.25">
      <c r="A7381" s="188">
        <v>3203150024</v>
      </c>
      <c r="B7381" s="188" t="s">
        <v>2689</v>
      </c>
      <c r="C7381" s="188" t="s">
        <v>903</v>
      </c>
      <c r="D7381" s="188" t="s">
        <v>479</v>
      </c>
      <c r="E7381" s="189">
        <v>0</v>
      </c>
    </row>
    <row r="7382" spans="1:5" x14ac:dyDescent="0.25">
      <c r="A7382" s="190">
        <v>3203150025</v>
      </c>
      <c r="B7382" s="190" t="s">
        <v>2690</v>
      </c>
      <c r="C7382" s="190" t="s">
        <v>903</v>
      </c>
      <c r="D7382" s="190" t="s">
        <v>874</v>
      </c>
      <c r="E7382" s="191">
        <v>0</v>
      </c>
    </row>
    <row r="7383" spans="1:5" x14ac:dyDescent="0.25">
      <c r="A7383" s="188">
        <v>3203150026</v>
      </c>
      <c r="B7383" s="188" t="s">
        <v>2691</v>
      </c>
      <c r="C7383" s="188" t="s">
        <v>903</v>
      </c>
      <c r="D7383" s="188" t="s">
        <v>874</v>
      </c>
      <c r="E7383" s="189">
        <v>0</v>
      </c>
    </row>
    <row r="7384" spans="1:5" x14ac:dyDescent="0.25">
      <c r="A7384" s="190">
        <v>3203150027</v>
      </c>
      <c r="B7384" s="190" t="s">
        <v>2692</v>
      </c>
      <c r="C7384" s="190" t="s">
        <v>903</v>
      </c>
      <c r="D7384" s="190" t="s">
        <v>1975</v>
      </c>
      <c r="E7384" s="191">
        <v>0</v>
      </c>
    </row>
    <row r="7385" spans="1:5" x14ac:dyDescent="0.25">
      <c r="A7385" s="188">
        <v>3203150028</v>
      </c>
      <c r="B7385" s="188" t="s">
        <v>2693</v>
      </c>
      <c r="C7385" s="188" t="s">
        <v>903</v>
      </c>
      <c r="D7385" s="188" t="s">
        <v>479</v>
      </c>
      <c r="E7385" s="189">
        <v>0</v>
      </c>
    </row>
    <row r="7386" spans="1:5" x14ac:dyDescent="0.25">
      <c r="A7386" s="190">
        <v>3203150029</v>
      </c>
      <c r="B7386" s="190" t="s">
        <v>2694</v>
      </c>
      <c r="C7386" s="190" t="s">
        <v>903</v>
      </c>
      <c r="D7386" s="190" t="s">
        <v>2354</v>
      </c>
      <c r="E7386" s="191">
        <v>0</v>
      </c>
    </row>
    <row r="7387" spans="1:5" x14ac:dyDescent="0.25">
      <c r="A7387" s="188">
        <v>3203150030</v>
      </c>
      <c r="B7387" s="188" t="s">
        <v>2695</v>
      </c>
      <c r="C7387" s="188" t="s">
        <v>903</v>
      </c>
      <c r="D7387" s="188" t="s">
        <v>479</v>
      </c>
      <c r="E7387" s="189">
        <v>0</v>
      </c>
    </row>
    <row r="7388" spans="1:5" x14ac:dyDescent="0.25">
      <c r="A7388" s="190">
        <v>3203150031</v>
      </c>
      <c r="B7388" s="190" t="s">
        <v>2696</v>
      </c>
      <c r="C7388" s="190" t="s">
        <v>903</v>
      </c>
      <c r="D7388" s="190" t="s">
        <v>479</v>
      </c>
      <c r="E7388" s="191">
        <v>0</v>
      </c>
    </row>
    <row r="7389" spans="1:5" x14ac:dyDescent="0.25">
      <c r="A7389" s="188">
        <v>3203150032</v>
      </c>
      <c r="B7389" s="188" t="s">
        <v>2697</v>
      </c>
      <c r="C7389" s="188" t="s">
        <v>903</v>
      </c>
      <c r="D7389" s="188" t="s">
        <v>479</v>
      </c>
      <c r="E7389" s="189">
        <v>0</v>
      </c>
    </row>
    <row r="7390" spans="1:5" x14ac:dyDescent="0.25">
      <c r="A7390" s="190">
        <v>3203150033</v>
      </c>
      <c r="B7390" s="190" t="s">
        <v>2698</v>
      </c>
      <c r="C7390" s="190" t="s">
        <v>903</v>
      </c>
      <c r="D7390" s="190" t="s">
        <v>479</v>
      </c>
      <c r="E7390" s="191">
        <v>0</v>
      </c>
    </row>
    <row r="7391" spans="1:5" x14ac:dyDescent="0.25">
      <c r="A7391" s="188">
        <v>3203150034</v>
      </c>
      <c r="B7391" s="188" t="s">
        <v>7449</v>
      </c>
      <c r="C7391" s="188" t="s">
        <v>903</v>
      </c>
      <c r="D7391" s="188" t="s">
        <v>479</v>
      </c>
      <c r="E7391" s="189">
        <v>0</v>
      </c>
    </row>
    <row r="7392" spans="1:5" x14ac:dyDescent="0.25">
      <c r="A7392" s="190">
        <v>3203150035</v>
      </c>
      <c r="B7392" s="190" t="s">
        <v>9100</v>
      </c>
      <c r="C7392" s="190" t="s">
        <v>903</v>
      </c>
      <c r="D7392" s="190" t="s">
        <v>479</v>
      </c>
      <c r="E7392" s="191">
        <v>0</v>
      </c>
    </row>
    <row r="7393" spans="1:5" x14ac:dyDescent="0.25">
      <c r="A7393" s="188">
        <v>3203150036</v>
      </c>
      <c r="B7393" s="188" t="s">
        <v>2699</v>
      </c>
      <c r="C7393" s="188" t="s">
        <v>903</v>
      </c>
      <c r="D7393" s="188" t="s">
        <v>479</v>
      </c>
      <c r="E7393" s="189">
        <v>0</v>
      </c>
    </row>
    <row r="7394" spans="1:5" x14ac:dyDescent="0.25">
      <c r="A7394" s="190">
        <v>3203150037</v>
      </c>
      <c r="B7394" s="190" t="s">
        <v>2700</v>
      </c>
      <c r="C7394" s="190" t="s">
        <v>903</v>
      </c>
      <c r="D7394" s="190" t="s">
        <v>479</v>
      </c>
      <c r="E7394" s="191">
        <v>0</v>
      </c>
    </row>
    <row r="7395" spans="1:5" x14ac:dyDescent="0.25">
      <c r="A7395" s="188">
        <v>3203150038</v>
      </c>
      <c r="B7395" s="188" t="s">
        <v>2701</v>
      </c>
      <c r="C7395" s="188" t="s">
        <v>903</v>
      </c>
      <c r="D7395" s="188" t="s">
        <v>479</v>
      </c>
      <c r="E7395" s="189">
        <v>0</v>
      </c>
    </row>
    <row r="7396" spans="1:5" x14ac:dyDescent="0.25">
      <c r="A7396" s="190">
        <v>3203150039</v>
      </c>
      <c r="B7396" s="190" t="s">
        <v>2702</v>
      </c>
      <c r="C7396" s="190" t="s">
        <v>903</v>
      </c>
      <c r="D7396" s="190" t="s">
        <v>479</v>
      </c>
      <c r="E7396" s="191">
        <v>0</v>
      </c>
    </row>
    <row r="7397" spans="1:5" x14ac:dyDescent="0.25">
      <c r="A7397" s="188">
        <v>3203150040</v>
      </c>
      <c r="B7397" s="188" t="s">
        <v>2703</v>
      </c>
      <c r="C7397" s="188" t="s">
        <v>903</v>
      </c>
      <c r="D7397" s="188" t="s">
        <v>479</v>
      </c>
      <c r="E7397" s="189">
        <v>0</v>
      </c>
    </row>
    <row r="7398" spans="1:5" x14ac:dyDescent="0.25">
      <c r="A7398" s="190">
        <v>3203150041</v>
      </c>
      <c r="B7398" s="190" t="s">
        <v>2704</v>
      </c>
      <c r="C7398" s="190" t="s">
        <v>903</v>
      </c>
      <c r="D7398" s="190" t="s">
        <v>1975</v>
      </c>
      <c r="E7398" s="191">
        <v>0</v>
      </c>
    </row>
    <row r="7399" spans="1:5" x14ac:dyDescent="0.25">
      <c r="A7399" s="188">
        <v>3203150042</v>
      </c>
      <c r="B7399" s="188" t="s">
        <v>7450</v>
      </c>
      <c r="C7399" s="188" t="s">
        <v>903</v>
      </c>
      <c r="D7399" s="188" t="s">
        <v>479</v>
      </c>
      <c r="E7399" s="189">
        <v>0</v>
      </c>
    </row>
    <row r="7400" spans="1:5" x14ac:dyDescent="0.25">
      <c r="A7400" s="190">
        <v>3203150043</v>
      </c>
      <c r="B7400" s="190" t="s">
        <v>5917</v>
      </c>
      <c r="C7400" s="190" t="s">
        <v>903</v>
      </c>
      <c r="D7400" s="190" t="s">
        <v>479</v>
      </c>
      <c r="E7400" s="191">
        <v>0</v>
      </c>
    </row>
    <row r="7401" spans="1:5" x14ac:dyDescent="0.25">
      <c r="A7401" s="188">
        <v>3203150044</v>
      </c>
      <c r="B7401" s="188" t="s">
        <v>5918</v>
      </c>
      <c r="C7401" s="188" t="s">
        <v>903</v>
      </c>
      <c r="D7401" s="188" t="s">
        <v>479</v>
      </c>
      <c r="E7401" s="189">
        <v>0</v>
      </c>
    </row>
    <row r="7402" spans="1:5" x14ac:dyDescent="0.25">
      <c r="A7402" s="190">
        <v>3203150045</v>
      </c>
      <c r="B7402" s="190" t="s">
        <v>4587</v>
      </c>
      <c r="C7402" s="190" t="s">
        <v>903</v>
      </c>
      <c r="D7402" s="190" t="s">
        <v>479</v>
      </c>
      <c r="E7402" s="191">
        <v>0</v>
      </c>
    </row>
    <row r="7403" spans="1:5" x14ac:dyDescent="0.25">
      <c r="A7403" s="188">
        <v>3203150046</v>
      </c>
      <c r="B7403" s="188" t="s">
        <v>3599</v>
      </c>
      <c r="C7403" s="188" t="s">
        <v>903</v>
      </c>
      <c r="D7403" s="188" t="s">
        <v>2247</v>
      </c>
      <c r="E7403" s="189">
        <v>0</v>
      </c>
    </row>
    <row r="7404" spans="1:5" x14ac:dyDescent="0.25">
      <c r="A7404" s="190">
        <v>3203150047</v>
      </c>
      <c r="B7404" s="190" t="s">
        <v>4588</v>
      </c>
      <c r="C7404" s="190" t="s">
        <v>903</v>
      </c>
      <c r="D7404" s="190" t="s">
        <v>479</v>
      </c>
      <c r="E7404" s="191">
        <v>0</v>
      </c>
    </row>
    <row r="7405" spans="1:5" x14ac:dyDescent="0.25">
      <c r="A7405" s="188">
        <v>3203150048</v>
      </c>
      <c r="B7405" s="188" t="s">
        <v>5919</v>
      </c>
      <c r="C7405" s="188" t="s">
        <v>903</v>
      </c>
      <c r="D7405" s="188" t="s">
        <v>479</v>
      </c>
      <c r="E7405" s="189">
        <v>0</v>
      </c>
    </row>
    <row r="7406" spans="1:5" x14ac:dyDescent="0.25">
      <c r="A7406" s="190">
        <v>3203150049</v>
      </c>
      <c r="B7406" s="190" t="s">
        <v>4589</v>
      </c>
      <c r="C7406" s="190" t="s">
        <v>903</v>
      </c>
      <c r="D7406" s="190" t="s">
        <v>479</v>
      </c>
      <c r="E7406" s="191">
        <v>0</v>
      </c>
    </row>
    <row r="7407" spans="1:5" x14ac:dyDescent="0.25">
      <c r="A7407" s="188">
        <v>3203150050</v>
      </c>
      <c r="B7407" s="188" t="s">
        <v>3144</v>
      </c>
      <c r="C7407" s="188" t="s">
        <v>903</v>
      </c>
      <c r="D7407" s="188" t="s">
        <v>479</v>
      </c>
      <c r="E7407" s="189">
        <v>0</v>
      </c>
    </row>
    <row r="7408" spans="1:5" x14ac:dyDescent="0.25">
      <c r="A7408" s="190">
        <v>3203150051</v>
      </c>
      <c r="B7408" s="190" t="s">
        <v>3145</v>
      </c>
      <c r="C7408" s="190" t="s">
        <v>903</v>
      </c>
      <c r="D7408" s="190" t="s">
        <v>479</v>
      </c>
      <c r="E7408" s="191">
        <v>0</v>
      </c>
    </row>
    <row r="7409" spans="1:5" x14ac:dyDescent="0.25">
      <c r="A7409" s="188">
        <v>3203150052</v>
      </c>
      <c r="B7409" s="188" t="s">
        <v>3146</v>
      </c>
      <c r="C7409" s="188" t="s">
        <v>903</v>
      </c>
      <c r="D7409" s="188" t="s">
        <v>479</v>
      </c>
      <c r="E7409" s="189">
        <v>0</v>
      </c>
    </row>
    <row r="7410" spans="1:5" x14ac:dyDescent="0.25">
      <c r="A7410" s="190">
        <v>3203150053</v>
      </c>
      <c r="B7410" s="190" t="s">
        <v>3147</v>
      </c>
      <c r="C7410" s="190" t="s">
        <v>903</v>
      </c>
      <c r="D7410" s="190" t="s">
        <v>479</v>
      </c>
      <c r="E7410" s="191">
        <v>0</v>
      </c>
    </row>
    <row r="7411" spans="1:5" x14ac:dyDescent="0.25">
      <c r="A7411" s="188">
        <v>3203150054</v>
      </c>
      <c r="B7411" s="188" t="s">
        <v>4590</v>
      </c>
      <c r="C7411" s="188" t="s">
        <v>903</v>
      </c>
      <c r="D7411" s="188" t="s">
        <v>479</v>
      </c>
      <c r="E7411" s="189">
        <v>0</v>
      </c>
    </row>
    <row r="7412" spans="1:5" x14ac:dyDescent="0.25">
      <c r="A7412" s="190">
        <v>3203150055</v>
      </c>
      <c r="B7412" s="190" t="s">
        <v>4591</v>
      </c>
      <c r="C7412" s="190" t="s">
        <v>903</v>
      </c>
      <c r="D7412" s="190" t="s">
        <v>479</v>
      </c>
      <c r="E7412" s="191">
        <v>0</v>
      </c>
    </row>
    <row r="7413" spans="1:5" x14ac:dyDescent="0.25">
      <c r="A7413" s="188">
        <v>3203150056</v>
      </c>
      <c r="B7413" s="188" t="s">
        <v>3148</v>
      </c>
      <c r="C7413" s="188" t="s">
        <v>903</v>
      </c>
      <c r="D7413" s="188" t="s">
        <v>479</v>
      </c>
      <c r="E7413" s="189">
        <v>0</v>
      </c>
    </row>
    <row r="7414" spans="1:5" x14ac:dyDescent="0.25">
      <c r="A7414" s="190">
        <v>3203150057</v>
      </c>
      <c r="B7414" s="190" t="s">
        <v>3149</v>
      </c>
      <c r="C7414" s="190" t="s">
        <v>903</v>
      </c>
      <c r="D7414" s="190" t="s">
        <v>479</v>
      </c>
      <c r="E7414" s="191">
        <v>0</v>
      </c>
    </row>
    <row r="7415" spans="1:5" x14ac:dyDescent="0.25">
      <c r="A7415" s="188">
        <v>3203150058</v>
      </c>
      <c r="B7415" s="188" t="s">
        <v>3150</v>
      </c>
      <c r="C7415" s="188" t="s">
        <v>903</v>
      </c>
      <c r="D7415" s="188" t="s">
        <v>479</v>
      </c>
      <c r="E7415" s="189">
        <v>0</v>
      </c>
    </row>
    <row r="7416" spans="1:5" x14ac:dyDescent="0.25">
      <c r="A7416" s="190">
        <v>3203150059</v>
      </c>
      <c r="B7416" s="190" t="s">
        <v>3151</v>
      </c>
      <c r="C7416" s="190" t="s">
        <v>903</v>
      </c>
      <c r="D7416" s="190" t="s">
        <v>479</v>
      </c>
      <c r="E7416" s="191">
        <v>0</v>
      </c>
    </row>
    <row r="7417" spans="1:5" x14ac:dyDescent="0.25">
      <c r="A7417" s="188">
        <v>3203150060</v>
      </c>
      <c r="B7417" s="188" t="s">
        <v>3152</v>
      </c>
      <c r="C7417" s="188" t="s">
        <v>903</v>
      </c>
      <c r="D7417" s="188" t="s">
        <v>479</v>
      </c>
      <c r="E7417" s="189">
        <v>0</v>
      </c>
    </row>
    <row r="7418" spans="1:5" x14ac:dyDescent="0.25">
      <c r="A7418" s="190">
        <v>3203150061</v>
      </c>
      <c r="B7418" s="190" t="s">
        <v>5920</v>
      </c>
      <c r="C7418" s="190" t="s">
        <v>903</v>
      </c>
      <c r="D7418" s="190" t="s">
        <v>479</v>
      </c>
      <c r="E7418" s="191">
        <v>0</v>
      </c>
    </row>
    <row r="7419" spans="1:5" x14ac:dyDescent="0.25">
      <c r="A7419" s="188">
        <v>3203150062</v>
      </c>
      <c r="B7419" s="188" t="s">
        <v>3600</v>
      </c>
      <c r="C7419" s="188" t="s">
        <v>903</v>
      </c>
      <c r="D7419" s="188" t="s">
        <v>479</v>
      </c>
      <c r="E7419" s="189">
        <v>0</v>
      </c>
    </row>
    <row r="7420" spans="1:5" x14ac:dyDescent="0.25">
      <c r="A7420" s="190">
        <v>3203150063</v>
      </c>
      <c r="B7420" s="190" t="s">
        <v>3601</v>
      </c>
      <c r="C7420" s="190" t="s">
        <v>903</v>
      </c>
      <c r="D7420" s="190" t="s">
        <v>479</v>
      </c>
      <c r="E7420" s="191">
        <v>0</v>
      </c>
    </row>
    <row r="7421" spans="1:5" x14ac:dyDescent="0.25">
      <c r="A7421" s="188">
        <v>3203150064</v>
      </c>
      <c r="B7421" s="188" t="s">
        <v>3602</v>
      </c>
      <c r="C7421" s="188" t="s">
        <v>903</v>
      </c>
      <c r="D7421" s="188" t="s">
        <v>479</v>
      </c>
      <c r="E7421" s="189">
        <v>0</v>
      </c>
    </row>
    <row r="7422" spans="1:5" x14ac:dyDescent="0.25">
      <c r="A7422" s="190">
        <v>3203150065</v>
      </c>
      <c r="B7422" s="190" t="s">
        <v>3603</v>
      </c>
      <c r="C7422" s="190" t="s">
        <v>903</v>
      </c>
      <c r="D7422" s="190" t="s">
        <v>479</v>
      </c>
      <c r="E7422" s="191">
        <v>0</v>
      </c>
    </row>
    <row r="7423" spans="1:5" x14ac:dyDescent="0.25">
      <c r="A7423" s="188">
        <v>3203150066</v>
      </c>
      <c r="B7423" s="188" t="s">
        <v>3604</v>
      </c>
      <c r="C7423" s="188" t="s">
        <v>903</v>
      </c>
      <c r="D7423" s="188" t="s">
        <v>479</v>
      </c>
      <c r="E7423" s="189">
        <v>0</v>
      </c>
    </row>
    <row r="7424" spans="1:5" x14ac:dyDescent="0.25">
      <c r="A7424" s="190">
        <v>3203150067</v>
      </c>
      <c r="B7424" s="190" t="s">
        <v>3605</v>
      </c>
      <c r="C7424" s="190" t="s">
        <v>903</v>
      </c>
      <c r="D7424" s="190" t="s">
        <v>479</v>
      </c>
      <c r="E7424" s="191">
        <v>0</v>
      </c>
    </row>
    <row r="7425" spans="1:5" x14ac:dyDescent="0.25">
      <c r="A7425" s="188">
        <v>3203150068</v>
      </c>
      <c r="B7425" s="188" t="s">
        <v>3606</v>
      </c>
      <c r="C7425" s="188" t="s">
        <v>903</v>
      </c>
      <c r="D7425" s="188" t="s">
        <v>479</v>
      </c>
      <c r="E7425" s="189">
        <v>0</v>
      </c>
    </row>
    <row r="7426" spans="1:5" x14ac:dyDescent="0.25">
      <c r="A7426" s="190">
        <v>3203150069</v>
      </c>
      <c r="B7426" s="190" t="s">
        <v>3607</v>
      </c>
      <c r="C7426" s="190" t="s">
        <v>903</v>
      </c>
      <c r="D7426" s="190" t="s">
        <v>479</v>
      </c>
      <c r="E7426" s="191">
        <v>0</v>
      </c>
    </row>
    <row r="7427" spans="1:5" x14ac:dyDescent="0.25">
      <c r="A7427" s="188">
        <v>3203150070</v>
      </c>
      <c r="B7427" s="188" t="s">
        <v>8273</v>
      </c>
      <c r="C7427" s="188" t="s">
        <v>903</v>
      </c>
      <c r="D7427" s="188" t="s">
        <v>479</v>
      </c>
      <c r="E7427" s="189">
        <v>0</v>
      </c>
    </row>
    <row r="7428" spans="1:5" x14ac:dyDescent="0.25">
      <c r="A7428" s="190">
        <v>3203150071</v>
      </c>
      <c r="B7428" s="190" t="s">
        <v>3609</v>
      </c>
      <c r="C7428" s="190" t="s">
        <v>903</v>
      </c>
      <c r="D7428" s="190" t="s">
        <v>1975</v>
      </c>
      <c r="E7428" s="191">
        <v>0</v>
      </c>
    </row>
    <row r="7429" spans="1:5" x14ac:dyDescent="0.25">
      <c r="A7429" s="188">
        <v>3203150072</v>
      </c>
      <c r="B7429" s="188" t="s">
        <v>8550</v>
      </c>
      <c r="C7429" s="188" t="s">
        <v>903</v>
      </c>
      <c r="D7429" s="188" t="s">
        <v>1975</v>
      </c>
      <c r="E7429" s="189">
        <v>0</v>
      </c>
    </row>
    <row r="7430" spans="1:5" x14ac:dyDescent="0.25">
      <c r="A7430" s="190">
        <v>3203150073</v>
      </c>
      <c r="B7430" s="190" t="s">
        <v>3610</v>
      </c>
      <c r="C7430" s="190" t="s">
        <v>903</v>
      </c>
      <c r="D7430" s="190" t="s">
        <v>1975</v>
      </c>
      <c r="E7430" s="191">
        <v>0</v>
      </c>
    </row>
    <row r="7431" spans="1:5" x14ac:dyDescent="0.25">
      <c r="A7431" s="188">
        <v>3203150074</v>
      </c>
      <c r="B7431" s="188" t="s">
        <v>3611</v>
      </c>
      <c r="C7431" s="188" t="s">
        <v>903</v>
      </c>
      <c r="D7431" s="188" t="s">
        <v>1975</v>
      </c>
      <c r="E7431" s="189">
        <v>0</v>
      </c>
    </row>
    <row r="7432" spans="1:5" x14ac:dyDescent="0.25">
      <c r="A7432" s="190">
        <v>3203150075</v>
      </c>
      <c r="B7432" s="190" t="s">
        <v>5102</v>
      </c>
      <c r="C7432" s="190" t="s">
        <v>903</v>
      </c>
      <c r="D7432" s="190" t="s">
        <v>479</v>
      </c>
      <c r="E7432" s="191">
        <v>0</v>
      </c>
    </row>
    <row r="7433" spans="1:5" x14ac:dyDescent="0.25">
      <c r="A7433" s="188">
        <v>3203150076</v>
      </c>
      <c r="B7433" s="188" t="s">
        <v>3612</v>
      </c>
      <c r="C7433" s="188" t="s">
        <v>903</v>
      </c>
      <c r="D7433" s="188" t="s">
        <v>1975</v>
      </c>
      <c r="E7433" s="189">
        <v>0</v>
      </c>
    </row>
    <row r="7434" spans="1:5" x14ac:dyDescent="0.25">
      <c r="A7434" s="190">
        <v>3203150077</v>
      </c>
      <c r="B7434" s="190" t="s">
        <v>3613</v>
      </c>
      <c r="C7434" s="190" t="s">
        <v>903</v>
      </c>
      <c r="D7434" s="190" t="s">
        <v>479</v>
      </c>
      <c r="E7434" s="191">
        <v>0</v>
      </c>
    </row>
    <row r="7435" spans="1:5" x14ac:dyDescent="0.25">
      <c r="A7435" s="188">
        <v>3203150078</v>
      </c>
      <c r="B7435" s="188" t="s">
        <v>3614</v>
      </c>
      <c r="C7435" s="188" t="s">
        <v>903</v>
      </c>
      <c r="D7435" s="188" t="s">
        <v>2002</v>
      </c>
      <c r="E7435" s="189">
        <v>0</v>
      </c>
    </row>
    <row r="7436" spans="1:5" x14ac:dyDescent="0.25">
      <c r="A7436" s="190">
        <v>3203150079</v>
      </c>
      <c r="B7436" s="190" t="s">
        <v>9978</v>
      </c>
      <c r="C7436" s="190" t="s">
        <v>903</v>
      </c>
      <c r="D7436" s="190" t="s">
        <v>2002</v>
      </c>
      <c r="E7436" s="191">
        <v>0</v>
      </c>
    </row>
    <row r="7437" spans="1:5" x14ac:dyDescent="0.25">
      <c r="A7437" s="188">
        <v>3203150080</v>
      </c>
      <c r="B7437" s="188" t="s">
        <v>5921</v>
      </c>
      <c r="C7437" s="188" t="s">
        <v>903</v>
      </c>
      <c r="D7437" s="188" t="s">
        <v>2002</v>
      </c>
      <c r="E7437" s="189">
        <v>0</v>
      </c>
    </row>
    <row r="7438" spans="1:5" x14ac:dyDescent="0.25">
      <c r="A7438" s="190">
        <v>3203150081</v>
      </c>
      <c r="B7438" s="190" t="s">
        <v>3615</v>
      </c>
      <c r="C7438" s="190" t="s">
        <v>903</v>
      </c>
      <c r="D7438" s="190" t="s">
        <v>479</v>
      </c>
      <c r="E7438" s="191">
        <v>0</v>
      </c>
    </row>
    <row r="7439" spans="1:5" x14ac:dyDescent="0.25">
      <c r="A7439" s="188">
        <v>3203150082</v>
      </c>
      <c r="B7439" s="188" t="s">
        <v>3616</v>
      </c>
      <c r="C7439" s="188" t="s">
        <v>903</v>
      </c>
      <c r="D7439" s="188" t="s">
        <v>479</v>
      </c>
      <c r="E7439" s="189">
        <v>0</v>
      </c>
    </row>
    <row r="7440" spans="1:5" x14ac:dyDescent="0.25">
      <c r="A7440" s="190">
        <v>3203150083</v>
      </c>
      <c r="B7440" s="190" t="s">
        <v>3617</v>
      </c>
      <c r="C7440" s="190" t="s">
        <v>903</v>
      </c>
      <c r="D7440" s="190" t="s">
        <v>479</v>
      </c>
      <c r="E7440" s="191">
        <v>0</v>
      </c>
    </row>
    <row r="7441" spans="1:5" x14ac:dyDescent="0.25">
      <c r="A7441" s="188">
        <v>3203150084</v>
      </c>
      <c r="B7441" s="188" t="s">
        <v>3618</v>
      </c>
      <c r="C7441" s="188" t="s">
        <v>903</v>
      </c>
      <c r="D7441" s="188" t="s">
        <v>479</v>
      </c>
      <c r="E7441" s="189">
        <v>0</v>
      </c>
    </row>
    <row r="7442" spans="1:5" x14ac:dyDescent="0.25">
      <c r="A7442" s="190">
        <v>3203150085</v>
      </c>
      <c r="B7442" s="190" t="s">
        <v>3619</v>
      </c>
      <c r="C7442" s="190" t="s">
        <v>903</v>
      </c>
      <c r="D7442" s="190" t="s">
        <v>479</v>
      </c>
      <c r="E7442" s="191">
        <v>0</v>
      </c>
    </row>
    <row r="7443" spans="1:5" x14ac:dyDescent="0.25">
      <c r="A7443" s="188">
        <v>3203150086</v>
      </c>
      <c r="B7443" s="188" t="s">
        <v>5922</v>
      </c>
      <c r="C7443" s="188" t="s">
        <v>903</v>
      </c>
      <c r="D7443" s="188" t="s">
        <v>479</v>
      </c>
      <c r="E7443" s="189">
        <v>0</v>
      </c>
    </row>
    <row r="7444" spans="1:5" x14ac:dyDescent="0.25">
      <c r="A7444" s="190">
        <v>3203150087</v>
      </c>
      <c r="B7444" s="190" t="s">
        <v>3620</v>
      </c>
      <c r="C7444" s="190" t="s">
        <v>903</v>
      </c>
      <c r="D7444" s="190" t="s">
        <v>479</v>
      </c>
      <c r="E7444" s="191">
        <v>0</v>
      </c>
    </row>
    <row r="7445" spans="1:5" x14ac:dyDescent="0.25">
      <c r="A7445" s="188">
        <v>3203150088</v>
      </c>
      <c r="B7445" s="188" t="s">
        <v>3621</v>
      </c>
      <c r="C7445" s="188" t="s">
        <v>903</v>
      </c>
      <c r="D7445" s="188" t="s">
        <v>479</v>
      </c>
      <c r="E7445" s="189">
        <v>0</v>
      </c>
    </row>
    <row r="7446" spans="1:5" x14ac:dyDescent="0.25">
      <c r="A7446" s="190">
        <v>3203150089</v>
      </c>
      <c r="B7446" s="190" t="s">
        <v>3963</v>
      </c>
      <c r="C7446" s="190" t="s">
        <v>903</v>
      </c>
      <c r="D7446" s="190" t="s">
        <v>1975</v>
      </c>
      <c r="E7446" s="191">
        <v>0</v>
      </c>
    </row>
    <row r="7447" spans="1:5" x14ac:dyDescent="0.25">
      <c r="A7447" s="188">
        <v>3203150090</v>
      </c>
      <c r="B7447" s="188" t="s">
        <v>3622</v>
      </c>
      <c r="C7447" s="188" t="s">
        <v>903</v>
      </c>
      <c r="D7447" s="188" t="s">
        <v>478</v>
      </c>
      <c r="E7447" s="189">
        <v>0</v>
      </c>
    </row>
    <row r="7448" spans="1:5" x14ac:dyDescent="0.25">
      <c r="A7448" s="190">
        <v>3203150091</v>
      </c>
      <c r="B7448" s="190" t="s">
        <v>3623</v>
      </c>
      <c r="C7448" s="190" t="s">
        <v>903</v>
      </c>
      <c r="D7448" s="190" t="s">
        <v>479</v>
      </c>
      <c r="E7448" s="191">
        <v>0</v>
      </c>
    </row>
    <row r="7449" spans="1:5" x14ac:dyDescent="0.25">
      <c r="A7449" s="188">
        <v>3203150092</v>
      </c>
      <c r="B7449" s="188" t="s">
        <v>3624</v>
      </c>
      <c r="C7449" s="188" t="s">
        <v>903</v>
      </c>
      <c r="D7449" s="188" t="s">
        <v>479</v>
      </c>
      <c r="E7449" s="189">
        <v>0</v>
      </c>
    </row>
    <row r="7450" spans="1:5" x14ac:dyDescent="0.25">
      <c r="A7450" s="190">
        <v>3203150093</v>
      </c>
      <c r="B7450" s="190" t="s">
        <v>3625</v>
      </c>
      <c r="C7450" s="190" t="s">
        <v>903</v>
      </c>
      <c r="D7450" s="190" t="s">
        <v>479</v>
      </c>
      <c r="E7450" s="191">
        <v>0</v>
      </c>
    </row>
    <row r="7451" spans="1:5" x14ac:dyDescent="0.25">
      <c r="A7451" s="188">
        <v>3203150094</v>
      </c>
      <c r="B7451" s="188" t="s">
        <v>3626</v>
      </c>
      <c r="C7451" s="188" t="s">
        <v>903</v>
      </c>
      <c r="D7451" s="188" t="s">
        <v>479</v>
      </c>
      <c r="E7451" s="189">
        <v>0</v>
      </c>
    </row>
    <row r="7452" spans="1:5" x14ac:dyDescent="0.25">
      <c r="A7452" s="190">
        <v>3203150095</v>
      </c>
      <c r="B7452" s="190" t="s">
        <v>3627</v>
      </c>
      <c r="C7452" s="190" t="s">
        <v>903</v>
      </c>
      <c r="D7452" s="190" t="s">
        <v>1975</v>
      </c>
      <c r="E7452" s="191">
        <v>0</v>
      </c>
    </row>
    <row r="7453" spans="1:5" x14ac:dyDescent="0.25">
      <c r="A7453" s="188">
        <v>3203150096</v>
      </c>
      <c r="B7453" s="188" t="s">
        <v>3628</v>
      </c>
      <c r="C7453" s="188" t="s">
        <v>903</v>
      </c>
      <c r="D7453" s="188" t="s">
        <v>1975</v>
      </c>
      <c r="E7453" s="189">
        <v>0</v>
      </c>
    </row>
    <row r="7454" spans="1:5" x14ac:dyDescent="0.25">
      <c r="A7454" s="190">
        <v>3203150097</v>
      </c>
      <c r="B7454" s="190" t="s">
        <v>3629</v>
      </c>
      <c r="C7454" s="190" t="s">
        <v>903</v>
      </c>
      <c r="D7454" s="190" t="s">
        <v>750</v>
      </c>
      <c r="E7454" s="191">
        <v>0</v>
      </c>
    </row>
    <row r="7455" spans="1:5" x14ac:dyDescent="0.25">
      <c r="A7455" s="188">
        <v>3203150098</v>
      </c>
      <c r="B7455" s="188" t="s">
        <v>12031</v>
      </c>
      <c r="C7455" s="188" t="s">
        <v>903</v>
      </c>
      <c r="D7455" s="188" t="s">
        <v>479</v>
      </c>
      <c r="E7455" s="189">
        <v>0</v>
      </c>
    </row>
    <row r="7456" spans="1:5" x14ac:dyDescent="0.25">
      <c r="A7456" s="190">
        <v>3203150099</v>
      </c>
      <c r="B7456" s="190" t="s">
        <v>4592</v>
      </c>
      <c r="C7456" s="190" t="s">
        <v>903</v>
      </c>
      <c r="D7456" s="190" t="s">
        <v>479</v>
      </c>
      <c r="E7456" s="191">
        <v>0</v>
      </c>
    </row>
    <row r="7457" spans="1:5" x14ac:dyDescent="0.25">
      <c r="A7457" s="188">
        <v>3203150100</v>
      </c>
      <c r="B7457" s="188" t="s">
        <v>3630</v>
      </c>
      <c r="C7457" s="188" t="s">
        <v>903</v>
      </c>
      <c r="D7457" s="188" t="s">
        <v>479</v>
      </c>
      <c r="E7457" s="189">
        <v>0</v>
      </c>
    </row>
    <row r="7458" spans="1:5" x14ac:dyDescent="0.25">
      <c r="A7458" s="190">
        <v>3203150101</v>
      </c>
      <c r="B7458" s="190" t="s">
        <v>3631</v>
      </c>
      <c r="C7458" s="190" t="s">
        <v>903</v>
      </c>
      <c r="D7458" s="190" t="s">
        <v>479</v>
      </c>
      <c r="E7458" s="191">
        <v>0</v>
      </c>
    </row>
    <row r="7459" spans="1:5" x14ac:dyDescent="0.25">
      <c r="A7459" s="188">
        <v>3203150102</v>
      </c>
      <c r="B7459" s="188" t="s">
        <v>7451</v>
      </c>
      <c r="C7459" s="188" t="s">
        <v>903</v>
      </c>
      <c r="D7459" s="188" t="s">
        <v>478</v>
      </c>
      <c r="E7459" s="189">
        <v>0</v>
      </c>
    </row>
    <row r="7460" spans="1:5" x14ac:dyDescent="0.25">
      <c r="A7460" s="190">
        <v>3203150103</v>
      </c>
      <c r="B7460" s="190" t="s">
        <v>3632</v>
      </c>
      <c r="C7460" s="190" t="s">
        <v>903</v>
      </c>
      <c r="D7460" s="190" t="s">
        <v>1975</v>
      </c>
      <c r="E7460" s="191">
        <v>0</v>
      </c>
    </row>
    <row r="7461" spans="1:5" x14ac:dyDescent="0.25">
      <c r="A7461" s="188">
        <v>3203150104</v>
      </c>
      <c r="B7461" s="188" t="s">
        <v>3633</v>
      </c>
      <c r="C7461" s="188" t="s">
        <v>903</v>
      </c>
      <c r="D7461" s="188" t="s">
        <v>2002</v>
      </c>
      <c r="E7461" s="189">
        <v>0</v>
      </c>
    </row>
    <row r="7462" spans="1:5" x14ac:dyDescent="0.25">
      <c r="A7462" s="190">
        <v>3203150105</v>
      </c>
      <c r="B7462" s="190" t="s">
        <v>5923</v>
      </c>
      <c r="C7462" s="190" t="s">
        <v>903</v>
      </c>
      <c r="D7462" s="190" t="s">
        <v>2002</v>
      </c>
      <c r="E7462" s="191">
        <v>0</v>
      </c>
    </row>
    <row r="7463" spans="1:5" x14ac:dyDescent="0.25">
      <c r="A7463" s="188">
        <v>3203150106</v>
      </c>
      <c r="B7463" s="188" t="s">
        <v>3634</v>
      </c>
      <c r="C7463" s="188" t="s">
        <v>903</v>
      </c>
      <c r="D7463" s="188" t="s">
        <v>2002</v>
      </c>
      <c r="E7463" s="189">
        <v>0</v>
      </c>
    </row>
    <row r="7464" spans="1:5" x14ac:dyDescent="0.25">
      <c r="A7464" s="190">
        <v>3203150107</v>
      </c>
      <c r="B7464" s="190" t="s">
        <v>5924</v>
      </c>
      <c r="C7464" s="190" t="s">
        <v>903</v>
      </c>
      <c r="D7464" s="190" t="s">
        <v>2002</v>
      </c>
      <c r="E7464" s="191">
        <v>0</v>
      </c>
    </row>
    <row r="7465" spans="1:5" x14ac:dyDescent="0.25">
      <c r="A7465" s="188">
        <v>3203150108</v>
      </c>
      <c r="B7465" s="188" t="s">
        <v>3635</v>
      </c>
      <c r="C7465" s="188" t="s">
        <v>903</v>
      </c>
      <c r="D7465" s="188" t="s">
        <v>478</v>
      </c>
      <c r="E7465" s="189">
        <v>0</v>
      </c>
    </row>
    <row r="7466" spans="1:5" x14ac:dyDescent="0.25">
      <c r="A7466" s="190">
        <v>3203150109</v>
      </c>
      <c r="B7466" s="190" t="s">
        <v>12032</v>
      </c>
      <c r="C7466" s="190" t="s">
        <v>903</v>
      </c>
      <c r="D7466" s="190" t="s">
        <v>478</v>
      </c>
      <c r="E7466" s="191">
        <v>0</v>
      </c>
    </row>
    <row r="7467" spans="1:5" x14ac:dyDescent="0.25">
      <c r="A7467" s="188">
        <v>3203150110</v>
      </c>
      <c r="B7467" s="188" t="s">
        <v>8473</v>
      </c>
      <c r="C7467" s="188" t="s">
        <v>903</v>
      </c>
      <c r="D7467" s="188" t="s">
        <v>1975</v>
      </c>
      <c r="E7467" s="189">
        <v>0</v>
      </c>
    </row>
    <row r="7468" spans="1:5" x14ac:dyDescent="0.25">
      <c r="A7468" s="190">
        <v>3203150111</v>
      </c>
      <c r="B7468" s="190" t="s">
        <v>3636</v>
      </c>
      <c r="C7468" s="190" t="s">
        <v>903</v>
      </c>
      <c r="D7468" s="190" t="s">
        <v>1975</v>
      </c>
      <c r="E7468" s="191">
        <v>0</v>
      </c>
    </row>
    <row r="7469" spans="1:5" x14ac:dyDescent="0.25">
      <c r="A7469" s="188">
        <v>3203150112</v>
      </c>
      <c r="B7469" s="188" t="s">
        <v>3637</v>
      </c>
      <c r="C7469" s="188" t="s">
        <v>903</v>
      </c>
      <c r="D7469" s="188" t="s">
        <v>479</v>
      </c>
      <c r="E7469" s="189">
        <v>0</v>
      </c>
    </row>
    <row r="7470" spans="1:5" x14ac:dyDescent="0.25">
      <c r="A7470" s="190">
        <v>3203150113</v>
      </c>
      <c r="B7470" s="190" t="s">
        <v>5925</v>
      </c>
      <c r="C7470" s="190" t="s">
        <v>903</v>
      </c>
      <c r="D7470" s="190" t="s">
        <v>479</v>
      </c>
      <c r="E7470" s="191">
        <v>0</v>
      </c>
    </row>
    <row r="7471" spans="1:5" x14ac:dyDescent="0.25">
      <c r="A7471" s="188">
        <v>3203150114</v>
      </c>
      <c r="B7471" s="188" t="s">
        <v>3638</v>
      </c>
      <c r="C7471" s="188" t="s">
        <v>903</v>
      </c>
      <c r="D7471" s="188" t="s">
        <v>479</v>
      </c>
      <c r="E7471" s="189">
        <v>0</v>
      </c>
    </row>
    <row r="7472" spans="1:5" x14ac:dyDescent="0.25">
      <c r="A7472" s="190">
        <v>3203150115</v>
      </c>
      <c r="B7472" s="190" t="s">
        <v>12033</v>
      </c>
      <c r="C7472" s="190" t="s">
        <v>903</v>
      </c>
      <c r="D7472" s="190" t="s">
        <v>479</v>
      </c>
      <c r="E7472" s="191">
        <v>0</v>
      </c>
    </row>
    <row r="7473" spans="1:5" x14ac:dyDescent="0.25">
      <c r="A7473" s="188">
        <v>3203150116</v>
      </c>
      <c r="B7473" s="188" t="s">
        <v>3639</v>
      </c>
      <c r="C7473" s="188" t="s">
        <v>903</v>
      </c>
      <c r="D7473" s="188" t="s">
        <v>479</v>
      </c>
      <c r="E7473" s="189">
        <v>0</v>
      </c>
    </row>
    <row r="7474" spans="1:5" x14ac:dyDescent="0.25">
      <c r="A7474" s="190">
        <v>3203150117</v>
      </c>
      <c r="B7474" s="190" t="s">
        <v>3640</v>
      </c>
      <c r="C7474" s="190" t="s">
        <v>903</v>
      </c>
      <c r="D7474" s="190" t="s">
        <v>479</v>
      </c>
      <c r="E7474" s="191">
        <v>0</v>
      </c>
    </row>
    <row r="7475" spans="1:5" x14ac:dyDescent="0.25">
      <c r="A7475" s="188">
        <v>3203150118</v>
      </c>
      <c r="B7475" s="188" t="s">
        <v>3641</v>
      </c>
      <c r="C7475" s="188" t="s">
        <v>903</v>
      </c>
      <c r="D7475" s="188" t="s">
        <v>478</v>
      </c>
      <c r="E7475" s="189">
        <v>0</v>
      </c>
    </row>
    <row r="7476" spans="1:5" x14ac:dyDescent="0.25">
      <c r="A7476" s="190">
        <v>3203150119</v>
      </c>
      <c r="B7476" s="190" t="s">
        <v>3642</v>
      </c>
      <c r="C7476" s="190" t="s">
        <v>903</v>
      </c>
      <c r="D7476" s="190" t="s">
        <v>479</v>
      </c>
      <c r="E7476" s="191">
        <v>0</v>
      </c>
    </row>
    <row r="7477" spans="1:5" x14ac:dyDescent="0.25">
      <c r="A7477" s="188">
        <v>3203150120</v>
      </c>
      <c r="B7477" s="188" t="s">
        <v>8651</v>
      </c>
      <c r="C7477" s="188" t="s">
        <v>903</v>
      </c>
      <c r="D7477" s="188" t="s">
        <v>479</v>
      </c>
      <c r="E7477" s="189">
        <v>0</v>
      </c>
    </row>
    <row r="7478" spans="1:5" x14ac:dyDescent="0.25">
      <c r="A7478" s="190">
        <v>3203150121</v>
      </c>
      <c r="B7478" s="190" t="s">
        <v>3816</v>
      </c>
      <c r="C7478" s="190" t="s">
        <v>903</v>
      </c>
      <c r="D7478" s="190" t="s">
        <v>1975</v>
      </c>
      <c r="E7478" s="191">
        <v>0</v>
      </c>
    </row>
    <row r="7479" spans="1:5" x14ac:dyDescent="0.25">
      <c r="A7479" s="188">
        <v>3203150122</v>
      </c>
      <c r="B7479" s="188" t="s">
        <v>5103</v>
      </c>
      <c r="C7479" s="188" t="s">
        <v>903</v>
      </c>
      <c r="D7479" s="188" t="s">
        <v>479</v>
      </c>
      <c r="E7479" s="189">
        <v>0</v>
      </c>
    </row>
    <row r="7480" spans="1:5" x14ac:dyDescent="0.25">
      <c r="A7480" s="190">
        <v>3203150123</v>
      </c>
      <c r="B7480" s="190" t="s">
        <v>3826</v>
      </c>
      <c r="C7480" s="190" t="s">
        <v>903</v>
      </c>
      <c r="D7480" s="190" t="s">
        <v>478</v>
      </c>
      <c r="E7480" s="191">
        <v>0</v>
      </c>
    </row>
    <row r="7481" spans="1:5" x14ac:dyDescent="0.25">
      <c r="A7481" s="188">
        <v>3203150124</v>
      </c>
      <c r="B7481" s="188" t="s">
        <v>3867</v>
      </c>
      <c r="C7481" s="188" t="s">
        <v>903</v>
      </c>
      <c r="D7481" s="188" t="s">
        <v>1975</v>
      </c>
      <c r="E7481" s="189">
        <v>0</v>
      </c>
    </row>
    <row r="7482" spans="1:5" x14ac:dyDescent="0.25">
      <c r="A7482" s="190">
        <v>3203150125</v>
      </c>
      <c r="B7482" s="190" t="s">
        <v>3964</v>
      </c>
      <c r="C7482" s="190" t="s">
        <v>903</v>
      </c>
      <c r="D7482" s="190" t="s">
        <v>479</v>
      </c>
      <c r="E7482" s="191">
        <v>0</v>
      </c>
    </row>
    <row r="7483" spans="1:5" x14ac:dyDescent="0.25">
      <c r="A7483" s="188">
        <v>3203150126</v>
      </c>
      <c r="B7483" s="188" t="s">
        <v>3965</v>
      </c>
      <c r="C7483" s="188" t="s">
        <v>903</v>
      </c>
      <c r="D7483" s="188" t="s">
        <v>479</v>
      </c>
      <c r="E7483" s="189">
        <v>0</v>
      </c>
    </row>
    <row r="7484" spans="1:5" x14ac:dyDescent="0.25">
      <c r="A7484" s="190">
        <v>3203150127</v>
      </c>
      <c r="B7484" s="190" t="s">
        <v>3966</v>
      </c>
      <c r="C7484" s="190" t="s">
        <v>903</v>
      </c>
      <c r="D7484" s="190" t="s">
        <v>1975</v>
      </c>
      <c r="E7484" s="191">
        <v>0</v>
      </c>
    </row>
    <row r="7485" spans="1:5" x14ac:dyDescent="0.25">
      <c r="A7485" s="188">
        <v>3203150128</v>
      </c>
      <c r="B7485" s="188" t="s">
        <v>3967</v>
      </c>
      <c r="C7485" s="188" t="s">
        <v>903</v>
      </c>
      <c r="D7485" s="188" t="s">
        <v>1975</v>
      </c>
      <c r="E7485" s="189">
        <v>0</v>
      </c>
    </row>
    <row r="7486" spans="1:5" x14ac:dyDescent="0.25">
      <c r="A7486" s="190">
        <v>3203150129</v>
      </c>
      <c r="B7486" s="190" t="s">
        <v>5104</v>
      </c>
      <c r="C7486" s="190" t="s">
        <v>903</v>
      </c>
      <c r="D7486" s="190" t="s">
        <v>479</v>
      </c>
      <c r="E7486" s="191">
        <v>0</v>
      </c>
    </row>
    <row r="7487" spans="1:5" x14ac:dyDescent="0.25">
      <c r="A7487" s="188">
        <v>3203150130</v>
      </c>
      <c r="B7487" s="188" t="s">
        <v>7452</v>
      </c>
      <c r="C7487" s="188" t="s">
        <v>903</v>
      </c>
      <c r="D7487" s="188" t="s">
        <v>479</v>
      </c>
      <c r="E7487" s="189">
        <v>0</v>
      </c>
    </row>
    <row r="7488" spans="1:5" x14ac:dyDescent="0.25">
      <c r="A7488" s="190">
        <v>3203150131</v>
      </c>
      <c r="B7488" s="190" t="s">
        <v>6998</v>
      </c>
      <c r="C7488" s="190" t="s">
        <v>903</v>
      </c>
      <c r="D7488" s="190" t="s">
        <v>2002</v>
      </c>
      <c r="E7488" s="191">
        <v>0</v>
      </c>
    </row>
    <row r="7489" spans="1:5" x14ac:dyDescent="0.25">
      <c r="A7489" s="188">
        <v>3203150132</v>
      </c>
      <c r="B7489" s="188" t="s">
        <v>5105</v>
      </c>
      <c r="C7489" s="188" t="s">
        <v>903</v>
      </c>
      <c r="D7489" s="188" t="s">
        <v>874</v>
      </c>
      <c r="E7489" s="189">
        <v>0</v>
      </c>
    </row>
    <row r="7490" spans="1:5" x14ac:dyDescent="0.25">
      <c r="A7490" s="190">
        <v>3203150133</v>
      </c>
      <c r="B7490" s="190" t="s">
        <v>3968</v>
      </c>
      <c r="C7490" s="190" t="s">
        <v>903</v>
      </c>
      <c r="D7490" s="190" t="s">
        <v>479</v>
      </c>
      <c r="E7490" s="191">
        <v>0</v>
      </c>
    </row>
    <row r="7491" spans="1:5" x14ac:dyDescent="0.25">
      <c r="A7491" s="188">
        <v>3203150134</v>
      </c>
      <c r="B7491" s="188" t="s">
        <v>3969</v>
      </c>
      <c r="C7491" s="188" t="s">
        <v>903</v>
      </c>
      <c r="D7491" s="188" t="s">
        <v>479</v>
      </c>
      <c r="E7491" s="189">
        <v>0</v>
      </c>
    </row>
    <row r="7492" spans="1:5" x14ac:dyDescent="0.25">
      <c r="A7492" s="190">
        <v>3203150135</v>
      </c>
      <c r="B7492" s="190" t="s">
        <v>3970</v>
      </c>
      <c r="C7492" s="190" t="s">
        <v>903</v>
      </c>
      <c r="D7492" s="190" t="s">
        <v>479</v>
      </c>
      <c r="E7492" s="191">
        <v>0</v>
      </c>
    </row>
    <row r="7493" spans="1:5" x14ac:dyDescent="0.25">
      <c r="A7493" s="188">
        <v>3203150136</v>
      </c>
      <c r="B7493" s="188" t="s">
        <v>5926</v>
      </c>
      <c r="C7493" s="188" t="s">
        <v>903</v>
      </c>
      <c r="D7493" s="188" t="s">
        <v>479</v>
      </c>
      <c r="E7493" s="189">
        <v>0</v>
      </c>
    </row>
    <row r="7494" spans="1:5" x14ac:dyDescent="0.25">
      <c r="A7494" s="190">
        <v>3203150137</v>
      </c>
      <c r="B7494" s="190" t="s">
        <v>3971</v>
      </c>
      <c r="C7494" s="190" t="s">
        <v>903</v>
      </c>
      <c r="D7494" s="190" t="s">
        <v>479</v>
      </c>
      <c r="E7494" s="191">
        <v>0</v>
      </c>
    </row>
    <row r="7495" spans="1:5" x14ac:dyDescent="0.25">
      <c r="A7495" s="188">
        <v>3203150138</v>
      </c>
      <c r="B7495" s="188" t="s">
        <v>3972</v>
      </c>
      <c r="C7495" s="188" t="s">
        <v>903</v>
      </c>
      <c r="D7495" s="188" t="s">
        <v>479</v>
      </c>
      <c r="E7495" s="189">
        <v>0</v>
      </c>
    </row>
    <row r="7496" spans="1:5" x14ac:dyDescent="0.25">
      <c r="A7496" s="190">
        <v>3203150139</v>
      </c>
      <c r="B7496" s="190" t="s">
        <v>3973</v>
      </c>
      <c r="C7496" s="190" t="s">
        <v>903</v>
      </c>
      <c r="D7496" s="190" t="s">
        <v>479</v>
      </c>
      <c r="E7496" s="191">
        <v>0</v>
      </c>
    </row>
    <row r="7497" spans="1:5" x14ac:dyDescent="0.25">
      <c r="A7497" s="188">
        <v>3203150140</v>
      </c>
      <c r="B7497" s="188" t="s">
        <v>3974</v>
      </c>
      <c r="C7497" s="188" t="s">
        <v>903</v>
      </c>
      <c r="D7497" s="188" t="s">
        <v>479</v>
      </c>
      <c r="E7497" s="189">
        <v>0</v>
      </c>
    </row>
    <row r="7498" spans="1:5" x14ac:dyDescent="0.25">
      <c r="A7498" s="190">
        <v>3203150141</v>
      </c>
      <c r="B7498" s="190" t="s">
        <v>3975</v>
      </c>
      <c r="C7498" s="190" t="s">
        <v>903</v>
      </c>
      <c r="D7498" s="190" t="s">
        <v>479</v>
      </c>
      <c r="E7498" s="191">
        <v>0</v>
      </c>
    </row>
    <row r="7499" spans="1:5" x14ac:dyDescent="0.25">
      <c r="A7499" s="188">
        <v>3203150142</v>
      </c>
      <c r="B7499" s="188" t="s">
        <v>3976</v>
      </c>
      <c r="C7499" s="188" t="s">
        <v>903</v>
      </c>
      <c r="D7499" s="188" t="s">
        <v>479</v>
      </c>
      <c r="E7499" s="189">
        <v>0</v>
      </c>
    </row>
    <row r="7500" spans="1:5" x14ac:dyDescent="0.25">
      <c r="A7500" s="190">
        <v>3203150143</v>
      </c>
      <c r="B7500" s="190" t="s">
        <v>3977</v>
      </c>
      <c r="C7500" s="190" t="s">
        <v>903</v>
      </c>
      <c r="D7500" s="190" t="s">
        <v>479</v>
      </c>
      <c r="E7500" s="191">
        <v>0</v>
      </c>
    </row>
    <row r="7501" spans="1:5" x14ac:dyDescent="0.25">
      <c r="A7501" s="188">
        <v>3203150144</v>
      </c>
      <c r="B7501" s="188" t="s">
        <v>4593</v>
      </c>
      <c r="C7501" s="188" t="s">
        <v>903</v>
      </c>
      <c r="D7501" s="188" t="s">
        <v>479</v>
      </c>
      <c r="E7501" s="189">
        <v>0</v>
      </c>
    </row>
    <row r="7502" spans="1:5" x14ac:dyDescent="0.25">
      <c r="A7502" s="190">
        <v>3203150145</v>
      </c>
      <c r="B7502" s="190" t="s">
        <v>3978</v>
      </c>
      <c r="C7502" s="190" t="s">
        <v>903</v>
      </c>
      <c r="D7502" s="190" t="s">
        <v>479</v>
      </c>
      <c r="E7502" s="191">
        <v>0</v>
      </c>
    </row>
    <row r="7503" spans="1:5" x14ac:dyDescent="0.25">
      <c r="A7503" s="188">
        <v>3203150146</v>
      </c>
      <c r="B7503" s="188" t="s">
        <v>5927</v>
      </c>
      <c r="C7503" s="188" t="s">
        <v>903</v>
      </c>
      <c r="D7503" s="188" t="s">
        <v>479</v>
      </c>
      <c r="E7503" s="189">
        <v>0</v>
      </c>
    </row>
    <row r="7504" spans="1:5" x14ac:dyDescent="0.25">
      <c r="A7504" s="190">
        <v>3203150147</v>
      </c>
      <c r="B7504" s="190" t="s">
        <v>3979</v>
      </c>
      <c r="C7504" s="190" t="s">
        <v>903</v>
      </c>
      <c r="D7504" s="190" t="s">
        <v>479</v>
      </c>
      <c r="E7504" s="191">
        <v>0</v>
      </c>
    </row>
    <row r="7505" spans="1:5" x14ac:dyDescent="0.25">
      <c r="A7505" s="188">
        <v>3203150148</v>
      </c>
      <c r="B7505" s="188" t="s">
        <v>5106</v>
      </c>
      <c r="C7505" s="188" t="s">
        <v>903</v>
      </c>
      <c r="D7505" s="188" t="s">
        <v>479</v>
      </c>
      <c r="E7505" s="189">
        <v>0</v>
      </c>
    </row>
    <row r="7506" spans="1:5" x14ac:dyDescent="0.25">
      <c r="A7506" s="190">
        <v>3203150149</v>
      </c>
      <c r="B7506" s="190" t="s">
        <v>5107</v>
      </c>
      <c r="C7506" s="190" t="s">
        <v>903</v>
      </c>
      <c r="D7506" s="190" t="s">
        <v>479</v>
      </c>
      <c r="E7506" s="191">
        <v>0</v>
      </c>
    </row>
    <row r="7507" spans="1:5" x14ac:dyDescent="0.25">
      <c r="A7507" s="188">
        <v>3203150150</v>
      </c>
      <c r="B7507" s="188" t="s">
        <v>5108</v>
      </c>
      <c r="C7507" s="188" t="s">
        <v>903</v>
      </c>
      <c r="D7507" s="188" t="s">
        <v>479</v>
      </c>
      <c r="E7507" s="189">
        <v>0</v>
      </c>
    </row>
    <row r="7508" spans="1:5" x14ac:dyDescent="0.25">
      <c r="A7508" s="190">
        <v>3203150151</v>
      </c>
      <c r="B7508" s="190" t="s">
        <v>5109</v>
      </c>
      <c r="C7508" s="190" t="s">
        <v>903</v>
      </c>
      <c r="D7508" s="190" t="s">
        <v>479</v>
      </c>
      <c r="E7508" s="191">
        <v>0</v>
      </c>
    </row>
    <row r="7509" spans="1:5" x14ac:dyDescent="0.25">
      <c r="A7509" s="188">
        <v>3203150152</v>
      </c>
      <c r="B7509" s="188" t="s">
        <v>6999</v>
      </c>
      <c r="C7509" s="188" t="s">
        <v>903</v>
      </c>
      <c r="D7509" s="188" t="s">
        <v>479</v>
      </c>
      <c r="E7509" s="189">
        <v>0</v>
      </c>
    </row>
    <row r="7510" spans="1:5" x14ac:dyDescent="0.25">
      <c r="A7510" s="190">
        <v>3203150153</v>
      </c>
      <c r="B7510" s="190" t="s">
        <v>5110</v>
      </c>
      <c r="C7510" s="190" t="s">
        <v>903</v>
      </c>
      <c r="D7510" s="190" t="s">
        <v>479</v>
      </c>
      <c r="E7510" s="191">
        <v>0</v>
      </c>
    </row>
    <row r="7511" spans="1:5" x14ac:dyDescent="0.25">
      <c r="A7511" s="188">
        <v>3203150154</v>
      </c>
      <c r="B7511" s="188" t="s">
        <v>5111</v>
      </c>
      <c r="C7511" s="188" t="s">
        <v>903</v>
      </c>
      <c r="D7511" s="188" t="s">
        <v>1975</v>
      </c>
      <c r="E7511" s="189">
        <v>0</v>
      </c>
    </row>
    <row r="7512" spans="1:5" x14ac:dyDescent="0.25">
      <c r="A7512" s="190">
        <v>3203150155</v>
      </c>
      <c r="B7512" s="190" t="s">
        <v>5112</v>
      </c>
      <c r="C7512" s="190" t="s">
        <v>903</v>
      </c>
      <c r="D7512" s="190" t="s">
        <v>479</v>
      </c>
      <c r="E7512" s="191">
        <v>0</v>
      </c>
    </row>
    <row r="7513" spans="1:5" x14ac:dyDescent="0.25">
      <c r="A7513" s="188">
        <v>3203150156</v>
      </c>
      <c r="B7513" s="188" t="s">
        <v>5113</v>
      </c>
      <c r="C7513" s="188" t="s">
        <v>903</v>
      </c>
      <c r="D7513" s="188" t="s">
        <v>479</v>
      </c>
      <c r="E7513" s="189">
        <v>0</v>
      </c>
    </row>
    <row r="7514" spans="1:5" x14ac:dyDescent="0.25">
      <c r="A7514" s="190">
        <v>3203150157</v>
      </c>
      <c r="B7514" s="190" t="s">
        <v>7453</v>
      </c>
      <c r="C7514" s="190" t="s">
        <v>903</v>
      </c>
      <c r="D7514" s="190" t="s">
        <v>479</v>
      </c>
      <c r="E7514" s="191">
        <v>0</v>
      </c>
    </row>
    <row r="7515" spans="1:5" x14ac:dyDescent="0.25">
      <c r="A7515" s="188">
        <v>3203150158</v>
      </c>
      <c r="B7515" s="188" t="s">
        <v>5114</v>
      </c>
      <c r="C7515" s="188" t="s">
        <v>903</v>
      </c>
      <c r="D7515" s="188" t="s">
        <v>479</v>
      </c>
      <c r="E7515" s="189">
        <v>0</v>
      </c>
    </row>
    <row r="7516" spans="1:5" x14ac:dyDescent="0.25">
      <c r="A7516" s="190">
        <v>3203150159</v>
      </c>
      <c r="B7516" s="190" t="s">
        <v>5115</v>
      </c>
      <c r="C7516" s="190" t="s">
        <v>903</v>
      </c>
      <c r="D7516" s="190" t="s">
        <v>479</v>
      </c>
      <c r="E7516" s="191">
        <v>0</v>
      </c>
    </row>
    <row r="7517" spans="1:5" x14ac:dyDescent="0.25">
      <c r="A7517" s="188">
        <v>3203150160</v>
      </c>
      <c r="B7517" s="188" t="s">
        <v>5116</v>
      </c>
      <c r="C7517" s="188" t="s">
        <v>903</v>
      </c>
      <c r="D7517" s="188" t="s">
        <v>479</v>
      </c>
      <c r="E7517" s="189">
        <v>0</v>
      </c>
    </row>
    <row r="7518" spans="1:5" x14ac:dyDescent="0.25">
      <c r="A7518" s="190">
        <v>3203150161</v>
      </c>
      <c r="B7518" s="190" t="s">
        <v>5117</v>
      </c>
      <c r="C7518" s="190" t="s">
        <v>903</v>
      </c>
      <c r="D7518" s="190" t="s">
        <v>479</v>
      </c>
      <c r="E7518" s="191">
        <v>0</v>
      </c>
    </row>
    <row r="7519" spans="1:5" x14ac:dyDescent="0.25">
      <c r="A7519" s="188">
        <v>3203150162</v>
      </c>
      <c r="B7519" s="188" t="s">
        <v>5118</v>
      </c>
      <c r="C7519" s="188" t="s">
        <v>903</v>
      </c>
      <c r="D7519" s="188" t="s">
        <v>479</v>
      </c>
      <c r="E7519" s="189">
        <v>0</v>
      </c>
    </row>
    <row r="7520" spans="1:5" x14ac:dyDescent="0.25">
      <c r="A7520" s="190">
        <v>3203150163</v>
      </c>
      <c r="B7520" s="190" t="s">
        <v>7000</v>
      </c>
      <c r="C7520" s="190" t="s">
        <v>903</v>
      </c>
      <c r="D7520" s="190" t="s">
        <v>1975</v>
      </c>
      <c r="E7520" s="191">
        <v>0</v>
      </c>
    </row>
    <row r="7521" spans="1:5" x14ac:dyDescent="0.25">
      <c r="A7521" s="188">
        <v>3203150164</v>
      </c>
      <c r="B7521" s="188" t="s">
        <v>5119</v>
      </c>
      <c r="C7521" s="188" t="s">
        <v>903</v>
      </c>
      <c r="D7521" s="188" t="s">
        <v>2247</v>
      </c>
      <c r="E7521" s="189">
        <v>0</v>
      </c>
    </row>
    <row r="7522" spans="1:5" x14ac:dyDescent="0.25">
      <c r="A7522" s="190">
        <v>3203150165</v>
      </c>
      <c r="B7522" s="190" t="s">
        <v>7001</v>
      </c>
      <c r="C7522" s="190" t="s">
        <v>903</v>
      </c>
      <c r="D7522" s="190" t="s">
        <v>479</v>
      </c>
      <c r="E7522" s="191">
        <v>0</v>
      </c>
    </row>
    <row r="7523" spans="1:5" x14ac:dyDescent="0.25">
      <c r="A7523" s="188">
        <v>3203150166</v>
      </c>
      <c r="B7523" s="188" t="s">
        <v>5120</v>
      </c>
      <c r="C7523" s="188" t="s">
        <v>903</v>
      </c>
      <c r="D7523" s="188" t="s">
        <v>479</v>
      </c>
      <c r="E7523" s="189">
        <v>0</v>
      </c>
    </row>
    <row r="7524" spans="1:5" x14ac:dyDescent="0.25">
      <c r="A7524" s="190">
        <v>3203150167</v>
      </c>
      <c r="B7524" s="190" t="s">
        <v>5121</v>
      </c>
      <c r="C7524" s="190" t="s">
        <v>903</v>
      </c>
      <c r="D7524" s="190" t="s">
        <v>1975</v>
      </c>
      <c r="E7524" s="191">
        <v>0</v>
      </c>
    </row>
    <row r="7525" spans="1:5" x14ac:dyDescent="0.25">
      <c r="A7525" s="188">
        <v>3203150168</v>
      </c>
      <c r="B7525" s="188" t="s">
        <v>3980</v>
      </c>
      <c r="C7525" s="188" t="s">
        <v>903</v>
      </c>
      <c r="D7525" s="188" t="s">
        <v>1975</v>
      </c>
      <c r="E7525" s="189">
        <v>0</v>
      </c>
    </row>
    <row r="7526" spans="1:5" x14ac:dyDescent="0.25">
      <c r="A7526" s="190">
        <v>3203150169</v>
      </c>
      <c r="B7526" s="190" t="s">
        <v>8652</v>
      </c>
      <c r="C7526" s="190" t="s">
        <v>903</v>
      </c>
      <c r="D7526" s="190" t="s">
        <v>1975</v>
      </c>
      <c r="E7526" s="191">
        <v>0</v>
      </c>
    </row>
    <row r="7527" spans="1:5" x14ac:dyDescent="0.25">
      <c r="A7527" s="188">
        <v>3203150170</v>
      </c>
      <c r="B7527" s="188" t="s">
        <v>5928</v>
      </c>
      <c r="C7527" s="188" t="s">
        <v>903</v>
      </c>
      <c r="D7527" s="188" t="s">
        <v>479</v>
      </c>
      <c r="E7527" s="189">
        <v>0</v>
      </c>
    </row>
    <row r="7528" spans="1:5" x14ac:dyDescent="0.25">
      <c r="A7528" s="190">
        <v>3203150171</v>
      </c>
      <c r="B7528" s="190" t="s">
        <v>3981</v>
      </c>
      <c r="C7528" s="190" t="s">
        <v>903</v>
      </c>
      <c r="D7528" s="190" t="s">
        <v>479</v>
      </c>
      <c r="E7528" s="191">
        <v>0</v>
      </c>
    </row>
    <row r="7529" spans="1:5" x14ac:dyDescent="0.25">
      <c r="A7529" s="188">
        <v>3203150172</v>
      </c>
      <c r="B7529" s="188" t="s">
        <v>5122</v>
      </c>
      <c r="C7529" s="188" t="s">
        <v>903</v>
      </c>
      <c r="D7529" s="188" t="s">
        <v>479</v>
      </c>
      <c r="E7529" s="189">
        <v>0</v>
      </c>
    </row>
    <row r="7530" spans="1:5" x14ac:dyDescent="0.25">
      <c r="A7530" s="190">
        <v>3203150173</v>
      </c>
      <c r="B7530" s="190" t="s">
        <v>3982</v>
      </c>
      <c r="C7530" s="190" t="s">
        <v>903</v>
      </c>
      <c r="D7530" s="190" t="s">
        <v>1975</v>
      </c>
      <c r="E7530" s="191">
        <v>0</v>
      </c>
    </row>
    <row r="7531" spans="1:5" x14ac:dyDescent="0.25">
      <c r="A7531" s="188">
        <v>3203150174</v>
      </c>
      <c r="B7531" s="188" t="s">
        <v>3983</v>
      </c>
      <c r="C7531" s="188" t="s">
        <v>903</v>
      </c>
      <c r="D7531" s="188" t="s">
        <v>1975</v>
      </c>
      <c r="E7531" s="189">
        <v>0</v>
      </c>
    </row>
    <row r="7532" spans="1:5" x14ac:dyDescent="0.25">
      <c r="A7532" s="190">
        <v>3203150175</v>
      </c>
      <c r="B7532" s="190" t="s">
        <v>5123</v>
      </c>
      <c r="C7532" s="190" t="s">
        <v>903</v>
      </c>
      <c r="D7532" s="190" t="s">
        <v>479</v>
      </c>
      <c r="E7532" s="191">
        <v>0</v>
      </c>
    </row>
    <row r="7533" spans="1:5" x14ac:dyDescent="0.25">
      <c r="A7533" s="188">
        <v>3203150176</v>
      </c>
      <c r="B7533" s="188" t="s">
        <v>5124</v>
      </c>
      <c r="C7533" s="188" t="s">
        <v>903</v>
      </c>
      <c r="D7533" s="188" t="s">
        <v>479</v>
      </c>
      <c r="E7533" s="189">
        <v>0</v>
      </c>
    </row>
    <row r="7534" spans="1:5" x14ac:dyDescent="0.25">
      <c r="A7534" s="190">
        <v>3203150177</v>
      </c>
      <c r="B7534" s="190" t="s">
        <v>5125</v>
      </c>
      <c r="C7534" s="190" t="s">
        <v>903</v>
      </c>
      <c r="D7534" s="190" t="s">
        <v>479</v>
      </c>
      <c r="E7534" s="191">
        <v>0</v>
      </c>
    </row>
    <row r="7535" spans="1:5" x14ac:dyDescent="0.25">
      <c r="A7535" s="188">
        <v>3203150178</v>
      </c>
      <c r="B7535" s="188" t="s">
        <v>8905</v>
      </c>
      <c r="C7535" s="188" t="s">
        <v>903</v>
      </c>
      <c r="D7535" s="188" t="s">
        <v>479</v>
      </c>
      <c r="E7535" s="189">
        <v>0</v>
      </c>
    </row>
    <row r="7536" spans="1:5" x14ac:dyDescent="0.25">
      <c r="A7536" s="190">
        <v>3203150179</v>
      </c>
      <c r="B7536" s="190" t="s">
        <v>9979</v>
      </c>
      <c r="C7536" s="190" t="s">
        <v>903</v>
      </c>
      <c r="D7536" s="190" t="s">
        <v>479</v>
      </c>
      <c r="E7536" s="191">
        <v>0</v>
      </c>
    </row>
    <row r="7537" spans="1:5" x14ac:dyDescent="0.25">
      <c r="A7537" s="188">
        <v>3203150180</v>
      </c>
      <c r="B7537" s="188" t="s">
        <v>7454</v>
      </c>
      <c r="C7537" s="188" t="s">
        <v>903</v>
      </c>
      <c r="D7537" s="188" t="s">
        <v>479</v>
      </c>
      <c r="E7537" s="189">
        <v>0</v>
      </c>
    </row>
    <row r="7538" spans="1:5" x14ac:dyDescent="0.25">
      <c r="A7538" s="190">
        <v>3203150181</v>
      </c>
      <c r="B7538" s="190" t="s">
        <v>3984</v>
      </c>
      <c r="C7538" s="190" t="s">
        <v>903</v>
      </c>
      <c r="D7538" s="190" t="s">
        <v>2002</v>
      </c>
      <c r="E7538" s="191">
        <v>0</v>
      </c>
    </row>
    <row r="7539" spans="1:5" x14ac:dyDescent="0.25">
      <c r="A7539" s="188">
        <v>3203150182</v>
      </c>
      <c r="B7539" s="188" t="s">
        <v>3985</v>
      </c>
      <c r="C7539" s="188" t="s">
        <v>903</v>
      </c>
      <c r="D7539" s="188" t="s">
        <v>2002</v>
      </c>
      <c r="E7539" s="189">
        <v>0</v>
      </c>
    </row>
    <row r="7540" spans="1:5" x14ac:dyDescent="0.25">
      <c r="A7540" s="190">
        <v>3203150183</v>
      </c>
      <c r="B7540" s="190" t="s">
        <v>3986</v>
      </c>
      <c r="C7540" s="190" t="s">
        <v>903</v>
      </c>
      <c r="D7540" s="190" t="s">
        <v>2002</v>
      </c>
      <c r="E7540" s="191">
        <v>0</v>
      </c>
    </row>
    <row r="7541" spans="1:5" x14ac:dyDescent="0.25">
      <c r="A7541" s="188">
        <v>3203150184</v>
      </c>
      <c r="B7541" s="188" t="s">
        <v>5929</v>
      </c>
      <c r="C7541" s="188" t="s">
        <v>903</v>
      </c>
      <c r="D7541" s="188" t="s">
        <v>2002</v>
      </c>
      <c r="E7541" s="189">
        <v>0</v>
      </c>
    </row>
    <row r="7542" spans="1:5" x14ac:dyDescent="0.25">
      <c r="A7542" s="190">
        <v>3203150185</v>
      </c>
      <c r="B7542" s="190" t="s">
        <v>3987</v>
      </c>
      <c r="C7542" s="190" t="s">
        <v>903</v>
      </c>
      <c r="D7542" s="190" t="s">
        <v>2002</v>
      </c>
      <c r="E7542" s="191">
        <v>0</v>
      </c>
    </row>
    <row r="7543" spans="1:5" x14ac:dyDescent="0.25">
      <c r="A7543" s="188">
        <v>3203150186</v>
      </c>
      <c r="B7543" s="188" t="s">
        <v>5930</v>
      </c>
      <c r="C7543" s="188" t="s">
        <v>903</v>
      </c>
      <c r="D7543" s="188" t="s">
        <v>2002</v>
      </c>
      <c r="E7543" s="189">
        <v>0</v>
      </c>
    </row>
    <row r="7544" spans="1:5" x14ac:dyDescent="0.25">
      <c r="A7544" s="190">
        <v>3203150187</v>
      </c>
      <c r="B7544" s="190" t="s">
        <v>3988</v>
      </c>
      <c r="C7544" s="190" t="s">
        <v>903</v>
      </c>
      <c r="D7544" s="190" t="s">
        <v>2002</v>
      </c>
      <c r="E7544" s="191">
        <v>0</v>
      </c>
    </row>
    <row r="7545" spans="1:5" x14ac:dyDescent="0.25">
      <c r="A7545" s="188">
        <v>3203150188</v>
      </c>
      <c r="B7545" s="188" t="s">
        <v>3989</v>
      </c>
      <c r="C7545" s="188" t="s">
        <v>903</v>
      </c>
      <c r="D7545" s="188" t="s">
        <v>2002</v>
      </c>
      <c r="E7545" s="189">
        <v>0</v>
      </c>
    </row>
    <row r="7546" spans="1:5" x14ac:dyDescent="0.25">
      <c r="A7546" s="190">
        <v>3203150189</v>
      </c>
      <c r="B7546" s="190" t="s">
        <v>3990</v>
      </c>
      <c r="C7546" s="190" t="s">
        <v>903</v>
      </c>
      <c r="D7546" s="190" t="s">
        <v>2002</v>
      </c>
      <c r="E7546" s="191">
        <v>0</v>
      </c>
    </row>
    <row r="7547" spans="1:5" x14ac:dyDescent="0.25">
      <c r="A7547" s="188">
        <v>3203150190</v>
      </c>
      <c r="B7547" s="188" t="s">
        <v>3991</v>
      </c>
      <c r="C7547" s="188" t="s">
        <v>903</v>
      </c>
      <c r="D7547" s="188" t="s">
        <v>2002</v>
      </c>
      <c r="E7547" s="189">
        <v>0</v>
      </c>
    </row>
    <row r="7548" spans="1:5" x14ac:dyDescent="0.25">
      <c r="A7548" s="190">
        <v>3203150191</v>
      </c>
      <c r="B7548" s="190" t="s">
        <v>3992</v>
      </c>
      <c r="C7548" s="190" t="s">
        <v>903</v>
      </c>
      <c r="D7548" s="190" t="s">
        <v>2002</v>
      </c>
      <c r="E7548" s="191">
        <v>0</v>
      </c>
    </row>
    <row r="7549" spans="1:5" x14ac:dyDescent="0.25">
      <c r="A7549" s="188">
        <v>3203150192</v>
      </c>
      <c r="B7549" s="188" t="s">
        <v>3993</v>
      </c>
      <c r="C7549" s="188" t="s">
        <v>903</v>
      </c>
      <c r="D7549" s="188" t="s">
        <v>2002</v>
      </c>
      <c r="E7549" s="189">
        <v>0</v>
      </c>
    </row>
    <row r="7550" spans="1:5" x14ac:dyDescent="0.25">
      <c r="A7550" s="190">
        <v>3203150193</v>
      </c>
      <c r="B7550" s="190" t="s">
        <v>3994</v>
      </c>
      <c r="C7550" s="190" t="s">
        <v>903</v>
      </c>
      <c r="D7550" s="190" t="s">
        <v>2002</v>
      </c>
      <c r="E7550" s="191">
        <v>0</v>
      </c>
    </row>
    <row r="7551" spans="1:5" x14ac:dyDescent="0.25">
      <c r="A7551" s="188">
        <v>3203150194</v>
      </c>
      <c r="B7551" s="188" t="s">
        <v>3995</v>
      </c>
      <c r="C7551" s="188" t="s">
        <v>903</v>
      </c>
      <c r="D7551" s="188" t="s">
        <v>2002</v>
      </c>
      <c r="E7551" s="189">
        <v>0</v>
      </c>
    </row>
    <row r="7552" spans="1:5" x14ac:dyDescent="0.25">
      <c r="A7552" s="190">
        <v>3203150195</v>
      </c>
      <c r="B7552" s="190" t="s">
        <v>3996</v>
      </c>
      <c r="C7552" s="190" t="s">
        <v>903</v>
      </c>
      <c r="D7552" s="190" t="s">
        <v>2002</v>
      </c>
      <c r="E7552" s="191">
        <v>0</v>
      </c>
    </row>
    <row r="7553" spans="1:5" x14ac:dyDescent="0.25">
      <c r="A7553" s="188">
        <v>3203150196</v>
      </c>
      <c r="B7553" s="188" t="s">
        <v>3997</v>
      </c>
      <c r="C7553" s="188" t="s">
        <v>903</v>
      </c>
      <c r="D7553" s="188" t="s">
        <v>2002</v>
      </c>
      <c r="E7553" s="189">
        <v>0</v>
      </c>
    </row>
    <row r="7554" spans="1:5" x14ac:dyDescent="0.25">
      <c r="A7554" s="190">
        <v>3203150197</v>
      </c>
      <c r="B7554" s="190" t="s">
        <v>3998</v>
      </c>
      <c r="C7554" s="190" t="s">
        <v>903</v>
      </c>
      <c r="D7554" s="190" t="s">
        <v>2002</v>
      </c>
      <c r="E7554" s="191">
        <v>0</v>
      </c>
    </row>
    <row r="7555" spans="1:5" x14ac:dyDescent="0.25">
      <c r="A7555" s="188">
        <v>3203150198</v>
      </c>
      <c r="B7555" s="188" t="s">
        <v>3999</v>
      </c>
      <c r="C7555" s="188" t="s">
        <v>903</v>
      </c>
      <c r="D7555" s="188" t="s">
        <v>2002</v>
      </c>
      <c r="E7555" s="189">
        <v>0</v>
      </c>
    </row>
    <row r="7556" spans="1:5" x14ac:dyDescent="0.25">
      <c r="A7556" s="190">
        <v>3203150199</v>
      </c>
      <c r="B7556" s="190" t="s">
        <v>4000</v>
      </c>
      <c r="C7556" s="190" t="s">
        <v>903</v>
      </c>
      <c r="D7556" s="190" t="s">
        <v>2002</v>
      </c>
      <c r="E7556" s="191">
        <v>0</v>
      </c>
    </row>
    <row r="7557" spans="1:5" x14ac:dyDescent="0.25">
      <c r="A7557" s="188">
        <v>3203150200</v>
      </c>
      <c r="B7557" s="188" t="s">
        <v>4001</v>
      </c>
      <c r="C7557" s="188" t="s">
        <v>903</v>
      </c>
      <c r="D7557" s="188" t="s">
        <v>2002</v>
      </c>
      <c r="E7557" s="189">
        <v>0</v>
      </c>
    </row>
    <row r="7558" spans="1:5" x14ac:dyDescent="0.25">
      <c r="A7558" s="190">
        <v>3203150201</v>
      </c>
      <c r="B7558" s="190" t="s">
        <v>4002</v>
      </c>
      <c r="C7558" s="190" t="s">
        <v>903</v>
      </c>
      <c r="D7558" s="190" t="s">
        <v>874</v>
      </c>
      <c r="E7558" s="191">
        <v>0</v>
      </c>
    </row>
    <row r="7559" spans="1:5" x14ac:dyDescent="0.25">
      <c r="A7559" s="188">
        <v>3203150202</v>
      </c>
      <c r="B7559" s="188" t="s">
        <v>7290</v>
      </c>
      <c r="C7559" s="188" t="s">
        <v>903</v>
      </c>
      <c r="D7559" s="188" t="s">
        <v>1975</v>
      </c>
      <c r="E7559" s="189">
        <v>0</v>
      </c>
    </row>
    <row r="7560" spans="1:5" x14ac:dyDescent="0.25">
      <c r="A7560" s="190">
        <v>3203150203</v>
      </c>
      <c r="B7560" s="190" t="s">
        <v>5931</v>
      </c>
      <c r="C7560" s="190" t="s">
        <v>903</v>
      </c>
      <c r="D7560" s="190" t="s">
        <v>1975</v>
      </c>
      <c r="E7560" s="191">
        <v>0</v>
      </c>
    </row>
    <row r="7561" spans="1:5" x14ac:dyDescent="0.25">
      <c r="A7561" s="188">
        <v>3203150204</v>
      </c>
      <c r="B7561" s="188" t="s">
        <v>4003</v>
      </c>
      <c r="C7561" s="188" t="s">
        <v>903</v>
      </c>
      <c r="D7561" s="188" t="s">
        <v>479</v>
      </c>
      <c r="E7561" s="189">
        <v>0</v>
      </c>
    </row>
    <row r="7562" spans="1:5" x14ac:dyDescent="0.25">
      <c r="A7562" s="190">
        <v>3203150205</v>
      </c>
      <c r="B7562" s="190" t="s">
        <v>4004</v>
      </c>
      <c r="C7562" s="190" t="s">
        <v>903</v>
      </c>
      <c r="D7562" s="190" t="s">
        <v>479</v>
      </c>
      <c r="E7562" s="191">
        <v>0</v>
      </c>
    </row>
    <row r="7563" spans="1:5" x14ac:dyDescent="0.25">
      <c r="A7563" s="188">
        <v>3203150206</v>
      </c>
      <c r="B7563" s="188" t="s">
        <v>4005</v>
      </c>
      <c r="C7563" s="188" t="s">
        <v>903</v>
      </c>
      <c r="D7563" s="188" t="s">
        <v>1975</v>
      </c>
      <c r="E7563" s="189">
        <v>0</v>
      </c>
    </row>
    <row r="7564" spans="1:5" x14ac:dyDescent="0.25">
      <c r="A7564" s="190">
        <v>3203150207</v>
      </c>
      <c r="B7564" s="190" t="s">
        <v>5932</v>
      </c>
      <c r="C7564" s="190" t="s">
        <v>903</v>
      </c>
      <c r="D7564" s="190" t="s">
        <v>1975</v>
      </c>
      <c r="E7564" s="191">
        <v>0</v>
      </c>
    </row>
    <row r="7565" spans="1:5" x14ac:dyDescent="0.25">
      <c r="A7565" s="188">
        <v>3203150208</v>
      </c>
      <c r="B7565" s="188" t="s">
        <v>4006</v>
      </c>
      <c r="C7565" s="188" t="s">
        <v>903</v>
      </c>
      <c r="D7565" s="188" t="s">
        <v>1975</v>
      </c>
      <c r="E7565" s="189">
        <v>0</v>
      </c>
    </row>
    <row r="7566" spans="1:5" x14ac:dyDescent="0.25">
      <c r="A7566" s="190">
        <v>3203150209</v>
      </c>
      <c r="B7566" s="190" t="s">
        <v>4594</v>
      </c>
      <c r="C7566" s="190" t="s">
        <v>903</v>
      </c>
      <c r="D7566" s="190" t="s">
        <v>1975</v>
      </c>
      <c r="E7566" s="191">
        <v>0</v>
      </c>
    </row>
    <row r="7567" spans="1:5" x14ac:dyDescent="0.25">
      <c r="A7567" s="188">
        <v>3203150210</v>
      </c>
      <c r="B7567" s="188" t="s">
        <v>12034</v>
      </c>
      <c r="C7567" s="188" t="s">
        <v>903</v>
      </c>
      <c r="D7567" s="188" t="s">
        <v>1975</v>
      </c>
      <c r="E7567" s="189">
        <v>0</v>
      </c>
    </row>
    <row r="7568" spans="1:5" x14ac:dyDescent="0.25">
      <c r="A7568" s="190">
        <v>3203150211</v>
      </c>
      <c r="B7568" s="190" t="s">
        <v>4007</v>
      </c>
      <c r="C7568" s="190" t="s">
        <v>903</v>
      </c>
      <c r="D7568" s="190" t="s">
        <v>1975</v>
      </c>
      <c r="E7568" s="191">
        <v>0</v>
      </c>
    </row>
    <row r="7569" spans="1:5" x14ac:dyDescent="0.25">
      <c r="A7569" s="188">
        <v>3203150212</v>
      </c>
      <c r="B7569" s="188" t="s">
        <v>4595</v>
      </c>
      <c r="C7569" s="188" t="s">
        <v>903</v>
      </c>
      <c r="D7569" s="188" t="s">
        <v>874</v>
      </c>
      <c r="E7569" s="189">
        <v>0</v>
      </c>
    </row>
    <row r="7570" spans="1:5" x14ac:dyDescent="0.25">
      <c r="A7570" s="190">
        <v>3203150213</v>
      </c>
      <c r="B7570" s="190" t="s">
        <v>4008</v>
      </c>
      <c r="C7570" s="190" t="s">
        <v>903</v>
      </c>
      <c r="D7570" s="190" t="s">
        <v>874</v>
      </c>
      <c r="E7570" s="191">
        <v>0</v>
      </c>
    </row>
    <row r="7571" spans="1:5" x14ac:dyDescent="0.25">
      <c r="A7571" s="188">
        <v>3203150214</v>
      </c>
      <c r="B7571" s="188" t="s">
        <v>4009</v>
      </c>
      <c r="C7571" s="188" t="s">
        <v>903</v>
      </c>
      <c r="D7571" s="188" t="s">
        <v>874</v>
      </c>
      <c r="E7571" s="189">
        <v>0</v>
      </c>
    </row>
    <row r="7572" spans="1:5" x14ac:dyDescent="0.25">
      <c r="A7572" s="190">
        <v>3203150215</v>
      </c>
      <c r="B7572" s="190" t="s">
        <v>4010</v>
      </c>
      <c r="C7572" s="190" t="s">
        <v>903</v>
      </c>
      <c r="D7572" s="190" t="s">
        <v>479</v>
      </c>
      <c r="E7572" s="191">
        <v>0</v>
      </c>
    </row>
    <row r="7573" spans="1:5" x14ac:dyDescent="0.25">
      <c r="A7573" s="188">
        <v>3203150216</v>
      </c>
      <c r="B7573" s="188" t="s">
        <v>4011</v>
      </c>
      <c r="C7573" s="188" t="s">
        <v>903</v>
      </c>
      <c r="D7573" s="188" t="s">
        <v>1975</v>
      </c>
      <c r="E7573" s="189">
        <v>0</v>
      </c>
    </row>
    <row r="7574" spans="1:5" x14ac:dyDescent="0.25">
      <c r="A7574" s="190">
        <v>3203150217</v>
      </c>
      <c r="B7574" s="190" t="s">
        <v>4012</v>
      </c>
      <c r="C7574" s="190" t="s">
        <v>903</v>
      </c>
      <c r="D7574" s="190" t="s">
        <v>1975</v>
      </c>
      <c r="E7574" s="191">
        <v>0</v>
      </c>
    </row>
    <row r="7575" spans="1:5" x14ac:dyDescent="0.25">
      <c r="A7575" s="188">
        <v>3203150218</v>
      </c>
      <c r="B7575" s="188" t="s">
        <v>4013</v>
      </c>
      <c r="C7575" s="188" t="s">
        <v>903</v>
      </c>
      <c r="D7575" s="188" t="s">
        <v>1975</v>
      </c>
      <c r="E7575" s="189">
        <v>0</v>
      </c>
    </row>
    <row r="7576" spans="1:5" x14ac:dyDescent="0.25">
      <c r="A7576" s="190">
        <v>3203150219</v>
      </c>
      <c r="B7576" s="190" t="s">
        <v>4014</v>
      </c>
      <c r="C7576" s="190" t="s">
        <v>903</v>
      </c>
      <c r="D7576" s="190" t="s">
        <v>1975</v>
      </c>
      <c r="E7576" s="191">
        <v>0</v>
      </c>
    </row>
    <row r="7577" spans="1:5" x14ac:dyDescent="0.25">
      <c r="A7577" s="188">
        <v>3203150220</v>
      </c>
      <c r="B7577" s="188" t="s">
        <v>4015</v>
      </c>
      <c r="C7577" s="188" t="s">
        <v>903</v>
      </c>
      <c r="D7577" s="188" t="s">
        <v>1975</v>
      </c>
      <c r="E7577" s="189">
        <v>0</v>
      </c>
    </row>
    <row r="7578" spans="1:5" x14ac:dyDescent="0.25">
      <c r="A7578" s="190">
        <v>3203150221</v>
      </c>
      <c r="B7578" s="190" t="s">
        <v>4016</v>
      </c>
      <c r="C7578" s="190" t="s">
        <v>903</v>
      </c>
      <c r="D7578" s="190" t="s">
        <v>479</v>
      </c>
      <c r="E7578" s="191">
        <v>0</v>
      </c>
    </row>
    <row r="7579" spans="1:5" x14ac:dyDescent="0.25">
      <c r="A7579" s="188">
        <v>3203150222</v>
      </c>
      <c r="B7579" s="188" t="s">
        <v>4017</v>
      </c>
      <c r="C7579" s="188" t="s">
        <v>903</v>
      </c>
      <c r="D7579" s="188" t="s">
        <v>479</v>
      </c>
      <c r="E7579" s="189">
        <v>0</v>
      </c>
    </row>
    <row r="7580" spans="1:5" x14ac:dyDescent="0.25">
      <c r="A7580" s="190">
        <v>3203150223</v>
      </c>
      <c r="B7580" s="190" t="s">
        <v>8653</v>
      </c>
      <c r="C7580" s="190" t="s">
        <v>903</v>
      </c>
      <c r="D7580" s="190" t="s">
        <v>479</v>
      </c>
      <c r="E7580" s="191">
        <v>0</v>
      </c>
    </row>
    <row r="7581" spans="1:5" x14ac:dyDescent="0.25">
      <c r="A7581" s="188">
        <v>3203150224</v>
      </c>
      <c r="B7581" s="188" t="s">
        <v>8654</v>
      </c>
      <c r="C7581" s="188" t="s">
        <v>903</v>
      </c>
      <c r="D7581" s="188" t="s">
        <v>479</v>
      </c>
      <c r="E7581" s="189">
        <v>0</v>
      </c>
    </row>
    <row r="7582" spans="1:5" x14ac:dyDescent="0.25">
      <c r="A7582" s="190">
        <v>3203150225</v>
      </c>
      <c r="B7582" s="190" t="s">
        <v>4018</v>
      </c>
      <c r="C7582" s="190" t="s">
        <v>903</v>
      </c>
      <c r="D7582" s="190" t="s">
        <v>479</v>
      </c>
      <c r="E7582" s="191">
        <v>0</v>
      </c>
    </row>
    <row r="7583" spans="1:5" x14ac:dyDescent="0.25">
      <c r="A7583" s="188">
        <v>3203150226</v>
      </c>
      <c r="B7583" s="188" t="s">
        <v>4019</v>
      </c>
      <c r="C7583" s="188" t="s">
        <v>903</v>
      </c>
      <c r="D7583" s="188" t="s">
        <v>479</v>
      </c>
      <c r="E7583" s="189">
        <v>0</v>
      </c>
    </row>
    <row r="7584" spans="1:5" x14ac:dyDescent="0.25">
      <c r="A7584" s="190">
        <v>3203150227</v>
      </c>
      <c r="B7584" s="190" t="s">
        <v>4020</v>
      </c>
      <c r="C7584" s="190" t="s">
        <v>903</v>
      </c>
      <c r="D7584" s="190" t="s">
        <v>479</v>
      </c>
      <c r="E7584" s="191">
        <v>0</v>
      </c>
    </row>
    <row r="7585" spans="1:5" x14ac:dyDescent="0.25">
      <c r="A7585" s="188">
        <v>3203150228</v>
      </c>
      <c r="B7585" s="188" t="s">
        <v>5126</v>
      </c>
      <c r="C7585" s="188" t="s">
        <v>903</v>
      </c>
      <c r="D7585" s="188" t="s">
        <v>1975</v>
      </c>
      <c r="E7585" s="189">
        <v>0</v>
      </c>
    </row>
    <row r="7586" spans="1:5" x14ac:dyDescent="0.25">
      <c r="A7586" s="190">
        <v>3203150229</v>
      </c>
      <c r="B7586" s="190" t="s">
        <v>5127</v>
      </c>
      <c r="C7586" s="190" t="s">
        <v>903</v>
      </c>
      <c r="D7586" s="190" t="s">
        <v>1975</v>
      </c>
      <c r="E7586" s="191">
        <v>0</v>
      </c>
    </row>
    <row r="7587" spans="1:5" x14ac:dyDescent="0.25">
      <c r="A7587" s="188">
        <v>3203150230</v>
      </c>
      <c r="B7587" s="188" t="s">
        <v>5128</v>
      </c>
      <c r="C7587" s="188" t="s">
        <v>903</v>
      </c>
      <c r="D7587" s="188" t="s">
        <v>1975</v>
      </c>
      <c r="E7587" s="189">
        <v>0</v>
      </c>
    </row>
    <row r="7588" spans="1:5" x14ac:dyDescent="0.25">
      <c r="A7588" s="190">
        <v>3203150231</v>
      </c>
      <c r="B7588" s="190" t="s">
        <v>5129</v>
      </c>
      <c r="C7588" s="190" t="s">
        <v>903</v>
      </c>
      <c r="D7588" s="190" t="s">
        <v>1975</v>
      </c>
      <c r="E7588" s="191">
        <v>0</v>
      </c>
    </row>
    <row r="7589" spans="1:5" x14ac:dyDescent="0.25">
      <c r="A7589" s="188">
        <v>3203150232</v>
      </c>
      <c r="B7589" s="188" t="s">
        <v>4021</v>
      </c>
      <c r="C7589" s="188" t="s">
        <v>903</v>
      </c>
      <c r="D7589" s="188" t="s">
        <v>479</v>
      </c>
      <c r="E7589" s="189">
        <v>0</v>
      </c>
    </row>
    <row r="7590" spans="1:5" x14ac:dyDescent="0.25">
      <c r="A7590" s="190">
        <v>3203150233</v>
      </c>
      <c r="B7590" s="190" t="s">
        <v>4022</v>
      </c>
      <c r="C7590" s="190" t="s">
        <v>903</v>
      </c>
      <c r="D7590" s="190" t="s">
        <v>479</v>
      </c>
      <c r="E7590" s="191">
        <v>0</v>
      </c>
    </row>
    <row r="7591" spans="1:5" x14ac:dyDescent="0.25">
      <c r="A7591" s="188">
        <v>3203150234</v>
      </c>
      <c r="B7591" s="188" t="s">
        <v>4596</v>
      </c>
      <c r="C7591" s="188" t="s">
        <v>903</v>
      </c>
      <c r="D7591" s="188" t="s">
        <v>479</v>
      </c>
      <c r="E7591" s="189">
        <v>0</v>
      </c>
    </row>
    <row r="7592" spans="1:5" x14ac:dyDescent="0.25">
      <c r="A7592" s="190">
        <v>3203150235</v>
      </c>
      <c r="B7592" s="190" t="s">
        <v>4597</v>
      </c>
      <c r="C7592" s="190" t="s">
        <v>903</v>
      </c>
      <c r="D7592" s="190" t="s">
        <v>479</v>
      </c>
      <c r="E7592" s="191">
        <v>0</v>
      </c>
    </row>
    <row r="7593" spans="1:5" x14ac:dyDescent="0.25">
      <c r="A7593" s="188">
        <v>3203150236</v>
      </c>
      <c r="B7593" s="188" t="s">
        <v>4098</v>
      </c>
      <c r="C7593" s="188" t="s">
        <v>903</v>
      </c>
      <c r="D7593" s="188" t="s">
        <v>2002</v>
      </c>
      <c r="E7593" s="189">
        <v>0</v>
      </c>
    </row>
    <row r="7594" spans="1:5" x14ac:dyDescent="0.25">
      <c r="A7594" s="190">
        <v>3203150237</v>
      </c>
      <c r="B7594" s="190" t="s">
        <v>5933</v>
      </c>
      <c r="C7594" s="190" t="s">
        <v>903</v>
      </c>
      <c r="D7594" s="190" t="s">
        <v>2002</v>
      </c>
      <c r="E7594" s="191">
        <v>0</v>
      </c>
    </row>
    <row r="7595" spans="1:5" x14ac:dyDescent="0.25">
      <c r="A7595" s="188">
        <v>3203150238</v>
      </c>
      <c r="B7595" s="188" t="s">
        <v>7002</v>
      </c>
      <c r="C7595" s="188" t="s">
        <v>903</v>
      </c>
      <c r="D7595" s="188" t="s">
        <v>479</v>
      </c>
      <c r="E7595" s="189">
        <v>0</v>
      </c>
    </row>
    <row r="7596" spans="1:5" x14ac:dyDescent="0.25">
      <c r="A7596" s="190">
        <v>3203150239</v>
      </c>
      <c r="B7596" s="190" t="s">
        <v>4598</v>
      </c>
      <c r="C7596" s="190" t="s">
        <v>903</v>
      </c>
      <c r="D7596" s="190" t="s">
        <v>479</v>
      </c>
      <c r="E7596" s="191">
        <v>0</v>
      </c>
    </row>
    <row r="7597" spans="1:5" x14ac:dyDescent="0.25">
      <c r="A7597" s="188">
        <v>3203150240</v>
      </c>
      <c r="B7597" s="188" t="s">
        <v>5130</v>
      </c>
      <c r="C7597" s="188" t="s">
        <v>903</v>
      </c>
      <c r="D7597" s="188" t="s">
        <v>479</v>
      </c>
      <c r="E7597" s="189">
        <v>0</v>
      </c>
    </row>
    <row r="7598" spans="1:5" x14ac:dyDescent="0.25">
      <c r="A7598" s="190">
        <v>3203150241</v>
      </c>
      <c r="B7598" s="190" t="s">
        <v>4599</v>
      </c>
      <c r="C7598" s="190" t="s">
        <v>903</v>
      </c>
      <c r="D7598" s="190" t="s">
        <v>479</v>
      </c>
      <c r="E7598" s="191">
        <v>0</v>
      </c>
    </row>
    <row r="7599" spans="1:5" x14ac:dyDescent="0.25">
      <c r="A7599" s="188">
        <v>3203150242</v>
      </c>
      <c r="B7599" s="188" t="s">
        <v>4600</v>
      </c>
      <c r="C7599" s="188" t="s">
        <v>903</v>
      </c>
      <c r="D7599" s="188" t="s">
        <v>479</v>
      </c>
      <c r="E7599" s="189">
        <v>0</v>
      </c>
    </row>
    <row r="7600" spans="1:5" x14ac:dyDescent="0.25">
      <c r="A7600" s="190">
        <v>3203150243</v>
      </c>
      <c r="B7600" s="190" t="s">
        <v>12035</v>
      </c>
      <c r="C7600" s="190" t="s">
        <v>903</v>
      </c>
      <c r="D7600" s="190" t="s">
        <v>479</v>
      </c>
      <c r="E7600" s="191">
        <v>0</v>
      </c>
    </row>
    <row r="7601" spans="1:5" x14ac:dyDescent="0.25">
      <c r="A7601" s="188">
        <v>3203150244</v>
      </c>
      <c r="B7601" s="188" t="s">
        <v>4601</v>
      </c>
      <c r="C7601" s="188" t="s">
        <v>903</v>
      </c>
      <c r="D7601" s="188" t="s">
        <v>479</v>
      </c>
      <c r="E7601" s="189">
        <v>0</v>
      </c>
    </row>
    <row r="7602" spans="1:5" x14ac:dyDescent="0.25">
      <c r="A7602" s="190">
        <v>3203150245</v>
      </c>
      <c r="B7602" s="190" t="s">
        <v>4602</v>
      </c>
      <c r="C7602" s="190" t="s">
        <v>903</v>
      </c>
      <c r="D7602" s="190" t="s">
        <v>479</v>
      </c>
      <c r="E7602" s="191">
        <v>0</v>
      </c>
    </row>
    <row r="7603" spans="1:5" x14ac:dyDescent="0.25">
      <c r="A7603" s="188">
        <v>3203150246</v>
      </c>
      <c r="B7603" s="188" t="s">
        <v>4603</v>
      </c>
      <c r="C7603" s="188" t="s">
        <v>903</v>
      </c>
      <c r="D7603" s="188" t="s">
        <v>479</v>
      </c>
      <c r="E7603" s="189">
        <v>0</v>
      </c>
    </row>
    <row r="7604" spans="1:5" x14ac:dyDescent="0.25">
      <c r="A7604" s="190">
        <v>3203150247</v>
      </c>
      <c r="B7604" s="190" t="s">
        <v>4604</v>
      </c>
      <c r="C7604" s="190" t="s">
        <v>903</v>
      </c>
      <c r="D7604" s="190" t="s">
        <v>1975</v>
      </c>
      <c r="E7604" s="191">
        <v>0</v>
      </c>
    </row>
    <row r="7605" spans="1:5" x14ac:dyDescent="0.25">
      <c r="A7605" s="188">
        <v>3203150248</v>
      </c>
      <c r="B7605" s="188" t="s">
        <v>4605</v>
      </c>
      <c r="C7605" s="188" t="s">
        <v>903</v>
      </c>
      <c r="D7605" s="188" t="s">
        <v>479</v>
      </c>
      <c r="E7605" s="189">
        <v>0</v>
      </c>
    </row>
    <row r="7606" spans="1:5" x14ac:dyDescent="0.25">
      <c r="A7606" s="190">
        <v>3203150249</v>
      </c>
      <c r="B7606" s="190" t="s">
        <v>4606</v>
      </c>
      <c r="C7606" s="190" t="s">
        <v>903</v>
      </c>
      <c r="D7606" s="190" t="s">
        <v>479</v>
      </c>
      <c r="E7606" s="191">
        <v>0</v>
      </c>
    </row>
    <row r="7607" spans="1:5" x14ac:dyDescent="0.25">
      <c r="A7607" s="188">
        <v>3203150250</v>
      </c>
      <c r="B7607" s="188" t="s">
        <v>4607</v>
      </c>
      <c r="C7607" s="188" t="s">
        <v>903</v>
      </c>
      <c r="D7607" s="188" t="s">
        <v>479</v>
      </c>
      <c r="E7607" s="189">
        <v>0</v>
      </c>
    </row>
    <row r="7608" spans="1:5" x14ac:dyDescent="0.25">
      <c r="A7608" s="190">
        <v>3203150251</v>
      </c>
      <c r="B7608" s="190" t="s">
        <v>4608</v>
      </c>
      <c r="C7608" s="190" t="s">
        <v>903</v>
      </c>
      <c r="D7608" s="190" t="s">
        <v>479</v>
      </c>
      <c r="E7608" s="191">
        <v>0</v>
      </c>
    </row>
    <row r="7609" spans="1:5" x14ac:dyDescent="0.25">
      <c r="A7609" s="188">
        <v>3203150252</v>
      </c>
      <c r="B7609" s="188" t="s">
        <v>4609</v>
      </c>
      <c r="C7609" s="188" t="s">
        <v>903</v>
      </c>
      <c r="D7609" s="188" t="s">
        <v>479</v>
      </c>
      <c r="E7609" s="189">
        <v>0</v>
      </c>
    </row>
    <row r="7610" spans="1:5" x14ac:dyDescent="0.25">
      <c r="A7610" s="190">
        <v>3203150253</v>
      </c>
      <c r="B7610" s="190" t="s">
        <v>4610</v>
      </c>
      <c r="C7610" s="190" t="s">
        <v>903</v>
      </c>
      <c r="D7610" s="190" t="s">
        <v>479</v>
      </c>
      <c r="E7610" s="191">
        <v>0</v>
      </c>
    </row>
    <row r="7611" spans="1:5" x14ac:dyDescent="0.25">
      <c r="A7611" s="188">
        <v>3203150254</v>
      </c>
      <c r="B7611" s="188" t="s">
        <v>12036</v>
      </c>
      <c r="C7611" s="188" t="s">
        <v>903</v>
      </c>
      <c r="D7611" s="188" t="s">
        <v>479</v>
      </c>
      <c r="E7611" s="189">
        <v>0</v>
      </c>
    </row>
    <row r="7612" spans="1:5" x14ac:dyDescent="0.25">
      <c r="A7612" s="190">
        <v>3203150255</v>
      </c>
      <c r="B7612" s="190" t="s">
        <v>4611</v>
      </c>
      <c r="C7612" s="190" t="s">
        <v>903</v>
      </c>
      <c r="D7612" s="190" t="s">
        <v>479</v>
      </c>
      <c r="E7612" s="191">
        <v>0</v>
      </c>
    </row>
    <row r="7613" spans="1:5" x14ac:dyDescent="0.25">
      <c r="A7613" s="188">
        <v>3203150256</v>
      </c>
      <c r="B7613" s="188" t="s">
        <v>4612</v>
      </c>
      <c r="C7613" s="188" t="s">
        <v>903</v>
      </c>
      <c r="D7613" s="188" t="s">
        <v>2002</v>
      </c>
      <c r="E7613" s="189">
        <v>0</v>
      </c>
    </row>
    <row r="7614" spans="1:5" x14ac:dyDescent="0.25">
      <c r="A7614" s="190">
        <v>3203150257</v>
      </c>
      <c r="B7614" s="190" t="s">
        <v>5934</v>
      </c>
      <c r="C7614" s="190" t="s">
        <v>903</v>
      </c>
      <c r="D7614" s="190" t="s">
        <v>1975</v>
      </c>
      <c r="E7614" s="191">
        <v>0</v>
      </c>
    </row>
    <row r="7615" spans="1:5" x14ac:dyDescent="0.25">
      <c r="A7615" s="188">
        <v>3203150258</v>
      </c>
      <c r="B7615" s="188" t="s">
        <v>8655</v>
      </c>
      <c r="C7615" s="188" t="s">
        <v>903</v>
      </c>
      <c r="D7615" s="188" t="s">
        <v>479</v>
      </c>
      <c r="E7615" s="189">
        <v>0</v>
      </c>
    </row>
    <row r="7616" spans="1:5" x14ac:dyDescent="0.25">
      <c r="A7616" s="190">
        <v>3203150259</v>
      </c>
      <c r="B7616" s="190" t="s">
        <v>7003</v>
      </c>
      <c r="C7616" s="190" t="s">
        <v>903</v>
      </c>
      <c r="D7616" s="190" t="s">
        <v>1975</v>
      </c>
      <c r="E7616" s="191">
        <v>0</v>
      </c>
    </row>
    <row r="7617" spans="1:5" x14ac:dyDescent="0.25">
      <c r="A7617" s="188">
        <v>3203150260</v>
      </c>
      <c r="B7617" s="188" t="s">
        <v>7004</v>
      </c>
      <c r="C7617" s="188" t="s">
        <v>903</v>
      </c>
      <c r="D7617" s="188" t="s">
        <v>1975</v>
      </c>
      <c r="E7617" s="189">
        <v>0</v>
      </c>
    </row>
    <row r="7618" spans="1:5" x14ac:dyDescent="0.25">
      <c r="A7618" s="190">
        <v>3203150261</v>
      </c>
      <c r="B7618" s="190" t="s">
        <v>7005</v>
      </c>
      <c r="C7618" s="190" t="s">
        <v>903</v>
      </c>
      <c r="D7618" s="190" t="s">
        <v>1975</v>
      </c>
      <c r="E7618" s="191">
        <v>0</v>
      </c>
    </row>
    <row r="7619" spans="1:5" x14ac:dyDescent="0.25">
      <c r="A7619" s="188">
        <v>3203150262</v>
      </c>
      <c r="B7619" s="188" t="s">
        <v>7006</v>
      </c>
      <c r="C7619" s="188" t="s">
        <v>903</v>
      </c>
      <c r="D7619" s="188" t="s">
        <v>1975</v>
      </c>
      <c r="E7619" s="189">
        <v>0</v>
      </c>
    </row>
    <row r="7620" spans="1:5" x14ac:dyDescent="0.25">
      <c r="A7620" s="190">
        <v>3203150263</v>
      </c>
      <c r="B7620" s="190" t="s">
        <v>7007</v>
      </c>
      <c r="C7620" s="190" t="s">
        <v>903</v>
      </c>
      <c r="D7620" s="190" t="s">
        <v>479</v>
      </c>
      <c r="E7620" s="191">
        <v>0</v>
      </c>
    </row>
    <row r="7621" spans="1:5" x14ac:dyDescent="0.25">
      <c r="A7621" s="188">
        <v>3203150264</v>
      </c>
      <c r="B7621" s="188" t="s">
        <v>5935</v>
      </c>
      <c r="C7621" s="188" t="s">
        <v>903</v>
      </c>
      <c r="D7621" s="188" t="s">
        <v>2062</v>
      </c>
      <c r="E7621" s="189">
        <v>0</v>
      </c>
    </row>
    <row r="7622" spans="1:5" x14ac:dyDescent="0.25">
      <c r="A7622" s="190">
        <v>3203150265</v>
      </c>
      <c r="B7622" s="190" t="s">
        <v>3155</v>
      </c>
      <c r="C7622" s="190" t="s">
        <v>903</v>
      </c>
      <c r="D7622" s="190" t="s">
        <v>479</v>
      </c>
      <c r="E7622" s="191">
        <v>0</v>
      </c>
    </row>
    <row r="7623" spans="1:5" x14ac:dyDescent="0.25">
      <c r="A7623" s="188">
        <v>3203150266</v>
      </c>
      <c r="B7623" s="188" t="s">
        <v>7008</v>
      </c>
      <c r="C7623" s="188" t="s">
        <v>903</v>
      </c>
      <c r="D7623" s="188" t="s">
        <v>1975</v>
      </c>
      <c r="E7623" s="189">
        <v>0</v>
      </c>
    </row>
    <row r="7624" spans="1:5" x14ac:dyDescent="0.25">
      <c r="A7624" s="190">
        <v>3203150267</v>
      </c>
      <c r="B7624" s="190" t="s">
        <v>7009</v>
      </c>
      <c r="C7624" s="190" t="s">
        <v>903</v>
      </c>
      <c r="D7624" s="190" t="s">
        <v>1975</v>
      </c>
      <c r="E7624" s="191">
        <v>0</v>
      </c>
    </row>
    <row r="7625" spans="1:5" x14ac:dyDescent="0.25">
      <c r="A7625" s="188">
        <v>3203150268</v>
      </c>
      <c r="B7625" s="188" t="s">
        <v>7010</v>
      </c>
      <c r="C7625" s="188" t="s">
        <v>903</v>
      </c>
      <c r="D7625" s="188" t="s">
        <v>1975</v>
      </c>
      <c r="E7625" s="189">
        <v>0</v>
      </c>
    </row>
    <row r="7626" spans="1:5" x14ac:dyDescent="0.25">
      <c r="A7626" s="190">
        <v>3203150269</v>
      </c>
      <c r="B7626" s="190" t="s">
        <v>5936</v>
      </c>
      <c r="C7626" s="190" t="s">
        <v>903</v>
      </c>
      <c r="D7626" s="190" t="s">
        <v>479</v>
      </c>
      <c r="E7626" s="191">
        <v>0</v>
      </c>
    </row>
    <row r="7627" spans="1:5" x14ac:dyDescent="0.25">
      <c r="A7627" s="188">
        <v>3203150270</v>
      </c>
      <c r="B7627" s="188" t="s">
        <v>5937</v>
      </c>
      <c r="C7627" s="188" t="s">
        <v>903</v>
      </c>
      <c r="D7627" s="188" t="s">
        <v>479</v>
      </c>
      <c r="E7627" s="189">
        <v>0</v>
      </c>
    </row>
    <row r="7628" spans="1:5" x14ac:dyDescent="0.25">
      <c r="A7628" s="190">
        <v>3203150271</v>
      </c>
      <c r="B7628" s="190" t="s">
        <v>5938</v>
      </c>
      <c r="C7628" s="190" t="s">
        <v>903</v>
      </c>
      <c r="D7628" s="190" t="s">
        <v>479</v>
      </c>
      <c r="E7628" s="191">
        <v>0</v>
      </c>
    </row>
    <row r="7629" spans="1:5" x14ac:dyDescent="0.25">
      <c r="A7629" s="188">
        <v>3203150272</v>
      </c>
      <c r="B7629" s="188" t="s">
        <v>5939</v>
      </c>
      <c r="C7629" s="188" t="s">
        <v>903</v>
      </c>
      <c r="D7629" s="188" t="s">
        <v>479</v>
      </c>
      <c r="E7629" s="189">
        <v>0</v>
      </c>
    </row>
    <row r="7630" spans="1:5" x14ac:dyDescent="0.25">
      <c r="A7630" s="190">
        <v>3203150273</v>
      </c>
      <c r="B7630" s="190" t="s">
        <v>7011</v>
      </c>
      <c r="C7630" s="190" t="s">
        <v>903</v>
      </c>
      <c r="D7630" s="190" t="s">
        <v>479</v>
      </c>
      <c r="E7630" s="191">
        <v>0</v>
      </c>
    </row>
    <row r="7631" spans="1:5" x14ac:dyDescent="0.25">
      <c r="A7631" s="188">
        <v>3203150274</v>
      </c>
      <c r="B7631" s="188" t="s">
        <v>5940</v>
      </c>
      <c r="C7631" s="188" t="s">
        <v>903</v>
      </c>
      <c r="D7631" s="188" t="s">
        <v>479</v>
      </c>
      <c r="E7631" s="189">
        <v>0</v>
      </c>
    </row>
    <row r="7632" spans="1:5" x14ac:dyDescent="0.25">
      <c r="A7632" s="190">
        <v>3203150275</v>
      </c>
      <c r="B7632" s="190" t="s">
        <v>5941</v>
      </c>
      <c r="C7632" s="190" t="s">
        <v>903</v>
      </c>
      <c r="D7632" s="190" t="s">
        <v>479</v>
      </c>
      <c r="E7632" s="191">
        <v>0</v>
      </c>
    </row>
    <row r="7633" spans="1:5" x14ac:dyDescent="0.25">
      <c r="A7633" s="188">
        <v>3203150276</v>
      </c>
      <c r="B7633" s="188" t="s">
        <v>5942</v>
      </c>
      <c r="C7633" s="188" t="s">
        <v>903</v>
      </c>
      <c r="D7633" s="188" t="s">
        <v>3419</v>
      </c>
      <c r="E7633" s="189">
        <v>0</v>
      </c>
    </row>
    <row r="7634" spans="1:5" x14ac:dyDescent="0.25">
      <c r="A7634" s="190">
        <v>3203150277</v>
      </c>
      <c r="B7634" s="190" t="s">
        <v>7012</v>
      </c>
      <c r="C7634" s="190" t="s">
        <v>903</v>
      </c>
      <c r="D7634" s="190" t="s">
        <v>1981</v>
      </c>
      <c r="E7634" s="191">
        <v>0</v>
      </c>
    </row>
    <row r="7635" spans="1:5" x14ac:dyDescent="0.25">
      <c r="A7635" s="188">
        <v>3203150278</v>
      </c>
      <c r="B7635" s="188" t="s">
        <v>5943</v>
      </c>
      <c r="C7635" s="188" t="s">
        <v>903</v>
      </c>
      <c r="D7635" s="188" t="s">
        <v>479</v>
      </c>
      <c r="E7635" s="189">
        <v>0</v>
      </c>
    </row>
    <row r="7636" spans="1:5" x14ac:dyDescent="0.25">
      <c r="A7636" s="190">
        <v>3203150279</v>
      </c>
      <c r="B7636" s="190" t="s">
        <v>5944</v>
      </c>
      <c r="C7636" s="190" t="s">
        <v>903</v>
      </c>
      <c r="D7636" s="190" t="s">
        <v>479</v>
      </c>
      <c r="E7636" s="191">
        <v>0</v>
      </c>
    </row>
    <row r="7637" spans="1:5" x14ac:dyDescent="0.25">
      <c r="A7637" s="188">
        <v>3203150280</v>
      </c>
      <c r="B7637" s="188" t="s">
        <v>5945</v>
      </c>
      <c r="C7637" s="188" t="s">
        <v>903</v>
      </c>
      <c r="D7637" s="188" t="s">
        <v>479</v>
      </c>
      <c r="E7637" s="189">
        <v>0</v>
      </c>
    </row>
    <row r="7638" spans="1:5" x14ac:dyDescent="0.25">
      <c r="A7638" s="190">
        <v>3203150281</v>
      </c>
      <c r="B7638" s="190" t="s">
        <v>5946</v>
      </c>
      <c r="C7638" s="190" t="s">
        <v>903</v>
      </c>
      <c r="D7638" s="190" t="s">
        <v>479</v>
      </c>
      <c r="E7638" s="191">
        <v>0</v>
      </c>
    </row>
    <row r="7639" spans="1:5" x14ac:dyDescent="0.25">
      <c r="A7639" s="188">
        <v>3203150282</v>
      </c>
      <c r="B7639" s="188" t="s">
        <v>3741</v>
      </c>
      <c r="C7639" s="188" t="s">
        <v>903</v>
      </c>
      <c r="D7639" s="188" t="s">
        <v>1975</v>
      </c>
      <c r="E7639" s="189">
        <v>0</v>
      </c>
    </row>
    <row r="7640" spans="1:5" x14ac:dyDescent="0.25">
      <c r="A7640" s="190">
        <v>3203150283</v>
      </c>
      <c r="B7640" s="190" t="s">
        <v>3744</v>
      </c>
      <c r="C7640" s="190" t="s">
        <v>903</v>
      </c>
      <c r="D7640" s="190" t="s">
        <v>1975</v>
      </c>
      <c r="E7640" s="191">
        <v>0</v>
      </c>
    </row>
    <row r="7641" spans="1:5" x14ac:dyDescent="0.25">
      <c r="A7641" s="188">
        <v>3203150284</v>
      </c>
      <c r="B7641" s="188" t="s">
        <v>5947</v>
      </c>
      <c r="C7641" s="188" t="s">
        <v>903</v>
      </c>
      <c r="D7641" s="188" t="s">
        <v>479</v>
      </c>
      <c r="E7641" s="189">
        <v>0</v>
      </c>
    </row>
    <row r="7642" spans="1:5" x14ac:dyDescent="0.25">
      <c r="A7642" s="190">
        <v>3203150285</v>
      </c>
      <c r="B7642" s="190" t="s">
        <v>5948</v>
      </c>
      <c r="C7642" s="190" t="s">
        <v>903</v>
      </c>
      <c r="D7642" s="190" t="s">
        <v>479</v>
      </c>
      <c r="E7642" s="191">
        <v>0</v>
      </c>
    </row>
    <row r="7643" spans="1:5" x14ac:dyDescent="0.25">
      <c r="A7643" s="188">
        <v>3203150286</v>
      </c>
      <c r="B7643" s="188" t="s">
        <v>5949</v>
      </c>
      <c r="C7643" s="188" t="s">
        <v>903</v>
      </c>
      <c r="D7643" s="188" t="s">
        <v>1975</v>
      </c>
      <c r="E7643" s="189">
        <v>0</v>
      </c>
    </row>
    <row r="7644" spans="1:5" x14ac:dyDescent="0.25">
      <c r="A7644" s="190">
        <v>3203150287</v>
      </c>
      <c r="B7644" s="190" t="s">
        <v>5950</v>
      </c>
      <c r="C7644" s="190" t="s">
        <v>903</v>
      </c>
      <c r="D7644" s="190" t="s">
        <v>479</v>
      </c>
      <c r="E7644" s="191">
        <v>0</v>
      </c>
    </row>
    <row r="7645" spans="1:5" x14ac:dyDescent="0.25">
      <c r="A7645" s="188">
        <v>3203150288</v>
      </c>
      <c r="B7645" s="188" t="s">
        <v>5951</v>
      </c>
      <c r="C7645" s="188" t="s">
        <v>903</v>
      </c>
      <c r="D7645" s="188" t="s">
        <v>479</v>
      </c>
      <c r="E7645" s="189">
        <v>0</v>
      </c>
    </row>
    <row r="7646" spans="1:5" x14ac:dyDescent="0.25">
      <c r="A7646" s="190">
        <v>3203150289</v>
      </c>
      <c r="B7646" s="190" t="s">
        <v>5952</v>
      </c>
      <c r="C7646" s="190" t="s">
        <v>903</v>
      </c>
      <c r="D7646" s="190" t="s">
        <v>479</v>
      </c>
      <c r="E7646" s="191">
        <v>0</v>
      </c>
    </row>
    <row r="7647" spans="1:5" x14ac:dyDescent="0.25">
      <c r="A7647" s="188">
        <v>3203150290</v>
      </c>
      <c r="B7647" s="188" t="s">
        <v>5953</v>
      </c>
      <c r="C7647" s="188" t="s">
        <v>903</v>
      </c>
      <c r="D7647" s="188" t="s">
        <v>479</v>
      </c>
      <c r="E7647" s="189">
        <v>0</v>
      </c>
    </row>
    <row r="7648" spans="1:5" x14ac:dyDescent="0.25">
      <c r="A7648" s="190">
        <v>3203150291</v>
      </c>
      <c r="B7648" s="190" t="s">
        <v>5954</v>
      </c>
      <c r="C7648" s="190" t="s">
        <v>903</v>
      </c>
      <c r="D7648" s="190" t="s">
        <v>479</v>
      </c>
      <c r="E7648" s="191">
        <v>0</v>
      </c>
    </row>
    <row r="7649" spans="1:5" x14ac:dyDescent="0.25">
      <c r="A7649" s="188">
        <v>3203150292</v>
      </c>
      <c r="B7649" s="188" t="s">
        <v>5955</v>
      </c>
      <c r="C7649" s="188" t="s">
        <v>903</v>
      </c>
      <c r="D7649" s="188" t="s">
        <v>479</v>
      </c>
      <c r="E7649" s="189">
        <v>0</v>
      </c>
    </row>
    <row r="7650" spans="1:5" x14ac:dyDescent="0.25">
      <c r="A7650" s="190">
        <v>3203150293</v>
      </c>
      <c r="B7650" s="190" t="s">
        <v>7455</v>
      </c>
      <c r="C7650" s="190" t="s">
        <v>903</v>
      </c>
      <c r="D7650" s="190" t="s">
        <v>479</v>
      </c>
      <c r="E7650" s="191">
        <v>0</v>
      </c>
    </row>
    <row r="7651" spans="1:5" x14ac:dyDescent="0.25">
      <c r="A7651" s="188">
        <v>3203150294</v>
      </c>
      <c r="B7651" s="188" t="s">
        <v>5956</v>
      </c>
      <c r="C7651" s="188" t="s">
        <v>903</v>
      </c>
      <c r="D7651" s="188" t="s">
        <v>479</v>
      </c>
      <c r="E7651" s="189">
        <v>0</v>
      </c>
    </row>
    <row r="7652" spans="1:5" x14ac:dyDescent="0.25">
      <c r="A7652" s="190">
        <v>3203150295</v>
      </c>
      <c r="B7652" s="190" t="s">
        <v>5957</v>
      </c>
      <c r="C7652" s="190" t="s">
        <v>903</v>
      </c>
      <c r="D7652" s="190" t="s">
        <v>479</v>
      </c>
      <c r="E7652" s="191">
        <v>0</v>
      </c>
    </row>
    <row r="7653" spans="1:5" x14ac:dyDescent="0.25">
      <c r="A7653" s="188">
        <v>3203150296</v>
      </c>
      <c r="B7653" s="188" t="s">
        <v>6101</v>
      </c>
      <c r="C7653" s="188" t="s">
        <v>903</v>
      </c>
      <c r="D7653" s="188" t="s">
        <v>479</v>
      </c>
      <c r="E7653" s="189">
        <v>0</v>
      </c>
    </row>
    <row r="7654" spans="1:5" x14ac:dyDescent="0.25">
      <c r="A7654" s="190">
        <v>3203150297</v>
      </c>
      <c r="B7654" s="190" t="s">
        <v>7013</v>
      </c>
      <c r="C7654" s="190" t="s">
        <v>903</v>
      </c>
      <c r="D7654" s="190" t="s">
        <v>479</v>
      </c>
      <c r="E7654" s="191">
        <v>0</v>
      </c>
    </row>
    <row r="7655" spans="1:5" x14ac:dyDescent="0.25">
      <c r="A7655" s="188">
        <v>3203150298</v>
      </c>
      <c r="B7655" s="188" t="s">
        <v>5958</v>
      </c>
      <c r="C7655" s="188" t="s">
        <v>903</v>
      </c>
      <c r="D7655" s="188" t="s">
        <v>1975</v>
      </c>
      <c r="E7655" s="189">
        <v>0</v>
      </c>
    </row>
    <row r="7656" spans="1:5" x14ac:dyDescent="0.25">
      <c r="A7656" s="190">
        <v>3203150299</v>
      </c>
      <c r="B7656" s="190" t="s">
        <v>5959</v>
      </c>
      <c r="C7656" s="190" t="s">
        <v>903</v>
      </c>
      <c r="D7656" s="190" t="s">
        <v>479</v>
      </c>
      <c r="E7656" s="191">
        <v>0</v>
      </c>
    </row>
    <row r="7657" spans="1:5" x14ac:dyDescent="0.25">
      <c r="A7657" s="188">
        <v>3203150300</v>
      </c>
      <c r="B7657" s="188" t="s">
        <v>5960</v>
      </c>
      <c r="C7657" s="188" t="s">
        <v>903</v>
      </c>
      <c r="D7657" s="188" t="s">
        <v>479</v>
      </c>
      <c r="E7657" s="189">
        <v>0</v>
      </c>
    </row>
    <row r="7658" spans="1:5" x14ac:dyDescent="0.25">
      <c r="A7658" s="190">
        <v>3203150301</v>
      </c>
      <c r="B7658" s="190" t="s">
        <v>5961</v>
      </c>
      <c r="C7658" s="190" t="s">
        <v>903</v>
      </c>
      <c r="D7658" s="190" t="s">
        <v>479</v>
      </c>
      <c r="E7658" s="191">
        <v>0</v>
      </c>
    </row>
    <row r="7659" spans="1:5" x14ac:dyDescent="0.25">
      <c r="A7659" s="188">
        <v>3203150302</v>
      </c>
      <c r="B7659" s="188" t="s">
        <v>7014</v>
      </c>
      <c r="C7659" s="188" t="s">
        <v>903</v>
      </c>
      <c r="D7659" s="188" t="s">
        <v>479</v>
      </c>
      <c r="E7659" s="189">
        <v>0</v>
      </c>
    </row>
    <row r="7660" spans="1:5" x14ac:dyDescent="0.25">
      <c r="A7660" s="190">
        <v>3203150303</v>
      </c>
      <c r="B7660" s="190" t="s">
        <v>7015</v>
      </c>
      <c r="C7660" s="190" t="s">
        <v>903</v>
      </c>
      <c r="D7660" s="190" t="s">
        <v>479</v>
      </c>
      <c r="E7660" s="191">
        <v>0</v>
      </c>
    </row>
    <row r="7661" spans="1:5" x14ac:dyDescent="0.25">
      <c r="A7661" s="188">
        <v>3203150304</v>
      </c>
      <c r="B7661" s="188" t="s">
        <v>7016</v>
      </c>
      <c r="C7661" s="188" t="s">
        <v>903</v>
      </c>
      <c r="D7661" s="188" t="s">
        <v>479</v>
      </c>
      <c r="E7661" s="189">
        <v>0</v>
      </c>
    </row>
    <row r="7662" spans="1:5" x14ac:dyDescent="0.25">
      <c r="A7662" s="190">
        <v>3203150305</v>
      </c>
      <c r="B7662" s="190" t="s">
        <v>7017</v>
      </c>
      <c r="C7662" s="190" t="s">
        <v>903</v>
      </c>
      <c r="D7662" s="190" t="s">
        <v>874</v>
      </c>
      <c r="E7662" s="191">
        <v>0</v>
      </c>
    </row>
    <row r="7663" spans="1:5" x14ac:dyDescent="0.25">
      <c r="A7663" s="188">
        <v>3203150306</v>
      </c>
      <c r="B7663" s="188" t="s">
        <v>7018</v>
      </c>
      <c r="C7663" s="188" t="s">
        <v>903</v>
      </c>
      <c r="D7663" s="188" t="s">
        <v>1975</v>
      </c>
      <c r="E7663" s="189">
        <v>0</v>
      </c>
    </row>
    <row r="7664" spans="1:5" x14ac:dyDescent="0.25">
      <c r="A7664" s="190">
        <v>3203150307</v>
      </c>
      <c r="B7664" s="190" t="s">
        <v>7019</v>
      </c>
      <c r="C7664" s="190" t="s">
        <v>903</v>
      </c>
      <c r="D7664" s="190" t="s">
        <v>1975</v>
      </c>
      <c r="E7664" s="191">
        <v>0</v>
      </c>
    </row>
    <row r="7665" spans="1:5" x14ac:dyDescent="0.25">
      <c r="A7665" s="188">
        <v>3203150308</v>
      </c>
      <c r="B7665" s="188" t="s">
        <v>7020</v>
      </c>
      <c r="C7665" s="188" t="s">
        <v>903</v>
      </c>
      <c r="D7665" s="188" t="s">
        <v>479</v>
      </c>
      <c r="E7665" s="189">
        <v>0</v>
      </c>
    </row>
    <row r="7666" spans="1:5" x14ac:dyDescent="0.25">
      <c r="A7666" s="190">
        <v>3203150309</v>
      </c>
      <c r="B7666" s="190" t="s">
        <v>7021</v>
      </c>
      <c r="C7666" s="190" t="s">
        <v>903</v>
      </c>
      <c r="D7666" s="190" t="s">
        <v>479</v>
      </c>
      <c r="E7666" s="191">
        <v>0</v>
      </c>
    </row>
    <row r="7667" spans="1:5" x14ac:dyDescent="0.25">
      <c r="A7667" s="188">
        <v>3203150310</v>
      </c>
      <c r="B7667" s="188" t="s">
        <v>6451</v>
      </c>
      <c r="C7667" s="188" t="s">
        <v>903</v>
      </c>
      <c r="D7667" s="188" t="s">
        <v>479</v>
      </c>
      <c r="E7667" s="189">
        <v>0</v>
      </c>
    </row>
    <row r="7668" spans="1:5" x14ac:dyDescent="0.25">
      <c r="A7668" s="190">
        <v>3203150311</v>
      </c>
      <c r="B7668" s="190" t="s">
        <v>6452</v>
      </c>
      <c r="C7668" s="190" t="s">
        <v>903</v>
      </c>
      <c r="D7668" s="190" t="s">
        <v>479</v>
      </c>
      <c r="E7668" s="191">
        <v>0</v>
      </c>
    </row>
    <row r="7669" spans="1:5" x14ac:dyDescent="0.25">
      <c r="A7669" s="188">
        <v>3203150312</v>
      </c>
      <c r="B7669" s="188" t="s">
        <v>6469</v>
      </c>
      <c r="C7669" s="188" t="s">
        <v>903</v>
      </c>
      <c r="D7669" s="188" t="s">
        <v>1975</v>
      </c>
      <c r="E7669" s="189">
        <v>0</v>
      </c>
    </row>
    <row r="7670" spans="1:5" x14ac:dyDescent="0.25">
      <c r="A7670" s="190">
        <v>3203150313</v>
      </c>
      <c r="B7670" s="190" t="s">
        <v>6452</v>
      </c>
      <c r="C7670" s="190" t="s">
        <v>903</v>
      </c>
      <c r="D7670" s="190" t="s">
        <v>479</v>
      </c>
      <c r="E7670" s="191">
        <v>0</v>
      </c>
    </row>
    <row r="7671" spans="1:5" x14ac:dyDescent="0.25">
      <c r="A7671" s="188">
        <v>3203150314</v>
      </c>
      <c r="B7671" s="188" t="s">
        <v>6453</v>
      </c>
      <c r="C7671" s="188" t="s">
        <v>903</v>
      </c>
      <c r="D7671" s="188" t="s">
        <v>479</v>
      </c>
      <c r="E7671" s="189">
        <v>0</v>
      </c>
    </row>
    <row r="7672" spans="1:5" x14ac:dyDescent="0.25">
      <c r="A7672" s="190">
        <v>3203150315</v>
      </c>
      <c r="B7672" s="190" t="s">
        <v>6454</v>
      </c>
      <c r="C7672" s="190" t="s">
        <v>903</v>
      </c>
      <c r="D7672" s="190" t="s">
        <v>479</v>
      </c>
      <c r="E7672" s="191">
        <v>0</v>
      </c>
    </row>
    <row r="7673" spans="1:5" x14ac:dyDescent="0.25">
      <c r="A7673" s="188">
        <v>3203150316</v>
      </c>
      <c r="B7673" s="188" t="s">
        <v>6455</v>
      </c>
      <c r="C7673" s="188" t="s">
        <v>903</v>
      </c>
      <c r="D7673" s="188" t="s">
        <v>479</v>
      </c>
      <c r="E7673" s="189">
        <v>0</v>
      </c>
    </row>
    <row r="7674" spans="1:5" x14ac:dyDescent="0.25">
      <c r="A7674" s="190">
        <v>3203150317</v>
      </c>
      <c r="B7674" s="190" t="s">
        <v>7022</v>
      </c>
      <c r="C7674" s="190" t="s">
        <v>903</v>
      </c>
      <c r="D7674" s="190" t="s">
        <v>479</v>
      </c>
      <c r="E7674" s="191">
        <v>0</v>
      </c>
    </row>
    <row r="7675" spans="1:5" x14ac:dyDescent="0.25">
      <c r="A7675" s="188">
        <v>3203150318</v>
      </c>
      <c r="B7675" s="188" t="s">
        <v>7023</v>
      </c>
      <c r="C7675" s="188" t="s">
        <v>903</v>
      </c>
      <c r="D7675" s="188" t="s">
        <v>479</v>
      </c>
      <c r="E7675" s="189">
        <v>0</v>
      </c>
    </row>
    <row r="7676" spans="1:5" x14ac:dyDescent="0.25">
      <c r="A7676" s="190">
        <v>3203150319</v>
      </c>
      <c r="B7676" s="190" t="s">
        <v>7024</v>
      </c>
      <c r="C7676" s="190" t="s">
        <v>903</v>
      </c>
      <c r="D7676" s="190" t="s">
        <v>479</v>
      </c>
      <c r="E7676" s="191">
        <v>0</v>
      </c>
    </row>
    <row r="7677" spans="1:5" x14ac:dyDescent="0.25">
      <c r="A7677" s="188">
        <v>3203150320</v>
      </c>
      <c r="B7677" s="188" t="s">
        <v>6456</v>
      </c>
      <c r="C7677" s="188" t="s">
        <v>903</v>
      </c>
      <c r="D7677" s="188" t="s">
        <v>479</v>
      </c>
      <c r="E7677" s="189">
        <v>0</v>
      </c>
    </row>
    <row r="7678" spans="1:5" x14ac:dyDescent="0.25">
      <c r="A7678" s="190">
        <v>3203150321</v>
      </c>
      <c r="B7678" s="190" t="s">
        <v>6457</v>
      </c>
      <c r="C7678" s="190" t="s">
        <v>903</v>
      </c>
      <c r="D7678" s="190" t="s">
        <v>479</v>
      </c>
      <c r="E7678" s="191">
        <v>0</v>
      </c>
    </row>
    <row r="7679" spans="1:5" x14ac:dyDescent="0.25">
      <c r="A7679" s="188">
        <v>3203150322</v>
      </c>
      <c r="B7679" s="188" t="s">
        <v>7025</v>
      </c>
      <c r="C7679" s="188" t="s">
        <v>903</v>
      </c>
      <c r="D7679" s="188" t="s">
        <v>874</v>
      </c>
      <c r="E7679" s="189">
        <v>0</v>
      </c>
    </row>
    <row r="7680" spans="1:5" x14ac:dyDescent="0.25">
      <c r="A7680" s="190">
        <v>3203150323</v>
      </c>
      <c r="B7680" s="190" t="s">
        <v>6458</v>
      </c>
      <c r="C7680" s="190" t="s">
        <v>903</v>
      </c>
      <c r="D7680" s="190" t="s">
        <v>479</v>
      </c>
      <c r="E7680" s="191">
        <v>0</v>
      </c>
    </row>
    <row r="7681" spans="1:5" x14ac:dyDescent="0.25">
      <c r="A7681" s="188">
        <v>3203150324</v>
      </c>
      <c r="B7681" s="188" t="s">
        <v>7026</v>
      </c>
      <c r="C7681" s="188" t="s">
        <v>903</v>
      </c>
      <c r="D7681" s="188" t="s">
        <v>479</v>
      </c>
      <c r="E7681" s="189">
        <v>0</v>
      </c>
    </row>
    <row r="7682" spans="1:5" x14ac:dyDescent="0.25">
      <c r="A7682" s="190">
        <v>3203150325</v>
      </c>
      <c r="B7682" s="190" t="s">
        <v>7027</v>
      </c>
      <c r="C7682" s="190" t="s">
        <v>903</v>
      </c>
      <c r="D7682" s="190" t="s">
        <v>479</v>
      </c>
      <c r="E7682" s="191">
        <v>0</v>
      </c>
    </row>
    <row r="7683" spans="1:5" x14ac:dyDescent="0.25">
      <c r="A7683" s="188">
        <v>3203150326</v>
      </c>
      <c r="B7683" s="188" t="s">
        <v>6553</v>
      </c>
      <c r="C7683" s="188" t="s">
        <v>903</v>
      </c>
      <c r="D7683" s="188" t="s">
        <v>1975</v>
      </c>
      <c r="E7683" s="189">
        <v>0</v>
      </c>
    </row>
    <row r="7684" spans="1:5" x14ac:dyDescent="0.25">
      <c r="A7684" s="190">
        <v>3203150327</v>
      </c>
      <c r="B7684" s="190" t="s">
        <v>6554</v>
      </c>
      <c r="C7684" s="190" t="s">
        <v>903</v>
      </c>
      <c r="D7684" s="190" t="s">
        <v>479</v>
      </c>
      <c r="E7684" s="191">
        <v>0</v>
      </c>
    </row>
    <row r="7685" spans="1:5" x14ac:dyDescent="0.25">
      <c r="A7685" s="188">
        <v>3203150328</v>
      </c>
      <c r="B7685" s="188" t="s">
        <v>6555</v>
      </c>
      <c r="C7685" s="188" t="s">
        <v>903</v>
      </c>
      <c r="D7685" s="188" t="s">
        <v>1975</v>
      </c>
      <c r="E7685" s="189">
        <v>0</v>
      </c>
    </row>
    <row r="7686" spans="1:5" x14ac:dyDescent="0.25">
      <c r="A7686" s="190">
        <v>3203150329</v>
      </c>
      <c r="B7686" s="190" t="s">
        <v>6556</v>
      </c>
      <c r="C7686" s="190" t="s">
        <v>903</v>
      </c>
      <c r="D7686" s="190" t="s">
        <v>1975</v>
      </c>
      <c r="E7686" s="191">
        <v>0</v>
      </c>
    </row>
    <row r="7687" spans="1:5" x14ac:dyDescent="0.25">
      <c r="A7687" s="188">
        <v>3203150330</v>
      </c>
      <c r="B7687" s="188" t="s">
        <v>6557</v>
      </c>
      <c r="C7687" s="188" t="s">
        <v>903</v>
      </c>
      <c r="D7687" s="188" t="s">
        <v>1975</v>
      </c>
      <c r="E7687" s="189">
        <v>0</v>
      </c>
    </row>
    <row r="7688" spans="1:5" x14ac:dyDescent="0.25">
      <c r="A7688" s="190">
        <v>3203150331</v>
      </c>
      <c r="B7688" s="190" t="s">
        <v>6558</v>
      </c>
      <c r="C7688" s="190" t="s">
        <v>903</v>
      </c>
      <c r="D7688" s="190" t="s">
        <v>1975</v>
      </c>
      <c r="E7688" s="191">
        <v>0</v>
      </c>
    </row>
    <row r="7689" spans="1:5" x14ac:dyDescent="0.25">
      <c r="A7689" s="188">
        <v>3203150332</v>
      </c>
      <c r="B7689" s="188" t="s">
        <v>6559</v>
      </c>
      <c r="C7689" s="188" t="s">
        <v>903</v>
      </c>
      <c r="D7689" s="188" t="s">
        <v>1975</v>
      </c>
      <c r="E7689" s="189">
        <v>0</v>
      </c>
    </row>
    <row r="7690" spans="1:5" x14ac:dyDescent="0.25">
      <c r="A7690" s="190">
        <v>3203150333</v>
      </c>
      <c r="B7690" s="190" t="s">
        <v>6560</v>
      </c>
      <c r="C7690" s="190" t="s">
        <v>903</v>
      </c>
      <c r="D7690" s="190" t="s">
        <v>479</v>
      </c>
      <c r="E7690" s="191">
        <v>0</v>
      </c>
    </row>
    <row r="7691" spans="1:5" x14ac:dyDescent="0.25">
      <c r="A7691" s="188">
        <v>3203150334</v>
      </c>
      <c r="B7691" s="188" t="s">
        <v>7973</v>
      </c>
      <c r="C7691" s="188" t="s">
        <v>903</v>
      </c>
      <c r="D7691" s="188" t="s">
        <v>1975</v>
      </c>
      <c r="E7691" s="189">
        <v>0</v>
      </c>
    </row>
    <row r="7692" spans="1:5" x14ac:dyDescent="0.25">
      <c r="A7692" s="190">
        <v>3203150335</v>
      </c>
      <c r="B7692" s="190" t="s">
        <v>7974</v>
      </c>
      <c r="C7692" s="190" t="s">
        <v>903</v>
      </c>
      <c r="D7692" s="190" t="s">
        <v>1975</v>
      </c>
      <c r="E7692" s="191">
        <v>0</v>
      </c>
    </row>
    <row r="7693" spans="1:5" x14ac:dyDescent="0.25">
      <c r="A7693" s="188">
        <v>3203150336</v>
      </c>
      <c r="B7693" s="188" t="s">
        <v>7975</v>
      </c>
      <c r="C7693" s="188" t="s">
        <v>903</v>
      </c>
      <c r="D7693" s="188" t="s">
        <v>1975</v>
      </c>
      <c r="E7693" s="189">
        <v>0</v>
      </c>
    </row>
    <row r="7694" spans="1:5" x14ac:dyDescent="0.25">
      <c r="A7694" s="190">
        <v>3203150337</v>
      </c>
      <c r="B7694" s="190" t="s">
        <v>7976</v>
      </c>
      <c r="C7694" s="190" t="s">
        <v>903</v>
      </c>
      <c r="D7694" s="190" t="s">
        <v>1975</v>
      </c>
      <c r="E7694" s="191">
        <v>0</v>
      </c>
    </row>
    <row r="7695" spans="1:5" x14ac:dyDescent="0.25">
      <c r="A7695" s="188">
        <v>3203150338</v>
      </c>
      <c r="B7695" s="188" t="s">
        <v>7977</v>
      </c>
      <c r="C7695" s="188" t="s">
        <v>903</v>
      </c>
      <c r="D7695" s="188" t="s">
        <v>1975</v>
      </c>
      <c r="E7695" s="189">
        <v>0</v>
      </c>
    </row>
    <row r="7696" spans="1:5" x14ac:dyDescent="0.25">
      <c r="A7696" s="190">
        <v>3203150339</v>
      </c>
      <c r="B7696" s="190" t="s">
        <v>7978</v>
      </c>
      <c r="C7696" s="190" t="s">
        <v>903</v>
      </c>
      <c r="D7696" s="190" t="s">
        <v>1975</v>
      </c>
      <c r="E7696" s="191">
        <v>0</v>
      </c>
    </row>
    <row r="7697" spans="1:5" x14ac:dyDescent="0.25">
      <c r="A7697" s="188">
        <v>3203150340</v>
      </c>
      <c r="B7697" s="188" t="s">
        <v>7979</v>
      </c>
      <c r="C7697" s="188" t="s">
        <v>903</v>
      </c>
      <c r="D7697" s="188" t="s">
        <v>1975</v>
      </c>
      <c r="E7697" s="189">
        <v>0</v>
      </c>
    </row>
    <row r="7698" spans="1:5" x14ac:dyDescent="0.25">
      <c r="A7698" s="190">
        <v>3203150341</v>
      </c>
      <c r="B7698" s="190" t="s">
        <v>7980</v>
      </c>
      <c r="C7698" s="190" t="s">
        <v>903</v>
      </c>
      <c r="D7698" s="190" t="s">
        <v>1975</v>
      </c>
      <c r="E7698" s="191">
        <v>0</v>
      </c>
    </row>
    <row r="7699" spans="1:5" x14ac:dyDescent="0.25">
      <c r="A7699" s="188">
        <v>3203150342</v>
      </c>
      <c r="B7699" s="188" t="s">
        <v>7981</v>
      </c>
      <c r="C7699" s="188" t="s">
        <v>903</v>
      </c>
      <c r="D7699" s="188" t="s">
        <v>1975</v>
      </c>
      <c r="E7699" s="189">
        <v>0</v>
      </c>
    </row>
    <row r="7700" spans="1:5" x14ac:dyDescent="0.25">
      <c r="A7700" s="190">
        <v>3203150343</v>
      </c>
      <c r="B7700" s="190" t="s">
        <v>7982</v>
      </c>
      <c r="C7700" s="190" t="s">
        <v>903</v>
      </c>
      <c r="D7700" s="190" t="s">
        <v>1975</v>
      </c>
      <c r="E7700" s="191">
        <v>0</v>
      </c>
    </row>
    <row r="7701" spans="1:5" x14ac:dyDescent="0.25">
      <c r="A7701" s="188">
        <v>3203150344</v>
      </c>
      <c r="B7701" s="188" t="s">
        <v>7983</v>
      </c>
      <c r="C7701" s="188" t="s">
        <v>903</v>
      </c>
      <c r="D7701" s="188" t="s">
        <v>1975</v>
      </c>
      <c r="E7701" s="189">
        <v>0</v>
      </c>
    </row>
    <row r="7702" spans="1:5" x14ac:dyDescent="0.25">
      <c r="A7702" s="190">
        <v>3203150345</v>
      </c>
      <c r="B7702" s="190" t="s">
        <v>7984</v>
      </c>
      <c r="C7702" s="190" t="s">
        <v>903</v>
      </c>
      <c r="D7702" s="190" t="s">
        <v>1975</v>
      </c>
      <c r="E7702" s="191">
        <v>0</v>
      </c>
    </row>
    <row r="7703" spans="1:5" x14ac:dyDescent="0.25">
      <c r="A7703" s="188">
        <v>3203150346</v>
      </c>
      <c r="B7703" s="188" t="s">
        <v>7985</v>
      </c>
      <c r="C7703" s="188" t="s">
        <v>903</v>
      </c>
      <c r="D7703" s="188" t="s">
        <v>1975</v>
      </c>
      <c r="E7703" s="189">
        <v>0</v>
      </c>
    </row>
    <row r="7704" spans="1:5" x14ac:dyDescent="0.25">
      <c r="A7704" s="190">
        <v>3203150347</v>
      </c>
      <c r="B7704" s="190" t="s">
        <v>7986</v>
      </c>
      <c r="C7704" s="190" t="s">
        <v>903</v>
      </c>
      <c r="D7704" s="190" t="s">
        <v>1975</v>
      </c>
      <c r="E7704" s="191">
        <v>0</v>
      </c>
    </row>
    <row r="7705" spans="1:5" x14ac:dyDescent="0.25">
      <c r="A7705" s="188">
        <v>3203150348</v>
      </c>
      <c r="B7705" s="188" t="s">
        <v>7987</v>
      </c>
      <c r="C7705" s="188" t="s">
        <v>903</v>
      </c>
      <c r="D7705" s="188" t="s">
        <v>1975</v>
      </c>
      <c r="E7705" s="189">
        <v>0</v>
      </c>
    </row>
    <row r="7706" spans="1:5" x14ac:dyDescent="0.25">
      <c r="A7706" s="190">
        <v>3203150349</v>
      </c>
      <c r="B7706" s="190" t="s">
        <v>7988</v>
      </c>
      <c r="C7706" s="190" t="s">
        <v>903</v>
      </c>
      <c r="D7706" s="190" t="s">
        <v>1975</v>
      </c>
      <c r="E7706" s="191">
        <v>0</v>
      </c>
    </row>
    <row r="7707" spans="1:5" x14ac:dyDescent="0.25">
      <c r="A7707" s="188">
        <v>3203150350</v>
      </c>
      <c r="B7707" s="188" t="s">
        <v>7989</v>
      </c>
      <c r="C7707" s="188" t="s">
        <v>903</v>
      </c>
      <c r="D7707" s="188" t="s">
        <v>1975</v>
      </c>
      <c r="E7707" s="189">
        <v>0</v>
      </c>
    </row>
    <row r="7708" spans="1:5" x14ac:dyDescent="0.25">
      <c r="A7708" s="190">
        <v>3203150351</v>
      </c>
      <c r="B7708" s="190" t="s">
        <v>7990</v>
      </c>
      <c r="C7708" s="190" t="s">
        <v>903</v>
      </c>
      <c r="D7708" s="190" t="s">
        <v>1975</v>
      </c>
      <c r="E7708" s="191">
        <v>0</v>
      </c>
    </row>
    <row r="7709" spans="1:5" x14ac:dyDescent="0.25">
      <c r="A7709" s="188">
        <v>3203150352</v>
      </c>
      <c r="B7709" s="188" t="s">
        <v>7991</v>
      </c>
      <c r="C7709" s="188" t="s">
        <v>903</v>
      </c>
      <c r="D7709" s="188" t="s">
        <v>1975</v>
      </c>
      <c r="E7709" s="189">
        <v>0</v>
      </c>
    </row>
    <row r="7710" spans="1:5" x14ac:dyDescent="0.25">
      <c r="A7710" s="190">
        <v>3203150353</v>
      </c>
      <c r="B7710" s="190" t="s">
        <v>7992</v>
      </c>
      <c r="C7710" s="190" t="s">
        <v>903</v>
      </c>
      <c r="D7710" s="190" t="s">
        <v>1975</v>
      </c>
      <c r="E7710" s="191">
        <v>0</v>
      </c>
    </row>
    <row r="7711" spans="1:5" x14ac:dyDescent="0.25">
      <c r="A7711" s="188">
        <v>3203150354</v>
      </c>
      <c r="B7711" s="188" t="s">
        <v>7993</v>
      </c>
      <c r="C7711" s="188" t="s">
        <v>903</v>
      </c>
      <c r="D7711" s="188" t="s">
        <v>1975</v>
      </c>
      <c r="E7711" s="189">
        <v>0</v>
      </c>
    </row>
    <row r="7712" spans="1:5" x14ac:dyDescent="0.25">
      <c r="A7712" s="190">
        <v>3203150355</v>
      </c>
      <c r="B7712" s="190" t="s">
        <v>7994</v>
      </c>
      <c r="C7712" s="190" t="s">
        <v>903</v>
      </c>
      <c r="D7712" s="190" t="s">
        <v>479</v>
      </c>
      <c r="E7712" s="191">
        <v>0</v>
      </c>
    </row>
    <row r="7713" spans="1:5" x14ac:dyDescent="0.25">
      <c r="A7713" s="188">
        <v>3203150356</v>
      </c>
      <c r="B7713" s="188" t="s">
        <v>7995</v>
      </c>
      <c r="C7713" s="188" t="s">
        <v>903</v>
      </c>
      <c r="D7713" s="188" t="s">
        <v>479</v>
      </c>
      <c r="E7713" s="189">
        <v>0</v>
      </c>
    </row>
    <row r="7714" spans="1:5" x14ac:dyDescent="0.25">
      <c r="A7714" s="190">
        <v>3203150357</v>
      </c>
      <c r="B7714" s="190" t="s">
        <v>7996</v>
      </c>
      <c r="C7714" s="190" t="s">
        <v>903</v>
      </c>
      <c r="D7714" s="190" t="s">
        <v>874</v>
      </c>
      <c r="E7714" s="191">
        <v>0</v>
      </c>
    </row>
    <row r="7715" spans="1:5" x14ac:dyDescent="0.25">
      <c r="A7715" s="188">
        <v>3203150358</v>
      </c>
      <c r="B7715" s="188" t="s">
        <v>7997</v>
      </c>
      <c r="C7715" s="188" t="s">
        <v>903</v>
      </c>
      <c r="D7715" s="188" t="s">
        <v>1975</v>
      </c>
      <c r="E7715" s="189">
        <v>0</v>
      </c>
    </row>
    <row r="7716" spans="1:5" x14ac:dyDescent="0.25">
      <c r="A7716" s="190">
        <v>3203150359</v>
      </c>
      <c r="B7716" s="190" t="s">
        <v>7456</v>
      </c>
      <c r="C7716" s="190" t="s">
        <v>903</v>
      </c>
      <c r="D7716" s="190" t="s">
        <v>479</v>
      </c>
      <c r="E7716" s="191">
        <v>0</v>
      </c>
    </row>
    <row r="7717" spans="1:5" x14ac:dyDescent="0.25">
      <c r="A7717" s="188">
        <v>3203150360</v>
      </c>
      <c r="B7717" s="188" t="s">
        <v>7998</v>
      </c>
      <c r="C7717" s="188" t="s">
        <v>903</v>
      </c>
      <c r="D7717" s="188" t="s">
        <v>479</v>
      </c>
      <c r="E7717" s="189">
        <v>0</v>
      </c>
    </row>
    <row r="7718" spans="1:5" x14ac:dyDescent="0.25">
      <c r="A7718" s="190">
        <v>3203150361</v>
      </c>
      <c r="B7718" s="190" t="s">
        <v>7999</v>
      </c>
      <c r="C7718" s="190" t="s">
        <v>903</v>
      </c>
      <c r="D7718" s="190" t="s">
        <v>479</v>
      </c>
      <c r="E7718" s="191">
        <v>0</v>
      </c>
    </row>
    <row r="7719" spans="1:5" x14ac:dyDescent="0.25">
      <c r="A7719" s="188">
        <v>3203150362</v>
      </c>
      <c r="B7719" s="188" t="s">
        <v>8000</v>
      </c>
      <c r="C7719" s="188" t="s">
        <v>903</v>
      </c>
      <c r="D7719" s="188" t="s">
        <v>479</v>
      </c>
      <c r="E7719" s="189">
        <v>0</v>
      </c>
    </row>
    <row r="7720" spans="1:5" x14ac:dyDescent="0.25">
      <c r="A7720" s="190">
        <v>3203150363</v>
      </c>
      <c r="B7720" s="190" t="s">
        <v>8001</v>
      </c>
      <c r="C7720" s="190" t="s">
        <v>903</v>
      </c>
      <c r="D7720" s="190" t="s">
        <v>479</v>
      </c>
      <c r="E7720" s="191">
        <v>0</v>
      </c>
    </row>
    <row r="7721" spans="1:5" x14ac:dyDescent="0.25">
      <c r="A7721" s="188">
        <v>3203150364</v>
      </c>
      <c r="B7721" s="188" t="s">
        <v>8002</v>
      </c>
      <c r="C7721" s="188" t="s">
        <v>903</v>
      </c>
      <c r="D7721" s="188" t="s">
        <v>479</v>
      </c>
      <c r="E7721" s="189">
        <v>0</v>
      </c>
    </row>
    <row r="7722" spans="1:5" x14ac:dyDescent="0.25">
      <c r="A7722" s="190">
        <v>3203150365</v>
      </c>
      <c r="B7722" s="190" t="s">
        <v>8003</v>
      </c>
      <c r="C7722" s="190" t="s">
        <v>903</v>
      </c>
      <c r="D7722" s="190" t="s">
        <v>479</v>
      </c>
      <c r="E7722" s="191">
        <v>0</v>
      </c>
    </row>
    <row r="7723" spans="1:5" x14ac:dyDescent="0.25">
      <c r="A7723" s="188">
        <v>3203150366</v>
      </c>
      <c r="B7723" s="188" t="s">
        <v>8004</v>
      </c>
      <c r="C7723" s="188" t="s">
        <v>903</v>
      </c>
      <c r="D7723" s="188" t="s">
        <v>479</v>
      </c>
      <c r="E7723" s="189">
        <v>0</v>
      </c>
    </row>
    <row r="7724" spans="1:5" x14ac:dyDescent="0.25">
      <c r="A7724" s="190">
        <v>3203150367</v>
      </c>
      <c r="B7724" s="190" t="s">
        <v>8005</v>
      </c>
      <c r="C7724" s="190" t="s">
        <v>903</v>
      </c>
      <c r="D7724" s="190" t="s">
        <v>479</v>
      </c>
      <c r="E7724" s="191">
        <v>0</v>
      </c>
    </row>
    <row r="7725" spans="1:5" x14ac:dyDescent="0.25">
      <c r="A7725" s="188">
        <v>3203150368</v>
      </c>
      <c r="B7725" s="188" t="s">
        <v>8006</v>
      </c>
      <c r="C7725" s="188" t="s">
        <v>903</v>
      </c>
      <c r="D7725" s="188" t="s">
        <v>479</v>
      </c>
      <c r="E7725" s="189">
        <v>0</v>
      </c>
    </row>
    <row r="7726" spans="1:5" x14ac:dyDescent="0.25">
      <c r="A7726" s="190">
        <v>3203150369</v>
      </c>
      <c r="B7726" s="190" t="s">
        <v>8007</v>
      </c>
      <c r="C7726" s="190" t="s">
        <v>903</v>
      </c>
      <c r="D7726" s="190" t="s">
        <v>479</v>
      </c>
      <c r="E7726" s="191">
        <v>0</v>
      </c>
    </row>
    <row r="7727" spans="1:5" x14ac:dyDescent="0.25">
      <c r="A7727" s="188">
        <v>3203150370</v>
      </c>
      <c r="B7727" s="188" t="s">
        <v>8008</v>
      </c>
      <c r="C7727" s="188" t="s">
        <v>903</v>
      </c>
      <c r="D7727" s="188" t="s">
        <v>479</v>
      </c>
      <c r="E7727" s="189">
        <v>0</v>
      </c>
    </row>
    <row r="7728" spans="1:5" x14ac:dyDescent="0.25">
      <c r="A7728" s="190">
        <v>3203150371</v>
      </c>
      <c r="B7728" s="190" t="s">
        <v>8009</v>
      </c>
      <c r="C7728" s="190" t="s">
        <v>903</v>
      </c>
      <c r="D7728" s="190" t="s">
        <v>479</v>
      </c>
      <c r="E7728" s="191">
        <v>0</v>
      </c>
    </row>
    <row r="7729" spans="1:5" x14ac:dyDescent="0.25">
      <c r="A7729" s="188">
        <v>3203150372</v>
      </c>
      <c r="B7729" s="188" t="s">
        <v>8010</v>
      </c>
      <c r="C7729" s="188" t="s">
        <v>903</v>
      </c>
      <c r="D7729" s="188" t="s">
        <v>479</v>
      </c>
      <c r="E7729" s="189">
        <v>0</v>
      </c>
    </row>
    <row r="7730" spans="1:5" x14ac:dyDescent="0.25">
      <c r="A7730" s="190">
        <v>3203150373</v>
      </c>
      <c r="B7730" s="190" t="s">
        <v>8011</v>
      </c>
      <c r="C7730" s="190" t="s">
        <v>903</v>
      </c>
      <c r="D7730" s="190" t="s">
        <v>479</v>
      </c>
      <c r="E7730" s="191">
        <v>0</v>
      </c>
    </row>
    <row r="7731" spans="1:5" x14ac:dyDescent="0.25">
      <c r="A7731" s="188">
        <v>3203150374</v>
      </c>
      <c r="B7731" s="188" t="s">
        <v>8012</v>
      </c>
      <c r="C7731" s="188" t="s">
        <v>903</v>
      </c>
      <c r="D7731" s="188" t="s">
        <v>479</v>
      </c>
      <c r="E7731" s="189">
        <v>0</v>
      </c>
    </row>
    <row r="7732" spans="1:5" x14ac:dyDescent="0.25">
      <c r="A7732" s="190">
        <v>3203150375</v>
      </c>
      <c r="B7732" s="190" t="s">
        <v>8013</v>
      </c>
      <c r="C7732" s="190" t="s">
        <v>903</v>
      </c>
      <c r="D7732" s="190" t="s">
        <v>479</v>
      </c>
      <c r="E7732" s="191">
        <v>0</v>
      </c>
    </row>
    <row r="7733" spans="1:5" x14ac:dyDescent="0.25">
      <c r="A7733" s="188">
        <v>3203150376</v>
      </c>
      <c r="B7733" s="188" t="s">
        <v>8014</v>
      </c>
      <c r="C7733" s="188" t="s">
        <v>903</v>
      </c>
      <c r="D7733" s="188" t="s">
        <v>479</v>
      </c>
      <c r="E7733" s="189">
        <v>0</v>
      </c>
    </row>
    <row r="7734" spans="1:5" x14ac:dyDescent="0.25">
      <c r="A7734" s="190">
        <v>3203150377</v>
      </c>
      <c r="B7734" s="190" t="s">
        <v>8015</v>
      </c>
      <c r="C7734" s="190" t="s">
        <v>903</v>
      </c>
      <c r="D7734" s="190" t="s">
        <v>479</v>
      </c>
      <c r="E7734" s="191">
        <v>0</v>
      </c>
    </row>
    <row r="7735" spans="1:5" x14ac:dyDescent="0.25">
      <c r="A7735" s="188">
        <v>3203150378</v>
      </c>
      <c r="B7735" s="188" t="s">
        <v>6364</v>
      </c>
      <c r="C7735" s="188" t="s">
        <v>903</v>
      </c>
      <c r="D7735" s="188" t="s">
        <v>479</v>
      </c>
      <c r="E7735" s="189">
        <v>0</v>
      </c>
    </row>
    <row r="7736" spans="1:5" x14ac:dyDescent="0.25">
      <c r="A7736" s="190">
        <v>3203150379</v>
      </c>
      <c r="B7736" s="190" t="s">
        <v>8016</v>
      </c>
      <c r="C7736" s="190" t="s">
        <v>903</v>
      </c>
      <c r="D7736" s="190" t="s">
        <v>1975</v>
      </c>
      <c r="E7736" s="191">
        <v>0</v>
      </c>
    </row>
    <row r="7737" spans="1:5" x14ac:dyDescent="0.25">
      <c r="A7737" s="188">
        <v>3203150380</v>
      </c>
      <c r="B7737" s="188" t="s">
        <v>8017</v>
      </c>
      <c r="C7737" s="188" t="s">
        <v>903</v>
      </c>
      <c r="D7737" s="188" t="s">
        <v>1975</v>
      </c>
      <c r="E7737" s="189">
        <v>0</v>
      </c>
    </row>
    <row r="7738" spans="1:5" x14ac:dyDescent="0.25">
      <c r="A7738" s="190">
        <v>3203150381</v>
      </c>
      <c r="B7738" s="190" t="s">
        <v>8018</v>
      </c>
      <c r="C7738" s="190" t="s">
        <v>903</v>
      </c>
      <c r="D7738" s="190" t="s">
        <v>1975</v>
      </c>
      <c r="E7738" s="191">
        <v>0</v>
      </c>
    </row>
    <row r="7739" spans="1:5" x14ac:dyDescent="0.25">
      <c r="A7739" s="188">
        <v>3203150382</v>
      </c>
      <c r="B7739" s="188" t="s">
        <v>8019</v>
      </c>
      <c r="C7739" s="188" t="s">
        <v>903</v>
      </c>
      <c r="D7739" s="188" t="s">
        <v>1975</v>
      </c>
      <c r="E7739" s="189">
        <v>0</v>
      </c>
    </row>
    <row r="7740" spans="1:5" x14ac:dyDescent="0.25">
      <c r="A7740" s="190">
        <v>3203150383</v>
      </c>
      <c r="B7740" s="190" t="s">
        <v>8020</v>
      </c>
      <c r="C7740" s="190" t="s">
        <v>903</v>
      </c>
      <c r="D7740" s="190" t="s">
        <v>1975</v>
      </c>
      <c r="E7740" s="191">
        <v>0</v>
      </c>
    </row>
    <row r="7741" spans="1:5" x14ac:dyDescent="0.25">
      <c r="A7741" s="188">
        <v>3203150384</v>
      </c>
      <c r="B7741" s="188" t="s">
        <v>8021</v>
      </c>
      <c r="C7741" s="188" t="s">
        <v>903</v>
      </c>
      <c r="D7741" s="188" t="s">
        <v>1975</v>
      </c>
      <c r="E7741" s="189">
        <v>0</v>
      </c>
    </row>
    <row r="7742" spans="1:5" x14ac:dyDescent="0.25">
      <c r="A7742" s="190">
        <v>3203150385</v>
      </c>
      <c r="B7742" s="190" t="s">
        <v>12037</v>
      </c>
      <c r="C7742" s="190" t="s">
        <v>903</v>
      </c>
      <c r="D7742" s="190" t="s">
        <v>479</v>
      </c>
      <c r="E7742" s="191">
        <v>0</v>
      </c>
    </row>
    <row r="7743" spans="1:5" x14ac:dyDescent="0.25">
      <c r="A7743" s="188">
        <v>3203150386</v>
      </c>
      <c r="B7743" s="188" t="s">
        <v>8022</v>
      </c>
      <c r="C7743" s="188" t="s">
        <v>903</v>
      </c>
      <c r="D7743" s="188" t="s">
        <v>1975</v>
      </c>
      <c r="E7743" s="189">
        <v>0</v>
      </c>
    </row>
    <row r="7744" spans="1:5" x14ac:dyDescent="0.25">
      <c r="A7744" s="190">
        <v>3203150387</v>
      </c>
      <c r="B7744" s="190" t="s">
        <v>8023</v>
      </c>
      <c r="C7744" s="190" t="s">
        <v>903</v>
      </c>
      <c r="D7744" s="190" t="s">
        <v>1975</v>
      </c>
      <c r="E7744" s="191">
        <v>0</v>
      </c>
    </row>
    <row r="7745" spans="1:5" x14ac:dyDescent="0.25">
      <c r="A7745" s="188">
        <v>3203150388</v>
      </c>
      <c r="B7745" s="188" t="s">
        <v>8024</v>
      </c>
      <c r="C7745" s="188" t="s">
        <v>903</v>
      </c>
      <c r="D7745" s="188" t="s">
        <v>479</v>
      </c>
      <c r="E7745" s="189">
        <v>0</v>
      </c>
    </row>
    <row r="7746" spans="1:5" x14ac:dyDescent="0.25">
      <c r="A7746" s="190">
        <v>3203150389</v>
      </c>
      <c r="B7746" s="190" t="s">
        <v>8025</v>
      </c>
      <c r="C7746" s="190" t="s">
        <v>903</v>
      </c>
      <c r="D7746" s="190" t="s">
        <v>479</v>
      </c>
      <c r="E7746" s="191">
        <v>0</v>
      </c>
    </row>
    <row r="7747" spans="1:5" x14ac:dyDescent="0.25">
      <c r="A7747" s="188">
        <v>3203150390</v>
      </c>
      <c r="B7747" s="188" t="s">
        <v>8026</v>
      </c>
      <c r="C7747" s="188" t="s">
        <v>903</v>
      </c>
      <c r="D7747" s="188" t="s">
        <v>479</v>
      </c>
      <c r="E7747" s="189">
        <v>0</v>
      </c>
    </row>
    <row r="7748" spans="1:5" x14ac:dyDescent="0.25">
      <c r="A7748" s="190">
        <v>3203150391</v>
      </c>
      <c r="B7748" s="190" t="s">
        <v>8027</v>
      </c>
      <c r="C7748" s="190" t="s">
        <v>903</v>
      </c>
      <c r="D7748" s="190" t="s">
        <v>479</v>
      </c>
      <c r="E7748" s="191">
        <v>0</v>
      </c>
    </row>
    <row r="7749" spans="1:5" x14ac:dyDescent="0.25">
      <c r="A7749" s="188">
        <v>3203150392</v>
      </c>
      <c r="B7749" s="188" t="s">
        <v>8028</v>
      </c>
      <c r="C7749" s="188" t="s">
        <v>903</v>
      </c>
      <c r="D7749" s="188" t="s">
        <v>479</v>
      </c>
      <c r="E7749" s="189">
        <v>0</v>
      </c>
    </row>
    <row r="7750" spans="1:5" x14ac:dyDescent="0.25">
      <c r="A7750" s="190">
        <v>3203150393</v>
      </c>
      <c r="B7750" s="190" t="s">
        <v>8029</v>
      </c>
      <c r="C7750" s="190" t="s">
        <v>903</v>
      </c>
      <c r="D7750" s="190" t="s">
        <v>479</v>
      </c>
      <c r="E7750" s="191">
        <v>0</v>
      </c>
    </row>
    <row r="7751" spans="1:5" x14ac:dyDescent="0.25">
      <c r="A7751" s="188">
        <v>3203150394</v>
      </c>
      <c r="B7751" s="188" t="s">
        <v>8030</v>
      </c>
      <c r="C7751" s="188" t="s">
        <v>903</v>
      </c>
      <c r="D7751" s="188" t="s">
        <v>874</v>
      </c>
      <c r="E7751" s="189">
        <v>0</v>
      </c>
    </row>
    <row r="7752" spans="1:5" x14ac:dyDescent="0.25">
      <c r="A7752" s="190">
        <v>3203150395</v>
      </c>
      <c r="B7752" s="190" t="s">
        <v>8031</v>
      </c>
      <c r="C7752" s="190" t="s">
        <v>903</v>
      </c>
      <c r="D7752" s="190" t="s">
        <v>1975</v>
      </c>
      <c r="E7752" s="191">
        <v>0</v>
      </c>
    </row>
    <row r="7753" spans="1:5" x14ac:dyDescent="0.25">
      <c r="A7753" s="188">
        <v>3203150396</v>
      </c>
      <c r="B7753" s="188" t="s">
        <v>8032</v>
      </c>
      <c r="C7753" s="188" t="s">
        <v>903</v>
      </c>
      <c r="D7753" s="188" t="s">
        <v>1975</v>
      </c>
      <c r="E7753" s="189">
        <v>0</v>
      </c>
    </row>
    <row r="7754" spans="1:5" x14ac:dyDescent="0.25">
      <c r="A7754" s="190">
        <v>3203150397</v>
      </c>
      <c r="B7754" s="190" t="s">
        <v>8033</v>
      </c>
      <c r="C7754" s="190" t="s">
        <v>903</v>
      </c>
      <c r="D7754" s="190" t="s">
        <v>2091</v>
      </c>
      <c r="E7754" s="191">
        <v>0</v>
      </c>
    </row>
    <row r="7755" spans="1:5" x14ac:dyDescent="0.25">
      <c r="A7755" s="188">
        <v>3203150398</v>
      </c>
      <c r="B7755" s="188" t="s">
        <v>8034</v>
      </c>
      <c r="C7755" s="188" t="s">
        <v>903</v>
      </c>
      <c r="D7755" s="188" t="s">
        <v>1975</v>
      </c>
      <c r="E7755" s="189">
        <v>0</v>
      </c>
    </row>
    <row r="7756" spans="1:5" x14ac:dyDescent="0.25">
      <c r="A7756" s="190">
        <v>3203150399</v>
      </c>
      <c r="B7756" s="190" t="s">
        <v>8035</v>
      </c>
      <c r="C7756" s="190" t="s">
        <v>903</v>
      </c>
      <c r="D7756" s="190" t="s">
        <v>479</v>
      </c>
      <c r="E7756" s="191">
        <v>0</v>
      </c>
    </row>
    <row r="7757" spans="1:5" x14ac:dyDescent="0.25">
      <c r="A7757" s="188">
        <v>3203150400</v>
      </c>
      <c r="B7757" s="188" t="s">
        <v>8036</v>
      </c>
      <c r="C7757" s="188" t="s">
        <v>903</v>
      </c>
      <c r="D7757" s="188" t="s">
        <v>479</v>
      </c>
      <c r="E7757" s="189">
        <v>0</v>
      </c>
    </row>
    <row r="7758" spans="1:5" x14ac:dyDescent="0.25">
      <c r="A7758" s="190">
        <v>3203150401</v>
      </c>
      <c r="B7758" s="190" t="s">
        <v>8037</v>
      </c>
      <c r="C7758" s="190" t="s">
        <v>903</v>
      </c>
      <c r="D7758" s="190" t="s">
        <v>479</v>
      </c>
      <c r="E7758" s="191">
        <v>0</v>
      </c>
    </row>
    <row r="7759" spans="1:5" x14ac:dyDescent="0.25">
      <c r="A7759" s="188">
        <v>3203150402</v>
      </c>
      <c r="B7759" s="188" t="s">
        <v>8038</v>
      </c>
      <c r="C7759" s="188" t="s">
        <v>903</v>
      </c>
      <c r="D7759" s="188" t="s">
        <v>479</v>
      </c>
      <c r="E7759" s="189">
        <v>0</v>
      </c>
    </row>
    <row r="7760" spans="1:5" x14ac:dyDescent="0.25">
      <c r="A7760" s="190">
        <v>3203150403</v>
      </c>
      <c r="B7760" s="190" t="s">
        <v>8039</v>
      </c>
      <c r="C7760" s="190" t="s">
        <v>903</v>
      </c>
      <c r="D7760" s="190" t="s">
        <v>479</v>
      </c>
      <c r="E7760" s="191">
        <v>0</v>
      </c>
    </row>
    <row r="7761" spans="1:5" x14ac:dyDescent="0.25">
      <c r="A7761" s="188">
        <v>3203150404</v>
      </c>
      <c r="B7761" s="188" t="s">
        <v>8040</v>
      </c>
      <c r="C7761" s="188" t="s">
        <v>903</v>
      </c>
      <c r="D7761" s="188" t="s">
        <v>479</v>
      </c>
      <c r="E7761" s="189">
        <v>0</v>
      </c>
    </row>
    <row r="7762" spans="1:5" x14ac:dyDescent="0.25">
      <c r="A7762" s="190">
        <v>3203150405</v>
      </c>
      <c r="B7762" s="190" t="s">
        <v>8041</v>
      </c>
      <c r="C7762" s="190" t="s">
        <v>903</v>
      </c>
      <c r="D7762" s="190" t="s">
        <v>479</v>
      </c>
      <c r="E7762" s="191">
        <v>0</v>
      </c>
    </row>
    <row r="7763" spans="1:5" x14ac:dyDescent="0.25">
      <c r="A7763" s="188">
        <v>3203150406</v>
      </c>
      <c r="B7763" s="188" t="s">
        <v>8042</v>
      </c>
      <c r="C7763" s="188" t="s">
        <v>903</v>
      </c>
      <c r="D7763" s="188" t="s">
        <v>479</v>
      </c>
      <c r="E7763" s="189">
        <v>0</v>
      </c>
    </row>
    <row r="7764" spans="1:5" x14ac:dyDescent="0.25">
      <c r="A7764" s="190">
        <v>3203150407</v>
      </c>
      <c r="B7764" s="190" t="s">
        <v>7223</v>
      </c>
      <c r="C7764" s="190" t="s">
        <v>903</v>
      </c>
      <c r="D7764" s="190" t="s">
        <v>1975</v>
      </c>
      <c r="E7764" s="191">
        <v>0</v>
      </c>
    </row>
    <row r="7765" spans="1:5" x14ac:dyDescent="0.25">
      <c r="A7765" s="188">
        <v>3203150408</v>
      </c>
      <c r="B7765" s="188" t="s">
        <v>8043</v>
      </c>
      <c r="C7765" s="188" t="s">
        <v>903</v>
      </c>
      <c r="D7765" s="188" t="s">
        <v>479</v>
      </c>
      <c r="E7765" s="189">
        <v>0</v>
      </c>
    </row>
    <row r="7766" spans="1:5" x14ac:dyDescent="0.25">
      <c r="A7766" s="190">
        <v>3203150409</v>
      </c>
      <c r="B7766" s="190" t="s">
        <v>8044</v>
      </c>
      <c r="C7766" s="190" t="s">
        <v>903</v>
      </c>
      <c r="D7766" s="190" t="s">
        <v>479</v>
      </c>
      <c r="E7766" s="191">
        <v>0</v>
      </c>
    </row>
    <row r="7767" spans="1:5" x14ac:dyDescent="0.25">
      <c r="A7767" s="188">
        <v>3203150410</v>
      </c>
      <c r="B7767" s="188" t="s">
        <v>7457</v>
      </c>
      <c r="C7767" s="188" t="s">
        <v>903</v>
      </c>
      <c r="D7767" s="188" t="s">
        <v>479</v>
      </c>
      <c r="E7767" s="189">
        <v>0</v>
      </c>
    </row>
    <row r="7768" spans="1:5" x14ac:dyDescent="0.25">
      <c r="A7768" s="190">
        <v>3203150411</v>
      </c>
      <c r="B7768" s="190" t="s">
        <v>9980</v>
      </c>
      <c r="C7768" s="190" t="s">
        <v>903</v>
      </c>
      <c r="D7768" s="190" t="s">
        <v>479</v>
      </c>
      <c r="E7768" s="191">
        <v>0</v>
      </c>
    </row>
    <row r="7769" spans="1:5" x14ac:dyDescent="0.25">
      <c r="A7769" s="188">
        <v>3203150412</v>
      </c>
      <c r="B7769" s="188" t="s">
        <v>9981</v>
      </c>
      <c r="C7769" s="188" t="s">
        <v>903</v>
      </c>
      <c r="D7769" s="188" t="s">
        <v>479</v>
      </c>
      <c r="E7769" s="189">
        <v>0</v>
      </c>
    </row>
    <row r="7770" spans="1:5" x14ac:dyDescent="0.25">
      <c r="A7770" s="190">
        <v>3203150413</v>
      </c>
      <c r="B7770" s="190" t="s">
        <v>9982</v>
      </c>
      <c r="C7770" s="190" t="s">
        <v>903</v>
      </c>
      <c r="D7770" s="190" t="s">
        <v>479</v>
      </c>
      <c r="E7770" s="191">
        <v>0</v>
      </c>
    </row>
    <row r="7771" spans="1:5" x14ac:dyDescent="0.25">
      <c r="A7771" s="188">
        <v>3203150414</v>
      </c>
      <c r="B7771" s="188" t="s">
        <v>9983</v>
      </c>
      <c r="C7771" s="188" t="s">
        <v>903</v>
      </c>
      <c r="D7771" s="188" t="s">
        <v>479</v>
      </c>
      <c r="E7771" s="189">
        <v>0</v>
      </c>
    </row>
    <row r="7772" spans="1:5" x14ac:dyDescent="0.25">
      <c r="A7772" s="190">
        <v>3203150415</v>
      </c>
      <c r="B7772" s="190" t="s">
        <v>9984</v>
      </c>
      <c r="C7772" s="190" t="s">
        <v>903</v>
      </c>
      <c r="D7772" s="190" t="s">
        <v>478</v>
      </c>
      <c r="E7772" s="191">
        <v>0</v>
      </c>
    </row>
    <row r="7773" spans="1:5" x14ac:dyDescent="0.25">
      <c r="A7773" s="188">
        <v>3203150416</v>
      </c>
      <c r="B7773" s="188" t="s">
        <v>9101</v>
      </c>
      <c r="C7773" s="188" t="s">
        <v>903</v>
      </c>
      <c r="D7773" s="188" t="s">
        <v>479</v>
      </c>
      <c r="E7773" s="189">
        <v>0</v>
      </c>
    </row>
    <row r="7774" spans="1:5" x14ac:dyDescent="0.25">
      <c r="A7774" s="190">
        <v>3203150417</v>
      </c>
      <c r="B7774" s="190" t="s">
        <v>12522</v>
      </c>
      <c r="C7774" s="190" t="s">
        <v>903</v>
      </c>
      <c r="D7774" s="190" t="s">
        <v>479</v>
      </c>
      <c r="E7774" s="191">
        <v>0</v>
      </c>
    </row>
    <row r="7775" spans="1:5" x14ac:dyDescent="0.25">
      <c r="A7775" s="188">
        <v>3203150418</v>
      </c>
      <c r="B7775" s="188" t="s">
        <v>12523</v>
      </c>
      <c r="C7775" s="188" t="s">
        <v>903</v>
      </c>
      <c r="D7775" s="188" t="s">
        <v>479</v>
      </c>
      <c r="E7775" s="189">
        <v>0</v>
      </c>
    </row>
    <row r="7776" spans="1:5" x14ac:dyDescent="0.25">
      <c r="A7776" s="190">
        <v>3203150419</v>
      </c>
      <c r="B7776" s="190" t="s">
        <v>12524</v>
      </c>
      <c r="C7776" s="190" t="s">
        <v>903</v>
      </c>
      <c r="D7776" s="190" t="s">
        <v>479</v>
      </c>
      <c r="E7776" s="191">
        <v>0</v>
      </c>
    </row>
    <row r="7777" spans="1:5" x14ac:dyDescent="0.25">
      <c r="A7777" s="188">
        <v>3203150420</v>
      </c>
      <c r="B7777" s="188" t="s">
        <v>12525</v>
      </c>
      <c r="C7777" s="188" t="s">
        <v>903</v>
      </c>
      <c r="D7777" s="188" t="s">
        <v>479</v>
      </c>
      <c r="E7777" s="189">
        <v>0</v>
      </c>
    </row>
    <row r="7778" spans="1:5" x14ac:dyDescent="0.25">
      <c r="A7778" s="190">
        <v>3203150421</v>
      </c>
      <c r="B7778" s="190" t="s">
        <v>12526</v>
      </c>
      <c r="C7778" s="190" t="s">
        <v>903</v>
      </c>
      <c r="D7778" s="190" t="s">
        <v>479</v>
      </c>
      <c r="E7778" s="191">
        <v>0</v>
      </c>
    </row>
    <row r="7779" spans="1:5" x14ac:dyDescent="0.25">
      <c r="A7779" s="188">
        <v>3203150422</v>
      </c>
      <c r="B7779" s="188" t="s">
        <v>12527</v>
      </c>
      <c r="C7779" s="188" t="s">
        <v>903</v>
      </c>
      <c r="D7779" s="188" t="s">
        <v>479</v>
      </c>
      <c r="E7779" s="189">
        <v>0</v>
      </c>
    </row>
    <row r="7780" spans="1:5" x14ac:dyDescent="0.25">
      <c r="A7780" s="190">
        <v>3203150423</v>
      </c>
      <c r="B7780" s="190" t="s">
        <v>12528</v>
      </c>
      <c r="C7780" s="190" t="s">
        <v>903</v>
      </c>
      <c r="D7780" s="190" t="s">
        <v>479</v>
      </c>
      <c r="E7780" s="191">
        <v>0</v>
      </c>
    </row>
    <row r="7781" spans="1:5" x14ac:dyDescent="0.25">
      <c r="A7781" s="188">
        <v>3203150424</v>
      </c>
      <c r="B7781" s="188" t="s">
        <v>12529</v>
      </c>
      <c r="C7781" s="188" t="s">
        <v>903</v>
      </c>
      <c r="D7781" s="188" t="s">
        <v>479</v>
      </c>
      <c r="E7781" s="189">
        <v>0</v>
      </c>
    </row>
    <row r="7782" spans="1:5" x14ac:dyDescent="0.25">
      <c r="A7782" s="190">
        <v>3203150425</v>
      </c>
      <c r="B7782" s="190" t="s">
        <v>12530</v>
      </c>
      <c r="C7782" s="190" t="s">
        <v>903</v>
      </c>
      <c r="D7782" s="190" t="s">
        <v>1975</v>
      </c>
      <c r="E7782" s="191">
        <v>0</v>
      </c>
    </row>
    <row r="7783" spans="1:5" x14ac:dyDescent="0.25">
      <c r="A7783" s="188">
        <v>3203150426</v>
      </c>
      <c r="B7783" s="188" t="s">
        <v>12038</v>
      </c>
      <c r="C7783" s="188" t="s">
        <v>903</v>
      </c>
      <c r="D7783" s="188" t="s">
        <v>479</v>
      </c>
      <c r="E7783" s="189">
        <v>0</v>
      </c>
    </row>
    <row r="7784" spans="1:5" x14ac:dyDescent="0.25">
      <c r="A7784" s="190">
        <v>3203150427</v>
      </c>
      <c r="B7784" s="190" t="s">
        <v>12531</v>
      </c>
      <c r="C7784" s="190" t="s">
        <v>903</v>
      </c>
      <c r="D7784" s="190" t="s">
        <v>479</v>
      </c>
      <c r="E7784" s="191">
        <v>0</v>
      </c>
    </row>
    <row r="7785" spans="1:5" x14ac:dyDescent="0.25">
      <c r="A7785" s="188">
        <v>3203150428</v>
      </c>
      <c r="B7785" s="188" t="s">
        <v>12532</v>
      </c>
      <c r="C7785" s="188" t="s">
        <v>903</v>
      </c>
      <c r="D7785" s="188" t="s">
        <v>479</v>
      </c>
      <c r="E7785" s="189">
        <v>0</v>
      </c>
    </row>
    <row r="7786" spans="1:5" x14ac:dyDescent="0.25">
      <c r="A7786" s="190">
        <v>3203150429</v>
      </c>
      <c r="B7786" s="190" t="s">
        <v>12039</v>
      </c>
      <c r="C7786" s="190" t="s">
        <v>903</v>
      </c>
      <c r="D7786" s="190" t="s">
        <v>2247</v>
      </c>
      <c r="E7786" s="191">
        <v>0</v>
      </c>
    </row>
    <row r="7787" spans="1:5" x14ac:dyDescent="0.25">
      <c r="A7787" s="188">
        <v>3203150430</v>
      </c>
      <c r="B7787" s="188" t="s">
        <v>12533</v>
      </c>
      <c r="C7787" s="188" t="s">
        <v>903</v>
      </c>
      <c r="D7787" s="188" t="s">
        <v>479</v>
      </c>
      <c r="E7787" s="189">
        <v>0</v>
      </c>
    </row>
    <row r="7788" spans="1:5" x14ac:dyDescent="0.25">
      <c r="A7788" s="190">
        <v>3203150431</v>
      </c>
      <c r="B7788" s="190" t="s">
        <v>12534</v>
      </c>
      <c r="C7788" s="190" t="s">
        <v>903</v>
      </c>
      <c r="D7788" s="190" t="s">
        <v>479</v>
      </c>
      <c r="E7788" s="191">
        <v>0</v>
      </c>
    </row>
    <row r="7789" spans="1:5" x14ac:dyDescent="0.25">
      <c r="A7789" s="188">
        <v>3203150432</v>
      </c>
      <c r="B7789" s="188" t="s">
        <v>12535</v>
      </c>
      <c r="C7789" s="188" t="s">
        <v>903</v>
      </c>
      <c r="D7789" s="188" t="s">
        <v>874</v>
      </c>
      <c r="E7789" s="189">
        <v>0</v>
      </c>
    </row>
    <row r="7790" spans="1:5" x14ac:dyDescent="0.25">
      <c r="A7790" s="190">
        <v>3203150433</v>
      </c>
      <c r="B7790" s="190" t="s">
        <v>12040</v>
      </c>
      <c r="C7790" s="190" t="s">
        <v>903</v>
      </c>
      <c r="D7790" s="190" t="s">
        <v>479</v>
      </c>
      <c r="E7790" s="191">
        <v>0</v>
      </c>
    </row>
    <row r="7791" spans="1:5" x14ac:dyDescent="0.25">
      <c r="A7791" s="188">
        <v>3203150434</v>
      </c>
      <c r="B7791" s="188" t="s">
        <v>12041</v>
      </c>
      <c r="C7791" s="188" t="s">
        <v>903</v>
      </c>
      <c r="D7791" s="188" t="s">
        <v>479</v>
      </c>
      <c r="E7791" s="189">
        <v>0</v>
      </c>
    </row>
    <row r="7792" spans="1:5" x14ac:dyDescent="0.25">
      <c r="A7792" s="190">
        <v>3203150435</v>
      </c>
      <c r="B7792" s="190" t="s">
        <v>12042</v>
      </c>
      <c r="C7792" s="190" t="s">
        <v>903</v>
      </c>
      <c r="D7792" s="190" t="s">
        <v>1975</v>
      </c>
      <c r="E7792" s="191">
        <v>0</v>
      </c>
    </row>
    <row r="7793" spans="1:5" x14ac:dyDescent="0.25">
      <c r="A7793" s="188">
        <v>3203150436</v>
      </c>
      <c r="B7793" s="188" t="s">
        <v>8082</v>
      </c>
      <c r="C7793" s="188" t="s">
        <v>903</v>
      </c>
      <c r="D7793" s="188" t="s">
        <v>479</v>
      </c>
      <c r="E7793" s="189">
        <v>0</v>
      </c>
    </row>
    <row r="7794" spans="1:5" x14ac:dyDescent="0.25">
      <c r="A7794" s="190">
        <v>3203150437</v>
      </c>
      <c r="B7794" s="190" t="s">
        <v>12043</v>
      </c>
      <c r="C7794" s="190" t="s">
        <v>903</v>
      </c>
      <c r="D7794" s="190" t="s">
        <v>1975</v>
      </c>
      <c r="E7794" s="191">
        <v>0</v>
      </c>
    </row>
    <row r="7795" spans="1:5" x14ac:dyDescent="0.25">
      <c r="A7795" s="188">
        <v>3203150438</v>
      </c>
      <c r="B7795" s="188" t="s">
        <v>12044</v>
      </c>
      <c r="C7795" s="188" t="s">
        <v>903</v>
      </c>
      <c r="D7795" s="188" t="s">
        <v>1975</v>
      </c>
      <c r="E7795" s="189">
        <v>0</v>
      </c>
    </row>
    <row r="7796" spans="1:5" x14ac:dyDescent="0.25">
      <c r="A7796" s="190">
        <v>3203150439</v>
      </c>
      <c r="B7796" s="190" t="s">
        <v>12045</v>
      </c>
      <c r="C7796" s="190" t="s">
        <v>903</v>
      </c>
      <c r="D7796" s="190" t="s">
        <v>1975</v>
      </c>
      <c r="E7796" s="191">
        <v>0</v>
      </c>
    </row>
    <row r="7797" spans="1:5" x14ac:dyDescent="0.25">
      <c r="A7797" s="188">
        <v>3203150440</v>
      </c>
      <c r="B7797" s="188" t="s">
        <v>12046</v>
      </c>
      <c r="C7797" s="188" t="s">
        <v>903</v>
      </c>
      <c r="D7797" s="188" t="s">
        <v>1975</v>
      </c>
      <c r="E7797" s="189">
        <v>0</v>
      </c>
    </row>
    <row r="7798" spans="1:5" x14ac:dyDescent="0.25">
      <c r="A7798" s="190">
        <v>3203150441</v>
      </c>
      <c r="B7798" s="190" t="s">
        <v>12047</v>
      </c>
      <c r="C7798" s="190" t="s">
        <v>903</v>
      </c>
      <c r="D7798" s="190" t="s">
        <v>1975</v>
      </c>
      <c r="E7798" s="191">
        <v>0</v>
      </c>
    </row>
    <row r="7799" spans="1:5" x14ac:dyDescent="0.25">
      <c r="A7799" s="188">
        <v>3203150442</v>
      </c>
      <c r="B7799" s="188" t="s">
        <v>12048</v>
      </c>
      <c r="C7799" s="188" t="s">
        <v>903</v>
      </c>
      <c r="D7799" s="188" t="s">
        <v>1975</v>
      </c>
      <c r="E7799" s="189">
        <v>0</v>
      </c>
    </row>
    <row r="7800" spans="1:5" x14ac:dyDescent="0.25">
      <c r="A7800" s="190">
        <v>3203150443</v>
      </c>
      <c r="B7800" s="190" t="s">
        <v>12049</v>
      </c>
      <c r="C7800" s="190" t="s">
        <v>903</v>
      </c>
      <c r="D7800" s="190" t="s">
        <v>1975</v>
      </c>
      <c r="E7800" s="191">
        <v>0</v>
      </c>
    </row>
    <row r="7801" spans="1:5" x14ac:dyDescent="0.25">
      <c r="A7801" s="188">
        <v>3203150444</v>
      </c>
      <c r="B7801" s="188" t="s">
        <v>12050</v>
      </c>
      <c r="C7801" s="188" t="s">
        <v>903</v>
      </c>
      <c r="D7801" s="188" t="s">
        <v>1975</v>
      </c>
      <c r="E7801" s="189">
        <v>0</v>
      </c>
    </row>
    <row r="7802" spans="1:5" x14ac:dyDescent="0.25">
      <c r="A7802" s="190">
        <v>3203150445</v>
      </c>
      <c r="B7802" s="190" t="s">
        <v>12051</v>
      </c>
      <c r="C7802" s="190" t="s">
        <v>903</v>
      </c>
      <c r="D7802" s="190" t="s">
        <v>1975</v>
      </c>
      <c r="E7802" s="191">
        <v>0</v>
      </c>
    </row>
    <row r="7803" spans="1:5" x14ac:dyDescent="0.25">
      <c r="A7803" s="188">
        <v>3203150446</v>
      </c>
      <c r="B7803" s="188" t="s">
        <v>12052</v>
      </c>
      <c r="C7803" s="188" t="s">
        <v>903</v>
      </c>
      <c r="D7803" s="188" t="s">
        <v>1975</v>
      </c>
      <c r="E7803" s="189">
        <v>0</v>
      </c>
    </row>
    <row r="7804" spans="1:5" x14ac:dyDescent="0.25">
      <c r="A7804" s="190">
        <v>3203150447</v>
      </c>
      <c r="B7804" s="190" t="s">
        <v>12053</v>
      </c>
      <c r="C7804" s="190" t="s">
        <v>903</v>
      </c>
      <c r="D7804" s="190" t="s">
        <v>1975</v>
      </c>
      <c r="E7804" s="191">
        <v>0</v>
      </c>
    </row>
    <row r="7805" spans="1:5" x14ac:dyDescent="0.25">
      <c r="A7805" s="188">
        <v>3203150448</v>
      </c>
      <c r="B7805" s="188" t="s">
        <v>12054</v>
      </c>
      <c r="C7805" s="188" t="s">
        <v>903</v>
      </c>
      <c r="D7805" s="188" t="s">
        <v>1975</v>
      </c>
      <c r="E7805" s="189">
        <v>0</v>
      </c>
    </row>
    <row r="7806" spans="1:5" x14ac:dyDescent="0.25">
      <c r="A7806" s="190">
        <v>3203150449</v>
      </c>
      <c r="B7806" s="190" t="s">
        <v>12055</v>
      </c>
      <c r="C7806" s="190" t="s">
        <v>903</v>
      </c>
      <c r="D7806" s="190" t="s">
        <v>1975</v>
      </c>
      <c r="E7806" s="191">
        <v>0</v>
      </c>
    </row>
    <row r="7807" spans="1:5" x14ac:dyDescent="0.25">
      <c r="A7807" s="188">
        <v>3203150450</v>
      </c>
      <c r="B7807" s="188" t="s">
        <v>12056</v>
      </c>
      <c r="C7807" s="188" t="s">
        <v>903</v>
      </c>
      <c r="D7807" s="188" t="s">
        <v>1975</v>
      </c>
      <c r="E7807" s="189">
        <v>0</v>
      </c>
    </row>
    <row r="7808" spans="1:5" x14ac:dyDescent="0.25">
      <c r="A7808" s="190">
        <v>3203150451</v>
      </c>
      <c r="B7808" s="190" t="s">
        <v>12057</v>
      </c>
      <c r="C7808" s="190" t="s">
        <v>903</v>
      </c>
      <c r="D7808" s="190" t="s">
        <v>1975</v>
      </c>
      <c r="E7808" s="191">
        <v>0</v>
      </c>
    </row>
    <row r="7809" spans="1:5" x14ac:dyDescent="0.25">
      <c r="A7809" s="188">
        <v>3203150452</v>
      </c>
      <c r="B7809" s="188" t="s">
        <v>12058</v>
      </c>
      <c r="C7809" s="188" t="s">
        <v>903</v>
      </c>
      <c r="D7809" s="188" t="s">
        <v>1975</v>
      </c>
      <c r="E7809" s="189">
        <v>0</v>
      </c>
    </row>
    <row r="7810" spans="1:5" x14ac:dyDescent="0.25">
      <c r="A7810" s="190">
        <v>3203150453</v>
      </c>
      <c r="B7810" s="190" t="s">
        <v>12059</v>
      </c>
      <c r="C7810" s="190" t="s">
        <v>903</v>
      </c>
      <c r="D7810" s="190" t="s">
        <v>1975</v>
      </c>
      <c r="E7810" s="191">
        <v>0</v>
      </c>
    </row>
    <row r="7811" spans="1:5" x14ac:dyDescent="0.25">
      <c r="A7811" s="188">
        <v>3203150454</v>
      </c>
      <c r="B7811" s="188" t="s">
        <v>12060</v>
      </c>
      <c r="C7811" s="188" t="s">
        <v>903</v>
      </c>
      <c r="D7811" s="188" t="s">
        <v>1975</v>
      </c>
      <c r="E7811" s="189">
        <v>0</v>
      </c>
    </row>
    <row r="7812" spans="1:5" x14ac:dyDescent="0.25">
      <c r="A7812" s="190">
        <v>3203150455</v>
      </c>
      <c r="B7812" s="190" t="s">
        <v>12061</v>
      </c>
      <c r="C7812" s="190" t="s">
        <v>903</v>
      </c>
      <c r="D7812" s="190" t="s">
        <v>1975</v>
      </c>
      <c r="E7812" s="191">
        <v>0</v>
      </c>
    </row>
    <row r="7813" spans="1:5" x14ac:dyDescent="0.25">
      <c r="A7813" s="188">
        <v>3203150456</v>
      </c>
      <c r="B7813" s="188" t="s">
        <v>12062</v>
      </c>
      <c r="C7813" s="188" t="s">
        <v>903</v>
      </c>
      <c r="D7813" s="188" t="s">
        <v>1975</v>
      </c>
      <c r="E7813" s="189">
        <v>0</v>
      </c>
    </row>
    <row r="7814" spans="1:5" x14ac:dyDescent="0.25">
      <c r="A7814" s="190">
        <v>3203150457</v>
      </c>
      <c r="B7814" s="190" t="s">
        <v>12063</v>
      </c>
      <c r="C7814" s="190" t="s">
        <v>903</v>
      </c>
      <c r="D7814" s="190" t="s">
        <v>1975</v>
      </c>
      <c r="E7814" s="191">
        <v>0</v>
      </c>
    </row>
    <row r="7815" spans="1:5" x14ac:dyDescent="0.25">
      <c r="A7815" s="188">
        <v>3203150458</v>
      </c>
      <c r="B7815" s="188" t="s">
        <v>12064</v>
      </c>
      <c r="C7815" s="188" t="s">
        <v>903</v>
      </c>
      <c r="D7815" s="188" t="s">
        <v>1975</v>
      </c>
      <c r="E7815" s="189">
        <v>0</v>
      </c>
    </row>
    <row r="7816" spans="1:5" x14ac:dyDescent="0.25">
      <c r="A7816" s="190">
        <v>3203150459</v>
      </c>
      <c r="B7816" s="190" t="s">
        <v>12065</v>
      </c>
      <c r="C7816" s="190" t="s">
        <v>903</v>
      </c>
      <c r="D7816" s="190" t="s">
        <v>1975</v>
      </c>
      <c r="E7816" s="191">
        <v>0</v>
      </c>
    </row>
    <row r="7817" spans="1:5" x14ac:dyDescent="0.25">
      <c r="A7817" s="188">
        <v>3203150460</v>
      </c>
      <c r="B7817" s="188" t="s">
        <v>12066</v>
      </c>
      <c r="C7817" s="188" t="s">
        <v>903</v>
      </c>
      <c r="D7817" s="188" t="s">
        <v>1975</v>
      </c>
      <c r="E7817" s="189">
        <v>0</v>
      </c>
    </row>
    <row r="7818" spans="1:5" x14ac:dyDescent="0.25">
      <c r="A7818" s="190">
        <v>3203150461</v>
      </c>
      <c r="B7818" s="190" t="s">
        <v>12067</v>
      </c>
      <c r="C7818" s="190" t="s">
        <v>903</v>
      </c>
      <c r="D7818" s="190" t="s">
        <v>1975</v>
      </c>
      <c r="E7818" s="191">
        <v>0</v>
      </c>
    </row>
    <row r="7819" spans="1:5" x14ac:dyDescent="0.25">
      <c r="A7819" s="188">
        <v>3203150462</v>
      </c>
      <c r="B7819" s="188" t="s">
        <v>12068</v>
      </c>
      <c r="C7819" s="188" t="s">
        <v>903</v>
      </c>
      <c r="D7819" s="188" t="s">
        <v>1975</v>
      </c>
      <c r="E7819" s="189">
        <v>0</v>
      </c>
    </row>
    <row r="7820" spans="1:5" x14ac:dyDescent="0.25">
      <c r="A7820" s="190">
        <v>3203150463</v>
      </c>
      <c r="B7820" s="190" t="s">
        <v>12069</v>
      </c>
      <c r="C7820" s="190" t="s">
        <v>903</v>
      </c>
      <c r="D7820" s="190" t="s">
        <v>1975</v>
      </c>
      <c r="E7820" s="191">
        <v>0</v>
      </c>
    </row>
    <row r="7821" spans="1:5" x14ac:dyDescent="0.25">
      <c r="A7821" s="188">
        <v>3203150464</v>
      </c>
      <c r="B7821" s="188" t="s">
        <v>12070</v>
      </c>
      <c r="C7821" s="188" t="s">
        <v>903</v>
      </c>
      <c r="D7821" s="188" t="s">
        <v>1975</v>
      </c>
      <c r="E7821" s="189">
        <v>0</v>
      </c>
    </row>
    <row r="7822" spans="1:5" x14ac:dyDescent="0.25">
      <c r="A7822" s="190">
        <v>3203150465</v>
      </c>
      <c r="B7822" s="190" t="s">
        <v>12071</v>
      </c>
      <c r="C7822" s="190" t="s">
        <v>903</v>
      </c>
      <c r="D7822" s="190" t="s">
        <v>479</v>
      </c>
      <c r="E7822" s="191">
        <v>0</v>
      </c>
    </row>
    <row r="7823" spans="1:5" x14ac:dyDescent="0.25">
      <c r="A7823" s="188">
        <v>3203210001</v>
      </c>
      <c r="B7823" s="188" t="s">
        <v>4613</v>
      </c>
      <c r="C7823" s="188" t="s">
        <v>903</v>
      </c>
      <c r="D7823" s="188" t="s">
        <v>874</v>
      </c>
      <c r="E7823" s="189">
        <v>0</v>
      </c>
    </row>
    <row r="7824" spans="1:5" x14ac:dyDescent="0.25">
      <c r="A7824" s="190">
        <v>3203210002</v>
      </c>
      <c r="B7824" s="190" t="s">
        <v>4614</v>
      </c>
      <c r="C7824" s="190" t="s">
        <v>903</v>
      </c>
      <c r="D7824" s="190" t="s">
        <v>1975</v>
      </c>
      <c r="E7824" s="191">
        <v>0</v>
      </c>
    </row>
    <row r="7825" spans="1:5" x14ac:dyDescent="0.25">
      <c r="A7825" s="188">
        <v>3203210003</v>
      </c>
      <c r="B7825" s="188" t="s">
        <v>4615</v>
      </c>
      <c r="C7825" s="188" t="s">
        <v>903</v>
      </c>
      <c r="D7825" s="188" t="s">
        <v>1975</v>
      </c>
      <c r="E7825" s="189">
        <v>0</v>
      </c>
    </row>
    <row r="7826" spans="1:5" x14ac:dyDescent="0.25">
      <c r="A7826" s="190">
        <v>3203210004</v>
      </c>
      <c r="B7826" s="190" t="s">
        <v>3643</v>
      </c>
      <c r="C7826" s="190" t="s">
        <v>903</v>
      </c>
      <c r="D7826" s="190" t="s">
        <v>1981</v>
      </c>
      <c r="E7826" s="191">
        <v>0</v>
      </c>
    </row>
    <row r="7827" spans="1:5" x14ac:dyDescent="0.25">
      <c r="A7827" s="188">
        <v>3203210005</v>
      </c>
      <c r="B7827" s="188" t="s">
        <v>3644</v>
      </c>
      <c r="C7827" s="188" t="s">
        <v>903</v>
      </c>
      <c r="D7827" s="188" t="s">
        <v>1981</v>
      </c>
      <c r="E7827" s="189">
        <v>0</v>
      </c>
    </row>
    <row r="7828" spans="1:5" x14ac:dyDescent="0.25">
      <c r="A7828" s="190">
        <v>3203210006</v>
      </c>
      <c r="B7828" s="190" t="s">
        <v>3645</v>
      </c>
      <c r="C7828" s="190" t="s">
        <v>903</v>
      </c>
      <c r="D7828" s="190" t="s">
        <v>1981</v>
      </c>
      <c r="E7828" s="191">
        <v>0</v>
      </c>
    </row>
    <row r="7829" spans="1:5" x14ac:dyDescent="0.25">
      <c r="A7829" s="188">
        <v>3203210007</v>
      </c>
      <c r="B7829" s="188" t="s">
        <v>7264</v>
      </c>
      <c r="C7829" s="188" t="s">
        <v>903</v>
      </c>
      <c r="D7829" s="188" t="s">
        <v>1975</v>
      </c>
      <c r="E7829" s="189">
        <v>0</v>
      </c>
    </row>
    <row r="7830" spans="1:5" x14ac:dyDescent="0.25">
      <c r="A7830" s="190">
        <v>3205010001</v>
      </c>
      <c r="B7830" s="190" t="s">
        <v>2705</v>
      </c>
      <c r="C7830" s="190" t="s">
        <v>903</v>
      </c>
      <c r="D7830" s="190" t="s">
        <v>479</v>
      </c>
      <c r="E7830" s="191">
        <v>0</v>
      </c>
    </row>
    <row r="7831" spans="1:5" x14ac:dyDescent="0.25">
      <c r="A7831" s="188">
        <v>3205010002</v>
      </c>
      <c r="B7831" s="188" t="s">
        <v>2706</v>
      </c>
      <c r="C7831" s="188" t="s">
        <v>903</v>
      </c>
      <c r="D7831" s="188" t="s">
        <v>2354</v>
      </c>
      <c r="E7831" s="189">
        <v>0</v>
      </c>
    </row>
    <row r="7832" spans="1:5" x14ac:dyDescent="0.25">
      <c r="A7832" s="190">
        <v>3303050001</v>
      </c>
      <c r="B7832" s="190" t="s">
        <v>2707</v>
      </c>
      <c r="C7832" s="190" t="s">
        <v>903</v>
      </c>
      <c r="D7832" s="190" t="s">
        <v>750</v>
      </c>
      <c r="E7832" s="191">
        <v>0</v>
      </c>
    </row>
    <row r="7833" spans="1:5" x14ac:dyDescent="0.25">
      <c r="A7833" s="188">
        <v>3303100001</v>
      </c>
      <c r="B7833" s="188" t="s">
        <v>2708</v>
      </c>
      <c r="C7833" s="188" t="s">
        <v>903</v>
      </c>
      <c r="D7833" s="188" t="s">
        <v>479</v>
      </c>
      <c r="E7833" s="189">
        <v>0</v>
      </c>
    </row>
    <row r="7834" spans="1:5" x14ac:dyDescent="0.25">
      <c r="A7834" s="190">
        <v>3303100002</v>
      </c>
      <c r="B7834" s="190" t="s">
        <v>2709</v>
      </c>
      <c r="C7834" s="190" t="s">
        <v>903</v>
      </c>
      <c r="D7834" s="190" t="s">
        <v>479</v>
      </c>
      <c r="E7834" s="191">
        <v>0</v>
      </c>
    </row>
    <row r="7835" spans="1:5" x14ac:dyDescent="0.25">
      <c r="A7835" s="188">
        <v>3303100003</v>
      </c>
      <c r="B7835" s="188" t="s">
        <v>2710</v>
      </c>
      <c r="C7835" s="188" t="s">
        <v>903</v>
      </c>
      <c r="D7835" s="188" t="s">
        <v>479</v>
      </c>
      <c r="E7835" s="189">
        <v>0</v>
      </c>
    </row>
    <row r="7836" spans="1:5" x14ac:dyDescent="0.25">
      <c r="A7836" s="190">
        <v>3303100004</v>
      </c>
      <c r="B7836" s="190" t="s">
        <v>2711</v>
      </c>
      <c r="C7836" s="190" t="s">
        <v>903</v>
      </c>
      <c r="D7836" s="190" t="s">
        <v>479</v>
      </c>
      <c r="E7836" s="191">
        <v>0</v>
      </c>
    </row>
    <row r="7837" spans="1:5" x14ac:dyDescent="0.25">
      <c r="A7837" s="188">
        <v>3303100005</v>
      </c>
      <c r="B7837" s="188" t="s">
        <v>2712</v>
      </c>
      <c r="C7837" s="188" t="s">
        <v>903</v>
      </c>
      <c r="D7837" s="188" t="s">
        <v>479</v>
      </c>
      <c r="E7837" s="189">
        <v>0</v>
      </c>
    </row>
    <row r="7838" spans="1:5" x14ac:dyDescent="0.25">
      <c r="A7838" s="190">
        <v>3303100006</v>
      </c>
      <c r="B7838" s="190" t="s">
        <v>5962</v>
      </c>
      <c r="C7838" s="190" t="s">
        <v>903</v>
      </c>
      <c r="D7838" s="190" t="s">
        <v>479</v>
      </c>
      <c r="E7838" s="191">
        <v>0</v>
      </c>
    </row>
    <row r="7839" spans="1:5" x14ac:dyDescent="0.25">
      <c r="A7839" s="188">
        <v>3303100007</v>
      </c>
      <c r="B7839" s="188" t="s">
        <v>7458</v>
      </c>
      <c r="C7839" s="188" t="s">
        <v>903</v>
      </c>
      <c r="D7839" s="188" t="s">
        <v>1975</v>
      </c>
      <c r="E7839" s="189">
        <v>0</v>
      </c>
    </row>
    <row r="7840" spans="1:5" x14ac:dyDescent="0.25">
      <c r="A7840" s="190">
        <v>3303100008</v>
      </c>
      <c r="B7840" s="190" t="s">
        <v>2713</v>
      </c>
      <c r="C7840" s="190" t="s">
        <v>903</v>
      </c>
      <c r="D7840" s="190" t="s">
        <v>479</v>
      </c>
      <c r="E7840" s="191">
        <v>0</v>
      </c>
    </row>
    <row r="7841" spans="1:5" x14ac:dyDescent="0.25">
      <c r="A7841" s="188">
        <v>3303100009</v>
      </c>
      <c r="B7841" s="188" t="s">
        <v>7459</v>
      </c>
      <c r="C7841" s="188" t="s">
        <v>903</v>
      </c>
      <c r="D7841" s="188" t="s">
        <v>479</v>
      </c>
      <c r="E7841" s="189">
        <v>0</v>
      </c>
    </row>
    <row r="7842" spans="1:5" x14ac:dyDescent="0.25">
      <c r="A7842" s="190">
        <v>3303100010</v>
      </c>
      <c r="B7842" s="190" t="s">
        <v>2714</v>
      </c>
      <c r="C7842" s="190" t="s">
        <v>903</v>
      </c>
      <c r="D7842" s="190" t="s">
        <v>479</v>
      </c>
      <c r="E7842" s="191">
        <v>0</v>
      </c>
    </row>
    <row r="7843" spans="1:5" x14ac:dyDescent="0.25">
      <c r="A7843" s="188">
        <v>3303100011</v>
      </c>
      <c r="B7843" s="188" t="s">
        <v>2715</v>
      </c>
      <c r="C7843" s="188" t="s">
        <v>903</v>
      </c>
      <c r="D7843" s="188" t="s">
        <v>479</v>
      </c>
      <c r="E7843" s="189">
        <v>0</v>
      </c>
    </row>
    <row r="7844" spans="1:5" x14ac:dyDescent="0.25">
      <c r="A7844" s="190">
        <v>3303100012</v>
      </c>
      <c r="B7844" s="190" t="s">
        <v>5131</v>
      </c>
      <c r="C7844" s="190" t="s">
        <v>903</v>
      </c>
      <c r="D7844" s="190" t="s">
        <v>479</v>
      </c>
      <c r="E7844" s="191">
        <v>0</v>
      </c>
    </row>
    <row r="7845" spans="1:5" x14ac:dyDescent="0.25">
      <c r="A7845" s="188">
        <v>3303100013</v>
      </c>
      <c r="B7845" s="188" t="s">
        <v>2716</v>
      </c>
      <c r="C7845" s="188" t="s">
        <v>903</v>
      </c>
      <c r="D7845" s="188" t="s">
        <v>1975</v>
      </c>
      <c r="E7845" s="189">
        <v>0</v>
      </c>
    </row>
    <row r="7846" spans="1:5" x14ac:dyDescent="0.25">
      <c r="A7846" s="190">
        <v>3303100014</v>
      </c>
      <c r="B7846" s="190" t="s">
        <v>2717</v>
      </c>
      <c r="C7846" s="190" t="s">
        <v>903</v>
      </c>
      <c r="D7846" s="190" t="s">
        <v>479</v>
      </c>
      <c r="E7846" s="191">
        <v>0</v>
      </c>
    </row>
    <row r="7847" spans="1:5" x14ac:dyDescent="0.25">
      <c r="A7847" s="188">
        <v>3303100015</v>
      </c>
      <c r="B7847" s="188" t="s">
        <v>2718</v>
      </c>
      <c r="C7847" s="188" t="s">
        <v>903</v>
      </c>
      <c r="D7847" s="188" t="s">
        <v>874</v>
      </c>
      <c r="E7847" s="189">
        <v>0</v>
      </c>
    </row>
    <row r="7848" spans="1:5" x14ac:dyDescent="0.25">
      <c r="A7848" s="190">
        <v>3303100016</v>
      </c>
      <c r="B7848" s="190" t="s">
        <v>5132</v>
      </c>
      <c r="C7848" s="190" t="s">
        <v>903</v>
      </c>
      <c r="D7848" s="190" t="s">
        <v>1975</v>
      </c>
      <c r="E7848" s="191">
        <v>0</v>
      </c>
    </row>
    <row r="7849" spans="1:5" x14ac:dyDescent="0.25">
      <c r="A7849" s="188">
        <v>3303100017</v>
      </c>
      <c r="B7849" s="188" t="s">
        <v>5133</v>
      </c>
      <c r="C7849" s="188" t="s">
        <v>903</v>
      </c>
      <c r="D7849" s="188" t="s">
        <v>1975</v>
      </c>
      <c r="E7849" s="189">
        <v>0</v>
      </c>
    </row>
    <row r="7850" spans="1:5" x14ac:dyDescent="0.25">
      <c r="A7850" s="190">
        <v>3303100018</v>
      </c>
      <c r="B7850" s="190" t="s">
        <v>2719</v>
      </c>
      <c r="C7850" s="190" t="s">
        <v>903</v>
      </c>
      <c r="D7850" s="190" t="s">
        <v>1975</v>
      </c>
      <c r="E7850" s="191">
        <v>0</v>
      </c>
    </row>
    <row r="7851" spans="1:5" x14ac:dyDescent="0.25">
      <c r="A7851" s="188">
        <v>3303100019</v>
      </c>
      <c r="B7851" s="188" t="s">
        <v>2720</v>
      </c>
      <c r="C7851" s="188" t="s">
        <v>903</v>
      </c>
      <c r="D7851" s="188" t="s">
        <v>1975</v>
      </c>
      <c r="E7851" s="189">
        <v>0</v>
      </c>
    </row>
    <row r="7852" spans="1:5" x14ac:dyDescent="0.25">
      <c r="A7852" s="190">
        <v>3303100020</v>
      </c>
      <c r="B7852" s="190" t="s">
        <v>2721</v>
      </c>
      <c r="C7852" s="190" t="s">
        <v>903</v>
      </c>
      <c r="D7852" s="190" t="s">
        <v>1975</v>
      </c>
      <c r="E7852" s="191">
        <v>0</v>
      </c>
    </row>
    <row r="7853" spans="1:5" x14ac:dyDescent="0.25">
      <c r="A7853" s="188">
        <v>3303100021</v>
      </c>
      <c r="B7853" s="188" t="s">
        <v>2722</v>
      </c>
      <c r="C7853" s="188" t="s">
        <v>903</v>
      </c>
      <c r="D7853" s="188" t="s">
        <v>1975</v>
      </c>
      <c r="E7853" s="189">
        <v>0</v>
      </c>
    </row>
    <row r="7854" spans="1:5" x14ac:dyDescent="0.25">
      <c r="A7854" s="190">
        <v>3303100022</v>
      </c>
      <c r="B7854" s="190" t="s">
        <v>2723</v>
      </c>
      <c r="C7854" s="190" t="s">
        <v>903</v>
      </c>
      <c r="D7854" s="190" t="s">
        <v>1975</v>
      </c>
      <c r="E7854" s="191">
        <v>0</v>
      </c>
    </row>
    <row r="7855" spans="1:5" x14ac:dyDescent="0.25">
      <c r="A7855" s="188">
        <v>3303100023</v>
      </c>
      <c r="B7855" s="188" t="s">
        <v>2724</v>
      </c>
      <c r="C7855" s="188" t="s">
        <v>903</v>
      </c>
      <c r="D7855" s="188" t="s">
        <v>1975</v>
      </c>
      <c r="E7855" s="189">
        <v>0</v>
      </c>
    </row>
    <row r="7856" spans="1:5" x14ac:dyDescent="0.25">
      <c r="A7856" s="190">
        <v>3303100024</v>
      </c>
      <c r="B7856" s="190" t="s">
        <v>2725</v>
      </c>
      <c r="C7856" s="190" t="s">
        <v>903</v>
      </c>
      <c r="D7856" s="190" t="s">
        <v>1975</v>
      </c>
      <c r="E7856" s="191">
        <v>0</v>
      </c>
    </row>
    <row r="7857" spans="1:5" x14ac:dyDescent="0.25">
      <c r="A7857" s="188">
        <v>3303100025</v>
      </c>
      <c r="B7857" s="188" t="s">
        <v>2726</v>
      </c>
      <c r="C7857" s="188" t="s">
        <v>903</v>
      </c>
      <c r="D7857" s="188" t="s">
        <v>1975</v>
      </c>
      <c r="E7857" s="189">
        <v>0</v>
      </c>
    </row>
    <row r="7858" spans="1:5" x14ac:dyDescent="0.25">
      <c r="A7858" s="190">
        <v>3303100026</v>
      </c>
      <c r="B7858" s="190" t="s">
        <v>2727</v>
      </c>
      <c r="C7858" s="190" t="s">
        <v>903</v>
      </c>
      <c r="D7858" s="190" t="s">
        <v>1975</v>
      </c>
      <c r="E7858" s="191">
        <v>0</v>
      </c>
    </row>
    <row r="7859" spans="1:5" x14ac:dyDescent="0.25">
      <c r="A7859" s="188">
        <v>3303100027</v>
      </c>
      <c r="B7859" s="188" t="s">
        <v>2728</v>
      </c>
      <c r="C7859" s="188" t="s">
        <v>903</v>
      </c>
      <c r="D7859" s="188" t="s">
        <v>1975</v>
      </c>
      <c r="E7859" s="189">
        <v>0</v>
      </c>
    </row>
    <row r="7860" spans="1:5" x14ac:dyDescent="0.25">
      <c r="A7860" s="190">
        <v>3303100028</v>
      </c>
      <c r="B7860" s="190" t="s">
        <v>5134</v>
      </c>
      <c r="C7860" s="190" t="s">
        <v>903</v>
      </c>
      <c r="D7860" s="190" t="s">
        <v>1975</v>
      </c>
      <c r="E7860" s="191">
        <v>0</v>
      </c>
    </row>
    <row r="7861" spans="1:5" x14ac:dyDescent="0.25">
      <c r="A7861" s="188">
        <v>3303100029</v>
      </c>
      <c r="B7861" s="188" t="s">
        <v>7028</v>
      </c>
      <c r="C7861" s="188" t="s">
        <v>903</v>
      </c>
      <c r="D7861" s="188" t="s">
        <v>1975</v>
      </c>
      <c r="E7861" s="189">
        <v>0</v>
      </c>
    </row>
    <row r="7862" spans="1:5" x14ac:dyDescent="0.25">
      <c r="A7862" s="190">
        <v>3303100030</v>
      </c>
      <c r="B7862" s="190" t="s">
        <v>2729</v>
      </c>
      <c r="C7862" s="190" t="s">
        <v>903</v>
      </c>
      <c r="D7862" s="190" t="s">
        <v>1975</v>
      </c>
      <c r="E7862" s="191">
        <v>0</v>
      </c>
    </row>
    <row r="7863" spans="1:5" x14ac:dyDescent="0.25">
      <c r="A7863" s="188">
        <v>3303100031</v>
      </c>
      <c r="B7863" s="188" t="s">
        <v>2730</v>
      </c>
      <c r="C7863" s="188" t="s">
        <v>903</v>
      </c>
      <c r="D7863" s="188" t="s">
        <v>1975</v>
      </c>
      <c r="E7863" s="189">
        <v>0</v>
      </c>
    </row>
    <row r="7864" spans="1:5" x14ac:dyDescent="0.25">
      <c r="A7864" s="190">
        <v>3303100032</v>
      </c>
      <c r="B7864" s="190" t="s">
        <v>4023</v>
      </c>
      <c r="C7864" s="190" t="s">
        <v>903</v>
      </c>
      <c r="D7864" s="190" t="s">
        <v>1975</v>
      </c>
      <c r="E7864" s="191">
        <v>0</v>
      </c>
    </row>
    <row r="7865" spans="1:5" x14ac:dyDescent="0.25">
      <c r="A7865" s="188">
        <v>3303100033</v>
      </c>
      <c r="B7865" s="188" t="s">
        <v>2731</v>
      </c>
      <c r="C7865" s="188" t="s">
        <v>903</v>
      </c>
      <c r="D7865" s="188" t="s">
        <v>1975</v>
      </c>
      <c r="E7865" s="189">
        <v>0</v>
      </c>
    </row>
    <row r="7866" spans="1:5" x14ac:dyDescent="0.25">
      <c r="A7866" s="190">
        <v>3303100034</v>
      </c>
      <c r="B7866" s="190" t="s">
        <v>2732</v>
      </c>
      <c r="C7866" s="190" t="s">
        <v>903</v>
      </c>
      <c r="D7866" s="190" t="s">
        <v>1975</v>
      </c>
      <c r="E7866" s="191">
        <v>0</v>
      </c>
    </row>
    <row r="7867" spans="1:5" x14ac:dyDescent="0.25">
      <c r="A7867" s="188">
        <v>3303100035</v>
      </c>
      <c r="B7867" s="188" t="s">
        <v>2733</v>
      </c>
      <c r="C7867" s="188" t="s">
        <v>903</v>
      </c>
      <c r="D7867" s="188" t="s">
        <v>1975</v>
      </c>
      <c r="E7867" s="189">
        <v>0</v>
      </c>
    </row>
    <row r="7868" spans="1:5" x14ac:dyDescent="0.25">
      <c r="A7868" s="190">
        <v>3303100036</v>
      </c>
      <c r="B7868" s="190" t="s">
        <v>2734</v>
      </c>
      <c r="C7868" s="190" t="s">
        <v>903</v>
      </c>
      <c r="D7868" s="190" t="s">
        <v>1975</v>
      </c>
      <c r="E7868" s="191">
        <v>0</v>
      </c>
    </row>
    <row r="7869" spans="1:5" x14ac:dyDescent="0.25">
      <c r="A7869" s="188">
        <v>3303100037</v>
      </c>
      <c r="B7869" s="188" t="s">
        <v>2735</v>
      </c>
      <c r="C7869" s="188" t="s">
        <v>903</v>
      </c>
      <c r="D7869" s="188" t="s">
        <v>1975</v>
      </c>
      <c r="E7869" s="189">
        <v>0</v>
      </c>
    </row>
    <row r="7870" spans="1:5" x14ac:dyDescent="0.25">
      <c r="A7870" s="190">
        <v>3303100038</v>
      </c>
      <c r="B7870" s="190" t="s">
        <v>2736</v>
      </c>
      <c r="C7870" s="190" t="s">
        <v>903</v>
      </c>
      <c r="D7870" s="190" t="s">
        <v>1975</v>
      </c>
      <c r="E7870" s="191">
        <v>0</v>
      </c>
    </row>
    <row r="7871" spans="1:5" x14ac:dyDescent="0.25">
      <c r="A7871" s="188">
        <v>3303100039</v>
      </c>
      <c r="B7871" s="188" t="s">
        <v>2737</v>
      </c>
      <c r="C7871" s="188" t="s">
        <v>903</v>
      </c>
      <c r="D7871" s="188" t="s">
        <v>1975</v>
      </c>
      <c r="E7871" s="189">
        <v>0</v>
      </c>
    </row>
    <row r="7872" spans="1:5" x14ac:dyDescent="0.25">
      <c r="A7872" s="190">
        <v>3303100040</v>
      </c>
      <c r="B7872" s="190" t="s">
        <v>2738</v>
      </c>
      <c r="C7872" s="190" t="s">
        <v>903</v>
      </c>
      <c r="D7872" s="190" t="s">
        <v>1975</v>
      </c>
      <c r="E7872" s="191">
        <v>0</v>
      </c>
    </row>
    <row r="7873" spans="1:5" x14ac:dyDescent="0.25">
      <c r="A7873" s="188">
        <v>3303100041</v>
      </c>
      <c r="B7873" s="188" t="s">
        <v>2739</v>
      </c>
      <c r="C7873" s="188" t="s">
        <v>903</v>
      </c>
      <c r="D7873" s="188" t="s">
        <v>1975</v>
      </c>
      <c r="E7873" s="189">
        <v>0</v>
      </c>
    </row>
    <row r="7874" spans="1:5" x14ac:dyDescent="0.25">
      <c r="A7874" s="190">
        <v>3303100042</v>
      </c>
      <c r="B7874" s="190" t="s">
        <v>2740</v>
      </c>
      <c r="C7874" s="190" t="s">
        <v>903</v>
      </c>
      <c r="D7874" s="190" t="s">
        <v>1975</v>
      </c>
      <c r="E7874" s="191">
        <v>0</v>
      </c>
    </row>
    <row r="7875" spans="1:5" x14ac:dyDescent="0.25">
      <c r="A7875" s="188">
        <v>3303100043</v>
      </c>
      <c r="B7875" s="188" t="s">
        <v>2741</v>
      </c>
      <c r="C7875" s="188" t="s">
        <v>903</v>
      </c>
      <c r="D7875" s="188" t="s">
        <v>1975</v>
      </c>
      <c r="E7875" s="189">
        <v>0</v>
      </c>
    </row>
    <row r="7876" spans="1:5" x14ac:dyDescent="0.25">
      <c r="A7876" s="190">
        <v>3303100044</v>
      </c>
      <c r="B7876" s="190" t="s">
        <v>7029</v>
      </c>
      <c r="C7876" s="190" t="s">
        <v>903</v>
      </c>
      <c r="D7876" s="190" t="s">
        <v>1975</v>
      </c>
      <c r="E7876" s="191">
        <v>0</v>
      </c>
    </row>
    <row r="7877" spans="1:5" x14ac:dyDescent="0.25">
      <c r="A7877" s="188">
        <v>3303100045</v>
      </c>
      <c r="B7877" s="188" t="s">
        <v>2742</v>
      </c>
      <c r="C7877" s="188" t="s">
        <v>903</v>
      </c>
      <c r="D7877" s="188" t="s">
        <v>1975</v>
      </c>
      <c r="E7877" s="189">
        <v>0</v>
      </c>
    </row>
    <row r="7878" spans="1:5" x14ac:dyDescent="0.25">
      <c r="A7878" s="190">
        <v>3303100046</v>
      </c>
      <c r="B7878" s="190" t="s">
        <v>2743</v>
      </c>
      <c r="C7878" s="190" t="s">
        <v>903</v>
      </c>
      <c r="D7878" s="190" t="s">
        <v>1975</v>
      </c>
      <c r="E7878" s="191">
        <v>0</v>
      </c>
    </row>
    <row r="7879" spans="1:5" x14ac:dyDescent="0.25">
      <c r="A7879" s="188">
        <v>3303100047</v>
      </c>
      <c r="B7879" s="188" t="s">
        <v>2744</v>
      </c>
      <c r="C7879" s="188" t="s">
        <v>903</v>
      </c>
      <c r="D7879" s="188" t="s">
        <v>1975</v>
      </c>
      <c r="E7879" s="189">
        <v>0</v>
      </c>
    </row>
    <row r="7880" spans="1:5" x14ac:dyDescent="0.25">
      <c r="A7880" s="190">
        <v>3303100048</v>
      </c>
      <c r="B7880" s="190" t="s">
        <v>2745</v>
      </c>
      <c r="C7880" s="190" t="s">
        <v>903</v>
      </c>
      <c r="D7880" s="190" t="s">
        <v>1975</v>
      </c>
      <c r="E7880" s="191">
        <v>0</v>
      </c>
    </row>
    <row r="7881" spans="1:5" x14ac:dyDescent="0.25">
      <c r="A7881" s="188">
        <v>3303100049</v>
      </c>
      <c r="B7881" s="188" t="s">
        <v>2746</v>
      </c>
      <c r="C7881" s="188" t="s">
        <v>903</v>
      </c>
      <c r="D7881" s="188" t="s">
        <v>1975</v>
      </c>
      <c r="E7881" s="189">
        <v>0</v>
      </c>
    </row>
    <row r="7882" spans="1:5" x14ac:dyDescent="0.25">
      <c r="A7882" s="190">
        <v>3303100050</v>
      </c>
      <c r="B7882" s="190" t="s">
        <v>2747</v>
      </c>
      <c r="C7882" s="190" t="s">
        <v>903</v>
      </c>
      <c r="D7882" s="190" t="s">
        <v>1975</v>
      </c>
      <c r="E7882" s="191">
        <v>0</v>
      </c>
    </row>
    <row r="7883" spans="1:5" x14ac:dyDescent="0.25">
      <c r="A7883" s="188">
        <v>3303100051</v>
      </c>
      <c r="B7883" s="188" t="s">
        <v>2748</v>
      </c>
      <c r="C7883" s="188" t="s">
        <v>903</v>
      </c>
      <c r="D7883" s="188" t="s">
        <v>1975</v>
      </c>
      <c r="E7883" s="189">
        <v>0</v>
      </c>
    </row>
    <row r="7884" spans="1:5" x14ac:dyDescent="0.25">
      <c r="A7884" s="190">
        <v>3303100052</v>
      </c>
      <c r="B7884" s="190" t="s">
        <v>2749</v>
      </c>
      <c r="C7884" s="190" t="s">
        <v>903</v>
      </c>
      <c r="D7884" s="190" t="s">
        <v>1975</v>
      </c>
      <c r="E7884" s="191">
        <v>0</v>
      </c>
    </row>
    <row r="7885" spans="1:5" x14ac:dyDescent="0.25">
      <c r="A7885" s="188">
        <v>3303100053</v>
      </c>
      <c r="B7885" s="188" t="s">
        <v>2750</v>
      </c>
      <c r="C7885" s="188" t="s">
        <v>903</v>
      </c>
      <c r="D7885" s="188" t="s">
        <v>1975</v>
      </c>
      <c r="E7885" s="189">
        <v>0</v>
      </c>
    </row>
    <row r="7886" spans="1:5" x14ac:dyDescent="0.25">
      <c r="A7886" s="190">
        <v>3303100054</v>
      </c>
      <c r="B7886" s="190" t="s">
        <v>5963</v>
      </c>
      <c r="C7886" s="190" t="s">
        <v>903</v>
      </c>
      <c r="D7886" s="190" t="s">
        <v>1975</v>
      </c>
      <c r="E7886" s="191">
        <v>0</v>
      </c>
    </row>
    <row r="7887" spans="1:5" x14ac:dyDescent="0.25">
      <c r="A7887" s="188">
        <v>3303100055</v>
      </c>
      <c r="B7887" s="188" t="s">
        <v>12072</v>
      </c>
      <c r="C7887" s="188" t="s">
        <v>903</v>
      </c>
      <c r="D7887" s="188" t="s">
        <v>1975</v>
      </c>
      <c r="E7887" s="189">
        <v>0</v>
      </c>
    </row>
    <row r="7888" spans="1:5" x14ac:dyDescent="0.25">
      <c r="A7888" s="190">
        <v>3303100056</v>
      </c>
      <c r="B7888" s="190" t="s">
        <v>5135</v>
      </c>
      <c r="C7888" s="190" t="s">
        <v>903</v>
      </c>
      <c r="D7888" s="190" t="s">
        <v>1975</v>
      </c>
      <c r="E7888" s="191">
        <v>0</v>
      </c>
    </row>
    <row r="7889" spans="1:5" x14ac:dyDescent="0.25">
      <c r="A7889" s="188">
        <v>3303100057</v>
      </c>
      <c r="B7889" s="188" t="s">
        <v>2751</v>
      </c>
      <c r="C7889" s="188" t="s">
        <v>903</v>
      </c>
      <c r="D7889" s="188" t="s">
        <v>479</v>
      </c>
      <c r="E7889" s="189">
        <v>0</v>
      </c>
    </row>
    <row r="7890" spans="1:5" x14ac:dyDescent="0.25">
      <c r="A7890" s="190">
        <v>3303100058</v>
      </c>
      <c r="B7890" s="190" t="s">
        <v>2752</v>
      </c>
      <c r="C7890" s="190" t="s">
        <v>903</v>
      </c>
      <c r="D7890" s="190" t="s">
        <v>1975</v>
      </c>
      <c r="E7890" s="191">
        <v>0</v>
      </c>
    </row>
    <row r="7891" spans="1:5" x14ac:dyDescent="0.25">
      <c r="A7891" s="188">
        <v>3303100059</v>
      </c>
      <c r="B7891" s="188" t="s">
        <v>2753</v>
      </c>
      <c r="C7891" s="188" t="s">
        <v>903</v>
      </c>
      <c r="D7891" s="188" t="s">
        <v>1975</v>
      </c>
      <c r="E7891" s="189">
        <v>0</v>
      </c>
    </row>
    <row r="7892" spans="1:5" x14ac:dyDescent="0.25">
      <c r="A7892" s="190">
        <v>3303100060</v>
      </c>
      <c r="B7892" s="190" t="s">
        <v>2754</v>
      </c>
      <c r="C7892" s="190" t="s">
        <v>903</v>
      </c>
      <c r="D7892" s="190" t="s">
        <v>1975</v>
      </c>
      <c r="E7892" s="191">
        <v>0</v>
      </c>
    </row>
    <row r="7893" spans="1:5" x14ac:dyDescent="0.25">
      <c r="A7893" s="188">
        <v>3303100061</v>
      </c>
      <c r="B7893" s="188" t="s">
        <v>7030</v>
      </c>
      <c r="C7893" s="188" t="s">
        <v>903</v>
      </c>
      <c r="D7893" s="188" t="s">
        <v>1975</v>
      </c>
      <c r="E7893" s="189">
        <v>0</v>
      </c>
    </row>
    <row r="7894" spans="1:5" x14ac:dyDescent="0.25">
      <c r="A7894" s="190">
        <v>3303100062</v>
      </c>
      <c r="B7894" s="190" t="s">
        <v>5964</v>
      </c>
      <c r="C7894" s="190" t="s">
        <v>903</v>
      </c>
      <c r="D7894" s="190" t="s">
        <v>479</v>
      </c>
      <c r="E7894" s="191">
        <v>0</v>
      </c>
    </row>
    <row r="7895" spans="1:5" x14ac:dyDescent="0.25">
      <c r="A7895" s="188">
        <v>3303100063</v>
      </c>
      <c r="B7895" s="188" t="s">
        <v>5136</v>
      </c>
      <c r="C7895" s="188" t="s">
        <v>903</v>
      </c>
      <c r="D7895" s="188" t="s">
        <v>1975</v>
      </c>
      <c r="E7895" s="189">
        <v>0</v>
      </c>
    </row>
    <row r="7896" spans="1:5" x14ac:dyDescent="0.25">
      <c r="A7896" s="190">
        <v>3303100064</v>
      </c>
      <c r="B7896" s="190" t="s">
        <v>2755</v>
      </c>
      <c r="C7896" s="190" t="s">
        <v>903</v>
      </c>
      <c r="D7896" s="190" t="s">
        <v>479</v>
      </c>
      <c r="E7896" s="191">
        <v>0</v>
      </c>
    </row>
    <row r="7897" spans="1:5" x14ac:dyDescent="0.25">
      <c r="A7897" s="188">
        <v>3303100065</v>
      </c>
      <c r="B7897" s="188" t="s">
        <v>2756</v>
      </c>
      <c r="C7897" s="188" t="s">
        <v>903</v>
      </c>
      <c r="D7897" s="188" t="s">
        <v>479</v>
      </c>
      <c r="E7897" s="189">
        <v>0</v>
      </c>
    </row>
    <row r="7898" spans="1:5" x14ac:dyDescent="0.25">
      <c r="A7898" s="190">
        <v>3303100066</v>
      </c>
      <c r="B7898" s="190" t="s">
        <v>2757</v>
      </c>
      <c r="C7898" s="190" t="s">
        <v>903</v>
      </c>
      <c r="D7898" s="190" t="s">
        <v>479</v>
      </c>
      <c r="E7898" s="191">
        <v>0</v>
      </c>
    </row>
    <row r="7899" spans="1:5" x14ac:dyDescent="0.25">
      <c r="A7899" s="188">
        <v>3303100067</v>
      </c>
      <c r="B7899" s="188" t="s">
        <v>5137</v>
      </c>
      <c r="C7899" s="188" t="s">
        <v>903</v>
      </c>
      <c r="D7899" s="188" t="s">
        <v>479</v>
      </c>
      <c r="E7899" s="189">
        <v>0</v>
      </c>
    </row>
    <row r="7900" spans="1:5" x14ac:dyDescent="0.25">
      <c r="A7900" s="190">
        <v>3303100068</v>
      </c>
      <c r="B7900" s="190" t="s">
        <v>5138</v>
      </c>
      <c r="C7900" s="190" t="s">
        <v>903</v>
      </c>
      <c r="D7900" s="190" t="s">
        <v>479</v>
      </c>
      <c r="E7900" s="191">
        <v>0</v>
      </c>
    </row>
    <row r="7901" spans="1:5" x14ac:dyDescent="0.25">
      <c r="A7901" s="188">
        <v>3303100069</v>
      </c>
      <c r="B7901" s="188" t="s">
        <v>2758</v>
      </c>
      <c r="C7901" s="188" t="s">
        <v>903</v>
      </c>
      <c r="D7901" s="188" t="s">
        <v>1975</v>
      </c>
      <c r="E7901" s="189">
        <v>0</v>
      </c>
    </row>
    <row r="7902" spans="1:5" x14ac:dyDescent="0.25">
      <c r="A7902" s="190">
        <v>3303100070</v>
      </c>
      <c r="B7902" s="190" t="s">
        <v>2759</v>
      </c>
      <c r="C7902" s="190" t="s">
        <v>903</v>
      </c>
      <c r="D7902" s="190" t="s">
        <v>1975</v>
      </c>
      <c r="E7902" s="191">
        <v>0</v>
      </c>
    </row>
    <row r="7903" spans="1:5" x14ac:dyDescent="0.25">
      <c r="A7903" s="188">
        <v>3303100071</v>
      </c>
      <c r="B7903" s="188" t="s">
        <v>5139</v>
      </c>
      <c r="C7903" s="188" t="s">
        <v>903</v>
      </c>
      <c r="D7903" s="188" t="s">
        <v>1975</v>
      </c>
      <c r="E7903" s="189">
        <v>0</v>
      </c>
    </row>
    <row r="7904" spans="1:5" x14ac:dyDescent="0.25">
      <c r="A7904" s="190">
        <v>3303100072</v>
      </c>
      <c r="B7904" s="190" t="s">
        <v>2760</v>
      </c>
      <c r="C7904" s="190" t="s">
        <v>903</v>
      </c>
      <c r="D7904" s="190" t="s">
        <v>1975</v>
      </c>
      <c r="E7904" s="191">
        <v>0</v>
      </c>
    </row>
    <row r="7905" spans="1:5" x14ac:dyDescent="0.25">
      <c r="A7905" s="188">
        <v>3303100073</v>
      </c>
      <c r="B7905" s="188" t="s">
        <v>2761</v>
      </c>
      <c r="C7905" s="188" t="s">
        <v>903</v>
      </c>
      <c r="D7905" s="188" t="s">
        <v>1975</v>
      </c>
      <c r="E7905" s="189">
        <v>0</v>
      </c>
    </row>
    <row r="7906" spans="1:5" x14ac:dyDescent="0.25">
      <c r="A7906" s="190">
        <v>3303100074</v>
      </c>
      <c r="B7906" s="190" t="s">
        <v>2762</v>
      </c>
      <c r="C7906" s="190" t="s">
        <v>903</v>
      </c>
      <c r="D7906" s="190" t="s">
        <v>1975</v>
      </c>
      <c r="E7906" s="191">
        <v>0</v>
      </c>
    </row>
    <row r="7907" spans="1:5" x14ac:dyDescent="0.25">
      <c r="A7907" s="188">
        <v>3303100075</v>
      </c>
      <c r="B7907" s="188" t="s">
        <v>2763</v>
      </c>
      <c r="C7907" s="188" t="s">
        <v>903</v>
      </c>
      <c r="D7907" s="188" t="s">
        <v>1975</v>
      </c>
      <c r="E7907" s="189">
        <v>0</v>
      </c>
    </row>
    <row r="7908" spans="1:5" x14ac:dyDescent="0.25">
      <c r="A7908" s="190">
        <v>3303100076</v>
      </c>
      <c r="B7908" s="190" t="s">
        <v>2764</v>
      </c>
      <c r="C7908" s="190" t="s">
        <v>903</v>
      </c>
      <c r="D7908" s="190" t="s">
        <v>1975</v>
      </c>
      <c r="E7908" s="191">
        <v>0</v>
      </c>
    </row>
    <row r="7909" spans="1:5" x14ac:dyDescent="0.25">
      <c r="A7909" s="188">
        <v>3303100077</v>
      </c>
      <c r="B7909" s="188" t="s">
        <v>2765</v>
      </c>
      <c r="C7909" s="188" t="s">
        <v>903</v>
      </c>
      <c r="D7909" s="188" t="s">
        <v>1975</v>
      </c>
      <c r="E7909" s="189">
        <v>0</v>
      </c>
    </row>
    <row r="7910" spans="1:5" x14ac:dyDescent="0.25">
      <c r="A7910" s="190">
        <v>3303100078</v>
      </c>
      <c r="B7910" s="190" t="s">
        <v>2766</v>
      </c>
      <c r="C7910" s="190" t="s">
        <v>903</v>
      </c>
      <c r="D7910" s="190" t="s">
        <v>1975</v>
      </c>
      <c r="E7910" s="191">
        <v>0</v>
      </c>
    </row>
    <row r="7911" spans="1:5" x14ac:dyDescent="0.25">
      <c r="A7911" s="188">
        <v>3303100079</v>
      </c>
      <c r="B7911" s="188" t="s">
        <v>2767</v>
      </c>
      <c r="C7911" s="188" t="s">
        <v>903</v>
      </c>
      <c r="D7911" s="188" t="s">
        <v>1975</v>
      </c>
      <c r="E7911" s="189">
        <v>0</v>
      </c>
    </row>
    <row r="7912" spans="1:5" x14ac:dyDescent="0.25">
      <c r="A7912" s="190">
        <v>3303100080</v>
      </c>
      <c r="B7912" s="190" t="s">
        <v>2768</v>
      </c>
      <c r="C7912" s="190" t="s">
        <v>903</v>
      </c>
      <c r="D7912" s="190" t="s">
        <v>1975</v>
      </c>
      <c r="E7912" s="191">
        <v>0</v>
      </c>
    </row>
    <row r="7913" spans="1:5" x14ac:dyDescent="0.25">
      <c r="A7913" s="188">
        <v>3303100081</v>
      </c>
      <c r="B7913" s="188" t="s">
        <v>2769</v>
      </c>
      <c r="C7913" s="188" t="s">
        <v>903</v>
      </c>
      <c r="D7913" s="188" t="s">
        <v>1975</v>
      </c>
      <c r="E7913" s="189">
        <v>0</v>
      </c>
    </row>
    <row r="7914" spans="1:5" x14ac:dyDescent="0.25">
      <c r="A7914" s="190">
        <v>3303100082</v>
      </c>
      <c r="B7914" s="190" t="s">
        <v>2770</v>
      </c>
      <c r="C7914" s="190" t="s">
        <v>903</v>
      </c>
      <c r="D7914" s="190" t="s">
        <v>1975</v>
      </c>
      <c r="E7914" s="191">
        <v>0</v>
      </c>
    </row>
    <row r="7915" spans="1:5" x14ac:dyDescent="0.25">
      <c r="A7915" s="188">
        <v>3303100083</v>
      </c>
      <c r="B7915" s="188" t="s">
        <v>2771</v>
      </c>
      <c r="C7915" s="188" t="s">
        <v>903</v>
      </c>
      <c r="D7915" s="188" t="s">
        <v>1975</v>
      </c>
      <c r="E7915" s="189">
        <v>0</v>
      </c>
    </row>
    <row r="7916" spans="1:5" x14ac:dyDescent="0.25">
      <c r="A7916" s="190">
        <v>3303100084</v>
      </c>
      <c r="B7916" s="190" t="s">
        <v>2772</v>
      </c>
      <c r="C7916" s="190" t="s">
        <v>903</v>
      </c>
      <c r="D7916" s="190" t="s">
        <v>1975</v>
      </c>
      <c r="E7916" s="191">
        <v>0</v>
      </c>
    </row>
    <row r="7917" spans="1:5" x14ac:dyDescent="0.25">
      <c r="A7917" s="188">
        <v>3303100085</v>
      </c>
      <c r="B7917" s="188" t="s">
        <v>5140</v>
      </c>
      <c r="C7917" s="188" t="s">
        <v>903</v>
      </c>
      <c r="D7917" s="188" t="s">
        <v>1975</v>
      </c>
      <c r="E7917" s="189">
        <v>0</v>
      </c>
    </row>
    <row r="7918" spans="1:5" x14ac:dyDescent="0.25">
      <c r="A7918" s="190">
        <v>3303100086</v>
      </c>
      <c r="B7918" s="190" t="s">
        <v>7031</v>
      </c>
      <c r="C7918" s="190" t="s">
        <v>903</v>
      </c>
      <c r="D7918" s="190" t="s">
        <v>479</v>
      </c>
      <c r="E7918" s="191">
        <v>0</v>
      </c>
    </row>
    <row r="7919" spans="1:5" x14ac:dyDescent="0.25">
      <c r="A7919" s="188">
        <v>3303100087</v>
      </c>
      <c r="B7919" s="188" t="s">
        <v>9985</v>
      </c>
      <c r="C7919" s="188" t="s">
        <v>903</v>
      </c>
      <c r="D7919" s="188" t="s">
        <v>1975</v>
      </c>
      <c r="E7919" s="189">
        <v>0</v>
      </c>
    </row>
    <row r="7920" spans="1:5" x14ac:dyDescent="0.25">
      <c r="A7920" s="190">
        <v>3303100088</v>
      </c>
      <c r="B7920" s="190" t="s">
        <v>9986</v>
      </c>
      <c r="C7920" s="190" t="s">
        <v>903</v>
      </c>
      <c r="D7920" s="190" t="s">
        <v>874</v>
      </c>
      <c r="E7920" s="191">
        <v>0</v>
      </c>
    </row>
    <row r="7921" spans="1:5" x14ac:dyDescent="0.25">
      <c r="A7921" s="188">
        <v>3303100089</v>
      </c>
      <c r="B7921" s="188" t="s">
        <v>9987</v>
      </c>
      <c r="C7921" s="188" t="s">
        <v>903</v>
      </c>
      <c r="D7921" s="188" t="s">
        <v>1975</v>
      </c>
      <c r="E7921" s="189">
        <v>0</v>
      </c>
    </row>
    <row r="7922" spans="1:5" x14ac:dyDescent="0.25">
      <c r="A7922" s="190">
        <v>3303100090</v>
      </c>
      <c r="B7922" s="190" t="s">
        <v>9988</v>
      </c>
      <c r="C7922" s="190" t="s">
        <v>903</v>
      </c>
      <c r="D7922" s="190" t="s">
        <v>481</v>
      </c>
      <c r="E7922" s="191">
        <v>0</v>
      </c>
    </row>
    <row r="7923" spans="1:5" x14ac:dyDescent="0.25">
      <c r="A7923" s="188">
        <v>3303100091</v>
      </c>
      <c r="B7923" s="188" t="s">
        <v>12536</v>
      </c>
      <c r="C7923" s="188" t="s">
        <v>903</v>
      </c>
      <c r="D7923" s="188" t="s">
        <v>1975</v>
      </c>
      <c r="E7923" s="189">
        <v>0</v>
      </c>
    </row>
    <row r="7924" spans="1:5" x14ac:dyDescent="0.25">
      <c r="A7924" s="190">
        <v>3404010001</v>
      </c>
      <c r="B7924" s="190" t="s">
        <v>2773</v>
      </c>
      <c r="C7924" s="190" t="s">
        <v>910</v>
      </c>
      <c r="D7924" s="190" t="s">
        <v>479</v>
      </c>
      <c r="E7924" s="191">
        <v>0</v>
      </c>
    </row>
    <row r="7925" spans="1:5" x14ac:dyDescent="0.25">
      <c r="A7925" s="188">
        <v>3404010002</v>
      </c>
      <c r="B7925" s="188" t="s">
        <v>2774</v>
      </c>
      <c r="C7925" s="188" t="s">
        <v>910</v>
      </c>
      <c r="D7925" s="188" t="s">
        <v>479</v>
      </c>
      <c r="E7925" s="189">
        <v>0</v>
      </c>
    </row>
    <row r="7926" spans="1:5" x14ac:dyDescent="0.25">
      <c r="A7926" s="190">
        <v>3404010003</v>
      </c>
      <c r="B7926" s="190" t="s">
        <v>2775</v>
      </c>
      <c r="C7926" s="190" t="s">
        <v>910</v>
      </c>
      <c r="D7926" s="190" t="s">
        <v>479</v>
      </c>
      <c r="E7926" s="191">
        <v>0</v>
      </c>
    </row>
    <row r="7927" spans="1:5" x14ac:dyDescent="0.25">
      <c r="A7927" s="188">
        <v>3404010004</v>
      </c>
      <c r="B7927" s="188" t="s">
        <v>2776</v>
      </c>
      <c r="C7927" s="188" t="s">
        <v>910</v>
      </c>
      <c r="D7927" s="188" t="s">
        <v>479</v>
      </c>
      <c r="E7927" s="189">
        <v>0</v>
      </c>
    </row>
    <row r="7928" spans="1:5" x14ac:dyDescent="0.25">
      <c r="A7928" s="190">
        <v>3404010005</v>
      </c>
      <c r="B7928" s="190" t="s">
        <v>2777</v>
      </c>
      <c r="C7928" s="190" t="s">
        <v>910</v>
      </c>
      <c r="D7928" s="190" t="s">
        <v>479</v>
      </c>
      <c r="E7928" s="191">
        <v>0</v>
      </c>
    </row>
    <row r="7929" spans="1:5" x14ac:dyDescent="0.25">
      <c r="A7929" s="188">
        <v>3404010006</v>
      </c>
      <c r="B7929" s="188" t="s">
        <v>2778</v>
      </c>
      <c r="C7929" s="188" t="s">
        <v>910</v>
      </c>
      <c r="D7929" s="188" t="s">
        <v>479</v>
      </c>
      <c r="E7929" s="189">
        <v>0</v>
      </c>
    </row>
    <row r="7930" spans="1:5" x14ac:dyDescent="0.25">
      <c r="A7930" s="190">
        <v>3404010007</v>
      </c>
      <c r="B7930" s="190" t="s">
        <v>2779</v>
      </c>
      <c r="C7930" s="190" t="s">
        <v>910</v>
      </c>
      <c r="D7930" s="190" t="s">
        <v>479</v>
      </c>
      <c r="E7930" s="191">
        <v>0</v>
      </c>
    </row>
    <row r="7931" spans="1:5" x14ac:dyDescent="0.25">
      <c r="A7931" s="188">
        <v>3404010008</v>
      </c>
      <c r="B7931" s="188" t="s">
        <v>2780</v>
      </c>
      <c r="C7931" s="188" t="s">
        <v>910</v>
      </c>
      <c r="D7931" s="188" t="s">
        <v>479</v>
      </c>
      <c r="E7931" s="189">
        <v>0</v>
      </c>
    </row>
    <row r="7932" spans="1:5" x14ac:dyDescent="0.25">
      <c r="A7932" s="190">
        <v>3404010009</v>
      </c>
      <c r="B7932" s="190" t="s">
        <v>2781</v>
      </c>
      <c r="C7932" s="190" t="s">
        <v>910</v>
      </c>
      <c r="D7932" s="190" t="s">
        <v>479</v>
      </c>
      <c r="E7932" s="191">
        <v>0</v>
      </c>
    </row>
    <row r="7933" spans="1:5" x14ac:dyDescent="0.25">
      <c r="A7933" s="188">
        <v>3404010010</v>
      </c>
      <c r="B7933" s="188" t="s">
        <v>2782</v>
      </c>
      <c r="C7933" s="188" t="s">
        <v>910</v>
      </c>
      <c r="D7933" s="188" t="s">
        <v>479</v>
      </c>
      <c r="E7933" s="189">
        <v>0</v>
      </c>
    </row>
    <row r="7934" spans="1:5" x14ac:dyDescent="0.25">
      <c r="A7934" s="190">
        <v>3404010011</v>
      </c>
      <c r="B7934" s="190" t="s">
        <v>2783</v>
      </c>
      <c r="C7934" s="190" t="s">
        <v>910</v>
      </c>
      <c r="D7934" s="190" t="s">
        <v>479</v>
      </c>
      <c r="E7934" s="191">
        <v>0</v>
      </c>
    </row>
    <row r="7935" spans="1:5" x14ac:dyDescent="0.25">
      <c r="A7935" s="188">
        <v>3404010012</v>
      </c>
      <c r="B7935" s="188" t="s">
        <v>2784</v>
      </c>
      <c r="C7935" s="188" t="s">
        <v>910</v>
      </c>
      <c r="D7935" s="188" t="s">
        <v>479</v>
      </c>
      <c r="E7935" s="189">
        <v>0</v>
      </c>
    </row>
    <row r="7936" spans="1:5" x14ac:dyDescent="0.25">
      <c r="A7936" s="190">
        <v>3404010013</v>
      </c>
      <c r="B7936" s="190" t="s">
        <v>2785</v>
      </c>
      <c r="C7936" s="190" t="s">
        <v>910</v>
      </c>
      <c r="D7936" s="190" t="s">
        <v>479</v>
      </c>
      <c r="E7936" s="191">
        <v>0</v>
      </c>
    </row>
    <row r="7937" spans="1:5" x14ac:dyDescent="0.25">
      <c r="A7937" s="188">
        <v>3404010014</v>
      </c>
      <c r="B7937" s="188" t="s">
        <v>2786</v>
      </c>
      <c r="C7937" s="188" t="s">
        <v>910</v>
      </c>
      <c r="D7937" s="188" t="s">
        <v>479</v>
      </c>
      <c r="E7937" s="189">
        <v>0</v>
      </c>
    </row>
    <row r="7938" spans="1:5" x14ac:dyDescent="0.25">
      <c r="A7938" s="190">
        <v>3404010015</v>
      </c>
      <c r="B7938" s="190" t="s">
        <v>2787</v>
      </c>
      <c r="C7938" s="190" t="s">
        <v>910</v>
      </c>
      <c r="D7938" s="190" t="s">
        <v>479</v>
      </c>
      <c r="E7938" s="191">
        <v>0</v>
      </c>
    </row>
    <row r="7939" spans="1:5" x14ac:dyDescent="0.25">
      <c r="A7939" s="188">
        <v>3404010016</v>
      </c>
      <c r="B7939" s="188" t="s">
        <v>2788</v>
      </c>
      <c r="C7939" s="188" t="s">
        <v>910</v>
      </c>
      <c r="D7939" s="188" t="s">
        <v>479</v>
      </c>
      <c r="E7939" s="189">
        <v>0</v>
      </c>
    </row>
    <row r="7940" spans="1:5" x14ac:dyDescent="0.25">
      <c r="A7940" s="190">
        <v>3404010017</v>
      </c>
      <c r="B7940" s="190" t="s">
        <v>2789</v>
      </c>
      <c r="C7940" s="190" t="s">
        <v>910</v>
      </c>
      <c r="D7940" s="190" t="s">
        <v>479</v>
      </c>
      <c r="E7940" s="191">
        <v>0</v>
      </c>
    </row>
    <row r="7941" spans="1:5" x14ac:dyDescent="0.25">
      <c r="A7941" s="188">
        <v>3404010018</v>
      </c>
      <c r="B7941" s="188" t="s">
        <v>2790</v>
      </c>
      <c r="C7941" s="188" t="s">
        <v>910</v>
      </c>
      <c r="D7941" s="188" t="s">
        <v>479</v>
      </c>
      <c r="E7941" s="189">
        <v>0</v>
      </c>
    </row>
    <row r="7942" spans="1:5" x14ac:dyDescent="0.25">
      <c r="A7942" s="190">
        <v>3404010019</v>
      </c>
      <c r="B7942" s="190" t="s">
        <v>2791</v>
      </c>
      <c r="C7942" s="190" t="s">
        <v>910</v>
      </c>
      <c r="D7942" s="190" t="s">
        <v>479</v>
      </c>
      <c r="E7942" s="191">
        <v>0</v>
      </c>
    </row>
    <row r="7943" spans="1:5" x14ac:dyDescent="0.25">
      <c r="A7943" s="188">
        <v>3404010020</v>
      </c>
      <c r="B7943" s="188" t="s">
        <v>2792</v>
      </c>
      <c r="C7943" s="188" t="s">
        <v>910</v>
      </c>
      <c r="D7943" s="188" t="s">
        <v>479</v>
      </c>
      <c r="E7943" s="189">
        <v>0</v>
      </c>
    </row>
    <row r="7944" spans="1:5" x14ac:dyDescent="0.25">
      <c r="A7944" s="190">
        <v>3404010021</v>
      </c>
      <c r="B7944" s="190" t="s">
        <v>2793</v>
      </c>
      <c r="C7944" s="190" t="s">
        <v>910</v>
      </c>
      <c r="D7944" s="190" t="s">
        <v>479</v>
      </c>
      <c r="E7944" s="191">
        <v>0</v>
      </c>
    </row>
    <row r="7945" spans="1:5" x14ac:dyDescent="0.25">
      <c r="A7945" s="188">
        <v>3404010022</v>
      </c>
      <c r="B7945" s="188" t="s">
        <v>2794</v>
      </c>
      <c r="C7945" s="188" t="s">
        <v>910</v>
      </c>
      <c r="D7945" s="188" t="s">
        <v>479</v>
      </c>
      <c r="E7945" s="189">
        <v>0</v>
      </c>
    </row>
    <row r="7946" spans="1:5" x14ac:dyDescent="0.25">
      <c r="A7946" s="190">
        <v>3404010023</v>
      </c>
      <c r="B7946" s="190" t="s">
        <v>2795</v>
      </c>
      <c r="C7946" s="190" t="s">
        <v>910</v>
      </c>
      <c r="D7946" s="190" t="s">
        <v>479</v>
      </c>
      <c r="E7946" s="191">
        <v>0</v>
      </c>
    </row>
    <row r="7947" spans="1:5" x14ac:dyDescent="0.25">
      <c r="A7947" s="188">
        <v>3404010024</v>
      </c>
      <c r="B7947" s="188" t="s">
        <v>2796</v>
      </c>
      <c r="C7947" s="188" t="s">
        <v>910</v>
      </c>
      <c r="D7947" s="188" t="s">
        <v>479</v>
      </c>
      <c r="E7947" s="189">
        <v>0</v>
      </c>
    </row>
    <row r="7948" spans="1:5" x14ac:dyDescent="0.25">
      <c r="A7948" s="190">
        <v>3404010025</v>
      </c>
      <c r="B7948" s="190" t="s">
        <v>2797</v>
      </c>
      <c r="C7948" s="190" t="s">
        <v>910</v>
      </c>
      <c r="D7948" s="190" t="s">
        <v>479</v>
      </c>
      <c r="E7948" s="191">
        <v>0</v>
      </c>
    </row>
    <row r="7949" spans="1:5" x14ac:dyDescent="0.25">
      <c r="A7949" s="188">
        <v>3404010026</v>
      </c>
      <c r="B7949" s="188" t="s">
        <v>2798</v>
      </c>
      <c r="C7949" s="188" t="s">
        <v>910</v>
      </c>
      <c r="D7949" s="188" t="s">
        <v>479</v>
      </c>
      <c r="E7949" s="189">
        <v>0</v>
      </c>
    </row>
    <row r="7950" spans="1:5" x14ac:dyDescent="0.25">
      <c r="A7950" s="190">
        <v>3404010027</v>
      </c>
      <c r="B7950" s="190" t="s">
        <v>2799</v>
      </c>
      <c r="C7950" s="190" t="s">
        <v>910</v>
      </c>
      <c r="D7950" s="190" t="s">
        <v>479</v>
      </c>
      <c r="E7950" s="191">
        <v>0</v>
      </c>
    </row>
    <row r="7951" spans="1:5" x14ac:dyDescent="0.25">
      <c r="A7951" s="188">
        <v>3404010028</v>
      </c>
      <c r="B7951" s="188" t="s">
        <v>2800</v>
      </c>
      <c r="C7951" s="188" t="s">
        <v>910</v>
      </c>
      <c r="D7951" s="188" t="s">
        <v>479</v>
      </c>
      <c r="E7951" s="189">
        <v>0</v>
      </c>
    </row>
    <row r="7952" spans="1:5" x14ac:dyDescent="0.25">
      <c r="A7952" s="190">
        <v>3404010029</v>
      </c>
      <c r="B7952" s="190" t="s">
        <v>2801</v>
      </c>
      <c r="C7952" s="190" t="s">
        <v>910</v>
      </c>
      <c r="D7952" s="190" t="s">
        <v>479</v>
      </c>
      <c r="E7952" s="191">
        <v>0</v>
      </c>
    </row>
    <row r="7953" spans="1:5" x14ac:dyDescent="0.25">
      <c r="A7953" s="188">
        <v>3404010030</v>
      </c>
      <c r="B7953" s="188" t="s">
        <v>2802</v>
      </c>
      <c r="C7953" s="188" t="s">
        <v>910</v>
      </c>
      <c r="D7953" s="188" t="s">
        <v>479</v>
      </c>
      <c r="E7953" s="189">
        <v>0</v>
      </c>
    </row>
    <row r="7954" spans="1:5" x14ac:dyDescent="0.25">
      <c r="A7954" s="190">
        <v>3404010031</v>
      </c>
      <c r="B7954" s="190" t="s">
        <v>2803</v>
      </c>
      <c r="C7954" s="190" t="s">
        <v>910</v>
      </c>
      <c r="D7954" s="190" t="s">
        <v>479</v>
      </c>
      <c r="E7954" s="191">
        <v>0</v>
      </c>
    </row>
    <row r="7955" spans="1:5" x14ac:dyDescent="0.25">
      <c r="A7955" s="188">
        <v>3404010032</v>
      </c>
      <c r="B7955" s="188" t="s">
        <v>2804</v>
      </c>
      <c r="C7955" s="188" t="s">
        <v>910</v>
      </c>
      <c r="D7955" s="188" t="s">
        <v>479</v>
      </c>
      <c r="E7955" s="189">
        <v>0</v>
      </c>
    </row>
    <row r="7956" spans="1:5" x14ac:dyDescent="0.25">
      <c r="A7956" s="190">
        <v>3404010033</v>
      </c>
      <c r="B7956" s="190" t="s">
        <v>2805</v>
      </c>
      <c r="C7956" s="190" t="s">
        <v>910</v>
      </c>
      <c r="D7956" s="190" t="s">
        <v>479</v>
      </c>
      <c r="E7956" s="191">
        <v>0</v>
      </c>
    </row>
    <row r="7957" spans="1:5" x14ac:dyDescent="0.25">
      <c r="A7957" s="188">
        <v>3404010034</v>
      </c>
      <c r="B7957" s="188" t="s">
        <v>2806</v>
      </c>
      <c r="C7957" s="188" t="s">
        <v>910</v>
      </c>
      <c r="D7957" s="188" t="s">
        <v>479</v>
      </c>
      <c r="E7957" s="189">
        <v>0</v>
      </c>
    </row>
    <row r="7958" spans="1:5" x14ac:dyDescent="0.25">
      <c r="A7958" s="190">
        <v>3404010035</v>
      </c>
      <c r="B7958" s="190" t="s">
        <v>2807</v>
      </c>
      <c r="C7958" s="190" t="s">
        <v>910</v>
      </c>
      <c r="D7958" s="190" t="s">
        <v>479</v>
      </c>
      <c r="E7958" s="191">
        <v>0</v>
      </c>
    </row>
    <row r="7959" spans="1:5" x14ac:dyDescent="0.25">
      <c r="A7959" s="188">
        <v>3404010036</v>
      </c>
      <c r="B7959" s="188" t="s">
        <v>2808</v>
      </c>
      <c r="C7959" s="188" t="s">
        <v>910</v>
      </c>
      <c r="D7959" s="188" t="s">
        <v>479</v>
      </c>
      <c r="E7959" s="189">
        <v>0</v>
      </c>
    </row>
    <row r="7960" spans="1:5" x14ac:dyDescent="0.25">
      <c r="A7960" s="190">
        <v>3404010037</v>
      </c>
      <c r="B7960" s="190" t="s">
        <v>2809</v>
      </c>
      <c r="C7960" s="190" t="s">
        <v>910</v>
      </c>
      <c r="D7960" s="190" t="s">
        <v>479</v>
      </c>
      <c r="E7960" s="191">
        <v>0</v>
      </c>
    </row>
    <row r="7961" spans="1:5" x14ac:dyDescent="0.25">
      <c r="A7961" s="188">
        <v>3404010038</v>
      </c>
      <c r="B7961" s="188" t="s">
        <v>2810</v>
      </c>
      <c r="C7961" s="188" t="s">
        <v>910</v>
      </c>
      <c r="D7961" s="188" t="s">
        <v>479</v>
      </c>
      <c r="E7961" s="189">
        <v>0</v>
      </c>
    </row>
    <row r="7962" spans="1:5" x14ac:dyDescent="0.25">
      <c r="A7962" s="190">
        <v>3404010039</v>
      </c>
      <c r="B7962" s="190" t="s">
        <v>2811</v>
      </c>
      <c r="C7962" s="190" t="s">
        <v>910</v>
      </c>
      <c r="D7962" s="190" t="s">
        <v>479</v>
      </c>
      <c r="E7962" s="191">
        <v>0</v>
      </c>
    </row>
    <row r="7963" spans="1:5" x14ac:dyDescent="0.25">
      <c r="A7963" s="188">
        <v>3404010040</v>
      </c>
      <c r="B7963" s="188" t="s">
        <v>9989</v>
      </c>
      <c r="C7963" s="188" t="s">
        <v>910</v>
      </c>
      <c r="D7963" s="188" t="s">
        <v>479</v>
      </c>
      <c r="E7963" s="189">
        <v>0</v>
      </c>
    </row>
    <row r="7964" spans="1:5" x14ac:dyDescent="0.25">
      <c r="A7964" s="190">
        <v>3404010041</v>
      </c>
      <c r="B7964" s="190" t="s">
        <v>2812</v>
      </c>
      <c r="C7964" s="190" t="s">
        <v>910</v>
      </c>
      <c r="D7964" s="190" t="s">
        <v>479</v>
      </c>
      <c r="E7964" s="191">
        <v>0</v>
      </c>
    </row>
    <row r="7965" spans="1:5" x14ac:dyDescent="0.25">
      <c r="A7965" s="188">
        <v>3404010042</v>
      </c>
      <c r="B7965" s="188" t="s">
        <v>2813</v>
      </c>
      <c r="C7965" s="188" t="s">
        <v>910</v>
      </c>
      <c r="D7965" s="188" t="s">
        <v>479</v>
      </c>
      <c r="E7965" s="189">
        <v>0</v>
      </c>
    </row>
    <row r="7966" spans="1:5" x14ac:dyDescent="0.25">
      <c r="A7966" s="190">
        <v>3404010043</v>
      </c>
      <c r="B7966" s="190" t="s">
        <v>2814</v>
      </c>
      <c r="C7966" s="190" t="s">
        <v>910</v>
      </c>
      <c r="D7966" s="190" t="s">
        <v>479</v>
      </c>
      <c r="E7966" s="191">
        <v>0</v>
      </c>
    </row>
    <row r="7967" spans="1:5" x14ac:dyDescent="0.25">
      <c r="A7967" s="188">
        <v>3404010044</v>
      </c>
      <c r="B7967" s="188" t="s">
        <v>2815</v>
      </c>
      <c r="C7967" s="188" t="s">
        <v>910</v>
      </c>
      <c r="D7967" s="188" t="s">
        <v>479</v>
      </c>
      <c r="E7967" s="189">
        <v>0</v>
      </c>
    </row>
    <row r="7968" spans="1:5" x14ac:dyDescent="0.25">
      <c r="A7968" s="190">
        <v>3404010045</v>
      </c>
      <c r="B7968" s="190" t="s">
        <v>2816</v>
      </c>
      <c r="C7968" s="190" t="s">
        <v>910</v>
      </c>
      <c r="D7968" s="190" t="s">
        <v>479</v>
      </c>
      <c r="E7968" s="191">
        <v>0</v>
      </c>
    </row>
    <row r="7969" spans="1:5" x14ac:dyDescent="0.25">
      <c r="A7969" s="188">
        <v>3404010046</v>
      </c>
      <c r="B7969" s="188" t="s">
        <v>2817</v>
      </c>
      <c r="C7969" s="188" t="s">
        <v>910</v>
      </c>
      <c r="D7969" s="188" t="s">
        <v>479</v>
      </c>
      <c r="E7969" s="189">
        <v>0</v>
      </c>
    </row>
    <row r="7970" spans="1:5" x14ac:dyDescent="0.25">
      <c r="A7970" s="190">
        <v>3404010047</v>
      </c>
      <c r="B7970" s="190" t="s">
        <v>2818</v>
      </c>
      <c r="C7970" s="190" t="s">
        <v>910</v>
      </c>
      <c r="D7970" s="190" t="s">
        <v>479</v>
      </c>
      <c r="E7970" s="191">
        <v>0</v>
      </c>
    </row>
    <row r="7971" spans="1:5" x14ac:dyDescent="0.25">
      <c r="A7971" s="188">
        <v>3404010048</v>
      </c>
      <c r="B7971" s="188" t="s">
        <v>2819</v>
      </c>
      <c r="C7971" s="188" t="s">
        <v>910</v>
      </c>
      <c r="D7971" s="188" t="s">
        <v>479</v>
      </c>
      <c r="E7971" s="189">
        <v>0</v>
      </c>
    </row>
    <row r="7972" spans="1:5" x14ac:dyDescent="0.25">
      <c r="A7972" s="190">
        <v>3404010049</v>
      </c>
      <c r="B7972" s="190" t="s">
        <v>2820</v>
      </c>
      <c r="C7972" s="190" t="s">
        <v>910</v>
      </c>
      <c r="D7972" s="190" t="s">
        <v>479</v>
      </c>
      <c r="E7972" s="191">
        <v>0</v>
      </c>
    </row>
    <row r="7973" spans="1:5" x14ac:dyDescent="0.25">
      <c r="A7973" s="188">
        <v>3404010050</v>
      </c>
      <c r="B7973" s="188" t="s">
        <v>2821</v>
      </c>
      <c r="C7973" s="188" t="s">
        <v>910</v>
      </c>
      <c r="D7973" s="188" t="s">
        <v>479</v>
      </c>
      <c r="E7973" s="189">
        <v>0</v>
      </c>
    </row>
    <row r="7974" spans="1:5" x14ac:dyDescent="0.25">
      <c r="A7974" s="190">
        <v>3404010051</v>
      </c>
      <c r="B7974" s="190" t="s">
        <v>2822</v>
      </c>
      <c r="C7974" s="190" t="s">
        <v>910</v>
      </c>
      <c r="D7974" s="190" t="s">
        <v>479</v>
      </c>
      <c r="E7974" s="191">
        <v>0</v>
      </c>
    </row>
    <row r="7975" spans="1:5" x14ac:dyDescent="0.25">
      <c r="A7975" s="188">
        <v>3404010052</v>
      </c>
      <c r="B7975" s="188" t="s">
        <v>2823</v>
      </c>
      <c r="C7975" s="188" t="s">
        <v>910</v>
      </c>
      <c r="D7975" s="188" t="s">
        <v>479</v>
      </c>
      <c r="E7975" s="189">
        <v>0</v>
      </c>
    </row>
    <row r="7976" spans="1:5" x14ac:dyDescent="0.25">
      <c r="A7976" s="190">
        <v>3404010053</v>
      </c>
      <c r="B7976" s="190" t="s">
        <v>2824</v>
      </c>
      <c r="C7976" s="190" t="s">
        <v>910</v>
      </c>
      <c r="D7976" s="190" t="s">
        <v>479</v>
      </c>
      <c r="E7976" s="191">
        <v>0</v>
      </c>
    </row>
    <row r="7977" spans="1:5" x14ac:dyDescent="0.25">
      <c r="A7977" s="188">
        <v>3404010054</v>
      </c>
      <c r="B7977" s="188" t="s">
        <v>2825</v>
      </c>
      <c r="C7977" s="188" t="s">
        <v>910</v>
      </c>
      <c r="D7977" s="188" t="s">
        <v>479</v>
      </c>
      <c r="E7977" s="189">
        <v>0</v>
      </c>
    </row>
    <row r="7978" spans="1:5" x14ac:dyDescent="0.25">
      <c r="A7978" s="190">
        <v>3404010055</v>
      </c>
      <c r="B7978" s="190" t="s">
        <v>2826</v>
      </c>
      <c r="C7978" s="190" t="s">
        <v>910</v>
      </c>
      <c r="D7978" s="190" t="s">
        <v>479</v>
      </c>
      <c r="E7978" s="191">
        <v>0</v>
      </c>
    </row>
    <row r="7979" spans="1:5" x14ac:dyDescent="0.25">
      <c r="A7979" s="188">
        <v>3404010056</v>
      </c>
      <c r="B7979" s="188" t="s">
        <v>2827</v>
      </c>
      <c r="C7979" s="188" t="s">
        <v>910</v>
      </c>
      <c r="D7979" s="188" t="s">
        <v>479</v>
      </c>
      <c r="E7979" s="189">
        <v>0</v>
      </c>
    </row>
    <row r="7980" spans="1:5" x14ac:dyDescent="0.25">
      <c r="A7980" s="190">
        <v>3404010057</v>
      </c>
      <c r="B7980" s="190" t="s">
        <v>2828</v>
      </c>
      <c r="C7980" s="190" t="s">
        <v>910</v>
      </c>
      <c r="D7980" s="190" t="s">
        <v>479</v>
      </c>
      <c r="E7980" s="191">
        <v>0</v>
      </c>
    </row>
    <row r="7981" spans="1:5" x14ac:dyDescent="0.25">
      <c r="A7981" s="188">
        <v>3404010058</v>
      </c>
      <c r="B7981" s="188" t="s">
        <v>2829</v>
      </c>
      <c r="C7981" s="188" t="s">
        <v>910</v>
      </c>
      <c r="D7981" s="188" t="s">
        <v>479</v>
      </c>
      <c r="E7981" s="189">
        <v>0</v>
      </c>
    </row>
    <row r="7982" spans="1:5" x14ac:dyDescent="0.25">
      <c r="A7982" s="190">
        <v>3404010059</v>
      </c>
      <c r="B7982" s="190" t="s">
        <v>2830</v>
      </c>
      <c r="C7982" s="190" t="s">
        <v>910</v>
      </c>
      <c r="D7982" s="190" t="s">
        <v>479</v>
      </c>
      <c r="E7982" s="191">
        <v>0</v>
      </c>
    </row>
    <row r="7983" spans="1:5" x14ac:dyDescent="0.25">
      <c r="A7983" s="188">
        <v>3404010060</v>
      </c>
      <c r="B7983" s="188" t="s">
        <v>2831</v>
      </c>
      <c r="C7983" s="188" t="s">
        <v>910</v>
      </c>
      <c r="D7983" s="188" t="s">
        <v>479</v>
      </c>
      <c r="E7983" s="189">
        <v>0</v>
      </c>
    </row>
    <row r="7984" spans="1:5" x14ac:dyDescent="0.25">
      <c r="A7984" s="190">
        <v>3404010061</v>
      </c>
      <c r="B7984" s="190" t="s">
        <v>2832</v>
      </c>
      <c r="C7984" s="190" t="s">
        <v>910</v>
      </c>
      <c r="D7984" s="190" t="s">
        <v>479</v>
      </c>
      <c r="E7984" s="191">
        <v>0</v>
      </c>
    </row>
    <row r="7985" spans="1:5" x14ac:dyDescent="0.25">
      <c r="A7985" s="188">
        <v>3404010062</v>
      </c>
      <c r="B7985" s="188" t="s">
        <v>2833</v>
      </c>
      <c r="C7985" s="188" t="s">
        <v>910</v>
      </c>
      <c r="D7985" s="188" t="s">
        <v>479</v>
      </c>
      <c r="E7985" s="189">
        <v>0</v>
      </c>
    </row>
    <row r="7986" spans="1:5" x14ac:dyDescent="0.25">
      <c r="A7986" s="190">
        <v>3404010063</v>
      </c>
      <c r="B7986" s="190" t="s">
        <v>2834</v>
      </c>
      <c r="C7986" s="190" t="s">
        <v>910</v>
      </c>
      <c r="D7986" s="190" t="s">
        <v>479</v>
      </c>
      <c r="E7986" s="191">
        <v>0</v>
      </c>
    </row>
    <row r="7987" spans="1:5" x14ac:dyDescent="0.25">
      <c r="A7987" s="188">
        <v>3404010064</v>
      </c>
      <c r="B7987" s="188" t="s">
        <v>2835</v>
      </c>
      <c r="C7987" s="188" t="s">
        <v>910</v>
      </c>
      <c r="D7987" s="188" t="s">
        <v>479</v>
      </c>
      <c r="E7987" s="189">
        <v>0</v>
      </c>
    </row>
    <row r="7988" spans="1:5" x14ac:dyDescent="0.25">
      <c r="A7988" s="190">
        <v>3404010065</v>
      </c>
      <c r="B7988" s="190" t="s">
        <v>2836</v>
      </c>
      <c r="C7988" s="190" t="s">
        <v>910</v>
      </c>
      <c r="D7988" s="190" t="s">
        <v>479</v>
      </c>
      <c r="E7988" s="191">
        <v>0</v>
      </c>
    </row>
    <row r="7989" spans="1:5" x14ac:dyDescent="0.25">
      <c r="A7989" s="188">
        <v>3404010066</v>
      </c>
      <c r="B7989" s="188" t="s">
        <v>2837</v>
      </c>
      <c r="C7989" s="188" t="s">
        <v>910</v>
      </c>
      <c r="D7989" s="188" t="s">
        <v>479</v>
      </c>
      <c r="E7989" s="189">
        <v>0</v>
      </c>
    </row>
    <row r="7990" spans="1:5" x14ac:dyDescent="0.25">
      <c r="A7990" s="190">
        <v>3404010067</v>
      </c>
      <c r="B7990" s="190" t="s">
        <v>2838</v>
      </c>
      <c r="C7990" s="190" t="s">
        <v>910</v>
      </c>
      <c r="D7990" s="190" t="s">
        <v>479</v>
      </c>
      <c r="E7990" s="191">
        <v>0</v>
      </c>
    </row>
    <row r="7991" spans="1:5" x14ac:dyDescent="0.25">
      <c r="A7991" s="188">
        <v>3404010068</v>
      </c>
      <c r="B7991" s="188" t="s">
        <v>2839</v>
      </c>
      <c r="C7991" s="188" t="s">
        <v>910</v>
      </c>
      <c r="D7991" s="188" t="s">
        <v>479</v>
      </c>
      <c r="E7991" s="189">
        <v>0</v>
      </c>
    </row>
    <row r="7992" spans="1:5" x14ac:dyDescent="0.25">
      <c r="A7992" s="190">
        <v>3404010069</v>
      </c>
      <c r="B7992" s="190" t="s">
        <v>2840</v>
      </c>
      <c r="C7992" s="190" t="s">
        <v>910</v>
      </c>
      <c r="D7992" s="190" t="s">
        <v>479</v>
      </c>
      <c r="E7992" s="191">
        <v>0</v>
      </c>
    </row>
    <row r="7993" spans="1:5" x14ac:dyDescent="0.25">
      <c r="A7993" s="188">
        <v>3404010070</v>
      </c>
      <c r="B7993" s="188" t="s">
        <v>2841</v>
      </c>
      <c r="C7993" s="188" t="s">
        <v>910</v>
      </c>
      <c r="D7993" s="188" t="s">
        <v>479</v>
      </c>
      <c r="E7993" s="189">
        <v>0</v>
      </c>
    </row>
    <row r="7994" spans="1:5" x14ac:dyDescent="0.25">
      <c r="A7994" s="190">
        <v>3404010071</v>
      </c>
      <c r="B7994" s="190" t="s">
        <v>2842</v>
      </c>
      <c r="C7994" s="190" t="s">
        <v>910</v>
      </c>
      <c r="D7994" s="190" t="s">
        <v>479</v>
      </c>
      <c r="E7994" s="191">
        <v>0</v>
      </c>
    </row>
    <row r="7995" spans="1:5" x14ac:dyDescent="0.25">
      <c r="A7995" s="188">
        <v>3404010072</v>
      </c>
      <c r="B7995" s="188" t="s">
        <v>2843</v>
      </c>
      <c r="C7995" s="188" t="s">
        <v>910</v>
      </c>
      <c r="D7995" s="188" t="s">
        <v>479</v>
      </c>
      <c r="E7995" s="189">
        <v>0</v>
      </c>
    </row>
    <row r="7996" spans="1:5" x14ac:dyDescent="0.25">
      <c r="A7996" s="190">
        <v>3404010073</v>
      </c>
      <c r="B7996" s="190" t="s">
        <v>2844</v>
      </c>
      <c r="C7996" s="190" t="s">
        <v>910</v>
      </c>
      <c r="D7996" s="190" t="s">
        <v>479</v>
      </c>
      <c r="E7996" s="191">
        <v>0</v>
      </c>
    </row>
    <row r="7997" spans="1:5" x14ac:dyDescent="0.25">
      <c r="A7997" s="188">
        <v>3404010074</v>
      </c>
      <c r="B7997" s="188" t="s">
        <v>2845</v>
      </c>
      <c r="C7997" s="188" t="s">
        <v>910</v>
      </c>
      <c r="D7997" s="188" t="s">
        <v>479</v>
      </c>
      <c r="E7997" s="189">
        <v>0</v>
      </c>
    </row>
    <row r="7998" spans="1:5" x14ac:dyDescent="0.25">
      <c r="A7998" s="190">
        <v>3404010075</v>
      </c>
      <c r="B7998" s="190" t="s">
        <v>2846</v>
      </c>
      <c r="C7998" s="190" t="s">
        <v>910</v>
      </c>
      <c r="D7998" s="190" t="s">
        <v>479</v>
      </c>
      <c r="E7998" s="191">
        <v>0</v>
      </c>
    </row>
    <row r="7999" spans="1:5" x14ac:dyDescent="0.25">
      <c r="A7999" s="188">
        <v>3404010076</v>
      </c>
      <c r="B7999" s="188" t="s">
        <v>2847</v>
      </c>
      <c r="C7999" s="188" t="s">
        <v>910</v>
      </c>
      <c r="D7999" s="188" t="s">
        <v>479</v>
      </c>
      <c r="E7999" s="189">
        <v>0</v>
      </c>
    </row>
    <row r="8000" spans="1:5" x14ac:dyDescent="0.25">
      <c r="A8000" s="190">
        <v>3404010077</v>
      </c>
      <c r="B8000" s="190" t="s">
        <v>2848</v>
      </c>
      <c r="C8000" s="190" t="s">
        <v>910</v>
      </c>
      <c r="D8000" s="190" t="s">
        <v>479</v>
      </c>
      <c r="E8000" s="191">
        <v>0</v>
      </c>
    </row>
    <row r="8001" spans="1:5" x14ac:dyDescent="0.25">
      <c r="A8001" s="188">
        <v>3404010078</v>
      </c>
      <c r="B8001" s="188" t="s">
        <v>2849</v>
      </c>
      <c r="C8001" s="188" t="s">
        <v>910</v>
      </c>
      <c r="D8001" s="188" t="s">
        <v>479</v>
      </c>
      <c r="E8001" s="189">
        <v>0</v>
      </c>
    </row>
    <row r="8002" spans="1:5" x14ac:dyDescent="0.25">
      <c r="A8002" s="190">
        <v>3404010079</v>
      </c>
      <c r="B8002" s="190" t="s">
        <v>911</v>
      </c>
      <c r="C8002" s="190" t="s">
        <v>910</v>
      </c>
      <c r="D8002" s="190" t="s">
        <v>479</v>
      </c>
      <c r="E8002" s="191">
        <v>0</v>
      </c>
    </row>
    <row r="8003" spans="1:5" x14ac:dyDescent="0.25">
      <c r="A8003" s="188">
        <v>3404010080</v>
      </c>
      <c r="B8003" s="188" t="s">
        <v>2850</v>
      </c>
      <c r="C8003" s="188" t="s">
        <v>910</v>
      </c>
      <c r="D8003" s="188" t="s">
        <v>479</v>
      </c>
      <c r="E8003" s="189">
        <v>0</v>
      </c>
    </row>
    <row r="8004" spans="1:5" x14ac:dyDescent="0.25">
      <c r="A8004" s="190">
        <v>3404010081</v>
      </c>
      <c r="B8004" s="190" t="s">
        <v>2851</v>
      </c>
      <c r="C8004" s="190" t="s">
        <v>910</v>
      </c>
      <c r="D8004" s="190" t="s">
        <v>479</v>
      </c>
      <c r="E8004" s="191">
        <v>0</v>
      </c>
    </row>
    <row r="8005" spans="1:5" x14ac:dyDescent="0.25">
      <c r="A8005" s="188">
        <v>3404010082</v>
      </c>
      <c r="B8005" s="188" t="s">
        <v>2852</v>
      </c>
      <c r="C8005" s="188" t="s">
        <v>910</v>
      </c>
      <c r="D8005" s="188" t="s">
        <v>479</v>
      </c>
      <c r="E8005" s="189">
        <v>0</v>
      </c>
    </row>
    <row r="8006" spans="1:5" x14ac:dyDescent="0.25">
      <c r="A8006" s="190">
        <v>3404010083</v>
      </c>
      <c r="B8006" s="190" t="s">
        <v>3121</v>
      </c>
      <c r="C8006" s="190" t="s">
        <v>910</v>
      </c>
      <c r="D8006" s="190" t="s">
        <v>479</v>
      </c>
      <c r="E8006" s="191">
        <v>0</v>
      </c>
    </row>
    <row r="8007" spans="1:5" x14ac:dyDescent="0.25">
      <c r="A8007" s="188">
        <v>3404010084</v>
      </c>
      <c r="B8007" s="188" t="s">
        <v>3179</v>
      </c>
      <c r="C8007" s="188" t="s">
        <v>910</v>
      </c>
      <c r="D8007" s="188" t="s">
        <v>479</v>
      </c>
      <c r="E8007" s="189">
        <v>0</v>
      </c>
    </row>
    <row r="8008" spans="1:5" x14ac:dyDescent="0.25">
      <c r="A8008" s="190">
        <v>3404010085</v>
      </c>
      <c r="B8008" s="190" t="s">
        <v>3646</v>
      </c>
      <c r="C8008" s="190" t="s">
        <v>910</v>
      </c>
      <c r="D8008" s="190" t="s">
        <v>479</v>
      </c>
      <c r="E8008" s="191">
        <v>0</v>
      </c>
    </row>
    <row r="8009" spans="1:5" x14ac:dyDescent="0.25">
      <c r="A8009" s="188">
        <v>3404010086</v>
      </c>
      <c r="B8009" s="188" t="s">
        <v>3647</v>
      </c>
      <c r="C8009" s="188" t="s">
        <v>910</v>
      </c>
      <c r="D8009" s="188" t="s">
        <v>479</v>
      </c>
      <c r="E8009" s="189">
        <v>0</v>
      </c>
    </row>
    <row r="8010" spans="1:5" x14ac:dyDescent="0.25">
      <c r="A8010" s="190">
        <v>3404010087</v>
      </c>
      <c r="B8010" s="190" t="s">
        <v>3817</v>
      </c>
      <c r="C8010" s="190" t="s">
        <v>910</v>
      </c>
      <c r="D8010" s="190" t="s">
        <v>479</v>
      </c>
      <c r="E8010" s="191">
        <v>0</v>
      </c>
    </row>
    <row r="8011" spans="1:5" x14ac:dyDescent="0.25">
      <c r="A8011" s="188">
        <v>3404010088</v>
      </c>
      <c r="B8011" s="188" t="s">
        <v>6459</v>
      </c>
      <c r="C8011" s="188" t="s">
        <v>910</v>
      </c>
      <c r="D8011" s="188" t="s">
        <v>479</v>
      </c>
      <c r="E8011" s="189">
        <v>0</v>
      </c>
    </row>
    <row r="8012" spans="1:5" x14ac:dyDescent="0.25">
      <c r="A8012" s="190">
        <v>3404010089</v>
      </c>
      <c r="B8012" s="190" t="s">
        <v>7460</v>
      </c>
      <c r="C8012" s="190" t="s">
        <v>910</v>
      </c>
      <c r="D8012" s="190" t="s">
        <v>479</v>
      </c>
      <c r="E8012" s="191">
        <v>0</v>
      </c>
    </row>
    <row r="8013" spans="1:5" x14ac:dyDescent="0.25">
      <c r="A8013" s="188">
        <v>3404010090</v>
      </c>
      <c r="B8013" s="188" t="s">
        <v>8045</v>
      </c>
      <c r="C8013" s="188" t="s">
        <v>910</v>
      </c>
      <c r="D8013" s="188" t="s">
        <v>479</v>
      </c>
      <c r="E8013" s="189">
        <v>0</v>
      </c>
    </row>
    <row r="8014" spans="1:5" x14ac:dyDescent="0.25">
      <c r="A8014" s="190">
        <v>3404010091</v>
      </c>
      <c r="B8014" s="190" t="s">
        <v>7461</v>
      </c>
      <c r="C8014" s="190" t="s">
        <v>910</v>
      </c>
      <c r="D8014" s="190" t="s">
        <v>479</v>
      </c>
      <c r="E8014" s="191">
        <v>0</v>
      </c>
    </row>
    <row r="8015" spans="1:5" x14ac:dyDescent="0.25">
      <c r="A8015" s="188">
        <v>3404010092</v>
      </c>
      <c r="B8015" s="188" t="s">
        <v>9990</v>
      </c>
      <c r="C8015" s="188" t="s">
        <v>910</v>
      </c>
      <c r="D8015" s="188" t="s">
        <v>479</v>
      </c>
      <c r="E8015" s="189">
        <v>0</v>
      </c>
    </row>
    <row r="8016" spans="1:5" x14ac:dyDescent="0.25">
      <c r="A8016" s="190">
        <v>3404010093</v>
      </c>
      <c r="B8016" s="190" t="s">
        <v>9991</v>
      </c>
      <c r="C8016" s="190" t="s">
        <v>910</v>
      </c>
      <c r="D8016" s="190" t="s">
        <v>479</v>
      </c>
      <c r="E8016" s="191">
        <v>0</v>
      </c>
    </row>
    <row r="8017" spans="1:5" x14ac:dyDescent="0.25">
      <c r="A8017" s="188">
        <v>3404010094</v>
      </c>
      <c r="B8017" s="188" t="s">
        <v>9992</v>
      </c>
      <c r="C8017" s="188" t="s">
        <v>910</v>
      </c>
      <c r="D8017" s="188" t="s">
        <v>479</v>
      </c>
      <c r="E8017" s="189">
        <v>0</v>
      </c>
    </row>
    <row r="8018" spans="1:5" x14ac:dyDescent="0.25">
      <c r="A8018" s="190">
        <v>3404010095</v>
      </c>
      <c r="B8018" s="190" t="s">
        <v>8710</v>
      </c>
      <c r="C8018" s="190" t="s">
        <v>910</v>
      </c>
      <c r="D8018" s="190" t="s">
        <v>479</v>
      </c>
      <c r="E8018" s="191">
        <v>0</v>
      </c>
    </row>
    <row r="8019" spans="1:5" x14ac:dyDescent="0.25">
      <c r="A8019" s="188">
        <v>3404010096</v>
      </c>
      <c r="B8019" s="188" t="s">
        <v>9993</v>
      </c>
      <c r="C8019" s="188" t="s">
        <v>910</v>
      </c>
      <c r="D8019" s="188" t="s">
        <v>479</v>
      </c>
      <c r="E8019" s="189">
        <v>0</v>
      </c>
    </row>
    <row r="8020" spans="1:5" x14ac:dyDescent="0.25">
      <c r="A8020" s="190">
        <v>3404010097</v>
      </c>
      <c r="B8020" s="190" t="s">
        <v>9994</v>
      </c>
      <c r="C8020" s="190" t="s">
        <v>910</v>
      </c>
      <c r="D8020" s="190" t="s">
        <v>479</v>
      </c>
      <c r="E8020" s="191">
        <v>0</v>
      </c>
    </row>
    <row r="8021" spans="1:5" x14ac:dyDescent="0.25">
      <c r="A8021" s="188">
        <v>3404010098</v>
      </c>
      <c r="B8021" s="188" t="s">
        <v>9102</v>
      </c>
      <c r="C8021" s="188" t="s">
        <v>910</v>
      </c>
      <c r="D8021" s="188" t="s">
        <v>479</v>
      </c>
      <c r="E8021" s="189">
        <v>0</v>
      </c>
    </row>
    <row r="8022" spans="1:5" x14ac:dyDescent="0.25">
      <c r="A8022" s="190">
        <v>3404010099</v>
      </c>
      <c r="B8022" s="190" t="s">
        <v>12537</v>
      </c>
      <c r="C8022" s="190" t="s">
        <v>910</v>
      </c>
      <c r="D8022" s="190" t="s">
        <v>479</v>
      </c>
      <c r="E8022" s="191">
        <v>0</v>
      </c>
    </row>
    <row r="8023" spans="1:5" x14ac:dyDescent="0.25">
      <c r="A8023" s="188">
        <v>3404010100</v>
      </c>
      <c r="B8023" s="188" t="s">
        <v>12538</v>
      </c>
      <c r="C8023" s="188" t="s">
        <v>910</v>
      </c>
      <c r="D8023" s="188" t="s">
        <v>479</v>
      </c>
      <c r="E8023" s="189">
        <v>0</v>
      </c>
    </row>
    <row r="8024" spans="1:5" x14ac:dyDescent="0.25">
      <c r="A8024" s="190">
        <v>3404010101</v>
      </c>
      <c r="B8024" s="190" t="s">
        <v>12073</v>
      </c>
      <c r="C8024" s="190" t="s">
        <v>910</v>
      </c>
      <c r="D8024" s="190" t="s">
        <v>479</v>
      </c>
      <c r="E8024" s="191">
        <v>0</v>
      </c>
    </row>
    <row r="8025" spans="1:5" x14ac:dyDescent="0.25">
      <c r="A8025" s="188">
        <v>3404020001</v>
      </c>
      <c r="B8025" s="188" t="s">
        <v>2853</v>
      </c>
      <c r="C8025" s="188" t="s">
        <v>910</v>
      </c>
      <c r="D8025" s="188" t="s">
        <v>479</v>
      </c>
      <c r="E8025" s="189">
        <v>0</v>
      </c>
    </row>
    <row r="8026" spans="1:5" x14ac:dyDescent="0.25">
      <c r="A8026" s="190">
        <v>3404040001</v>
      </c>
      <c r="B8026" s="190" t="s">
        <v>2854</v>
      </c>
      <c r="C8026" s="190" t="s">
        <v>910</v>
      </c>
      <c r="D8026" s="190" t="s">
        <v>479</v>
      </c>
      <c r="E8026" s="191">
        <v>0</v>
      </c>
    </row>
    <row r="8027" spans="1:5" x14ac:dyDescent="0.25">
      <c r="A8027" s="188">
        <v>3404050001</v>
      </c>
      <c r="B8027" s="188" t="s">
        <v>2855</v>
      </c>
      <c r="C8027" s="188" t="s">
        <v>910</v>
      </c>
      <c r="D8027" s="188" t="s">
        <v>479</v>
      </c>
      <c r="E8027" s="189">
        <v>0</v>
      </c>
    </row>
    <row r="8028" spans="1:5" x14ac:dyDescent="0.25">
      <c r="A8028" s="190">
        <v>3404060001</v>
      </c>
      <c r="B8028" s="190" t="s">
        <v>2856</v>
      </c>
      <c r="C8028" s="190" t="s">
        <v>910</v>
      </c>
      <c r="D8028" s="190" t="s">
        <v>479</v>
      </c>
      <c r="E8028" s="191">
        <v>0</v>
      </c>
    </row>
    <row r="8029" spans="1:5" x14ac:dyDescent="0.25">
      <c r="A8029" s="188">
        <v>3404060002</v>
      </c>
      <c r="B8029" s="188" t="s">
        <v>2857</v>
      </c>
      <c r="C8029" s="188" t="s">
        <v>910</v>
      </c>
      <c r="D8029" s="188" t="s">
        <v>479</v>
      </c>
      <c r="E8029" s="189">
        <v>0</v>
      </c>
    </row>
    <row r="8030" spans="1:5" x14ac:dyDescent="0.25">
      <c r="A8030" s="190">
        <v>3404060003</v>
      </c>
      <c r="B8030" s="190" t="s">
        <v>2858</v>
      </c>
      <c r="C8030" s="190" t="s">
        <v>910</v>
      </c>
      <c r="D8030" s="190" t="s">
        <v>479</v>
      </c>
      <c r="E8030" s="191">
        <v>0</v>
      </c>
    </row>
    <row r="8031" spans="1:5" x14ac:dyDescent="0.25">
      <c r="A8031" s="188">
        <v>3404070001</v>
      </c>
      <c r="B8031" s="188" t="s">
        <v>2859</v>
      </c>
      <c r="C8031" s="188" t="s">
        <v>910</v>
      </c>
      <c r="D8031" s="188" t="s">
        <v>479</v>
      </c>
      <c r="E8031" s="189">
        <v>0</v>
      </c>
    </row>
    <row r="8032" spans="1:5" x14ac:dyDescent="0.25">
      <c r="A8032" s="190">
        <v>3404080001</v>
      </c>
      <c r="B8032" s="190" t="s">
        <v>2860</v>
      </c>
      <c r="C8032" s="190" t="s">
        <v>910</v>
      </c>
      <c r="D8032" s="190" t="s">
        <v>479</v>
      </c>
      <c r="E8032" s="191">
        <v>0</v>
      </c>
    </row>
    <row r="8033" spans="1:5" x14ac:dyDescent="0.25">
      <c r="A8033" s="188">
        <v>3404080002</v>
      </c>
      <c r="B8033" s="188" t="s">
        <v>2861</v>
      </c>
      <c r="C8033" s="188" t="s">
        <v>910</v>
      </c>
      <c r="D8033" s="188" t="s">
        <v>479</v>
      </c>
      <c r="E8033" s="189">
        <v>0</v>
      </c>
    </row>
    <row r="8034" spans="1:5" x14ac:dyDescent="0.25">
      <c r="A8034" s="190">
        <v>3404080003</v>
      </c>
      <c r="B8034" s="190" t="s">
        <v>2862</v>
      </c>
      <c r="C8034" s="190" t="s">
        <v>910</v>
      </c>
      <c r="D8034" s="190" t="s">
        <v>479</v>
      </c>
      <c r="E8034" s="191">
        <v>0</v>
      </c>
    </row>
    <row r="8035" spans="1:5" x14ac:dyDescent="0.25">
      <c r="A8035" s="188">
        <v>3404080004</v>
      </c>
      <c r="B8035" s="188" t="s">
        <v>8656</v>
      </c>
      <c r="C8035" s="188" t="s">
        <v>910</v>
      </c>
      <c r="D8035" s="188" t="s">
        <v>479</v>
      </c>
      <c r="E8035" s="189">
        <v>0</v>
      </c>
    </row>
    <row r="8036" spans="1:5" x14ac:dyDescent="0.25">
      <c r="A8036" s="190">
        <v>3404080005</v>
      </c>
      <c r="B8036" s="190" t="s">
        <v>10041</v>
      </c>
      <c r="C8036" s="190" t="s">
        <v>910</v>
      </c>
      <c r="D8036" s="190" t="s">
        <v>479</v>
      </c>
      <c r="E8036" s="191">
        <v>0</v>
      </c>
    </row>
    <row r="8037" spans="1:5" x14ac:dyDescent="0.25">
      <c r="A8037" s="188">
        <v>3404090001</v>
      </c>
      <c r="B8037" s="188" t="s">
        <v>2863</v>
      </c>
      <c r="C8037" s="188" t="s">
        <v>910</v>
      </c>
      <c r="D8037" s="188" t="s">
        <v>479</v>
      </c>
      <c r="E8037" s="189">
        <v>0</v>
      </c>
    </row>
    <row r="8038" spans="1:5" x14ac:dyDescent="0.25">
      <c r="A8038" s="190">
        <v>3404100001</v>
      </c>
      <c r="B8038" s="190" t="s">
        <v>2864</v>
      </c>
      <c r="C8038" s="190" t="s">
        <v>910</v>
      </c>
      <c r="D8038" s="190" t="s">
        <v>479</v>
      </c>
      <c r="E8038" s="191">
        <v>0</v>
      </c>
    </row>
    <row r="8039" spans="1:5" x14ac:dyDescent="0.25">
      <c r="A8039" s="188">
        <v>3404110001</v>
      </c>
      <c r="B8039" s="188" t="s">
        <v>2865</v>
      </c>
      <c r="C8039" s="188" t="s">
        <v>910</v>
      </c>
      <c r="D8039" s="188" t="s">
        <v>479</v>
      </c>
      <c r="E8039" s="189">
        <v>0</v>
      </c>
    </row>
    <row r="8040" spans="1:5" x14ac:dyDescent="0.25">
      <c r="A8040" s="190">
        <v>3404110002</v>
      </c>
      <c r="B8040" s="190" t="s">
        <v>2866</v>
      </c>
      <c r="C8040" s="190" t="s">
        <v>910</v>
      </c>
      <c r="D8040" s="190" t="s">
        <v>479</v>
      </c>
      <c r="E8040" s="191">
        <v>0</v>
      </c>
    </row>
    <row r="8041" spans="1:5" x14ac:dyDescent="0.25">
      <c r="A8041" s="188">
        <v>3404110003</v>
      </c>
      <c r="B8041" s="188" t="s">
        <v>2867</v>
      </c>
      <c r="C8041" s="188" t="s">
        <v>910</v>
      </c>
      <c r="D8041" s="188" t="s">
        <v>479</v>
      </c>
      <c r="E8041" s="189">
        <v>0</v>
      </c>
    </row>
    <row r="8042" spans="1:5" x14ac:dyDescent="0.25">
      <c r="A8042" s="190">
        <v>3404110004</v>
      </c>
      <c r="B8042" s="190" t="s">
        <v>5141</v>
      </c>
      <c r="C8042" s="190" t="s">
        <v>910</v>
      </c>
      <c r="D8042" s="190" t="s">
        <v>479</v>
      </c>
      <c r="E8042" s="191">
        <v>0</v>
      </c>
    </row>
    <row r="8043" spans="1:5" x14ac:dyDescent="0.25">
      <c r="A8043" s="188">
        <v>3500010001</v>
      </c>
      <c r="B8043" s="188" t="s">
        <v>2868</v>
      </c>
      <c r="C8043" s="188" t="s">
        <v>480</v>
      </c>
      <c r="D8043" s="188" t="s">
        <v>486</v>
      </c>
      <c r="E8043" s="189">
        <v>0</v>
      </c>
    </row>
    <row r="8044" spans="1:5" x14ac:dyDescent="0.25">
      <c r="A8044" s="190">
        <v>3500010002</v>
      </c>
      <c r="B8044" s="190" t="s">
        <v>2869</v>
      </c>
      <c r="C8044" s="190" t="s">
        <v>480</v>
      </c>
      <c r="D8044" s="190" t="s">
        <v>486</v>
      </c>
      <c r="E8044" s="191">
        <v>0</v>
      </c>
    </row>
    <row r="8045" spans="1:5" x14ac:dyDescent="0.25">
      <c r="A8045" s="188">
        <v>3500010003</v>
      </c>
      <c r="B8045" s="188" t="s">
        <v>2870</v>
      </c>
      <c r="C8045" s="188" t="s">
        <v>480</v>
      </c>
      <c r="D8045" s="188" t="s">
        <v>486</v>
      </c>
      <c r="E8045" s="189">
        <v>0</v>
      </c>
    </row>
    <row r="8046" spans="1:5" x14ac:dyDescent="0.25">
      <c r="A8046" s="190">
        <v>3500010004</v>
      </c>
      <c r="B8046" s="190" t="s">
        <v>5965</v>
      </c>
      <c r="C8046" s="190" t="s">
        <v>480</v>
      </c>
      <c r="D8046" s="190" t="s">
        <v>486</v>
      </c>
      <c r="E8046" s="191">
        <v>0</v>
      </c>
    </row>
    <row r="8047" spans="1:5" x14ac:dyDescent="0.25">
      <c r="A8047" s="188">
        <v>3500010005</v>
      </c>
      <c r="B8047" s="188" t="s">
        <v>5966</v>
      </c>
      <c r="C8047" s="188" t="s">
        <v>480</v>
      </c>
      <c r="D8047" s="188" t="s">
        <v>486</v>
      </c>
      <c r="E8047" s="189">
        <v>0</v>
      </c>
    </row>
    <row r="8048" spans="1:5" x14ac:dyDescent="0.25">
      <c r="A8048" s="190">
        <v>3500010006</v>
      </c>
      <c r="B8048" s="190" t="s">
        <v>5967</v>
      </c>
      <c r="C8048" s="190" t="s">
        <v>480</v>
      </c>
      <c r="D8048" s="190" t="s">
        <v>486</v>
      </c>
      <c r="E8048" s="191">
        <v>0</v>
      </c>
    </row>
    <row r="8049" spans="1:5" x14ac:dyDescent="0.25">
      <c r="A8049" s="188">
        <v>3500010007</v>
      </c>
      <c r="B8049" s="188" t="s">
        <v>5968</v>
      </c>
      <c r="C8049" s="188" t="s">
        <v>480</v>
      </c>
      <c r="D8049" s="188" t="s">
        <v>486</v>
      </c>
      <c r="E8049" s="189">
        <v>0</v>
      </c>
    </row>
    <row r="8050" spans="1:5" x14ac:dyDescent="0.25">
      <c r="A8050" s="190">
        <v>3500010008</v>
      </c>
      <c r="B8050" s="190" t="s">
        <v>5969</v>
      </c>
      <c r="C8050" s="190" t="s">
        <v>480</v>
      </c>
      <c r="D8050" s="190" t="s">
        <v>486</v>
      </c>
      <c r="E8050" s="191">
        <v>0</v>
      </c>
    </row>
    <row r="8051" spans="1:5" x14ac:dyDescent="0.25">
      <c r="A8051" s="188">
        <v>3500010009</v>
      </c>
      <c r="B8051" s="188" t="s">
        <v>5970</v>
      </c>
      <c r="C8051" s="188" t="s">
        <v>480</v>
      </c>
      <c r="D8051" s="188" t="s">
        <v>486</v>
      </c>
      <c r="E8051" s="189">
        <v>0</v>
      </c>
    </row>
    <row r="8052" spans="1:5" x14ac:dyDescent="0.25">
      <c r="A8052" s="190">
        <v>3500010010</v>
      </c>
      <c r="B8052" s="190" t="s">
        <v>5971</v>
      </c>
      <c r="C8052" s="190" t="s">
        <v>480</v>
      </c>
      <c r="D8052" s="190" t="s">
        <v>486</v>
      </c>
      <c r="E8052" s="191">
        <v>0</v>
      </c>
    </row>
    <row r="8053" spans="1:5" x14ac:dyDescent="0.25">
      <c r="A8053" s="188">
        <v>3500010011</v>
      </c>
      <c r="B8053" s="188" t="s">
        <v>8046</v>
      </c>
      <c r="C8053" s="188" t="s">
        <v>480</v>
      </c>
      <c r="D8053" s="188" t="s">
        <v>486</v>
      </c>
      <c r="E8053" s="189">
        <v>6</v>
      </c>
    </row>
    <row r="8054" spans="1:5" x14ac:dyDescent="0.25">
      <c r="A8054" s="190">
        <v>3500010012</v>
      </c>
      <c r="B8054" s="190" t="s">
        <v>8047</v>
      </c>
      <c r="C8054" s="190" t="s">
        <v>480</v>
      </c>
      <c r="D8054" s="190" t="s">
        <v>486</v>
      </c>
      <c r="E8054" s="191">
        <v>6</v>
      </c>
    </row>
    <row r="8055" spans="1:5" x14ac:dyDescent="0.25">
      <c r="A8055" s="188">
        <v>3500010013</v>
      </c>
      <c r="B8055" s="188" t="s">
        <v>8048</v>
      </c>
      <c r="C8055" s="188" t="s">
        <v>480</v>
      </c>
      <c r="D8055" s="188" t="s">
        <v>486</v>
      </c>
      <c r="E8055" s="189">
        <v>6</v>
      </c>
    </row>
    <row r="8056" spans="1:5" x14ac:dyDescent="0.25">
      <c r="A8056" s="190">
        <v>3500010014</v>
      </c>
      <c r="B8056" s="190" t="s">
        <v>12539</v>
      </c>
      <c r="C8056" s="190" t="s">
        <v>480</v>
      </c>
      <c r="D8056" s="190" t="s">
        <v>486</v>
      </c>
      <c r="E8056" s="191">
        <v>12</v>
      </c>
    </row>
    <row r="8057" spans="1:5" x14ac:dyDescent="0.25">
      <c r="A8057" s="188">
        <v>3500020001</v>
      </c>
      <c r="B8057" s="188" t="s">
        <v>2871</v>
      </c>
      <c r="C8057" s="188" t="s">
        <v>480</v>
      </c>
      <c r="D8057" s="188" t="s">
        <v>486</v>
      </c>
      <c r="E8057" s="189">
        <v>0</v>
      </c>
    </row>
    <row r="8058" spans="1:5" x14ac:dyDescent="0.25">
      <c r="A8058" s="190">
        <v>3500020002</v>
      </c>
      <c r="B8058" s="190" t="s">
        <v>9103</v>
      </c>
      <c r="C8058" s="190" t="s">
        <v>480</v>
      </c>
      <c r="D8058" s="190" t="s">
        <v>486</v>
      </c>
      <c r="E8058" s="191">
        <v>0</v>
      </c>
    </row>
    <row r="8059" spans="1:5" x14ac:dyDescent="0.25">
      <c r="A8059" s="188">
        <v>3500020003</v>
      </c>
      <c r="B8059" s="188" t="s">
        <v>2872</v>
      </c>
      <c r="C8059" s="188" t="s">
        <v>480</v>
      </c>
      <c r="D8059" s="188" t="s">
        <v>486</v>
      </c>
      <c r="E8059" s="189">
        <v>0</v>
      </c>
    </row>
    <row r="8060" spans="1:5" x14ac:dyDescent="0.25">
      <c r="A8060" s="190">
        <v>3500020006</v>
      </c>
      <c r="B8060" s="190" t="s">
        <v>2873</v>
      </c>
      <c r="C8060" s="190" t="s">
        <v>480</v>
      </c>
      <c r="D8060" s="190" t="s">
        <v>486</v>
      </c>
      <c r="E8060" s="191">
        <v>0</v>
      </c>
    </row>
    <row r="8061" spans="1:5" x14ac:dyDescent="0.25">
      <c r="A8061" s="188">
        <v>3500020007</v>
      </c>
      <c r="B8061" s="188" t="s">
        <v>2874</v>
      </c>
      <c r="C8061" s="188" t="s">
        <v>480</v>
      </c>
      <c r="D8061" s="188" t="s">
        <v>486</v>
      </c>
      <c r="E8061" s="189">
        <v>0</v>
      </c>
    </row>
    <row r="8062" spans="1:5" x14ac:dyDescent="0.25">
      <c r="A8062" s="190">
        <v>3500020008</v>
      </c>
      <c r="B8062" s="190" t="s">
        <v>2875</v>
      </c>
      <c r="C8062" s="190" t="s">
        <v>480</v>
      </c>
      <c r="D8062" s="190" t="s">
        <v>486</v>
      </c>
      <c r="E8062" s="191">
        <v>0</v>
      </c>
    </row>
    <row r="8063" spans="1:5" x14ac:dyDescent="0.25">
      <c r="A8063" s="188">
        <v>3500020009</v>
      </c>
      <c r="B8063" s="188" t="s">
        <v>2876</v>
      </c>
      <c r="C8063" s="188" t="s">
        <v>480</v>
      </c>
      <c r="D8063" s="188" t="s">
        <v>486</v>
      </c>
      <c r="E8063" s="189">
        <v>0</v>
      </c>
    </row>
    <row r="8064" spans="1:5" x14ac:dyDescent="0.25">
      <c r="A8064" s="190">
        <v>3500020010</v>
      </c>
      <c r="B8064" s="190" t="s">
        <v>2877</v>
      </c>
      <c r="C8064" s="190" t="s">
        <v>480</v>
      </c>
      <c r="D8064" s="190" t="s">
        <v>486</v>
      </c>
      <c r="E8064" s="191">
        <v>0</v>
      </c>
    </row>
    <row r="8065" spans="1:5" x14ac:dyDescent="0.25">
      <c r="A8065" s="188">
        <v>3500020011</v>
      </c>
      <c r="B8065" s="188" t="s">
        <v>2878</v>
      </c>
      <c r="C8065" s="188" t="s">
        <v>480</v>
      </c>
      <c r="D8065" s="188" t="s">
        <v>486</v>
      </c>
      <c r="E8065" s="189">
        <v>0</v>
      </c>
    </row>
    <row r="8066" spans="1:5" x14ac:dyDescent="0.25">
      <c r="A8066" s="190">
        <v>3500020012</v>
      </c>
      <c r="B8066" s="190" t="s">
        <v>2879</v>
      </c>
      <c r="C8066" s="190" t="s">
        <v>480</v>
      </c>
      <c r="D8066" s="190" t="s">
        <v>486</v>
      </c>
      <c r="E8066" s="191">
        <v>0</v>
      </c>
    </row>
    <row r="8067" spans="1:5" x14ac:dyDescent="0.25">
      <c r="A8067" s="188">
        <v>3500020014</v>
      </c>
      <c r="B8067" s="188" t="s">
        <v>2880</v>
      </c>
      <c r="C8067" s="188" t="s">
        <v>480</v>
      </c>
      <c r="D8067" s="188" t="s">
        <v>486</v>
      </c>
      <c r="E8067" s="189">
        <v>0</v>
      </c>
    </row>
    <row r="8068" spans="1:5" x14ac:dyDescent="0.25">
      <c r="A8068" s="190">
        <v>3500020015</v>
      </c>
      <c r="B8068" s="190" t="s">
        <v>2881</v>
      </c>
      <c r="C8068" s="190" t="s">
        <v>480</v>
      </c>
      <c r="D8068" s="190" t="s">
        <v>486</v>
      </c>
      <c r="E8068" s="191">
        <v>0</v>
      </c>
    </row>
    <row r="8069" spans="1:5" x14ac:dyDescent="0.25">
      <c r="A8069" s="188">
        <v>3500020016</v>
      </c>
      <c r="B8069" s="188" t="s">
        <v>7032</v>
      </c>
      <c r="C8069" s="188" t="s">
        <v>480</v>
      </c>
      <c r="D8069" s="188" t="s">
        <v>486</v>
      </c>
      <c r="E8069" s="189">
        <v>0</v>
      </c>
    </row>
    <row r="8070" spans="1:5" x14ac:dyDescent="0.25">
      <c r="A8070" s="190">
        <v>3500020017</v>
      </c>
      <c r="B8070" s="190" t="s">
        <v>7033</v>
      </c>
      <c r="C8070" s="190" t="s">
        <v>480</v>
      </c>
      <c r="D8070" s="190" t="s">
        <v>486</v>
      </c>
      <c r="E8070" s="191">
        <v>0</v>
      </c>
    </row>
    <row r="8071" spans="1:5" x14ac:dyDescent="0.25">
      <c r="A8071" s="188">
        <v>3500020018</v>
      </c>
      <c r="B8071" s="188" t="s">
        <v>5972</v>
      </c>
      <c r="C8071" s="188" t="s">
        <v>480</v>
      </c>
      <c r="D8071" s="188" t="s">
        <v>486</v>
      </c>
      <c r="E8071" s="189">
        <v>0</v>
      </c>
    </row>
    <row r="8072" spans="1:5" x14ac:dyDescent="0.25">
      <c r="A8072" s="190">
        <v>3500030001</v>
      </c>
      <c r="B8072" s="190" t="s">
        <v>2882</v>
      </c>
      <c r="C8072" s="190" t="s">
        <v>480</v>
      </c>
      <c r="D8072" s="190" t="s">
        <v>486</v>
      </c>
      <c r="E8072" s="191">
        <v>0</v>
      </c>
    </row>
    <row r="8073" spans="1:5" x14ac:dyDescent="0.25">
      <c r="A8073" s="188">
        <v>3500030002</v>
      </c>
      <c r="B8073" s="188" t="s">
        <v>2883</v>
      </c>
      <c r="C8073" s="188" t="s">
        <v>480</v>
      </c>
      <c r="D8073" s="188" t="s">
        <v>486</v>
      </c>
      <c r="E8073" s="189">
        <v>0</v>
      </c>
    </row>
    <row r="8074" spans="1:5" x14ac:dyDescent="0.25">
      <c r="A8074" s="190">
        <v>3500030003</v>
      </c>
      <c r="B8074" s="190" t="s">
        <v>2884</v>
      </c>
      <c r="C8074" s="190" t="s">
        <v>480</v>
      </c>
      <c r="D8074" s="190" t="s">
        <v>486</v>
      </c>
      <c r="E8074" s="191">
        <v>0</v>
      </c>
    </row>
    <row r="8075" spans="1:5" x14ac:dyDescent="0.25">
      <c r="A8075" s="188">
        <v>3500030004</v>
      </c>
      <c r="B8075" s="188" t="s">
        <v>4616</v>
      </c>
      <c r="C8075" s="188" t="s">
        <v>480</v>
      </c>
      <c r="D8075" s="188" t="s">
        <v>486</v>
      </c>
      <c r="E8075" s="189">
        <v>0</v>
      </c>
    </row>
    <row r="8076" spans="1:5" x14ac:dyDescent="0.25">
      <c r="A8076" s="190">
        <v>3500030005</v>
      </c>
      <c r="B8076" s="190" t="s">
        <v>4617</v>
      </c>
      <c r="C8076" s="190" t="s">
        <v>480</v>
      </c>
      <c r="D8076" s="190" t="s">
        <v>486</v>
      </c>
      <c r="E8076" s="191">
        <v>0</v>
      </c>
    </row>
    <row r="8077" spans="1:5" x14ac:dyDescent="0.25">
      <c r="A8077" s="188">
        <v>3500030006</v>
      </c>
      <c r="B8077" s="188" t="s">
        <v>4618</v>
      </c>
      <c r="C8077" s="188" t="s">
        <v>480</v>
      </c>
      <c r="D8077" s="188" t="s">
        <v>486</v>
      </c>
      <c r="E8077" s="189">
        <v>0</v>
      </c>
    </row>
    <row r="8078" spans="1:5" x14ac:dyDescent="0.25">
      <c r="A8078" s="190">
        <v>3500040001</v>
      </c>
      <c r="B8078" s="190" t="s">
        <v>3648</v>
      </c>
      <c r="C8078" s="190" t="s">
        <v>480</v>
      </c>
      <c r="D8078" s="190" t="s">
        <v>486</v>
      </c>
      <c r="E8078" s="191">
        <v>0</v>
      </c>
    </row>
    <row r="8079" spans="1:5" x14ac:dyDescent="0.25">
      <c r="A8079" s="188">
        <v>3500040002</v>
      </c>
      <c r="B8079" s="188" t="s">
        <v>3649</v>
      </c>
      <c r="C8079" s="188" t="s">
        <v>480</v>
      </c>
      <c r="D8079" s="188" t="s">
        <v>486</v>
      </c>
      <c r="E8079" s="189">
        <v>0</v>
      </c>
    </row>
    <row r="8080" spans="1:5" x14ac:dyDescent="0.25">
      <c r="A8080" s="190">
        <v>3500040003</v>
      </c>
      <c r="B8080" s="190" t="s">
        <v>3650</v>
      </c>
      <c r="C8080" s="190" t="s">
        <v>480</v>
      </c>
      <c r="D8080" s="190" t="s">
        <v>486</v>
      </c>
      <c r="E8080" s="191">
        <v>0</v>
      </c>
    </row>
    <row r="8081" spans="1:5" x14ac:dyDescent="0.25">
      <c r="A8081" s="188">
        <v>3500040004</v>
      </c>
      <c r="B8081" s="188" t="s">
        <v>3651</v>
      </c>
      <c r="C8081" s="188" t="s">
        <v>480</v>
      </c>
      <c r="D8081" s="188" t="s">
        <v>486</v>
      </c>
      <c r="E8081" s="189">
        <v>0</v>
      </c>
    </row>
    <row r="8082" spans="1:5" x14ac:dyDescent="0.25">
      <c r="A8082" s="190">
        <v>3500040005</v>
      </c>
      <c r="B8082" s="190" t="s">
        <v>3652</v>
      </c>
      <c r="C8082" s="190" t="s">
        <v>480</v>
      </c>
      <c r="D8082" s="190" t="s">
        <v>486</v>
      </c>
      <c r="E8082" s="191">
        <v>0</v>
      </c>
    </row>
    <row r="8083" spans="1:5" x14ac:dyDescent="0.25">
      <c r="A8083" s="188">
        <v>3500040006</v>
      </c>
      <c r="B8083" s="188" t="s">
        <v>3653</v>
      </c>
      <c r="C8083" s="188" t="s">
        <v>480</v>
      </c>
      <c r="D8083" s="188" t="s">
        <v>489</v>
      </c>
      <c r="E8083" s="189">
        <v>0</v>
      </c>
    </row>
    <row r="8084" spans="1:5" x14ac:dyDescent="0.25">
      <c r="A8084" s="190">
        <v>3500040007</v>
      </c>
      <c r="B8084" s="190" t="s">
        <v>3654</v>
      </c>
      <c r="C8084" s="190" t="s">
        <v>480</v>
      </c>
      <c r="D8084" s="190" t="s">
        <v>489</v>
      </c>
      <c r="E8084" s="191">
        <v>0</v>
      </c>
    </row>
    <row r="8085" spans="1:5" x14ac:dyDescent="0.25">
      <c r="A8085" s="188">
        <v>3500040008</v>
      </c>
      <c r="B8085" s="188" t="s">
        <v>3655</v>
      </c>
      <c r="C8085" s="188" t="s">
        <v>480</v>
      </c>
      <c r="D8085" s="188" t="s">
        <v>489</v>
      </c>
      <c r="E8085" s="189">
        <v>0</v>
      </c>
    </row>
    <row r="8086" spans="1:5" x14ac:dyDescent="0.25">
      <c r="A8086" s="190">
        <v>3500040010</v>
      </c>
      <c r="B8086" s="190" t="s">
        <v>3656</v>
      </c>
      <c r="C8086" s="190" t="s">
        <v>480</v>
      </c>
      <c r="D8086" s="190" t="s">
        <v>486</v>
      </c>
      <c r="E8086" s="191">
        <v>0</v>
      </c>
    </row>
    <row r="8087" spans="1:5" x14ac:dyDescent="0.25">
      <c r="A8087" s="188">
        <v>3500040011</v>
      </c>
      <c r="B8087" s="188" t="s">
        <v>3657</v>
      </c>
      <c r="C8087" s="188" t="s">
        <v>480</v>
      </c>
      <c r="D8087" s="188" t="s">
        <v>486</v>
      </c>
      <c r="E8087" s="189">
        <v>0</v>
      </c>
    </row>
    <row r="8088" spans="1:5" x14ac:dyDescent="0.25">
      <c r="A8088" s="190">
        <v>3500040012</v>
      </c>
      <c r="B8088" s="190" t="s">
        <v>3658</v>
      </c>
      <c r="C8088" s="190" t="s">
        <v>480</v>
      </c>
      <c r="D8088" s="190" t="s">
        <v>486</v>
      </c>
      <c r="E8088" s="191">
        <v>0</v>
      </c>
    </row>
    <row r="8089" spans="1:5" x14ac:dyDescent="0.25">
      <c r="A8089" s="188">
        <v>3500040013</v>
      </c>
      <c r="B8089" s="188" t="s">
        <v>3659</v>
      </c>
      <c r="C8089" s="188" t="s">
        <v>480</v>
      </c>
      <c r="D8089" s="188" t="s">
        <v>486</v>
      </c>
      <c r="E8089" s="189">
        <v>0</v>
      </c>
    </row>
    <row r="8090" spans="1:5" x14ac:dyDescent="0.25">
      <c r="A8090" s="190">
        <v>3500040014</v>
      </c>
      <c r="B8090" s="190" t="s">
        <v>3660</v>
      </c>
      <c r="C8090" s="190" t="s">
        <v>480</v>
      </c>
      <c r="D8090" s="190" t="s">
        <v>486</v>
      </c>
      <c r="E8090" s="191">
        <v>0</v>
      </c>
    </row>
    <row r="8091" spans="1:5" x14ac:dyDescent="0.25">
      <c r="A8091" s="188">
        <v>3500040015</v>
      </c>
      <c r="B8091" s="188" t="s">
        <v>3661</v>
      </c>
      <c r="C8091" s="188" t="s">
        <v>480</v>
      </c>
      <c r="D8091" s="188" t="s">
        <v>486</v>
      </c>
      <c r="E8091" s="189">
        <v>0</v>
      </c>
    </row>
    <row r="8092" spans="1:5" x14ac:dyDescent="0.25">
      <c r="A8092" s="190">
        <v>3500040016</v>
      </c>
      <c r="B8092" s="190" t="s">
        <v>3662</v>
      </c>
      <c r="C8092" s="190" t="s">
        <v>480</v>
      </c>
      <c r="D8092" s="190" t="s">
        <v>489</v>
      </c>
      <c r="E8092" s="191">
        <v>0</v>
      </c>
    </row>
    <row r="8093" spans="1:5" x14ac:dyDescent="0.25">
      <c r="A8093" s="188">
        <v>3500040017</v>
      </c>
      <c r="B8093" s="188" t="s">
        <v>3663</v>
      </c>
      <c r="C8093" s="188" t="s">
        <v>480</v>
      </c>
      <c r="D8093" s="188" t="s">
        <v>489</v>
      </c>
      <c r="E8093" s="189">
        <v>0</v>
      </c>
    </row>
    <row r="8094" spans="1:5" x14ac:dyDescent="0.25">
      <c r="A8094" s="190">
        <v>3500050001</v>
      </c>
      <c r="B8094" s="190" t="s">
        <v>912</v>
      </c>
      <c r="C8094" s="190" t="s">
        <v>480</v>
      </c>
      <c r="D8094" s="190" t="s">
        <v>486</v>
      </c>
      <c r="E8094" s="191">
        <v>0</v>
      </c>
    </row>
    <row r="8095" spans="1:5" x14ac:dyDescent="0.25">
      <c r="A8095" s="188">
        <v>3500050002</v>
      </c>
      <c r="B8095" s="188" t="s">
        <v>913</v>
      </c>
      <c r="C8095" s="188" t="s">
        <v>480</v>
      </c>
      <c r="D8095" s="188" t="s">
        <v>486</v>
      </c>
      <c r="E8095" s="189">
        <v>0</v>
      </c>
    </row>
    <row r="8096" spans="1:5" x14ac:dyDescent="0.25">
      <c r="A8096" s="190">
        <v>3500050003</v>
      </c>
      <c r="B8096" s="190" t="s">
        <v>2885</v>
      </c>
      <c r="C8096" s="190" t="s">
        <v>480</v>
      </c>
      <c r="D8096" s="190" t="s">
        <v>486</v>
      </c>
      <c r="E8096" s="191">
        <v>0</v>
      </c>
    </row>
    <row r="8097" spans="1:5" x14ac:dyDescent="0.25">
      <c r="A8097" s="188">
        <v>3500050004</v>
      </c>
      <c r="B8097" s="188" t="s">
        <v>914</v>
      </c>
      <c r="C8097" s="188" t="s">
        <v>480</v>
      </c>
      <c r="D8097" s="188" t="s">
        <v>486</v>
      </c>
      <c r="E8097" s="189">
        <v>0</v>
      </c>
    </row>
    <row r="8098" spans="1:5" x14ac:dyDescent="0.25">
      <c r="A8098" s="190">
        <v>3500050005</v>
      </c>
      <c r="B8098" s="190" t="s">
        <v>2886</v>
      </c>
      <c r="C8098" s="190" t="s">
        <v>480</v>
      </c>
      <c r="D8098" s="190" t="s">
        <v>486</v>
      </c>
      <c r="E8098" s="191">
        <v>0</v>
      </c>
    </row>
    <row r="8099" spans="1:5" x14ac:dyDescent="0.25">
      <c r="A8099" s="188">
        <v>3500050006</v>
      </c>
      <c r="B8099" s="188" t="s">
        <v>2887</v>
      </c>
      <c r="C8099" s="188" t="s">
        <v>480</v>
      </c>
      <c r="D8099" s="188" t="s">
        <v>486</v>
      </c>
      <c r="E8099" s="189">
        <v>0</v>
      </c>
    </row>
    <row r="8100" spans="1:5" x14ac:dyDescent="0.25">
      <c r="A8100" s="190">
        <v>3500050007</v>
      </c>
      <c r="B8100" s="190" t="s">
        <v>915</v>
      </c>
      <c r="C8100" s="190" t="s">
        <v>480</v>
      </c>
      <c r="D8100" s="190" t="s">
        <v>486</v>
      </c>
      <c r="E8100" s="191">
        <v>0</v>
      </c>
    </row>
    <row r="8101" spans="1:5" x14ac:dyDescent="0.25">
      <c r="A8101" s="188">
        <v>3500050008</v>
      </c>
      <c r="B8101" s="188" t="s">
        <v>2888</v>
      </c>
      <c r="C8101" s="188" t="s">
        <v>480</v>
      </c>
      <c r="D8101" s="188" t="s">
        <v>486</v>
      </c>
      <c r="E8101" s="189">
        <v>0</v>
      </c>
    </row>
    <row r="8102" spans="1:5" x14ac:dyDescent="0.25">
      <c r="A8102" s="190">
        <v>3500050009</v>
      </c>
      <c r="B8102" s="190" t="s">
        <v>2889</v>
      </c>
      <c r="C8102" s="190" t="s">
        <v>480</v>
      </c>
      <c r="D8102" s="190" t="s">
        <v>486</v>
      </c>
      <c r="E8102" s="191">
        <v>0</v>
      </c>
    </row>
    <row r="8103" spans="1:5" x14ac:dyDescent="0.25">
      <c r="A8103" s="188">
        <v>3500050010</v>
      </c>
      <c r="B8103" s="188" t="s">
        <v>2890</v>
      </c>
      <c r="C8103" s="188" t="s">
        <v>480</v>
      </c>
      <c r="D8103" s="188" t="s">
        <v>486</v>
      </c>
      <c r="E8103" s="189">
        <v>0</v>
      </c>
    </row>
    <row r="8104" spans="1:5" x14ac:dyDescent="0.25">
      <c r="A8104" s="190">
        <v>3500050011</v>
      </c>
      <c r="B8104" s="190" t="s">
        <v>2891</v>
      </c>
      <c r="C8104" s="190" t="s">
        <v>480</v>
      </c>
      <c r="D8104" s="190" t="s">
        <v>486</v>
      </c>
      <c r="E8104" s="191">
        <v>0</v>
      </c>
    </row>
    <row r="8105" spans="1:5" x14ac:dyDescent="0.25">
      <c r="A8105" s="188">
        <v>3500050012</v>
      </c>
      <c r="B8105" s="188" t="s">
        <v>5973</v>
      </c>
      <c r="C8105" s="188" t="s">
        <v>480</v>
      </c>
      <c r="D8105" s="188" t="s">
        <v>489</v>
      </c>
      <c r="E8105" s="189">
        <v>0</v>
      </c>
    </row>
    <row r="8106" spans="1:5" x14ac:dyDescent="0.25">
      <c r="A8106" s="190">
        <v>3500110001</v>
      </c>
      <c r="B8106" s="190" t="s">
        <v>2892</v>
      </c>
      <c r="C8106" s="190" t="s">
        <v>480</v>
      </c>
      <c r="D8106" s="190" t="s">
        <v>486</v>
      </c>
      <c r="E8106" s="191">
        <v>0</v>
      </c>
    </row>
    <row r="8107" spans="1:5" x14ac:dyDescent="0.25">
      <c r="A8107" s="188">
        <v>3501050001</v>
      </c>
      <c r="B8107" s="188" t="s">
        <v>2893</v>
      </c>
      <c r="C8107" s="188" t="s">
        <v>480</v>
      </c>
      <c r="D8107" s="188" t="s">
        <v>750</v>
      </c>
      <c r="E8107" s="189">
        <v>0</v>
      </c>
    </row>
    <row r="8108" spans="1:5" x14ac:dyDescent="0.25">
      <c r="A8108" s="190">
        <v>3603140001</v>
      </c>
      <c r="B8108" s="190" t="s">
        <v>3664</v>
      </c>
      <c r="C8108" s="190" t="s">
        <v>2895</v>
      </c>
      <c r="D8108" s="190" t="s">
        <v>478</v>
      </c>
      <c r="E8108" s="191">
        <v>0</v>
      </c>
    </row>
    <row r="8109" spans="1:5" x14ac:dyDescent="0.25">
      <c r="A8109" s="188">
        <v>3603140002</v>
      </c>
      <c r="B8109" s="188" t="s">
        <v>3665</v>
      </c>
      <c r="C8109" s="188" t="s">
        <v>2895</v>
      </c>
      <c r="D8109" s="188" t="s">
        <v>478</v>
      </c>
      <c r="E8109" s="189">
        <v>0</v>
      </c>
    </row>
    <row r="8110" spans="1:5" x14ac:dyDescent="0.25">
      <c r="A8110" s="190">
        <v>3603140003</v>
      </c>
      <c r="B8110" s="190" t="s">
        <v>3666</v>
      </c>
      <c r="C8110" s="190" t="s">
        <v>2895</v>
      </c>
      <c r="D8110" s="190" t="s">
        <v>478</v>
      </c>
      <c r="E8110" s="191">
        <v>0</v>
      </c>
    </row>
    <row r="8111" spans="1:5" x14ac:dyDescent="0.25">
      <c r="A8111" s="188">
        <v>3603140004</v>
      </c>
      <c r="B8111" s="188" t="s">
        <v>3667</v>
      </c>
      <c r="C8111" s="188" t="s">
        <v>2895</v>
      </c>
      <c r="D8111" s="188" t="s">
        <v>478</v>
      </c>
      <c r="E8111" s="189">
        <v>0</v>
      </c>
    </row>
    <row r="8112" spans="1:5" x14ac:dyDescent="0.25">
      <c r="A8112" s="190">
        <v>3603140005</v>
      </c>
      <c r="B8112" s="190" t="s">
        <v>3668</v>
      </c>
      <c r="C8112" s="190" t="s">
        <v>2895</v>
      </c>
      <c r="D8112" s="190" t="s">
        <v>478</v>
      </c>
      <c r="E8112" s="191">
        <v>0</v>
      </c>
    </row>
    <row r="8113" spans="1:5" x14ac:dyDescent="0.25">
      <c r="A8113" s="188">
        <v>3603140006</v>
      </c>
      <c r="B8113" s="188" t="s">
        <v>3669</v>
      </c>
      <c r="C8113" s="188" t="s">
        <v>2895</v>
      </c>
      <c r="D8113" s="188" t="s">
        <v>478</v>
      </c>
      <c r="E8113" s="189">
        <v>0</v>
      </c>
    </row>
    <row r="8114" spans="1:5" x14ac:dyDescent="0.25">
      <c r="A8114" s="190">
        <v>3603140007</v>
      </c>
      <c r="B8114" s="190" t="s">
        <v>3670</v>
      </c>
      <c r="C8114" s="190" t="s">
        <v>2895</v>
      </c>
      <c r="D8114" s="190" t="s">
        <v>478</v>
      </c>
      <c r="E8114" s="191">
        <v>0</v>
      </c>
    </row>
    <row r="8115" spans="1:5" x14ac:dyDescent="0.25">
      <c r="A8115" s="188">
        <v>3603140008</v>
      </c>
      <c r="B8115" s="188" t="s">
        <v>3671</v>
      </c>
      <c r="C8115" s="188" t="s">
        <v>2895</v>
      </c>
      <c r="D8115" s="188" t="s">
        <v>478</v>
      </c>
      <c r="E8115" s="189">
        <v>0</v>
      </c>
    </row>
    <row r="8116" spans="1:5" x14ac:dyDescent="0.25">
      <c r="A8116" s="190">
        <v>3603140009</v>
      </c>
      <c r="B8116" s="190" t="s">
        <v>3672</v>
      </c>
      <c r="C8116" s="190" t="s">
        <v>2895</v>
      </c>
      <c r="D8116" s="190" t="s">
        <v>478</v>
      </c>
      <c r="E8116" s="191">
        <v>0</v>
      </c>
    </row>
    <row r="8117" spans="1:5" x14ac:dyDescent="0.25">
      <c r="A8117" s="188">
        <v>3603140010</v>
      </c>
      <c r="B8117" s="188" t="s">
        <v>3673</v>
      </c>
      <c r="C8117" s="188" t="s">
        <v>2895</v>
      </c>
      <c r="D8117" s="188" t="s">
        <v>478</v>
      </c>
      <c r="E8117" s="189">
        <v>0</v>
      </c>
    </row>
    <row r="8118" spans="1:5" x14ac:dyDescent="0.25">
      <c r="A8118" s="190">
        <v>3603140011</v>
      </c>
      <c r="B8118" s="190" t="s">
        <v>3674</v>
      </c>
      <c r="C8118" s="190" t="s">
        <v>2895</v>
      </c>
      <c r="D8118" s="190" t="s">
        <v>478</v>
      </c>
      <c r="E8118" s="191">
        <v>0</v>
      </c>
    </row>
    <row r="8119" spans="1:5" x14ac:dyDescent="0.25">
      <c r="A8119" s="188">
        <v>3603140012</v>
      </c>
      <c r="B8119" s="188" t="s">
        <v>3675</v>
      </c>
      <c r="C8119" s="188" t="s">
        <v>2895</v>
      </c>
      <c r="D8119" s="188" t="s">
        <v>478</v>
      </c>
      <c r="E8119" s="189">
        <v>0</v>
      </c>
    </row>
    <row r="8120" spans="1:5" x14ac:dyDescent="0.25">
      <c r="A8120" s="190">
        <v>3603140013</v>
      </c>
      <c r="B8120" s="190" t="s">
        <v>3676</v>
      </c>
      <c r="C8120" s="190" t="s">
        <v>2895</v>
      </c>
      <c r="D8120" s="190" t="s">
        <v>478</v>
      </c>
      <c r="E8120" s="191">
        <v>0</v>
      </c>
    </row>
    <row r="8121" spans="1:5" x14ac:dyDescent="0.25">
      <c r="A8121" s="188">
        <v>3603140014</v>
      </c>
      <c r="B8121" s="188" t="s">
        <v>3677</v>
      </c>
      <c r="C8121" s="188" t="s">
        <v>2895</v>
      </c>
      <c r="D8121" s="188" t="s">
        <v>478</v>
      </c>
      <c r="E8121" s="189">
        <v>0</v>
      </c>
    </row>
    <row r="8122" spans="1:5" x14ac:dyDescent="0.25">
      <c r="A8122" s="190">
        <v>3603140015</v>
      </c>
      <c r="B8122" s="190" t="s">
        <v>3678</v>
      </c>
      <c r="C8122" s="190" t="s">
        <v>2895</v>
      </c>
      <c r="D8122" s="190" t="s">
        <v>478</v>
      </c>
      <c r="E8122" s="191">
        <v>0</v>
      </c>
    </row>
    <row r="8123" spans="1:5" x14ac:dyDescent="0.25">
      <c r="A8123" s="188">
        <v>3603140016</v>
      </c>
      <c r="B8123" s="188" t="s">
        <v>3679</v>
      </c>
      <c r="C8123" s="188" t="s">
        <v>2895</v>
      </c>
      <c r="D8123" s="188" t="s">
        <v>478</v>
      </c>
      <c r="E8123" s="189">
        <v>0</v>
      </c>
    </row>
    <row r="8124" spans="1:5" x14ac:dyDescent="0.25">
      <c r="A8124" s="190">
        <v>3603140017</v>
      </c>
      <c r="B8124" s="190" t="s">
        <v>5974</v>
      </c>
      <c r="C8124" s="190" t="s">
        <v>2895</v>
      </c>
      <c r="D8124" s="190" t="s">
        <v>478</v>
      </c>
      <c r="E8124" s="191">
        <v>0</v>
      </c>
    </row>
    <row r="8125" spans="1:5" x14ac:dyDescent="0.25">
      <c r="A8125" s="188">
        <v>3606000001</v>
      </c>
      <c r="B8125" s="188" t="s">
        <v>2894</v>
      </c>
      <c r="C8125" s="188" t="s">
        <v>2895</v>
      </c>
      <c r="D8125" s="188" t="s">
        <v>478</v>
      </c>
      <c r="E8125" s="189">
        <v>0</v>
      </c>
    </row>
    <row r="8126" spans="1:5" x14ac:dyDescent="0.25">
      <c r="A8126" s="190">
        <v>3701010001</v>
      </c>
      <c r="B8126" s="190" t="s">
        <v>917</v>
      </c>
      <c r="C8126" s="190" t="s">
        <v>916</v>
      </c>
      <c r="D8126" s="190" t="s">
        <v>479</v>
      </c>
      <c r="E8126" s="191">
        <v>0</v>
      </c>
    </row>
    <row r="8127" spans="1:5" x14ac:dyDescent="0.25">
      <c r="A8127" s="188">
        <v>3701150001</v>
      </c>
      <c r="B8127" s="188" t="s">
        <v>2896</v>
      </c>
      <c r="C8127" s="188" t="s">
        <v>916</v>
      </c>
      <c r="D8127" s="188" t="s">
        <v>479</v>
      </c>
      <c r="E8127" s="189">
        <v>0</v>
      </c>
    </row>
    <row r="8128" spans="1:5" x14ac:dyDescent="0.25">
      <c r="A8128" s="190">
        <v>3701150002</v>
      </c>
      <c r="B8128" s="190" t="s">
        <v>4024</v>
      </c>
      <c r="C8128" s="190" t="s">
        <v>916</v>
      </c>
      <c r="D8128" s="190" t="s">
        <v>479</v>
      </c>
      <c r="E8128" s="191">
        <v>0</v>
      </c>
    </row>
    <row r="8129" spans="1:5" x14ac:dyDescent="0.25">
      <c r="A8129" s="188">
        <v>3701150003</v>
      </c>
      <c r="B8129" s="188" t="s">
        <v>830</v>
      </c>
      <c r="C8129" s="188" t="s">
        <v>916</v>
      </c>
      <c r="D8129" s="188" t="s">
        <v>479</v>
      </c>
      <c r="E8129" s="189">
        <v>0</v>
      </c>
    </row>
    <row r="8130" spans="1:5" x14ac:dyDescent="0.25">
      <c r="A8130" s="190">
        <v>3701160001</v>
      </c>
      <c r="B8130" s="190" t="s">
        <v>3680</v>
      </c>
      <c r="C8130" s="190" t="s">
        <v>916</v>
      </c>
      <c r="D8130" s="190" t="s">
        <v>479</v>
      </c>
      <c r="E8130" s="191">
        <v>24</v>
      </c>
    </row>
    <row r="8131" spans="1:5" x14ac:dyDescent="0.25">
      <c r="A8131" s="188">
        <v>3701160002</v>
      </c>
      <c r="B8131" s="188" t="s">
        <v>3681</v>
      </c>
      <c r="C8131" s="188" t="s">
        <v>916</v>
      </c>
      <c r="D8131" s="188" t="s">
        <v>479</v>
      </c>
      <c r="E8131" s="189">
        <v>23</v>
      </c>
    </row>
    <row r="8132" spans="1:5" x14ac:dyDescent="0.25">
      <c r="A8132" s="190">
        <v>3701160003</v>
      </c>
      <c r="B8132" s="190" t="s">
        <v>3682</v>
      </c>
      <c r="C8132" s="190" t="s">
        <v>916</v>
      </c>
      <c r="D8132" s="190" t="s">
        <v>479</v>
      </c>
      <c r="E8132" s="191">
        <v>12</v>
      </c>
    </row>
    <row r="8133" spans="1:5" x14ac:dyDescent="0.25">
      <c r="A8133" s="188">
        <v>3701160004</v>
      </c>
      <c r="B8133" s="188" t="s">
        <v>7162</v>
      </c>
      <c r="C8133" s="188" t="s">
        <v>916</v>
      </c>
      <c r="D8133" s="188" t="s">
        <v>479</v>
      </c>
      <c r="E8133" s="189">
        <v>12</v>
      </c>
    </row>
    <row r="8134" spans="1:5" x14ac:dyDescent="0.25">
      <c r="A8134" s="190">
        <v>3702010001</v>
      </c>
      <c r="B8134" s="190" t="s">
        <v>9995</v>
      </c>
      <c r="C8134" s="190" t="s">
        <v>916</v>
      </c>
      <c r="D8134" s="190" t="s">
        <v>479</v>
      </c>
      <c r="E8134" s="191">
        <v>0</v>
      </c>
    </row>
    <row r="8135" spans="1:5" x14ac:dyDescent="0.25">
      <c r="A8135" s="188">
        <v>3703000001</v>
      </c>
      <c r="B8135" s="188" t="s">
        <v>5810</v>
      </c>
      <c r="C8135" s="188" t="s">
        <v>916</v>
      </c>
      <c r="D8135" s="188" t="s">
        <v>1975</v>
      </c>
      <c r="E8135" s="189">
        <v>0</v>
      </c>
    </row>
    <row r="8136" spans="1:5" x14ac:dyDescent="0.25">
      <c r="A8136" s="190">
        <v>3703010001</v>
      </c>
      <c r="B8136" s="190" t="s">
        <v>12540</v>
      </c>
      <c r="C8136" s="190" t="s">
        <v>916</v>
      </c>
      <c r="D8136" s="190" t="s">
        <v>479</v>
      </c>
      <c r="E8136" s="191">
        <v>0</v>
      </c>
    </row>
    <row r="8137" spans="1:5" x14ac:dyDescent="0.25">
      <c r="A8137" s="188">
        <v>3703010002</v>
      </c>
      <c r="B8137" s="188" t="s">
        <v>12541</v>
      </c>
      <c r="C8137" s="188" t="s">
        <v>916</v>
      </c>
      <c r="D8137" s="188" t="s">
        <v>479</v>
      </c>
      <c r="E8137" s="189">
        <v>0</v>
      </c>
    </row>
    <row r="8138" spans="1:5" x14ac:dyDescent="0.25">
      <c r="A8138" s="190">
        <v>3703010003</v>
      </c>
      <c r="B8138" s="190" t="s">
        <v>12542</v>
      </c>
      <c r="C8138" s="190" t="s">
        <v>916</v>
      </c>
      <c r="D8138" s="190" t="s">
        <v>479</v>
      </c>
      <c r="E8138" s="191">
        <v>0</v>
      </c>
    </row>
    <row r="8139" spans="1:5" x14ac:dyDescent="0.25">
      <c r="A8139" s="188">
        <v>3703010004</v>
      </c>
      <c r="B8139" s="188" t="s">
        <v>12543</v>
      </c>
      <c r="C8139" s="188" t="s">
        <v>916</v>
      </c>
      <c r="D8139" s="188" t="s">
        <v>479</v>
      </c>
      <c r="E8139" s="189">
        <v>0</v>
      </c>
    </row>
    <row r="8140" spans="1:5" x14ac:dyDescent="0.25">
      <c r="A8140" s="190">
        <v>3703010005</v>
      </c>
      <c r="B8140" s="190" t="s">
        <v>12544</v>
      </c>
      <c r="C8140" s="190" t="s">
        <v>916</v>
      </c>
      <c r="D8140" s="190" t="s">
        <v>479</v>
      </c>
      <c r="E8140" s="191">
        <v>0</v>
      </c>
    </row>
    <row r="8141" spans="1:5" x14ac:dyDescent="0.25">
      <c r="A8141" s="188">
        <v>3703010006</v>
      </c>
      <c r="B8141" s="188" t="s">
        <v>12545</v>
      </c>
      <c r="C8141" s="188" t="s">
        <v>916</v>
      </c>
      <c r="D8141" s="188" t="s">
        <v>479</v>
      </c>
      <c r="E8141" s="189">
        <v>0</v>
      </c>
    </row>
    <row r="8142" spans="1:5" x14ac:dyDescent="0.25">
      <c r="A8142" s="190">
        <v>3703010007</v>
      </c>
      <c r="B8142" s="190" t="s">
        <v>12546</v>
      </c>
      <c r="C8142" s="190" t="s">
        <v>916</v>
      </c>
      <c r="D8142" s="190" t="s">
        <v>479</v>
      </c>
      <c r="E8142" s="191">
        <v>0</v>
      </c>
    </row>
    <row r="8143" spans="1:5" x14ac:dyDescent="0.25">
      <c r="A8143" s="188">
        <v>3703010008</v>
      </c>
      <c r="B8143" s="188" t="s">
        <v>12547</v>
      </c>
      <c r="C8143" s="188" t="s">
        <v>916</v>
      </c>
      <c r="D8143" s="188" t="s">
        <v>479</v>
      </c>
      <c r="E8143" s="189">
        <v>0</v>
      </c>
    </row>
    <row r="8144" spans="1:5" x14ac:dyDescent="0.25">
      <c r="A8144" s="190">
        <v>3703030001</v>
      </c>
      <c r="B8144" s="190" t="s">
        <v>6262</v>
      </c>
      <c r="C8144" s="190" t="s">
        <v>916</v>
      </c>
      <c r="D8144" s="190" t="s">
        <v>479</v>
      </c>
      <c r="E8144" s="191">
        <v>0</v>
      </c>
    </row>
    <row r="8145" spans="1:5" x14ac:dyDescent="0.25">
      <c r="A8145" s="188">
        <v>3703040001</v>
      </c>
      <c r="B8145" s="188" t="s">
        <v>5472</v>
      </c>
      <c r="C8145" s="188" t="s">
        <v>916</v>
      </c>
      <c r="D8145" s="188" t="s">
        <v>2091</v>
      </c>
      <c r="E8145" s="189">
        <v>0</v>
      </c>
    </row>
    <row r="8146" spans="1:5" x14ac:dyDescent="0.25">
      <c r="A8146" s="190">
        <v>3703040002</v>
      </c>
      <c r="B8146" s="190" t="s">
        <v>8767</v>
      </c>
      <c r="C8146" s="190" t="s">
        <v>916</v>
      </c>
      <c r="D8146" s="190" t="s">
        <v>479</v>
      </c>
      <c r="E8146" s="191">
        <v>0</v>
      </c>
    </row>
    <row r="8147" spans="1:5" x14ac:dyDescent="0.25">
      <c r="A8147" s="188">
        <v>3703040003</v>
      </c>
      <c r="B8147" s="188" t="s">
        <v>9996</v>
      </c>
      <c r="C8147" s="188" t="s">
        <v>916</v>
      </c>
      <c r="D8147" s="188" t="s">
        <v>479</v>
      </c>
      <c r="E8147" s="189">
        <v>0</v>
      </c>
    </row>
    <row r="8148" spans="1:5" x14ac:dyDescent="0.25">
      <c r="A8148" s="190">
        <v>3703040004</v>
      </c>
      <c r="B8148" s="190" t="s">
        <v>6578</v>
      </c>
      <c r="C8148" s="190" t="s">
        <v>916</v>
      </c>
      <c r="D8148" s="190" t="s">
        <v>479</v>
      </c>
      <c r="E8148" s="191">
        <v>0</v>
      </c>
    </row>
    <row r="8149" spans="1:5" x14ac:dyDescent="0.25">
      <c r="A8149" s="188">
        <v>3703040005</v>
      </c>
      <c r="B8149" s="188" t="s">
        <v>9248</v>
      </c>
      <c r="C8149" s="188" t="s">
        <v>916</v>
      </c>
      <c r="D8149" s="188" t="s">
        <v>479</v>
      </c>
      <c r="E8149" s="189">
        <v>0</v>
      </c>
    </row>
    <row r="8150" spans="1:5" x14ac:dyDescent="0.25">
      <c r="A8150" s="190">
        <v>3703040006</v>
      </c>
      <c r="B8150" s="190" t="s">
        <v>6403</v>
      </c>
      <c r="C8150" s="190" t="s">
        <v>916</v>
      </c>
      <c r="D8150" s="190" t="s">
        <v>479</v>
      </c>
      <c r="E8150" s="191">
        <v>0</v>
      </c>
    </row>
    <row r="8151" spans="1:5" x14ac:dyDescent="0.25">
      <c r="A8151" s="188">
        <v>3703040007</v>
      </c>
      <c r="B8151" s="188" t="s">
        <v>9997</v>
      </c>
      <c r="C8151" s="188" t="s">
        <v>916</v>
      </c>
      <c r="D8151" s="188" t="s">
        <v>479</v>
      </c>
      <c r="E8151" s="189">
        <v>0</v>
      </c>
    </row>
    <row r="8152" spans="1:5" x14ac:dyDescent="0.25">
      <c r="A8152" s="190">
        <v>3703040008</v>
      </c>
      <c r="B8152" s="190" t="s">
        <v>9998</v>
      </c>
      <c r="C8152" s="190" t="s">
        <v>916</v>
      </c>
      <c r="D8152" s="190" t="s">
        <v>479</v>
      </c>
      <c r="E8152" s="191">
        <v>0</v>
      </c>
    </row>
    <row r="8153" spans="1:5" x14ac:dyDescent="0.25">
      <c r="A8153" s="188">
        <v>3703040009</v>
      </c>
      <c r="B8153" s="188" t="s">
        <v>7606</v>
      </c>
      <c r="C8153" s="188" t="s">
        <v>916</v>
      </c>
      <c r="D8153" s="188" t="s">
        <v>2091</v>
      </c>
      <c r="E8153" s="189">
        <v>0</v>
      </c>
    </row>
    <row r="8154" spans="1:5" x14ac:dyDescent="0.25">
      <c r="A8154" s="190">
        <v>3703040010</v>
      </c>
      <c r="B8154" s="190" t="s">
        <v>9999</v>
      </c>
      <c r="C8154" s="190" t="s">
        <v>916</v>
      </c>
      <c r="D8154" s="190" t="s">
        <v>479</v>
      </c>
      <c r="E8154" s="191">
        <v>0</v>
      </c>
    </row>
    <row r="8155" spans="1:5" x14ac:dyDescent="0.25">
      <c r="A8155" s="188">
        <v>3703040011</v>
      </c>
      <c r="B8155" s="188" t="s">
        <v>7659</v>
      </c>
      <c r="C8155" s="188" t="s">
        <v>916</v>
      </c>
      <c r="D8155" s="188" t="s">
        <v>479</v>
      </c>
      <c r="E8155" s="189">
        <v>0</v>
      </c>
    </row>
    <row r="8156" spans="1:5" x14ac:dyDescent="0.25">
      <c r="A8156" s="190">
        <v>3703040012</v>
      </c>
      <c r="B8156" s="190" t="s">
        <v>7332</v>
      </c>
      <c r="C8156" s="190" t="s">
        <v>916</v>
      </c>
      <c r="D8156" s="190" t="s">
        <v>486</v>
      </c>
      <c r="E8156" s="191">
        <v>0</v>
      </c>
    </row>
    <row r="8157" spans="1:5" x14ac:dyDescent="0.25">
      <c r="A8157" s="188">
        <v>3703040013</v>
      </c>
      <c r="B8157" s="188" t="s">
        <v>7316</v>
      </c>
      <c r="C8157" s="188" t="s">
        <v>916</v>
      </c>
      <c r="D8157" s="188" t="s">
        <v>486</v>
      </c>
      <c r="E8157" s="189">
        <v>0</v>
      </c>
    </row>
    <row r="8158" spans="1:5" x14ac:dyDescent="0.25">
      <c r="A8158" s="190">
        <v>3703040014</v>
      </c>
      <c r="B8158" s="190" t="s">
        <v>4770</v>
      </c>
      <c r="C8158" s="190" t="s">
        <v>916</v>
      </c>
      <c r="D8158" s="190" t="s">
        <v>2091</v>
      </c>
      <c r="E8158" s="191">
        <v>0</v>
      </c>
    </row>
    <row r="8159" spans="1:5" x14ac:dyDescent="0.25">
      <c r="A8159" s="188">
        <v>3703040015</v>
      </c>
      <c r="B8159" s="188" t="s">
        <v>7646</v>
      </c>
      <c r="C8159" s="188" t="s">
        <v>916</v>
      </c>
      <c r="D8159" s="188" t="s">
        <v>479</v>
      </c>
      <c r="E8159" s="189">
        <v>0</v>
      </c>
    </row>
    <row r="8160" spans="1:5" x14ac:dyDescent="0.25">
      <c r="A8160" s="190">
        <v>3703040016</v>
      </c>
      <c r="B8160" s="190" t="s">
        <v>10000</v>
      </c>
      <c r="C8160" s="190" t="s">
        <v>916</v>
      </c>
      <c r="D8160" s="190" t="s">
        <v>486</v>
      </c>
      <c r="E8160" s="191">
        <v>0</v>
      </c>
    </row>
    <row r="8161" spans="1:5" x14ac:dyDescent="0.25">
      <c r="A8161" s="188">
        <v>3703040017</v>
      </c>
      <c r="B8161" s="188" t="s">
        <v>9243</v>
      </c>
      <c r="C8161" s="188" t="s">
        <v>916</v>
      </c>
      <c r="D8161" s="188" t="s">
        <v>479</v>
      </c>
      <c r="E8161" s="189">
        <v>0</v>
      </c>
    </row>
    <row r="8162" spans="1:5" x14ac:dyDescent="0.25">
      <c r="A8162" s="190">
        <v>3703040018</v>
      </c>
      <c r="B8162" s="190" t="s">
        <v>7317</v>
      </c>
      <c r="C8162" s="190" t="s">
        <v>916</v>
      </c>
      <c r="D8162" s="190" t="s">
        <v>479</v>
      </c>
      <c r="E8162" s="191">
        <v>0</v>
      </c>
    </row>
    <row r="8163" spans="1:5" x14ac:dyDescent="0.25">
      <c r="A8163" s="188">
        <v>3703040019</v>
      </c>
      <c r="B8163" s="188" t="s">
        <v>6405</v>
      </c>
      <c r="C8163" s="188" t="s">
        <v>916</v>
      </c>
      <c r="D8163" s="188" t="s">
        <v>479</v>
      </c>
      <c r="E8163" s="189">
        <v>0</v>
      </c>
    </row>
    <row r="8164" spans="1:5" x14ac:dyDescent="0.25">
      <c r="A8164" s="190">
        <v>3703040020</v>
      </c>
      <c r="B8164" s="190" t="s">
        <v>9257</v>
      </c>
      <c r="C8164" s="190" t="s">
        <v>916</v>
      </c>
      <c r="D8164" s="190" t="s">
        <v>479</v>
      </c>
      <c r="E8164" s="191">
        <v>0</v>
      </c>
    </row>
    <row r="8165" spans="1:5" x14ac:dyDescent="0.25">
      <c r="A8165" s="188">
        <v>3703040021</v>
      </c>
      <c r="B8165" s="188" t="s">
        <v>1982</v>
      </c>
      <c r="C8165" s="188" t="s">
        <v>916</v>
      </c>
      <c r="D8165" s="188" t="s">
        <v>479</v>
      </c>
      <c r="E8165" s="189">
        <v>0</v>
      </c>
    </row>
    <row r="8166" spans="1:5" x14ac:dyDescent="0.25">
      <c r="A8166" s="190">
        <v>3703040022</v>
      </c>
      <c r="B8166" s="190" t="s">
        <v>3343</v>
      </c>
      <c r="C8166" s="190" t="s">
        <v>916</v>
      </c>
      <c r="D8166" s="190" t="s">
        <v>1981</v>
      </c>
      <c r="E8166" s="191">
        <v>0</v>
      </c>
    </row>
    <row r="8167" spans="1:5" x14ac:dyDescent="0.25">
      <c r="A8167" s="188">
        <v>3703040023</v>
      </c>
      <c r="B8167" s="188" t="s">
        <v>7320</v>
      </c>
      <c r="C8167" s="188" t="s">
        <v>916</v>
      </c>
      <c r="D8167" s="188" t="s">
        <v>489</v>
      </c>
      <c r="E8167" s="189">
        <v>0</v>
      </c>
    </row>
    <row r="8168" spans="1:5" x14ac:dyDescent="0.25">
      <c r="A8168" s="190">
        <v>3703040024</v>
      </c>
      <c r="B8168" s="190" t="s">
        <v>10001</v>
      </c>
      <c r="C8168" s="190" t="s">
        <v>916</v>
      </c>
      <c r="D8168" s="190" t="s">
        <v>479</v>
      </c>
      <c r="E8168" s="191">
        <v>0</v>
      </c>
    </row>
    <row r="8169" spans="1:5" x14ac:dyDescent="0.25">
      <c r="A8169" s="188">
        <v>3703040025</v>
      </c>
      <c r="B8169" s="188" t="s">
        <v>2032</v>
      </c>
      <c r="C8169" s="188" t="s">
        <v>916</v>
      </c>
      <c r="D8169" s="188" t="s">
        <v>479</v>
      </c>
      <c r="E8169" s="189">
        <v>0</v>
      </c>
    </row>
    <row r="8170" spans="1:5" x14ac:dyDescent="0.25">
      <c r="A8170" s="190">
        <v>3703040026</v>
      </c>
      <c r="B8170" s="190" t="s">
        <v>4300</v>
      </c>
      <c r="C8170" s="190" t="s">
        <v>916</v>
      </c>
      <c r="D8170" s="190" t="s">
        <v>479</v>
      </c>
      <c r="E8170" s="191">
        <v>0</v>
      </c>
    </row>
    <row r="8171" spans="1:5" x14ac:dyDescent="0.25">
      <c r="A8171" s="188">
        <v>3703040027</v>
      </c>
      <c r="B8171" s="188" t="s">
        <v>10002</v>
      </c>
      <c r="C8171" s="188" t="s">
        <v>916</v>
      </c>
      <c r="D8171" s="188" t="s">
        <v>479</v>
      </c>
      <c r="E8171" s="189">
        <v>0</v>
      </c>
    </row>
    <row r="8172" spans="1:5" x14ac:dyDescent="0.25">
      <c r="A8172" s="190">
        <v>3703040028</v>
      </c>
      <c r="B8172" s="190" t="s">
        <v>10003</v>
      </c>
      <c r="C8172" s="190" t="s">
        <v>916</v>
      </c>
      <c r="D8172" s="190" t="s">
        <v>479</v>
      </c>
      <c r="E8172" s="191">
        <v>0</v>
      </c>
    </row>
    <row r="8173" spans="1:5" x14ac:dyDescent="0.25">
      <c r="A8173" s="188">
        <v>3703040029</v>
      </c>
      <c r="B8173" s="188" t="s">
        <v>12548</v>
      </c>
      <c r="C8173" s="188" t="s">
        <v>916</v>
      </c>
      <c r="D8173" s="188" t="s">
        <v>479</v>
      </c>
      <c r="E8173" s="189">
        <v>0</v>
      </c>
    </row>
    <row r="8174" spans="1:5" x14ac:dyDescent="0.25">
      <c r="A8174" s="190">
        <v>3703060001</v>
      </c>
      <c r="B8174" s="190" t="s">
        <v>4314</v>
      </c>
      <c r="C8174" s="190" t="s">
        <v>916</v>
      </c>
      <c r="D8174" s="190" t="s">
        <v>479</v>
      </c>
      <c r="E8174" s="191">
        <v>0</v>
      </c>
    </row>
    <row r="8175" spans="1:5" x14ac:dyDescent="0.25">
      <c r="A8175" s="188">
        <v>3703060002</v>
      </c>
      <c r="B8175" s="188" t="s">
        <v>7344</v>
      </c>
      <c r="C8175" s="188" t="s">
        <v>916</v>
      </c>
      <c r="D8175" s="188" t="s">
        <v>479</v>
      </c>
      <c r="E8175" s="189">
        <v>0</v>
      </c>
    </row>
    <row r="8176" spans="1:5" x14ac:dyDescent="0.25">
      <c r="A8176" s="190">
        <v>3703060003</v>
      </c>
      <c r="B8176" s="190" t="s">
        <v>4283</v>
      </c>
      <c r="C8176" s="190" t="s">
        <v>916</v>
      </c>
      <c r="D8176" s="190" t="s">
        <v>479</v>
      </c>
      <c r="E8176" s="191">
        <v>0</v>
      </c>
    </row>
    <row r="8177" spans="1:5" x14ac:dyDescent="0.25">
      <c r="A8177" s="188">
        <v>3703060004</v>
      </c>
      <c r="B8177" s="188" t="s">
        <v>4324</v>
      </c>
      <c r="C8177" s="188" t="s">
        <v>916</v>
      </c>
      <c r="D8177" s="188" t="s">
        <v>479</v>
      </c>
      <c r="E8177" s="189">
        <v>0</v>
      </c>
    </row>
    <row r="8178" spans="1:5" x14ac:dyDescent="0.25">
      <c r="A8178" s="190">
        <v>3703060005</v>
      </c>
      <c r="B8178" s="190" t="s">
        <v>4325</v>
      </c>
      <c r="C8178" s="190" t="s">
        <v>916</v>
      </c>
      <c r="D8178" s="190" t="s">
        <v>479</v>
      </c>
      <c r="E8178" s="191">
        <v>0</v>
      </c>
    </row>
    <row r="8179" spans="1:5" x14ac:dyDescent="0.25">
      <c r="A8179" s="188">
        <v>3703060006</v>
      </c>
      <c r="B8179" s="188" t="s">
        <v>8770</v>
      </c>
      <c r="C8179" s="188" t="s">
        <v>916</v>
      </c>
      <c r="D8179" s="188" t="s">
        <v>489</v>
      </c>
      <c r="E8179" s="189">
        <v>0</v>
      </c>
    </row>
    <row r="8180" spans="1:5" x14ac:dyDescent="0.25">
      <c r="A8180" s="190">
        <v>3703060007</v>
      </c>
      <c r="B8180" s="190" t="s">
        <v>4711</v>
      </c>
      <c r="C8180" s="190" t="s">
        <v>916</v>
      </c>
      <c r="D8180" s="190" t="s">
        <v>479</v>
      </c>
      <c r="E8180" s="191">
        <v>0</v>
      </c>
    </row>
    <row r="8181" spans="1:5" x14ac:dyDescent="0.25">
      <c r="A8181" s="188">
        <v>3703060008</v>
      </c>
      <c r="B8181" s="188" t="s">
        <v>10004</v>
      </c>
      <c r="C8181" s="188" t="s">
        <v>916</v>
      </c>
      <c r="D8181" s="188" t="s">
        <v>489</v>
      </c>
      <c r="E8181" s="189">
        <v>0</v>
      </c>
    </row>
    <row r="8182" spans="1:5" x14ac:dyDescent="0.25">
      <c r="A8182" s="190">
        <v>3703060009</v>
      </c>
      <c r="B8182" s="190" t="s">
        <v>7676</v>
      </c>
      <c r="C8182" s="190" t="s">
        <v>916</v>
      </c>
      <c r="D8182" s="190" t="s">
        <v>479</v>
      </c>
      <c r="E8182" s="191">
        <v>0</v>
      </c>
    </row>
    <row r="8183" spans="1:5" x14ac:dyDescent="0.25">
      <c r="A8183" s="188">
        <v>3703060010</v>
      </c>
      <c r="B8183" s="188" t="s">
        <v>10005</v>
      </c>
      <c r="C8183" s="188" t="s">
        <v>916</v>
      </c>
      <c r="D8183" s="188" t="s">
        <v>479</v>
      </c>
      <c r="E8183" s="189">
        <v>0</v>
      </c>
    </row>
    <row r="8184" spans="1:5" x14ac:dyDescent="0.25">
      <c r="A8184" s="190">
        <v>3703060011</v>
      </c>
      <c r="B8184" s="190" t="s">
        <v>8906</v>
      </c>
      <c r="C8184" s="190" t="s">
        <v>916</v>
      </c>
      <c r="D8184" s="190" t="s">
        <v>479</v>
      </c>
      <c r="E8184" s="191">
        <v>0</v>
      </c>
    </row>
    <row r="8185" spans="1:5" x14ac:dyDescent="0.25">
      <c r="A8185" s="188">
        <v>3703060012</v>
      </c>
      <c r="B8185" s="188" t="s">
        <v>10006</v>
      </c>
      <c r="C8185" s="188" t="s">
        <v>916</v>
      </c>
      <c r="D8185" s="188" t="s">
        <v>479</v>
      </c>
      <c r="E8185" s="189">
        <v>0</v>
      </c>
    </row>
    <row r="8186" spans="1:5" x14ac:dyDescent="0.25">
      <c r="A8186" s="190">
        <v>3703060013</v>
      </c>
      <c r="B8186" s="190" t="s">
        <v>4710</v>
      </c>
      <c r="C8186" s="190" t="s">
        <v>916</v>
      </c>
      <c r="D8186" s="190" t="s">
        <v>479</v>
      </c>
      <c r="E8186" s="191">
        <v>0</v>
      </c>
    </row>
    <row r="8187" spans="1:5" x14ac:dyDescent="0.25">
      <c r="A8187" s="188">
        <v>3703060014</v>
      </c>
      <c r="B8187" s="188" t="s">
        <v>10007</v>
      </c>
      <c r="C8187" s="188" t="s">
        <v>916</v>
      </c>
      <c r="D8187" s="188" t="s">
        <v>479</v>
      </c>
      <c r="E8187" s="189">
        <v>0</v>
      </c>
    </row>
    <row r="8188" spans="1:5" x14ac:dyDescent="0.25">
      <c r="A8188" s="190">
        <v>3703060015</v>
      </c>
      <c r="B8188" s="190" t="s">
        <v>10008</v>
      </c>
      <c r="C8188" s="190" t="s">
        <v>916</v>
      </c>
      <c r="D8188" s="190" t="s">
        <v>479</v>
      </c>
      <c r="E8188" s="191">
        <v>0</v>
      </c>
    </row>
    <row r="8189" spans="1:5" x14ac:dyDescent="0.25">
      <c r="A8189" s="188">
        <v>3703060016</v>
      </c>
      <c r="B8189" s="188" t="s">
        <v>10009</v>
      </c>
      <c r="C8189" s="188" t="s">
        <v>916</v>
      </c>
      <c r="D8189" s="188" t="s">
        <v>479</v>
      </c>
      <c r="E8189" s="189">
        <v>0</v>
      </c>
    </row>
    <row r="8190" spans="1:5" x14ac:dyDescent="0.25">
      <c r="A8190" s="190">
        <v>3703060017</v>
      </c>
      <c r="B8190" s="190" t="s">
        <v>4709</v>
      </c>
      <c r="C8190" s="190" t="s">
        <v>916</v>
      </c>
      <c r="D8190" s="190" t="s">
        <v>489</v>
      </c>
      <c r="E8190" s="191">
        <v>0</v>
      </c>
    </row>
    <row r="8191" spans="1:5" x14ac:dyDescent="0.25">
      <c r="A8191" s="188">
        <v>3703060018</v>
      </c>
      <c r="B8191" s="188" t="s">
        <v>10010</v>
      </c>
      <c r="C8191" s="188" t="s">
        <v>916</v>
      </c>
      <c r="D8191" s="188" t="s">
        <v>479</v>
      </c>
      <c r="E8191" s="189">
        <v>0</v>
      </c>
    </row>
    <row r="8192" spans="1:5" x14ac:dyDescent="0.25">
      <c r="A8192" s="190">
        <v>3703060019</v>
      </c>
      <c r="B8192" s="190" t="s">
        <v>10011</v>
      </c>
      <c r="C8192" s="190" t="s">
        <v>916</v>
      </c>
      <c r="D8192" s="190" t="s">
        <v>479</v>
      </c>
      <c r="E8192" s="191">
        <v>0</v>
      </c>
    </row>
    <row r="8193" spans="1:5" x14ac:dyDescent="0.25">
      <c r="A8193" s="188">
        <v>3703060020</v>
      </c>
      <c r="B8193" s="188" t="s">
        <v>10012</v>
      </c>
      <c r="C8193" s="188" t="s">
        <v>916</v>
      </c>
      <c r="D8193" s="188" t="s">
        <v>479</v>
      </c>
      <c r="E8193" s="189">
        <v>0</v>
      </c>
    </row>
    <row r="8194" spans="1:5" x14ac:dyDescent="0.25">
      <c r="A8194" s="190">
        <v>3703060021</v>
      </c>
      <c r="B8194" s="190" t="s">
        <v>4312</v>
      </c>
      <c r="C8194" s="190" t="s">
        <v>916</v>
      </c>
      <c r="D8194" s="190" t="s">
        <v>479</v>
      </c>
      <c r="E8194" s="191">
        <v>0</v>
      </c>
    </row>
    <row r="8195" spans="1:5" x14ac:dyDescent="0.25">
      <c r="A8195" s="188">
        <v>3703060022</v>
      </c>
      <c r="B8195" s="188" t="s">
        <v>10013</v>
      </c>
      <c r="C8195" s="188" t="s">
        <v>916</v>
      </c>
      <c r="D8195" s="188" t="s">
        <v>479</v>
      </c>
      <c r="E8195" s="189">
        <v>0</v>
      </c>
    </row>
    <row r="8196" spans="1:5" x14ac:dyDescent="0.25">
      <c r="A8196" s="190">
        <v>3703060023</v>
      </c>
      <c r="B8196" s="190" t="s">
        <v>10014</v>
      </c>
      <c r="C8196" s="190" t="s">
        <v>916</v>
      </c>
      <c r="D8196" s="190" t="s">
        <v>479</v>
      </c>
      <c r="E8196" s="191">
        <v>0</v>
      </c>
    </row>
    <row r="8197" spans="1:5" x14ac:dyDescent="0.25">
      <c r="A8197" s="188">
        <v>3703060024</v>
      </c>
      <c r="B8197" s="188" t="s">
        <v>10015</v>
      </c>
      <c r="C8197" s="188" t="s">
        <v>916</v>
      </c>
      <c r="D8197" s="188" t="s">
        <v>479</v>
      </c>
      <c r="E8197" s="189">
        <v>0</v>
      </c>
    </row>
    <row r="8198" spans="1:5" x14ac:dyDescent="0.25">
      <c r="A8198" s="190">
        <v>3703060025</v>
      </c>
      <c r="B8198" s="190" t="s">
        <v>12087</v>
      </c>
      <c r="C8198" s="190" t="s">
        <v>916</v>
      </c>
      <c r="D8198" s="190" t="s">
        <v>479</v>
      </c>
      <c r="E8198" s="191">
        <v>0</v>
      </c>
    </row>
    <row r="8199" spans="1:5" x14ac:dyDescent="0.25">
      <c r="A8199" s="188">
        <v>3703060026</v>
      </c>
      <c r="B8199" s="188" t="s">
        <v>12549</v>
      </c>
      <c r="C8199" s="188" t="s">
        <v>916</v>
      </c>
      <c r="D8199" s="188" t="s">
        <v>479</v>
      </c>
      <c r="E8199" s="189">
        <v>0</v>
      </c>
    </row>
    <row r="8200" spans="1:5" x14ac:dyDescent="0.25">
      <c r="A8200" s="190">
        <v>3703060027</v>
      </c>
      <c r="B8200" s="190" t="s">
        <v>11770</v>
      </c>
      <c r="C8200" s="190" t="s">
        <v>916</v>
      </c>
      <c r="D8200" s="190" t="s">
        <v>479</v>
      </c>
      <c r="E8200" s="191">
        <v>0</v>
      </c>
    </row>
    <row r="8201" spans="1:5" x14ac:dyDescent="0.25">
      <c r="A8201" s="188">
        <v>3703060028</v>
      </c>
      <c r="B8201" s="188" t="s">
        <v>4322</v>
      </c>
      <c r="C8201" s="188" t="s">
        <v>916</v>
      </c>
      <c r="D8201" s="188" t="s">
        <v>479</v>
      </c>
      <c r="E8201" s="189">
        <v>0</v>
      </c>
    </row>
    <row r="8202" spans="1:5" x14ac:dyDescent="0.25">
      <c r="A8202" s="190">
        <v>3703060029</v>
      </c>
      <c r="B8202" s="190" t="s">
        <v>12550</v>
      </c>
      <c r="C8202" s="190" t="s">
        <v>916</v>
      </c>
      <c r="D8202" s="190" t="s">
        <v>479</v>
      </c>
      <c r="E8202" s="191">
        <v>0</v>
      </c>
    </row>
    <row r="8203" spans="1:5" x14ac:dyDescent="0.25">
      <c r="A8203" s="188">
        <v>3703070001</v>
      </c>
      <c r="B8203" s="188" t="s">
        <v>5142</v>
      </c>
      <c r="C8203" s="188" t="s">
        <v>916</v>
      </c>
      <c r="D8203" s="188" t="s">
        <v>602</v>
      </c>
      <c r="E8203" s="189">
        <v>0</v>
      </c>
    </row>
    <row r="8204" spans="1:5" x14ac:dyDescent="0.25">
      <c r="A8204" s="190">
        <v>3703070002</v>
      </c>
      <c r="B8204" s="190" t="s">
        <v>2897</v>
      </c>
      <c r="C8204" s="190" t="s">
        <v>916</v>
      </c>
      <c r="D8204" s="190" t="s">
        <v>602</v>
      </c>
      <c r="E8204" s="191">
        <v>0</v>
      </c>
    </row>
    <row r="8205" spans="1:5" x14ac:dyDescent="0.25">
      <c r="A8205" s="188">
        <v>3703070003</v>
      </c>
      <c r="B8205" s="188" t="s">
        <v>10016</v>
      </c>
      <c r="C8205" s="188" t="s">
        <v>916</v>
      </c>
      <c r="D8205" s="188" t="s">
        <v>602</v>
      </c>
      <c r="E8205" s="189">
        <v>0</v>
      </c>
    </row>
    <row r="8206" spans="1:5" x14ac:dyDescent="0.25">
      <c r="A8206" s="190">
        <v>3703070004</v>
      </c>
      <c r="B8206" s="190" t="s">
        <v>5525</v>
      </c>
      <c r="C8206" s="190" t="s">
        <v>916</v>
      </c>
      <c r="D8206" s="190" t="s">
        <v>479</v>
      </c>
      <c r="E8206" s="191">
        <v>0</v>
      </c>
    </row>
    <row r="8207" spans="1:5" x14ac:dyDescent="0.25">
      <c r="A8207" s="188">
        <v>3703070005</v>
      </c>
      <c r="B8207" s="188" t="s">
        <v>8657</v>
      </c>
      <c r="C8207" s="188" t="s">
        <v>916</v>
      </c>
      <c r="D8207" s="188" t="s">
        <v>479</v>
      </c>
      <c r="E8207" s="189">
        <v>0</v>
      </c>
    </row>
    <row r="8208" spans="1:5" x14ac:dyDescent="0.25">
      <c r="A8208" s="190">
        <v>3703070006</v>
      </c>
      <c r="B8208" s="190" t="s">
        <v>4619</v>
      </c>
      <c r="C8208" s="190" t="s">
        <v>916</v>
      </c>
      <c r="D8208" s="190" t="s">
        <v>479</v>
      </c>
      <c r="E8208" s="191">
        <v>0</v>
      </c>
    </row>
    <row r="8209" spans="1:5" x14ac:dyDescent="0.25">
      <c r="A8209" s="188">
        <v>3703070007</v>
      </c>
      <c r="B8209" s="188" t="s">
        <v>3425</v>
      </c>
      <c r="C8209" s="188" t="s">
        <v>916</v>
      </c>
      <c r="D8209" s="188" t="s">
        <v>479</v>
      </c>
      <c r="E8209" s="189">
        <v>0</v>
      </c>
    </row>
    <row r="8210" spans="1:5" x14ac:dyDescent="0.25">
      <c r="A8210" s="190">
        <v>3703070008</v>
      </c>
      <c r="B8210" s="190" t="s">
        <v>5975</v>
      </c>
      <c r="C8210" s="190" t="s">
        <v>916</v>
      </c>
      <c r="D8210" s="190" t="s">
        <v>479</v>
      </c>
      <c r="E8210" s="191">
        <v>0</v>
      </c>
    </row>
    <row r="8211" spans="1:5" x14ac:dyDescent="0.25">
      <c r="A8211" s="188">
        <v>3703070009</v>
      </c>
      <c r="B8211" s="188" t="s">
        <v>4620</v>
      </c>
      <c r="C8211" s="188" t="s">
        <v>916</v>
      </c>
      <c r="D8211" s="188" t="s">
        <v>479</v>
      </c>
      <c r="E8211" s="189">
        <v>0</v>
      </c>
    </row>
    <row r="8212" spans="1:5" x14ac:dyDescent="0.25">
      <c r="A8212" s="190">
        <v>3703070010</v>
      </c>
      <c r="B8212" s="190" t="s">
        <v>2898</v>
      </c>
      <c r="C8212" s="190" t="s">
        <v>916</v>
      </c>
      <c r="D8212" s="190" t="s">
        <v>479</v>
      </c>
      <c r="E8212" s="191">
        <v>0</v>
      </c>
    </row>
    <row r="8213" spans="1:5" x14ac:dyDescent="0.25">
      <c r="A8213" s="188">
        <v>3703070011</v>
      </c>
      <c r="B8213" s="188" t="s">
        <v>4621</v>
      </c>
      <c r="C8213" s="188" t="s">
        <v>916</v>
      </c>
      <c r="D8213" s="188" t="s">
        <v>479</v>
      </c>
      <c r="E8213" s="189">
        <v>0</v>
      </c>
    </row>
    <row r="8214" spans="1:5" x14ac:dyDescent="0.25">
      <c r="A8214" s="190">
        <v>3703070012</v>
      </c>
      <c r="B8214" s="190" t="s">
        <v>2899</v>
      </c>
      <c r="C8214" s="190" t="s">
        <v>916</v>
      </c>
      <c r="D8214" s="190" t="s">
        <v>479</v>
      </c>
      <c r="E8214" s="191">
        <v>0</v>
      </c>
    </row>
    <row r="8215" spans="1:5" x14ac:dyDescent="0.25">
      <c r="A8215" s="188">
        <v>3703070013</v>
      </c>
      <c r="B8215" s="188" t="s">
        <v>12088</v>
      </c>
      <c r="C8215" s="188" t="s">
        <v>916</v>
      </c>
      <c r="D8215" s="188" t="s">
        <v>479</v>
      </c>
      <c r="E8215" s="189">
        <v>0</v>
      </c>
    </row>
    <row r="8216" spans="1:5" x14ac:dyDescent="0.25">
      <c r="A8216" s="190">
        <v>3703070014</v>
      </c>
      <c r="B8216" s="190" t="s">
        <v>4622</v>
      </c>
      <c r="C8216" s="190" t="s">
        <v>916</v>
      </c>
      <c r="D8216" s="190" t="s">
        <v>479</v>
      </c>
      <c r="E8216" s="191">
        <v>0</v>
      </c>
    </row>
    <row r="8217" spans="1:5" x14ac:dyDescent="0.25">
      <c r="A8217" s="188">
        <v>3703070015</v>
      </c>
      <c r="B8217" s="188" t="s">
        <v>4623</v>
      </c>
      <c r="C8217" s="188" t="s">
        <v>916</v>
      </c>
      <c r="D8217" s="188" t="s">
        <v>479</v>
      </c>
      <c r="E8217" s="189">
        <v>0</v>
      </c>
    </row>
    <row r="8218" spans="1:5" x14ac:dyDescent="0.25">
      <c r="A8218" s="190">
        <v>3703070016</v>
      </c>
      <c r="B8218" s="190" t="s">
        <v>4624</v>
      </c>
      <c r="C8218" s="190" t="s">
        <v>916</v>
      </c>
      <c r="D8218" s="190" t="s">
        <v>479</v>
      </c>
      <c r="E8218" s="191">
        <v>0</v>
      </c>
    </row>
    <row r="8219" spans="1:5" x14ac:dyDescent="0.25">
      <c r="A8219" s="188">
        <v>3703070017</v>
      </c>
      <c r="B8219" s="188" t="s">
        <v>8658</v>
      </c>
      <c r="C8219" s="188" t="s">
        <v>916</v>
      </c>
      <c r="D8219" s="188" t="s">
        <v>479</v>
      </c>
      <c r="E8219" s="189">
        <v>0</v>
      </c>
    </row>
    <row r="8220" spans="1:5" x14ac:dyDescent="0.25">
      <c r="A8220" s="190">
        <v>3703070018</v>
      </c>
      <c r="B8220" s="190" t="s">
        <v>4625</v>
      </c>
      <c r="C8220" s="190" t="s">
        <v>916</v>
      </c>
      <c r="D8220" s="190" t="s">
        <v>479</v>
      </c>
      <c r="E8220" s="191">
        <v>0</v>
      </c>
    </row>
    <row r="8221" spans="1:5" x14ac:dyDescent="0.25">
      <c r="A8221" s="188">
        <v>3703070019</v>
      </c>
      <c r="B8221" s="188" t="s">
        <v>5530</v>
      </c>
      <c r="C8221" s="188" t="s">
        <v>916</v>
      </c>
      <c r="D8221" s="188" t="s">
        <v>479</v>
      </c>
      <c r="E8221" s="189">
        <v>0</v>
      </c>
    </row>
    <row r="8222" spans="1:5" x14ac:dyDescent="0.25">
      <c r="A8222" s="190">
        <v>3703070021</v>
      </c>
      <c r="B8222" s="190" t="s">
        <v>4626</v>
      </c>
      <c r="C8222" s="190" t="s">
        <v>916</v>
      </c>
      <c r="D8222" s="190" t="s">
        <v>479</v>
      </c>
      <c r="E8222" s="191">
        <v>0</v>
      </c>
    </row>
    <row r="8223" spans="1:5" x14ac:dyDescent="0.25">
      <c r="A8223" s="188">
        <v>3703070022</v>
      </c>
      <c r="B8223" s="188" t="s">
        <v>2900</v>
      </c>
      <c r="C8223" s="188" t="s">
        <v>916</v>
      </c>
      <c r="D8223" s="188" t="s">
        <v>479</v>
      </c>
      <c r="E8223" s="189">
        <v>0</v>
      </c>
    </row>
    <row r="8224" spans="1:5" x14ac:dyDescent="0.25">
      <c r="A8224" s="190">
        <v>3703070023</v>
      </c>
      <c r="B8224" s="190" t="s">
        <v>4627</v>
      </c>
      <c r="C8224" s="190" t="s">
        <v>916</v>
      </c>
      <c r="D8224" s="190" t="s">
        <v>479</v>
      </c>
      <c r="E8224" s="191">
        <v>0</v>
      </c>
    </row>
    <row r="8225" spans="1:5" x14ac:dyDescent="0.25">
      <c r="A8225" s="188">
        <v>3703070024</v>
      </c>
      <c r="B8225" s="188" t="s">
        <v>5976</v>
      </c>
      <c r="C8225" s="188" t="s">
        <v>916</v>
      </c>
      <c r="D8225" s="188" t="s">
        <v>479</v>
      </c>
      <c r="E8225" s="189">
        <v>0</v>
      </c>
    </row>
    <row r="8226" spans="1:5" x14ac:dyDescent="0.25">
      <c r="A8226" s="190">
        <v>3703070025</v>
      </c>
      <c r="B8226" s="190" t="s">
        <v>4628</v>
      </c>
      <c r="C8226" s="190" t="s">
        <v>916</v>
      </c>
      <c r="D8226" s="190" t="s">
        <v>479</v>
      </c>
      <c r="E8226" s="191">
        <v>0</v>
      </c>
    </row>
    <row r="8227" spans="1:5" x14ac:dyDescent="0.25">
      <c r="A8227" s="188">
        <v>3703070026</v>
      </c>
      <c r="B8227" s="188" t="s">
        <v>5977</v>
      </c>
      <c r="C8227" s="188" t="s">
        <v>916</v>
      </c>
      <c r="D8227" s="188" t="s">
        <v>479</v>
      </c>
      <c r="E8227" s="189">
        <v>0</v>
      </c>
    </row>
    <row r="8228" spans="1:5" x14ac:dyDescent="0.25">
      <c r="A8228" s="190">
        <v>3703070027</v>
      </c>
      <c r="B8228" s="190" t="s">
        <v>8659</v>
      </c>
      <c r="C8228" s="190" t="s">
        <v>916</v>
      </c>
      <c r="D8228" s="190" t="s">
        <v>479</v>
      </c>
      <c r="E8228" s="191">
        <v>0</v>
      </c>
    </row>
    <row r="8229" spans="1:5" x14ac:dyDescent="0.25">
      <c r="A8229" s="188">
        <v>3703070028</v>
      </c>
      <c r="B8229" s="188" t="s">
        <v>2901</v>
      </c>
      <c r="C8229" s="188" t="s">
        <v>916</v>
      </c>
      <c r="D8229" s="188" t="s">
        <v>479</v>
      </c>
      <c r="E8229" s="189">
        <v>0</v>
      </c>
    </row>
    <row r="8230" spans="1:5" x14ac:dyDescent="0.25">
      <c r="A8230" s="190">
        <v>3703070029</v>
      </c>
      <c r="B8230" s="190" t="s">
        <v>4629</v>
      </c>
      <c r="C8230" s="190" t="s">
        <v>916</v>
      </c>
      <c r="D8230" s="190" t="s">
        <v>479</v>
      </c>
      <c r="E8230" s="191">
        <v>0</v>
      </c>
    </row>
    <row r="8231" spans="1:5" x14ac:dyDescent="0.25">
      <c r="A8231" s="188">
        <v>3703070030</v>
      </c>
      <c r="B8231" s="188" t="s">
        <v>5978</v>
      </c>
      <c r="C8231" s="188" t="s">
        <v>916</v>
      </c>
      <c r="D8231" s="188" t="s">
        <v>479</v>
      </c>
      <c r="E8231" s="189">
        <v>0</v>
      </c>
    </row>
    <row r="8232" spans="1:5" x14ac:dyDescent="0.25">
      <c r="A8232" s="190">
        <v>3703070031</v>
      </c>
      <c r="B8232" s="190" t="s">
        <v>7200</v>
      </c>
      <c r="C8232" s="190" t="s">
        <v>916</v>
      </c>
      <c r="D8232" s="190" t="s">
        <v>479</v>
      </c>
      <c r="E8232" s="191">
        <v>0</v>
      </c>
    </row>
    <row r="8233" spans="1:5" x14ac:dyDescent="0.25">
      <c r="A8233" s="188">
        <v>3703070032</v>
      </c>
      <c r="B8233" s="188" t="s">
        <v>7224</v>
      </c>
      <c r="C8233" s="188" t="s">
        <v>916</v>
      </c>
      <c r="D8233" s="188" t="s">
        <v>479</v>
      </c>
      <c r="E8233" s="189">
        <v>0</v>
      </c>
    </row>
    <row r="8234" spans="1:5" x14ac:dyDescent="0.25">
      <c r="A8234" s="190">
        <v>3703070033</v>
      </c>
      <c r="B8234" s="190" t="s">
        <v>5544</v>
      </c>
      <c r="C8234" s="190" t="s">
        <v>916</v>
      </c>
      <c r="D8234" s="190" t="s">
        <v>479</v>
      </c>
      <c r="E8234" s="191">
        <v>0</v>
      </c>
    </row>
    <row r="8235" spans="1:5" x14ac:dyDescent="0.25">
      <c r="A8235" s="188">
        <v>3703070034</v>
      </c>
      <c r="B8235" s="188" t="s">
        <v>2902</v>
      </c>
      <c r="C8235" s="188" t="s">
        <v>916</v>
      </c>
      <c r="D8235" s="188" t="s">
        <v>479</v>
      </c>
      <c r="E8235" s="189">
        <v>0</v>
      </c>
    </row>
    <row r="8236" spans="1:5" x14ac:dyDescent="0.25">
      <c r="A8236" s="190">
        <v>3703070035</v>
      </c>
      <c r="B8236" s="190" t="s">
        <v>2084</v>
      </c>
      <c r="C8236" s="190" t="s">
        <v>916</v>
      </c>
      <c r="D8236" s="190" t="s">
        <v>1975</v>
      </c>
      <c r="E8236" s="191">
        <v>0</v>
      </c>
    </row>
    <row r="8237" spans="1:5" x14ac:dyDescent="0.25">
      <c r="A8237" s="188">
        <v>3703070036</v>
      </c>
      <c r="B8237" s="188" t="s">
        <v>10017</v>
      </c>
      <c r="C8237" s="188" t="s">
        <v>916</v>
      </c>
      <c r="D8237" s="188" t="s">
        <v>1975</v>
      </c>
      <c r="E8237" s="189">
        <v>0</v>
      </c>
    </row>
    <row r="8238" spans="1:5" x14ac:dyDescent="0.25">
      <c r="A8238" s="190">
        <v>3703070037</v>
      </c>
      <c r="B8238" s="190" t="s">
        <v>12089</v>
      </c>
      <c r="C8238" s="190" t="s">
        <v>916</v>
      </c>
      <c r="D8238" s="190" t="s">
        <v>1975</v>
      </c>
      <c r="E8238" s="191">
        <v>0</v>
      </c>
    </row>
    <row r="8239" spans="1:5" x14ac:dyDescent="0.25">
      <c r="A8239" s="188">
        <v>3703070038</v>
      </c>
      <c r="B8239" s="188" t="s">
        <v>12090</v>
      </c>
      <c r="C8239" s="188" t="s">
        <v>916</v>
      </c>
      <c r="D8239" s="188" t="s">
        <v>1984</v>
      </c>
      <c r="E8239" s="189">
        <v>0</v>
      </c>
    </row>
    <row r="8240" spans="1:5" x14ac:dyDescent="0.25">
      <c r="A8240" s="190">
        <v>3703070039</v>
      </c>
      <c r="B8240" s="190" t="s">
        <v>7291</v>
      </c>
      <c r="C8240" s="190" t="s">
        <v>916</v>
      </c>
      <c r="D8240" s="190" t="s">
        <v>1984</v>
      </c>
      <c r="E8240" s="191">
        <v>0</v>
      </c>
    </row>
    <row r="8241" spans="1:5" x14ac:dyDescent="0.25">
      <c r="A8241" s="188">
        <v>3703070040</v>
      </c>
      <c r="B8241" s="188" t="s">
        <v>2903</v>
      </c>
      <c r="C8241" s="188" t="s">
        <v>916</v>
      </c>
      <c r="D8241" s="188" t="s">
        <v>479</v>
      </c>
      <c r="E8241" s="189">
        <v>0</v>
      </c>
    </row>
    <row r="8242" spans="1:5" x14ac:dyDescent="0.25">
      <c r="A8242" s="190">
        <v>3703070041</v>
      </c>
      <c r="B8242" s="190" t="s">
        <v>5979</v>
      </c>
      <c r="C8242" s="190" t="s">
        <v>916</v>
      </c>
      <c r="D8242" s="190" t="s">
        <v>2002</v>
      </c>
      <c r="E8242" s="191">
        <v>0</v>
      </c>
    </row>
    <row r="8243" spans="1:5" x14ac:dyDescent="0.25">
      <c r="A8243" s="188">
        <v>3703070042</v>
      </c>
      <c r="B8243" s="188" t="s">
        <v>2904</v>
      </c>
      <c r="C8243" s="188" t="s">
        <v>916</v>
      </c>
      <c r="D8243" s="188" t="s">
        <v>2002</v>
      </c>
      <c r="E8243" s="189">
        <v>0</v>
      </c>
    </row>
    <row r="8244" spans="1:5" x14ac:dyDescent="0.25">
      <c r="A8244" s="190">
        <v>3703070043</v>
      </c>
      <c r="B8244" s="190" t="s">
        <v>2905</v>
      </c>
      <c r="C8244" s="190" t="s">
        <v>916</v>
      </c>
      <c r="D8244" s="190" t="s">
        <v>2002</v>
      </c>
      <c r="E8244" s="191">
        <v>0</v>
      </c>
    </row>
    <row r="8245" spans="1:5" x14ac:dyDescent="0.25">
      <c r="A8245" s="188">
        <v>3703070044</v>
      </c>
      <c r="B8245" s="188" t="s">
        <v>2906</v>
      </c>
      <c r="C8245" s="188" t="s">
        <v>916</v>
      </c>
      <c r="D8245" s="188" t="s">
        <v>1975</v>
      </c>
      <c r="E8245" s="189">
        <v>0</v>
      </c>
    </row>
    <row r="8246" spans="1:5" x14ac:dyDescent="0.25">
      <c r="A8246" s="190">
        <v>3703070045</v>
      </c>
      <c r="B8246" s="190" t="s">
        <v>7451</v>
      </c>
      <c r="C8246" s="190" t="s">
        <v>916</v>
      </c>
      <c r="D8246" s="190" t="s">
        <v>478</v>
      </c>
      <c r="E8246" s="191">
        <v>0</v>
      </c>
    </row>
    <row r="8247" spans="1:5" x14ac:dyDescent="0.25">
      <c r="A8247" s="188">
        <v>3703070046</v>
      </c>
      <c r="B8247" s="188" t="s">
        <v>2907</v>
      </c>
      <c r="C8247" s="188" t="s">
        <v>916</v>
      </c>
      <c r="D8247" s="188" t="s">
        <v>479</v>
      </c>
      <c r="E8247" s="189">
        <v>0</v>
      </c>
    </row>
    <row r="8248" spans="1:5" x14ac:dyDescent="0.25">
      <c r="A8248" s="190">
        <v>3703070047</v>
      </c>
      <c r="B8248" s="190" t="s">
        <v>2908</v>
      </c>
      <c r="C8248" s="190" t="s">
        <v>916</v>
      </c>
      <c r="D8248" s="190" t="s">
        <v>479</v>
      </c>
      <c r="E8248" s="191">
        <v>0</v>
      </c>
    </row>
    <row r="8249" spans="1:5" x14ac:dyDescent="0.25">
      <c r="A8249" s="188">
        <v>3703070048</v>
      </c>
      <c r="B8249" s="188" t="s">
        <v>2909</v>
      </c>
      <c r="C8249" s="188" t="s">
        <v>916</v>
      </c>
      <c r="D8249" s="188" t="s">
        <v>479</v>
      </c>
      <c r="E8249" s="189">
        <v>0</v>
      </c>
    </row>
    <row r="8250" spans="1:5" x14ac:dyDescent="0.25">
      <c r="A8250" s="190">
        <v>3703070049</v>
      </c>
      <c r="B8250" s="190" t="s">
        <v>2910</v>
      </c>
      <c r="C8250" s="190" t="s">
        <v>916</v>
      </c>
      <c r="D8250" s="190" t="s">
        <v>479</v>
      </c>
      <c r="E8250" s="191">
        <v>0</v>
      </c>
    </row>
    <row r="8251" spans="1:5" x14ac:dyDescent="0.25">
      <c r="A8251" s="188">
        <v>3703070050</v>
      </c>
      <c r="B8251" s="188" t="s">
        <v>2911</v>
      </c>
      <c r="C8251" s="188" t="s">
        <v>916</v>
      </c>
      <c r="D8251" s="188" t="s">
        <v>479</v>
      </c>
      <c r="E8251" s="189">
        <v>0</v>
      </c>
    </row>
    <row r="8252" spans="1:5" x14ac:dyDescent="0.25">
      <c r="A8252" s="190">
        <v>3703070051</v>
      </c>
      <c r="B8252" s="190" t="s">
        <v>2912</v>
      </c>
      <c r="C8252" s="190" t="s">
        <v>916</v>
      </c>
      <c r="D8252" s="190" t="s">
        <v>479</v>
      </c>
      <c r="E8252" s="191">
        <v>0</v>
      </c>
    </row>
    <row r="8253" spans="1:5" x14ac:dyDescent="0.25">
      <c r="A8253" s="188">
        <v>3703080001</v>
      </c>
      <c r="B8253" s="188" t="s">
        <v>10018</v>
      </c>
      <c r="C8253" s="188" t="s">
        <v>916</v>
      </c>
      <c r="D8253" s="188" t="s">
        <v>2092</v>
      </c>
      <c r="E8253" s="189">
        <v>0</v>
      </c>
    </row>
    <row r="8254" spans="1:5" x14ac:dyDescent="0.25">
      <c r="A8254" s="190">
        <v>3703080002</v>
      </c>
      <c r="B8254" s="190" t="s">
        <v>10019</v>
      </c>
      <c r="C8254" s="190" t="s">
        <v>916</v>
      </c>
      <c r="D8254" s="190" t="s">
        <v>2092</v>
      </c>
      <c r="E8254" s="191">
        <v>0</v>
      </c>
    </row>
    <row r="8255" spans="1:5" x14ac:dyDescent="0.25">
      <c r="A8255" s="188">
        <v>3703080003</v>
      </c>
      <c r="B8255" s="188" t="s">
        <v>10020</v>
      </c>
      <c r="C8255" s="188" t="s">
        <v>916</v>
      </c>
      <c r="D8255" s="188" t="s">
        <v>2092</v>
      </c>
      <c r="E8255" s="189">
        <v>0</v>
      </c>
    </row>
    <row r="8256" spans="1:5" x14ac:dyDescent="0.25">
      <c r="A8256" s="190">
        <v>3703080004</v>
      </c>
      <c r="B8256" s="190" t="s">
        <v>10021</v>
      </c>
      <c r="C8256" s="190" t="s">
        <v>916</v>
      </c>
      <c r="D8256" s="190" t="s">
        <v>2092</v>
      </c>
      <c r="E8256" s="191">
        <v>0</v>
      </c>
    </row>
    <row r="8257" spans="1:5" x14ac:dyDescent="0.25">
      <c r="A8257" s="188">
        <v>3703080005</v>
      </c>
      <c r="B8257" s="188" t="s">
        <v>10022</v>
      </c>
      <c r="C8257" s="188" t="s">
        <v>916</v>
      </c>
      <c r="D8257" s="188" t="s">
        <v>1975</v>
      </c>
      <c r="E8257" s="189">
        <v>0</v>
      </c>
    </row>
    <row r="8258" spans="1:5" x14ac:dyDescent="0.25">
      <c r="A8258" s="190">
        <v>3703080006</v>
      </c>
      <c r="B8258" s="190" t="s">
        <v>4848</v>
      </c>
      <c r="C8258" s="190" t="s">
        <v>916</v>
      </c>
      <c r="D8258" s="190" t="s">
        <v>2092</v>
      </c>
      <c r="E8258" s="191">
        <v>0</v>
      </c>
    </row>
    <row r="8259" spans="1:5" x14ac:dyDescent="0.25">
      <c r="A8259" s="188">
        <v>3703080007</v>
      </c>
      <c r="B8259" s="188" t="s">
        <v>10023</v>
      </c>
      <c r="C8259" s="188" t="s">
        <v>916</v>
      </c>
      <c r="D8259" s="188" t="s">
        <v>2092</v>
      </c>
      <c r="E8259" s="189">
        <v>0</v>
      </c>
    </row>
    <row r="8260" spans="1:5" x14ac:dyDescent="0.25">
      <c r="A8260" s="190">
        <v>3703080008</v>
      </c>
      <c r="B8260" s="190" t="s">
        <v>5556</v>
      </c>
      <c r="C8260" s="190" t="s">
        <v>916</v>
      </c>
      <c r="D8260" s="190" t="s">
        <v>2092</v>
      </c>
      <c r="E8260" s="191">
        <v>0</v>
      </c>
    </row>
    <row r="8261" spans="1:5" x14ac:dyDescent="0.25">
      <c r="A8261" s="188">
        <v>3703080009</v>
      </c>
      <c r="B8261" s="188" t="s">
        <v>4358</v>
      </c>
      <c r="C8261" s="188" t="s">
        <v>916</v>
      </c>
      <c r="D8261" s="188" t="s">
        <v>479</v>
      </c>
      <c r="E8261" s="189">
        <v>0</v>
      </c>
    </row>
    <row r="8262" spans="1:5" x14ac:dyDescent="0.25">
      <c r="A8262" s="190">
        <v>3703080010</v>
      </c>
      <c r="B8262" s="190" t="s">
        <v>4834</v>
      </c>
      <c r="C8262" s="190" t="s">
        <v>916</v>
      </c>
      <c r="D8262" s="190" t="s">
        <v>479</v>
      </c>
      <c r="E8262" s="191">
        <v>0</v>
      </c>
    </row>
    <row r="8263" spans="1:5" x14ac:dyDescent="0.25">
      <c r="A8263" s="188">
        <v>3703080011</v>
      </c>
      <c r="B8263" s="188" t="s">
        <v>4835</v>
      </c>
      <c r="C8263" s="188" t="s">
        <v>916</v>
      </c>
      <c r="D8263" s="188" t="s">
        <v>479</v>
      </c>
      <c r="E8263" s="189">
        <v>0</v>
      </c>
    </row>
    <row r="8264" spans="1:5" x14ac:dyDescent="0.25">
      <c r="A8264" s="190">
        <v>3703080012</v>
      </c>
      <c r="B8264" s="190" t="s">
        <v>4285</v>
      </c>
      <c r="C8264" s="190" t="s">
        <v>916</v>
      </c>
      <c r="D8264" s="190" t="s">
        <v>479</v>
      </c>
      <c r="E8264" s="191">
        <v>0</v>
      </c>
    </row>
    <row r="8265" spans="1:5" x14ac:dyDescent="0.25">
      <c r="A8265" s="188">
        <v>3703080013</v>
      </c>
      <c r="B8265" s="188" t="s">
        <v>8786</v>
      </c>
      <c r="C8265" s="188" t="s">
        <v>916</v>
      </c>
      <c r="D8265" s="188" t="s">
        <v>479</v>
      </c>
      <c r="E8265" s="189">
        <v>0</v>
      </c>
    </row>
    <row r="8266" spans="1:5" x14ac:dyDescent="0.25">
      <c r="A8266" s="190">
        <v>3703080014</v>
      </c>
      <c r="B8266" s="190" t="s">
        <v>2614</v>
      </c>
      <c r="C8266" s="190" t="s">
        <v>916</v>
      </c>
      <c r="D8266" s="190" t="s">
        <v>2092</v>
      </c>
      <c r="E8266" s="191">
        <v>0</v>
      </c>
    </row>
    <row r="8267" spans="1:5" x14ac:dyDescent="0.25">
      <c r="A8267" s="188">
        <v>3703080015</v>
      </c>
      <c r="B8267" s="188" t="s">
        <v>10024</v>
      </c>
      <c r="C8267" s="188" t="s">
        <v>916</v>
      </c>
      <c r="D8267" s="188" t="s">
        <v>2092</v>
      </c>
      <c r="E8267" s="189">
        <v>0</v>
      </c>
    </row>
    <row r="8268" spans="1:5" x14ac:dyDescent="0.25">
      <c r="A8268" s="190">
        <v>3703080016</v>
      </c>
      <c r="B8268" s="190" t="s">
        <v>10025</v>
      </c>
      <c r="C8268" s="190" t="s">
        <v>916</v>
      </c>
      <c r="D8268" s="190" t="s">
        <v>2092</v>
      </c>
      <c r="E8268" s="191">
        <v>0</v>
      </c>
    </row>
    <row r="8269" spans="1:5" x14ac:dyDescent="0.25">
      <c r="A8269" s="188">
        <v>3703080017</v>
      </c>
      <c r="B8269" s="188" t="s">
        <v>10026</v>
      </c>
      <c r="C8269" s="188" t="s">
        <v>916</v>
      </c>
      <c r="D8269" s="188" t="s">
        <v>2092</v>
      </c>
      <c r="E8269" s="189">
        <v>0</v>
      </c>
    </row>
    <row r="8270" spans="1:5" x14ac:dyDescent="0.25">
      <c r="A8270" s="190">
        <v>3703080018</v>
      </c>
      <c r="B8270" s="190" t="s">
        <v>5553</v>
      </c>
      <c r="C8270" s="190" t="s">
        <v>916</v>
      </c>
      <c r="D8270" s="190" t="s">
        <v>479</v>
      </c>
      <c r="E8270" s="191">
        <v>0</v>
      </c>
    </row>
    <row r="8271" spans="1:5" x14ac:dyDescent="0.25">
      <c r="A8271" s="188">
        <v>3703080019</v>
      </c>
      <c r="B8271" s="188" t="s">
        <v>5562</v>
      </c>
      <c r="C8271" s="188" t="s">
        <v>916</v>
      </c>
      <c r="D8271" s="188" t="s">
        <v>479</v>
      </c>
      <c r="E8271" s="189">
        <v>0</v>
      </c>
    </row>
    <row r="8272" spans="1:5" x14ac:dyDescent="0.25">
      <c r="A8272" s="190">
        <v>3703080020</v>
      </c>
      <c r="B8272" s="190" t="s">
        <v>5560</v>
      </c>
      <c r="C8272" s="190" t="s">
        <v>916</v>
      </c>
      <c r="D8272" s="190" t="s">
        <v>479</v>
      </c>
      <c r="E8272" s="191">
        <v>0</v>
      </c>
    </row>
    <row r="8273" spans="1:5" x14ac:dyDescent="0.25">
      <c r="A8273" s="188">
        <v>3703080021</v>
      </c>
      <c r="B8273" s="188" t="s">
        <v>10027</v>
      </c>
      <c r="C8273" s="188" t="s">
        <v>916</v>
      </c>
      <c r="D8273" s="188" t="s">
        <v>2092</v>
      </c>
      <c r="E8273" s="189">
        <v>0</v>
      </c>
    </row>
    <row r="8274" spans="1:5" x14ac:dyDescent="0.25">
      <c r="A8274" s="190">
        <v>3703080022</v>
      </c>
      <c r="B8274" s="190" t="s">
        <v>10028</v>
      </c>
      <c r="C8274" s="190" t="s">
        <v>916</v>
      </c>
      <c r="D8274" s="190" t="s">
        <v>2092</v>
      </c>
      <c r="E8274" s="191">
        <v>0</v>
      </c>
    </row>
    <row r="8275" spans="1:5" x14ac:dyDescent="0.25">
      <c r="A8275" s="188">
        <v>3703080023</v>
      </c>
      <c r="B8275" s="188" t="s">
        <v>10029</v>
      </c>
      <c r="C8275" s="188" t="s">
        <v>916</v>
      </c>
      <c r="D8275" s="188" t="s">
        <v>2092</v>
      </c>
      <c r="E8275" s="189">
        <v>0</v>
      </c>
    </row>
    <row r="8276" spans="1:5" x14ac:dyDescent="0.25">
      <c r="A8276" s="190">
        <v>3703080024</v>
      </c>
      <c r="B8276" s="190" t="s">
        <v>10030</v>
      </c>
      <c r="C8276" s="190" t="s">
        <v>916</v>
      </c>
      <c r="D8276" s="190" t="s">
        <v>2092</v>
      </c>
      <c r="E8276" s="191">
        <v>0</v>
      </c>
    </row>
    <row r="8277" spans="1:5" x14ac:dyDescent="0.25">
      <c r="A8277" s="188">
        <v>3703080025</v>
      </c>
      <c r="B8277" s="188" t="s">
        <v>10031</v>
      </c>
      <c r="C8277" s="188" t="s">
        <v>916</v>
      </c>
      <c r="D8277" s="188" t="s">
        <v>2092</v>
      </c>
      <c r="E8277" s="189">
        <v>0</v>
      </c>
    </row>
    <row r="8278" spans="1:5" x14ac:dyDescent="0.25">
      <c r="A8278" s="190">
        <v>3703080026</v>
      </c>
      <c r="B8278" s="190" t="s">
        <v>10032</v>
      </c>
      <c r="C8278" s="190" t="s">
        <v>916</v>
      </c>
      <c r="D8278" s="190" t="s">
        <v>1975</v>
      </c>
      <c r="E8278" s="191">
        <v>0</v>
      </c>
    </row>
    <row r="8279" spans="1:5" x14ac:dyDescent="0.25">
      <c r="A8279" s="188">
        <v>3703080027</v>
      </c>
      <c r="B8279" s="188" t="s">
        <v>10033</v>
      </c>
      <c r="C8279" s="188" t="s">
        <v>916</v>
      </c>
      <c r="D8279" s="188" t="s">
        <v>1975</v>
      </c>
      <c r="E8279" s="189">
        <v>0</v>
      </c>
    </row>
    <row r="8280" spans="1:5" x14ac:dyDescent="0.25">
      <c r="A8280" s="190">
        <v>3703080028</v>
      </c>
      <c r="B8280" s="190" t="s">
        <v>10034</v>
      </c>
      <c r="C8280" s="190" t="s">
        <v>916</v>
      </c>
      <c r="D8280" s="190" t="s">
        <v>1975</v>
      </c>
      <c r="E8280" s="191">
        <v>0</v>
      </c>
    </row>
    <row r="8281" spans="1:5" x14ac:dyDescent="0.25">
      <c r="A8281" s="188">
        <v>3703080029</v>
      </c>
      <c r="B8281" s="188" t="s">
        <v>10035</v>
      </c>
      <c r="C8281" s="188" t="s">
        <v>916</v>
      </c>
      <c r="D8281" s="188" t="s">
        <v>2092</v>
      </c>
      <c r="E8281" s="189">
        <v>0</v>
      </c>
    </row>
    <row r="8282" spans="1:5" x14ac:dyDescent="0.25">
      <c r="A8282" s="190">
        <v>3703080030</v>
      </c>
      <c r="B8282" s="190" t="s">
        <v>5545</v>
      </c>
      <c r="C8282" s="190" t="s">
        <v>916</v>
      </c>
      <c r="D8282" s="190" t="s">
        <v>479</v>
      </c>
      <c r="E8282" s="191">
        <v>0</v>
      </c>
    </row>
    <row r="8283" spans="1:5" x14ac:dyDescent="0.25">
      <c r="A8283" s="188">
        <v>3703080031</v>
      </c>
      <c r="B8283" s="188" t="s">
        <v>10036</v>
      </c>
      <c r="C8283" s="188" t="s">
        <v>916</v>
      </c>
      <c r="D8283" s="188" t="s">
        <v>2092</v>
      </c>
      <c r="E8283" s="189">
        <v>0</v>
      </c>
    </row>
    <row r="8284" spans="1:5" x14ac:dyDescent="0.25">
      <c r="A8284" s="190">
        <v>3703080032</v>
      </c>
      <c r="B8284" s="190" t="s">
        <v>10037</v>
      </c>
      <c r="C8284" s="190" t="s">
        <v>916</v>
      </c>
      <c r="D8284" s="190" t="s">
        <v>489</v>
      </c>
      <c r="E8284" s="191">
        <v>0</v>
      </c>
    </row>
    <row r="8285" spans="1:5" x14ac:dyDescent="0.25">
      <c r="A8285" s="188">
        <v>3703080033</v>
      </c>
      <c r="B8285" s="188" t="s">
        <v>10038</v>
      </c>
      <c r="C8285" s="188" t="s">
        <v>916</v>
      </c>
      <c r="D8285" s="188" t="s">
        <v>1975</v>
      </c>
      <c r="E8285" s="189">
        <v>0</v>
      </c>
    </row>
    <row r="8286" spans="1:5" x14ac:dyDescent="0.25">
      <c r="A8286" s="190">
        <v>3703080034</v>
      </c>
      <c r="B8286" s="190" t="s">
        <v>7754</v>
      </c>
      <c r="C8286" s="190" t="s">
        <v>916</v>
      </c>
      <c r="D8286" s="190" t="s">
        <v>2092</v>
      </c>
      <c r="E8286" s="191">
        <v>0</v>
      </c>
    </row>
    <row r="8287" spans="1:5" x14ac:dyDescent="0.25">
      <c r="A8287" s="188">
        <v>3703080035</v>
      </c>
      <c r="B8287" s="188" t="s">
        <v>12551</v>
      </c>
      <c r="C8287" s="188" t="s">
        <v>916</v>
      </c>
      <c r="D8287" s="188" t="s">
        <v>479</v>
      </c>
      <c r="E8287" s="189">
        <v>0</v>
      </c>
    </row>
    <row r="8288" spans="1:5" x14ac:dyDescent="0.25">
      <c r="A8288" s="190">
        <v>3703080036</v>
      </c>
      <c r="B8288" s="190" t="s">
        <v>12552</v>
      </c>
      <c r="C8288" s="190" t="s">
        <v>916</v>
      </c>
      <c r="D8288" s="190" t="s">
        <v>2092</v>
      </c>
      <c r="E8288" s="191">
        <v>0</v>
      </c>
    </row>
    <row r="8289" spans="1:5" x14ac:dyDescent="0.25">
      <c r="A8289" s="188">
        <v>3703080037</v>
      </c>
      <c r="B8289" s="188" t="s">
        <v>12553</v>
      </c>
      <c r="C8289" s="188" t="s">
        <v>916</v>
      </c>
      <c r="D8289" s="188" t="s">
        <v>2092</v>
      </c>
      <c r="E8289" s="189">
        <v>0</v>
      </c>
    </row>
    <row r="8290" spans="1:5" x14ac:dyDescent="0.25">
      <c r="A8290" s="190">
        <v>3703110001</v>
      </c>
      <c r="B8290" s="190" t="s">
        <v>2913</v>
      </c>
      <c r="C8290" s="190" t="s">
        <v>916</v>
      </c>
      <c r="D8290" s="190" t="s">
        <v>479</v>
      </c>
      <c r="E8290" s="191">
        <v>0</v>
      </c>
    </row>
    <row r="8291" spans="1:5" x14ac:dyDescent="0.25">
      <c r="A8291" s="188">
        <v>3703110002</v>
      </c>
      <c r="B8291" s="188" t="s">
        <v>5980</v>
      </c>
      <c r="C8291" s="188" t="s">
        <v>916</v>
      </c>
      <c r="D8291" s="188" t="s">
        <v>479</v>
      </c>
      <c r="E8291" s="189">
        <v>0</v>
      </c>
    </row>
    <row r="8292" spans="1:5" x14ac:dyDescent="0.25">
      <c r="A8292" s="190">
        <v>3703110003</v>
      </c>
      <c r="B8292" s="190" t="s">
        <v>2652</v>
      </c>
      <c r="C8292" s="190" t="s">
        <v>916</v>
      </c>
      <c r="D8292" s="190" t="s">
        <v>479</v>
      </c>
      <c r="E8292" s="191">
        <v>0</v>
      </c>
    </row>
    <row r="8293" spans="1:5" x14ac:dyDescent="0.25">
      <c r="A8293" s="188">
        <v>3703110004</v>
      </c>
      <c r="B8293" s="188" t="s">
        <v>2914</v>
      </c>
      <c r="C8293" s="188" t="s">
        <v>916</v>
      </c>
      <c r="D8293" s="188" t="s">
        <v>1975</v>
      </c>
      <c r="E8293" s="189">
        <v>0</v>
      </c>
    </row>
    <row r="8294" spans="1:5" x14ac:dyDescent="0.25">
      <c r="A8294" s="190">
        <v>3703110005</v>
      </c>
      <c r="B8294" s="190" t="s">
        <v>7424</v>
      </c>
      <c r="C8294" s="190" t="s">
        <v>916</v>
      </c>
      <c r="D8294" s="190" t="s">
        <v>479</v>
      </c>
      <c r="E8294" s="191">
        <v>0</v>
      </c>
    </row>
    <row r="8295" spans="1:5" x14ac:dyDescent="0.25">
      <c r="A8295" s="188">
        <v>3703120001</v>
      </c>
      <c r="B8295" s="188" t="s">
        <v>3683</v>
      </c>
      <c r="C8295" s="188" t="s">
        <v>916</v>
      </c>
      <c r="D8295" s="188" t="s">
        <v>479</v>
      </c>
      <c r="E8295" s="189">
        <v>0</v>
      </c>
    </row>
    <row r="8296" spans="1:5" x14ac:dyDescent="0.25">
      <c r="A8296" s="190">
        <v>3703120002</v>
      </c>
      <c r="B8296" s="190" t="s">
        <v>3684</v>
      </c>
      <c r="C8296" s="190" t="s">
        <v>916</v>
      </c>
      <c r="D8296" s="190" t="s">
        <v>479</v>
      </c>
      <c r="E8296" s="191">
        <v>0</v>
      </c>
    </row>
    <row r="8297" spans="1:5" x14ac:dyDescent="0.25">
      <c r="A8297" s="188">
        <v>3703120003</v>
      </c>
      <c r="B8297" s="188" t="s">
        <v>3685</v>
      </c>
      <c r="C8297" s="188" t="s">
        <v>916</v>
      </c>
      <c r="D8297" s="188" t="s">
        <v>479</v>
      </c>
      <c r="E8297" s="189">
        <v>0</v>
      </c>
    </row>
    <row r="8298" spans="1:5" x14ac:dyDescent="0.25">
      <c r="A8298" s="190">
        <v>3703130001</v>
      </c>
      <c r="B8298" s="190" t="s">
        <v>4025</v>
      </c>
      <c r="C8298" s="190" t="s">
        <v>916</v>
      </c>
      <c r="D8298" s="190" t="s">
        <v>479</v>
      </c>
      <c r="E8298" s="191">
        <v>0</v>
      </c>
    </row>
    <row r="8299" spans="1:5" x14ac:dyDescent="0.25">
      <c r="A8299" s="188">
        <v>3703180001</v>
      </c>
      <c r="B8299" s="188" t="s">
        <v>5981</v>
      </c>
      <c r="C8299" s="188" t="s">
        <v>916</v>
      </c>
      <c r="D8299" s="188" t="s">
        <v>479</v>
      </c>
      <c r="E8299" s="189">
        <v>0</v>
      </c>
    </row>
    <row r="8300" spans="1:5" x14ac:dyDescent="0.25">
      <c r="A8300" s="190">
        <v>3703180002</v>
      </c>
      <c r="B8300" s="190" t="s">
        <v>5982</v>
      </c>
      <c r="C8300" s="190" t="s">
        <v>916</v>
      </c>
      <c r="D8300" s="190" t="s">
        <v>479</v>
      </c>
      <c r="E8300" s="191">
        <v>0</v>
      </c>
    </row>
    <row r="8301" spans="1:5" x14ac:dyDescent="0.25">
      <c r="A8301" s="188">
        <v>3703180003</v>
      </c>
      <c r="B8301" s="188" t="s">
        <v>5983</v>
      </c>
      <c r="C8301" s="188" t="s">
        <v>916</v>
      </c>
      <c r="D8301" s="188" t="s">
        <v>479</v>
      </c>
      <c r="E8301" s="189">
        <v>0</v>
      </c>
    </row>
    <row r="8302" spans="1:5" x14ac:dyDescent="0.25">
      <c r="A8302" s="190">
        <v>3703180004</v>
      </c>
      <c r="B8302" s="190" t="s">
        <v>5984</v>
      </c>
      <c r="C8302" s="190" t="s">
        <v>916</v>
      </c>
      <c r="D8302" s="190" t="s">
        <v>479</v>
      </c>
      <c r="E8302" s="191">
        <v>0</v>
      </c>
    </row>
    <row r="8303" spans="1:5" x14ac:dyDescent="0.25">
      <c r="A8303" s="188">
        <v>3703180005</v>
      </c>
      <c r="B8303" s="188" t="s">
        <v>5985</v>
      </c>
      <c r="C8303" s="188" t="s">
        <v>916</v>
      </c>
      <c r="D8303" s="188" t="s">
        <v>479</v>
      </c>
      <c r="E8303" s="189">
        <v>0</v>
      </c>
    </row>
    <row r="8304" spans="1:5" x14ac:dyDescent="0.25">
      <c r="A8304" s="190">
        <v>3703180006</v>
      </c>
      <c r="B8304" s="190" t="s">
        <v>7880</v>
      </c>
      <c r="C8304" s="190" t="s">
        <v>916</v>
      </c>
      <c r="D8304" s="190" t="s">
        <v>479</v>
      </c>
      <c r="E8304" s="191">
        <v>0</v>
      </c>
    </row>
    <row r="8305" spans="1:5" x14ac:dyDescent="0.25">
      <c r="A8305" s="188">
        <v>3703180007</v>
      </c>
      <c r="B8305" s="188" t="s">
        <v>10039</v>
      </c>
      <c r="C8305" s="188" t="s">
        <v>916</v>
      </c>
      <c r="D8305" s="188" t="s">
        <v>479</v>
      </c>
      <c r="E8305" s="189">
        <v>0</v>
      </c>
    </row>
    <row r="8306" spans="1:5" x14ac:dyDescent="0.25">
      <c r="A8306" s="190">
        <v>3703180008</v>
      </c>
      <c r="B8306" s="190" t="s">
        <v>12554</v>
      </c>
      <c r="C8306" s="190" t="s">
        <v>916</v>
      </c>
      <c r="D8306" s="190" t="s">
        <v>1975</v>
      </c>
      <c r="E8306" s="191">
        <v>0</v>
      </c>
    </row>
    <row r="8307" spans="1:5" x14ac:dyDescent="0.25">
      <c r="A8307" s="188">
        <v>3703180009</v>
      </c>
      <c r="B8307" s="188" t="s">
        <v>12555</v>
      </c>
      <c r="C8307" s="188" t="s">
        <v>916</v>
      </c>
      <c r="D8307" s="188" t="s">
        <v>479</v>
      </c>
      <c r="E8307" s="189">
        <v>0</v>
      </c>
    </row>
    <row r="8308" spans="1:5" x14ac:dyDescent="0.25">
      <c r="A8308" s="190">
        <v>3703180010</v>
      </c>
      <c r="B8308" s="190" t="s">
        <v>12556</v>
      </c>
      <c r="C8308" s="190" t="s">
        <v>916</v>
      </c>
      <c r="D8308" s="190" t="s">
        <v>479</v>
      </c>
      <c r="E8308" s="191">
        <v>0</v>
      </c>
    </row>
    <row r="8309" spans="1:5" x14ac:dyDescent="0.25">
      <c r="A8309" s="188">
        <v>3704010001</v>
      </c>
      <c r="B8309" s="188" t="s">
        <v>2792</v>
      </c>
      <c r="C8309" s="188" t="s">
        <v>916</v>
      </c>
      <c r="D8309" s="188" t="s">
        <v>479</v>
      </c>
      <c r="E8309" s="189">
        <v>0</v>
      </c>
    </row>
    <row r="8310" spans="1:5" x14ac:dyDescent="0.25">
      <c r="A8310" s="190">
        <v>3704010002</v>
      </c>
      <c r="B8310" s="190" t="s">
        <v>2791</v>
      </c>
      <c r="C8310" s="190" t="s">
        <v>916</v>
      </c>
      <c r="D8310" s="190" t="s">
        <v>479</v>
      </c>
      <c r="E8310" s="191">
        <v>0</v>
      </c>
    </row>
    <row r="8311" spans="1:5" x14ac:dyDescent="0.25">
      <c r="A8311" s="188">
        <v>3704010003</v>
      </c>
      <c r="B8311" s="188" t="s">
        <v>2848</v>
      </c>
      <c r="C8311" s="188" t="s">
        <v>916</v>
      </c>
      <c r="D8311" s="188" t="s">
        <v>479</v>
      </c>
      <c r="E8311" s="189">
        <v>0</v>
      </c>
    </row>
    <row r="8312" spans="1:5" x14ac:dyDescent="0.25">
      <c r="A8312" s="190">
        <v>3704010004</v>
      </c>
      <c r="B8312" s="190" t="s">
        <v>2803</v>
      </c>
      <c r="C8312" s="190" t="s">
        <v>916</v>
      </c>
      <c r="D8312" s="190" t="s">
        <v>479</v>
      </c>
      <c r="E8312" s="191">
        <v>0</v>
      </c>
    </row>
    <row r="8313" spans="1:5" x14ac:dyDescent="0.25">
      <c r="A8313" s="188">
        <v>3704010005</v>
      </c>
      <c r="B8313" s="188" t="s">
        <v>2773</v>
      </c>
      <c r="C8313" s="188" t="s">
        <v>916</v>
      </c>
      <c r="D8313" s="188" t="s">
        <v>479</v>
      </c>
      <c r="E8313" s="189">
        <v>0</v>
      </c>
    </row>
    <row r="8314" spans="1:5" x14ac:dyDescent="0.25">
      <c r="A8314" s="190">
        <v>3704010006</v>
      </c>
      <c r="B8314" s="190" t="s">
        <v>2832</v>
      </c>
      <c r="C8314" s="190" t="s">
        <v>916</v>
      </c>
      <c r="D8314" s="190" t="s">
        <v>479</v>
      </c>
      <c r="E8314" s="191">
        <v>0</v>
      </c>
    </row>
    <row r="8315" spans="1:5" x14ac:dyDescent="0.25">
      <c r="A8315" s="188">
        <v>3704010007</v>
      </c>
      <c r="B8315" s="188" t="s">
        <v>2828</v>
      </c>
      <c r="C8315" s="188" t="s">
        <v>916</v>
      </c>
      <c r="D8315" s="188" t="s">
        <v>479</v>
      </c>
      <c r="E8315" s="189">
        <v>0</v>
      </c>
    </row>
    <row r="8316" spans="1:5" x14ac:dyDescent="0.25">
      <c r="A8316" s="190">
        <v>3704010008</v>
      </c>
      <c r="B8316" s="190" t="s">
        <v>2812</v>
      </c>
      <c r="C8316" s="190" t="s">
        <v>916</v>
      </c>
      <c r="D8316" s="190" t="s">
        <v>479</v>
      </c>
      <c r="E8316" s="191">
        <v>0</v>
      </c>
    </row>
    <row r="8317" spans="1:5" x14ac:dyDescent="0.25">
      <c r="A8317" s="188">
        <v>3704010009</v>
      </c>
      <c r="B8317" s="188" t="s">
        <v>2804</v>
      </c>
      <c r="C8317" s="188" t="s">
        <v>916</v>
      </c>
      <c r="D8317" s="188" t="s">
        <v>479</v>
      </c>
      <c r="E8317" s="189">
        <v>0</v>
      </c>
    </row>
    <row r="8318" spans="1:5" x14ac:dyDescent="0.25">
      <c r="A8318" s="190">
        <v>3704010010</v>
      </c>
      <c r="B8318" s="190" t="s">
        <v>2851</v>
      </c>
      <c r="C8318" s="190" t="s">
        <v>916</v>
      </c>
      <c r="D8318" s="190" t="s">
        <v>479</v>
      </c>
      <c r="E8318" s="191">
        <v>0</v>
      </c>
    </row>
    <row r="8319" spans="1:5" x14ac:dyDescent="0.25">
      <c r="A8319" s="188">
        <v>3704010011</v>
      </c>
      <c r="B8319" s="188" t="s">
        <v>2843</v>
      </c>
      <c r="C8319" s="188" t="s">
        <v>916</v>
      </c>
      <c r="D8319" s="188" t="s">
        <v>479</v>
      </c>
      <c r="E8319" s="189">
        <v>0</v>
      </c>
    </row>
    <row r="8320" spans="1:5" x14ac:dyDescent="0.25">
      <c r="A8320" s="190">
        <v>3704010012</v>
      </c>
      <c r="B8320" s="190" t="s">
        <v>2827</v>
      </c>
      <c r="C8320" s="190" t="s">
        <v>916</v>
      </c>
      <c r="D8320" s="190" t="s">
        <v>479</v>
      </c>
      <c r="E8320" s="191">
        <v>0</v>
      </c>
    </row>
    <row r="8321" spans="1:5" x14ac:dyDescent="0.25">
      <c r="A8321" s="188">
        <v>3704010013</v>
      </c>
      <c r="B8321" s="188" t="s">
        <v>2776</v>
      </c>
      <c r="C8321" s="188" t="s">
        <v>916</v>
      </c>
      <c r="D8321" s="188" t="s">
        <v>479</v>
      </c>
      <c r="E8321" s="189">
        <v>0</v>
      </c>
    </row>
    <row r="8322" spans="1:5" x14ac:dyDescent="0.25">
      <c r="A8322" s="190">
        <v>3704010014</v>
      </c>
      <c r="B8322" s="190" t="s">
        <v>2826</v>
      </c>
      <c r="C8322" s="190" t="s">
        <v>916</v>
      </c>
      <c r="D8322" s="190" t="s">
        <v>479</v>
      </c>
      <c r="E8322" s="191">
        <v>0</v>
      </c>
    </row>
    <row r="8323" spans="1:5" x14ac:dyDescent="0.25">
      <c r="A8323" s="188">
        <v>3704010015</v>
      </c>
      <c r="B8323" s="188" t="s">
        <v>2829</v>
      </c>
      <c r="C8323" s="188" t="s">
        <v>916</v>
      </c>
      <c r="D8323" s="188" t="s">
        <v>479</v>
      </c>
      <c r="E8323" s="189">
        <v>0</v>
      </c>
    </row>
    <row r="8324" spans="1:5" x14ac:dyDescent="0.25">
      <c r="A8324" s="190">
        <v>3704010016</v>
      </c>
      <c r="B8324" s="190" t="s">
        <v>2837</v>
      </c>
      <c r="C8324" s="190" t="s">
        <v>916</v>
      </c>
      <c r="D8324" s="190" t="s">
        <v>479</v>
      </c>
      <c r="E8324" s="191">
        <v>0</v>
      </c>
    </row>
    <row r="8325" spans="1:5" x14ac:dyDescent="0.25">
      <c r="A8325" s="188">
        <v>3704010017</v>
      </c>
      <c r="B8325" s="188" t="s">
        <v>2777</v>
      </c>
      <c r="C8325" s="188" t="s">
        <v>916</v>
      </c>
      <c r="D8325" s="188" t="s">
        <v>479</v>
      </c>
      <c r="E8325" s="189">
        <v>0</v>
      </c>
    </row>
    <row r="8326" spans="1:5" x14ac:dyDescent="0.25">
      <c r="A8326" s="190">
        <v>3704010018</v>
      </c>
      <c r="B8326" s="190" t="s">
        <v>10040</v>
      </c>
      <c r="C8326" s="190" t="s">
        <v>916</v>
      </c>
      <c r="D8326" s="190" t="s">
        <v>479</v>
      </c>
      <c r="E8326" s="191">
        <v>0</v>
      </c>
    </row>
    <row r="8327" spans="1:5" x14ac:dyDescent="0.25">
      <c r="A8327" s="188">
        <v>3704010019</v>
      </c>
      <c r="B8327" s="188" t="s">
        <v>2783</v>
      </c>
      <c r="C8327" s="188" t="s">
        <v>916</v>
      </c>
      <c r="D8327" s="188" t="s">
        <v>479</v>
      </c>
      <c r="E8327" s="189">
        <v>0</v>
      </c>
    </row>
    <row r="8328" spans="1:5" x14ac:dyDescent="0.25">
      <c r="A8328" s="190">
        <v>3704010020</v>
      </c>
      <c r="B8328" s="190" t="s">
        <v>2836</v>
      </c>
      <c r="C8328" s="190" t="s">
        <v>916</v>
      </c>
      <c r="D8328" s="190" t="s">
        <v>479</v>
      </c>
      <c r="E8328" s="191">
        <v>0</v>
      </c>
    </row>
    <row r="8329" spans="1:5" x14ac:dyDescent="0.25">
      <c r="A8329" s="188">
        <v>3704010021</v>
      </c>
      <c r="B8329" s="188" t="s">
        <v>10041</v>
      </c>
      <c r="C8329" s="188" t="s">
        <v>916</v>
      </c>
      <c r="D8329" s="188" t="s">
        <v>479</v>
      </c>
      <c r="E8329" s="189">
        <v>0</v>
      </c>
    </row>
    <row r="8330" spans="1:5" x14ac:dyDescent="0.25">
      <c r="A8330" s="190">
        <v>3704010022</v>
      </c>
      <c r="B8330" s="190" t="s">
        <v>2784</v>
      </c>
      <c r="C8330" s="190" t="s">
        <v>916</v>
      </c>
      <c r="D8330" s="190" t="s">
        <v>479</v>
      </c>
      <c r="E8330" s="191">
        <v>0</v>
      </c>
    </row>
    <row r="8331" spans="1:5" x14ac:dyDescent="0.25">
      <c r="A8331" s="188">
        <v>3704010023</v>
      </c>
      <c r="B8331" s="188" t="s">
        <v>2796</v>
      </c>
      <c r="C8331" s="188" t="s">
        <v>916</v>
      </c>
      <c r="D8331" s="188" t="s">
        <v>479</v>
      </c>
      <c r="E8331" s="189">
        <v>0</v>
      </c>
    </row>
    <row r="8332" spans="1:5" x14ac:dyDescent="0.25">
      <c r="A8332" s="190">
        <v>3704010024</v>
      </c>
      <c r="B8332" s="190" t="s">
        <v>2810</v>
      </c>
      <c r="C8332" s="190" t="s">
        <v>916</v>
      </c>
      <c r="D8332" s="190" t="s">
        <v>479</v>
      </c>
      <c r="E8332" s="191">
        <v>0</v>
      </c>
    </row>
    <row r="8333" spans="1:5" x14ac:dyDescent="0.25">
      <c r="A8333" s="188">
        <v>3704010025</v>
      </c>
      <c r="B8333" s="188" t="s">
        <v>2847</v>
      </c>
      <c r="C8333" s="188" t="s">
        <v>916</v>
      </c>
      <c r="D8333" s="188" t="s">
        <v>479</v>
      </c>
      <c r="E8333" s="189">
        <v>0</v>
      </c>
    </row>
    <row r="8334" spans="1:5" x14ac:dyDescent="0.25">
      <c r="A8334" s="190">
        <v>3704060001</v>
      </c>
      <c r="B8334" s="190" t="s">
        <v>2857</v>
      </c>
      <c r="C8334" s="190" t="s">
        <v>916</v>
      </c>
      <c r="D8334" s="190" t="s">
        <v>479</v>
      </c>
      <c r="E8334" s="191">
        <v>0</v>
      </c>
    </row>
    <row r="8335" spans="1:5" x14ac:dyDescent="0.25">
      <c r="A8335" s="188">
        <v>3704070001</v>
      </c>
      <c r="B8335" s="188" t="s">
        <v>2859</v>
      </c>
      <c r="C8335" s="188" t="s">
        <v>916</v>
      </c>
      <c r="D8335" s="188" t="s">
        <v>479</v>
      </c>
      <c r="E8335" s="189">
        <v>0</v>
      </c>
    </row>
    <row r="8336" spans="1:5" x14ac:dyDescent="0.25">
      <c r="A8336" s="190">
        <v>3704080001</v>
      </c>
      <c r="B8336" s="190" t="s">
        <v>2861</v>
      </c>
      <c r="C8336" s="190" t="s">
        <v>916</v>
      </c>
      <c r="D8336" s="190" t="s">
        <v>479</v>
      </c>
      <c r="E8336" s="191">
        <v>0</v>
      </c>
    </row>
    <row r="8337" spans="1:5" x14ac:dyDescent="0.25">
      <c r="A8337" s="188">
        <v>3704080002</v>
      </c>
      <c r="B8337" s="188" t="s">
        <v>8656</v>
      </c>
      <c r="C8337" s="188" t="s">
        <v>916</v>
      </c>
      <c r="D8337" s="188" t="s">
        <v>479</v>
      </c>
      <c r="E8337" s="189">
        <v>0</v>
      </c>
    </row>
    <row r="8338" spans="1:5" x14ac:dyDescent="0.25">
      <c r="A8338" s="190">
        <v>3704090001</v>
      </c>
      <c r="B8338" s="190" t="s">
        <v>2863</v>
      </c>
      <c r="C8338" s="190" t="s">
        <v>916</v>
      </c>
      <c r="D8338" s="190" t="s">
        <v>479</v>
      </c>
      <c r="E8338" s="191">
        <v>0</v>
      </c>
    </row>
    <row r="8339" spans="1:5" x14ac:dyDescent="0.25">
      <c r="A8339" s="188">
        <v>3705010001</v>
      </c>
      <c r="B8339" s="188" t="s">
        <v>2915</v>
      </c>
      <c r="C8339" s="188" t="s">
        <v>916</v>
      </c>
      <c r="D8339" s="188" t="s">
        <v>479</v>
      </c>
      <c r="E8339" s="189">
        <v>0</v>
      </c>
    </row>
    <row r="8340" spans="1:5" x14ac:dyDescent="0.25">
      <c r="A8340" s="190">
        <v>3705010002</v>
      </c>
      <c r="B8340" s="190" t="s">
        <v>5986</v>
      </c>
      <c r="C8340" s="190" t="s">
        <v>916</v>
      </c>
      <c r="D8340" s="190" t="s">
        <v>479</v>
      </c>
      <c r="E8340" s="191">
        <v>0</v>
      </c>
    </row>
    <row r="8341" spans="1:5" x14ac:dyDescent="0.25">
      <c r="A8341" s="188">
        <v>3705010003</v>
      </c>
      <c r="B8341" s="188" t="s">
        <v>5143</v>
      </c>
      <c r="C8341" s="188" t="s">
        <v>916</v>
      </c>
      <c r="D8341" s="188" t="s">
        <v>1975</v>
      </c>
      <c r="E8341" s="189">
        <v>0</v>
      </c>
    </row>
    <row r="8342" spans="1:5" x14ac:dyDescent="0.25">
      <c r="A8342" s="190">
        <v>3705010004</v>
      </c>
      <c r="B8342" s="190" t="s">
        <v>5144</v>
      </c>
      <c r="C8342" s="190" t="s">
        <v>916</v>
      </c>
      <c r="D8342" s="190" t="s">
        <v>1975</v>
      </c>
      <c r="E8342" s="191">
        <v>0</v>
      </c>
    </row>
    <row r="8343" spans="1:5" x14ac:dyDescent="0.25">
      <c r="A8343" s="188">
        <v>3705010005</v>
      </c>
      <c r="B8343" s="188" t="s">
        <v>2103</v>
      </c>
      <c r="C8343" s="188" t="s">
        <v>916</v>
      </c>
      <c r="D8343" s="188" t="s">
        <v>1975</v>
      </c>
      <c r="E8343" s="189">
        <v>0</v>
      </c>
    </row>
    <row r="8344" spans="1:5" x14ac:dyDescent="0.25">
      <c r="A8344" s="190">
        <v>3705010006</v>
      </c>
      <c r="B8344" s="190" t="s">
        <v>2916</v>
      </c>
      <c r="C8344" s="190" t="s">
        <v>916</v>
      </c>
      <c r="D8344" s="190" t="s">
        <v>1975</v>
      </c>
      <c r="E8344" s="191">
        <v>0</v>
      </c>
    </row>
    <row r="8345" spans="1:5" x14ac:dyDescent="0.25">
      <c r="A8345" s="188">
        <v>3705010007</v>
      </c>
      <c r="B8345" s="188" t="s">
        <v>2917</v>
      </c>
      <c r="C8345" s="188" t="s">
        <v>916</v>
      </c>
      <c r="D8345" s="188" t="s">
        <v>1975</v>
      </c>
      <c r="E8345" s="189">
        <v>0</v>
      </c>
    </row>
    <row r="8346" spans="1:5" x14ac:dyDescent="0.25">
      <c r="A8346" s="190">
        <v>3705010008</v>
      </c>
      <c r="B8346" s="190" t="s">
        <v>2918</v>
      </c>
      <c r="C8346" s="190" t="s">
        <v>916</v>
      </c>
      <c r="D8346" s="190" t="s">
        <v>1975</v>
      </c>
      <c r="E8346" s="191">
        <v>0</v>
      </c>
    </row>
    <row r="8347" spans="1:5" x14ac:dyDescent="0.25">
      <c r="A8347" s="188">
        <v>3705010009</v>
      </c>
      <c r="B8347" s="188" t="s">
        <v>2919</v>
      </c>
      <c r="C8347" s="188" t="s">
        <v>916</v>
      </c>
      <c r="D8347" s="188" t="s">
        <v>1975</v>
      </c>
      <c r="E8347" s="189">
        <v>0</v>
      </c>
    </row>
    <row r="8348" spans="1:5" x14ac:dyDescent="0.25">
      <c r="A8348" s="190">
        <v>3705010010</v>
      </c>
      <c r="B8348" s="190" t="s">
        <v>2920</v>
      </c>
      <c r="C8348" s="190" t="s">
        <v>916</v>
      </c>
      <c r="D8348" s="190" t="s">
        <v>1975</v>
      </c>
      <c r="E8348" s="191">
        <v>0</v>
      </c>
    </row>
    <row r="8349" spans="1:5" x14ac:dyDescent="0.25">
      <c r="A8349" s="188">
        <v>3705010011</v>
      </c>
      <c r="B8349" s="188" t="s">
        <v>5987</v>
      </c>
      <c r="C8349" s="188" t="s">
        <v>916</v>
      </c>
      <c r="D8349" s="188" t="s">
        <v>1975</v>
      </c>
      <c r="E8349" s="189">
        <v>0</v>
      </c>
    </row>
    <row r="8350" spans="1:5" x14ac:dyDescent="0.25">
      <c r="A8350" s="190">
        <v>3705010012</v>
      </c>
      <c r="B8350" s="190" t="s">
        <v>2921</v>
      </c>
      <c r="C8350" s="190" t="s">
        <v>916</v>
      </c>
      <c r="D8350" s="190" t="s">
        <v>1975</v>
      </c>
      <c r="E8350" s="191">
        <v>0</v>
      </c>
    </row>
    <row r="8351" spans="1:5" x14ac:dyDescent="0.25">
      <c r="A8351" s="188">
        <v>3705010013</v>
      </c>
      <c r="B8351" s="188" t="s">
        <v>5145</v>
      </c>
      <c r="C8351" s="188" t="s">
        <v>916</v>
      </c>
      <c r="D8351" s="188" t="s">
        <v>1975</v>
      </c>
      <c r="E8351" s="189">
        <v>0</v>
      </c>
    </row>
    <row r="8352" spans="1:5" x14ac:dyDescent="0.25">
      <c r="A8352" s="190">
        <v>3705010014</v>
      </c>
      <c r="B8352" s="190" t="s">
        <v>10042</v>
      </c>
      <c r="C8352" s="190" t="s">
        <v>916</v>
      </c>
      <c r="D8352" s="190" t="s">
        <v>479</v>
      </c>
      <c r="E8352" s="191">
        <v>0</v>
      </c>
    </row>
    <row r="8353" spans="1:5" x14ac:dyDescent="0.25">
      <c r="A8353" s="188">
        <v>3705010015</v>
      </c>
      <c r="B8353" s="188" t="s">
        <v>4809</v>
      </c>
      <c r="C8353" s="188" t="s">
        <v>916</v>
      </c>
      <c r="D8353" s="188" t="s">
        <v>1975</v>
      </c>
      <c r="E8353" s="189">
        <v>0</v>
      </c>
    </row>
    <row r="8354" spans="1:5" x14ac:dyDescent="0.25">
      <c r="A8354" s="190">
        <v>3705010016</v>
      </c>
      <c r="B8354" s="190" t="s">
        <v>5478</v>
      </c>
      <c r="C8354" s="190" t="s">
        <v>916</v>
      </c>
      <c r="D8354" s="190" t="s">
        <v>1975</v>
      </c>
      <c r="E8354" s="191">
        <v>0</v>
      </c>
    </row>
    <row r="8355" spans="1:5" x14ac:dyDescent="0.25">
      <c r="A8355" s="188">
        <v>3705010017</v>
      </c>
      <c r="B8355" s="188" t="s">
        <v>5146</v>
      </c>
      <c r="C8355" s="188" t="s">
        <v>916</v>
      </c>
      <c r="D8355" s="188" t="s">
        <v>1975</v>
      </c>
      <c r="E8355" s="189">
        <v>0</v>
      </c>
    </row>
    <row r="8356" spans="1:5" x14ac:dyDescent="0.25">
      <c r="A8356" s="190">
        <v>3705010018</v>
      </c>
      <c r="B8356" s="190" t="s">
        <v>5147</v>
      </c>
      <c r="C8356" s="190" t="s">
        <v>916</v>
      </c>
      <c r="D8356" s="190" t="s">
        <v>1975</v>
      </c>
      <c r="E8356" s="191">
        <v>0</v>
      </c>
    </row>
    <row r="8357" spans="1:5" x14ac:dyDescent="0.25">
      <c r="A8357" s="188">
        <v>3705010019</v>
      </c>
      <c r="B8357" s="188" t="s">
        <v>5148</v>
      </c>
      <c r="C8357" s="188" t="s">
        <v>916</v>
      </c>
      <c r="D8357" s="188" t="s">
        <v>1975</v>
      </c>
      <c r="E8357" s="189">
        <v>0</v>
      </c>
    </row>
    <row r="8358" spans="1:5" x14ac:dyDescent="0.25">
      <c r="A8358" s="190">
        <v>3705010020</v>
      </c>
      <c r="B8358" s="190" t="s">
        <v>5149</v>
      </c>
      <c r="C8358" s="190" t="s">
        <v>916</v>
      </c>
      <c r="D8358" s="190" t="s">
        <v>1975</v>
      </c>
      <c r="E8358" s="191">
        <v>0</v>
      </c>
    </row>
    <row r="8359" spans="1:5" x14ac:dyDescent="0.25">
      <c r="A8359" s="188">
        <v>3705010021</v>
      </c>
      <c r="B8359" s="188" t="s">
        <v>5150</v>
      </c>
      <c r="C8359" s="188" t="s">
        <v>916</v>
      </c>
      <c r="D8359" s="188" t="s">
        <v>1975</v>
      </c>
      <c r="E8359" s="189">
        <v>0</v>
      </c>
    </row>
    <row r="8360" spans="1:5" x14ac:dyDescent="0.25">
      <c r="A8360" s="190">
        <v>3705010022</v>
      </c>
      <c r="B8360" s="190" t="s">
        <v>4786</v>
      </c>
      <c r="C8360" s="190" t="s">
        <v>916</v>
      </c>
      <c r="D8360" s="190" t="s">
        <v>1975</v>
      </c>
      <c r="E8360" s="191">
        <v>0</v>
      </c>
    </row>
    <row r="8361" spans="1:5" x14ac:dyDescent="0.25">
      <c r="A8361" s="188">
        <v>3705010023</v>
      </c>
      <c r="B8361" s="188" t="s">
        <v>5757</v>
      </c>
      <c r="C8361" s="188" t="s">
        <v>916</v>
      </c>
      <c r="D8361" s="188" t="s">
        <v>1975</v>
      </c>
      <c r="E8361" s="189">
        <v>0</v>
      </c>
    </row>
    <row r="8362" spans="1:5" x14ac:dyDescent="0.25">
      <c r="A8362" s="190">
        <v>3705010024</v>
      </c>
      <c r="B8362" s="190" t="s">
        <v>5748</v>
      </c>
      <c r="C8362" s="190" t="s">
        <v>916</v>
      </c>
      <c r="D8362" s="190" t="s">
        <v>1975</v>
      </c>
      <c r="E8362" s="191">
        <v>0</v>
      </c>
    </row>
    <row r="8363" spans="1:5" x14ac:dyDescent="0.25">
      <c r="A8363" s="188">
        <v>3705010025</v>
      </c>
      <c r="B8363" s="188" t="s">
        <v>5747</v>
      </c>
      <c r="C8363" s="188" t="s">
        <v>916</v>
      </c>
      <c r="D8363" s="188" t="s">
        <v>1975</v>
      </c>
      <c r="E8363" s="189">
        <v>0</v>
      </c>
    </row>
    <row r="8364" spans="1:5" x14ac:dyDescent="0.25">
      <c r="A8364" s="190">
        <v>3705010026</v>
      </c>
      <c r="B8364" s="190" t="s">
        <v>5151</v>
      </c>
      <c r="C8364" s="190" t="s">
        <v>916</v>
      </c>
      <c r="D8364" s="190" t="s">
        <v>1975</v>
      </c>
      <c r="E8364" s="191">
        <v>0</v>
      </c>
    </row>
    <row r="8365" spans="1:5" x14ac:dyDescent="0.25">
      <c r="A8365" s="188">
        <v>3705010027</v>
      </c>
      <c r="B8365" s="188" t="s">
        <v>5988</v>
      </c>
      <c r="C8365" s="188" t="s">
        <v>916</v>
      </c>
      <c r="D8365" s="188" t="s">
        <v>1975</v>
      </c>
      <c r="E8365" s="189">
        <v>0</v>
      </c>
    </row>
    <row r="8366" spans="1:5" x14ac:dyDescent="0.25">
      <c r="A8366" s="190">
        <v>3705010028</v>
      </c>
      <c r="B8366" s="190" t="s">
        <v>2922</v>
      </c>
      <c r="C8366" s="190" t="s">
        <v>916</v>
      </c>
      <c r="D8366" s="190" t="s">
        <v>1975</v>
      </c>
      <c r="E8366" s="191">
        <v>0</v>
      </c>
    </row>
    <row r="8367" spans="1:5" x14ac:dyDescent="0.25">
      <c r="A8367" s="188">
        <v>3705010029</v>
      </c>
      <c r="B8367" s="188" t="s">
        <v>2923</v>
      </c>
      <c r="C8367" s="188" t="s">
        <v>916</v>
      </c>
      <c r="D8367" s="188" t="s">
        <v>1975</v>
      </c>
      <c r="E8367" s="189">
        <v>0</v>
      </c>
    </row>
    <row r="8368" spans="1:5" x14ac:dyDescent="0.25">
      <c r="A8368" s="190">
        <v>3705010030</v>
      </c>
      <c r="B8368" s="190" t="s">
        <v>5152</v>
      </c>
      <c r="C8368" s="190" t="s">
        <v>916</v>
      </c>
      <c r="D8368" s="190" t="s">
        <v>479</v>
      </c>
      <c r="E8368" s="191">
        <v>0</v>
      </c>
    </row>
    <row r="8369" spans="1:5" x14ac:dyDescent="0.25">
      <c r="A8369" s="188">
        <v>3705010031</v>
      </c>
      <c r="B8369" s="188" t="s">
        <v>2493</v>
      </c>
      <c r="C8369" s="188" t="s">
        <v>916</v>
      </c>
      <c r="D8369" s="188" t="s">
        <v>479</v>
      </c>
      <c r="E8369" s="189">
        <v>0</v>
      </c>
    </row>
    <row r="8370" spans="1:5" x14ac:dyDescent="0.25">
      <c r="A8370" s="190">
        <v>3705010032</v>
      </c>
      <c r="B8370" s="190" t="s">
        <v>2924</v>
      </c>
      <c r="C8370" s="190" t="s">
        <v>916</v>
      </c>
      <c r="D8370" s="190" t="s">
        <v>479</v>
      </c>
      <c r="E8370" s="191">
        <v>0</v>
      </c>
    </row>
    <row r="8371" spans="1:5" x14ac:dyDescent="0.25">
      <c r="A8371" s="188">
        <v>3705010033</v>
      </c>
      <c r="B8371" s="188" t="s">
        <v>2925</v>
      </c>
      <c r="C8371" s="188" t="s">
        <v>916</v>
      </c>
      <c r="D8371" s="188" t="s">
        <v>479</v>
      </c>
      <c r="E8371" s="189">
        <v>0</v>
      </c>
    </row>
    <row r="8372" spans="1:5" x14ac:dyDescent="0.25">
      <c r="A8372" s="190">
        <v>3705010034</v>
      </c>
      <c r="B8372" s="190" t="s">
        <v>2926</v>
      </c>
      <c r="C8372" s="190" t="s">
        <v>916</v>
      </c>
      <c r="D8372" s="190" t="s">
        <v>479</v>
      </c>
      <c r="E8372" s="191">
        <v>0</v>
      </c>
    </row>
    <row r="8373" spans="1:5" x14ac:dyDescent="0.25">
      <c r="A8373" s="188">
        <v>3705010035</v>
      </c>
      <c r="B8373" s="188" t="s">
        <v>4630</v>
      </c>
      <c r="C8373" s="188" t="s">
        <v>916</v>
      </c>
      <c r="D8373" s="188" t="s">
        <v>479</v>
      </c>
      <c r="E8373" s="189">
        <v>0</v>
      </c>
    </row>
    <row r="8374" spans="1:5" x14ac:dyDescent="0.25">
      <c r="A8374" s="190">
        <v>3705010036</v>
      </c>
      <c r="B8374" s="190" t="s">
        <v>2927</v>
      </c>
      <c r="C8374" s="190" t="s">
        <v>916</v>
      </c>
      <c r="D8374" s="190" t="s">
        <v>479</v>
      </c>
      <c r="E8374" s="191">
        <v>0</v>
      </c>
    </row>
    <row r="8375" spans="1:5" x14ac:dyDescent="0.25">
      <c r="A8375" s="188">
        <v>3705010037</v>
      </c>
      <c r="B8375" s="188" t="s">
        <v>2928</v>
      </c>
      <c r="C8375" s="188" t="s">
        <v>916</v>
      </c>
      <c r="D8375" s="188" t="s">
        <v>479</v>
      </c>
      <c r="E8375" s="189">
        <v>0</v>
      </c>
    </row>
    <row r="8376" spans="1:5" x14ac:dyDescent="0.25">
      <c r="A8376" s="190">
        <v>3705010038</v>
      </c>
      <c r="B8376" s="190" t="s">
        <v>2929</v>
      </c>
      <c r="C8376" s="190" t="s">
        <v>916</v>
      </c>
      <c r="D8376" s="190" t="s">
        <v>479</v>
      </c>
      <c r="E8376" s="191">
        <v>0</v>
      </c>
    </row>
    <row r="8377" spans="1:5" x14ac:dyDescent="0.25">
      <c r="A8377" s="188">
        <v>3705010039</v>
      </c>
      <c r="B8377" s="188" t="s">
        <v>5989</v>
      </c>
      <c r="C8377" s="188" t="s">
        <v>916</v>
      </c>
      <c r="D8377" s="188" t="s">
        <v>479</v>
      </c>
      <c r="E8377" s="189">
        <v>0</v>
      </c>
    </row>
    <row r="8378" spans="1:5" x14ac:dyDescent="0.25">
      <c r="A8378" s="190">
        <v>3705010040</v>
      </c>
      <c r="B8378" s="190" t="s">
        <v>2930</v>
      </c>
      <c r="C8378" s="190" t="s">
        <v>916</v>
      </c>
      <c r="D8378" s="190" t="s">
        <v>1975</v>
      </c>
      <c r="E8378" s="191">
        <v>0</v>
      </c>
    </row>
    <row r="8379" spans="1:5" x14ac:dyDescent="0.25">
      <c r="A8379" s="188">
        <v>3705010041</v>
      </c>
      <c r="B8379" s="188" t="s">
        <v>2931</v>
      </c>
      <c r="C8379" s="188" t="s">
        <v>916</v>
      </c>
      <c r="D8379" s="188" t="s">
        <v>1975</v>
      </c>
      <c r="E8379" s="189">
        <v>0</v>
      </c>
    </row>
    <row r="8380" spans="1:5" x14ac:dyDescent="0.25">
      <c r="A8380" s="190">
        <v>3705010042</v>
      </c>
      <c r="B8380" s="190" t="s">
        <v>2730</v>
      </c>
      <c r="C8380" s="190" t="s">
        <v>916</v>
      </c>
      <c r="D8380" s="190" t="s">
        <v>1975</v>
      </c>
      <c r="E8380" s="191">
        <v>0</v>
      </c>
    </row>
    <row r="8381" spans="1:5" x14ac:dyDescent="0.25">
      <c r="A8381" s="188">
        <v>3705010043</v>
      </c>
      <c r="B8381" s="188" t="s">
        <v>3425</v>
      </c>
      <c r="C8381" s="188" t="s">
        <v>916</v>
      </c>
      <c r="D8381" s="188" t="s">
        <v>874</v>
      </c>
      <c r="E8381" s="189">
        <v>0</v>
      </c>
    </row>
    <row r="8382" spans="1:5" x14ac:dyDescent="0.25">
      <c r="A8382" s="190">
        <v>3705010044</v>
      </c>
      <c r="B8382" s="190" t="s">
        <v>2932</v>
      </c>
      <c r="C8382" s="190" t="s">
        <v>916</v>
      </c>
      <c r="D8382" s="190" t="s">
        <v>1975</v>
      </c>
      <c r="E8382" s="191">
        <v>0</v>
      </c>
    </row>
    <row r="8383" spans="1:5" x14ac:dyDescent="0.25">
      <c r="A8383" s="188">
        <v>3705010045</v>
      </c>
      <c r="B8383" s="188" t="s">
        <v>2933</v>
      </c>
      <c r="C8383" s="188" t="s">
        <v>916</v>
      </c>
      <c r="D8383" s="188" t="s">
        <v>1975</v>
      </c>
      <c r="E8383" s="189">
        <v>0</v>
      </c>
    </row>
    <row r="8384" spans="1:5" x14ac:dyDescent="0.25">
      <c r="A8384" s="190">
        <v>3705010046</v>
      </c>
      <c r="B8384" s="190" t="s">
        <v>2934</v>
      </c>
      <c r="C8384" s="190" t="s">
        <v>916</v>
      </c>
      <c r="D8384" s="190" t="s">
        <v>1975</v>
      </c>
      <c r="E8384" s="191">
        <v>0</v>
      </c>
    </row>
    <row r="8385" spans="1:5" x14ac:dyDescent="0.25">
      <c r="A8385" s="188">
        <v>3705010047</v>
      </c>
      <c r="B8385" s="188" t="s">
        <v>2935</v>
      </c>
      <c r="C8385" s="188" t="s">
        <v>916</v>
      </c>
      <c r="D8385" s="188" t="s">
        <v>874</v>
      </c>
      <c r="E8385" s="189">
        <v>0</v>
      </c>
    </row>
    <row r="8386" spans="1:5" x14ac:dyDescent="0.25">
      <c r="A8386" s="190">
        <v>3705010048</v>
      </c>
      <c r="B8386" s="190" t="s">
        <v>7034</v>
      </c>
      <c r="C8386" s="190" t="s">
        <v>916</v>
      </c>
      <c r="D8386" s="190" t="s">
        <v>1975</v>
      </c>
      <c r="E8386" s="191">
        <v>0</v>
      </c>
    </row>
    <row r="8387" spans="1:5" x14ac:dyDescent="0.25">
      <c r="A8387" s="188">
        <v>3705010049</v>
      </c>
      <c r="B8387" s="188" t="s">
        <v>2936</v>
      </c>
      <c r="C8387" s="188" t="s">
        <v>916</v>
      </c>
      <c r="D8387" s="188" t="s">
        <v>1975</v>
      </c>
      <c r="E8387" s="189">
        <v>0</v>
      </c>
    </row>
    <row r="8388" spans="1:5" x14ac:dyDescent="0.25">
      <c r="A8388" s="190">
        <v>3705010050</v>
      </c>
      <c r="B8388" s="190" t="s">
        <v>2937</v>
      </c>
      <c r="C8388" s="190" t="s">
        <v>916</v>
      </c>
      <c r="D8388" s="190" t="s">
        <v>1975</v>
      </c>
      <c r="E8388" s="191">
        <v>0</v>
      </c>
    </row>
    <row r="8389" spans="1:5" x14ac:dyDescent="0.25">
      <c r="A8389" s="188">
        <v>3705010051</v>
      </c>
      <c r="B8389" s="188" t="s">
        <v>2938</v>
      </c>
      <c r="C8389" s="188" t="s">
        <v>916</v>
      </c>
      <c r="D8389" s="188" t="s">
        <v>1975</v>
      </c>
      <c r="E8389" s="189">
        <v>0</v>
      </c>
    </row>
    <row r="8390" spans="1:5" x14ac:dyDescent="0.25">
      <c r="A8390" s="190">
        <v>3705010052</v>
      </c>
      <c r="B8390" s="190" t="s">
        <v>2939</v>
      </c>
      <c r="C8390" s="190" t="s">
        <v>916</v>
      </c>
      <c r="D8390" s="190" t="s">
        <v>1975</v>
      </c>
      <c r="E8390" s="191">
        <v>0</v>
      </c>
    </row>
    <row r="8391" spans="1:5" x14ac:dyDescent="0.25">
      <c r="A8391" s="188">
        <v>3705010053</v>
      </c>
      <c r="B8391" s="188" t="s">
        <v>2940</v>
      </c>
      <c r="C8391" s="188" t="s">
        <v>916</v>
      </c>
      <c r="D8391" s="188" t="s">
        <v>1975</v>
      </c>
      <c r="E8391" s="189">
        <v>0</v>
      </c>
    </row>
    <row r="8392" spans="1:5" x14ac:dyDescent="0.25">
      <c r="A8392" s="190">
        <v>3705010054</v>
      </c>
      <c r="B8392" s="190" t="s">
        <v>2941</v>
      </c>
      <c r="C8392" s="190" t="s">
        <v>916</v>
      </c>
      <c r="D8392" s="190" t="s">
        <v>479</v>
      </c>
      <c r="E8392" s="191">
        <v>0</v>
      </c>
    </row>
    <row r="8393" spans="1:5" x14ac:dyDescent="0.25">
      <c r="A8393" s="188">
        <v>3705010055</v>
      </c>
      <c r="B8393" s="188" t="s">
        <v>2942</v>
      </c>
      <c r="C8393" s="188" t="s">
        <v>916</v>
      </c>
      <c r="D8393" s="188" t="s">
        <v>479</v>
      </c>
      <c r="E8393" s="189">
        <v>0</v>
      </c>
    </row>
    <row r="8394" spans="1:5" x14ac:dyDescent="0.25">
      <c r="A8394" s="190">
        <v>3705010056</v>
      </c>
      <c r="B8394" s="190" t="s">
        <v>2943</v>
      </c>
      <c r="C8394" s="190" t="s">
        <v>916</v>
      </c>
      <c r="D8394" s="190" t="s">
        <v>479</v>
      </c>
      <c r="E8394" s="191">
        <v>0</v>
      </c>
    </row>
    <row r="8395" spans="1:5" x14ac:dyDescent="0.25">
      <c r="A8395" s="188">
        <v>3705010057</v>
      </c>
      <c r="B8395" s="188" t="s">
        <v>2944</v>
      </c>
      <c r="C8395" s="188" t="s">
        <v>916</v>
      </c>
      <c r="D8395" s="188" t="s">
        <v>479</v>
      </c>
      <c r="E8395" s="189">
        <v>0</v>
      </c>
    </row>
    <row r="8396" spans="1:5" x14ac:dyDescent="0.25">
      <c r="A8396" s="190">
        <v>3705010058</v>
      </c>
      <c r="B8396" s="190" t="s">
        <v>2945</v>
      </c>
      <c r="C8396" s="190" t="s">
        <v>916</v>
      </c>
      <c r="D8396" s="190" t="s">
        <v>1975</v>
      </c>
      <c r="E8396" s="191">
        <v>0</v>
      </c>
    </row>
    <row r="8397" spans="1:5" x14ac:dyDescent="0.25">
      <c r="A8397" s="188">
        <v>3705010059</v>
      </c>
      <c r="B8397" s="188" t="s">
        <v>2946</v>
      </c>
      <c r="C8397" s="188" t="s">
        <v>916</v>
      </c>
      <c r="D8397" s="188" t="s">
        <v>1975</v>
      </c>
      <c r="E8397" s="189">
        <v>0</v>
      </c>
    </row>
    <row r="8398" spans="1:5" x14ac:dyDescent="0.25">
      <c r="A8398" s="190">
        <v>3705010060</v>
      </c>
      <c r="B8398" s="190" t="s">
        <v>4631</v>
      </c>
      <c r="C8398" s="190" t="s">
        <v>916</v>
      </c>
      <c r="D8398" s="190" t="s">
        <v>479</v>
      </c>
      <c r="E8398" s="191">
        <v>0</v>
      </c>
    </row>
    <row r="8399" spans="1:5" x14ac:dyDescent="0.25">
      <c r="A8399" s="188">
        <v>3705010061</v>
      </c>
      <c r="B8399" s="188" t="s">
        <v>2947</v>
      </c>
      <c r="C8399" s="188" t="s">
        <v>916</v>
      </c>
      <c r="D8399" s="188" t="s">
        <v>479</v>
      </c>
      <c r="E8399" s="189">
        <v>0</v>
      </c>
    </row>
    <row r="8400" spans="1:5" x14ac:dyDescent="0.25">
      <c r="A8400" s="190">
        <v>3705010062</v>
      </c>
      <c r="B8400" s="190" t="s">
        <v>2948</v>
      </c>
      <c r="C8400" s="190" t="s">
        <v>916</v>
      </c>
      <c r="D8400" s="190" t="s">
        <v>479</v>
      </c>
      <c r="E8400" s="191">
        <v>0</v>
      </c>
    </row>
    <row r="8401" spans="1:5" x14ac:dyDescent="0.25">
      <c r="A8401" s="188">
        <v>3705010063</v>
      </c>
      <c r="B8401" s="188" t="s">
        <v>2949</v>
      </c>
      <c r="C8401" s="188" t="s">
        <v>916</v>
      </c>
      <c r="D8401" s="188" t="s">
        <v>479</v>
      </c>
      <c r="E8401" s="189">
        <v>0</v>
      </c>
    </row>
    <row r="8402" spans="1:5" x14ac:dyDescent="0.25">
      <c r="A8402" s="190">
        <v>3705010064</v>
      </c>
      <c r="B8402" s="190" t="s">
        <v>2950</v>
      </c>
      <c r="C8402" s="190" t="s">
        <v>916</v>
      </c>
      <c r="D8402" s="190" t="s">
        <v>1975</v>
      </c>
      <c r="E8402" s="191">
        <v>0</v>
      </c>
    </row>
    <row r="8403" spans="1:5" x14ac:dyDescent="0.25">
      <c r="A8403" s="188">
        <v>3705010065</v>
      </c>
      <c r="B8403" s="188" t="s">
        <v>2951</v>
      </c>
      <c r="C8403" s="188" t="s">
        <v>916</v>
      </c>
      <c r="D8403" s="188" t="s">
        <v>479</v>
      </c>
      <c r="E8403" s="189">
        <v>0</v>
      </c>
    </row>
    <row r="8404" spans="1:5" x14ac:dyDescent="0.25">
      <c r="A8404" s="190">
        <v>3705010066</v>
      </c>
      <c r="B8404" s="190" t="s">
        <v>2952</v>
      </c>
      <c r="C8404" s="190" t="s">
        <v>916</v>
      </c>
      <c r="D8404" s="190" t="s">
        <v>479</v>
      </c>
      <c r="E8404" s="191">
        <v>0</v>
      </c>
    </row>
    <row r="8405" spans="1:5" x14ac:dyDescent="0.25">
      <c r="A8405" s="188">
        <v>3705010067</v>
      </c>
      <c r="B8405" s="188" t="s">
        <v>2953</v>
      </c>
      <c r="C8405" s="188" t="s">
        <v>916</v>
      </c>
      <c r="D8405" s="188" t="s">
        <v>479</v>
      </c>
      <c r="E8405" s="189">
        <v>0</v>
      </c>
    </row>
    <row r="8406" spans="1:5" x14ac:dyDescent="0.25">
      <c r="A8406" s="190">
        <v>3705010068</v>
      </c>
      <c r="B8406" s="190" t="s">
        <v>2954</v>
      </c>
      <c r="C8406" s="190" t="s">
        <v>916</v>
      </c>
      <c r="D8406" s="190" t="s">
        <v>479</v>
      </c>
      <c r="E8406" s="191">
        <v>0</v>
      </c>
    </row>
    <row r="8407" spans="1:5" x14ac:dyDescent="0.25">
      <c r="A8407" s="188">
        <v>3705010069</v>
      </c>
      <c r="B8407" s="188" t="s">
        <v>2955</v>
      </c>
      <c r="C8407" s="188" t="s">
        <v>916</v>
      </c>
      <c r="D8407" s="188" t="s">
        <v>479</v>
      </c>
      <c r="E8407" s="189">
        <v>0</v>
      </c>
    </row>
    <row r="8408" spans="1:5" x14ac:dyDescent="0.25">
      <c r="A8408" s="190">
        <v>3705010070</v>
      </c>
      <c r="B8408" s="190" t="s">
        <v>2956</v>
      </c>
      <c r="C8408" s="190" t="s">
        <v>916</v>
      </c>
      <c r="D8408" s="190" t="s">
        <v>479</v>
      </c>
      <c r="E8408" s="191">
        <v>0</v>
      </c>
    </row>
    <row r="8409" spans="1:5" x14ac:dyDescent="0.25">
      <c r="A8409" s="188">
        <v>3705010071</v>
      </c>
      <c r="B8409" s="188" t="s">
        <v>2957</v>
      </c>
      <c r="C8409" s="188" t="s">
        <v>916</v>
      </c>
      <c r="D8409" s="188" t="s">
        <v>479</v>
      </c>
      <c r="E8409" s="189">
        <v>0</v>
      </c>
    </row>
    <row r="8410" spans="1:5" x14ac:dyDescent="0.25">
      <c r="A8410" s="190">
        <v>3705010072</v>
      </c>
      <c r="B8410" s="190" t="s">
        <v>2554</v>
      </c>
      <c r="C8410" s="190" t="s">
        <v>916</v>
      </c>
      <c r="D8410" s="190" t="s">
        <v>479</v>
      </c>
      <c r="E8410" s="191">
        <v>0</v>
      </c>
    </row>
    <row r="8411" spans="1:5" x14ac:dyDescent="0.25">
      <c r="A8411" s="188">
        <v>3705010073</v>
      </c>
      <c r="B8411" s="188" t="s">
        <v>2552</v>
      </c>
      <c r="C8411" s="188" t="s">
        <v>916</v>
      </c>
      <c r="D8411" s="188" t="s">
        <v>479</v>
      </c>
      <c r="E8411" s="189">
        <v>0</v>
      </c>
    </row>
    <row r="8412" spans="1:5" x14ac:dyDescent="0.25">
      <c r="A8412" s="190">
        <v>3705010074</v>
      </c>
      <c r="B8412" s="190" t="s">
        <v>7225</v>
      </c>
      <c r="C8412" s="190" t="s">
        <v>916</v>
      </c>
      <c r="D8412" s="190" t="s">
        <v>479</v>
      </c>
      <c r="E8412" s="191">
        <v>0</v>
      </c>
    </row>
    <row r="8413" spans="1:5" x14ac:dyDescent="0.25">
      <c r="A8413" s="188">
        <v>3705010075</v>
      </c>
      <c r="B8413" s="188" t="s">
        <v>2549</v>
      </c>
      <c r="C8413" s="188" t="s">
        <v>916</v>
      </c>
      <c r="D8413" s="188" t="s">
        <v>479</v>
      </c>
      <c r="E8413" s="189">
        <v>0</v>
      </c>
    </row>
    <row r="8414" spans="1:5" x14ac:dyDescent="0.25">
      <c r="A8414" s="190">
        <v>3705010076</v>
      </c>
      <c r="B8414" s="190" t="s">
        <v>2548</v>
      </c>
      <c r="C8414" s="190" t="s">
        <v>916</v>
      </c>
      <c r="D8414" s="190" t="s">
        <v>479</v>
      </c>
      <c r="E8414" s="191">
        <v>0</v>
      </c>
    </row>
    <row r="8415" spans="1:5" x14ac:dyDescent="0.25">
      <c r="A8415" s="188">
        <v>3705010077</v>
      </c>
      <c r="B8415" s="188" t="s">
        <v>3949</v>
      </c>
      <c r="C8415" s="188" t="s">
        <v>916</v>
      </c>
      <c r="D8415" s="188" t="s">
        <v>479</v>
      </c>
      <c r="E8415" s="189">
        <v>0</v>
      </c>
    </row>
    <row r="8416" spans="1:5" x14ac:dyDescent="0.25">
      <c r="A8416" s="190">
        <v>3705010078</v>
      </c>
      <c r="B8416" s="190" t="s">
        <v>5745</v>
      </c>
      <c r="C8416" s="190" t="s">
        <v>916</v>
      </c>
      <c r="D8416" s="190" t="s">
        <v>479</v>
      </c>
      <c r="E8416" s="191">
        <v>0</v>
      </c>
    </row>
    <row r="8417" spans="1:5" x14ac:dyDescent="0.25">
      <c r="A8417" s="188">
        <v>3705010079</v>
      </c>
      <c r="B8417" s="188" t="s">
        <v>5153</v>
      </c>
      <c r="C8417" s="188" t="s">
        <v>916</v>
      </c>
      <c r="D8417" s="188" t="s">
        <v>479</v>
      </c>
      <c r="E8417" s="189">
        <v>0</v>
      </c>
    </row>
    <row r="8418" spans="1:5" x14ac:dyDescent="0.25">
      <c r="A8418" s="190">
        <v>3705010080</v>
      </c>
      <c r="B8418" s="190" t="s">
        <v>10043</v>
      </c>
      <c r="C8418" s="190" t="s">
        <v>916</v>
      </c>
      <c r="D8418" s="190" t="s">
        <v>479</v>
      </c>
      <c r="E8418" s="191">
        <v>0</v>
      </c>
    </row>
    <row r="8419" spans="1:5" x14ac:dyDescent="0.25">
      <c r="A8419" s="188">
        <v>3705010081</v>
      </c>
      <c r="B8419" s="188" t="s">
        <v>10044</v>
      </c>
      <c r="C8419" s="188" t="s">
        <v>916</v>
      </c>
      <c r="D8419" s="188" t="s">
        <v>479</v>
      </c>
      <c r="E8419" s="189">
        <v>0</v>
      </c>
    </row>
    <row r="8420" spans="1:5" x14ac:dyDescent="0.25">
      <c r="A8420" s="190">
        <v>3705010082</v>
      </c>
      <c r="B8420" s="190" t="s">
        <v>5034</v>
      </c>
      <c r="C8420" s="190" t="s">
        <v>916</v>
      </c>
      <c r="D8420" s="190" t="s">
        <v>479</v>
      </c>
      <c r="E8420" s="191">
        <v>0</v>
      </c>
    </row>
    <row r="8421" spans="1:5" x14ac:dyDescent="0.25">
      <c r="A8421" s="188">
        <v>3705010083</v>
      </c>
      <c r="B8421" s="188" t="s">
        <v>5690</v>
      </c>
      <c r="C8421" s="188" t="s">
        <v>916</v>
      </c>
      <c r="D8421" s="188" t="s">
        <v>479</v>
      </c>
      <c r="E8421" s="189">
        <v>0</v>
      </c>
    </row>
    <row r="8422" spans="1:5" x14ac:dyDescent="0.25">
      <c r="A8422" s="190">
        <v>3705010084</v>
      </c>
      <c r="B8422" s="190" t="s">
        <v>2544</v>
      </c>
      <c r="C8422" s="190" t="s">
        <v>916</v>
      </c>
      <c r="D8422" s="190" t="s">
        <v>479</v>
      </c>
      <c r="E8422" s="191">
        <v>0</v>
      </c>
    </row>
    <row r="8423" spans="1:5" x14ac:dyDescent="0.25">
      <c r="A8423" s="188">
        <v>3705010085</v>
      </c>
      <c r="B8423" s="188" t="s">
        <v>5154</v>
      </c>
      <c r="C8423" s="188" t="s">
        <v>916</v>
      </c>
      <c r="D8423" s="188" t="s">
        <v>479</v>
      </c>
      <c r="E8423" s="189">
        <v>0</v>
      </c>
    </row>
    <row r="8424" spans="1:5" x14ac:dyDescent="0.25">
      <c r="A8424" s="190">
        <v>3705010086</v>
      </c>
      <c r="B8424" s="190" t="s">
        <v>5155</v>
      </c>
      <c r="C8424" s="190" t="s">
        <v>916</v>
      </c>
      <c r="D8424" s="190" t="s">
        <v>479</v>
      </c>
      <c r="E8424" s="191">
        <v>0</v>
      </c>
    </row>
    <row r="8425" spans="1:5" x14ac:dyDescent="0.25">
      <c r="A8425" s="188">
        <v>3705010087</v>
      </c>
      <c r="B8425" s="188" t="s">
        <v>2099</v>
      </c>
      <c r="C8425" s="188" t="s">
        <v>916</v>
      </c>
      <c r="D8425" s="188" t="s">
        <v>479</v>
      </c>
      <c r="E8425" s="189">
        <v>0</v>
      </c>
    </row>
    <row r="8426" spans="1:5" x14ac:dyDescent="0.25">
      <c r="A8426" s="190">
        <v>3705010088</v>
      </c>
      <c r="B8426" s="190" t="s">
        <v>6916</v>
      </c>
      <c r="C8426" s="190" t="s">
        <v>916</v>
      </c>
      <c r="D8426" s="190" t="s">
        <v>479</v>
      </c>
      <c r="E8426" s="191">
        <v>0</v>
      </c>
    </row>
    <row r="8427" spans="1:5" x14ac:dyDescent="0.25">
      <c r="A8427" s="188">
        <v>3705010089</v>
      </c>
      <c r="B8427" s="188" t="s">
        <v>2541</v>
      </c>
      <c r="C8427" s="188" t="s">
        <v>916</v>
      </c>
      <c r="D8427" s="188" t="s">
        <v>1975</v>
      </c>
      <c r="E8427" s="189">
        <v>0</v>
      </c>
    </row>
    <row r="8428" spans="1:5" x14ac:dyDescent="0.25">
      <c r="A8428" s="190">
        <v>3705010090</v>
      </c>
      <c r="B8428" s="190" t="s">
        <v>2540</v>
      </c>
      <c r="C8428" s="190" t="s">
        <v>916</v>
      </c>
      <c r="D8428" s="190" t="s">
        <v>1975</v>
      </c>
      <c r="E8428" s="191">
        <v>0</v>
      </c>
    </row>
    <row r="8429" spans="1:5" x14ac:dyDescent="0.25">
      <c r="A8429" s="188">
        <v>3705010091</v>
      </c>
      <c r="B8429" s="188" t="s">
        <v>2545</v>
      </c>
      <c r="C8429" s="188" t="s">
        <v>916</v>
      </c>
      <c r="D8429" s="188" t="s">
        <v>479</v>
      </c>
      <c r="E8429" s="189">
        <v>0</v>
      </c>
    </row>
    <row r="8430" spans="1:5" x14ac:dyDescent="0.25">
      <c r="A8430" s="190">
        <v>3705010092</v>
      </c>
      <c r="B8430" s="190" t="s">
        <v>2958</v>
      </c>
      <c r="C8430" s="190" t="s">
        <v>916</v>
      </c>
      <c r="D8430" s="190" t="s">
        <v>479</v>
      </c>
      <c r="E8430" s="191">
        <v>0</v>
      </c>
    </row>
    <row r="8431" spans="1:5" x14ac:dyDescent="0.25">
      <c r="A8431" s="188">
        <v>3705010093</v>
      </c>
      <c r="B8431" s="188" t="s">
        <v>2959</v>
      </c>
      <c r="C8431" s="188" t="s">
        <v>916</v>
      </c>
      <c r="D8431" s="188" t="s">
        <v>479</v>
      </c>
      <c r="E8431" s="189">
        <v>0</v>
      </c>
    </row>
    <row r="8432" spans="1:5" x14ac:dyDescent="0.25">
      <c r="A8432" s="190">
        <v>3705010094</v>
      </c>
      <c r="B8432" s="190" t="s">
        <v>2960</v>
      </c>
      <c r="C8432" s="190" t="s">
        <v>916</v>
      </c>
      <c r="D8432" s="190" t="s">
        <v>479</v>
      </c>
      <c r="E8432" s="191">
        <v>0</v>
      </c>
    </row>
    <row r="8433" spans="1:5" x14ac:dyDescent="0.25">
      <c r="A8433" s="188">
        <v>3705010095</v>
      </c>
      <c r="B8433" s="188" t="s">
        <v>3686</v>
      </c>
      <c r="C8433" s="188" t="s">
        <v>916</v>
      </c>
      <c r="D8433" s="188" t="s">
        <v>479</v>
      </c>
      <c r="E8433" s="189">
        <v>0</v>
      </c>
    </row>
    <row r="8434" spans="1:5" x14ac:dyDescent="0.25">
      <c r="A8434" s="190">
        <v>3705010096</v>
      </c>
      <c r="B8434" s="190" t="s">
        <v>3687</v>
      </c>
      <c r="C8434" s="190" t="s">
        <v>916</v>
      </c>
      <c r="D8434" s="190" t="s">
        <v>479</v>
      </c>
      <c r="E8434" s="191">
        <v>0</v>
      </c>
    </row>
    <row r="8435" spans="1:5" x14ac:dyDescent="0.25">
      <c r="A8435" s="188">
        <v>3705010097</v>
      </c>
      <c r="B8435" s="188" t="s">
        <v>2620</v>
      </c>
      <c r="C8435" s="188" t="s">
        <v>916</v>
      </c>
      <c r="D8435" s="188" t="s">
        <v>1975</v>
      </c>
      <c r="E8435" s="189">
        <v>0</v>
      </c>
    </row>
    <row r="8436" spans="1:5" x14ac:dyDescent="0.25">
      <c r="A8436" s="190">
        <v>3705010098</v>
      </c>
      <c r="B8436" s="190" t="s">
        <v>2961</v>
      </c>
      <c r="C8436" s="190" t="s">
        <v>916</v>
      </c>
      <c r="D8436" s="190" t="s">
        <v>1975</v>
      </c>
      <c r="E8436" s="191">
        <v>0</v>
      </c>
    </row>
    <row r="8437" spans="1:5" x14ac:dyDescent="0.25">
      <c r="A8437" s="188">
        <v>3705010099</v>
      </c>
      <c r="B8437" s="188" t="s">
        <v>2962</v>
      </c>
      <c r="C8437" s="188" t="s">
        <v>916</v>
      </c>
      <c r="D8437" s="188" t="s">
        <v>1975</v>
      </c>
      <c r="E8437" s="189">
        <v>0</v>
      </c>
    </row>
    <row r="8438" spans="1:5" x14ac:dyDescent="0.25">
      <c r="A8438" s="190">
        <v>3705010100</v>
      </c>
      <c r="B8438" s="190" t="s">
        <v>2963</v>
      </c>
      <c r="C8438" s="190" t="s">
        <v>916</v>
      </c>
      <c r="D8438" s="190" t="s">
        <v>1975</v>
      </c>
      <c r="E8438" s="191">
        <v>0</v>
      </c>
    </row>
    <row r="8439" spans="1:5" x14ac:dyDescent="0.25">
      <c r="A8439" s="188">
        <v>3705010101</v>
      </c>
      <c r="B8439" s="188" t="s">
        <v>2964</v>
      </c>
      <c r="C8439" s="188" t="s">
        <v>916</v>
      </c>
      <c r="D8439" s="188" t="s">
        <v>479</v>
      </c>
      <c r="E8439" s="189">
        <v>0</v>
      </c>
    </row>
    <row r="8440" spans="1:5" x14ac:dyDescent="0.25">
      <c r="A8440" s="190">
        <v>3705010102</v>
      </c>
      <c r="B8440" s="190" t="s">
        <v>4632</v>
      </c>
      <c r="C8440" s="190" t="s">
        <v>916</v>
      </c>
      <c r="D8440" s="190" t="s">
        <v>1975</v>
      </c>
      <c r="E8440" s="191">
        <v>0</v>
      </c>
    </row>
    <row r="8441" spans="1:5" x14ac:dyDescent="0.25">
      <c r="A8441" s="188">
        <v>3705010103</v>
      </c>
      <c r="B8441" s="188" t="s">
        <v>5470</v>
      </c>
      <c r="C8441" s="188" t="s">
        <v>916</v>
      </c>
      <c r="D8441" s="188" t="s">
        <v>1975</v>
      </c>
      <c r="E8441" s="189">
        <v>0</v>
      </c>
    </row>
    <row r="8442" spans="1:5" x14ac:dyDescent="0.25">
      <c r="A8442" s="190">
        <v>3705010104</v>
      </c>
      <c r="B8442" s="190" t="s">
        <v>2965</v>
      </c>
      <c r="C8442" s="190" t="s">
        <v>916</v>
      </c>
      <c r="D8442" s="190" t="s">
        <v>479</v>
      </c>
      <c r="E8442" s="191">
        <v>0</v>
      </c>
    </row>
    <row r="8443" spans="1:5" x14ac:dyDescent="0.25">
      <c r="A8443" s="188">
        <v>3705010105</v>
      </c>
      <c r="B8443" s="188" t="s">
        <v>2966</v>
      </c>
      <c r="C8443" s="188" t="s">
        <v>916</v>
      </c>
      <c r="D8443" s="188" t="s">
        <v>1975</v>
      </c>
      <c r="E8443" s="189">
        <v>0</v>
      </c>
    </row>
    <row r="8444" spans="1:5" x14ac:dyDescent="0.25">
      <c r="A8444" s="190">
        <v>3705010106</v>
      </c>
      <c r="B8444" s="190" t="s">
        <v>2967</v>
      </c>
      <c r="C8444" s="190" t="s">
        <v>916</v>
      </c>
      <c r="D8444" s="190" t="s">
        <v>1975</v>
      </c>
      <c r="E8444" s="191">
        <v>0</v>
      </c>
    </row>
    <row r="8445" spans="1:5" x14ac:dyDescent="0.25">
      <c r="A8445" s="188">
        <v>3705010107</v>
      </c>
      <c r="B8445" s="188" t="s">
        <v>2968</v>
      </c>
      <c r="C8445" s="188" t="s">
        <v>916</v>
      </c>
      <c r="D8445" s="188" t="s">
        <v>1975</v>
      </c>
      <c r="E8445" s="189">
        <v>0</v>
      </c>
    </row>
    <row r="8446" spans="1:5" x14ac:dyDescent="0.25">
      <c r="A8446" s="190">
        <v>3705010108</v>
      </c>
      <c r="B8446" s="190" t="s">
        <v>2969</v>
      </c>
      <c r="C8446" s="190" t="s">
        <v>916</v>
      </c>
      <c r="D8446" s="190" t="s">
        <v>1975</v>
      </c>
      <c r="E8446" s="191">
        <v>0</v>
      </c>
    </row>
    <row r="8447" spans="1:5" x14ac:dyDescent="0.25">
      <c r="A8447" s="188">
        <v>3705010109</v>
      </c>
      <c r="B8447" s="188" t="s">
        <v>2970</v>
      </c>
      <c r="C8447" s="188" t="s">
        <v>916</v>
      </c>
      <c r="D8447" s="188" t="s">
        <v>479</v>
      </c>
      <c r="E8447" s="189">
        <v>0</v>
      </c>
    </row>
    <row r="8448" spans="1:5" x14ac:dyDescent="0.25">
      <c r="A8448" s="190">
        <v>3705010110</v>
      </c>
      <c r="B8448" s="190" t="s">
        <v>2971</v>
      </c>
      <c r="C8448" s="190" t="s">
        <v>916</v>
      </c>
      <c r="D8448" s="190" t="s">
        <v>479</v>
      </c>
      <c r="E8448" s="191">
        <v>0</v>
      </c>
    </row>
    <row r="8449" spans="1:5" x14ac:dyDescent="0.25">
      <c r="A8449" s="188">
        <v>3705010111</v>
      </c>
      <c r="B8449" s="188" t="s">
        <v>2972</v>
      </c>
      <c r="C8449" s="188" t="s">
        <v>916</v>
      </c>
      <c r="D8449" s="188" t="s">
        <v>479</v>
      </c>
      <c r="E8449" s="189">
        <v>0</v>
      </c>
    </row>
    <row r="8450" spans="1:5" x14ac:dyDescent="0.25">
      <c r="A8450" s="190">
        <v>3705010112</v>
      </c>
      <c r="B8450" s="190" t="s">
        <v>2689</v>
      </c>
      <c r="C8450" s="190" t="s">
        <v>916</v>
      </c>
      <c r="D8450" s="190" t="s">
        <v>479</v>
      </c>
      <c r="E8450" s="191">
        <v>0</v>
      </c>
    </row>
    <row r="8451" spans="1:5" x14ac:dyDescent="0.25">
      <c r="A8451" s="188">
        <v>3705010113</v>
      </c>
      <c r="B8451" s="188" t="s">
        <v>2973</v>
      </c>
      <c r="C8451" s="188" t="s">
        <v>916</v>
      </c>
      <c r="D8451" s="188" t="s">
        <v>1975</v>
      </c>
      <c r="E8451" s="189">
        <v>0</v>
      </c>
    </row>
    <row r="8452" spans="1:5" x14ac:dyDescent="0.25">
      <c r="A8452" s="190">
        <v>3705010114</v>
      </c>
      <c r="B8452" s="190" t="s">
        <v>2974</v>
      </c>
      <c r="C8452" s="190" t="s">
        <v>916</v>
      </c>
      <c r="D8452" s="190" t="s">
        <v>479</v>
      </c>
      <c r="E8452" s="191">
        <v>0</v>
      </c>
    </row>
    <row r="8453" spans="1:5" x14ac:dyDescent="0.25">
      <c r="A8453" s="188">
        <v>3705010115</v>
      </c>
      <c r="B8453" s="188" t="s">
        <v>2975</v>
      </c>
      <c r="C8453" s="188" t="s">
        <v>916</v>
      </c>
      <c r="D8453" s="188" t="s">
        <v>1975</v>
      </c>
      <c r="E8453" s="189">
        <v>0</v>
      </c>
    </row>
    <row r="8454" spans="1:5" x14ac:dyDescent="0.25">
      <c r="A8454" s="190">
        <v>3705010116</v>
      </c>
      <c r="B8454" s="190" t="s">
        <v>2976</v>
      </c>
      <c r="C8454" s="190" t="s">
        <v>916</v>
      </c>
      <c r="D8454" s="190" t="s">
        <v>479</v>
      </c>
      <c r="E8454" s="191">
        <v>0</v>
      </c>
    </row>
    <row r="8455" spans="1:5" x14ac:dyDescent="0.25">
      <c r="A8455" s="188">
        <v>3705010117</v>
      </c>
      <c r="B8455" s="188" t="s">
        <v>5990</v>
      </c>
      <c r="C8455" s="188" t="s">
        <v>916</v>
      </c>
      <c r="D8455" s="188" t="s">
        <v>479</v>
      </c>
      <c r="E8455" s="189">
        <v>0</v>
      </c>
    </row>
    <row r="8456" spans="1:5" x14ac:dyDescent="0.25">
      <c r="A8456" s="190">
        <v>3705010118</v>
      </c>
      <c r="B8456" s="190" t="s">
        <v>5578</v>
      </c>
      <c r="C8456" s="190" t="s">
        <v>916</v>
      </c>
      <c r="D8456" s="190" t="s">
        <v>479</v>
      </c>
      <c r="E8456" s="191">
        <v>0</v>
      </c>
    </row>
    <row r="8457" spans="1:5" x14ac:dyDescent="0.25">
      <c r="A8457" s="188">
        <v>3705010119</v>
      </c>
      <c r="B8457" s="188" t="s">
        <v>3153</v>
      </c>
      <c r="C8457" s="188" t="s">
        <v>916</v>
      </c>
      <c r="D8457" s="188" t="s">
        <v>479</v>
      </c>
      <c r="E8457" s="189">
        <v>0</v>
      </c>
    </row>
    <row r="8458" spans="1:5" x14ac:dyDescent="0.25">
      <c r="A8458" s="190">
        <v>3705010120</v>
      </c>
      <c r="B8458" s="190" t="s">
        <v>3154</v>
      </c>
      <c r="C8458" s="190" t="s">
        <v>916</v>
      </c>
      <c r="D8458" s="190" t="s">
        <v>479</v>
      </c>
      <c r="E8458" s="191">
        <v>0</v>
      </c>
    </row>
    <row r="8459" spans="1:5" x14ac:dyDescent="0.25">
      <c r="A8459" s="188">
        <v>3705010121</v>
      </c>
      <c r="B8459" s="188" t="s">
        <v>3155</v>
      </c>
      <c r="C8459" s="188" t="s">
        <v>916</v>
      </c>
      <c r="D8459" s="188" t="s">
        <v>479</v>
      </c>
      <c r="E8459" s="189">
        <v>0</v>
      </c>
    </row>
    <row r="8460" spans="1:5" x14ac:dyDescent="0.25">
      <c r="A8460" s="190">
        <v>3705010122</v>
      </c>
      <c r="B8460" s="190" t="s">
        <v>3156</v>
      </c>
      <c r="C8460" s="190" t="s">
        <v>916</v>
      </c>
      <c r="D8460" s="190" t="s">
        <v>479</v>
      </c>
      <c r="E8460" s="191">
        <v>0</v>
      </c>
    </row>
    <row r="8461" spans="1:5" x14ac:dyDescent="0.25">
      <c r="A8461" s="188">
        <v>3705010123</v>
      </c>
      <c r="B8461" s="188" t="s">
        <v>3158</v>
      </c>
      <c r="C8461" s="188" t="s">
        <v>916</v>
      </c>
      <c r="D8461" s="188" t="s">
        <v>479</v>
      </c>
      <c r="E8461" s="189">
        <v>0</v>
      </c>
    </row>
    <row r="8462" spans="1:5" x14ac:dyDescent="0.25">
      <c r="A8462" s="190">
        <v>3705010124</v>
      </c>
      <c r="B8462" s="190" t="s">
        <v>3157</v>
      </c>
      <c r="C8462" s="190" t="s">
        <v>916</v>
      </c>
      <c r="D8462" s="190" t="s">
        <v>479</v>
      </c>
      <c r="E8462" s="191">
        <v>0</v>
      </c>
    </row>
    <row r="8463" spans="1:5" x14ac:dyDescent="0.25">
      <c r="A8463" s="188">
        <v>3705010125</v>
      </c>
      <c r="B8463" s="188" t="s">
        <v>5539</v>
      </c>
      <c r="C8463" s="188" t="s">
        <v>916</v>
      </c>
      <c r="D8463" s="188" t="s">
        <v>479</v>
      </c>
      <c r="E8463" s="189">
        <v>0</v>
      </c>
    </row>
    <row r="8464" spans="1:5" x14ac:dyDescent="0.25">
      <c r="A8464" s="190">
        <v>3705010126</v>
      </c>
      <c r="B8464" s="190" t="s">
        <v>7462</v>
      </c>
      <c r="C8464" s="190" t="s">
        <v>916</v>
      </c>
      <c r="D8464" s="190" t="s">
        <v>479</v>
      </c>
      <c r="E8464" s="191">
        <v>0</v>
      </c>
    </row>
    <row r="8465" spans="1:5" x14ac:dyDescent="0.25">
      <c r="A8465" s="188">
        <v>3705010127</v>
      </c>
      <c r="B8465" s="188" t="s">
        <v>3158</v>
      </c>
      <c r="C8465" s="188" t="s">
        <v>916</v>
      </c>
      <c r="D8465" s="188" t="s">
        <v>479</v>
      </c>
      <c r="E8465" s="189">
        <v>0</v>
      </c>
    </row>
    <row r="8466" spans="1:5" x14ac:dyDescent="0.25">
      <c r="A8466" s="190">
        <v>3705010128</v>
      </c>
      <c r="B8466" s="190" t="s">
        <v>3159</v>
      </c>
      <c r="C8466" s="190" t="s">
        <v>916</v>
      </c>
      <c r="D8466" s="190" t="s">
        <v>479</v>
      </c>
      <c r="E8466" s="191">
        <v>0</v>
      </c>
    </row>
    <row r="8467" spans="1:5" x14ac:dyDescent="0.25">
      <c r="A8467" s="188">
        <v>3705010129</v>
      </c>
      <c r="B8467" s="188" t="s">
        <v>4307</v>
      </c>
      <c r="C8467" s="188" t="s">
        <v>916</v>
      </c>
      <c r="D8467" s="188" t="s">
        <v>479</v>
      </c>
      <c r="E8467" s="189">
        <v>0</v>
      </c>
    </row>
    <row r="8468" spans="1:5" x14ac:dyDescent="0.25">
      <c r="A8468" s="190">
        <v>3705010130</v>
      </c>
      <c r="B8468" s="190" t="s">
        <v>12091</v>
      </c>
      <c r="C8468" s="190" t="s">
        <v>916</v>
      </c>
      <c r="D8468" s="190" t="s">
        <v>479</v>
      </c>
      <c r="E8468" s="191">
        <v>0</v>
      </c>
    </row>
    <row r="8469" spans="1:5" x14ac:dyDescent="0.25">
      <c r="A8469" s="188">
        <v>3705010131</v>
      </c>
      <c r="B8469" s="188" t="s">
        <v>2403</v>
      </c>
      <c r="C8469" s="188" t="s">
        <v>916</v>
      </c>
      <c r="D8469" s="188" t="s">
        <v>1975</v>
      </c>
      <c r="E8469" s="189">
        <v>0</v>
      </c>
    </row>
    <row r="8470" spans="1:5" x14ac:dyDescent="0.25">
      <c r="A8470" s="190">
        <v>3705010132</v>
      </c>
      <c r="B8470" s="190" t="s">
        <v>3180</v>
      </c>
      <c r="C8470" s="190" t="s">
        <v>916</v>
      </c>
      <c r="D8470" s="190" t="s">
        <v>1975</v>
      </c>
      <c r="E8470" s="191">
        <v>0</v>
      </c>
    </row>
    <row r="8471" spans="1:5" x14ac:dyDescent="0.25">
      <c r="A8471" s="188">
        <v>3705010133</v>
      </c>
      <c r="B8471" s="188" t="s">
        <v>3181</v>
      </c>
      <c r="C8471" s="188" t="s">
        <v>916</v>
      </c>
      <c r="D8471" s="188" t="s">
        <v>1975</v>
      </c>
      <c r="E8471" s="189">
        <v>0</v>
      </c>
    </row>
    <row r="8472" spans="1:5" x14ac:dyDescent="0.25">
      <c r="A8472" s="190">
        <v>3705010134</v>
      </c>
      <c r="B8472" s="190" t="s">
        <v>3182</v>
      </c>
      <c r="C8472" s="190" t="s">
        <v>916</v>
      </c>
      <c r="D8472" s="190" t="s">
        <v>1975</v>
      </c>
      <c r="E8472" s="191">
        <v>0</v>
      </c>
    </row>
    <row r="8473" spans="1:5" x14ac:dyDescent="0.25">
      <c r="A8473" s="188">
        <v>3705010135</v>
      </c>
      <c r="B8473" s="188" t="s">
        <v>3183</v>
      </c>
      <c r="C8473" s="188" t="s">
        <v>916</v>
      </c>
      <c r="D8473" s="188" t="s">
        <v>1975</v>
      </c>
      <c r="E8473" s="189">
        <v>0</v>
      </c>
    </row>
    <row r="8474" spans="1:5" x14ac:dyDescent="0.25">
      <c r="A8474" s="190">
        <v>3705010136</v>
      </c>
      <c r="B8474" s="190" t="s">
        <v>3184</v>
      </c>
      <c r="C8474" s="190" t="s">
        <v>916</v>
      </c>
      <c r="D8474" s="190" t="s">
        <v>874</v>
      </c>
      <c r="E8474" s="191">
        <v>0</v>
      </c>
    </row>
    <row r="8475" spans="1:5" x14ac:dyDescent="0.25">
      <c r="A8475" s="188">
        <v>3705010137</v>
      </c>
      <c r="B8475" s="188" t="s">
        <v>7463</v>
      </c>
      <c r="C8475" s="188" t="s">
        <v>916</v>
      </c>
      <c r="D8475" s="188" t="s">
        <v>1975</v>
      </c>
      <c r="E8475" s="189">
        <v>0</v>
      </c>
    </row>
    <row r="8476" spans="1:5" x14ac:dyDescent="0.25">
      <c r="A8476" s="190">
        <v>3705010138</v>
      </c>
      <c r="B8476" s="190" t="s">
        <v>3185</v>
      </c>
      <c r="C8476" s="190" t="s">
        <v>916</v>
      </c>
      <c r="D8476" s="190" t="s">
        <v>479</v>
      </c>
      <c r="E8476" s="191">
        <v>0</v>
      </c>
    </row>
    <row r="8477" spans="1:5" x14ac:dyDescent="0.25">
      <c r="A8477" s="188">
        <v>3705010139</v>
      </c>
      <c r="B8477" s="188" t="s">
        <v>3186</v>
      </c>
      <c r="C8477" s="188" t="s">
        <v>916</v>
      </c>
      <c r="D8477" s="188" t="s">
        <v>479</v>
      </c>
      <c r="E8477" s="189">
        <v>0</v>
      </c>
    </row>
    <row r="8478" spans="1:5" x14ac:dyDescent="0.25">
      <c r="A8478" s="190">
        <v>3705010140</v>
      </c>
      <c r="B8478" s="190" t="s">
        <v>3187</v>
      </c>
      <c r="C8478" s="190" t="s">
        <v>916</v>
      </c>
      <c r="D8478" s="190" t="s">
        <v>479</v>
      </c>
      <c r="E8478" s="191">
        <v>0</v>
      </c>
    </row>
    <row r="8479" spans="1:5" x14ac:dyDescent="0.25">
      <c r="A8479" s="188">
        <v>3705010141</v>
      </c>
      <c r="B8479" s="188" t="s">
        <v>3188</v>
      </c>
      <c r="C8479" s="188" t="s">
        <v>916</v>
      </c>
      <c r="D8479" s="188" t="s">
        <v>479</v>
      </c>
      <c r="E8479" s="189">
        <v>0</v>
      </c>
    </row>
    <row r="8480" spans="1:5" x14ac:dyDescent="0.25">
      <c r="A8480" s="190">
        <v>3705010142</v>
      </c>
      <c r="B8480" s="190" t="s">
        <v>3189</v>
      </c>
      <c r="C8480" s="190" t="s">
        <v>916</v>
      </c>
      <c r="D8480" s="190" t="s">
        <v>479</v>
      </c>
      <c r="E8480" s="191">
        <v>0</v>
      </c>
    </row>
    <row r="8481" spans="1:5" x14ac:dyDescent="0.25">
      <c r="A8481" s="188">
        <v>3705010143</v>
      </c>
      <c r="B8481" s="188" t="s">
        <v>3190</v>
      </c>
      <c r="C8481" s="188" t="s">
        <v>916</v>
      </c>
      <c r="D8481" s="188" t="s">
        <v>479</v>
      </c>
      <c r="E8481" s="189">
        <v>0</v>
      </c>
    </row>
    <row r="8482" spans="1:5" x14ac:dyDescent="0.25">
      <c r="A8482" s="190">
        <v>3705010144</v>
      </c>
      <c r="B8482" s="190" t="s">
        <v>3191</v>
      </c>
      <c r="C8482" s="190" t="s">
        <v>916</v>
      </c>
      <c r="D8482" s="190" t="s">
        <v>479</v>
      </c>
      <c r="E8482" s="191">
        <v>0</v>
      </c>
    </row>
    <row r="8483" spans="1:5" x14ac:dyDescent="0.25">
      <c r="A8483" s="188">
        <v>3705010145</v>
      </c>
      <c r="B8483" s="188" t="s">
        <v>3192</v>
      </c>
      <c r="C8483" s="188" t="s">
        <v>916</v>
      </c>
      <c r="D8483" s="188" t="s">
        <v>479</v>
      </c>
      <c r="E8483" s="189">
        <v>0</v>
      </c>
    </row>
    <row r="8484" spans="1:5" x14ac:dyDescent="0.25">
      <c r="A8484" s="190">
        <v>3705010146</v>
      </c>
      <c r="B8484" s="190" t="s">
        <v>3193</v>
      </c>
      <c r="C8484" s="190" t="s">
        <v>916</v>
      </c>
      <c r="D8484" s="190" t="s">
        <v>479</v>
      </c>
      <c r="E8484" s="191">
        <v>0</v>
      </c>
    </row>
    <row r="8485" spans="1:5" x14ac:dyDescent="0.25">
      <c r="A8485" s="188">
        <v>3705010147</v>
      </c>
      <c r="B8485" s="188" t="s">
        <v>3194</v>
      </c>
      <c r="C8485" s="188" t="s">
        <v>916</v>
      </c>
      <c r="D8485" s="188" t="s">
        <v>479</v>
      </c>
      <c r="E8485" s="189">
        <v>0</v>
      </c>
    </row>
    <row r="8486" spans="1:5" x14ac:dyDescent="0.25">
      <c r="A8486" s="190">
        <v>3705010148</v>
      </c>
      <c r="B8486" s="190" t="s">
        <v>3195</v>
      </c>
      <c r="C8486" s="190" t="s">
        <v>916</v>
      </c>
      <c r="D8486" s="190" t="s">
        <v>479</v>
      </c>
      <c r="E8486" s="191">
        <v>0</v>
      </c>
    </row>
    <row r="8487" spans="1:5" x14ac:dyDescent="0.25">
      <c r="A8487" s="188">
        <v>3705010149</v>
      </c>
      <c r="B8487" s="188" t="s">
        <v>3196</v>
      </c>
      <c r="C8487" s="188" t="s">
        <v>916</v>
      </c>
      <c r="D8487" s="188" t="s">
        <v>479</v>
      </c>
      <c r="E8487" s="189">
        <v>0</v>
      </c>
    </row>
    <row r="8488" spans="1:5" x14ac:dyDescent="0.25">
      <c r="A8488" s="190">
        <v>3705010150</v>
      </c>
      <c r="B8488" s="190" t="s">
        <v>4633</v>
      </c>
      <c r="C8488" s="190" t="s">
        <v>916</v>
      </c>
      <c r="D8488" s="190" t="s">
        <v>479</v>
      </c>
      <c r="E8488" s="191">
        <v>0</v>
      </c>
    </row>
    <row r="8489" spans="1:5" x14ac:dyDescent="0.25">
      <c r="A8489" s="188">
        <v>3705010151</v>
      </c>
      <c r="B8489" s="188" t="s">
        <v>4634</v>
      </c>
      <c r="C8489" s="188" t="s">
        <v>916</v>
      </c>
      <c r="D8489" s="188" t="s">
        <v>1975</v>
      </c>
      <c r="E8489" s="189">
        <v>0</v>
      </c>
    </row>
    <row r="8490" spans="1:5" x14ac:dyDescent="0.25">
      <c r="A8490" s="190">
        <v>3705010152</v>
      </c>
      <c r="B8490" s="190" t="s">
        <v>4635</v>
      </c>
      <c r="C8490" s="190" t="s">
        <v>916</v>
      </c>
      <c r="D8490" s="190" t="s">
        <v>1975</v>
      </c>
      <c r="E8490" s="191">
        <v>0</v>
      </c>
    </row>
    <row r="8491" spans="1:5" x14ac:dyDescent="0.25">
      <c r="A8491" s="188">
        <v>3705010153</v>
      </c>
      <c r="B8491" s="188" t="s">
        <v>3197</v>
      </c>
      <c r="C8491" s="188" t="s">
        <v>916</v>
      </c>
      <c r="D8491" s="188" t="s">
        <v>1975</v>
      </c>
      <c r="E8491" s="189">
        <v>0</v>
      </c>
    </row>
    <row r="8492" spans="1:5" x14ac:dyDescent="0.25">
      <c r="A8492" s="190">
        <v>3705010154</v>
      </c>
      <c r="B8492" s="190" t="s">
        <v>3198</v>
      </c>
      <c r="C8492" s="190" t="s">
        <v>916</v>
      </c>
      <c r="D8492" s="190" t="s">
        <v>1975</v>
      </c>
      <c r="E8492" s="191">
        <v>0</v>
      </c>
    </row>
    <row r="8493" spans="1:5" x14ac:dyDescent="0.25">
      <c r="A8493" s="188">
        <v>3705010155</v>
      </c>
      <c r="B8493" s="188" t="s">
        <v>4636</v>
      </c>
      <c r="C8493" s="188" t="s">
        <v>916</v>
      </c>
      <c r="D8493" s="188" t="s">
        <v>1975</v>
      </c>
      <c r="E8493" s="189">
        <v>0</v>
      </c>
    </row>
    <row r="8494" spans="1:5" x14ac:dyDescent="0.25">
      <c r="A8494" s="190">
        <v>3705010156</v>
      </c>
      <c r="B8494" s="190" t="s">
        <v>4637</v>
      </c>
      <c r="C8494" s="190" t="s">
        <v>916</v>
      </c>
      <c r="D8494" s="190" t="s">
        <v>874</v>
      </c>
      <c r="E8494" s="191">
        <v>0</v>
      </c>
    </row>
    <row r="8495" spans="1:5" x14ac:dyDescent="0.25">
      <c r="A8495" s="188">
        <v>3705010157</v>
      </c>
      <c r="B8495" s="188" t="s">
        <v>4638</v>
      </c>
      <c r="C8495" s="188" t="s">
        <v>916</v>
      </c>
      <c r="D8495" s="188" t="s">
        <v>874</v>
      </c>
      <c r="E8495" s="189">
        <v>0</v>
      </c>
    </row>
    <row r="8496" spans="1:5" x14ac:dyDescent="0.25">
      <c r="A8496" s="190">
        <v>3705010158</v>
      </c>
      <c r="B8496" s="190" t="s">
        <v>2377</v>
      </c>
      <c r="C8496" s="190" t="s">
        <v>916</v>
      </c>
      <c r="D8496" s="190" t="s">
        <v>479</v>
      </c>
      <c r="E8496" s="191">
        <v>0</v>
      </c>
    </row>
    <row r="8497" spans="1:5" x14ac:dyDescent="0.25">
      <c r="A8497" s="188">
        <v>3705010159</v>
      </c>
      <c r="B8497" s="188" t="s">
        <v>3688</v>
      </c>
      <c r="C8497" s="188" t="s">
        <v>916</v>
      </c>
      <c r="D8497" s="188" t="s">
        <v>479</v>
      </c>
      <c r="E8497" s="189">
        <v>0</v>
      </c>
    </row>
    <row r="8498" spans="1:5" x14ac:dyDescent="0.25">
      <c r="A8498" s="190">
        <v>3705010160</v>
      </c>
      <c r="B8498" s="190" t="s">
        <v>3689</v>
      </c>
      <c r="C8498" s="190" t="s">
        <v>916</v>
      </c>
      <c r="D8498" s="190" t="s">
        <v>479</v>
      </c>
      <c r="E8498" s="191">
        <v>0</v>
      </c>
    </row>
    <row r="8499" spans="1:5" x14ac:dyDescent="0.25">
      <c r="A8499" s="188">
        <v>3705010161</v>
      </c>
      <c r="B8499" s="188" t="s">
        <v>3690</v>
      </c>
      <c r="C8499" s="188" t="s">
        <v>916</v>
      </c>
      <c r="D8499" s="188" t="s">
        <v>479</v>
      </c>
      <c r="E8499" s="189">
        <v>0</v>
      </c>
    </row>
    <row r="8500" spans="1:5" x14ac:dyDescent="0.25">
      <c r="A8500" s="190">
        <v>3705010162</v>
      </c>
      <c r="B8500" s="190" t="s">
        <v>3691</v>
      </c>
      <c r="C8500" s="190" t="s">
        <v>916</v>
      </c>
      <c r="D8500" s="190" t="s">
        <v>479</v>
      </c>
      <c r="E8500" s="191">
        <v>0</v>
      </c>
    </row>
    <row r="8501" spans="1:5" x14ac:dyDescent="0.25">
      <c r="A8501" s="188">
        <v>3705010163</v>
      </c>
      <c r="B8501" s="188" t="s">
        <v>3548</v>
      </c>
      <c r="C8501" s="188" t="s">
        <v>916</v>
      </c>
      <c r="D8501" s="188" t="s">
        <v>479</v>
      </c>
      <c r="E8501" s="189">
        <v>0</v>
      </c>
    </row>
    <row r="8502" spans="1:5" x14ac:dyDescent="0.25">
      <c r="A8502" s="190">
        <v>3705010164</v>
      </c>
      <c r="B8502" s="190" t="s">
        <v>12092</v>
      </c>
      <c r="C8502" s="190" t="s">
        <v>916</v>
      </c>
      <c r="D8502" s="190" t="s">
        <v>479</v>
      </c>
      <c r="E8502" s="191">
        <v>0</v>
      </c>
    </row>
    <row r="8503" spans="1:5" x14ac:dyDescent="0.25">
      <c r="A8503" s="188">
        <v>3705010165</v>
      </c>
      <c r="B8503" s="188" t="s">
        <v>3551</v>
      </c>
      <c r="C8503" s="188" t="s">
        <v>916</v>
      </c>
      <c r="D8503" s="188" t="s">
        <v>479</v>
      </c>
      <c r="E8503" s="189">
        <v>0</v>
      </c>
    </row>
    <row r="8504" spans="1:5" x14ac:dyDescent="0.25">
      <c r="A8504" s="190">
        <v>3705010166</v>
      </c>
      <c r="B8504" s="190" t="s">
        <v>3692</v>
      </c>
      <c r="C8504" s="190" t="s">
        <v>916</v>
      </c>
      <c r="D8504" s="190" t="s">
        <v>479</v>
      </c>
      <c r="E8504" s="191">
        <v>0</v>
      </c>
    </row>
    <row r="8505" spans="1:5" x14ac:dyDescent="0.25">
      <c r="A8505" s="188">
        <v>3705010167</v>
      </c>
      <c r="B8505" s="188" t="s">
        <v>3693</v>
      </c>
      <c r="C8505" s="188" t="s">
        <v>916</v>
      </c>
      <c r="D8505" s="188" t="s">
        <v>479</v>
      </c>
      <c r="E8505" s="189">
        <v>0</v>
      </c>
    </row>
    <row r="8506" spans="1:5" x14ac:dyDescent="0.25">
      <c r="A8506" s="190">
        <v>3705010168</v>
      </c>
      <c r="B8506" s="190" t="s">
        <v>3694</v>
      </c>
      <c r="C8506" s="190" t="s">
        <v>916</v>
      </c>
      <c r="D8506" s="190" t="s">
        <v>874</v>
      </c>
      <c r="E8506" s="191">
        <v>0</v>
      </c>
    </row>
    <row r="8507" spans="1:5" x14ac:dyDescent="0.25">
      <c r="A8507" s="188">
        <v>3705010169</v>
      </c>
      <c r="B8507" s="188" t="s">
        <v>3695</v>
      </c>
      <c r="C8507" s="188" t="s">
        <v>916</v>
      </c>
      <c r="D8507" s="188" t="s">
        <v>874</v>
      </c>
      <c r="E8507" s="189">
        <v>0</v>
      </c>
    </row>
    <row r="8508" spans="1:5" x14ac:dyDescent="0.25">
      <c r="A8508" s="190">
        <v>3705010170</v>
      </c>
      <c r="B8508" s="190" t="s">
        <v>3696</v>
      </c>
      <c r="C8508" s="190" t="s">
        <v>916</v>
      </c>
      <c r="D8508" s="190" t="s">
        <v>1975</v>
      </c>
      <c r="E8508" s="191">
        <v>0</v>
      </c>
    </row>
    <row r="8509" spans="1:5" x14ac:dyDescent="0.25">
      <c r="A8509" s="188">
        <v>3705010171</v>
      </c>
      <c r="B8509" s="188" t="s">
        <v>3697</v>
      </c>
      <c r="C8509" s="188" t="s">
        <v>916</v>
      </c>
      <c r="D8509" s="188" t="s">
        <v>1975</v>
      </c>
      <c r="E8509" s="189">
        <v>0</v>
      </c>
    </row>
    <row r="8510" spans="1:5" x14ac:dyDescent="0.25">
      <c r="A8510" s="190">
        <v>3705010172</v>
      </c>
      <c r="B8510" s="190" t="s">
        <v>3698</v>
      </c>
      <c r="C8510" s="190" t="s">
        <v>916</v>
      </c>
      <c r="D8510" s="190" t="s">
        <v>1975</v>
      </c>
      <c r="E8510" s="191">
        <v>0</v>
      </c>
    </row>
    <row r="8511" spans="1:5" x14ac:dyDescent="0.25">
      <c r="A8511" s="188">
        <v>3705010173</v>
      </c>
      <c r="B8511" s="188" t="s">
        <v>4639</v>
      </c>
      <c r="C8511" s="188" t="s">
        <v>916</v>
      </c>
      <c r="D8511" s="188" t="s">
        <v>1975</v>
      </c>
      <c r="E8511" s="189">
        <v>0</v>
      </c>
    </row>
    <row r="8512" spans="1:5" x14ac:dyDescent="0.25">
      <c r="A8512" s="190">
        <v>3705010174</v>
      </c>
      <c r="B8512" s="190" t="s">
        <v>3550</v>
      </c>
      <c r="C8512" s="190" t="s">
        <v>916</v>
      </c>
      <c r="D8512" s="190" t="s">
        <v>479</v>
      </c>
      <c r="E8512" s="191">
        <v>0</v>
      </c>
    </row>
    <row r="8513" spans="1:5" x14ac:dyDescent="0.25">
      <c r="A8513" s="188">
        <v>3705010175</v>
      </c>
      <c r="B8513" s="188" t="s">
        <v>5991</v>
      </c>
      <c r="C8513" s="188" t="s">
        <v>916</v>
      </c>
      <c r="D8513" s="188" t="s">
        <v>479</v>
      </c>
      <c r="E8513" s="189">
        <v>0</v>
      </c>
    </row>
    <row r="8514" spans="1:5" x14ac:dyDescent="0.25">
      <c r="A8514" s="190">
        <v>3705010176</v>
      </c>
      <c r="B8514" s="190" t="s">
        <v>3699</v>
      </c>
      <c r="C8514" s="190" t="s">
        <v>916</v>
      </c>
      <c r="D8514" s="190" t="s">
        <v>479</v>
      </c>
      <c r="E8514" s="191">
        <v>0</v>
      </c>
    </row>
    <row r="8515" spans="1:5" x14ac:dyDescent="0.25">
      <c r="A8515" s="188">
        <v>3705010177</v>
      </c>
      <c r="B8515" s="188" t="s">
        <v>7464</v>
      </c>
      <c r="C8515" s="188" t="s">
        <v>916</v>
      </c>
      <c r="D8515" s="188" t="s">
        <v>479</v>
      </c>
      <c r="E8515" s="189">
        <v>0</v>
      </c>
    </row>
    <row r="8516" spans="1:5" x14ac:dyDescent="0.25">
      <c r="A8516" s="190">
        <v>3705010178</v>
      </c>
      <c r="B8516" s="190" t="s">
        <v>3700</v>
      </c>
      <c r="C8516" s="190" t="s">
        <v>916</v>
      </c>
      <c r="D8516" s="190" t="s">
        <v>479</v>
      </c>
      <c r="E8516" s="191">
        <v>0</v>
      </c>
    </row>
    <row r="8517" spans="1:5" x14ac:dyDescent="0.25">
      <c r="A8517" s="188">
        <v>3705010179</v>
      </c>
      <c r="B8517" s="188" t="s">
        <v>2341</v>
      </c>
      <c r="C8517" s="188" t="s">
        <v>916</v>
      </c>
      <c r="D8517" s="188" t="s">
        <v>479</v>
      </c>
      <c r="E8517" s="189">
        <v>0</v>
      </c>
    </row>
    <row r="8518" spans="1:5" x14ac:dyDescent="0.25">
      <c r="A8518" s="190">
        <v>3705010180</v>
      </c>
      <c r="B8518" s="190" t="s">
        <v>2342</v>
      </c>
      <c r="C8518" s="190" t="s">
        <v>916</v>
      </c>
      <c r="D8518" s="190" t="s">
        <v>479</v>
      </c>
      <c r="E8518" s="191">
        <v>0</v>
      </c>
    </row>
    <row r="8519" spans="1:5" x14ac:dyDescent="0.25">
      <c r="A8519" s="188">
        <v>3705010181</v>
      </c>
      <c r="B8519" s="188" t="s">
        <v>3614</v>
      </c>
      <c r="C8519" s="188" t="s">
        <v>916</v>
      </c>
      <c r="D8519" s="188" t="s">
        <v>2002</v>
      </c>
      <c r="E8519" s="189">
        <v>0</v>
      </c>
    </row>
    <row r="8520" spans="1:5" x14ac:dyDescent="0.25">
      <c r="A8520" s="190">
        <v>3705010182</v>
      </c>
      <c r="B8520" s="190" t="s">
        <v>2335</v>
      </c>
      <c r="C8520" s="190" t="s">
        <v>916</v>
      </c>
      <c r="D8520" s="190" t="s">
        <v>1975</v>
      </c>
      <c r="E8520" s="191">
        <v>0</v>
      </c>
    </row>
    <row r="8521" spans="1:5" x14ac:dyDescent="0.25">
      <c r="A8521" s="188">
        <v>3705010183</v>
      </c>
      <c r="B8521" s="188" t="s">
        <v>5054</v>
      </c>
      <c r="C8521" s="188" t="s">
        <v>916</v>
      </c>
      <c r="D8521" s="188" t="s">
        <v>2002</v>
      </c>
      <c r="E8521" s="189">
        <v>0</v>
      </c>
    </row>
    <row r="8522" spans="1:5" x14ac:dyDescent="0.25">
      <c r="A8522" s="190">
        <v>3705010184</v>
      </c>
      <c r="B8522" s="190" t="s">
        <v>5053</v>
      </c>
      <c r="C8522" s="190" t="s">
        <v>916</v>
      </c>
      <c r="D8522" s="190" t="s">
        <v>874</v>
      </c>
      <c r="E8522" s="191">
        <v>0</v>
      </c>
    </row>
    <row r="8523" spans="1:5" x14ac:dyDescent="0.25">
      <c r="A8523" s="188">
        <v>3705010185</v>
      </c>
      <c r="B8523" s="188" t="s">
        <v>5035</v>
      </c>
      <c r="C8523" s="188" t="s">
        <v>916</v>
      </c>
      <c r="D8523" s="188" t="s">
        <v>479</v>
      </c>
      <c r="E8523" s="189">
        <v>0</v>
      </c>
    </row>
    <row r="8524" spans="1:5" x14ac:dyDescent="0.25">
      <c r="A8524" s="190">
        <v>3705010186</v>
      </c>
      <c r="B8524" s="190" t="s">
        <v>3598</v>
      </c>
      <c r="C8524" s="190" t="s">
        <v>916</v>
      </c>
      <c r="D8524" s="190" t="s">
        <v>478</v>
      </c>
      <c r="E8524" s="191">
        <v>0</v>
      </c>
    </row>
    <row r="8525" spans="1:5" x14ac:dyDescent="0.25">
      <c r="A8525" s="188">
        <v>3705010187</v>
      </c>
      <c r="B8525" s="188" t="s">
        <v>12557</v>
      </c>
      <c r="C8525" s="188" t="s">
        <v>916</v>
      </c>
      <c r="D8525" s="188" t="s">
        <v>2002</v>
      </c>
      <c r="E8525" s="189">
        <v>0</v>
      </c>
    </row>
    <row r="8526" spans="1:5" x14ac:dyDescent="0.25">
      <c r="A8526" s="190">
        <v>3705010188</v>
      </c>
      <c r="B8526" s="190" t="s">
        <v>3816</v>
      </c>
      <c r="C8526" s="190" t="s">
        <v>916</v>
      </c>
      <c r="D8526" s="190" t="s">
        <v>1975</v>
      </c>
      <c r="E8526" s="191">
        <v>0</v>
      </c>
    </row>
    <row r="8527" spans="1:5" x14ac:dyDescent="0.25">
      <c r="A8527" s="188">
        <v>3705010189</v>
      </c>
      <c r="B8527" s="188" t="s">
        <v>5156</v>
      </c>
      <c r="C8527" s="188" t="s">
        <v>916</v>
      </c>
      <c r="D8527" s="188" t="s">
        <v>1975</v>
      </c>
      <c r="E8527" s="189">
        <v>0</v>
      </c>
    </row>
    <row r="8528" spans="1:5" x14ac:dyDescent="0.25">
      <c r="A8528" s="190">
        <v>3705010190</v>
      </c>
      <c r="B8528" s="190" t="s">
        <v>4026</v>
      </c>
      <c r="C8528" s="190" t="s">
        <v>916</v>
      </c>
      <c r="D8528" s="190" t="s">
        <v>479</v>
      </c>
      <c r="E8528" s="191">
        <v>0</v>
      </c>
    </row>
    <row r="8529" spans="1:5" x14ac:dyDescent="0.25">
      <c r="A8529" s="188">
        <v>3705010191</v>
      </c>
      <c r="B8529" s="188" t="s">
        <v>3868</v>
      </c>
      <c r="C8529" s="188" t="s">
        <v>916</v>
      </c>
      <c r="D8529" s="188" t="s">
        <v>479</v>
      </c>
      <c r="E8529" s="189">
        <v>0</v>
      </c>
    </row>
    <row r="8530" spans="1:5" x14ac:dyDescent="0.25">
      <c r="A8530" s="190">
        <v>3705010192</v>
      </c>
      <c r="B8530" s="190" t="s">
        <v>3891</v>
      </c>
      <c r="C8530" s="190" t="s">
        <v>916</v>
      </c>
      <c r="D8530" s="190" t="s">
        <v>479</v>
      </c>
      <c r="E8530" s="191">
        <v>0</v>
      </c>
    </row>
    <row r="8531" spans="1:5" x14ac:dyDescent="0.25">
      <c r="A8531" s="188">
        <v>3705010193</v>
      </c>
      <c r="B8531" s="188" t="s">
        <v>5992</v>
      </c>
      <c r="C8531" s="188" t="s">
        <v>916</v>
      </c>
      <c r="D8531" s="188" t="s">
        <v>1975</v>
      </c>
      <c r="E8531" s="189">
        <v>0</v>
      </c>
    </row>
    <row r="8532" spans="1:5" x14ac:dyDescent="0.25">
      <c r="A8532" s="190">
        <v>3705010194</v>
      </c>
      <c r="B8532" s="190" t="s">
        <v>3539</v>
      </c>
      <c r="C8532" s="190" t="s">
        <v>916</v>
      </c>
      <c r="D8532" s="190" t="s">
        <v>479</v>
      </c>
      <c r="E8532" s="191">
        <v>0</v>
      </c>
    </row>
    <row r="8533" spans="1:5" x14ac:dyDescent="0.25">
      <c r="A8533" s="188">
        <v>3705010195</v>
      </c>
      <c r="B8533" s="188" t="s">
        <v>5993</v>
      </c>
      <c r="C8533" s="188" t="s">
        <v>916</v>
      </c>
      <c r="D8533" s="188" t="s">
        <v>479</v>
      </c>
      <c r="E8533" s="189">
        <v>0</v>
      </c>
    </row>
    <row r="8534" spans="1:5" x14ac:dyDescent="0.25">
      <c r="A8534" s="190">
        <v>3705010196</v>
      </c>
      <c r="B8534" s="190" t="s">
        <v>3541</v>
      </c>
      <c r="C8534" s="190" t="s">
        <v>916</v>
      </c>
      <c r="D8534" s="190" t="s">
        <v>479</v>
      </c>
      <c r="E8534" s="191">
        <v>0</v>
      </c>
    </row>
    <row r="8535" spans="1:5" x14ac:dyDescent="0.25">
      <c r="A8535" s="188">
        <v>3705010197</v>
      </c>
      <c r="B8535" s="188" t="s">
        <v>3892</v>
      </c>
      <c r="C8535" s="188" t="s">
        <v>916</v>
      </c>
      <c r="D8535" s="188" t="s">
        <v>479</v>
      </c>
      <c r="E8535" s="189">
        <v>0</v>
      </c>
    </row>
    <row r="8536" spans="1:5" x14ac:dyDescent="0.25">
      <c r="A8536" s="190">
        <v>3705010198</v>
      </c>
      <c r="B8536" s="190" t="s">
        <v>8660</v>
      </c>
      <c r="C8536" s="190" t="s">
        <v>916</v>
      </c>
      <c r="D8536" s="190" t="s">
        <v>479</v>
      </c>
      <c r="E8536" s="191">
        <v>0</v>
      </c>
    </row>
    <row r="8537" spans="1:5" x14ac:dyDescent="0.25">
      <c r="A8537" s="188">
        <v>3705010199</v>
      </c>
      <c r="B8537" s="188" t="s">
        <v>3869</v>
      </c>
      <c r="C8537" s="188" t="s">
        <v>916</v>
      </c>
      <c r="D8537" s="188" t="s">
        <v>479</v>
      </c>
      <c r="E8537" s="189">
        <v>0</v>
      </c>
    </row>
    <row r="8538" spans="1:5" x14ac:dyDescent="0.25">
      <c r="A8538" s="190">
        <v>3705010200</v>
      </c>
      <c r="B8538" s="190" t="s">
        <v>5994</v>
      </c>
      <c r="C8538" s="190" t="s">
        <v>916</v>
      </c>
      <c r="D8538" s="190" t="s">
        <v>479</v>
      </c>
      <c r="E8538" s="191">
        <v>0</v>
      </c>
    </row>
    <row r="8539" spans="1:5" x14ac:dyDescent="0.25">
      <c r="A8539" s="188">
        <v>3705010201</v>
      </c>
      <c r="B8539" s="188" t="s">
        <v>5995</v>
      </c>
      <c r="C8539" s="188" t="s">
        <v>916</v>
      </c>
      <c r="D8539" s="188" t="s">
        <v>479</v>
      </c>
      <c r="E8539" s="189">
        <v>0</v>
      </c>
    </row>
    <row r="8540" spans="1:5" x14ac:dyDescent="0.25">
      <c r="A8540" s="190">
        <v>3705010202</v>
      </c>
      <c r="B8540" s="190" t="s">
        <v>5157</v>
      </c>
      <c r="C8540" s="190" t="s">
        <v>916</v>
      </c>
      <c r="D8540" s="190" t="s">
        <v>479</v>
      </c>
      <c r="E8540" s="191">
        <v>0</v>
      </c>
    </row>
    <row r="8541" spans="1:5" x14ac:dyDescent="0.25">
      <c r="A8541" s="188">
        <v>3705010203</v>
      </c>
      <c r="B8541" s="188" t="s">
        <v>5996</v>
      </c>
      <c r="C8541" s="188" t="s">
        <v>916</v>
      </c>
      <c r="D8541" s="188" t="s">
        <v>1975</v>
      </c>
      <c r="E8541" s="189">
        <v>0</v>
      </c>
    </row>
    <row r="8542" spans="1:5" x14ac:dyDescent="0.25">
      <c r="A8542" s="190">
        <v>3705010204</v>
      </c>
      <c r="B8542" s="190" t="s">
        <v>3870</v>
      </c>
      <c r="C8542" s="190" t="s">
        <v>916</v>
      </c>
      <c r="D8542" s="190" t="s">
        <v>479</v>
      </c>
      <c r="E8542" s="191">
        <v>0</v>
      </c>
    </row>
    <row r="8543" spans="1:5" x14ac:dyDescent="0.25">
      <c r="A8543" s="188">
        <v>3705010205</v>
      </c>
      <c r="B8543" s="188" t="s">
        <v>3871</v>
      </c>
      <c r="C8543" s="188" t="s">
        <v>916</v>
      </c>
      <c r="D8543" s="188" t="s">
        <v>1975</v>
      </c>
      <c r="E8543" s="189">
        <v>0</v>
      </c>
    </row>
    <row r="8544" spans="1:5" x14ac:dyDescent="0.25">
      <c r="A8544" s="190">
        <v>3705010206</v>
      </c>
      <c r="B8544" s="190" t="s">
        <v>3872</v>
      </c>
      <c r="C8544" s="190" t="s">
        <v>916</v>
      </c>
      <c r="D8544" s="190" t="s">
        <v>1975</v>
      </c>
      <c r="E8544" s="191">
        <v>0</v>
      </c>
    </row>
    <row r="8545" spans="1:5" x14ac:dyDescent="0.25">
      <c r="A8545" s="188">
        <v>3705010207</v>
      </c>
      <c r="B8545" s="188" t="s">
        <v>3873</v>
      </c>
      <c r="C8545" s="188" t="s">
        <v>916</v>
      </c>
      <c r="D8545" s="188" t="s">
        <v>1975</v>
      </c>
      <c r="E8545" s="189">
        <v>0</v>
      </c>
    </row>
    <row r="8546" spans="1:5" x14ac:dyDescent="0.25">
      <c r="A8546" s="190">
        <v>3705010208</v>
      </c>
      <c r="B8546" s="190" t="s">
        <v>3874</v>
      </c>
      <c r="C8546" s="190" t="s">
        <v>916</v>
      </c>
      <c r="D8546" s="190" t="s">
        <v>1975</v>
      </c>
      <c r="E8546" s="191">
        <v>0</v>
      </c>
    </row>
    <row r="8547" spans="1:5" x14ac:dyDescent="0.25">
      <c r="A8547" s="188">
        <v>3705010209</v>
      </c>
      <c r="B8547" s="188" t="s">
        <v>3875</v>
      </c>
      <c r="C8547" s="188" t="s">
        <v>916</v>
      </c>
      <c r="D8547" s="188" t="s">
        <v>1975</v>
      </c>
      <c r="E8547" s="189">
        <v>0</v>
      </c>
    </row>
    <row r="8548" spans="1:5" x14ac:dyDescent="0.25">
      <c r="A8548" s="190">
        <v>3705010210</v>
      </c>
      <c r="B8548" s="190" t="s">
        <v>3876</v>
      </c>
      <c r="C8548" s="190" t="s">
        <v>916</v>
      </c>
      <c r="D8548" s="190" t="s">
        <v>1975</v>
      </c>
      <c r="E8548" s="191">
        <v>0</v>
      </c>
    </row>
    <row r="8549" spans="1:5" x14ac:dyDescent="0.25">
      <c r="A8549" s="188">
        <v>3705010211</v>
      </c>
      <c r="B8549" s="188" t="s">
        <v>3877</v>
      </c>
      <c r="C8549" s="188" t="s">
        <v>916</v>
      </c>
      <c r="D8549" s="188" t="s">
        <v>1975</v>
      </c>
      <c r="E8549" s="189">
        <v>0</v>
      </c>
    </row>
    <row r="8550" spans="1:5" x14ac:dyDescent="0.25">
      <c r="A8550" s="190">
        <v>3705010212</v>
      </c>
      <c r="B8550" s="190" t="s">
        <v>3878</v>
      </c>
      <c r="C8550" s="190" t="s">
        <v>916</v>
      </c>
      <c r="D8550" s="190" t="s">
        <v>1975</v>
      </c>
      <c r="E8550" s="191">
        <v>0</v>
      </c>
    </row>
    <row r="8551" spans="1:5" x14ac:dyDescent="0.25">
      <c r="A8551" s="188">
        <v>3705010213</v>
      </c>
      <c r="B8551" s="188" t="s">
        <v>3879</v>
      </c>
      <c r="C8551" s="188" t="s">
        <v>916</v>
      </c>
      <c r="D8551" s="188" t="s">
        <v>1975</v>
      </c>
      <c r="E8551" s="189">
        <v>0</v>
      </c>
    </row>
    <row r="8552" spans="1:5" x14ac:dyDescent="0.25">
      <c r="A8552" s="190">
        <v>3705010214</v>
      </c>
      <c r="B8552" s="190" t="s">
        <v>3880</v>
      </c>
      <c r="C8552" s="190" t="s">
        <v>916</v>
      </c>
      <c r="D8552" s="190" t="s">
        <v>479</v>
      </c>
      <c r="E8552" s="191">
        <v>0</v>
      </c>
    </row>
    <row r="8553" spans="1:5" x14ac:dyDescent="0.25">
      <c r="A8553" s="188">
        <v>3705010215</v>
      </c>
      <c r="B8553" s="188" t="s">
        <v>3893</v>
      </c>
      <c r="C8553" s="188" t="s">
        <v>916</v>
      </c>
      <c r="D8553" s="188" t="s">
        <v>1975</v>
      </c>
      <c r="E8553" s="189">
        <v>0</v>
      </c>
    </row>
    <row r="8554" spans="1:5" x14ac:dyDescent="0.25">
      <c r="A8554" s="190">
        <v>3705010216</v>
      </c>
      <c r="B8554" s="190" t="s">
        <v>3894</v>
      </c>
      <c r="C8554" s="190" t="s">
        <v>916</v>
      </c>
      <c r="D8554" s="190" t="s">
        <v>2354</v>
      </c>
      <c r="E8554" s="191">
        <v>0</v>
      </c>
    </row>
    <row r="8555" spans="1:5" x14ac:dyDescent="0.25">
      <c r="A8555" s="188">
        <v>3705010217</v>
      </c>
      <c r="B8555" s="188" t="s">
        <v>3895</v>
      </c>
      <c r="C8555" s="188" t="s">
        <v>916</v>
      </c>
      <c r="D8555" s="188" t="s">
        <v>1975</v>
      </c>
      <c r="E8555" s="189">
        <v>0</v>
      </c>
    </row>
    <row r="8556" spans="1:5" x14ac:dyDescent="0.25">
      <c r="A8556" s="190">
        <v>3705010218</v>
      </c>
      <c r="B8556" s="190" t="s">
        <v>3896</v>
      </c>
      <c r="C8556" s="190" t="s">
        <v>916</v>
      </c>
      <c r="D8556" s="190" t="s">
        <v>1975</v>
      </c>
      <c r="E8556" s="191">
        <v>0</v>
      </c>
    </row>
    <row r="8557" spans="1:5" x14ac:dyDescent="0.25">
      <c r="A8557" s="188">
        <v>3705010219</v>
      </c>
      <c r="B8557" s="188" t="s">
        <v>10045</v>
      </c>
      <c r="C8557" s="188" t="s">
        <v>916</v>
      </c>
      <c r="D8557" s="188" t="s">
        <v>478</v>
      </c>
      <c r="E8557" s="189">
        <v>0</v>
      </c>
    </row>
    <row r="8558" spans="1:5" x14ac:dyDescent="0.25">
      <c r="A8558" s="190">
        <v>3705010220</v>
      </c>
      <c r="B8558" s="190" t="s">
        <v>5158</v>
      </c>
      <c r="C8558" s="190" t="s">
        <v>916</v>
      </c>
      <c r="D8558" s="190" t="s">
        <v>478</v>
      </c>
      <c r="E8558" s="191">
        <v>0</v>
      </c>
    </row>
    <row r="8559" spans="1:5" x14ac:dyDescent="0.25">
      <c r="A8559" s="188">
        <v>3705010221</v>
      </c>
      <c r="B8559" s="188" t="s">
        <v>4027</v>
      </c>
      <c r="C8559" s="188" t="s">
        <v>916</v>
      </c>
      <c r="D8559" s="188" t="s">
        <v>1975</v>
      </c>
      <c r="E8559" s="189">
        <v>0</v>
      </c>
    </row>
    <row r="8560" spans="1:5" x14ac:dyDescent="0.25">
      <c r="A8560" s="190">
        <v>3705010222</v>
      </c>
      <c r="B8560" s="190" t="s">
        <v>7465</v>
      </c>
      <c r="C8560" s="190" t="s">
        <v>916</v>
      </c>
      <c r="D8560" s="190" t="s">
        <v>1975</v>
      </c>
      <c r="E8560" s="191">
        <v>0</v>
      </c>
    </row>
    <row r="8561" spans="1:5" x14ac:dyDescent="0.25">
      <c r="A8561" s="188">
        <v>3705010223</v>
      </c>
      <c r="B8561" s="188" t="s">
        <v>4028</v>
      </c>
      <c r="C8561" s="188" t="s">
        <v>916</v>
      </c>
      <c r="D8561" s="188" t="s">
        <v>1975</v>
      </c>
      <c r="E8561" s="189">
        <v>0</v>
      </c>
    </row>
    <row r="8562" spans="1:5" x14ac:dyDescent="0.25">
      <c r="A8562" s="190">
        <v>3705010224</v>
      </c>
      <c r="B8562" s="190" t="s">
        <v>4029</v>
      </c>
      <c r="C8562" s="190" t="s">
        <v>916</v>
      </c>
      <c r="D8562" s="190" t="s">
        <v>1975</v>
      </c>
      <c r="E8562" s="191">
        <v>0</v>
      </c>
    </row>
    <row r="8563" spans="1:5" x14ac:dyDescent="0.25">
      <c r="A8563" s="188">
        <v>3705010225</v>
      </c>
      <c r="B8563" s="188" t="s">
        <v>3557</v>
      </c>
      <c r="C8563" s="188" t="s">
        <v>916</v>
      </c>
      <c r="D8563" s="188" t="s">
        <v>479</v>
      </c>
      <c r="E8563" s="189">
        <v>0</v>
      </c>
    </row>
    <row r="8564" spans="1:5" x14ac:dyDescent="0.25">
      <c r="A8564" s="190">
        <v>3705010226</v>
      </c>
      <c r="B8564" s="190" t="s">
        <v>8907</v>
      </c>
      <c r="C8564" s="190" t="s">
        <v>916</v>
      </c>
      <c r="D8564" s="190" t="s">
        <v>479</v>
      </c>
      <c r="E8564" s="191">
        <v>0</v>
      </c>
    </row>
    <row r="8565" spans="1:5" x14ac:dyDescent="0.25">
      <c r="A8565" s="188">
        <v>3705010227</v>
      </c>
      <c r="B8565" s="188" t="s">
        <v>8908</v>
      </c>
      <c r="C8565" s="188" t="s">
        <v>916</v>
      </c>
      <c r="D8565" s="188" t="s">
        <v>479</v>
      </c>
      <c r="E8565" s="189">
        <v>0</v>
      </c>
    </row>
    <row r="8566" spans="1:5" x14ac:dyDescent="0.25">
      <c r="A8566" s="190">
        <v>3705010228</v>
      </c>
      <c r="B8566" s="190" t="s">
        <v>4110</v>
      </c>
      <c r="C8566" s="190" t="s">
        <v>916</v>
      </c>
      <c r="D8566" s="190" t="s">
        <v>479</v>
      </c>
      <c r="E8566" s="191">
        <v>0</v>
      </c>
    </row>
    <row r="8567" spans="1:5" x14ac:dyDescent="0.25">
      <c r="A8567" s="188">
        <v>3705010229</v>
      </c>
      <c r="B8567" s="188" t="s">
        <v>2746</v>
      </c>
      <c r="C8567" s="188" t="s">
        <v>916</v>
      </c>
      <c r="D8567" s="188" t="s">
        <v>479</v>
      </c>
      <c r="E8567" s="189">
        <v>0</v>
      </c>
    </row>
    <row r="8568" spans="1:5" x14ac:dyDescent="0.25">
      <c r="A8568" s="190">
        <v>3705010230</v>
      </c>
      <c r="B8568" s="190" t="s">
        <v>5997</v>
      </c>
      <c r="C8568" s="190" t="s">
        <v>916</v>
      </c>
      <c r="D8568" s="190" t="s">
        <v>479</v>
      </c>
      <c r="E8568" s="191">
        <v>0</v>
      </c>
    </row>
    <row r="8569" spans="1:5" x14ac:dyDescent="0.25">
      <c r="A8569" s="188">
        <v>3705010231</v>
      </c>
      <c r="B8569" s="188" t="s">
        <v>4111</v>
      </c>
      <c r="C8569" s="188" t="s">
        <v>916</v>
      </c>
      <c r="D8569" s="188" t="s">
        <v>479</v>
      </c>
      <c r="E8569" s="189">
        <v>0</v>
      </c>
    </row>
    <row r="8570" spans="1:5" x14ac:dyDescent="0.25">
      <c r="A8570" s="190">
        <v>3705010232</v>
      </c>
      <c r="B8570" s="190" t="s">
        <v>7466</v>
      </c>
      <c r="C8570" s="190" t="s">
        <v>916</v>
      </c>
      <c r="D8570" s="190" t="s">
        <v>479</v>
      </c>
      <c r="E8570" s="191">
        <v>0</v>
      </c>
    </row>
    <row r="8571" spans="1:5" x14ac:dyDescent="0.25">
      <c r="A8571" s="188">
        <v>3705010233</v>
      </c>
      <c r="B8571" s="188" t="s">
        <v>4112</v>
      </c>
      <c r="C8571" s="188" t="s">
        <v>916</v>
      </c>
      <c r="D8571" s="188" t="s">
        <v>479</v>
      </c>
      <c r="E8571" s="189">
        <v>0</v>
      </c>
    </row>
    <row r="8572" spans="1:5" x14ac:dyDescent="0.25">
      <c r="A8572" s="190">
        <v>3705010234</v>
      </c>
      <c r="B8572" s="190" t="s">
        <v>5998</v>
      </c>
      <c r="C8572" s="190" t="s">
        <v>916</v>
      </c>
      <c r="D8572" s="190" t="s">
        <v>479</v>
      </c>
      <c r="E8572" s="191">
        <v>0</v>
      </c>
    </row>
    <row r="8573" spans="1:5" x14ac:dyDescent="0.25">
      <c r="A8573" s="188">
        <v>3705010235</v>
      </c>
      <c r="B8573" s="188" t="s">
        <v>7467</v>
      </c>
      <c r="C8573" s="188" t="s">
        <v>916</v>
      </c>
      <c r="D8573" s="188" t="s">
        <v>479</v>
      </c>
      <c r="E8573" s="189">
        <v>0</v>
      </c>
    </row>
    <row r="8574" spans="1:5" x14ac:dyDescent="0.25">
      <c r="A8574" s="190">
        <v>3705010236</v>
      </c>
      <c r="B8574" s="190" t="s">
        <v>4113</v>
      </c>
      <c r="C8574" s="190" t="s">
        <v>916</v>
      </c>
      <c r="D8574" s="190" t="s">
        <v>479</v>
      </c>
      <c r="E8574" s="191">
        <v>0</v>
      </c>
    </row>
    <row r="8575" spans="1:5" x14ac:dyDescent="0.25">
      <c r="A8575" s="188">
        <v>3705010237</v>
      </c>
      <c r="B8575" s="188" t="s">
        <v>4114</v>
      </c>
      <c r="C8575" s="188" t="s">
        <v>916</v>
      </c>
      <c r="D8575" s="188" t="s">
        <v>479</v>
      </c>
      <c r="E8575" s="189">
        <v>0</v>
      </c>
    </row>
    <row r="8576" spans="1:5" x14ac:dyDescent="0.25">
      <c r="A8576" s="190">
        <v>3705010238</v>
      </c>
      <c r="B8576" s="190" t="s">
        <v>4115</v>
      </c>
      <c r="C8576" s="190" t="s">
        <v>916</v>
      </c>
      <c r="D8576" s="190" t="s">
        <v>479</v>
      </c>
      <c r="E8576" s="191">
        <v>0</v>
      </c>
    </row>
    <row r="8577" spans="1:5" x14ac:dyDescent="0.25">
      <c r="A8577" s="188">
        <v>3705010239</v>
      </c>
      <c r="B8577" s="188" t="s">
        <v>4116</v>
      </c>
      <c r="C8577" s="188" t="s">
        <v>916</v>
      </c>
      <c r="D8577" s="188" t="s">
        <v>479</v>
      </c>
      <c r="E8577" s="189">
        <v>0</v>
      </c>
    </row>
    <row r="8578" spans="1:5" x14ac:dyDescent="0.25">
      <c r="A8578" s="190">
        <v>3705010240</v>
      </c>
      <c r="B8578" s="190" t="s">
        <v>4117</v>
      </c>
      <c r="C8578" s="190" t="s">
        <v>916</v>
      </c>
      <c r="D8578" s="190" t="s">
        <v>479</v>
      </c>
      <c r="E8578" s="191">
        <v>0</v>
      </c>
    </row>
    <row r="8579" spans="1:5" x14ac:dyDescent="0.25">
      <c r="A8579" s="188">
        <v>3705010241</v>
      </c>
      <c r="B8579" s="188" t="s">
        <v>4030</v>
      </c>
      <c r="C8579" s="188" t="s">
        <v>916</v>
      </c>
      <c r="D8579" s="188" t="s">
        <v>479</v>
      </c>
      <c r="E8579" s="189">
        <v>0</v>
      </c>
    </row>
    <row r="8580" spans="1:5" x14ac:dyDescent="0.25">
      <c r="A8580" s="190">
        <v>3705010242</v>
      </c>
      <c r="B8580" s="190" t="s">
        <v>4118</v>
      </c>
      <c r="C8580" s="190" t="s">
        <v>916</v>
      </c>
      <c r="D8580" s="190" t="s">
        <v>479</v>
      </c>
      <c r="E8580" s="191">
        <v>0</v>
      </c>
    </row>
    <row r="8581" spans="1:5" x14ac:dyDescent="0.25">
      <c r="A8581" s="188">
        <v>3705010243</v>
      </c>
      <c r="B8581" s="188" t="s">
        <v>10046</v>
      </c>
      <c r="C8581" s="188" t="s">
        <v>916</v>
      </c>
      <c r="D8581" s="188" t="s">
        <v>479</v>
      </c>
      <c r="E8581" s="189">
        <v>0</v>
      </c>
    </row>
    <row r="8582" spans="1:5" x14ac:dyDescent="0.25">
      <c r="A8582" s="190">
        <v>3705010244</v>
      </c>
      <c r="B8582" s="190" t="s">
        <v>4119</v>
      </c>
      <c r="C8582" s="190" t="s">
        <v>916</v>
      </c>
      <c r="D8582" s="190" t="s">
        <v>479</v>
      </c>
      <c r="E8582" s="191">
        <v>0</v>
      </c>
    </row>
    <row r="8583" spans="1:5" x14ac:dyDescent="0.25">
      <c r="A8583" s="188">
        <v>3705010245</v>
      </c>
      <c r="B8583" s="188" t="s">
        <v>4120</v>
      </c>
      <c r="C8583" s="188" t="s">
        <v>916</v>
      </c>
      <c r="D8583" s="188" t="s">
        <v>479</v>
      </c>
      <c r="E8583" s="189">
        <v>0</v>
      </c>
    </row>
    <row r="8584" spans="1:5" x14ac:dyDescent="0.25">
      <c r="A8584" s="190">
        <v>3705010246</v>
      </c>
      <c r="B8584" s="190" t="s">
        <v>4121</v>
      </c>
      <c r="C8584" s="190" t="s">
        <v>916</v>
      </c>
      <c r="D8584" s="190" t="s">
        <v>479</v>
      </c>
      <c r="E8584" s="191">
        <v>0</v>
      </c>
    </row>
    <row r="8585" spans="1:5" x14ac:dyDescent="0.25">
      <c r="A8585" s="188">
        <v>3705010247</v>
      </c>
      <c r="B8585" s="188" t="s">
        <v>7468</v>
      </c>
      <c r="C8585" s="188" t="s">
        <v>916</v>
      </c>
      <c r="D8585" s="188" t="s">
        <v>479</v>
      </c>
      <c r="E8585" s="189">
        <v>0</v>
      </c>
    </row>
    <row r="8586" spans="1:5" x14ac:dyDescent="0.25">
      <c r="A8586" s="190">
        <v>3705010248</v>
      </c>
      <c r="B8586" s="190" t="s">
        <v>5999</v>
      </c>
      <c r="C8586" s="190" t="s">
        <v>916</v>
      </c>
      <c r="D8586" s="190" t="s">
        <v>479</v>
      </c>
      <c r="E8586" s="191">
        <v>0</v>
      </c>
    </row>
    <row r="8587" spans="1:5" x14ac:dyDescent="0.25">
      <c r="A8587" s="188">
        <v>3705010249</v>
      </c>
      <c r="B8587" s="188" t="s">
        <v>4122</v>
      </c>
      <c r="C8587" s="188" t="s">
        <v>916</v>
      </c>
      <c r="D8587" s="188" t="s">
        <v>479</v>
      </c>
      <c r="E8587" s="189">
        <v>0</v>
      </c>
    </row>
    <row r="8588" spans="1:5" x14ac:dyDescent="0.25">
      <c r="A8588" s="190">
        <v>3705010250</v>
      </c>
      <c r="B8588" s="190" t="s">
        <v>10047</v>
      </c>
      <c r="C8588" s="190" t="s">
        <v>916</v>
      </c>
      <c r="D8588" s="190" t="s">
        <v>1975</v>
      </c>
      <c r="E8588" s="191">
        <v>0</v>
      </c>
    </row>
    <row r="8589" spans="1:5" x14ac:dyDescent="0.25">
      <c r="A8589" s="188">
        <v>3705010251</v>
      </c>
      <c r="B8589" s="188" t="s">
        <v>8049</v>
      </c>
      <c r="C8589" s="188" t="s">
        <v>916</v>
      </c>
      <c r="D8589" s="188" t="s">
        <v>479</v>
      </c>
      <c r="E8589" s="189">
        <v>0</v>
      </c>
    </row>
    <row r="8590" spans="1:5" x14ac:dyDescent="0.25">
      <c r="A8590" s="190">
        <v>3705010252</v>
      </c>
      <c r="B8590" s="190" t="s">
        <v>5159</v>
      </c>
      <c r="C8590" s="190" t="s">
        <v>916</v>
      </c>
      <c r="D8590" s="190" t="s">
        <v>479</v>
      </c>
      <c r="E8590" s="191">
        <v>0</v>
      </c>
    </row>
    <row r="8591" spans="1:5" x14ac:dyDescent="0.25">
      <c r="A8591" s="188">
        <v>3705010253</v>
      </c>
      <c r="B8591" s="188" t="s">
        <v>4031</v>
      </c>
      <c r="C8591" s="188" t="s">
        <v>916</v>
      </c>
      <c r="D8591" s="188" t="s">
        <v>479</v>
      </c>
      <c r="E8591" s="189">
        <v>0</v>
      </c>
    </row>
    <row r="8592" spans="1:5" x14ac:dyDescent="0.25">
      <c r="A8592" s="190">
        <v>3705010254</v>
      </c>
      <c r="B8592" s="190" t="s">
        <v>5160</v>
      </c>
      <c r="C8592" s="190" t="s">
        <v>916</v>
      </c>
      <c r="D8592" s="190" t="s">
        <v>479</v>
      </c>
      <c r="E8592" s="191">
        <v>0</v>
      </c>
    </row>
    <row r="8593" spans="1:5" x14ac:dyDescent="0.25">
      <c r="A8593" s="188">
        <v>3705010255</v>
      </c>
      <c r="B8593" s="188" t="s">
        <v>5161</v>
      </c>
      <c r="C8593" s="188" t="s">
        <v>916</v>
      </c>
      <c r="D8593" s="188" t="s">
        <v>479</v>
      </c>
      <c r="E8593" s="189">
        <v>0</v>
      </c>
    </row>
    <row r="8594" spans="1:5" x14ac:dyDescent="0.25">
      <c r="A8594" s="190">
        <v>3705010256</v>
      </c>
      <c r="B8594" s="190" t="s">
        <v>4032</v>
      </c>
      <c r="C8594" s="190" t="s">
        <v>916</v>
      </c>
      <c r="D8594" s="190" t="s">
        <v>1975</v>
      </c>
      <c r="E8594" s="191">
        <v>0</v>
      </c>
    </row>
    <row r="8595" spans="1:5" x14ac:dyDescent="0.25">
      <c r="A8595" s="188">
        <v>3705010257</v>
      </c>
      <c r="B8595" s="188" t="s">
        <v>4033</v>
      </c>
      <c r="C8595" s="188" t="s">
        <v>916</v>
      </c>
      <c r="D8595" s="188" t="s">
        <v>1975</v>
      </c>
      <c r="E8595" s="189">
        <v>0</v>
      </c>
    </row>
    <row r="8596" spans="1:5" x14ac:dyDescent="0.25">
      <c r="A8596" s="190">
        <v>3705010258</v>
      </c>
      <c r="B8596" s="190" t="s">
        <v>4034</v>
      </c>
      <c r="C8596" s="190" t="s">
        <v>916</v>
      </c>
      <c r="D8596" s="190" t="s">
        <v>1975</v>
      </c>
      <c r="E8596" s="191">
        <v>0</v>
      </c>
    </row>
    <row r="8597" spans="1:5" x14ac:dyDescent="0.25">
      <c r="A8597" s="188">
        <v>3705010259</v>
      </c>
      <c r="B8597" s="188" t="s">
        <v>4035</v>
      </c>
      <c r="C8597" s="188" t="s">
        <v>916</v>
      </c>
      <c r="D8597" s="188" t="s">
        <v>1975</v>
      </c>
      <c r="E8597" s="189">
        <v>0</v>
      </c>
    </row>
    <row r="8598" spans="1:5" x14ac:dyDescent="0.25">
      <c r="A8598" s="190">
        <v>3705010260</v>
      </c>
      <c r="B8598" s="190" t="s">
        <v>4036</v>
      </c>
      <c r="C8598" s="190" t="s">
        <v>916</v>
      </c>
      <c r="D8598" s="190" t="s">
        <v>1975</v>
      </c>
      <c r="E8598" s="191">
        <v>0</v>
      </c>
    </row>
    <row r="8599" spans="1:5" x14ac:dyDescent="0.25">
      <c r="A8599" s="188">
        <v>3705010261</v>
      </c>
      <c r="B8599" s="188" t="s">
        <v>4037</v>
      </c>
      <c r="C8599" s="188" t="s">
        <v>916</v>
      </c>
      <c r="D8599" s="188" t="s">
        <v>1975</v>
      </c>
      <c r="E8599" s="189">
        <v>0</v>
      </c>
    </row>
    <row r="8600" spans="1:5" x14ac:dyDescent="0.25">
      <c r="A8600" s="190">
        <v>3705010262</v>
      </c>
      <c r="B8600" s="190" t="s">
        <v>4038</v>
      </c>
      <c r="C8600" s="190" t="s">
        <v>916</v>
      </c>
      <c r="D8600" s="190" t="s">
        <v>1975</v>
      </c>
      <c r="E8600" s="191">
        <v>0</v>
      </c>
    </row>
    <row r="8601" spans="1:5" x14ac:dyDescent="0.25">
      <c r="A8601" s="188">
        <v>3705010263</v>
      </c>
      <c r="B8601" s="188" t="s">
        <v>2149</v>
      </c>
      <c r="C8601" s="188" t="s">
        <v>916</v>
      </c>
      <c r="D8601" s="188" t="s">
        <v>479</v>
      </c>
      <c r="E8601" s="189">
        <v>0</v>
      </c>
    </row>
    <row r="8602" spans="1:5" x14ac:dyDescent="0.25">
      <c r="A8602" s="190">
        <v>3705010264</v>
      </c>
      <c r="B8602" s="190" t="s">
        <v>3564</v>
      </c>
      <c r="C8602" s="190" t="s">
        <v>916</v>
      </c>
      <c r="D8602" s="190" t="s">
        <v>479</v>
      </c>
      <c r="E8602" s="191">
        <v>0</v>
      </c>
    </row>
    <row r="8603" spans="1:5" x14ac:dyDescent="0.25">
      <c r="A8603" s="188">
        <v>3705010265</v>
      </c>
      <c r="B8603" s="188" t="s">
        <v>3565</v>
      </c>
      <c r="C8603" s="188" t="s">
        <v>916</v>
      </c>
      <c r="D8603" s="188" t="s">
        <v>479</v>
      </c>
      <c r="E8603" s="189">
        <v>0</v>
      </c>
    </row>
    <row r="8604" spans="1:5" x14ac:dyDescent="0.25">
      <c r="A8604" s="190">
        <v>3705010266</v>
      </c>
      <c r="B8604" s="190" t="s">
        <v>5786</v>
      </c>
      <c r="C8604" s="190" t="s">
        <v>916</v>
      </c>
      <c r="D8604" s="190" t="s">
        <v>479</v>
      </c>
      <c r="E8604" s="191">
        <v>0</v>
      </c>
    </row>
    <row r="8605" spans="1:5" x14ac:dyDescent="0.25">
      <c r="A8605" s="188">
        <v>3705010267</v>
      </c>
      <c r="B8605" s="188" t="s">
        <v>7469</v>
      </c>
      <c r="C8605" s="188" t="s">
        <v>916</v>
      </c>
      <c r="D8605" s="188" t="s">
        <v>479</v>
      </c>
      <c r="E8605" s="189">
        <v>0</v>
      </c>
    </row>
    <row r="8606" spans="1:5" x14ac:dyDescent="0.25">
      <c r="A8606" s="190">
        <v>3705010268</v>
      </c>
      <c r="B8606" s="190" t="s">
        <v>6000</v>
      </c>
      <c r="C8606" s="190" t="s">
        <v>916</v>
      </c>
      <c r="D8606" s="190" t="s">
        <v>479</v>
      </c>
      <c r="E8606" s="191">
        <v>0</v>
      </c>
    </row>
    <row r="8607" spans="1:5" x14ac:dyDescent="0.25">
      <c r="A8607" s="188">
        <v>3705010269</v>
      </c>
      <c r="B8607" s="188" t="s">
        <v>3566</v>
      </c>
      <c r="C8607" s="188" t="s">
        <v>916</v>
      </c>
      <c r="D8607" s="188" t="s">
        <v>479</v>
      </c>
      <c r="E8607" s="189">
        <v>0</v>
      </c>
    </row>
    <row r="8608" spans="1:5" x14ac:dyDescent="0.25">
      <c r="A8608" s="190">
        <v>3705010270</v>
      </c>
      <c r="B8608" s="190" t="s">
        <v>7226</v>
      </c>
      <c r="C8608" s="190" t="s">
        <v>916</v>
      </c>
      <c r="D8608" s="190" t="s">
        <v>479</v>
      </c>
      <c r="E8608" s="191">
        <v>0</v>
      </c>
    </row>
    <row r="8609" spans="1:5" x14ac:dyDescent="0.25">
      <c r="A8609" s="188">
        <v>3705010271</v>
      </c>
      <c r="B8609" s="188" t="s">
        <v>3567</v>
      </c>
      <c r="C8609" s="188" t="s">
        <v>916</v>
      </c>
      <c r="D8609" s="188" t="s">
        <v>479</v>
      </c>
      <c r="E8609" s="189">
        <v>0</v>
      </c>
    </row>
    <row r="8610" spans="1:5" x14ac:dyDescent="0.25">
      <c r="A8610" s="190">
        <v>3705010272</v>
      </c>
      <c r="B8610" s="190" t="s">
        <v>3568</v>
      </c>
      <c r="C8610" s="190" t="s">
        <v>916</v>
      </c>
      <c r="D8610" s="190" t="s">
        <v>479</v>
      </c>
      <c r="E8610" s="191">
        <v>0</v>
      </c>
    </row>
    <row r="8611" spans="1:5" x14ac:dyDescent="0.25">
      <c r="A8611" s="188">
        <v>3705010273</v>
      </c>
      <c r="B8611" s="188" t="s">
        <v>3569</v>
      </c>
      <c r="C8611" s="188" t="s">
        <v>916</v>
      </c>
      <c r="D8611" s="188" t="s">
        <v>479</v>
      </c>
      <c r="E8611" s="189">
        <v>0</v>
      </c>
    </row>
    <row r="8612" spans="1:5" x14ac:dyDescent="0.25">
      <c r="A8612" s="190">
        <v>3705010274</v>
      </c>
      <c r="B8612" s="190" t="s">
        <v>6001</v>
      </c>
      <c r="C8612" s="190" t="s">
        <v>916</v>
      </c>
      <c r="D8612" s="190" t="s">
        <v>1975</v>
      </c>
      <c r="E8612" s="191">
        <v>0</v>
      </c>
    </row>
    <row r="8613" spans="1:5" x14ac:dyDescent="0.25">
      <c r="A8613" s="188">
        <v>3705010275</v>
      </c>
      <c r="B8613" s="188" t="s">
        <v>4039</v>
      </c>
      <c r="C8613" s="188" t="s">
        <v>916</v>
      </c>
      <c r="D8613" s="188" t="s">
        <v>1975</v>
      </c>
      <c r="E8613" s="189">
        <v>0</v>
      </c>
    </row>
    <row r="8614" spans="1:5" x14ac:dyDescent="0.25">
      <c r="A8614" s="190">
        <v>3705010276</v>
      </c>
      <c r="B8614" s="190" t="s">
        <v>5162</v>
      </c>
      <c r="C8614" s="190" t="s">
        <v>916</v>
      </c>
      <c r="D8614" s="190" t="s">
        <v>479</v>
      </c>
      <c r="E8614" s="191">
        <v>0</v>
      </c>
    </row>
    <row r="8615" spans="1:5" x14ac:dyDescent="0.25">
      <c r="A8615" s="188">
        <v>3705010277</v>
      </c>
      <c r="B8615" s="188" t="s">
        <v>5163</v>
      </c>
      <c r="C8615" s="188" t="s">
        <v>916</v>
      </c>
      <c r="D8615" s="188" t="s">
        <v>1975</v>
      </c>
      <c r="E8615" s="189">
        <v>0</v>
      </c>
    </row>
    <row r="8616" spans="1:5" x14ac:dyDescent="0.25">
      <c r="A8616" s="190">
        <v>3705010278</v>
      </c>
      <c r="B8616" s="190" t="s">
        <v>4040</v>
      </c>
      <c r="C8616" s="190" t="s">
        <v>916</v>
      </c>
      <c r="D8616" s="190" t="s">
        <v>479</v>
      </c>
      <c r="E8616" s="191">
        <v>0</v>
      </c>
    </row>
    <row r="8617" spans="1:5" x14ac:dyDescent="0.25">
      <c r="A8617" s="188">
        <v>3705010279</v>
      </c>
      <c r="B8617" s="188" t="s">
        <v>3597</v>
      </c>
      <c r="C8617" s="188" t="s">
        <v>916</v>
      </c>
      <c r="D8617" s="188" t="s">
        <v>1975</v>
      </c>
      <c r="E8617" s="189">
        <v>0</v>
      </c>
    </row>
    <row r="8618" spans="1:5" x14ac:dyDescent="0.25">
      <c r="A8618" s="190">
        <v>3705010280</v>
      </c>
      <c r="B8618" s="190" t="s">
        <v>4102</v>
      </c>
      <c r="C8618" s="190" t="s">
        <v>916</v>
      </c>
      <c r="D8618" s="190" t="s">
        <v>1975</v>
      </c>
      <c r="E8618" s="191">
        <v>0</v>
      </c>
    </row>
    <row r="8619" spans="1:5" x14ac:dyDescent="0.25">
      <c r="A8619" s="188">
        <v>3705010281</v>
      </c>
      <c r="B8619" s="188" t="s">
        <v>2697</v>
      </c>
      <c r="C8619" s="188" t="s">
        <v>916</v>
      </c>
      <c r="D8619" s="188" t="s">
        <v>2354</v>
      </c>
      <c r="E8619" s="189">
        <v>0</v>
      </c>
    </row>
    <row r="8620" spans="1:5" x14ac:dyDescent="0.25">
      <c r="A8620" s="190">
        <v>3705010282</v>
      </c>
      <c r="B8620" s="190" t="s">
        <v>2698</v>
      </c>
      <c r="C8620" s="190" t="s">
        <v>916</v>
      </c>
      <c r="D8620" s="190" t="s">
        <v>2354</v>
      </c>
      <c r="E8620" s="191">
        <v>0</v>
      </c>
    </row>
    <row r="8621" spans="1:5" x14ac:dyDescent="0.25">
      <c r="A8621" s="188">
        <v>3705010283</v>
      </c>
      <c r="B8621" s="188" t="s">
        <v>6002</v>
      </c>
      <c r="C8621" s="188" t="s">
        <v>916</v>
      </c>
      <c r="D8621" s="188" t="s">
        <v>1975</v>
      </c>
      <c r="E8621" s="189">
        <v>0</v>
      </c>
    </row>
    <row r="8622" spans="1:5" x14ac:dyDescent="0.25">
      <c r="A8622" s="190">
        <v>3705010284</v>
      </c>
      <c r="B8622" s="190" t="s">
        <v>6003</v>
      </c>
      <c r="C8622" s="190" t="s">
        <v>916</v>
      </c>
      <c r="D8622" s="190" t="s">
        <v>1975</v>
      </c>
      <c r="E8622" s="191">
        <v>0</v>
      </c>
    </row>
    <row r="8623" spans="1:5" x14ac:dyDescent="0.25">
      <c r="A8623" s="188">
        <v>3705010285</v>
      </c>
      <c r="B8623" s="188" t="s">
        <v>3576</v>
      </c>
      <c r="C8623" s="188" t="s">
        <v>916</v>
      </c>
      <c r="D8623" s="188" t="s">
        <v>1975</v>
      </c>
      <c r="E8623" s="189">
        <v>0</v>
      </c>
    </row>
    <row r="8624" spans="1:5" x14ac:dyDescent="0.25">
      <c r="A8624" s="190">
        <v>3705010286</v>
      </c>
      <c r="B8624" s="190" t="s">
        <v>5583</v>
      </c>
      <c r="C8624" s="190" t="s">
        <v>916</v>
      </c>
      <c r="D8624" s="190" t="s">
        <v>479</v>
      </c>
      <c r="E8624" s="191">
        <v>0</v>
      </c>
    </row>
    <row r="8625" spans="1:5" x14ac:dyDescent="0.25">
      <c r="A8625" s="188">
        <v>3705010287</v>
      </c>
      <c r="B8625" s="188" t="s">
        <v>4041</v>
      </c>
      <c r="C8625" s="188" t="s">
        <v>916</v>
      </c>
      <c r="D8625" s="188" t="s">
        <v>479</v>
      </c>
      <c r="E8625" s="189">
        <v>0</v>
      </c>
    </row>
    <row r="8626" spans="1:5" x14ac:dyDescent="0.25">
      <c r="A8626" s="190">
        <v>3705010288</v>
      </c>
      <c r="B8626" s="190" t="s">
        <v>4042</v>
      </c>
      <c r="C8626" s="190" t="s">
        <v>916</v>
      </c>
      <c r="D8626" s="190" t="s">
        <v>479</v>
      </c>
      <c r="E8626" s="191">
        <v>0</v>
      </c>
    </row>
    <row r="8627" spans="1:5" x14ac:dyDescent="0.25">
      <c r="A8627" s="188">
        <v>3705010289</v>
      </c>
      <c r="B8627" s="188" t="s">
        <v>4043</v>
      </c>
      <c r="C8627" s="188" t="s">
        <v>916</v>
      </c>
      <c r="D8627" s="188" t="s">
        <v>479</v>
      </c>
      <c r="E8627" s="189">
        <v>0</v>
      </c>
    </row>
    <row r="8628" spans="1:5" x14ac:dyDescent="0.25">
      <c r="A8628" s="190">
        <v>3705010290</v>
      </c>
      <c r="B8628" s="190" t="s">
        <v>4044</v>
      </c>
      <c r="C8628" s="190" t="s">
        <v>916</v>
      </c>
      <c r="D8628" s="190" t="s">
        <v>479</v>
      </c>
      <c r="E8628" s="191">
        <v>0</v>
      </c>
    </row>
    <row r="8629" spans="1:5" x14ac:dyDescent="0.25">
      <c r="A8629" s="188">
        <v>3705010291</v>
      </c>
      <c r="B8629" s="188" t="s">
        <v>4045</v>
      </c>
      <c r="C8629" s="188" t="s">
        <v>916</v>
      </c>
      <c r="D8629" s="188" t="s">
        <v>479</v>
      </c>
      <c r="E8629" s="189">
        <v>0</v>
      </c>
    </row>
    <row r="8630" spans="1:5" x14ac:dyDescent="0.25">
      <c r="A8630" s="190">
        <v>3705010292</v>
      </c>
      <c r="B8630" s="190" t="s">
        <v>4046</v>
      </c>
      <c r="C8630" s="190" t="s">
        <v>916</v>
      </c>
      <c r="D8630" s="190" t="s">
        <v>479</v>
      </c>
      <c r="E8630" s="191">
        <v>0</v>
      </c>
    </row>
    <row r="8631" spans="1:5" x14ac:dyDescent="0.25">
      <c r="A8631" s="188">
        <v>3705010293</v>
      </c>
      <c r="B8631" s="188" t="s">
        <v>4047</v>
      </c>
      <c r="C8631" s="188" t="s">
        <v>916</v>
      </c>
      <c r="D8631" s="188" t="s">
        <v>479</v>
      </c>
      <c r="E8631" s="189">
        <v>0</v>
      </c>
    </row>
    <row r="8632" spans="1:5" x14ac:dyDescent="0.25">
      <c r="A8632" s="190">
        <v>3705010294</v>
      </c>
      <c r="B8632" s="190" t="s">
        <v>4048</v>
      </c>
      <c r="C8632" s="190" t="s">
        <v>916</v>
      </c>
      <c r="D8632" s="190" t="s">
        <v>479</v>
      </c>
      <c r="E8632" s="191">
        <v>0</v>
      </c>
    </row>
    <row r="8633" spans="1:5" x14ac:dyDescent="0.25">
      <c r="A8633" s="188">
        <v>3705010295</v>
      </c>
      <c r="B8633" s="188" t="s">
        <v>4049</v>
      </c>
      <c r="C8633" s="188" t="s">
        <v>916</v>
      </c>
      <c r="D8633" s="188" t="s">
        <v>479</v>
      </c>
      <c r="E8633" s="189">
        <v>0</v>
      </c>
    </row>
    <row r="8634" spans="1:5" x14ac:dyDescent="0.25">
      <c r="A8634" s="190">
        <v>3705010296</v>
      </c>
      <c r="B8634" s="190" t="s">
        <v>4050</v>
      </c>
      <c r="C8634" s="190" t="s">
        <v>916</v>
      </c>
      <c r="D8634" s="190" t="s">
        <v>479</v>
      </c>
      <c r="E8634" s="191">
        <v>0</v>
      </c>
    </row>
    <row r="8635" spans="1:5" x14ac:dyDescent="0.25">
      <c r="A8635" s="188">
        <v>3705010297</v>
      </c>
      <c r="B8635" s="188" t="s">
        <v>5164</v>
      </c>
      <c r="C8635" s="188" t="s">
        <v>916</v>
      </c>
      <c r="D8635" s="188" t="s">
        <v>479</v>
      </c>
      <c r="E8635" s="189">
        <v>0</v>
      </c>
    </row>
    <row r="8636" spans="1:5" x14ac:dyDescent="0.25">
      <c r="A8636" s="190">
        <v>3705010298</v>
      </c>
      <c r="B8636" s="190" t="s">
        <v>4051</v>
      </c>
      <c r="C8636" s="190" t="s">
        <v>916</v>
      </c>
      <c r="D8636" s="190" t="s">
        <v>479</v>
      </c>
      <c r="E8636" s="191">
        <v>0</v>
      </c>
    </row>
    <row r="8637" spans="1:5" x14ac:dyDescent="0.25">
      <c r="A8637" s="188">
        <v>3705010299</v>
      </c>
      <c r="B8637" s="188" t="s">
        <v>5165</v>
      </c>
      <c r="C8637" s="188" t="s">
        <v>916</v>
      </c>
      <c r="D8637" s="188" t="s">
        <v>479</v>
      </c>
      <c r="E8637" s="189">
        <v>0</v>
      </c>
    </row>
    <row r="8638" spans="1:5" x14ac:dyDescent="0.25">
      <c r="A8638" s="190">
        <v>3705010300</v>
      </c>
      <c r="B8638" s="190" t="s">
        <v>4052</v>
      </c>
      <c r="C8638" s="190" t="s">
        <v>916</v>
      </c>
      <c r="D8638" s="190" t="s">
        <v>479</v>
      </c>
      <c r="E8638" s="191">
        <v>0</v>
      </c>
    </row>
    <row r="8639" spans="1:5" x14ac:dyDescent="0.25">
      <c r="A8639" s="188">
        <v>3705010301</v>
      </c>
      <c r="B8639" s="188" t="s">
        <v>5166</v>
      </c>
      <c r="C8639" s="188" t="s">
        <v>916</v>
      </c>
      <c r="D8639" s="188" t="s">
        <v>479</v>
      </c>
      <c r="E8639" s="189">
        <v>0</v>
      </c>
    </row>
    <row r="8640" spans="1:5" x14ac:dyDescent="0.25">
      <c r="A8640" s="190">
        <v>3705010302</v>
      </c>
      <c r="B8640" s="190" t="s">
        <v>4053</v>
      </c>
      <c r="C8640" s="190" t="s">
        <v>916</v>
      </c>
      <c r="D8640" s="190" t="s">
        <v>479</v>
      </c>
      <c r="E8640" s="191">
        <v>0</v>
      </c>
    </row>
    <row r="8641" spans="1:5" x14ac:dyDescent="0.25">
      <c r="A8641" s="188">
        <v>3705010303</v>
      </c>
      <c r="B8641" s="188" t="s">
        <v>10048</v>
      </c>
      <c r="C8641" s="188" t="s">
        <v>916</v>
      </c>
      <c r="D8641" s="188" t="s">
        <v>479</v>
      </c>
      <c r="E8641" s="189">
        <v>0</v>
      </c>
    </row>
    <row r="8642" spans="1:5" x14ac:dyDescent="0.25">
      <c r="A8642" s="190">
        <v>3705010304</v>
      </c>
      <c r="B8642" s="190" t="s">
        <v>6561</v>
      </c>
      <c r="C8642" s="190" t="s">
        <v>916</v>
      </c>
      <c r="D8642" s="190" t="s">
        <v>479</v>
      </c>
      <c r="E8642" s="191">
        <v>0</v>
      </c>
    </row>
    <row r="8643" spans="1:5" x14ac:dyDescent="0.25">
      <c r="A8643" s="188">
        <v>3705010305</v>
      </c>
      <c r="B8643" s="188" t="s">
        <v>4099</v>
      </c>
      <c r="C8643" s="188" t="s">
        <v>916</v>
      </c>
      <c r="D8643" s="188" t="s">
        <v>479</v>
      </c>
      <c r="E8643" s="189">
        <v>0</v>
      </c>
    </row>
    <row r="8644" spans="1:5" x14ac:dyDescent="0.25">
      <c r="A8644" s="190">
        <v>3705010306</v>
      </c>
      <c r="B8644" s="190" t="s">
        <v>4482</v>
      </c>
      <c r="C8644" s="190" t="s">
        <v>916</v>
      </c>
      <c r="D8644" s="190" t="s">
        <v>1975</v>
      </c>
      <c r="E8644" s="191">
        <v>0</v>
      </c>
    </row>
    <row r="8645" spans="1:5" x14ac:dyDescent="0.25">
      <c r="A8645" s="188">
        <v>3705010307</v>
      </c>
      <c r="B8645" s="188" t="s">
        <v>12093</v>
      </c>
      <c r="C8645" s="188" t="s">
        <v>916</v>
      </c>
      <c r="D8645" s="188" t="s">
        <v>1975</v>
      </c>
      <c r="E8645" s="189">
        <v>0</v>
      </c>
    </row>
    <row r="8646" spans="1:5" x14ac:dyDescent="0.25">
      <c r="A8646" s="190">
        <v>3705010308</v>
      </c>
      <c r="B8646" s="190" t="s">
        <v>4054</v>
      </c>
      <c r="C8646" s="190" t="s">
        <v>916</v>
      </c>
      <c r="D8646" s="190" t="s">
        <v>1975</v>
      </c>
      <c r="E8646" s="191">
        <v>0</v>
      </c>
    </row>
    <row r="8647" spans="1:5" x14ac:dyDescent="0.25">
      <c r="A8647" s="188">
        <v>3705010309</v>
      </c>
      <c r="B8647" s="188" t="s">
        <v>4055</v>
      </c>
      <c r="C8647" s="188" t="s">
        <v>916</v>
      </c>
      <c r="D8647" s="188" t="s">
        <v>1975</v>
      </c>
      <c r="E8647" s="189">
        <v>0</v>
      </c>
    </row>
    <row r="8648" spans="1:5" x14ac:dyDescent="0.25">
      <c r="A8648" s="190">
        <v>3705010310</v>
      </c>
      <c r="B8648" s="190" t="s">
        <v>6004</v>
      </c>
      <c r="C8648" s="190" t="s">
        <v>916</v>
      </c>
      <c r="D8648" s="190" t="s">
        <v>479</v>
      </c>
      <c r="E8648" s="191">
        <v>0</v>
      </c>
    </row>
    <row r="8649" spans="1:5" x14ac:dyDescent="0.25">
      <c r="A8649" s="188">
        <v>3705010311</v>
      </c>
      <c r="B8649" s="188" t="s">
        <v>4056</v>
      </c>
      <c r="C8649" s="188" t="s">
        <v>916</v>
      </c>
      <c r="D8649" s="188" t="s">
        <v>479</v>
      </c>
      <c r="E8649" s="189">
        <v>0</v>
      </c>
    </row>
    <row r="8650" spans="1:5" x14ac:dyDescent="0.25">
      <c r="A8650" s="190">
        <v>3705010312</v>
      </c>
      <c r="B8650" s="190" t="s">
        <v>6005</v>
      </c>
      <c r="C8650" s="190" t="s">
        <v>916</v>
      </c>
      <c r="D8650" s="190" t="s">
        <v>479</v>
      </c>
      <c r="E8650" s="191">
        <v>0</v>
      </c>
    </row>
    <row r="8651" spans="1:5" x14ac:dyDescent="0.25">
      <c r="A8651" s="188">
        <v>3705010313</v>
      </c>
      <c r="B8651" s="188" t="s">
        <v>5659</v>
      </c>
      <c r="C8651" s="188" t="s">
        <v>916</v>
      </c>
      <c r="D8651" s="188" t="s">
        <v>479</v>
      </c>
      <c r="E8651" s="189">
        <v>0</v>
      </c>
    </row>
    <row r="8652" spans="1:5" x14ac:dyDescent="0.25">
      <c r="A8652" s="190">
        <v>3705010314</v>
      </c>
      <c r="B8652" s="190" t="s">
        <v>4057</v>
      </c>
      <c r="C8652" s="190" t="s">
        <v>916</v>
      </c>
      <c r="D8652" s="190" t="s">
        <v>479</v>
      </c>
      <c r="E8652" s="191">
        <v>0</v>
      </c>
    </row>
    <row r="8653" spans="1:5" x14ac:dyDescent="0.25">
      <c r="A8653" s="188">
        <v>3705010315</v>
      </c>
      <c r="B8653" s="188" t="s">
        <v>4058</v>
      </c>
      <c r="C8653" s="188" t="s">
        <v>916</v>
      </c>
      <c r="D8653" s="188" t="s">
        <v>479</v>
      </c>
      <c r="E8653" s="189">
        <v>0</v>
      </c>
    </row>
    <row r="8654" spans="1:5" x14ac:dyDescent="0.25">
      <c r="A8654" s="190">
        <v>3705010316</v>
      </c>
      <c r="B8654" s="190" t="s">
        <v>4640</v>
      </c>
      <c r="C8654" s="190" t="s">
        <v>916</v>
      </c>
      <c r="D8654" s="190" t="s">
        <v>2062</v>
      </c>
      <c r="E8654" s="191">
        <v>0</v>
      </c>
    </row>
    <row r="8655" spans="1:5" x14ac:dyDescent="0.25">
      <c r="A8655" s="188">
        <v>3705010317</v>
      </c>
      <c r="B8655" s="188" t="s">
        <v>4641</v>
      </c>
      <c r="C8655" s="188" t="s">
        <v>916</v>
      </c>
      <c r="D8655" s="188" t="s">
        <v>874</v>
      </c>
      <c r="E8655" s="189">
        <v>0</v>
      </c>
    </row>
    <row r="8656" spans="1:5" x14ac:dyDescent="0.25">
      <c r="A8656" s="190">
        <v>3705010318</v>
      </c>
      <c r="B8656" s="190" t="s">
        <v>4642</v>
      </c>
      <c r="C8656" s="190" t="s">
        <v>916</v>
      </c>
      <c r="D8656" s="190" t="s">
        <v>479</v>
      </c>
      <c r="E8656" s="191">
        <v>0</v>
      </c>
    </row>
    <row r="8657" spans="1:5" x14ac:dyDescent="0.25">
      <c r="A8657" s="188">
        <v>3705010319</v>
      </c>
      <c r="B8657" s="188" t="s">
        <v>4135</v>
      </c>
      <c r="C8657" s="188" t="s">
        <v>916</v>
      </c>
      <c r="D8657" s="188" t="s">
        <v>1975</v>
      </c>
      <c r="E8657" s="189">
        <v>0</v>
      </c>
    </row>
    <row r="8658" spans="1:5" x14ac:dyDescent="0.25">
      <c r="A8658" s="190">
        <v>3705010320</v>
      </c>
      <c r="B8658" s="190" t="s">
        <v>4136</v>
      </c>
      <c r="C8658" s="190" t="s">
        <v>916</v>
      </c>
      <c r="D8658" s="190" t="s">
        <v>1975</v>
      </c>
      <c r="E8658" s="191">
        <v>0</v>
      </c>
    </row>
    <row r="8659" spans="1:5" x14ac:dyDescent="0.25">
      <c r="A8659" s="188">
        <v>3705010321</v>
      </c>
      <c r="B8659" s="188" t="s">
        <v>4137</v>
      </c>
      <c r="C8659" s="188" t="s">
        <v>916</v>
      </c>
      <c r="D8659" s="188" t="s">
        <v>1975</v>
      </c>
      <c r="E8659" s="189">
        <v>0</v>
      </c>
    </row>
    <row r="8660" spans="1:5" x14ac:dyDescent="0.25">
      <c r="A8660" s="190">
        <v>3705010322</v>
      </c>
      <c r="B8660" s="190" t="s">
        <v>4138</v>
      </c>
      <c r="C8660" s="190" t="s">
        <v>916</v>
      </c>
      <c r="D8660" s="190" t="s">
        <v>1975</v>
      </c>
      <c r="E8660" s="191">
        <v>0</v>
      </c>
    </row>
    <row r="8661" spans="1:5" x14ac:dyDescent="0.25">
      <c r="A8661" s="188">
        <v>3705010323</v>
      </c>
      <c r="B8661" s="188" t="s">
        <v>4643</v>
      </c>
      <c r="C8661" s="188" t="s">
        <v>916</v>
      </c>
      <c r="D8661" s="188" t="s">
        <v>479</v>
      </c>
      <c r="E8661" s="189">
        <v>0</v>
      </c>
    </row>
    <row r="8662" spans="1:5" x14ac:dyDescent="0.25">
      <c r="A8662" s="190">
        <v>3705010324</v>
      </c>
      <c r="B8662" s="190" t="s">
        <v>5167</v>
      </c>
      <c r="C8662" s="190" t="s">
        <v>916</v>
      </c>
      <c r="D8662" s="190" t="s">
        <v>479</v>
      </c>
      <c r="E8662" s="191">
        <v>0</v>
      </c>
    </row>
    <row r="8663" spans="1:5" x14ac:dyDescent="0.25">
      <c r="A8663" s="188">
        <v>3705010325</v>
      </c>
      <c r="B8663" s="188" t="s">
        <v>7035</v>
      </c>
      <c r="C8663" s="188" t="s">
        <v>916</v>
      </c>
      <c r="D8663" s="188" t="s">
        <v>479</v>
      </c>
      <c r="E8663" s="189">
        <v>0</v>
      </c>
    </row>
    <row r="8664" spans="1:5" x14ac:dyDescent="0.25">
      <c r="A8664" s="190">
        <v>3705010326</v>
      </c>
      <c r="B8664" s="190" t="s">
        <v>5168</v>
      </c>
      <c r="C8664" s="190" t="s">
        <v>916</v>
      </c>
      <c r="D8664" s="190" t="s">
        <v>479</v>
      </c>
      <c r="E8664" s="191">
        <v>0</v>
      </c>
    </row>
    <row r="8665" spans="1:5" x14ac:dyDescent="0.25">
      <c r="A8665" s="188">
        <v>3705010327</v>
      </c>
      <c r="B8665" s="188" t="s">
        <v>6006</v>
      </c>
      <c r="C8665" s="188" t="s">
        <v>916</v>
      </c>
      <c r="D8665" s="188" t="s">
        <v>479</v>
      </c>
      <c r="E8665" s="189">
        <v>0</v>
      </c>
    </row>
    <row r="8666" spans="1:5" x14ac:dyDescent="0.25">
      <c r="A8666" s="190">
        <v>3705010328</v>
      </c>
      <c r="B8666" s="190" t="s">
        <v>4644</v>
      </c>
      <c r="C8666" s="190" t="s">
        <v>916</v>
      </c>
      <c r="D8666" s="190" t="s">
        <v>479</v>
      </c>
      <c r="E8666" s="191">
        <v>0</v>
      </c>
    </row>
    <row r="8667" spans="1:5" x14ac:dyDescent="0.25">
      <c r="A8667" s="188">
        <v>3705010329</v>
      </c>
      <c r="B8667" s="188" t="s">
        <v>5727</v>
      </c>
      <c r="C8667" s="188" t="s">
        <v>916</v>
      </c>
      <c r="D8667" s="188" t="s">
        <v>1975</v>
      </c>
      <c r="E8667" s="189">
        <v>0</v>
      </c>
    </row>
    <row r="8668" spans="1:5" x14ac:dyDescent="0.25">
      <c r="A8668" s="190">
        <v>3705010330</v>
      </c>
      <c r="B8668" s="190" t="s">
        <v>4103</v>
      </c>
      <c r="C8668" s="190" t="s">
        <v>916</v>
      </c>
      <c r="D8668" s="190" t="s">
        <v>479</v>
      </c>
      <c r="E8668" s="191">
        <v>0</v>
      </c>
    </row>
    <row r="8669" spans="1:5" x14ac:dyDescent="0.25">
      <c r="A8669" s="188">
        <v>3705010331</v>
      </c>
      <c r="B8669" s="188" t="s">
        <v>4645</v>
      </c>
      <c r="C8669" s="188" t="s">
        <v>916</v>
      </c>
      <c r="D8669" s="188" t="s">
        <v>479</v>
      </c>
      <c r="E8669" s="189">
        <v>0</v>
      </c>
    </row>
    <row r="8670" spans="1:5" x14ac:dyDescent="0.25">
      <c r="A8670" s="190">
        <v>3705010332</v>
      </c>
      <c r="B8670" s="190" t="s">
        <v>4100</v>
      </c>
      <c r="C8670" s="190" t="s">
        <v>916</v>
      </c>
      <c r="D8670" s="190" t="s">
        <v>479</v>
      </c>
      <c r="E8670" s="191">
        <v>0</v>
      </c>
    </row>
    <row r="8671" spans="1:5" x14ac:dyDescent="0.25">
      <c r="A8671" s="188">
        <v>3705010333</v>
      </c>
      <c r="B8671" s="188" t="s">
        <v>4646</v>
      </c>
      <c r="C8671" s="188" t="s">
        <v>916</v>
      </c>
      <c r="D8671" s="188" t="s">
        <v>479</v>
      </c>
      <c r="E8671" s="189">
        <v>0</v>
      </c>
    </row>
    <row r="8672" spans="1:5" x14ac:dyDescent="0.25">
      <c r="A8672" s="190">
        <v>3705010334</v>
      </c>
      <c r="B8672" s="190" t="s">
        <v>4123</v>
      </c>
      <c r="C8672" s="190" t="s">
        <v>916</v>
      </c>
      <c r="D8672" s="190" t="s">
        <v>479</v>
      </c>
      <c r="E8672" s="191">
        <v>0</v>
      </c>
    </row>
    <row r="8673" spans="1:5" x14ac:dyDescent="0.25">
      <c r="A8673" s="188">
        <v>3705010335</v>
      </c>
      <c r="B8673" s="188" t="s">
        <v>4124</v>
      </c>
      <c r="C8673" s="188" t="s">
        <v>916</v>
      </c>
      <c r="D8673" s="188" t="s">
        <v>479</v>
      </c>
      <c r="E8673" s="189">
        <v>0</v>
      </c>
    </row>
    <row r="8674" spans="1:5" x14ac:dyDescent="0.25">
      <c r="A8674" s="190">
        <v>3705010336</v>
      </c>
      <c r="B8674" s="190" t="s">
        <v>4125</v>
      </c>
      <c r="C8674" s="190" t="s">
        <v>916</v>
      </c>
      <c r="D8674" s="190" t="s">
        <v>479</v>
      </c>
      <c r="E8674" s="191">
        <v>0</v>
      </c>
    </row>
    <row r="8675" spans="1:5" x14ac:dyDescent="0.25">
      <c r="A8675" s="188">
        <v>3705010337</v>
      </c>
      <c r="B8675" s="188" t="s">
        <v>4126</v>
      </c>
      <c r="C8675" s="188" t="s">
        <v>916</v>
      </c>
      <c r="D8675" s="188" t="s">
        <v>479</v>
      </c>
      <c r="E8675" s="189">
        <v>0</v>
      </c>
    </row>
    <row r="8676" spans="1:5" x14ac:dyDescent="0.25">
      <c r="A8676" s="190">
        <v>3705010338</v>
      </c>
      <c r="B8676" s="190" t="s">
        <v>4127</v>
      </c>
      <c r="C8676" s="190" t="s">
        <v>916</v>
      </c>
      <c r="D8676" s="190" t="s">
        <v>479</v>
      </c>
      <c r="E8676" s="191">
        <v>0</v>
      </c>
    </row>
    <row r="8677" spans="1:5" x14ac:dyDescent="0.25">
      <c r="A8677" s="188">
        <v>3705010339</v>
      </c>
      <c r="B8677" s="188" t="s">
        <v>4128</v>
      </c>
      <c r="C8677" s="188" t="s">
        <v>916</v>
      </c>
      <c r="D8677" s="188" t="s">
        <v>479</v>
      </c>
      <c r="E8677" s="189">
        <v>0</v>
      </c>
    </row>
    <row r="8678" spans="1:5" x14ac:dyDescent="0.25">
      <c r="A8678" s="190">
        <v>3705010340</v>
      </c>
      <c r="B8678" s="190" t="s">
        <v>4129</v>
      </c>
      <c r="C8678" s="190" t="s">
        <v>916</v>
      </c>
      <c r="D8678" s="190" t="s">
        <v>479</v>
      </c>
      <c r="E8678" s="191">
        <v>0</v>
      </c>
    </row>
    <row r="8679" spans="1:5" x14ac:dyDescent="0.25">
      <c r="A8679" s="188">
        <v>3705010341</v>
      </c>
      <c r="B8679" s="188" t="s">
        <v>4104</v>
      </c>
      <c r="C8679" s="188" t="s">
        <v>916</v>
      </c>
      <c r="D8679" s="188" t="s">
        <v>479</v>
      </c>
      <c r="E8679" s="189">
        <v>0</v>
      </c>
    </row>
    <row r="8680" spans="1:5" x14ac:dyDescent="0.25">
      <c r="A8680" s="190">
        <v>3705010342</v>
      </c>
      <c r="B8680" s="190" t="s">
        <v>2705</v>
      </c>
      <c r="C8680" s="190" t="s">
        <v>916</v>
      </c>
      <c r="D8680" s="190" t="s">
        <v>479</v>
      </c>
      <c r="E8680" s="191">
        <v>0</v>
      </c>
    </row>
    <row r="8681" spans="1:5" x14ac:dyDescent="0.25">
      <c r="A8681" s="188">
        <v>3705010343</v>
      </c>
      <c r="B8681" s="188" t="s">
        <v>4130</v>
      </c>
      <c r="C8681" s="188" t="s">
        <v>916</v>
      </c>
      <c r="D8681" s="188" t="s">
        <v>479</v>
      </c>
      <c r="E8681" s="189">
        <v>0</v>
      </c>
    </row>
    <row r="8682" spans="1:5" x14ac:dyDescent="0.25">
      <c r="A8682" s="190">
        <v>3705010344</v>
      </c>
      <c r="B8682" s="190" t="s">
        <v>4647</v>
      </c>
      <c r="C8682" s="190" t="s">
        <v>916</v>
      </c>
      <c r="D8682" s="190" t="s">
        <v>479</v>
      </c>
      <c r="E8682" s="191">
        <v>0</v>
      </c>
    </row>
    <row r="8683" spans="1:5" x14ac:dyDescent="0.25">
      <c r="A8683" s="188">
        <v>3705010345</v>
      </c>
      <c r="B8683" s="188" t="s">
        <v>2669</v>
      </c>
      <c r="C8683" s="188" t="s">
        <v>916</v>
      </c>
      <c r="D8683" s="188" t="s">
        <v>1975</v>
      </c>
      <c r="E8683" s="189">
        <v>0</v>
      </c>
    </row>
    <row r="8684" spans="1:5" x14ac:dyDescent="0.25">
      <c r="A8684" s="190">
        <v>3705010346</v>
      </c>
      <c r="B8684" s="190" t="s">
        <v>2670</v>
      </c>
      <c r="C8684" s="190" t="s">
        <v>916</v>
      </c>
      <c r="D8684" s="190" t="s">
        <v>1975</v>
      </c>
      <c r="E8684" s="191">
        <v>0</v>
      </c>
    </row>
    <row r="8685" spans="1:5" x14ac:dyDescent="0.25">
      <c r="A8685" s="188">
        <v>3705010347</v>
      </c>
      <c r="B8685" s="188" t="s">
        <v>6007</v>
      </c>
      <c r="C8685" s="188" t="s">
        <v>916</v>
      </c>
      <c r="D8685" s="188" t="s">
        <v>479</v>
      </c>
      <c r="E8685" s="189">
        <v>0</v>
      </c>
    </row>
    <row r="8686" spans="1:5" x14ac:dyDescent="0.25">
      <c r="A8686" s="190">
        <v>3705010348</v>
      </c>
      <c r="B8686" s="190" t="s">
        <v>4648</v>
      </c>
      <c r="C8686" s="190" t="s">
        <v>916</v>
      </c>
      <c r="D8686" s="190" t="s">
        <v>479</v>
      </c>
      <c r="E8686" s="191">
        <v>0</v>
      </c>
    </row>
    <row r="8687" spans="1:5" x14ac:dyDescent="0.25">
      <c r="A8687" s="188">
        <v>3705010349</v>
      </c>
      <c r="B8687" s="188" t="s">
        <v>6008</v>
      </c>
      <c r="C8687" s="188" t="s">
        <v>916</v>
      </c>
      <c r="D8687" s="188" t="s">
        <v>1975</v>
      </c>
      <c r="E8687" s="189">
        <v>0</v>
      </c>
    </row>
    <row r="8688" spans="1:5" x14ac:dyDescent="0.25">
      <c r="A8688" s="190">
        <v>3705010350</v>
      </c>
      <c r="B8688" s="190" t="s">
        <v>6009</v>
      </c>
      <c r="C8688" s="190" t="s">
        <v>916</v>
      </c>
      <c r="D8688" s="190" t="s">
        <v>1975</v>
      </c>
      <c r="E8688" s="191">
        <v>0</v>
      </c>
    </row>
    <row r="8689" spans="1:5" x14ac:dyDescent="0.25">
      <c r="A8689" s="188">
        <v>3705010351</v>
      </c>
      <c r="B8689" s="188" t="s">
        <v>4649</v>
      </c>
      <c r="C8689" s="188" t="s">
        <v>916</v>
      </c>
      <c r="D8689" s="188" t="s">
        <v>479</v>
      </c>
      <c r="E8689" s="189">
        <v>0</v>
      </c>
    </row>
    <row r="8690" spans="1:5" x14ac:dyDescent="0.25">
      <c r="A8690" s="190">
        <v>3705010352</v>
      </c>
      <c r="B8690" s="190" t="s">
        <v>4650</v>
      </c>
      <c r="C8690" s="190" t="s">
        <v>916</v>
      </c>
      <c r="D8690" s="190" t="s">
        <v>1975</v>
      </c>
      <c r="E8690" s="191">
        <v>0</v>
      </c>
    </row>
    <row r="8691" spans="1:5" x14ac:dyDescent="0.25">
      <c r="A8691" s="188">
        <v>3705010353</v>
      </c>
      <c r="B8691" s="188" t="s">
        <v>4651</v>
      </c>
      <c r="C8691" s="188" t="s">
        <v>916</v>
      </c>
      <c r="D8691" s="188" t="s">
        <v>479</v>
      </c>
      <c r="E8691" s="189">
        <v>0</v>
      </c>
    </row>
    <row r="8692" spans="1:5" x14ac:dyDescent="0.25">
      <c r="A8692" s="190">
        <v>3705010354</v>
      </c>
      <c r="B8692" s="190" t="s">
        <v>4652</v>
      </c>
      <c r="C8692" s="190" t="s">
        <v>916</v>
      </c>
      <c r="D8692" s="190" t="s">
        <v>1975</v>
      </c>
      <c r="E8692" s="191">
        <v>0</v>
      </c>
    </row>
    <row r="8693" spans="1:5" x14ac:dyDescent="0.25">
      <c r="A8693" s="188">
        <v>3705010355</v>
      </c>
      <c r="B8693" s="188" t="s">
        <v>4653</v>
      </c>
      <c r="C8693" s="188" t="s">
        <v>916</v>
      </c>
      <c r="D8693" s="188" t="s">
        <v>874</v>
      </c>
      <c r="E8693" s="189">
        <v>0</v>
      </c>
    </row>
    <row r="8694" spans="1:5" x14ac:dyDescent="0.25">
      <c r="A8694" s="190">
        <v>3705010356</v>
      </c>
      <c r="B8694" s="190" t="s">
        <v>6010</v>
      </c>
      <c r="C8694" s="190" t="s">
        <v>916</v>
      </c>
      <c r="D8694" s="190" t="s">
        <v>479</v>
      </c>
      <c r="E8694" s="191">
        <v>0</v>
      </c>
    </row>
    <row r="8695" spans="1:5" x14ac:dyDescent="0.25">
      <c r="A8695" s="188">
        <v>3705010357</v>
      </c>
      <c r="B8695" s="188" t="s">
        <v>4654</v>
      </c>
      <c r="C8695" s="188" t="s">
        <v>916</v>
      </c>
      <c r="D8695" s="188" t="s">
        <v>478</v>
      </c>
      <c r="E8695" s="189">
        <v>0</v>
      </c>
    </row>
    <row r="8696" spans="1:5" x14ac:dyDescent="0.25">
      <c r="A8696" s="190">
        <v>3705010358</v>
      </c>
      <c r="B8696" s="190" t="s">
        <v>2600</v>
      </c>
      <c r="C8696" s="190" t="s">
        <v>916</v>
      </c>
      <c r="D8696" s="190" t="s">
        <v>1975</v>
      </c>
      <c r="E8696" s="191">
        <v>0</v>
      </c>
    </row>
    <row r="8697" spans="1:5" x14ac:dyDescent="0.25">
      <c r="A8697" s="188">
        <v>3705010359</v>
      </c>
      <c r="B8697" s="188" t="s">
        <v>4655</v>
      </c>
      <c r="C8697" s="188" t="s">
        <v>916</v>
      </c>
      <c r="D8697" s="188" t="s">
        <v>479</v>
      </c>
      <c r="E8697" s="189">
        <v>0</v>
      </c>
    </row>
    <row r="8698" spans="1:5" x14ac:dyDescent="0.25">
      <c r="A8698" s="190">
        <v>3705010360</v>
      </c>
      <c r="B8698" s="190" t="s">
        <v>6011</v>
      </c>
      <c r="C8698" s="190" t="s">
        <v>916</v>
      </c>
      <c r="D8698" s="190" t="s">
        <v>479</v>
      </c>
      <c r="E8698" s="191">
        <v>0</v>
      </c>
    </row>
    <row r="8699" spans="1:5" x14ac:dyDescent="0.25">
      <c r="A8699" s="188">
        <v>3705010361</v>
      </c>
      <c r="B8699" s="188" t="s">
        <v>4656</v>
      </c>
      <c r="C8699" s="188" t="s">
        <v>916</v>
      </c>
      <c r="D8699" s="188" t="s">
        <v>479</v>
      </c>
      <c r="E8699" s="189">
        <v>0</v>
      </c>
    </row>
    <row r="8700" spans="1:5" x14ac:dyDescent="0.25">
      <c r="A8700" s="190">
        <v>3705010362</v>
      </c>
      <c r="B8700" s="190" t="s">
        <v>5169</v>
      </c>
      <c r="C8700" s="190" t="s">
        <v>916</v>
      </c>
      <c r="D8700" s="190" t="s">
        <v>1975</v>
      </c>
      <c r="E8700" s="191">
        <v>0</v>
      </c>
    </row>
    <row r="8701" spans="1:5" x14ac:dyDescent="0.25">
      <c r="A8701" s="188">
        <v>3705010363</v>
      </c>
      <c r="B8701" s="188" t="s">
        <v>5170</v>
      </c>
      <c r="C8701" s="188" t="s">
        <v>916</v>
      </c>
      <c r="D8701" s="188" t="s">
        <v>1975</v>
      </c>
      <c r="E8701" s="189">
        <v>0</v>
      </c>
    </row>
    <row r="8702" spans="1:5" x14ac:dyDescent="0.25">
      <c r="A8702" s="190">
        <v>3705010364</v>
      </c>
      <c r="B8702" s="190" t="s">
        <v>5171</v>
      </c>
      <c r="C8702" s="190" t="s">
        <v>916</v>
      </c>
      <c r="D8702" s="190" t="s">
        <v>1975</v>
      </c>
      <c r="E8702" s="191">
        <v>0</v>
      </c>
    </row>
    <row r="8703" spans="1:5" x14ac:dyDescent="0.25">
      <c r="A8703" s="188">
        <v>3705010365</v>
      </c>
      <c r="B8703" s="188" t="s">
        <v>5172</v>
      </c>
      <c r="C8703" s="188" t="s">
        <v>916</v>
      </c>
      <c r="D8703" s="188" t="s">
        <v>1975</v>
      </c>
      <c r="E8703" s="189">
        <v>0</v>
      </c>
    </row>
    <row r="8704" spans="1:5" x14ac:dyDescent="0.25">
      <c r="A8704" s="190">
        <v>3705010366</v>
      </c>
      <c r="B8704" s="190" t="s">
        <v>4657</v>
      </c>
      <c r="C8704" s="190" t="s">
        <v>916</v>
      </c>
      <c r="D8704" s="190" t="s">
        <v>479</v>
      </c>
      <c r="E8704" s="191">
        <v>0</v>
      </c>
    </row>
    <row r="8705" spans="1:5" x14ac:dyDescent="0.25">
      <c r="A8705" s="188">
        <v>3705010367</v>
      </c>
      <c r="B8705" s="188" t="s">
        <v>4658</v>
      </c>
      <c r="C8705" s="188" t="s">
        <v>916</v>
      </c>
      <c r="D8705" s="188" t="s">
        <v>479</v>
      </c>
      <c r="E8705" s="189">
        <v>0</v>
      </c>
    </row>
    <row r="8706" spans="1:5" x14ac:dyDescent="0.25">
      <c r="A8706" s="190">
        <v>3705010368</v>
      </c>
      <c r="B8706" s="190" t="s">
        <v>6012</v>
      </c>
      <c r="C8706" s="190" t="s">
        <v>916</v>
      </c>
      <c r="D8706" s="190" t="s">
        <v>479</v>
      </c>
      <c r="E8706" s="191">
        <v>0</v>
      </c>
    </row>
    <row r="8707" spans="1:5" x14ac:dyDescent="0.25">
      <c r="A8707" s="188">
        <v>3705010369</v>
      </c>
      <c r="B8707" s="188" t="s">
        <v>4659</v>
      </c>
      <c r="C8707" s="188" t="s">
        <v>916</v>
      </c>
      <c r="D8707" s="188" t="s">
        <v>479</v>
      </c>
      <c r="E8707" s="189">
        <v>0</v>
      </c>
    </row>
    <row r="8708" spans="1:5" x14ac:dyDescent="0.25">
      <c r="A8708" s="190">
        <v>3705010370</v>
      </c>
      <c r="B8708" s="190" t="s">
        <v>4660</v>
      </c>
      <c r="C8708" s="190" t="s">
        <v>916</v>
      </c>
      <c r="D8708" s="190" t="s">
        <v>479</v>
      </c>
      <c r="E8708" s="191">
        <v>0</v>
      </c>
    </row>
    <row r="8709" spans="1:5" x14ac:dyDescent="0.25">
      <c r="A8709" s="188">
        <v>3705010371</v>
      </c>
      <c r="B8709" s="188" t="s">
        <v>6013</v>
      </c>
      <c r="C8709" s="188" t="s">
        <v>916</v>
      </c>
      <c r="D8709" s="188" t="s">
        <v>1975</v>
      </c>
      <c r="E8709" s="189">
        <v>0</v>
      </c>
    </row>
    <row r="8710" spans="1:5" x14ac:dyDescent="0.25">
      <c r="A8710" s="190">
        <v>3705010372</v>
      </c>
      <c r="B8710" s="190" t="s">
        <v>3148</v>
      </c>
      <c r="C8710" s="190" t="s">
        <v>916</v>
      </c>
      <c r="D8710" s="190" t="s">
        <v>479</v>
      </c>
      <c r="E8710" s="191">
        <v>0</v>
      </c>
    </row>
    <row r="8711" spans="1:5" x14ac:dyDescent="0.25">
      <c r="A8711" s="188">
        <v>3705010373</v>
      </c>
      <c r="B8711" s="188" t="s">
        <v>6014</v>
      </c>
      <c r="C8711" s="188" t="s">
        <v>916</v>
      </c>
      <c r="D8711" s="188" t="s">
        <v>479</v>
      </c>
      <c r="E8711" s="189">
        <v>0</v>
      </c>
    </row>
    <row r="8712" spans="1:5" x14ac:dyDescent="0.25">
      <c r="A8712" s="190">
        <v>3705010374</v>
      </c>
      <c r="B8712" s="190" t="s">
        <v>6015</v>
      </c>
      <c r="C8712" s="190" t="s">
        <v>916</v>
      </c>
      <c r="D8712" s="190" t="s">
        <v>479</v>
      </c>
      <c r="E8712" s="191">
        <v>0</v>
      </c>
    </row>
    <row r="8713" spans="1:5" x14ac:dyDescent="0.25">
      <c r="A8713" s="188">
        <v>3705010375</v>
      </c>
      <c r="B8713" s="188" t="s">
        <v>6016</v>
      </c>
      <c r="C8713" s="188" t="s">
        <v>916</v>
      </c>
      <c r="D8713" s="188" t="s">
        <v>479</v>
      </c>
      <c r="E8713" s="189">
        <v>0</v>
      </c>
    </row>
    <row r="8714" spans="1:5" x14ac:dyDescent="0.25">
      <c r="A8714" s="190">
        <v>3705010376</v>
      </c>
      <c r="B8714" s="190" t="s">
        <v>6017</v>
      </c>
      <c r="C8714" s="190" t="s">
        <v>916</v>
      </c>
      <c r="D8714" s="190" t="s">
        <v>1975</v>
      </c>
      <c r="E8714" s="191">
        <v>0</v>
      </c>
    </row>
    <row r="8715" spans="1:5" x14ac:dyDescent="0.25">
      <c r="A8715" s="188">
        <v>3705010377</v>
      </c>
      <c r="B8715" s="188" t="s">
        <v>6018</v>
      </c>
      <c r="C8715" s="188" t="s">
        <v>916</v>
      </c>
      <c r="D8715" s="188" t="s">
        <v>479</v>
      </c>
      <c r="E8715" s="189">
        <v>0</v>
      </c>
    </row>
    <row r="8716" spans="1:5" x14ac:dyDescent="0.25">
      <c r="A8716" s="190">
        <v>3705010378</v>
      </c>
      <c r="B8716" s="190" t="s">
        <v>6019</v>
      </c>
      <c r="C8716" s="190" t="s">
        <v>916</v>
      </c>
      <c r="D8716" s="190" t="s">
        <v>1975</v>
      </c>
      <c r="E8716" s="191">
        <v>0</v>
      </c>
    </row>
    <row r="8717" spans="1:5" x14ac:dyDescent="0.25">
      <c r="A8717" s="188">
        <v>3705010379</v>
      </c>
      <c r="B8717" s="188" t="s">
        <v>6020</v>
      </c>
      <c r="C8717" s="188" t="s">
        <v>916</v>
      </c>
      <c r="D8717" s="188" t="s">
        <v>479</v>
      </c>
      <c r="E8717" s="189">
        <v>0</v>
      </c>
    </row>
    <row r="8718" spans="1:5" x14ac:dyDescent="0.25">
      <c r="A8718" s="190">
        <v>3705010380</v>
      </c>
      <c r="B8718" s="190" t="s">
        <v>6021</v>
      </c>
      <c r="C8718" s="190" t="s">
        <v>916</v>
      </c>
      <c r="D8718" s="190" t="s">
        <v>1975</v>
      </c>
      <c r="E8718" s="191">
        <v>0</v>
      </c>
    </row>
    <row r="8719" spans="1:5" x14ac:dyDescent="0.25">
      <c r="A8719" s="188">
        <v>3705010381</v>
      </c>
      <c r="B8719" s="188" t="s">
        <v>6022</v>
      </c>
      <c r="C8719" s="188" t="s">
        <v>916</v>
      </c>
      <c r="D8719" s="188" t="s">
        <v>1975</v>
      </c>
      <c r="E8719" s="189">
        <v>0</v>
      </c>
    </row>
    <row r="8720" spans="1:5" x14ac:dyDescent="0.25">
      <c r="A8720" s="190">
        <v>3705010382</v>
      </c>
      <c r="B8720" s="190" t="s">
        <v>6023</v>
      </c>
      <c r="C8720" s="190" t="s">
        <v>916</v>
      </c>
      <c r="D8720" s="190" t="s">
        <v>1975</v>
      </c>
      <c r="E8720" s="191">
        <v>0</v>
      </c>
    </row>
    <row r="8721" spans="1:5" x14ac:dyDescent="0.25">
      <c r="A8721" s="188">
        <v>3705010383</v>
      </c>
      <c r="B8721" s="188" t="s">
        <v>6024</v>
      </c>
      <c r="C8721" s="188" t="s">
        <v>916</v>
      </c>
      <c r="D8721" s="188" t="s">
        <v>479</v>
      </c>
      <c r="E8721" s="189">
        <v>0</v>
      </c>
    </row>
    <row r="8722" spans="1:5" x14ac:dyDescent="0.25">
      <c r="A8722" s="190">
        <v>3705010384</v>
      </c>
      <c r="B8722" s="190" t="s">
        <v>6025</v>
      </c>
      <c r="C8722" s="190" t="s">
        <v>916</v>
      </c>
      <c r="D8722" s="190" t="s">
        <v>1975</v>
      </c>
      <c r="E8722" s="191">
        <v>0</v>
      </c>
    </row>
    <row r="8723" spans="1:5" x14ac:dyDescent="0.25">
      <c r="A8723" s="188">
        <v>3705010385</v>
      </c>
      <c r="B8723" s="188" t="s">
        <v>7036</v>
      </c>
      <c r="C8723" s="188" t="s">
        <v>916</v>
      </c>
      <c r="D8723" s="188" t="s">
        <v>1975</v>
      </c>
      <c r="E8723" s="189">
        <v>0</v>
      </c>
    </row>
    <row r="8724" spans="1:5" x14ac:dyDescent="0.25">
      <c r="A8724" s="190">
        <v>3705010386</v>
      </c>
      <c r="B8724" s="190" t="s">
        <v>7037</v>
      </c>
      <c r="C8724" s="190" t="s">
        <v>916</v>
      </c>
      <c r="D8724" s="190" t="s">
        <v>1975</v>
      </c>
      <c r="E8724" s="191">
        <v>0</v>
      </c>
    </row>
    <row r="8725" spans="1:5" x14ac:dyDescent="0.25">
      <c r="A8725" s="188">
        <v>3705010387</v>
      </c>
      <c r="B8725" s="188" t="s">
        <v>7038</v>
      </c>
      <c r="C8725" s="188" t="s">
        <v>916</v>
      </c>
      <c r="D8725" s="188" t="s">
        <v>1975</v>
      </c>
      <c r="E8725" s="189">
        <v>0</v>
      </c>
    </row>
    <row r="8726" spans="1:5" x14ac:dyDescent="0.25">
      <c r="A8726" s="190">
        <v>3705010388</v>
      </c>
      <c r="B8726" s="190" t="s">
        <v>7039</v>
      </c>
      <c r="C8726" s="190" t="s">
        <v>916</v>
      </c>
      <c r="D8726" s="190" t="s">
        <v>1975</v>
      </c>
      <c r="E8726" s="191">
        <v>0</v>
      </c>
    </row>
    <row r="8727" spans="1:5" x14ac:dyDescent="0.25">
      <c r="A8727" s="188">
        <v>3705010389</v>
      </c>
      <c r="B8727" s="188" t="s">
        <v>6026</v>
      </c>
      <c r="C8727" s="188" t="s">
        <v>916</v>
      </c>
      <c r="D8727" s="188" t="s">
        <v>479</v>
      </c>
      <c r="E8727" s="189">
        <v>0</v>
      </c>
    </row>
    <row r="8728" spans="1:5" x14ac:dyDescent="0.25">
      <c r="A8728" s="190">
        <v>3705010390</v>
      </c>
      <c r="B8728" s="190" t="s">
        <v>5580</v>
      </c>
      <c r="C8728" s="190" t="s">
        <v>916</v>
      </c>
      <c r="D8728" s="190" t="s">
        <v>479</v>
      </c>
      <c r="E8728" s="191">
        <v>0</v>
      </c>
    </row>
    <row r="8729" spans="1:5" x14ac:dyDescent="0.25">
      <c r="A8729" s="188">
        <v>3705010391</v>
      </c>
      <c r="B8729" s="188" t="s">
        <v>6027</v>
      </c>
      <c r="C8729" s="188" t="s">
        <v>916</v>
      </c>
      <c r="D8729" s="188" t="s">
        <v>479</v>
      </c>
      <c r="E8729" s="189">
        <v>0</v>
      </c>
    </row>
    <row r="8730" spans="1:5" x14ac:dyDescent="0.25">
      <c r="A8730" s="190">
        <v>3705010392</v>
      </c>
      <c r="B8730" s="190" t="s">
        <v>6028</v>
      </c>
      <c r="C8730" s="190" t="s">
        <v>916</v>
      </c>
      <c r="D8730" s="190" t="s">
        <v>479</v>
      </c>
      <c r="E8730" s="191">
        <v>0</v>
      </c>
    </row>
    <row r="8731" spans="1:5" x14ac:dyDescent="0.25">
      <c r="A8731" s="188">
        <v>3705010393</v>
      </c>
      <c r="B8731" s="188" t="s">
        <v>6029</v>
      </c>
      <c r="C8731" s="188" t="s">
        <v>916</v>
      </c>
      <c r="D8731" s="188" t="s">
        <v>479</v>
      </c>
      <c r="E8731" s="189">
        <v>0</v>
      </c>
    </row>
    <row r="8732" spans="1:5" x14ac:dyDescent="0.25">
      <c r="A8732" s="190">
        <v>3705010394</v>
      </c>
      <c r="B8732" s="190" t="s">
        <v>6030</v>
      </c>
      <c r="C8732" s="190" t="s">
        <v>916</v>
      </c>
      <c r="D8732" s="190" t="s">
        <v>1975</v>
      </c>
      <c r="E8732" s="191">
        <v>0</v>
      </c>
    </row>
    <row r="8733" spans="1:5" x14ac:dyDescent="0.25">
      <c r="A8733" s="188">
        <v>3705010395</v>
      </c>
      <c r="B8733" s="188" t="s">
        <v>6031</v>
      </c>
      <c r="C8733" s="188" t="s">
        <v>916</v>
      </c>
      <c r="D8733" s="188" t="s">
        <v>479</v>
      </c>
      <c r="E8733" s="189">
        <v>0</v>
      </c>
    </row>
    <row r="8734" spans="1:5" x14ac:dyDescent="0.25">
      <c r="A8734" s="190">
        <v>3705010396</v>
      </c>
      <c r="B8734" s="190" t="s">
        <v>7040</v>
      </c>
      <c r="C8734" s="190" t="s">
        <v>916</v>
      </c>
      <c r="D8734" s="190" t="s">
        <v>479</v>
      </c>
      <c r="E8734" s="191">
        <v>0</v>
      </c>
    </row>
    <row r="8735" spans="1:5" x14ac:dyDescent="0.25">
      <c r="A8735" s="188">
        <v>3705010397</v>
      </c>
      <c r="B8735" s="188" t="s">
        <v>7041</v>
      </c>
      <c r="C8735" s="188" t="s">
        <v>916</v>
      </c>
      <c r="D8735" s="188" t="s">
        <v>479</v>
      </c>
      <c r="E8735" s="189">
        <v>0</v>
      </c>
    </row>
    <row r="8736" spans="1:5" x14ac:dyDescent="0.25">
      <c r="A8736" s="190">
        <v>3705010398</v>
      </c>
      <c r="B8736" s="190" t="s">
        <v>7042</v>
      </c>
      <c r="C8736" s="190" t="s">
        <v>916</v>
      </c>
      <c r="D8736" s="190" t="s">
        <v>479</v>
      </c>
      <c r="E8736" s="191">
        <v>0</v>
      </c>
    </row>
    <row r="8737" spans="1:5" x14ac:dyDescent="0.25">
      <c r="A8737" s="188">
        <v>3705010399</v>
      </c>
      <c r="B8737" s="188" t="s">
        <v>6032</v>
      </c>
      <c r="C8737" s="188" t="s">
        <v>916</v>
      </c>
      <c r="D8737" s="188" t="s">
        <v>479</v>
      </c>
      <c r="E8737" s="189">
        <v>0</v>
      </c>
    </row>
    <row r="8738" spans="1:5" x14ac:dyDescent="0.25">
      <c r="A8738" s="190">
        <v>3705010400</v>
      </c>
      <c r="B8738" s="190" t="s">
        <v>7043</v>
      </c>
      <c r="C8738" s="190" t="s">
        <v>916</v>
      </c>
      <c r="D8738" s="190" t="s">
        <v>479</v>
      </c>
      <c r="E8738" s="191">
        <v>0</v>
      </c>
    </row>
    <row r="8739" spans="1:5" x14ac:dyDescent="0.25">
      <c r="A8739" s="188">
        <v>3705010401</v>
      </c>
      <c r="B8739" s="188" t="s">
        <v>5871</v>
      </c>
      <c r="C8739" s="188" t="s">
        <v>916</v>
      </c>
      <c r="D8739" s="188" t="s">
        <v>479</v>
      </c>
      <c r="E8739" s="189">
        <v>0</v>
      </c>
    </row>
    <row r="8740" spans="1:5" x14ac:dyDescent="0.25">
      <c r="A8740" s="190">
        <v>3705010402</v>
      </c>
      <c r="B8740" s="190" t="s">
        <v>5881</v>
      </c>
      <c r="C8740" s="190" t="s">
        <v>916</v>
      </c>
      <c r="D8740" s="190" t="s">
        <v>479</v>
      </c>
      <c r="E8740" s="191">
        <v>0</v>
      </c>
    </row>
    <row r="8741" spans="1:5" x14ac:dyDescent="0.25">
      <c r="A8741" s="188">
        <v>3705010403</v>
      </c>
      <c r="B8741" s="188" t="s">
        <v>9104</v>
      </c>
      <c r="C8741" s="188" t="s">
        <v>916</v>
      </c>
      <c r="D8741" s="188" t="s">
        <v>479</v>
      </c>
      <c r="E8741" s="189">
        <v>0</v>
      </c>
    </row>
    <row r="8742" spans="1:5" x14ac:dyDescent="0.25">
      <c r="A8742" s="190">
        <v>3705010404</v>
      </c>
      <c r="B8742" s="190" t="s">
        <v>6033</v>
      </c>
      <c r="C8742" s="190" t="s">
        <v>916</v>
      </c>
      <c r="D8742" s="190" t="s">
        <v>479</v>
      </c>
      <c r="E8742" s="191">
        <v>0</v>
      </c>
    </row>
    <row r="8743" spans="1:5" x14ac:dyDescent="0.25">
      <c r="A8743" s="188">
        <v>3705010405</v>
      </c>
      <c r="B8743" s="188" t="s">
        <v>6034</v>
      </c>
      <c r="C8743" s="188" t="s">
        <v>916</v>
      </c>
      <c r="D8743" s="188" t="s">
        <v>1975</v>
      </c>
      <c r="E8743" s="189">
        <v>0</v>
      </c>
    </row>
    <row r="8744" spans="1:5" x14ac:dyDescent="0.25">
      <c r="A8744" s="190">
        <v>3705010406</v>
      </c>
      <c r="B8744" s="190" t="s">
        <v>12094</v>
      </c>
      <c r="C8744" s="190" t="s">
        <v>916</v>
      </c>
      <c r="D8744" s="190" t="s">
        <v>1975</v>
      </c>
      <c r="E8744" s="191">
        <v>0</v>
      </c>
    </row>
    <row r="8745" spans="1:5" x14ac:dyDescent="0.25">
      <c r="A8745" s="188">
        <v>3705010407</v>
      </c>
      <c r="B8745" s="188" t="s">
        <v>4432</v>
      </c>
      <c r="C8745" s="188" t="s">
        <v>916</v>
      </c>
      <c r="D8745" s="188" t="s">
        <v>1975</v>
      </c>
      <c r="E8745" s="189">
        <v>0</v>
      </c>
    </row>
    <row r="8746" spans="1:5" x14ac:dyDescent="0.25">
      <c r="A8746" s="190">
        <v>3705010408</v>
      </c>
      <c r="B8746" s="190" t="s">
        <v>6035</v>
      </c>
      <c r="C8746" s="190" t="s">
        <v>916</v>
      </c>
      <c r="D8746" s="190" t="s">
        <v>1975</v>
      </c>
      <c r="E8746" s="191">
        <v>0</v>
      </c>
    </row>
    <row r="8747" spans="1:5" x14ac:dyDescent="0.25">
      <c r="A8747" s="188">
        <v>3705010409</v>
      </c>
      <c r="B8747" s="188" t="s">
        <v>6036</v>
      </c>
      <c r="C8747" s="188" t="s">
        <v>916</v>
      </c>
      <c r="D8747" s="188" t="s">
        <v>479</v>
      </c>
      <c r="E8747" s="189">
        <v>0</v>
      </c>
    </row>
    <row r="8748" spans="1:5" x14ac:dyDescent="0.25">
      <c r="A8748" s="190">
        <v>3705010410</v>
      </c>
      <c r="B8748" s="190" t="s">
        <v>7044</v>
      </c>
      <c r="C8748" s="190" t="s">
        <v>916</v>
      </c>
      <c r="D8748" s="190" t="s">
        <v>479</v>
      </c>
      <c r="E8748" s="191">
        <v>0</v>
      </c>
    </row>
    <row r="8749" spans="1:5" x14ac:dyDescent="0.25">
      <c r="A8749" s="188">
        <v>3705010411</v>
      </c>
      <c r="B8749" s="188" t="s">
        <v>7045</v>
      </c>
      <c r="C8749" s="188" t="s">
        <v>916</v>
      </c>
      <c r="D8749" s="188" t="s">
        <v>479</v>
      </c>
      <c r="E8749" s="189">
        <v>0</v>
      </c>
    </row>
    <row r="8750" spans="1:5" x14ac:dyDescent="0.25">
      <c r="A8750" s="190">
        <v>3705010412</v>
      </c>
      <c r="B8750" s="190" t="s">
        <v>7046</v>
      </c>
      <c r="C8750" s="190" t="s">
        <v>916</v>
      </c>
      <c r="D8750" s="190" t="s">
        <v>479</v>
      </c>
      <c r="E8750" s="191">
        <v>0</v>
      </c>
    </row>
    <row r="8751" spans="1:5" x14ac:dyDescent="0.25">
      <c r="A8751" s="188">
        <v>3705010413</v>
      </c>
      <c r="B8751" s="188" t="s">
        <v>7047</v>
      </c>
      <c r="C8751" s="188" t="s">
        <v>916</v>
      </c>
      <c r="D8751" s="188" t="s">
        <v>479</v>
      </c>
      <c r="E8751" s="189">
        <v>0</v>
      </c>
    </row>
    <row r="8752" spans="1:5" x14ac:dyDescent="0.25">
      <c r="A8752" s="190">
        <v>3705010414</v>
      </c>
      <c r="B8752" s="190" t="s">
        <v>7048</v>
      </c>
      <c r="C8752" s="190" t="s">
        <v>916</v>
      </c>
      <c r="D8752" s="190" t="s">
        <v>479</v>
      </c>
      <c r="E8752" s="191">
        <v>0</v>
      </c>
    </row>
    <row r="8753" spans="1:5" x14ac:dyDescent="0.25">
      <c r="A8753" s="188">
        <v>3705010415</v>
      </c>
      <c r="B8753" s="188" t="s">
        <v>6917</v>
      </c>
      <c r="C8753" s="188" t="s">
        <v>916</v>
      </c>
      <c r="D8753" s="188" t="s">
        <v>479</v>
      </c>
      <c r="E8753" s="189">
        <v>0</v>
      </c>
    </row>
    <row r="8754" spans="1:5" x14ac:dyDescent="0.25">
      <c r="A8754" s="190">
        <v>3705010416</v>
      </c>
      <c r="B8754" s="190" t="s">
        <v>6562</v>
      </c>
      <c r="C8754" s="190" t="s">
        <v>916</v>
      </c>
      <c r="D8754" s="190" t="s">
        <v>479</v>
      </c>
      <c r="E8754" s="191">
        <v>0</v>
      </c>
    </row>
    <row r="8755" spans="1:5" x14ac:dyDescent="0.25">
      <c r="A8755" s="188">
        <v>3705010417</v>
      </c>
      <c r="B8755" s="188" t="s">
        <v>6037</v>
      </c>
      <c r="C8755" s="188" t="s">
        <v>916</v>
      </c>
      <c r="D8755" s="188" t="s">
        <v>479</v>
      </c>
      <c r="E8755" s="189">
        <v>0</v>
      </c>
    </row>
    <row r="8756" spans="1:5" x14ac:dyDescent="0.25">
      <c r="A8756" s="190">
        <v>3705010418</v>
      </c>
      <c r="B8756" s="190" t="s">
        <v>7049</v>
      </c>
      <c r="C8756" s="190" t="s">
        <v>916</v>
      </c>
      <c r="D8756" s="190" t="s">
        <v>479</v>
      </c>
      <c r="E8756" s="191">
        <v>0</v>
      </c>
    </row>
    <row r="8757" spans="1:5" x14ac:dyDescent="0.25">
      <c r="A8757" s="188">
        <v>3705010419</v>
      </c>
      <c r="B8757" s="188" t="s">
        <v>7050</v>
      </c>
      <c r="C8757" s="188" t="s">
        <v>916</v>
      </c>
      <c r="D8757" s="188" t="s">
        <v>479</v>
      </c>
      <c r="E8757" s="189">
        <v>0</v>
      </c>
    </row>
    <row r="8758" spans="1:5" x14ac:dyDescent="0.25">
      <c r="A8758" s="190">
        <v>3705010420</v>
      </c>
      <c r="B8758" s="190" t="s">
        <v>6038</v>
      </c>
      <c r="C8758" s="190" t="s">
        <v>916</v>
      </c>
      <c r="D8758" s="190" t="s">
        <v>479</v>
      </c>
      <c r="E8758" s="191">
        <v>0</v>
      </c>
    </row>
    <row r="8759" spans="1:5" x14ac:dyDescent="0.25">
      <c r="A8759" s="188">
        <v>3705010421</v>
      </c>
      <c r="B8759" s="188" t="s">
        <v>6039</v>
      </c>
      <c r="C8759" s="188" t="s">
        <v>916</v>
      </c>
      <c r="D8759" s="188" t="s">
        <v>479</v>
      </c>
      <c r="E8759" s="189">
        <v>0</v>
      </c>
    </row>
    <row r="8760" spans="1:5" x14ac:dyDescent="0.25">
      <c r="A8760" s="190">
        <v>3705010422</v>
      </c>
      <c r="B8760" s="190" t="s">
        <v>6040</v>
      </c>
      <c r="C8760" s="190" t="s">
        <v>916</v>
      </c>
      <c r="D8760" s="190" t="s">
        <v>1975</v>
      </c>
      <c r="E8760" s="191">
        <v>0</v>
      </c>
    </row>
    <row r="8761" spans="1:5" x14ac:dyDescent="0.25">
      <c r="A8761" s="188">
        <v>3705010423</v>
      </c>
      <c r="B8761" s="188" t="s">
        <v>7470</v>
      </c>
      <c r="C8761" s="188" t="s">
        <v>916</v>
      </c>
      <c r="D8761" s="188" t="s">
        <v>1975</v>
      </c>
      <c r="E8761" s="189">
        <v>0</v>
      </c>
    </row>
    <row r="8762" spans="1:5" x14ac:dyDescent="0.25">
      <c r="A8762" s="190">
        <v>3705010424</v>
      </c>
      <c r="B8762" s="190" t="s">
        <v>6042</v>
      </c>
      <c r="C8762" s="190" t="s">
        <v>916</v>
      </c>
      <c r="D8762" s="190" t="s">
        <v>1975</v>
      </c>
      <c r="E8762" s="191">
        <v>0</v>
      </c>
    </row>
    <row r="8763" spans="1:5" x14ac:dyDescent="0.25">
      <c r="A8763" s="188">
        <v>3705010425</v>
      </c>
      <c r="B8763" s="188" t="s">
        <v>6043</v>
      </c>
      <c r="C8763" s="188" t="s">
        <v>916</v>
      </c>
      <c r="D8763" s="188" t="s">
        <v>1975</v>
      </c>
      <c r="E8763" s="189">
        <v>0</v>
      </c>
    </row>
    <row r="8764" spans="1:5" x14ac:dyDescent="0.25">
      <c r="A8764" s="190">
        <v>3705010426</v>
      </c>
      <c r="B8764" s="190" t="s">
        <v>6044</v>
      </c>
      <c r="C8764" s="190" t="s">
        <v>916</v>
      </c>
      <c r="D8764" s="190" t="s">
        <v>1975</v>
      </c>
      <c r="E8764" s="191">
        <v>0</v>
      </c>
    </row>
    <row r="8765" spans="1:5" x14ac:dyDescent="0.25">
      <c r="A8765" s="188">
        <v>3705010427</v>
      </c>
      <c r="B8765" s="188" t="s">
        <v>6045</v>
      </c>
      <c r="C8765" s="188" t="s">
        <v>916</v>
      </c>
      <c r="D8765" s="188" t="s">
        <v>479</v>
      </c>
      <c r="E8765" s="189">
        <v>0</v>
      </c>
    </row>
    <row r="8766" spans="1:5" x14ac:dyDescent="0.25">
      <c r="A8766" s="190">
        <v>3705010428</v>
      </c>
      <c r="B8766" s="190" t="s">
        <v>6046</v>
      </c>
      <c r="C8766" s="190" t="s">
        <v>916</v>
      </c>
      <c r="D8766" s="190" t="s">
        <v>479</v>
      </c>
      <c r="E8766" s="191">
        <v>0</v>
      </c>
    </row>
    <row r="8767" spans="1:5" x14ac:dyDescent="0.25">
      <c r="A8767" s="188">
        <v>3705010429</v>
      </c>
      <c r="B8767" s="188" t="s">
        <v>6047</v>
      </c>
      <c r="C8767" s="188" t="s">
        <v>916</v>
      </c>
      <c r="D8767" s="188" t="s">
        <v>479</v>
      </c>
      <c r="E8767" s="189">
        <v>0</v>
      </c>
    </row>
    <row r="8768" spans="1:5" x14ac:dyDescent="0.25">
      <c r="A8768" s="190">
        <v>3705010430</v>
      </c>
      <c r="B8768" s="190" t="s">
        <v>6048</v>
      </c>
      <c r="C8768" s="190" t="s">
        <v>916</v>
      </c>
      <c r="D8768" s="190" t="s">
        <v>479</v>
      </c>
      <c r="E8768" s="191">
        <v>0</v>
      </c>
    </row>
    <row r="8769" spans="1:5" x14ac:dyDescent="0.25">
      <c r="A8769" s="188">
        <v>3705010431</v>
      </c>
      <c r="B8769" s="188" t="s">
        <v>6049</v>
      </c>
      <c r="C8769" s="188" t="s">
        <v>916</v>
      </c>
      <c r="D8769" s="188" t="s">
        <v>874</v>
      </c>
      <c r="E8769" s="189">
        <v>0</v>
      </c>
    </row>
    <row r="8770" spans="1:5" x14ac:dyDescent="0.25">
      <c r="A8770" s="190">
        <v>3705010432</v>
      </c>
      <c r="B8770" s="190" t="s">
        <v>6050</v>
      </c>
      <c r="C8770" s="190" t="s">
        <v>916</v>
      </c>
      <c r="D8770" s="190" t="s">
        <v>479</v>
      </c>
      <c r="E8770" s="191">
        <v>0</v>
      </c>
    </row>
    <row r="8771" spans="1:5" x14ac:dyDescent="0.25">
      <c r="A8771" s="188">
        <v>3705010433</v>
      </c>
      <c r="B8771" s="188" t="s">
        <v>6051</v>
      </c>
      <c r="C8771" s="188" t="s">
        <v>916</v>
      </c>
      <c r="D8771" s="188" t="s">
        <v>1975</v>
      </c>
      <c r="E8771" s="189">
        <v>0</v>
      </c>
    </row>
    <row r="8772" spans="1:5" x14ac:dyDescent="0.25">
      <c r="A8772" s="190">
        <v>3705010434</v>
      </c>
      <c r="B8772" s="190" t="s">
        <v>6052</v>
      </c>
      <c r="C8772" s="190" t="s">
        <v>916</v>
      </c>
      <c r="D8772" s="190" t="s">
        <v>479</v>
      </c>
      <c r="E8772" s="191">
        <v>0</v>
      </c>
    </row>
    <row r="8773" spans="1:5" x14ac:dyDescent="0.25">
      <c r="A8773" s="188">
        <v>3705010435</v>
      </c>
      <c r="B8773" s="188" t="s">
        <v>6053</v>
      </c>
      <c r="C8773" s="188" t="s">
        <v>916</v>
      </c>
      <c r="D8773" s="188" t="s">
        <v>479</v>
      </c>
      <c r="E8773" s="189">
        <v>0</v>
      </c>
    </row>
    <row r="8774" spans="1:5" x14ac:dyDescent="0.25">
      <c r="A8774" s="190">
        <v>3705010436</v>
      </c>
      <c r="B8774" s="190" t="s">
        <v>6054</v>
      </c>
      <c r="C8774" s="190" t="s">
        <v>916</v>
      </c>
      <c r="D8774" s="190" t="s">
        <v>479</v>
      </c>
      <c r="E8774" s="191">
        <v>0</v>
      </c>
    </row>
    <row r="8775" spans="1:5" x14ac:dyDescent="0.25">
      <c r="A8775" s="188">
        <v>3705010437</v>
      </c>
      <c r="B8775" s="188" t="s">
        <v>6055</v>
      </c>
      <c r="C8775" s="188" t="s">
        <v>916</v>
      </c>
      <c r="D8775" s="188" t="s">
        <v>479</v>
      </c>
      <c r="E8775" s="189">
        <v>0</v>
      </c>
    </row>
    <row r="8776" spans="1:5" x14ac:dyDescent="0.25">
      <c r="A8776" s="190">
        <v>3705010438</v>
      </c>
      <c r="B8776" s="190" t="s">
        <v>6056</v>
      </c>
      <c r="C8776" s="190" t="s">
        <v>916</v>
      </c>
      <c r="D8776" s="190" t="s">
        <v>479</v>
      </c>
      <c r="E8776" s="191">
        <v>0</v>
      </c>
    </row>
    <row r="8777" spans="1:5" x14ac:dyDescent="0.25">
      <c r="A8777" s="188">
        <v>3705010439</v>
      </c>
      <c r="B8777" s="188" t="s">
        <v>6057</v>
      </c>
      <c r="C8777" s="188" t="s">
        <v>916</v>
      </c>
      <c r="D8777" s="188" t="s">
        <v>479</v>
      </c>
      <c r="E8777" s="189">
        <v>0</v>
      </c>
    </row>
    <row r="8778" spans="1:5" x14ac:dyDescent="0.25">
      <c r="A8778" s="190">
        <v>3705010440</v>
      </c>
      <c r="B8778" s="190" t="s">
        <v>6058</v>
      </c>
      <c r="C8778" s="190" t="s">
        <v>916</v>
      </c>
      <c r="D8778" s="190" t="s">
        <v>479</v>
      </c>
      <c r="E8778" s="191">
        <v>0</v>
      </c>
    </row>
    <row r="8779" spans="1:5" x14ac:dyDescent="0.25">
      <c r="A8779" s="188">
        <v>3705010441</v>
      </c>
      <c r="B8779" s="188" t="s">
        <v>6059</v>
      </c>
      <c r="C8779" s="188" t="s">
        <v>916</v>
      </c>
      <c r="D8779" s="188" t="s">
        <v>479</v>
      </c>
      <c r="E8779" s="189">
        <v>0</v>
      </c>
    </row>
    <row r="8780" spans="1:5" x14ac:dyDescent="0.25">
      <c r="A8780" s="190">
        <v>3705010442</v>
      </c>
      <c r="B8780" s="190" t="s">
        <v>5790</v>
      </c>
      <c r="C8780" s="190" t="s">
        <v>916</v>
      </c>
      <c r="D8780" s="190" t="s">
        <v>3419</v>
      </c>
      <c r="E8780" s="191">
        <v>0</v>
      </c>
    </row>
    <row r="8781" spans="1:5" x14ac:dyDescent="0.25">
      <c r="A8781" s="188">
        <v>3705010443</v>
      </c>
      <c r="B8781" s="188" t="s">
        <v>7051</v>
      </c>
      <c r="C8781" s="188" t="s">
        <v>916</v>
      </c>
      <c r="D8781" s="188" t="s">
        <v>479</v>
      </c>
      <c r="E8781" s="189">
        <v>0</v>
      </c>
    </row>
    <row r="8782" spans="1:5" x14ac:dyDescent="0.25">
      <c r="A8782" s="190">
        <v>3705010444</v>
      </c>
      <c r="B8782" s="190" t="s">
        <v>4371</v>
      </c>
      <c r="C8782" s="190" t="s">
        <v>916</v>
      </c>
      <c r="D8782" s="190" t="s">
        <v>479</v>
      </c>
      <c r="E8782" s="191">
        <v>0</v>
      </c>
    </row>
    <row r="8783" spans="1:5" x14ac:dyDescent="0.25">
      <c r="A8783" s="188">
        <v>3705010445</v>
      </c>
      <c r="B8783" s="188" t="s">
        <v>4442</v>
      </c>
      <c r="C8783" s="188" t="s">
        <v>916</v>
      </c>
      <c r="D8783" s="188" t="s">
        <v>479</v>
      </c>
      <c r="E8783" s="189">
        <v>0</v>
      </c>
    </row>
    <row r="8784" spans="1:5" x14ac:dyDescent="0.25">
      <c r="A8784" s="190">
        <v>3705010446</v>
      </c>
      <c r="B8784" s="190" t="s">
        <v>6060</v>
      </c>
      <c r="C8784" s="190" t="s">
        <v>916</v>
      </c>
      <c r="D8784" s="190" t="s">
        <v>479</v>
      </c>
      <c r="E8784" s="191">
        <v>0</v>
      </c>
    </row>
    <row r="8785" spans="1:5" x14ac:dyDescent="0.25">
      <c r="A8785" s="188">
        <v>3705010447</v>
      </c>
      <c r="B8785" s="188" t="s">
        <v>6061</v>
      </c>
      <c r="C8785" s="188" t="s">
        <v>916</v>
      </c>
      <c r="D8785" s="188" t="s">
        <v>1975</v>
      </c>
      <c r="E8785" s="189">
        <v>0</v>
      </c>
    </row>
    <row r="8786" spans="1:5" x14ac:dyDescent="0.25">
      <c r="A8786" s="190">
        <v>3705010448</v>
      </c>
      <c r="B8786" s="190" t="s">
        <v>6062</v>
      </c>
      <c r="C8786" s="190" t="s">
        <v>916</v>
      </c>
      <c r="D8786" s="190" t="s">
        <v>479</v>
      </c>
      <c r="E8786" s="191">
        <v>0</v>
      </c>
    </row>
    <row r="8787" spans="1:5" x14ac:dyDescent="0.25">
      <c r="A8787" s="188">
        <v>3705010449</v>
      </c>
      <c r="B8787" s="188" t="s">
        <v>6063</v>
      </c>
      <c r="C8787" s="188" t="s">
        <v>916</v>
      </c>
      <c r="D8787" s="188" t="s">
        <v>479</v>
      </c>
      <c r="E8787" s="189">
        <v>0</v>
      </c>
    </row>
    <row r="8788" spans="1:5" x14ac:dyDescent="0.25">
      <c r="A8788" s="190">
        <v>3705010450</v>
      </c>
      <c r="B8788" s="190" t="s">
        <v>6064</v>
      </c>
      <c r="C8788" s="190" t="s">
        <v>916</v>
      </c>
      <c r="D8788" s="190" t="s">
        <v>2266</v>
      </c>
      <c r="E8788" s="191">
        <v>0</v>
      </c>
    </row>
    <row r="8789" spans="1:5" x14ac:dyDescent="0.25">
      <c r="A8789" s="188">
        <v>3705010451</v>
      </c>
      <c r="B8789" s="188" t="s">
        <v>6065</v>
      </c>
      <c r="C8789" s="188" t="s">
        <v>916</v>
      </c>
      <c r="D8789" s="188" t="s">
        <v>479</v>
      </c>
      <c r="E8789" s="189">
        <v>0</v>
      </c>
    </row>
    <row r="8790" spans="1:5" x14ac:dyDescent="0.25">
      <c r="A8790" s="190">
        <v>3705010452</v>
      </c>
      <c r="B8790" s="190" t="s">
        <v>2308</v>
      </c>
      <c r="C8790" s="190" t="s">
        <v>916</v>
      </c>
      <c r="D8790" s="190" t="s">
        <v>479</v>
      </c>
      <c r="E8790" s="191">
        <v>0</v>
      </c>
    </row>
    <row r="8791" spans="1:5" x14ac:dyDescent="0.25">
      <c r="A8791" s="188">
        <v>3705010453</v>
      </c>
      <c r="B8791" s="188" t="s">
        <v>5532</v>
      </c>
      <c r="C8791" s="188" t="s">
        <v>916</v>
      </c>
      <c r="D8791" s="188" t="s">
        <v>1975</v>
      </c>
      <c r="E8791" s="189">
        <v>0</v>
      </c>
    </row>
    <row r="8792" spans="1:5" x14ac:dyDescent="0.25">
      <c r="A8792" s="190">
        <v>3705010454</v>
      </c>
      <c r="B8792" s="190" t="s">
        <v>5941</v>
      </c>
      <c r="C8792" s="190" t="s">
        <v>916</v>
      </c>
      <c r="D8792" s="190" t="s">
        <v>479</v>
      </c>
      <c r="E8792" s="191">
        <v>0</v>
      </c>
    </row>
    <row r="8793" spans="1:5" x14ac:dyDescent="0.25">
      <c r="A8793" s="188">
        <v>3705010455</v>
      </c>
      <c r="B8793" s="188" t="s">
        <v>5608</v>
      </c>
      <c r="C8793" s="188" t="s">
        <v>916</v>
      </c>
      <c r="D8793" s="188" t="s">
        <v>479</v>
      </c>
      <c r="E8793" s="189">
        <v>0</v>
      </c>
    </row>
    <row r="8794" spans="1:5" x14ac:dyDescent="0.25">
      <c r="A8794" s="190">
        <v>3705010456</v>
      </c>
      <c r="B8794" s="190" t="s">
        <v>6066</v>
      </c>
      <c r="C8794" s="190" t="s">
        <v>916</v>
      </c>
      <c r="D8794" s="190" t="s">
        <v>1975</v>
      </c>
      <c r="E8794" s="191">
        <v>0</v>
      </c>
    </row>
    <row r="8795" spans="1:5" x14ac:dyDescent="0.25">
      <c r="A8795" s="188">
        <v>3705010457</v>
      </c>
      <c r="B8795" s="188" t="s">
        <v>6067</v>
      </c>
      <c r="C8795" s="188" t="s">
        <v>916</v>
      </c>
      <c r="D8795" s="188" t="s">
        <v>479</v>
      </c>
      <c r="E8795" s="189">
        <v>0</v>
      </c>
    </row>
    <row r="8796" spans="1:5" x14ac:dyDescent="0.25">
      <c r="A8796" s="190">
        <v>3705010458</v>
      </c>
      <c r="B8796" s="190" t="s">
        <v>6068</v>
      </c>
      <c r="C8796" s="190" t="s">
        <v>916</v>
      </c>
      <c r="D8796" s="190" t="s">
        <v>479</v>
      </c>
      <c r="E8796" s="191">
        <v>0</v>
      </c>
    </row>
    <row r="8797" spans="1:5" x14ac:dyDescent="0.25">
      <c r="A8797" s="188">
        <v>3705010459</v>
      </c>
      <c r="B8797" s="188" t="s">
        <v>6069</v>
      </c>
      <c r="C8797" s="188" t="s">
        <v>916</v>
      </c>
      <c r="D8797" s="188" t="s">
        <v>874</v>
      </c>
      <c r="E8797" s="189">
        <v>0</v>
      </c>
    </row>
    <row r="8798" spans="1:5" x14ac:dyDescent="0.25">
      <c r="A8798" s="190">
        <v>3705010460</v>
      </c>
      <c r="B8798" s="190" t="s">
        <v>6070</v>
      </c>
      <c r="C8798" s="190" t="s">
        <v>916</v>
      </c>
      <c r="D8798" s="190" t="s">
        <v>1975</v>
      </c>
      <c r="E8798" s="191">
        <v>0</v>
      </c>
    </row>
    <row r="8799" spans="1:5" x14ac:dyDescent="0.25">
      <c r="A8799" s="188">
        <v>3705010461</v>
      </c>
      <c r="B8799" s="188" t="s">
        <v>6071</v>
      </c>
      <c r="C8799" s="188" t="s">
        <v>916</v>
      </c>
      <c r="D8799" s="188" t="s">
        <v>1975</v>
      </c>
      <c r="E8799" s="189">
        <v>0</v>
      </c>
    </row>
    <row r="8800" spans="1:5" x14ac:dyDescent="0.25">
      <c r="A8800" s="190">
        <v>3705010462</v>
      </c>
      <c r="B8800" s="190" t="s">
        <v>6072</v>
      </c>
      <c r="C8800" s="190" t="s">
        <v>916</v>
      </c>
      <c r="D8800" s="190" t="s">
        <v>479</v>
      </c>
      <c r="E8800" s="191">
        <v>0</v>
      </c>
    </row>
    <row r="8801" spans="1:5" x14ac:dyDescent="0.25">
      <c r="A8801" s="188">
        <v>3705010463</v>
      </c>
      <c r="B8801" s="188" t="s">
        <v>6073</v>
      </c>
      <c r="C8801" s="188" t="s">
        <v>916</v>
      </c>
      <c r="D8801" s="188" t="s">
        <v>479</v>
      </c>
      <c r="E8801" s="189">
        <v>0</v>
      </c>
    </row>
    <row r="8802" spans="1:5" x14ac:dyDescent="0.25">
      <c r="A8802" s="190">
        <v>3705010464</v>
      </c>
      <c r="B8802" s="190" t="s">
        <v>6074</v>
      </c>
      <c r="C8802" s="190" t="s">
        <v>916</v>
      </c>
      <c r="D8802" s="190" t="s">
        <v>479</v>
      </c>
      <c r="E8802" s="191">
        <v>0</v>
      </c>
    </row>
    <row r="8803" spans="1:5" x14ac:dyDescent="0.25">
      <c r="A8803" s="188">
        <v>3705010465</v>
      </c>
      <c r="B8803" s="188" t="s">
        <v>6075</v>
      </c>
      <c r="C8803" s="188" t="s">
        <v>916</v>
      </c>
      <c r="D8803" s="188" t="s">
        <v>479</v>
      </c>
      <c r="E8803" s="189">
        <v>0</v>
      </c>
    </row>
    <row r="8804" spans="1:5" x14ac:dyDescent="0.25">
      <c r="A8804" s="190">
        <v>3705010466</v>
      </c>
      <c r="B8804" s="190" t="s">
        <v>6076</v>
      </c>
      <c r="C8804" s="190" t="s">
        <v>916</v>
      </c>
      <c r="D8804" s="190" t="s">
        <v>479</v>
      </c>
      <c r="E8804" s="191">
        <v>0</v>
      </c>
    </row>
    <row r="8805" spans="1:5" x14ac:dyDescent="0.25">
      <c r="A8805" s="188">
        <v>3705010467</v>
      </c>
      <c r="B8805" s="188" t="s">
        <v>6077</v>
      </c>
      <c r="C8805" s="188" t="s">
        <v>916</v>
      </c>
      <c r="D8805" s="188" t="s">
        <v>479</v>
      </c>
      <c r="E8805" s="189">
        <v>0</v>
      </c>
    </row>
    <row r="8806" spans="1:5" x14ac:dyDescent="0.25">
      <c r="A8806" s="190">
        <v>3705010468</v>
      </c>
      <c r="B8806" s="190" t="s">
        <v>6078</v>
      </c>
      <c r="C8806" s="190" t="s">
        <v>916</v>
      </c>
      <c r="D8806" s="190" t="s">
        <v>479</v>
      </c>
      <c r="E8806" s="191">
        <v>0</v>
      </c>
    </row>
    <row r="8807" spans="1:5" x14ac:dyDescent="0.25">
      <c r="A8807" s="188">
        <v>3705010469</v>
      </c>
      <c r="B8807" s="188" t="s">
        <v>6079</v>
      </c>
      <c r="C8807" s="188" t="s">
        <v>916</v>
      </c>
      <c r="D8807" s="188" t="s">
        <v>479</v>
      </c>
      <c r="E8807" s="189">
        <v>0</v>
      </c>
    </row>
    <row r="8808" spans="1:5" x14ac:dyDescent="0.25">
      <c r="A8808" s="190">
        <v>3705010470</v>
      </c>
      <c r="B8808" s="190" t="s">
        <v>6080</v>
      </c>
      <c r="C8808" s="190" t="s">
        <v>916</v>
      </c>
      <c r="D8808" s="190" t="s">
        <v>479</v>
      </c>
      <c r="E8808" s="191">
        <v>0</v>
      </c>
    </row>
    <row r="8809" spans="1:5" x14ac:dyDescent="0.25">
      <c r="A8809" s="188">
        <v>3705010471</v>
      </c>
      <c r="B8809" s="188" t="s">
        <v>5809</v>
      </c>
      <c r="C8809" s="188" t="s">
        <v>916</v>
      </c>
      <c r="D8809" s="188" t="s">
        <v>479</v>
      </c>
      <c r="E8809" s="189">
        <v>0</v>
      </c>
    </row>
    <row r="8810" spans="1:5" x14ac:dyDescent="0.25">
      <c r="A8810" s="190">
        <v>3705010472</v>
      </c>
      <c r="B8810" s="190" t="s">
        <v>5869</v>
      </c>
      <c r="C8810" s="190" t="s">
        <v>916</v>
      </c>
      <c r="D8810" s="190" t="s">
        <v>479</v>
      </c>
      <c r="E8810" s="191">
        <v>0</v>
      </c>
    </row>
    <row r="8811" spans="1:5" x14ac:dyDescent="0.25">
      <c r="A8811" s="188">
        <v>3705010473</v>
      </c>
      <c r="B8811" s="188" t="s">
        <v>6081</v>
      </c>
      <c r="C8811" s="188" t="s">
        <v>916</v>
      </c>
      <c r="D8811" s="188" t="s">
        <v>479</v>
      </c>
      <c r="E8811" s="189">
        <v>0</v>
      </c>
    </row>
    <row r="8812" spans="1:5" x14ac:dyDescent="0.25">
      <c r="A8812" s="190">
        <v>3705010474</v>
      </c>
      <c r="B8812" s="190" t="s">
        <v>6082</v>
      </c>
      <c r="C8812" s="190" t="s">
        <v>916</v>
      </c>
      <c r="D8812" s="190" t="s">
        <v>479</v>
      </c>
      <c r="E8812" s="191">
        <v>0</v>
      </c>
    </row>
    <row r="8813" spans="1:5" x14ac:dyDescent="0.25">
      <c r="A8813" s="188">
        <v>3705010475</v>
      </c>
      <c r="B8813" s="188" t="s">
        <v>6083</v>
      </c>
      <c r="C8813" s="188" t="s">
        <v>916</v>
      </c>
      <c r="D8813" s="188" t="s">
        <v>479</v>
      </c>
      <c r="E8813" s="189">
        <v>0</v>
      </c>
    </row>
    <row r="8814" spans="1:5" x14ac:dyDescent="0.25">
      <c r="A8814" s="190">
        <v>3705010476</v>
      </c>
      <c r="B8814" s="190" t="s">
        <v>6084</v>
      </c>
      <c r="C8814" s="190" t="s">
        <v>916</v>
      </c>
      <c r="D8814" s="190" t="s">
        <v>479</v>
      </c>
      <c r="E8814" s="191">
        <v>0</v>
      </c>
    </row>
    <row r="8815" spans="1:5" x14ac:dyDescent="0.25">
      <c r="A8815" s="188">
        <v>3705010477</v>
      </c>
      <c r="B8815" s="188" t="s">
        <v>6085</v>
      </c>
      <c r="C8815" s="188" t="s">
        <v>916</v>
      </c>
      <c r="D8815" s="188" t="s">
        <v>1975</v>
      </c>
      <c r="E8815" s="189">
        <v>0</v>
      </c>
    </row>
    <row r="8816" spans="1:5" x14ac:dyDescent="0.25">
      <c r="A8816" s="190">
        <v>3705010478</v>
      </c>
      <c r="B8816" s="190" t="s">
        <v>6086</v>
      </c>
      <c r="C8816" s="190" t="s">
        <v>916</v>
      </c>
      <c r="D8816" s="190" t="s">
        <v>479</v>
      </c>
      <c r="E8816" s="191">
        <v>0</v>
      </c>
    </row>
    <row r="8817" spans="1:5" x14ac:dyDescent="0.25">
      <c r="A8817" s="188">
        <v>3705010479</v>
      </c>
      <c r="B8817" s="188" t="s">
        <v>6087</v>
      </c>
      <c r="C8817" s="188" t="s">
        <v>916</v>
      </c>
      <c r="D8817" s="188" t="s">
        <v>479</v>
      </c>
      <c r="E8817" s="189">
        <v>0</v>
      </c>
    </row>
    <row r="8818" spans="1:5" x14ac:dyDescent="0.25">
      <c r="A8818" s="190">
        <v>3705010480</v>
      </c>
      <c r="B8818" s="190" t="s">
        <v>6088</v>
      </c>
      <c r="C8818" s="190" t="s">
        <v>916</v>
      </c>
      <c r="D8818" s="190" t="s">
        <v>479</v>
      </c>
      <c r="E8818" s="191">
        <v>0</v>
      </c>
    </row>
    <row r="8819" spans="1:5" x14ac:dyDescent="0.25">
      <c r="A8819" s="188">
        <v>3705010481</v>
      </c>
      <c r="B8819" s="188" t="s">
        <v>6089</v>
      </c>
      <c r="C8819" s="188" t="s">
        <v>916</v>
      </c>
      <c r="D8819" s="188" t="s">
        <v>479</v>
      </c>
      <c r="E8819" s="189">
        <v>0</v>
      </c>
    </row>
    <row r="8820" spans="1:5" x14ac:dyDescent="0.25">
      <c r="A8820" s="190">
        <v>3705010482</v>
      </c>
      <c r="B8820" s="190" t="s">
        <v>6090</v>
      </c>
      <c r="C8820" s="190" t="s">
        <v>916</v>
      </c>
      <c r="D8820" s="190" t="s">
        <v>479</v>
      </c>
      <c r="E8820" s="191">
        <v>0</v>
      </c>
    </row>
    <row r="8821" spans="1:5" x14ac:dyDescent="0.25">
      <c r="A8821" s="188">
        <v>3705010483</v>
      </c>
      <c r="B8821" s="188" t="s">
        <v>6091</v>
      </c>
      <c r="C8821" s="188" t="s">
        <v>916</v>
      </c>
      <c r="D8821" s="188" t="s">
        <v>479</v>
      </c>
      <c r="E8821" s="189">
        <v>0</v>
      </c>
    </row>
    <row r="8822" spans="1:5" x14ac:dyDescent="0.25">
      <c r="A8822" s="190">
        <v>3705010484</v>
      </c>
      <c r="B8822" s="190" t="s">
        <v>6092</v>
      </c>
      <c r="C8822" s="190" t="s">
        <v>916</v>
      </c>
      <c r="D8822" s="190" t="s">
        <v>479</v>
      </c>
      <c r="E8822" s="191">
        <v>0</v>
      </c>
    </row>
    <row r="8823" spans="1:5" x14ac:dyDescent="0.25">
      <c r="A8823" s="188">
        <v>3705010485</v>
      </c>
      <c r="B8823" s="188" t="s">
        <v>3823</v>
      </c>
      <c r="C8823" s="188" t="s">
        <v>916</v>
      </c>
      <c r="D8823" s="188" t="s">
        <v>479</v>
      </c>
      <c r="E8823" s="189">
        <v>0</v>
      </c>
    </row>
    <row r="8824" spans="1:5" x14ac:dyDescent="0.25">
      <c r="A8824" s="190">
        <v>3705010486</v>
      </c>
      <c r="B8824" s="190" t="s">
        <v>7471</v>
      </c>
      <c r="C8824" s="190" t="s">
        <v>916</v>
      </c>
      <c r="D8824" s="190" t="s">
        <v>479</v>
      </c>
      <c r="E8824" s="191">
        <v>0</v>
      </c>
    </row>
    <row r="8825" spans="1:5" x14ac:dyDescent="0.25">
      <c r="A8825" s="188">
        <v>3705010487</v>
      </c>
      <c r="B8825" s="188" t="s">
        <v>6093</v>
      </c>
      <c r="C8825" s="188" t="s">
        <v>916</v>
      </c>
      <c r="D8825" s="188" t="s">
        <v>479</v>
      </c>
      <c r="E8825" s="189">
        <v>0</v>
      </c>
    </row>
    <row r="8826" spans="1:5" x14ac:dyDescent="0.25">
      <c r="A8826" s="190">
        <v>3705010488</v>
      </c>
      <c r="B8826" s="190" t="s">
        <v>6094</v>
      </c>
      <c r="C8826" s="190" t="s">
        <v>916</v>
      </c>
      <c r="D8826" s="190" t="s">
        <v>479</v>
      </c>
      <c r="E8826" s="191">
        <v>0</v>
      </c>
    </row>
    <row r="8827" spans="1:5" x14ac:dyDescent="0.25">
      <c r="A8827" s="188">
        <v>3705010489</v>
      </c>
      <c r="B8827" s="188" t="s">
        <v>6095</v>
      </c>
      <c r="C8827" s="188" t="s">
        <v>916</v>
      </c>
      <c r="D8827" s="188" t="s">
        <v>479</v>
      </c>
      <c r="E8827" s="189">
        <v>0</v>
      </c>
    </row>
    <row r="8828" spans="1:5" x14ac:dyDescent="0.25">
      <c r="A8828" s="190">
        <v>3705010490</v>
      </c>
      <c r="B8828" s="190" t="s">
        <v>6096</v>
      </c>
      <c r="C8828" s="190" t="s">
        <v>916</v>
      </c>
      <c r="D8828" s="190" t="s">
        <v>479</v>
      </c>
      <c r="E8828" s="191">
        <v>0</v>
      </c>
    </row>
    <row r="8829" spans="1:5" x14ac:dyDescent="0.25">
      <c r="A8829" s="188">
        <v>3705010491</v>
      </c>
      <c r="B8829" s="188" t="s">
        <v>3822</v>
      </c>
      <c r="C8829" s="188" t="s">
        <v>916</v>
      </c>
      <c r="D8829" s="188" t="s">
        <v>479</v>
      </c>
      <c r="E8829" s="189">
        <v>0</v>
      </c>
    </row>
    <row r="8830" spans="1:5" x14ac:dyDescent="0.25">
      <c r="A8830" s="190">
        <v>3705010492</v>
      </c>
      <c r="B8830" s="190" t="s">
        <v>5638</v>
      </c>
      <c r="C8830" s="190" t="s">
        <v>916</v>
      </c>
      <c r="D8830" s="190" t="s">
        <v>479</v>
      </c>
      <c r="E8830" s="191">
        <v>0</v>
      </c>
    </row>
    <row r="8831" spans="1:5" x14ac:dyDescent="0.25">
      <c r="A8831" s="188">
        <v>3705010493</v>
      </c>
      <c r="B8831" s="188" t="s">
        <v>5635</v>
      </c>
      <c r="C8831" s="188" t="s">
        <v>916</v>
      </c>
      <c r="D8831" s="188" t="s">
        <v>479</v>
      </c>
      <c r="E8831" s="189">
        <v>0</v>
      </c>
    </row>
    <row r="8832" spans="1:5" x14ac:dyDescent="0.25">
      <c r="A8832" s="190">
        <v>3705010494</v>
      </c>
      <c r="B8832" s="190" t="s">
        <v>5636</v>
      </c>
      <c r="C8832" s="190" t="s">
        <v>916</v>
      </c>
      <c r="D8832" s="190" t="s">
        <v>479</v>
      </c>
      <c r="E8832" s="191">
        <v>0</v>
      </c>
    </row>
    <row r="8833" spans="1:5" x14ac:dyDescent="0.25">
      <c r="A8833" s="188">
        <v>3705010495</v>
      </c>
      <c r="B8833" s="188" t="s">
        <v>5637</v>
      </c>
      <c r="C8833" s="188" t="s">
        <v>916</v>
      </c>
      <c r="D8833" s="188" t="s">
        <v>479</v>
      </c>
      <c r="E8833" s="189">
        <v>0</v>
      </c>
    </row>
    <row r="8834" spans="1:5" x14ac:dyDescent="0.25">
      <c r="A8834" s="190">
        <v>3705010496</v>
      </c>
      <c r="B8834" s="190" t="s">
        <v>6097</v>
      </c>
      <c r="C8834" s="190" t="s">
        <v>916</v>
      </c>
      <c r="D8834" s="190" t="s">
        <v>479</v>
      </c>
      <c r="E8834" s="191">
        <v>0</v>
      </c>
    </row>
    <row r="8835" spans="1:5" x14ac:dyDescent="0.25">
      <c r="A8835" s="188">
        <v>3705010497</v>
      </c>
      <c r="B8835" s="188" t="s">
        <v>6098</v>
      </c>
      <c r="C8835" s="188" t="s">
        <v>916</v>
      </c>
      <c r="D8835" s="188" t="s">
        <v>479</v>
      </c>
      <c r="E8835" s="189">
        <v>0</v>
      </c>
    </row>
    <row r="8836" spans="1:5" x14ac:dyDescent="0.25">
      <c r="A8836" s="190">
        <v>3705010498</v>
      </c>
      <c r="B8836" s="190" t="s">
        <v>6099</v>
      </c>
      <c r="C8836" s="190" t="s">
        <v>916</v>
      </c>
      <c r="D8836" s="190" t="s">
        <v>479</v>
      </c>
      <c r="E8836" s="191">
        <v>0</v>
      </c>
    </row>
    <row r="8837" spans="1:5" x14ac:dyDescent="0.25">
      <c r="A8837" s="188">
        <v>3705010499</v>
      </c>
      <c r="B8837" s="188" t="s">
        <v>7472</v>
      </c>
      <c r="C8837" s="188" t="s">
        <v>916</v>
      </c>
      <c r="D8837" s="188" t="s">
        <v>479</v>
      </c>
      <c r="E8837" s="189">
        <v>0</v>
      </c>
    </row>
    <row r="8838" spans="1:5" x14ac:dyDescent="0.25">
      <c r="A8838" s="190">
        <v>3705010500</v>
      </c>
      <c r="B8838" s="190" t="s">
        <v>5612</v>
      </c>
      <c r="C8838" s="190" t="s">
        <v>916</v>
      </c>
      <c r="D8838" s="190" t="s">
        <v>479</v>
      </c>
      <c r="E8838" s="191">
        <v>0</v>
      </c>
    </row>
    <row r="8839" spans="1:5" x14ac:dyDescent="0.25">
      <c r="A8839" s="188">
        <v>3705010501</v>
      </c>
      <c r="B8839" s="188" t="s">
        <v>6100</v>
      </c>
      <c r="C8839" s="188" t="s">
        <v>916</v>
      </c>
      <c r="D8839" s="188" t="s">
        <v>479</v>
      </c>
      <c r="E8839" s="189">
        <v>0</v>
      </c>
    </row>
    <row r="8840" spans="1:5" x14ac:dyDescent="0.25">
      <c r="A8840" s="190">
        <v>3705010502</v>
      </c>
      <c r="B8840" s="190" t="s">
        <v>6101</v>
      </c>
      <c r="C8840" s="190" t="s">
        <v>916</v>
      </c>
      <c r="D8840" s="190" t="s">
        <v>479</v>
      </c>
      <c r="E8840" s="191">
        <v>0</v>
      </c>
    </row>
    <row r="8841" spans="1:5" x14ac:dyDescent="0.25">
      <c r="A8841" s="188">
        <v>3705010503</v>
      </c>
      <c r="B8841" s="188" t="s">
        <v>6102</v>
      </c>
      <c r="C8841" s="188" t="s">
        <v>916</v>
      </c>
      <c r="D8841" s="188" t="s">
        <v>479</v>
      </c>
      <c r="E8841" s="189">
        <v>0</v>
      </c>
    </row>
    <row r="8842" spans="1:5" x14ac:dyDescent="0.25">
      <c r="A8842" s="190">
        <v>3705010504</v>
      </c>
      <c r="B8842" s="190" t="s">
        <v>5691</v>
      </c>
      <c r="C8842" s="190" t="s">
        <v>916</v>
      </c>
      <c r="D8842" s="190" t="s">
        <v>479</v>
      </c>
      <c r="E8842" s="191">
        <v>0</v>
      </c>
    </row>
    <row r="8843" spans="1:5" x14ac:dyDescent="0.25">
      <c r="A8843" s="188">
        <v>3705010505</v>
      </c>
      <c r="B8843" s="188" t="s">
        <v>7052</v>
      </c>
      <c r="C8843" s="188" t="s">
        <v>916</v>
      </c>
      <c r="D8843" s="188" t="s">
        <v>479</v>
      </c>
      <c r="E8843" s="189">
        <v>0</v>
      </c>
    </row>
    <row r="8844" spans="1:5" x14ac:dyDescent="0.25">
      <c r="A8844" s="190">
        <v>3705010506</v>
      </c>
      <c r="B8844" s="190" t="s">
        <v>6103</v>
      </c>
      <c r="C8844" s="190" t="s">
        <v>916</v>
      </c>
      <c r="D8844" s="190" t="s">
        <v>479</v>
      </c>
      <c r="E8844" s="191">
        <v>0</v>
      </c>
    </row>
    <row r="8845" spans="1:5" x14ac:dyDescent="0.25">
      <c r="A8845" s="188">
        <v>3705010507</v>
      </c>
      <c r="B8845" s="188" t="s">
        <v>6104</v>
      </c>
      <c r="C8845" s="188" t="s">
        <v>916</v>
      </c>
      <c r="D8845" s="188" t="s">
        <v>479</v>
      </c>
      <c r="E8845" s="189">
        <v>0</v>
      </c>
    </row>
    <row r="8846" spans="1:5" x14ac:dyDescent="0.25">
      <c r="A8846" s="190">
        <v>3705010508</v>
      </c>
      <c r="B8846" s="190" t="s">
        <v>6105</v>
      </c>
      <c r="C8846" s="190" t="s">
        <v>916</v>
      </c>
      <c r="D8846" s="190" t="s">
        <v>479</v>
      </c>
      <c r="E8846" s="191">
        <v>0</v>
      </c>
    </row>
    <row r="8847" spans="1:5" x14ac:dyDescent="0.25">
      <c r="A8847" s="188">
        <v>3705010509</v>
      </c>
      <c r="B8847" s="188" t="s">
        <v>6106</v>
      </c>
      <c r="C8847" s="188" t="s">
        <v>916</v>
      </c>
      <c r="D8847" s="188" t="s">
        <v>479</v>
      </c>
      <c r="E8847" s="189">
        <v>0</v>
      </c>
    </row>
    <row r="8848" spans="1:5" x14ac:dyDescent="0.25">
      <c r="A8848" s="190">
        <v>3705010510</v>
      </c>
      <c r="B8848" s="190" t="s">
        <v>4377</v>
      </c>
      <c r="C8848" s="190" t="s">
        <v>916</v>
      </c>
      <c r="D8848" s="190" t="s">
        <v>479</v>
      </c>
      <c r="E8848" s="191">
        <v>0</v>
      </c>
    </row>
    <row r="8849" spans="1:5" x14ac:dyDescent="0.25">
      <c r="A8849" s="188">
        <v>3705010511</v>
      </c>
      <c r="B8849" s="188" t="s">
        <v>5584</v>
      </c>
      <c r="C8849" s="188" t="s">
        <v>916</v>
      </c>
      <c r="D8849" s="188" t="s">
        <v>479</v>
      </c>
      <c r="E8849" s="189">
        <v>0</v>
      </c>
    </row>
    <row r="8850" spans="1:5" x14ac:dyDescent="0.25">
      <c r="A8850" s="190">
        <v>3705010512</v>
      </c>
      <c r="B8850" s="190" t="s">
        <v>6107</v>
      </c>
      <c r="C8850" s="190" t="s">
        <v>916</v>
      </c>
      <c r="D8850" s="190" t="s">
        <v>479</v>
      </c>
      <c r="E8850" s="191">
        <v>0</v>
      </c>
    </row>
    <row r="8851" spans="1:5" x14ac:dyDescent="0.25">
      <c r="A8851" s="188">
        <v>3705010513</v>
      </c>
      <c r="B8851" s="188" t="s">
        <v>7053</v>
      </c>
      <c r="C8851" s="188" t="s">
        <v>916</v>
      </c>
      <c r="D8851" s="188" t="s">
        <v>1975</v>
      </c>
      <c r="E8851" s="189">
        <v>0</v>
      </c>
    </row>
    <row r="8852" spans="1:5" x14ac:dyDescent="0.25">
      <c r="A8852" s="190">
        <v>3705010514</v>
      </c>
      <c r="B8852" s="190" t="s">
        <v>6534</v>
      </c>
      <c r="C8852" s="190" t="s">
        <v>916</v>
      </c>
      <c r="D8852" s="190" t="s">
        <v>1975</v>
      </c>
      <c r="E8852" s="191">
        <v>0</v>
      </c>
    </row>
    <row r="8853" spans="1:5" x14ac:dyDescent="0.25">
      <c r="A8853" s="188">
        <v>3705010515</v>
      </c>
      <c r="B8853" s="188" t="s">
        <v>2722</v>
      </c>
      <c r="C8853" s="188" t="s">
        <v>916</v>
      </c>
      <c r="D8853" s="188" t="s">
        <v>1975</v>
      </c>
      <c r="E8853" s="189">
        <v>0</v>
      </c>
    </row>
    <row r="8854" spans="1:5" x14ac:dyDescent="0.25">
      <c r="A8854" s="190">
        <v>3705010516</v>
      </c>
      <c r="B8854" s="190" t="s">
        <v>5849</v>
      </c>
      <c r="C8854" s="190" t="s">
        <v>916</v>
      </c>
      <c r="D8854" s="190" t="s">
        <v>479</v>
      </c>
      <c r="E8854" s="191">
        <v>0</v>
      </c>
    </row>
    <row r="8855" spans="1:5" x14ac:dyDescent="0.25">
      <c r="A8855" s="188">
        <v>3705010517</v>
      </c>
      <c r="B8855" s="188" t="s">
        <v>7054</v>
      </c>
      <c r="C8855" s="188" t="s">
        <v>916</v>
      </c>
      <c r="D8855" s="188" t="s">
        <v>1975</v>
      </c>
      <c r="E8855" s="189">
        <v>0</v>
      </c>
    </row>
    <row r="8856" spans="1:5" x14ac:dyDescent="0.25">
      <c r="A8856" s="190">
        <v>3705010518</v>
      </c>
      <c r="B8856" s="190" t="s">
        <v>6108</v>
      </c>
      <c r="C8856" s="190" t="s">
        <v>916</v>
      </c>
      <c r="D8856" s="190" t="s">
        <v>479</v>
      </c>
      <c r="E8856" s="191">
        <v>0</v>
      </c>
    </row>
    <row r="8857" spans="1:5" x14ac:dyDescent="0.25">
      <c r="A8857" s="188">
        <v>3705010519</v>
      </c>
      <c r="B8857" s="188" t="s">
        <v>6109</v>
      </c>
      <c r="C8857" s="188" t="s">
        <v>916</v>
      </c>
      <c r="D8857" s="188" t="s">
        <v>479</v>
      </c>
      <c r="E8857" s="189">
        <v>0</v>
      </c>
    </row>
    <row r="8858" spans="1:5" x14ac:dyDescent="0.25">
      <c r="A8858" s="190">
        <v>3705010520</v>
      </c>
      <c r="B8858" s="190" t="s">
        <v>6110</v>
      </c>
      <c r="C8858" s="190" t="s">
        <v>916</v>
      </c>
      <c r="D8858" s="190" t="s">
        <v>479</v>
      </c>
      <c r="E8858" s="191">
        <v>0</v>
      </c>
    </row>
    <row r="8859" spans="1:5" x14ac:dyDescent="0.25">
      <c r="A8859" s="188">
        <v>3705010521</v>
      </c>
      <c r="B8859" s="188" t="s">
        <v>6111</v>
      </c>
      <c r="C8859" s="188" t="s">
        <v>916</v>
      </c>
      <c r="D8859" s="188" t="s">
        <v>479</v>
      </c>
      <c r="E8859" s="189">
        <v>0</v>
      </c>
    </row>
    <row r="8860" spans="1:5" x14ac:dyDescent="0.25">
      <c r="A8860" s="190">
        <v>3705010522</v>
      </c>
      <c r="B8860" s="190" t="s">
        <v>12095</v>
      </c>
      <c r="C8860" s="190" t="s">
        <v>916</v>
      </c>
      <c r="D8860" s="190" t="s">
        <v>1975</v>
      </c>
      <c r="E8860" s="191">
        <v>0</v>
      </c>
    </row>
    <row r="8861" spans="1:5" x14ac:dyDescent="0.25">
      <c r="A8861" s="188">
        <v>3705010523</v>
      </c>
      <c r="B8861" s="188" t="s">
        <v>6112</v>
      </c>
      <c r="C8861" s="188" t="s">
        <v>916</v>
      </c>
      <c r="D8861" s="188" t="s">
        <v>1975</v>
      </c>
      <c r="E8861" s="189">
        <v>0</v>
      </c>
    </row>
    <row r="8862" spans="1:5" x14ac:dyDescent="0.25">
      <c r="A8862" s="190">
        <v>3705010524</v>
      </c>
      <c r="B8862" s="190" t="s">
        <v>6113</v>
      </c>
      <c r="C8862" s="190" t="s">
        <v>916</v>
      </c>
      <c r="D8862" s="190" t="s">
        <v>1975</v>
      </c>
      <c r="E8862" s="191">
        <v>0</v>
      </c>
    </row>
    <row r="8863" spans="1:5" x14ac:dyDescent="0.25">
      <c r="A8863" s="188">
        <v>3705010525</v>
      </c>
      <c r="B8863" s="188" t="s">
        <v>6114</v>
      </c>
      <c r="C8863" s="188" t="s">
        <v>916</v>
      </c>
      <c r="D8863" s="188" t="s">
        <v>479</v>
      </c>
      <c r="E8863" s="189">
        <v>0</v>
      </c>
    </row>
    <row r="8864" spans="1:5" x14ac:dyDescent="0.25">
      <c r="A8864" s="190">
        <v>3705010526</v>
      </c>
      <c r="B8864" s="190" t="s">
        <v>6115</v>
      </c>
      <c r="C8864" s="190" t="s">
        <v>916</v>
      </c>
      <c r="D8864" s="190" t="s">
        <v>479</v>
      </c>
      <c r="E8864" s="191">
        <v>0</v>
      </c>
    </row>
    <row r="8865" spans="1:5" x14ac:dyDescent="0.25">
      <c r="A8865" s="188">
        <v>3705010527</v>
      </c>
      <c r="B8865" s="188" t="s">
        <v>6116</v>
      </c>
      <c r="C8865" s="188" t="s">
        <v>916</v>
      </c>
      <c r="D8865" s="188" t="s">
        <v>479</v>
      </c>
      <c r="E8865" s="189">
        <v>0</v>
      </c>
    </row>
    <row r="8866" spans="1:5" x14ac:dyDescent="0.25">
      <c r="A8866" s="190">
        <v>3705010528</v>
      </c>
      <c r="B8866" s="190" t="s">
        <v>6117</v>
      </c>
      <c r="C8866" s="190" t="s">
        <v>916</v>
      </c>
      <c r="D8866" s="190" t="s">
        <v>479</v>
      </c>
      <c r="E8866" s="191">
        <v>0</v>
      </c>
    </row>
    <row r="8867" spans="1:5" x14ac:dyDescent="0.25">
      <c r="A8867" s="188">
        <v>3705010529</v>
      </c>
      <c r="B8867" s="188" t="s">
        <v>6118</v>
      </c>
      <c r="C8867" s="188" t="s">
        <v>916</v>
      </c>
      <c r="D8867" s="188" t="s">
        <v>479</v>
      </c>
      <c r="E8867" s="189">
        <v>0</v>
      </c>
    </row>
    <row r="8868" spans="1:5" x14ac:dyDescent="0.25">
      <c r="A8868" s="190">
        <v>3705010530</v>
      </c>
      <c r="B8868" s="190" t="s">
        <v>6119</v>
      </c>
      <c r="C8868" s="190" t="s">
        <v>916</v>
      </c>
      <c r="D8868" s="190" t="s">
        <v>1975</v>
      </c>
      <c r="E8868" s="191">
        <v>0</v>
      </c>
    </row>
    <row r="8869" spans="1:5" x14ac:dyDescent="0.25">
      <c r="A8869" s="188">
        <v>3705010531</v>
      </c>
      <c r="B8869" s="188" t="s">
        <v>6120</v>
      </c>
      <c r="C8869" s="188" t="s">
        <v>916</v>
      </c>
      <c r="D8869" s="188" t="s">
        <v>479</v>
      </c>
      <c r="E8869" s="189">
        <v>0</v>
      </c>
    </row>
    <row r="8870" spans="1:5" x14ac:dyDescent="0.25">
      <c r="A8870" s="190">
        <v>3705010532</v>
      </c>
      <c r="B8870" s="190" t="s">
        <v>6121</v>
      </c>
      <c r="C8870" s="190" t="s">
        <v>916</v>
      </c>
      <c r="D8870" s="190" t="s">
        <v>479</v>
      </c>
      <c r="E8870" s="191">
        <v>0</v>
      </c>
    </row>
    <row r="8871" spans="1:5" x14ac:dyDescent="0.25">
      <c r="A8871" s="188">
        <v>3705010533</v>
      </c>
      <c r="B8871" s="188" t="s">
        <v>7055</v>
      </c>
      <c r="C8871" s="188" t="s">
        <v>916</v>
      </c>
      <c r="D8871" s="188" t="s">
        <v>2247</v>
      </c>
      <c r="E8871" s="189">
        <v>0</v>
      </c>
    </row>
    <row r="8872" spans="1:5" x14ac:dyDescent="0.25">
      <c r="A8872" s="190">
        <v>3705010534</v>
      </c>
      <c r="B8872" s="190" t="s">
        <v>2505</v>
      </c>
      <c r="C8872" s="190" t="s">
        <v>916</v>
      </c>
      <c r="D8872" s="190" t="s">
        <v>1975</v>
      </c>
      <c r="E8872" s="191">
        <v>0</v>
      </c>
    </row>
    <row r="8873" spans="1:5" x14ac:dyDescent="0.25">
      <c r="A8873" s="188">
        <v>3705010535</v>
      </c>
      <c r="B8873" s="188" t="s">
        <v>7473</v>
      </c>
      <c r="C8873" s="188" t="s">
        <v>916</v>
      </c>
      <c r="D8873" s="188" t="s">
        <v>479</v>
      </c>
      <c r="E8873" s="189">
        <v>0</v>
      </c>
    </row>
    <row r="8874" spans="1:5" x14ac:dyDescent="0.25">
      <c r="A8874" s="190">
        <v>3705010536</v>
      </c>
      <c r="B8874" s="190" t="s">
        <v>6961</v>
      </c>
      <c r="C8874" s="190" t="s">
        <v>916</v>
      </c>
      <c r="D8874" s="190" t="s">
        <v>479</v>
      </c>
      <c r="E8874" s="191">
        <v>0</v>
      </c>
    </row>
    <row r="8875" spans="1:5" x14ac:dyDescent="0.25">
      <c r="A8875" s="188">
        <v>3705010537</v>
      </c>
      <c r="B8875" s="188" t="s">
        <v>6122</v>
      </c>
      <c r="C8875" s="188" t="s">
        <v>916</v>
      </c>
      <c r="D8875" s="188" t="s">
        <v>479</v>
      </c>
      <c r="E8875" s="189">
        <v>0</v>
      </c>
    </row>
    <row r="8876" spans="1:5" x14ac:dyDescent="0.25">
      <c r="A8876" s="190">
        <v>3705010538</v>
      </c>
      <c r="B8876" s="190" t="s">
        <v>7227</v>
      </c>
      <c r="C8876" s="190" t="s">
        <v>916</v>
      </c>
      <c r="D8876" s="190" t="s">
        <v>2354</v>
      </c>
      <c r="E8876" s="191">
        <v>0</v>
      </c>
    </row>
    <row r="8877" spans="1:5" x14ac:dyDescent="0.25">
      <c r="A8877" s="188">
        <v>3705010539</v>
      </c>
      <c r="B8877" s="188" t="s">
        <v>6123</v>
      </c>
      <c r="C8877" s="188" t="s">
        <v>916</v>
      </c>
      <c r="D8877" s="188" t="s">
        <v>1975</v>
      </c>
      <c r="E8877" s="189">
        <v>0</v>
      </c>
    </row>
    <row r="8878" spans="1:5" x14ac:dyDescent="0.25">
      <c r="A8878" s="190">
        <v>3705010540</v>
      </c>
      <c r="B8878" s="190" t="s">
        <v>6124</v>
      </c>
      <c r="C8878" s="190" t="s">
        <v>916</v>
      </c>
      <c r="D8878" s="190" t="s">
        <v>479</v>
      </c>
      <c r="E8878" s="191">
        <v>0</v>
      </c>
    </row>
    <row r="8879" spans="1:5" x14ac:dyDescent="0.25">
      <c r="A8879" s="188">
        <v>3705010541</v>
      </c>
      <c r="B8879" s="188" t="s">
        <v>6125</v>
      </c>
      <c r="C8879" s="188" t="s">
        <v>916</v>
      </c>
      <c r="D8879" s="188" t="s">
        <v>479</v>
      </c>
      <c r="E8879" s="189">
        <v>0</v>
      </c>
    </row>
    <row r="8880" spans="1:5" x14ac:dyDescent="0.25">
      <c r="A8880" s="190">
        <v>3705010542</v>
      </c>
      <c r="B8880" s="190" t="s">
        <v>6126</v>
      </c>
      <c r="C8880" s="190" t="s">
        <v>916</v>
      </c>
      <c r="D8880" s="190" t="s">
        <v>1975</v>
      </c>
      <c r="E8880" s="191">
        <v>0</v>
      </c>
    </row>
    <row r="8881" spans="1:5" x14ac:dyDescent="0.25">
      <c r="A8881" s="188">
        <v>3705010543</v>
      </c>
      <c r="B8881" s="188" t="s">
        <v>6127</v>
      </c>
      <c r="C8881" s="188" t="s">
        <v>916</v>
      </c>
      <c r="D8881" s="188" t="s">
        <v>1975</v>
      </c>
      <c r="E8881" s="189">
        <v>0</v>
      </c>
    </row>
    <row r="8882" spans="1:5" x14ac:dyDescent="0.25">
      <c r="A8882" s="190">
        <v>3705010544</v>
      </c>
      <c r="B8882" s="190" t="s">
        <v>6128</v>
      </c>
      <c r="C8882" s="190" t="s">
        <v>916</v>
      </c>
      <c r="D8882" s="190" t="s">
        <v>874</v>
      </c>
      <c r="E8882" s="191">
        <v>0</v>
      </c>
    </row>
    <row r="8883" spans="1:5" x14ac:dyDescent="0.25">
      <c r="A8883" s="188">
        <v>3705010545</v>
      </c>
      <c r="B8883" s="188" t="s">
        <v>6129</v>
      </c>
      <c r="C8883" s="188" t="s">
        <v>916</v>
      </c>
      <c r="D8883" s="188" t="s">
        <v>874</v>
      </c>
      <c r="E8883" s="189">
        <v>0</v>
      </c>
    </row>
    <row r="8884" spans="1:5" x14ac:dyDescent="0.25">
      <c r="A8884" s="190">
        <v>3705010546</v>
      </c>
      <c r="B8884" s="190" t="s">
        <v>6130</v>
      </c>
      <c r="C8884" s="190" t="s">
        <v>916</v>
      </c>
      <c r="D8884" s="190" t="s">
        <v>1975</v>
      </c>
      <c r="E8884" s="191">
        <v>0</v>
      </c>
    </row>
    <row r="8885" spans="1:5" x14ac:dyDescent="0.25">
      <c r="A8885" s="188">
        <v>3705010547</v>
      </c>
      <c r="B8885" s="188" t="s">
        <v>6131</v>
      </c>
      <c r="C8885" s="188" t="s">
        <v>916</v>
      </c>
      <c r="D8885" s="188" t="s">
        <v>1975</v>
      </c>
      <c r="E8885" s="189">
        <v>0</v>
      </c>
    </row>
    <row r="8886" spans="1:5" x14ac:dyDescent="0.25">
      <c r="A8886" s="190">
        <v>3705010548</v>
      </c>
      <c r="B8886" s="190" t="s">
        <v>6132</v>
      </c>
      <c r="C8886" s="190" t="s">
        <v>916</v>
      </c>
      <c r="D8886" s="190" t="s">
        <v>1975</v>
      </c>
      <c r="E8886" s="191">
        <v>0</v>
      </c>
    </row>
    <row r="8887" spans="1:5" x14ac:dyDescent="0.25">
      <c r="A8887" s="188">
        <v>3705010549</v>
      </c>
      <c r="B8887" s="188" t="s">
        <v>7056</v>
      </c>
      <c r="C8887" s="188" t="s">
        <v>916</v>
      </c>
      <c r="D8887" s="188" t="s">
        <v>874</v>
      </c>
      <c r="E8887" s="189">
        <v>0</v>
      </c>
    </row>
    <row r="8888" spans="1:5" x14ac:dyDescent="0.25">
      <c r="A8888" s="190">
        <v>3705010550</v>
      </c>
      <c r="B8888" s="190" t="s">
        <v>6133</v>
      </c>
      <c r="C8888" s="190" t="s">
        <v>916</v>
      </c>
      <c r="D8888" s="190" t="s">
        <v>874</v>
      </c>
      <c r="E8888" s="191">
        <v>0</v>
      </c>
    </row>
    <row r="8889" spans="1:5" x14ac:dyDescent="0.25">
      <c r="A8889" s="188">
        <v>3705010551</v>
      </c>
      <c r="B8889" s="188" t="s">
        <v>6134</v>
      </c>
      <c r="C8889" s="188" t="s">
        <v>916</v>
      </c>
      <c r="D8889" s="188" t="s">
        <v>2354</v>
      </c>
      <c r="E8889" s="189">
        <v>0</v>
      </c>
    </row>
    <row r="8890" spans="1:5" x14ac:dyDescent="0.25">
      <c r="A8890" s="190">
        <v>3705010552</v>
      </c>
      <c r="B8890" s="190" t="s">
        <v>6135</v>
      </c>
      <c r="C8890" s="190" t="s">
        <v>916</v>
      </c>
      <c r="D8890" s="190" t="s">
        <v>1975</v>
      </c>
      <c r="E8890" s="191">
        <v>0</v>
      </c>
    </row>
    <row r="8891" spans="1:5" x14ac:dyDescent="0.25">
      <c r="A8891" s="188">
        <v>3705010553</v>
      </c>
      <c r="B8891" s="188" t="s">
        <v>6136</v>
      </c>
      <c r="C8891" s="188" t="s">
        <v>916</v>
      </c>
      <c r="D8891" s="188" t="s">
        <v>479</v>
      </c>
      <c r="E8891" s="189">
        <v>0</v>
      </c>
    </row>
    <row r="8892" spans="1:5" x14ac:dyDescent="0.25">
      <c r="A8892" s="190">
        <v>3705010554</v>
      </c>
      <c r="B8892" s="190" t="s">
        <v>6137</v>
      </c>
      <c r="C8892" s="190" t="s">
        <v>916</v>
      </c>
      <c r="D8892" s="190" t="s">
        <v>1975</v>
      </c>
      <c r="E8892" s="191">
        <v>0</v>
      </c>
    </row>
    <row r="8893" spans="1:5" x14ac:dyDescent="0.25">
      <c r="A8893" s="188">
        <v>3705010555</v>
      </c>
      <c r="B8893" s="188" t="s">
        <v>6138</v>
      </c>
      <c r="C8893" s="188" t="s">
        <v>916</v>
      </c>
      <c r="D8893" s="188" t="s">
        <v>1975</v>
      </c>
      <c r="E8893" s="189">
        <v>0</v>
      </c>
    </row>
    <row r="8894" spans="1:5" x14ac:dyDescent="0.25">
      <c r="A8894" s="190">
        <v>3705010556</v>
      </c>
      <c r="B8894" s="190" t="s">
        <v>7057</v>
      </c>
      <c r="C8894" s="190" t="s">
        <v>916</v>
      </c>
      <c r="D8894" s="190" t="s">
        <v>1975</v>
      </c>
      <c r="E8894" s="191">
        <v>0</v>
      </c>
    </row>
    <row r="8895" spans="1:5" x14ac:dyDescent="0.25">
      <c r="A8895" s="188">
        <v>3705010557</v>
      </c>
      <c r="B8895" s="188" t="s">
        <v>6139</v>
      </c>
      <c r="C8895" s="188" t="s">
        <v>916</v>
      </c>
      <c r="D8895" s="188" t="s">
        <v>1975</v>
      </c>
      <c r="E8895" s="189">
        <v>0</v>
      </c>
    </row>
    <row r="8896" spans="1:5" x14ac:dyDescent="0.25">
      <c r="A8896" s="190">
        <v>3705010558</v>
      </c>
      <c r="B8896" s="190" t="s">
        <v>6140</v>
      </c>
      <c r="C8896" s="190" t="s">
        <v>916</v>
      </c>
      <c r="D8896" s="190" t="s">
        <v>1975</v>
      </c>
      <c r="E8896" s="191">
        <v>0</v>
      </c>
    </row>
    <row r="8897" spans="1:5" x14ac:dyDescent="0.25">
      <c r="A8897" s="188">
        <v>3705010559</v>
      </c>
      <c r="B8897" s="188" t="s">
        <v>6141</v>
      </c>
      <c r="C8897" s="188" t="s">
        <v>916</v>
      </c>
      <c r="D8897" s="188" t="s">
        <v>1975</v>
      </c>
      <c r="E8897" s="189">
        <v>0</v>
      </c>
    </row>
    <row r="8898" spans="1:5" x14ac:dyDescent="0.25">
      <c r="A8898" s="190">
        <v>3705010560</v>
      </c>
      <c r="B8898" s="190" t="s">
        <v>6142</v>
      </c>
      <c r="C8898" s="190" t="s">
        <v>916</v>
      </c>
      <c r="D8898" s="190" t="s">
        <v>1975</v>
      </c>
      <c r="E8898" s="191">
        <v>0</v>
      </c>
    </row>
    <row r="8899" spans="1:5" x14ac:dyDescent="0.25">
      <c r="A8899" s="188">
        <v>3705010561</v>
      </c>
      <c r="B8899" s="188" t="s">
        <v>6143</v>
      </c>
      <c r="C8899" s="188" t="s">
        <v>916</v>
      </c>
      <c r="D8899" s="188" t="s">
        <v>1975</v>
      </c>
      <c r="E8899" s="189">
        <v>0</v>
      </c>
    </row>
    <row r="8900" spans="1:5" x14ac:dyDescent="0.25">
      <c r="A8900" s="190">
        <v>3705010562</v>
      </c>
      <c r="B8900" s="190" t="s">
        <v>6144</v>
      </c>
      <c r="C8900" s="190" t="s">
        <v>916</v>
      </c>
      <c r="D8900" s="190" t="s">
        <v>1975</v>
      </c>
      <c r="E8900" s="191">
        <v>0</v>
      </c>
    </row>
    <row r="8901" spans="1:5" x14ac:dyDescent="0.25">
      <c r="A8901" s="188">
        <v>3705010563</v>
      </c>
      <c r="B8901" s="188" t="s">
        <v>6145</v>
      </c>
      <c r="C8901" s="188" t="s">
        <v>916</v>
      </c>
      <c r="D8901" s="188" t="s">
        <v>1975</v>
      </c>
      <c r="E8901" s="189">
        <v>0</v>
      </c>
    </row>
    <row r="8902" spans="1:5" x14ac:dyDescent="0.25">
      <c r="A8902" s="190">
        <v>3705010564</v>
      </c>
      <c r="B8902" s="190" t="s">
        <v>6146</v>
      </c>
      <c r="C8902" s="190" t="s">
        <v>916</v>
      </c>
      <c r="D8902" s="190" t="s">
        <v>1975</v>
      </c>
      <c r="E8902" s="191">
        <v>0</v>
      </c>
    </row>
    <row r="8903" spans="1:5" x14ac:dyDescent="0.25">
      <c r="A8903" s="188">
        <v>3705010565</v>
      </c>
      <c r="B8903" s="188" t="s">
        <v>6147</v>
      </c>
      <c r="C8903" s="188" t="s">
        <v>916</v>
      </c>
      <c r="D8903" s="188" t="s">
        <v>1975</v>
      </c>
      <c r="E8903" s="189">
        <v>0</v>
      </c>
    </row>
    <row r="8904" spans="1:5" x14ac:dyDescent="0.25">
      <c r="A8904" s="190">
        <v>3705010566</v>
      </c>
      <c r="B8904" s="190" t="s">
        <v>6148</v>
      </c>
      <c r="C8904" s="190" t="s">
        <v>916</v>
      </c>
      <c r="D8904" s="190" t="s">
        <v>1975</v>
      </c>
      <c r="E8904" s="191">
        <v>0</v>
      </c>
    </row>
    <row r="8905" spans="1:5" x14ac:dyDescent="0.25">
      <c r="A8905" s="188">
        <v>3705010567</v>
      </c>
      <c r="B8905" s="188" t="s">
        <v>6149</v>
      </c>
      <c r="C8905" s="188" t="s">
        <v>916</v>
      </c>
      <c r="D8905" s="188" t="s">
        <v>1975</v>
      </c>
      <c r="E8905" s="189">
        <v>0</v>
      </c>
    </row>
    <row r="8906" spans="1:5" x14ac:dyDescent="0.25">
      <c r="A8906" s="190">
        <v>3705010568</v>
      </c>
      <c r="B8906" s="190" t="s">
        <v>6150</v>
      </c>
      <c r="C8906" s="190" t="s">
        <v>916</v>
      </c>
      <c r="D8906" s="190" t="s">
        <v>1975</v>
      </c>
      <c r="E8906" s="191">
        <v>0</v>
      </c>
    </row>
    <row r="8907" spans="1:5" x14ac:dyDescent="0.25">
      <c r="A8907" s="188">
        <v>3705010569</v>
      </c>
      <c r="B8907" s="188" t="s">
        <v>6151</v>
      </c>
      <c r="C8907" s="188" t="s">
        <v>916</v>
      </c>
      <c r="D8907" s="188" t="s">
        <v>1975</v>
      </c>
      <c r="E8907" s="189">
        <v>0</v>
      </c>
    </row>
    <row r="8908" spans="1:5" x14ac:dyDescent="0.25">
      <c r="A8908" s="190">
        <v>3705010570</v>
      </c>
      <c r="B8908" s="190" t="s">
        <v>6152</v>
      </c>
      <c r="C8908" s="190" t="s">
        <v>916</v>
      </c>
      <c r="D8908" s="190" t="s">
        <v>1975</v>
      </c>
      <c r="E8908" s="191">
        <v>0</v>
      </c>
    </row>
    <row r="8909" spans="1:5" x14ac:dyDescent="0.25">
      <c r="A8909" s="188">
        <v>3705010571</v>
      </c>
      <c r="B8909" s="188" t="s">
        <v>6153</v>
      </c>
      <c r="C8909" s="188" t="s">
        <v>916</v>
      </c>
      <c r="D8909" s="188" t="s">
        <v>1975</v>
      </c>
      <c r="E8909" s="189">
        <v>0</v>
      </c>
    </row>
    <row r="8910" spans="1:5" x14ac:dyDescent="0.25">
      <c r="A8910" s="190">
        <v>3705010572</v>
      </c>
      <c r="B8910" s="190" t="s">
        <v>6154</v>
      </c>
      <c r="C8910" s="190" t="s">
        <v>916</v>
      </c>
      <c r="D8910" s="190" t="s">
        <v>1975</v>
      </c>
      <c r="E8910" s="191">
        <v>0</v>
      </c>
    </row>
    <row r="8911" spans="1:5" x14ac:dyDescent="0.25">
      <c r="A8911" s="188">
        <v>3705010573</v>
      </c>
      <c r="B8911" s="188" t="s">
        <v>6155</v>
      </c>
      <c r="C8911" s="188" t="s">
        <v>916</v>
      </c>
      <c r="D8911" s="188" t="s">
        <v>1975</v>
      </c>
      <c r="E8911" s="189">
        <v>0</v>
      </c>
    </row>
    <row r="8912" spans="1:5" x14ac:dyDescent="0.25">
      <c r="A8912" s="190">
        <v>3705010574</v>
      </c>
      <c r="B8912" s="190" t="s">
        <v>6156</v>
      </c>
      <c r="C8912" s="190" t="s">
        <v>916</v>
      </c>
      <c r="D8912" s="190" t="s">
        <v>479</v>
      </c>
      <c r="E8912" s="191">
        <v>0</v>
      </c>
    </row>
    <row r="8913" spans="1:5" x14ac:dyDescent="0.25">
      <c r="A8913" s="188">
        <v>3705010575</v>
      </c>
      <c r="B8913" s="188" t="s">
        <v>6157</v>
      </c>
      <c r="C8913" s="188" t="s">
        <v>916</v>
      </c>
      <c r="D8913" s="188" t="s">
        <v>2354</v>
      </c>
      <c r="E8913" s="189">
        <v>0</v>
      </c>
    </row>
    <row r="8914" spans="1:5" x14ac:dyDescent="0.25">
      <c r="A8914" s="190">
        <v>3705010576</v>
      </c>
      <c r="B8914" s="190" t="s">
        <v>6158</v>
      </c>
      <c r="C8914" s="190" t="s">
        <v>916</v>
      </c>
      <c r="D8914" s="190" t="s">
        <v>479</v>
      </c>
      <c r="E8914" s="191">
        <v>0</v>
      </c>
    </row>
    <row r="8915" spans="1:5" x14ac:dyDescent="0.25">
      <c r="A8915" s="188">
        <v>3705010577</v>
      </c>
      <c r="B8915" s="188" t="s">
        <v>6159</v>
      </c>
      <c r="C8915" s="188" t="s">
        <v>916</v>
      </c>
      <c r="D8915" s="188" t="s">
        <v>479</v>
      </c>
      <c r="E8915" s="189">
        <v>0</v>
      </c>
    </row>
    <row r="8916" spans="1:5" x14ac:dyDescent="0.25">
      <c r="A8916" s="190">
        <v>3705010578</v>
      </c>
      <c r="B8916" s="190" t="s">
        <v>6160</v>
      </c>
      <c r="C8916" s="190" t="s">
        <v>916</v>
      </c>
      <c r="D8916" s="190" t="s">
        <v>479</v>
      </c>
      <c r="E8916" s="191">
        <v>0</v>
      </c>
    </row>
    <row r="8917" spans="1:5" x14ac:dyDescent="0.25">
      <c r="A8917" s="188">
        <v>3705010579</v>
      </c>
      <c r="B8917" s="188" t="s">
        <v>6161</v>
      </c>
      <c r="C8917" s="188" t="s">
        <v>916</v>
      </c>
      <c r="D8917" s="188" t="s">
        <v>479</v>
      </c>
      <c r="E8917" s="189">
        <v>0</v>
      </c>
    </row>
    <row r="8918" spans="1:5" x14ac:dyDescent="0.25">
      <c r="A8918" s="190">
        <v>3705010580</v>
      </c>
      <c r="B8918" s="190" t="s">
        <v>6563</v>
      </c>
      <c r="C8918" s="190" t="s">
        <v>916</v>
      </c>
      <c r="D8918" s="190" t="s">
        <v>479</v>
      </c>
      <c r="E8918" s="191">
        <v>0</v>
      </c>
    </row>
    <row r="8919" spans="1:5" x14ac:dyDescent="0.25">
      <c r="A8919" s="188">
        <v>3705010581</v>
      </c>
      <c r="B8919" s="188" t="s">
        <v>6162</v>
      </c>
      <c r="C8919" s="188" t="s">
        <v>916</v>
      </c>
      <c r="D8919" s="188" t="s">
        <v>479</v>
      </c>
      <c r="E8919" s="189">
        <v>0</v>
      </c>
    </row>
    <row r="8920" spans="1:5" x14ac:dyDescent="0.25">
      <c r="A8920" s="190">
        <v>3705010582</v>
      </c>
      <c r="B8920" s="190" t="s">
        <v>6163</v>
      </c>
      <c r="C8920" s="190" t="s">
        <v>916</v>
      </c>
      <c r="D8920" s="190" t="s">
        <v>479</v>
      </c>
      <c r="E8920" s="191">
        <v>0</v>
      </c>
    </row>
    <row r="8921" spans="1:5" x14ac:dyDescent="0.25">
      <c r="A8921" s="188">
        <v>3705010583</v>
      </c>
      <c r="B8921" s="188" t="s">
        <v>6164</v>
      </c>
      <c r="C8921" s="188" t="s">
        <v>916</v>
      </c>
      <c r="D8921" s="188" t="s">
        <v>479</v>
      </c>
      <c r="E8921" s="189">
        <v>0</v>
      </c>
    </row>
    <row r="8922" spans="1:5" x14ac:dyDescent="0.25">
      <c r="A8922" s="190">
        <v>3705010584</v>
      </c>
      <c r="B8922" s="190" t="s">
        <v>6165</v>
      </c>
      <c r="C8922" s="190" t="s">
        <v>916</v>
      </c>
      <c r="D8922" s="190" t="s">
        <v>479</v>
      </c>
      <c r="E8922" s="191">
        <v>0</v>
      </c>
    </row>
    <row r="8923" spans="1:5" x14ac:dyDescent="0.25">
      <c r="A8923" s="188">
        <v>3705010585</v>
      </c>
      <c r="B8923" s="188" t="s">
        <v>6166</v>
      </c>
      <c r="C8923" s="188" t="s">
        <v>916</v>
      </c>
      <c r="D8923" s="188" t="s">
        <v>1975</v>
      </c>
      <c r="E8923" s="189">
        <v>0</v>
      </c>
    </row>
    <row r="8924" spans="1:5" x14ac:dyDescent="0.25">
      <c r="A8924" s="190">
        <v>3705010586</v>
      </c>
      <c r="B8924" s="190" t="s">
        <v>6167</v>
      </c>
      <c r="C8924" s="190" t="s">
        <v>916</v>
      </c>
      <c r="D8924" s="190" t="s">
        <v>479</v>
      </c>
      <c r="E8924" s="191">
        <v>0</v>
      </c>
    </row>
    <row r="8925" spans="1:5" x14ac:dyDescent="0.25">
      <c r="A8925" s="188">
        <v>3705010587</v>
      </c>
      <c r="B8925" s="188" t="s">
        <v>6168</v>
      </c>
      <c r="C8925" s="188" t="s">
        <v>916</v>
      </c>
      <c r="D8925" s="188" t="s">
        <v>479</v>
      </c>
      <c r="E8925" s="189">
        <v>0</v>
      </c>
    </row>
    <row r="8926" spans="1:5" x14ac:dyDescent="0.25">
      <c r="A8926" s="190">
        <v>3705010588</v>
      </c>
      <c r="B8926" s="190" t="s">
        <v>5090</v>
      </c>
      <c r="C8926" s="190" t="s">
        <v>916</v>
      </c>
      <c r="D8926" s="190" t="s">
        <v>479</v>
      </c>
      <c r="E8926" s="191">
        <v>0</v>
      </c>
    </row>
    <row r="8927" spans="1:5" x14ac:dyDescent="0.25">
      <c r="A8927" s="188">
        <v>3705010589</v>
      </c>
      <c r="B8927" s="188" t="s">
        <v>5091</v>
      </c>
      <c r="C8927" s="188" t="s">
        <v>916</v>
      </c>
      <c r="D8927" s="188" t="s">
        <v>479</v>
      </c>
      <c r="E8927" s="189">
        <v>0</v>
      </c>
    </row>
    <row r="8928" spans="1:5" x14ac:dyDescent="0.25">
      <c r="A8928" s="190">
        <v>3705010590</v>
      </c>
      <c r="B8928" s="190" t="s">
        <v>6169</v>
      </c>
      <c r="C8928" s="190" t="s">
        <v>916</v>
      </c>
      <c r="D8928" s="190" t="s">
        <v>479</v>
      </c>
      <c r="E8928" s="191">
        <v>0</v>
      </c>
    </row>
    <row r="8929" spans="1:5" x14ac:dyDescent="0.25">
      <c r="A8929" s="188">
        <v>3705010591</v>
      </c>
      <c r="B8929" s="188" t="s">
        <v>5806</v>
      </c>
      <c r="C8929" s="188" t="s">
        <v>916</v>
      </c>
      <c r="D8929" s="188" t="s">
        <v>479</v>
      </c>
      <c r="E8929" s="189">
        <v>0</v>
      </c>
    </row>
    <row r="8930" spans="1:5" x14ac:dyDescent="0.25">
      <c r="A8930" s="190">
        <v>3705010592</v>
      </c>
      <c r="B8930" s="190" t="s">
        <v>6170</v>
      </c>
      <c r="C8930" s="190" t="s">
        <v>916</v>
      </c>
      <c r="D8930" s="190" t="s">
        <v>479</v>
      </c>
      <c r="E8930" s="191">
        <v>0</v>
      </c>
    </row>
    <row r="8931" spans="1:5" x14ac:dyDescent="0.25">
      <c r="A8931" s="188">
        <v>3705010593</v>
      </c>
      <c r="B8931" s="188" t="s">
        <v>6171</v>
      </c>
      <c r="C8931" s="188" t="s">
        <v>916</v>
      </c>
      <c r="D8931" s="188" t="s">
        <v>479</v>
      </c>
      <c r="E8931" s="189">
        <v>0</v>
      </c>
    </row>
    <row r="8932" spans="1:5" x14ac:dyDescent="0.25">
      <c r="A8932" s="190">
        <v>3705010594</v>
      </c>
      <c r="B8932" s="190" t="s">
        <v>5862</v>
      </c>
      <c r="C8932" s="190" t="s">
        <v>916</v>
      </c>
      <c r="D8932" s="190" t="s">
        <v>479</v>
      </c>
      <c r="E8932" s="191">
        <v>0</v>
      </c>
    </row>
    <row r="8933" spans="1:5" x14ac:dyDescent="0.25">
      <c r="A8933" s="188">
        <v>3705010595</v>
      </c>
      <c r="B8933" s="188" t="s">
        <v>6172</v>
      </c>
      <c r="C8933" s="188" t="s">
        <v>916</v>
      </c>
      <c r="D8933" s="188" t="s">
        <v>479</v>
      </c>
      <c r="E8933" s="189">
        <v>0</v>
      </c>
    </row>
    <row r="8934" spans="1:5" x14ac:dyDescent="0.25">
      <c r="A8934" s="190">
        <v>3705010596</v>
      </c>
      <c r="B8934" s="190" t="s">
        <v>2391</v>
      </c>
      <c r="C8934" s="190" t="s">
        <v>916</v>
      </c>
      <c r="D8934" s="190" t="s">
        <v>479</v>
      </c>
      <c r="E8934" s="191">
        <v>0</v>
      </c>
    </row>
    <row r="8935" spans="1:5" x14ac:dyDescent="0.25">
      <c r="A8935" s="188">
        <v>3705010597</v>
      </c>
      <c r="B8935" s="188" t="s">
        <v>6173</v>
      </c>
      <c r="C8935" s="188" t="s">
        <v>916</v>
      </c>
      <c r="D8935" s="188" t="s">
        <v>479</v>
      </c>
      <c r="E8935" s="189">
        <v>0</v>
      </c>
    </row>
    <row r="8936" spans="1:5" x14ac:dyDescent="0.25">
      <c r="A8936" s="190">
        <v>3705010598</v>
      </c>
      <c r="B8936" s="190" t="s">
        <v>6174</v>
      </c>
      <c r="C8936" s="190" t="s">
        <v>916</v>
      </c>
      <c r="D8936" s="190" t="s">
        <v>479</v>
      </c>
      <c r="E8936" s="191">
        <v>0</v>
      </c>
    </row>
    <row r="8937" spans="1:5" x14ac:dyDescent="0.25">
      <c r="A8937" s="188">
        <v>3705010599</v>
      </c>
      <c r="B8937" s="188" t="s">
        <v>6175</v>
      </c>
      <c r="C8937" s="188" t="s">
        <v>916</v>
      </c>
      <c r="D8937" s="188" t="s">
        <v>479</v>
      </c>
      <c r="E8937" s="189">
        <v>0</v>
      </c>
    </row>
    <row r="8938" spans="1:5" x14ac:dyDescent="0.25">
      <c r="A8938" s="190">
        <v>3705010600</v>
      </c>
      <c r="B8938" s="190" t="s">
        <v>6176</v>
      </c>
      <c r="C8938" s="190" t="s">
        <v>916</v>
      </c>
      <c r="D8938" s="190" t="s">
        <v>479</v>
      </c>
      <c r="E8938" s="191">
        <v>0</v>
      </c>
    </row>
    <row r="8939" spans="1:5" x14ac:dyDescent="0.25">
      <c r="A8939" s="188">
        <v>3705010601</v>
      </c>
      <c r="B8939" s="188" t="s">
        <v>6177</v>
      </c>
      <c r="C8939" s="188" t="s">
        <v>916</v>
      </c>
      <c r="D8939" s="188" t="s">
        <v>479</v>
      </c>
      <c r="E8939" s="189">
        <v>0</v>
      </c>
    </row>
    <row r="8940" spans="1:5" x14ac:dyDescent="0.25">
      <c r="A8940" s="190">
        <v>3705010602</v>
      </c>
      <c r="B8940" s="190" t="s">
        <v>6486</v>
      </c>
      <c r="C8940" s="190" t="s">
        <v>916</v>
      </c>
      <c r="D8940" s="190" t="s">
        <v>479</v>
      </c>
      <c r="E8940" s="191">
        <v>0</v>
      </c>
    </row>
    <row r="8941" spans="1:5" x14ac:dyDescent="0.25">
      <c r="A8941" s="188">
        <v>3705010603</v>
      </c>
      <c r="B8941" s="188" t="s">
        <v>6178</v>
      </c>
      <c r="C8941" s="188" t="s">
        <v>916</v>
      </c>
      <c r="D8941" s="188" t="s">
        <v>479</v>
      </c>
      <c r="E8941" s="189">
        <v>0</v>
      </c>
    </row>
    <row r="8942" spans="1:5" x14ac:dyDescent="0.25">
      <c r="A8942" s="190">
        <v>3705010604</v>
      </c>
      <c r="B8942" s="190" t="s">
        <v>6179</v>
      </c>
      <c r="C8942" s="190" t="s">
        <v>916</v>
      </c>
      <c r="D8942" s="190" t="s">
        <v>479</v>
      </c>
      <c r="E8942" s="191">
        <v>0</v>
      </c>
    </row>
    <row r="8943" spans="1:5" x14ac:dyDescent="0.25">
      <c r="A8943" s="188">
        <v>3705010605</v>
      </c>
      <c r="B8943" s="188" t="s">
        <v>6180</v>
      </c>
      <c r="C8943" s="188" t="s">
        <v>916</v>
      </c>
      <c r="D8943" s="188" t="s">
        <v>479</v>
      </c>
      <c r="E8943" s="189">
        <v>0</v>
      </c>
    </row>
    <row r="8944" spans="1:5" x14ac:dyDescent="0.25">
      <c r="A8944" s="190">
        <v>3705010606</v>
      </c>
      <c r="B8944" s="190" t="s">
        <v>6181</v>
      </c>
      <c r="C8944" s="190" t="s">
        <v>916</v>
      </c>
      <c r="D8944" s="190" t="s">
        <v>479</v>
      </c>
      <c r="E8944" s="191">
        <v>0</v>
      </c>
    </row>
    <row r="8945" spans="1:5" x14ac:dyDescent="0.25">
      <c r="A8945" s="188">
        <v>3705010607</v>
      </c>
      <c r="B8945" s="188" t="s">
        <v>6182</v>
      </c>
      <c r="C8945" s="188" t="s">
        <v>916</v>
      </c>
      <c r="D8945" s="188" t="s">
        <v>479</v>
      </c>
      <c r="E8945" s="189">
        <v>0</v>
      </c>
    </row>
    <row r="8946" spans="1:5" x14ac:dyDescent="0.25">
      <c r="A8946" s="190">
        <v>3705010608</v>
      </c>
      <c r="B8946" s="190" t="s">
        <v>6183</v>
      </c>
      <c r="C8946" s="190" t="s">
        <v>916</v>
      </c>
      <c r="D8946" s="190" t="s">
        <v>479</v>
      </c>
      <c r="E8946" s="191">
        <v>0</v>
      </c>
    </row>
    <row r="8947" spans="1:5" x14ac:dyDescent="0.25">
      <c r="A8947" s="188">
        <v>3705010609</v>
      </c>
      <c r="B8947" s="188" t="s">
        <v>6184</v>
      </c>
      <c r="C8947" s="188" t="s">
        <v>916</v>
      </c>
      <c r="D8947" s="188" t="s">
        <v>479</v>
      </c>
      <c r="E8947" s="189">
        <v>0</v>
      </c>
    </row>
    <row r="8948" spans="1:5" x14ac:dyDescent="0.25">
      <c r="A8948" s="190">
        <v>3705010610</v>
      </c>
      <c r="B8948" s="190" t="s">
        <v>6185</v>
      </c>
      <c r="C8948" s="190" t="s">
        <v>916</v>
      </c>
      <c r="D8948" s="190" t="s">
        <v>479</v>
      </c>
      <c r="E8948" s="191">
        <v>0</v>
      </c>
    </row>
    <row r="8949" spans="1:5" x14ac:dyDescent="0.25">
      <c r="A8949" s="188">
        <v>3705010611</v>
      </c>
      <c r="B8949" s="188" t="s">
        <v>6186</v>
      </c>
      <c r="C8949" s="188" t="s">
        <v>916</v>
      </c>
      <c r="D8949" s="188" t="s">
        <v>479</v>
      </c>
      <c r="E8949" s="189">
        <v>0</v>
      </c>
    </row>
    <row r="8950" spans="1:5" x14ac:dyDescent="0.25">
      <c r="A8950" s="190">
        <v>3705010612</v>
      </c>
      <c r="B8950" s="190" t="s">
        <v>6187</v>
      </c>
      <c r="C8950" s="190" t="s">
        <v>916</v>
      </c>
      <c r="D8950" s="190" t="s">
        <v>479</v>
      </c>
      <c r="E8950" s="191">
        <v>0</v>
      </c>
    </row>
    <row r="8951" spans="1:5" x14ac:dyDescent="0.25">
      <c r="A8951" s="188">
        <v>3705010613</v>
      </c>
      <c r="B8951" s="188" t="s">
        <v>6188</v>
      </c>
      <c r="C8951" s="188" t="s">
        <v>916</v>
      </c>
      <c r="D8951" s="188" t="s">
        <v>1975</v>
      </c>
      <c r="E8951" s="189">
        <v>0</v>
      </c>
    </row>
    <row r="8952" spans="1:5" x14ac:dyDescent="0.25">
      <c r="A8952" s="190">
        <v>3705010614</v>
      </c>
      <c r="B8952" s="190" t="s">
        <v>6189</v>
      </c>
      <c r="C8952" s="190" t="s">
        <v>916</v>
      </c>
      <c r="D8952" s="190" t="s">
        <v>1975</v>
      </c>
      <c r="E8952" s="191">
        <v>0</v>
      </c>
    </row>
    <row r="8953" spans="1:5" x14ac:dyDescent="0.25">
      <c r="A8953" s="188">
        <v>3705010615</v>
      </c>
      <c r="B8953" s="188" t="s">
        <v>6190</v>
      </c>
      <c r="C8953" s="188" t="s">
        <v>916</v>
      </c>
      <c r="D8953" s="188" t="s">
        <v>1975</v>
      </c>
      <c r="E8953" s="189">
        <v>0</v>
      </c>
    </row>
    <row r="8954" spans="1:5" x14ac:dyDescent="0.25">
      <c r="A8954" s="190">
        <v>3705010616</v>
      </c>
      <c r="B8954" s="190" t="s">
        <v>5101</v>
      </c>
      <c r="C8954" s="190" t="s">
        <v>916</v>
      </c>
      <c r="D8954" s="190" t="s">
        <v>1975</v>
      </c>
      <c r="E8954" s="191">
        <v>0</v>
      </c>
    </row>
    <row r="8955" spans="1:5" x14ac:dyDescent="0.25">
      <c r="A8955" s="188">
        <v>3705010617</v>
      </c>
      <c r="B8955" s="188" t="s">
        <v>8050</v>
      </c>
      <c r="C8955" s="188" t="s">
        <v>916</v>
      </c>
      <c r="D8955" s="188" t="s">
        <v>479</v>
      </c>
      <c r="E8955" s="189">
        <v>0</v>
      </c>
    </row>
    <row r="8956" spans="1:5" x14ac:dyDescent="0.25">
      <c r="A8956" s="190">
        <v>3705010618</v>
      </c>
      <c r="B8956" s="190" t="s">
        <v>6191</v>
      </c>
      <c r="C8956" s="190" t="s">
        <v>916</v>
      </c>
      <c r="D8956" s="190" t="s">
        <v>479</v>
      </c>
      <c r="E8956" s="191">
        <v>0</v>
      </c>
    </row>
    <row r="8957" spans="1:5" x14ac:dyDescent="0.25">
      <c r="A8957" s="188">
        <v>3705010619</v>
      </c>
      <c r="B8957" s="188" t="s">
        <v>6192</v>
      </c>
      <c r="C8957" s="188" t="s">
        <v>916</v>
      </c>
      <c r="D8957" s="188" t="s">
        <v>478</v>
      </c>
      <c r="E8957" s="189">
        <v>0</v>
      </c>
    </row>
    <row r="8958" spans="1:5" x14ac:dyDescent="0.25">
      <c r="A8958" s="190">
        <v>3705010620</v>
      </c>
      <c r="B8958" s="190" t="s">
        <v>2214</v>
      </c>
      <c r="C8958" s="190" t="s">
        <v>916</v>
      </c>
      <c r="D8958" s="190" t="s">
        <v>1975</v>
      </c>
      <c r="E8958" s="191">
        <v>0</v>
      </c>
    </row>
    <row r="8959" spans="1:5" x14ac:dyDescent="0.25">
      <c r="A8959" s="188">
        <v>3705010621</v>
      </c>
      <c r="B8959" s="188" t="s">
        <v>5651</v>
      </c>
      <c r="C8959" s="188" t="s">
        <v>916</v>
      </c>
      <c r="D8959" s="188" t="s">
        <v>479</v>
      </c>
      <c r="E8959" s="189">
        <v>0</v>
      </c>
    </row>
    <row r="8960" spans="1:5" x14ac:dyDescent="0.25">
      <c r="A8960" s="190">
        <v>3705010622</v>
      </c>
      <c r="B8960" s="190" t="s">
        <v>6978</v>
      </c>
      <c r="C8960" s="190" t="s">
        <v>916</v>
      </c>
      <c r="D8960" s="190" t="s">
        <v>479</v>
      </c>
      <c r="E8960" s="191">
        <v>0</v>
      </c>
    </row>
    <row r="8961" spans="1:5" x14ac:dyDescent="0.25">
      <c r="A8961" s="188">
        <v>3705010623</v>
      </c>
      <c r="B8961" s="188" t="s">
        <v>6977</v>
      </c>
      <c r="C8961" s="188" t="s">
        <v>916</v>
      </c>
      <c r="D8961" s="188" t="s">
        <v>479</v>
      </c>
      <c r="E8961" s="189">
        <v>0</v>
      </c>
    </row>
    <row r="8962" spans="1:5" x14ac:dyDescent="0.25">
      <c r="A8962" s="190">
        <v>3705010624</v>
      </c>
      <c r="B8962" s="190" t="s">
        <v>6193</v>
      </c>
      <c r="C8962" s="190" t="s">
        <v>916</v>
      </c>
      <c r="D8962" s="190" t="s">
        <v>1975</v>
      </c>
      <c r="E8962" s="191">
        <v>0</v>
      </c>
    </row>
    <row r="8963" spans="1:5" x14ac:dyDescent="0.25">
      <c r="A8963" s="188">
        <v>3705010625</v>
      </c>
      <c r="B8963" s="188" t="s">
        <v>6194</v>
      </c>
      <c r="C8963" s="188" t="s">
        <v>916</v>
      </c>
      <c r="D8963" s="188" t="s">
        <v>1975</v>
      </c>
      <c r="E8963" s="189">
        <v>0</v>
      </c>
    </row>
    <row r="8964" spans="1:5" x14ac:dyDescent="0.25">
      <c r="A8964" s="190">
        <v>3705010626</v>
      </c>
      <c r="B8964" s="190" t="s">
        <v>6195</v>
      </c>
      <c r="C8964" s="190" t="s">
        <v>916</v>
      </c>
      <c r="D8964" s="190" t="s">
        <v>1975</v>
      </c>
      <c r="E8964" s="191">
        <v>0</v>
      </c>
    </row>
    <row r="8965" spans="1:5" x14ac:dyDescent="0.25">
      <c r="A8965" s="188">
        <v>3705010627</v>
      </c>
      <c r="B8965" s="188" t="s">
        <v>6196</v>
      </c>
      <c r="C8965" s="188" t="s">
        <v>916</v>
      </c>
      <c r="D8965" s="188" t="s">
        <v>479</v>
      </c>
      <c r="E8965" s="189">
        <v>0</v>
      </c>
    </row>
    <row r="8966" spans="1:5" x14ac:dyDescent="0.25">
      <c r="A8966" s="190">
        <v>3705010628</v>
      </c>
      <c r="B8966" s="190" t="s">
        <v>6197</v>
      </c>
      <c r="C8966" s="190" t="s">
        <v>916</v>
      </c>
      <c r="D8966" s="190" t="s">
        <v>479</v>
      </c>
      <c r="E8966" s="191">
        <v>0</v>
      </c>
    </row>
    <row r="8967" spans="1:5" x14ac:dyDescent="0.25">
      <c r="A8967" s="188">
        <v>3705010629</v>
      </c>
      <c r="B8967" s="188" t="s">
        <v>5576</v>
      </c>
      <c r="C8967" s="188" t="s">
        <v>916</v>
      </c>
      <c r="D8967" s="188" t="s">
        <v>479</v>
      </c>
      <c r="E8967" s="189">
        <v>0</v>
      </c>
    </row>
    <row r="8968" spans="1:5" x14ac:dyDescent="0.25">
      <c r="A8968" s="190">
        <v>3705010630</v>
      </c>
      <c r="B8968" s="190" t="s">
        <v>7058</v>
      </c>
      <c r="C8968" s="190" t="s">
        <v>916</v>
      </c>
      <c r="D8968" s="190" t="s">
        <v>479</v>
      </c>
      <c r="E8968" s="191">
        <v>0</v>
      </c>
    </row>
    <row r="8969" spans="1:5" x14ac:dyDescent="0.25">
      <c r="A8969" s="188">
        <v>3705010631</v>
      </c>
      <c r="B8969" s="188" t="s">
        <v>7059</v>
      </c>
      <c r="C8969" s="188" t="s">
        <v>916</v>
      </c>
      <c r="D8969" s="188" t="s">
        <v>479</v>
      </c>
      <c r="E8969" s="189">
        <v>0</v>
      </c>
    </row>
    <row r="8970" spans="1:5" x14ac:dyDescent="0.25">
      <c r="A8970" s="190">
        <v>3705010632</v>
      </c>
      <c r="B8970" s="190" t="s">
        <v>6198</v>
      </c>
      <c r="C8970" s="190" t="s">
        <v>916</v>
      </c>
      <c r="D8970" s="190" t="s">
        <v>479</v>
      </c>
      <c r="E8970" s="191">
        <v>0</v>
      </c>
    </row>
    <row r="8971" spans="1:5" x14ac:dyDescent="0.25">
      <c r="A8971" s="188">
        <v>3705010633</v>
      </c>
      <c r="B8971" s="188" t="s">
        <v>6199</v>
      </c>
      <c r="C8971" s="188" t="s">
        <v>916</v>
      </c>
      <c r="D8971" s="188" t="s">
        <v>1975</v>
      </c>
      <c r="E8971" s="189">
        <v>0</v>
      </c>
    </row>
    <row r="8972" spans="1:5" x14ac:dyDescent="0.25">
      <c r="A8972" s="190">
        <v>3705010634</v>
      </c>
      <c r="B8972" s="190" t="s">
        <v>6200</v>
      </c>
      <c r="C8972" s="190" t="s">
        <v>916</v>
      </c>
      <c r="D8972" s="190" t="s">
        <v>1975</v>
      </c>
      <c r="E8972" s="191">
        <v>0</v>
      </c>
    </row>
    <row r="8973" spans="1:5" x14ac:dyDescent="0.25">
      <c r="A8973" s="188">
        <v>3705010635</v>
      </c>
      <c r="B8973" s="188" t="s">
        <v>6201</v>
      </c>
      <c r="C8973" s="188" t="s">
        <v>916</v>
      </c>
      <c r="D8973" s="188" t="s">
        <v>1975</v>
      </c>
      <c r="E8973" s="189">
        <v>0</v>
      </c>
    </row>
    <row r="8974" spans="1:5" x14ac:dyDescent="0.25">
      <c r="A8974" s="190">
        <v>3705010636</v>
      </c>
      <c r="B8974" s="190" t="s">
        <v>6202</v>
      </c>
      <c r="C8974" s="190" t="s">
        <v>916</v>
      </c>
      <c r="D8974" s="190" t="s">
        <v>1975</v>
      </c>
      <c r="E8974" s="191">
        <v>0</v>
      </c>
    </row>
    <row r="8975" spans="1:5" x14ac:dyDescent="0.25">
      <c r="A8975" s="188">
        <v>3705010637</v>
      </c>
      <c r="B8975" s="188" t="s">
        <v>6203</v>
      </c>
      <c r="C8975" s="188" t="s">
        <v>916</v>
      </c>
      <c r="D8975" s="188" t="s">
        <v>3419</v>
      </c>
      <c r="E8975" s="189">
        <v>0</v>
      </c>
    </row>
    <row r="8976" spans="1:5" x14ac:dyDescent="0.25">
      <c r="A8976" s="190">
        <v>3705010638</v>
      </c>
      <c r="B8976" s="190" t="s">
        <v>6204</v>
      </c>
      <c r="C8976" s="190" t="s">
        <v>916</v>
      </c>
      <c r="D8976" s="190" t="s">
        <v>909</v>
      </c>
      <c r="E8976" s="191">
        <v>0</v>
      </c>
    </row>
    <row r="8977" spans="1:5" x14ac:dyDescent="0.25">
      <c r="A8977" s="188">
        <v>3705010639</v>
      </c>
      <c r="B8977" s="188" t="s">
        <v>6205</v>
      </c>
      <c r="C8977" s="188" t="s">
        <v>916</v>
      </c>
      <c r="D8977" s="188" t="s">
        <v>750</v>
      </c>
      <c r="E8977" s="189">
        <v>0</v>
      </c>
    </row>
    <row r="8978" spans="1:5" x14ac:dyDescent="0.25">
      <c r="A8978" s="190">
        <v>3705010640</v>
      </c>
      <c r="B8978" s="190" t="s">
        <v>6206</v>
      </c>
      <c r="C8978" s="190" t="s">
        <v>916</v>
      </c>
      <c r="D8978" s="190" t="s">
        <v>750</v>
      </c>
      <c r="E8978" s="191">
        <v>0</v>
      </c>
    </row>
    <row r="8979" spans="1:5" x14ac:dyDescent="0.25">
      <c r="A8979" s="188">
        <v>3705010641</v>
      </c>
      <c r="B8979" s="188" t="s">
        <v>6207</v>
      </c>
      <c r="C8979" s="188" t="s">
        <v>916</v>
      </c>
      <c r="D8979" s="188" t="s">
        <v>479</v>
      </c>
      <c r="E8979" s="189">
        <v>0</v>
      </c>
    </row>
    <row r="8980" spans="1:5" x14ac:dyDescent="0.25">
      <c r="A8980" s="190">
        <v>3705010642</v>
      </c>
      <c r="B8980" s="190" t="s">
        <v>6208</v>
      </c>
      <c r="C8980" s="190" t="s">
        <v>916</v>
      </c>
      <c r="D8980" s="190" t="s">
        <v>479</v>
      </c>
      <c r="E8980" s="191">
        <v>0</v>
      </c>
    </row>
    <row r="8981" spans="1:5" x14ac:dyDescent="0.25">
      <c r="A8981" s="188">
        <v>3705010643</v>
      </c>
      <c r="B8981" s="188" t="s">
        <v>6209</v>
      </c>
      <c r="C8981" s="188" t="s">
        <v>916</v>
      </c>
      <c r="D8981" s="188" t="s">
        <v>479</v>
      </c>
      <c r="E8981" s="189">
        <v>0</v>
      </c>
    </row>
    <row r="8982" spans="1:5" x14ac:dyDescent="0.25">
      <c r="A8982" s="190">
        <v>3705010644</v>
      </c>
      <c r="B8982" s="190" t="s">
        <v>6210</v>
      </c>
      <c r="C8982" s="190" t="s">
        <v>916</v>
      </c>
      <c r="D8982" s="190" t="s">
        <v>479</v>
      </c>
      <c r="E8982" s="191">
        <v>0</v>
      </c>
    </row>
    <row r="8983" spans="1:5" x14ac:dyDescent="0.25">
      <c r="A8983" s="188">
        <v>3705010645</v>
      </c>
      <c r="B8983" s="188" t="s">
        <v>7060</v>
      </c>
      <c r="C8983" s="188" t="s">
        <v>916</v>
      </c>
      <c r="D8983" s="188" t="s">
        <v>479</v>
      </c>
      <c r="E8983" s="189">
        <v>0</v>
      </c>
    </row>
    <row r="8984" spans="1:5" x14ac:dyDescent="0.25">
      <c r="A8984" s="190">
        <v>3705010646</v>
      </c>
      <c r="B8984" s="190" t="s">
        <v>7061</v>
      </c>
      <c r="C8984" s="190" t="s">
        <v>916</v>
      </c>
      <c r="D8984" s="190" t="s">
        <v>479</v>
      </c>
      <c r="E8984" s="191">
        <v>0</v>
      </c>
    </row>
    <row r="8985" spans="1:5" x14ac:dyDescent="0.25">
      <c r="A8985" s="188">
        <v>3705010647</v>
      </c>
      <c r="B8985" s="188" t="s">
        <v>6211</v>
      </c>
      <c r="C8985" s="188" t="s">
        <v>916</v>
      </c>
      <c r="D8985" s="188" t="s">
        <v>479</v>
      </c>
      <c r="E8985" s="189">
        <v>0</v>
      </c>
    </row>
    <row r="8986" spans="1:5" x14ac:dyDescent="0.25">
      <c r="A8986" s="190">
        <v>3705010648</v>
      </c>
      <c r="B8986" s="190" t="s">
        <v>6212</v>
      </c>
      <c r="C8986" s="190" t="s">
        <v>916</v>
      </c>
      <c r="D8986" s="190" t="s">
        <v>479</v>
      </c>
      <c r="E8986" s="191">
        <v>0</v>
      </c>
    </row>
    <row r="8987" spans="1:5" x14ac:dyDescent="0.25">
      <c r="A8987" s="188">
        <v>3705010649</v>
      </c>
      <c r="B8987" s="188" t="s">
        <v>7062</v>
      </c>
      <c r="C8987" s="188" t="s">
        <v>916</v>
      </c>
      <c r="D8987" s="188" t="s">
        <v>479</v>
      </c>
      <c r="E8987" s="189">
        <v>0</v>
      </c>
    </row>
    <row r="8988" spans="1:5" x14ac:dyDescent="0.25">
      <c r="A8988" s="190">
        <v>3705010650</v>
      </c>
      <c r="B8988" s="190" t="s">
        <v>6213</v>
      </c>
      <c r="C8988" s="190" t="s">
        <v>916</v>
      </c>
      <c r="D8988" s="190" t="s">
        <v>479</v>
      </c>
      <c r="E8988" s="191">
        <v>0</v>
      </c>
    </row>
    <row r="8989" spans="1:5" x14ac:dyDescent="0.25">
      <c r="A8989" s="188">
        <v>3705010651</v>
      </c>
      <c r="B8989" s="188" t="s">
        <v>6214</v>
      </c>
      <c r="C8989" s="188" t="s">
        <v>916</v>
      </c>
      <c r="D8989" s="188" t="s">
        <v>479</v>
      </c>
      <c r="E8989" s="189">
        <v>0</v>
      </c>
    </row>
    <row r="8990" spans="1:5" x14ac:dyDescent="0.25">
      <c r="A8990" s="190">
        <v>3705010652</v>
      </c>
      <c r="B8990" s="190" t="s">
        <v>6215</v>
      </c>
      <c r="C8990" s="190" t="s">
        <v>916</v>
      </c>
      <c r="D8990" s="190" t="s">
        <v>479</v>
      </c>
      <c r="E8990" s="191">
        <v>0</v>
      </c>
    </row>
    <row r="8991" spans="1:5" x14ac:dyDescent="0.25">
      <c r="A8991" s="188">
        <v>3705010653</v>
      </c>
      <c r="B8991" s="188" t="s">
        <v>6216</v>
      </c>
      <c r="C8991" s="188" t="s">
        <v>916</v>
      </c>
      <c r="D8991" s="188" t="s">
        <v>479</v>
      </c>
      <c r="E8991" s="189">
        <v>0</v>
      </c>
    </row>
    <row r="8992" spans="1:5" x14ac:dyDescent="0.25">
      <c r="A8992" s="190">
        <v>3705010654</v>
      </c>
      <c r="B8992" s="190" t="s">
        <v>6217</v>
      </c>
      <c r="C8992" s="190" t="s">
        <v>916</v>
      </c>
      <c r="D8992" s="190" t="s">
        <v>479</v>
      </c>
      <c r="E8992" s="191">
        <v>0</v>
      </c>
    </row>
    <row r="8993" spans="1:5" x14ac:dyDescent="0.25">
      <c r="A8993" s="188">
        <v>3705010655</v>
      </c>
      <c r="B8993" s="188" t="s">
        <v>7063</v>
      </c>
      <c r="C8993" s="188" t="s">
        <v>916</v>
      </c>
      <c r="D8993" s="188" t="s">
        <v>479</v>
      </c>
      <c r="E8993" s="189">
        <v>0</v>
      </c>
    </row>
    <row r="8994" spans="1:5" x14ac:dyDescent="0.25">
      <c r="A8994" s="190">
        <v>3705010656</v>
      </c>
      <c r="B8994" s="190" t="s">
        <v>6218</v>
      </c>
      <c r="C8994" s="190" t="s">
        <v>916</v>
      </c>
      <c r="D8994" s="190" t="s">
        <v>479</v>
      </c>
      <c r="E8994" s="191">
        <v>0</v>
      </c>
    </row>
    <row r="8995" spans="1:5" x14ac:dyDescent="0.25">
      <c r="A8995" s="188">
        <v>3705010657</v>
      </c>
      <c r="B8995" s="188" t="s">
        <v>6219</v>
      </c>
      <c r="C8995" s="188" t="s">
        <v>916</v>
      </c>
      <c r="D8995" s="188" t="s">
        <v>479</v>
      </c>
      <c r="E8995" s="189">
        <v>0</v>
      </c>
    </row>
    <row r="8996" spans="1:5" x14ac:dyDescent="0.25">
      <c r="A8996" s="190">
        <v>3705010658</v>
      </c>
      <c r="B8996" s="190" t="s">
        <v>7064</v>
      </c>
      <c r="C8996" s="190" t="s">
        <v>916</v>
      </c>
      <c r="D8996" s="190" t="s">
        <v>479</v>
      </c>
      <c r="E8996" s="191">
        <v>0</v>
      </c>
    </row>
    <row r="8997" spans="1:5" x14ac:dyDescent="0.25">
      <c r="A8997" s="188">
        <v>3705010659</v>
      </c>
      <c r="B8997" s="188" t="s">
        <v>7065</v>
      </c>
      <c r="C8997" s="188" t="s">
        <v>916</v>
      </c>
      <c r="D8997" s="188" t="s">
        <v>479</v>
      </c>
      <c r="E8997" s="189">
        <v>0</v>
      </c>
    </row>
    <row r="8998" spans="1:5" x14ac:dyDescent="0.25">
      <c r="A8998" s="190">
        <v>3705010660</v>
      </c>
      <c r="B8998" s="190" t="s">
        <v>6220</v>
      </c>
      <c r="C8998" s="190" t="s">
        <v>916</v>
      </c>
      <c r="D8998" s="190" t="s">
        <v>479</v>
      </c>
      <c r="E8998" s="191">
        <v>0</v>
      </c>
    </row>
    <row r="8999" spans="1:5" x14ac:dyDescent="0.25">
      <c r="A8999" s="188">
        <v>3705010661</v>
      </c>
      <c r="B8999" s="188" t="s">
        <v>6221</v>
      </c>
      <c r="C8999" s="188" t="s">
        <v>916</v>
      </c>
      <c r="D8999" s="188" t="s">
        <v>479</v>
      </c>
      <c r="E8999" s="189">
        <v>0</v>
      </c>
    </row>
    <row r="9000" spans="1:5" x14ac:dyDescent="0.25">
      <c r="A9000" s="190">
        <v>3705010662</v>
      </c>
      <c r="B9000" s="190" t="s">
        <v>6222</v>
      </c>
      <c r="C9000" s="190" t="s">
        <v>916</v>
      </c>
      <c r="D9000" s="190" t="s">
        <v>479</v>
      </c>
      <c r="E9000" s="191">
        <v>0</v>
      </c>
    </row>
    <row r="9001" spans="1:5" x14ac:dyDescent="0.25">
      <c r="A9001" s="188">
        <v>3705010663</v>
      </c>
      <c r="B9001" s="188" t="s">
        <v>6223</v>
      </c>
      <c r="C9001" s="188" t="s">
        <v>916</v>
      </c>
      <c r="D9001" s="188" t="s">
        <v>479</v>
      </c>
      <c r="E9001" s="189">
        <v>0</v>
      </c>
    </row>
    <row r="9002" spans="1:5" x14ac:dyDescent="0.25">
      <c r="A9002" s="190">
        <v>3705010664</v>
      </c>
      <c r="B9002" s="190" t="s">
        <v>6224</v>
      </c>
      <c r="C9002" s="190" t="s">
        <v>916</v>
      </c>
      <c r="D9002" s="190" t="s">
        <v>479</v>
      </c>
      <c r="E9002" s="191">
        <v>0</v>
      </c>
    </row>
    <row r="9003" spans="1:5" x14ac:dyDescent="0.25">
      <c r="A9003" s="188">
        <v>3705010665</v>
      </c>
      <c r="B9003" s="188" t="s">
        <v>6225</v>
      </c>
      <c r="C9003" s="188" t="s">
        <v>916</v>
      </c>
      <c r="D9003" s="188" t="s">
        <v>479</v>
      </c>
      <c r="E9003" s="189">
        <v>0</v>
      </c>
    </row>
    <row r="9004" spans="1:5" x14ac:dyDescent="0.25">
      <c r="A9004" s="190">
        <v>3705010666</v>
      </c>
      <c r="B9004" s="190" t="s">
        <v>7474</v>
      </c>
      <c r="C9004" s="190" t="s">
        <v>916</v>
      </c>
      <c r="D9004" s="190" t="s">
        <v>479</v>
      </c>
      <c r="E9004" s="191">
        <v>0</v>
      </c>
    </row>
    <row r="9005" spans="1:5" x14ac:dyDescent="0.25">
      <c r="A9005" s="188">
        <v>3705010667</v>
      </c>
      <c r="B9005" s="188" t="s">
        <v>7475</v>
      </c>
      <c r="C9005" s="188" t="s">
        <v>916</v>
      </c>
      <c r="D9005" s="188" t="s">
        <v>479</v>
      </c>
      <c r="E9005" s="189">
        <v>0</v>
      </c>
    </row>
    <row r="9006" spans="1:5" x14ac:dyDescent="0.25">
      <c r="A9006" s="190">
        <v>3705010668</v>
      </c>
      <c r="B9006" s="190" t="s">
        <v>6226</v>
      </c>
      <c r="C9006" s="190" t="s">
        <v>916</v>
      </c>
      <c r="D9006" s="190" t="s">
        <v>479</v>
      </c>
      <c r="E9006" s="191">
        <v>0</v>
      </c>
    </row>
    <row r="9007" spans="1:5" x14ac:dyDescent="0.25">
      <c r="A9007" s="188">
        <v>3705010669</v>
      </c>
      <c r="B9007" s="188" t="s">
        <v>6227</v>
      </c>
      <c r="C9007" s="188" t="s">
        <v>916</v>
      </c>
      <c r="D9007" s="188" t="s">
        <v>479</v>
      </c>
      <c r="E9007" s="189">
        <v>0</v>
      </c>
    </row>
    <row r="9008" spans="1:5" x14ac:dyDescent="0.25">
      <c r="A9008" s="190">
        <v>3705010670</v>
      </c>
      <c r="B9008" s="190" t="s">
        <v>6228</v>
      </c>
      <c r="C9008" s="190" t="s">
        <v>916</v>
      </c>
      <c r="D9008" s="190" t="s">
        <v>479</v>
      </c>
      <c r="E9008" s="191">
        <v>0</v>
      </c>
    </row>
    <row r="9009" spans="1:5" x14ac:dyDescent="0.25">
      <c r="A9009" s="188">
        <v>3705010671</v>
      </c>
      <c r="B9009" s="188" t="s">
        <v>6229</v>
      </c>
      <c r="C9009" s="188" t="s">
        <v>916</v>
      </c>
      <c r="D9009" s="188" t="s">
        <v>479</v>
      </c>
      <c r="E9009" s="189">
        <v>0</v>
      </c>
    </row>
    <row r="9010" spans="1:5" x14ac:dyDescent="0.25">
      <c r="A9010" s="190">
        <v>3705010672</v>
      </c>
      <c r="B9010" s="190" t="s">
        <v>6230</v>
      </c>
      <c r="C9010" s="190" t="s">
        <v>916</v>
      </c>
      <c r="D9010" s="190" t="s">
        <v>479</v>
      </c>
      <c r="E9010" s="191">
        <v>0</v>
      </c>
    </row>
    <row r="9011" spans="1:5" x14ac:dyDescent="0.25">
      <c r="A9011" s="188">
        <v>3705010673</v>
      </c>
      <c r="B9011" s="188" t="s">
        <v>6231</v>
      </c>
      <c r="C9011" s="188" t="s">
        <v>916</v>
      </c>
      <c r="D9011" s="188" t="s">
        <v>479</v>
      </c>
      <c r="E9011" s="189">
        <v>0</v>
      </c>
    </row>
    <row r="9012" spans="1:5" x14ac:dyDescent="0.25">
      <c r="A9012" s="190">
        <v>3705010674</v>
      </c>
      <c r="B9012" s="190" t="s">
        <v>6232</v>
      </c>
      <c r="C9012" s="190" t="s">
        <v>916</v>
      </c>
      <c r="D9012" s="190" t="s">
        <v>479</v>
      </c>
      <c r="E9012" s="191">
        <v>0</v>
      </c>
    </row>
    <row r="9013" spans="1:5" x14ac:dyDescent="0.25">
      <c r="A9013" s="188">
        <v>3705010675</v>
      </c>
      <c r="B9013" s="188" t="s">
        <v>6233</v>
      </c>
      <c r="C9013" s="188" t="s">
        <v>916</v>
      </c>
      <c r="D9013" s="188" t="s">
        <v>479</v>
      </c>
      <c r="E9013" s="189">
        <v>0</v>
      </c>
    </row>
    <row r="9014" spans="1:5" x14ac:dyDescent="0.25">
      <c r="A9014" s="190">
        <v>3705010676</v>
      </c>
      <c r="B9014" s="190" t="s">
        <v>6234</v>
      </c>
      <c r="C9014" s="190" t="s">
        <v>916</v>
      </c>
      <c r="D9014" s="190" t="s">
        <v>479</v>
      </c>
      <c r="E9014" s="191">
        <v>0</v>
      </c>
    </row>
    <row r="9015" spans="1:5" x14ac:dyDescent="0.25">
      <c r="A9015" s="188">
        <v>3705010677</v>
      </c>
      <c r="B9015" s="188" t="s">
        <v>6235</v>
      </c>
      <c r="C9015" s="188" t="s">
        <v>916</v>
      </c>
      <c r="D9015" s="188" t="s">
        <v>479</v>
      </c>
      <c r="E9015" s="189">
        <v>0</v>
      </c>
    </row>
    <row r="9016" spans="1:5" x14ac:dyDescent="0.25">
      <c r="A9016" s="190">
        <v>3705010678</v>
      </c>
      <c r="B9016" s="190" t="s">
        <v>7476</v>
      </c>
      <c r="C9016" s="190" t="s">
        <v>916</v>
      </c>
      <c r="D9016" s="190" t="s">
        <v>479</v>
      </c>
      <c r="E9016" s="191">
        <v>0</v>
      </c>
    </row>
    <row r="9017" spans="1:5" x14ac:dyDescent="0.25">
      <c r="A9017" s="188">
        <v>3705010679</v>
      </c>
      <c r="B9017" s="188" t="s">
        <v>7477</v>
      </c>
      <c r="C9017" s="188" t="s">
        <v>916</v>
      </c>
      <c r="D9017" s="188" t="s">
        <v>479</v>
      </c>
      <c r="E9017" s="189">
        <v>0</v>
      </c>
    </row>
    <row r="9018" spans="1:5" x14ac:dyDescent="0.25">
      <c r="A9018" s="190">
        <v>3705010680</v>
      </c>
      <c r="B9018" s="190" t="s">
        <v>7478</v>
      </c>
      <c r="C9018" s="190" t="s">
        <v>916</v>
      </c>
      <c r="D9018" s="190" t="s">
        <v>479</v>
      </c>
      <c r="E9018" s="191">
        <v>0</v>
      </c>
    </row>
    <row r="9019" spans="1:5" x14ac:dyDescent="0.25">
      <c r="A9019" s="188">
        <v>3705010681</v>
      </c>
      <c r="B9019" s="188" t="s">
        <v>6236</v>
      </c>
      <c r="C9019" s="188" t="s">
        <v>916</v>
      </c>
      <c r="D9019" s="188" t="s">
        <v>479</v>
      </c>
      <c r="E9019" s="189">
        <v>0</v>
      </c>
    </row>
    <row r="9020" spans="1:5" x14ac:dyDescent="0.25">
      <c r="A9020" s="190">
        <v>3705010682</v>
      </c>
      <c r="B9020" s="190" t="s">
        <v>6237</v>
      </c>
      <c r="C9020" s="190" t="s">
        <v>916</v>
      </c>
      <c r="D9020" s="190" t="s">
        <v>479</v>
      </c>
      <c r="E9020" s="191">
        <v>0</v>
      </c>
    </row>
    <row r="9021" spans="1:5" x14ac:dyDescent="0.25">
      <c r="A9021" s="188">
        <v>3705010683</v>
      </c>
      <c r="B9021" s="188" t="s">
        <v>6238</v>
      </c>
      <c r="C9021" s="188" t="s">
        <v>916</v>
      </c>
      <c r="D9021" s="188" t="s">
        <v>479</v>
      </c>
      <c r="E9021" s="189">
        <v>0</v>
      </c>
    </row>
    <row r="9022" spans="1:5" x14ac:dyDescent="0.25">
      <c r="A9022" s="190">
        <v>3705010684</v>
      </c>
      <c r="B9022" s="190" t="s">
        <v>6239</v>
      </c>
      <c r="C9022" s="190" t="s">
        <v>916</v>
      </c>
      <c r="D9022" s="190" t="s">
        <v>479</v>
      </c>
      <c r="E9022" s="191">
        <v>0</v>
      </c>
    </row>
    <row r="9023" spans="1:5" x14ac:dyDescent="0.25">
      <c r="A9023" s="188">
        <v>3705010685</v>
      </c>
      <c r="B9023" s="188" t="s">
        <v>6240</v>
      </c>
      <c r="C9023" s="188" t="s">
        <v>916</v>
      </c>
      <c r="D9023" s="188" t="s">
        <v>479</v>
      </c>
      <c r="E9023" s="189">
        <v>0</v>
      </c>
    </row>
    <row r="9024" spans="1:5" x14ac:dyDescent="0.25">
      <c r="A9024" s="190">
        <v>3705010686</v>
      </c>
      <c r="B9024" s="190" t="s">
        <v>5797</v>
      </c>
      <c r="C9024" s="190" t="s">
        <v>916</v>
      </c>
      <c r="D9024" s="190" t="s">
        <v>1975</v>
      </c>
      <c r="E9024" s="191">
        <v>0</v>
      </c>
    </row>
    <row r="9025" spans="1:5" x14ac:dyDescent="0.25">
      <c r="A9025" s="188">
        <v>3705010687</v>
      </c>
      <c r="B9025" s="188" t="s">
        <v>5861</v>
      </c>
      <c r="C9025" s="188" t="s">
        <v>916</v>
      </c>
      <c r="D9025" s="188" t="s">
        <v>479</v>
      </c>
      <c r="E9025" s="189">
        <v>0</v>
      </c>
    </row>
    <row r="9026" spans="1:5" x14ac:dyDescent="0.25">
      <c r="A9026" s="190">
        <v>3705010688</v>
      </c>
      <c r="B9026" s="190" t="s">
        <v>6364</v>
      </c>
      <c r="C9026" s="190" t="s">
        <v>916</v>
      </c>
      <c r="D9026" s="190" t="s">
        <v>479</v>
      </c>
      <c r="E9026" s="191">
        <v>0</v>
      </c>
    </row>
    <row r="9027" spans="1:5" x14ac:dyDescent="0.25">
      <c r="A9027" s="188">
        <v>3705010689</v>
      </c>
      <c r="B9027" s="188" t="s">
        <v>5735</v>
      </c>
      <c r="C9027" s="188" t="s">
        <v>916</v>
      </c>
      <c r="D9027" s="188" t="s">
        <v>479</v>
      </c>
      <c r="E9027" s="189">
        <v>0</v>
      </c>
    </row>
    <row r="9028" spans="1:5" x14ac:dyDescent="0.25">
      <c r="A9028" s="190">
        <v>3705010690</v>
      </c>
      <c r="B9028" s="190" t="s">
        <v>7066</v>
      </c>
      <c r="C9028" s="190" t="s">
        <v>916</v>
      </c>
      <c r="D9028" s="190" t="s">
        <v>479</v>
      </c>
      <c r="E9028" s="191">
        <v>0</v>
      </c>
    </row>
    <row r="9029" spans="1:5" x14ac:dyDescent="0.25">
      <c r="A9029" s="188">
        <v>3705010691</v>
      </c>
      <c r="B9029" s="188" t="s">
        <v>6487</v>
      </c>
      <c r="C9029" s="188" t="s">
        <v>916</v>
      </c>
      <c r="D9029" s="188" t="s">
        <v>479</v>
      </c>
      <c r="E9029" s="189">
        <v>0</v>
      </c>
    </row>
    <row r="9030" spans="1:5" x14ac:dyDescent="0.25">
      <c r="A9030" s="190">
        <v>3705010692</v>
      </c>
      <c r="B9030" s="190" t="s">
        <v>6365</v>
      </c>
      <c r="C9030" s="190" t="s">
        <v>916</v>
      </c>
      <c r="D9030" s="190" t="s">
        <v>1975</v>
      </c>
      <c r="E9030" s="191">
        <v>0</v>
      </c>
    </row>
    <row r="9031" spans="1:5" x14ac:dyDescent="0.25">
      <c r="A9031" s="188">
        <v>3705010693</v>
      </c>
      <c r="B9031" s="188" t="s">
        <v>7067</v>
      </c>
      <c r="C9031" s="188" t="s">
        <v>916</v>
      </c>
      <c r="D9031" s="188" t="s">
        <v>874</v>
      </c>
      <c r="E9031" s="189">
        <v>0</v>
      </c>
    </row>
    <row r="9032" spans="1:5" x14ac:dyDescent="0.25">
      <c r="A9032" s="190">
        <v>3705010694</v>
      </c>
      <c r="B9032" s="190" t="s">
        <v>6866</v>
      </c>
      <c r="C9032" s="190" t="s">
        <v>916</v>
      </c>
      <c r="D9032" s="190" t="s">
        <v>1975</v>
      </c>
      <c r="E9032" s="191">
        <v>0</v>
      </c>
    </row>
    <row r="9033" spans="1:5" x14ac:dyDescent="0.25">
      <c r="A9033" s="188">
        <v>3705010695</v>
      </c>
      <c r="B9033" s="188" t="s">
        <v>6460</v>
      </c>
      <c r="C9033" s="188" t="s">
        <v>916</v>
      </c>
      <c r="D9033" s="188" t="s">
        <v>479</v>
      </c>
      <c r="E9033" s="189">
        <v>0</v>
      </c>
    </row>
    <row r="9034" spans="1:5" x14ac:dyDescent="0.25">
      <c r="A9034" s="190">
        <v>3705010696</v>
      </c>
      <c r="B9034" s="190" t="s">
        <v>6461</v>
      </c>
      <c r="C9034" s="190" t="s">
        <v>916</v>
      </c>
      <c r="D9034" s="190" t="s">
        <v>479</v>
      </c>
      <c r="E9034" s="191">
        <v>0</v>
      </c>
    </row>
    <row r="9035" spans="1:5" x14ac:dyDescent="0.25">
      <c r="A9035" s="188">
        <v>3705010697</v>
      </c>
      <c r="B9035" s="188" t="s">
        <v>6462</v>
      </c>
      <c r="C9035" s="188" t="s">
        <v>916</v>
      </c>
      <c r="D9035" s="188" t="s">
        <v>479</v>
      </c>
      <c r="E9035" s="189">
        <v>0</v>
      </c>
    </row>
    <row r="9036" spans="1:5" x14ac:dyDescent="0.25">
      <c r="A9036" s="190">
        <v>3705010698</v>
      </c>
      <c r="B9036" s="190" t="s">
        <v>6463</v>
      </c>
      <c r="C9036" s="190" t="s">
        <v>916</v>
      </c>
      <c r="D9036" s="190" t="s">
        <v>479</v>
      </c>
      <c r="E9036" s="191">
        <v>0</v>
      </c>
    </row>
    <row r="9037" spans="1:5" x14ac:dyDescent="0.25">
      <c r="A9037" s="188">
        <v>3705010699</v>
      </c>
      <c r="B9037" s="188" t="s">
        <v>6464</v>
      </c>
      <c r="C9037" s="188" t="s">
        <v>916</v>
      </c>
      <c r="D9037" s="188" t="s">
        <v>479</v>
      </c>
      <c r="E9037" s="189">
        <v>0</v>
      </c>
    </row>
    <row r="9038" spans="1:5" x14ac:dyDescent="0.25">
      <c r="A9038" s="190">
        <v>3705010700</v>
      </c>
      <c r="B9038" s="190" t="s">
        <v>6465</v>
      </c>
      <c r="C9038" s="190" t="s">
        <v>916</v>
      </c>
      <c r="D9038" s="190" t="s">
        <v>479</v>
      </c>
      <c r="E9038" s="191">
        <v>0</v>
      </c>
    </row>
    <row r="9039" spans="1:5" x14ac:dyDescent="0.25">
      <c r="A9039" s="188">
        <v>3705010701</v>
      </c>
      <c r="B9039" s="188" t="s">
        <v>6466</v>
      </c>
      <c r="C9039" s="188" t="s">
        <v>916</v>
      </c>
      <c r="D9039" s="188" t="s">
        <v>479</v>
      </c>
      <c r="E9039" s="189">
        <v>0</v>
      </c>
    </row>
    <row r="9040" spans="1:5" x14ac:dyDescent="0.25">
      <c r="A9040" s="190">
        <v>3705010702</v>
      </c>
      <c r="B9040" s="190" t="s">
        <v>6467</v>
      </c>
      <c r="C9040" s="190" t="s">
        <v>916</v>
      </c>
      <c r="D9040" s="190" t="s">
        <v>479</v>
      </c>
      <c r="E9040" s="191">
        <v>0</v>
      </c>
    </row>
    <row r="9041" spans="1:5" x14ac:dyDescent="0.25">
      <c r="A9041" s="188">
        <v>3705010703</v>
      </c>
      <c r="B9041" s="188" t="s">
        <v>7479</v>
      </c>
      <c r="C9041" s="188" t="s">
        <v>916</v>
      </c>
      <c r="D9041" s="188" t="s">
        <v>479</v>
      </c>
      <c r="E9041" s="189">
        <v>0</v>
      </c>
    </row>
    <row r="9042" spans="1:5" x14ac:dyDescent="0.25">
      <c r="A9042" s="190">
        <v>3705010704</v>
      </c>
      <c r="B9042" s="190" t="s">
        <v>7480</v>
      </c>
      <c r="C9042" s="190" t="s">
        <v>916</v>
      </c>
      <c r="D9042" s="190" t="s">
        <v>479</v>
      </c>
      <c r="E9042" s="191">
        <v>0</v>
      </c>
    </row>
    <row r="9043" spans="1:5" x14ac:dyDescent="0.25">
      <c r="A9043" s="188">
        <v>3705010705</v>
      </c>
      <c r="B9043" s="188" t="s">
        <v>6468</v>
      </c>
      <c r="C9043" s="188" t="s">
        <v>916</v>
      </c>
      <c r="D9043" s="188" t="s">
        <v>479</v>
      </c>
      <c r="E9043" s="189">
        <v>0</v>
      </c>
    </row>
    <row r="9044" spans="1:5" x14ac:dyDescent="0.25">
      <c r="A9044" s="190">
        <v>3705010706</v>
      </c>
      <c r="B9044" s="190" t="s">
        <v>6469</v>
      </c>
      <c r="C9044" s="190" t="s">
        <v>916</v>
      </c>
      <c r="D9044" s="190" t="s">
        <v>1975</v>
      </c>
      <c r="E9044" s="191">
        <v>0</v>
      </c>
    </row>
    <row r="9045" spans="1:5" x14ac:dyDescent="0.25">
      <c r="A9045" s="188">
        <v>3705010707</v>
      </c>
      <c r="B9045" s="188" t="s">
        <v>6433</v>
      </c>
      <c r="C9045" s="188" t="s">
        <v>916</v>
      </c>
      <c r="D9045" s="188" t="s">
        <v>1975</v>
      </c>
      <c r="E9045" s="189">
        <v>0</v>
      </c>
    </row>
    <row r="9046" spans="1:5" x14ac:dyDescent="0.25">
      <c r="A9046" s="190">
        <v>3705010708</v>
      </c>
      <c r="B9046" s="190" t="s">
        <v>6470</v>
      </c>
      <c r="C9046" s="190" t="s">
        <v>916</v>
      </c>
      <c r="D9046" s="190" t="s">
        <v>479</v>
      </c>
      <c r="E9046" s="191">
        <v>0</v>
      </c>
    </row>
    <row r="9047" spans="1:5" x14ac:dyDescent="0.25">
      <c r="A9047" s="188">
        <v>3705010709</v>
      </c>
      <c r="B9047" s="188" t="s">
        <v>7068</v>
      </c>
      <c r="C9047" s="188" t="s">
        <v>916</v>
      </c>
      <c r="D9047" s="188" t="s">
        <v>1975</v>
      </c>
      <c r="E9047" s="189">
        <v>0</v>
      </c>
    </row>
    <row r="9048" spans="1:5" x14ac:dyDescent="0.25">
      <c r="A9048" s="190">
        <v>3705010710</v>
      </c>
      <c r="B9048" s="190" t="s">
        <v>6457</v>
      </c>
      <c r="C9048" s="190" t="s">
        <v>916</v>
      </c>
      <c r="D9048" s="190" t="s">
        <v>1975</v>
      </c>
      <c r="E9048" s="191">
        <v>0</v>
      </c>
    </row>
    <row r="9049" spans="1:5" x14ac:dyDescent="0.25">
      <c r="A9049" s="188">
        <v>3705010711</v>
      </c>
      <c r="B9049" s="188" t="s">
        <v>6995</v>
      </c>
      <c r="C9049" s="188" t="s">
        <v>916</v>
      </c>
      <c r="D9049" s="188" t="s">
        <v>479</v>
      </c>
      <c r="E9049" s="189">
        <v>0</v>
      </c>
    </row>
    <row r="9050" spans="1:5" x14ac:dyDescent="0.25">
      <c r="A9050" s="190">
        <v>3705010712</v>
      </c>
      <c r="B9050" s="190" t="s">
        <v>6773</v>
      </c>
      <c r="C9050" s="190" t="s">
        <v>916</v>
      </c>
      <c r="D9050" s="190" t="s">
        <v>1975</v>
      </c>
      <c r="E9050" s="191">
        <v>0</v>
      </c>
    </row>
    <row r="9051" spans="1:5" x14ac:dyDescent="0.25">
      <c r="A9051" s="188">
        <v>3705010713</v>
      </c>
      <c r="B9051" s="188" t="s">
        <v>7228</v>
      </c>
      <c r="C9051" s="188" t="s">
        <v>916</v>
      </c>
      <c r="D9051" s="188" t="s">
        <v>479</v>
      </c>
      <c r="E9051" s="189">
        <v>0</v>
      </c>
    </row>
    <row r="9052" spans="1:5" x14ac:dyDescent="0.25">
      <c r="A9052" s="190">
        <v>3705010714</v>
      </c>
      <c r="B9052" s="190" t="s">
        <v>8051</v>
      </c>
      <c r="C9052" s="190" t="s">
        <v>916</v>
      </c>
      <c r="D9052" s="190" t="s">
        <v>1975</v>
      </c>
      <c r="E9052" s="191">
        <v>0</v>
      </c>
    </row>
    <row r="9053" spans="1:5" x14ac:dyDescent="0.25">
      <c r="A9053" s="188">
        <v>3705010715</v>
      </c>
      <c r="B9053" s="188" t="s">
        <v>8052</v>
      </c>
      <c r="C9053" s="188" t="s">
        <v>916</v>
      </c>
      <c r="D9053" s="188" t="s">
        <v>1975</v>
      </c>
      <c r="E9053" s="189">
        <v>0</v>
      </c>
    </row>
    <row r="9054" spans="1:5" x14ac:dyDescent="0.25">
      <c r="A9054" s="190">
        <v>3705010716</v>
      </c>
      <c r="B9054" s="190" t="s">
        <v>8053</v>
      </c>
      <c r="C9054" s="190" t="s">
        <v>916</v>
      </c>
      <c r="D9054" s="190" t="s">
        <v>1975</v>
      </c>
      <c r="E9054" s="191">
        <v>0</v>
      </c>
    </row>
    <row r="9055" spans="1:5" x14ac:dyDescent="0.25">
      <c r="A9055" s="188">
        <v>3705010717</v>
      </c>
      <c r="B9055" s="188" t="s">
        <v>5711</v>
      </c>
      <c r="C9055" s="188" t="s">
        <v>916</v>
      </c>
      <c r="D9055" s="188" t="s">
        <v>479</v>
      </c>
      <c r="E9055" s="189">
        <v>0</v>
      </c>
    </row>
    <row r="9056" spans="1:5" x14ac:dyDescent="0.25">
      <c r="A9056" s="190">
        <v>3705010718</v>
      </c>
      <c r="B9056" s="190" t="s">
        <v>8054</v>
      </c>
      <c r="C9056" s="190" t="s">
        <v>916</v>
      </c>
      <c r="D9056" s="190" t="s">
        <v>479</v>
      </c>
      <c r="E9056" s="191">
        <v>0</v>
      </c>
    </row>
    <row r="9057" spans="1:5" x14ac:dyDescent="0.25">
      <c r="A9057" s="188">
        <v>3705010719</v>
      </c>
      <c r="B9057" s="188" t="s">
        <v>8055</v>
      </c>
      <c r="C9057" s="188" t="s">
        <v>916</v>
      </c>
      <c r="D9057" s="188" t="s">
        <v>479</v>
      </c>
      <c r="E9057" s="189">
        <v>0</v>
      </c>
    </row>
    <row r="9058" spans="1:5" x14ac:dyDescent="0.25">
      <c r="A9058" s="190">
        <v>3705010720</v>
      </c>
      <c r="B9058" s="190" t="s">
        <v>8056</v>
      </c>
      <c r="C9058" s="190" t="s">
        <v>916</v>
      </c>
      <c r="D9058" s="190" t="s">
        <v>479</v>
      </c>
      <c r="E9058" s="191">
        <v>0</v>
      </c>
    </row>
    <row r="9059" spans="1:5" x14ac:dyDescent="0.25">
      <c r="A9059" s="188">
        <v>3705010721</v>
      </c>
      <c r="B9059" s="188" t="s">
        <v>8057</v>
      </c>
      <c r="C9059" s="188" t="s">
        <v>916</v>
      </c>
      <c r="D9059" s="188" t="s">
        <v>479</v>
      </c>
      <c r="E9059" s="189">
        <v>0</v>
      </c>
    </row>
    <row r="9060" spans="1:5" x14ac:dyDescent="0.25">
      <c r="A9060" s="190">
        <v>3705010722</v>
      </c>
      <c r="B9060" s="190" t="s">
        <v>8058</v>
      </c>
      <c r="C9060" s="190" t="s">
        <v>916</v>
      </c>
      <c r="D9060" s="190" t="s">
        <v>479</v>
      </c>
      <c r="E9060" s="191">
        <v>0</v>
      </c>
    </row>
    <row r="9061" spans="1:5" x14ac:dyDescent="0.25">
      <c r="A9061" s="188">
        <v>3705010723</v>
      </c>
      <c r="B9061" s="188" t="s">
        <v>8059</v>
      </c>
      <c r="C9061" s="188" t="s">
        <v>916</v>
      </c>
      <c r="D9061" s="188" t="s">
        <v>479</v>
      </c>
      <c r="E9061" s="189">
        <v>0</v>
      </c>
    </row>
    <row r="9062" spans="1:5" x14ac:dyDescent="0.25">
      <c r="A9062" s="190">
        <v>3705010724</v>
      </c>
      <c r="B9062" s="190" t="s">
        <v>8060</v>
      </c>
      <c r="C9062" s="190" t="s">
        <v>916</v>
      </c>
      <c r="D9062" s="190" t="s">
        <v>479</v>
      </c>
      <c r="E9062" s="191">
        <v>0</v>
      </c>
    </row>
    <row r="9063" spans="1:5" x14ac:dyDescent="0.25">
      <c r="A9063" s="188">
        <v>3705010725</v>
      </c>
      <c r="B9063" s="188" t="s">
        <v>8061</v>
      </c>
      <c r="C9063" s="188" t="s">
        <v>916</v>
      </c>
      <c r="D9063" s="188" t="s">
        <v>479</v>
      </c>
      <c r="E9063" s="189">
        <v>0</v>
      </c>
    </row>
    <row r="9064" spans="1:5" x14ac:dyDescent="0.25">
      <c r="A9064" s="190">
        <v>3705010726</v>
      </c>
      <c r="B9064" s="190" t="s">
        <v>6539</v>
      </c>
      <c r="C9064" s="190" t="s">
        <v>916</v>
      </c>
      <c r="D9064" s="190" t="s">
        <v>479</v>
      </c>
      <c r="E9064" s="191">
        <v>0</v>
      </c>
    </row>
    <row r="9065" spans="1:5" x14ac:dyDescent="0.25">
      <c r="A9065" s="188">
        <v>3705010727</v>
      </c>
      <c r="B9065" s="188" t="s">
        <v>6564</v>
      </c>
      <c r="C9065" s="188" t="s">
        <v>916</v>
      </c>
      <c r="D9065" s="188" t="s">
        <v>1975</v>
      </c>
      <c r="E9065" s="189">
        <v>0</v>
      </c>
    </row>
    <row r="9066" spans="1:5" x14ac:dyDescent="0.25">
      <c r="A9066" s="190">
        <v>3705010728</v>
      </c>
      <c r="B9066" s="190" t="s">
        <v>8062</v>
      </c>
      <c r="C9066" s="190" t="s">
        <v>916</v>
      </c>
      <c r="D9066" s="190" t="s">
        <v>479</v>
      </c>
      <c r="E9066" s="191">
        <v>0</v>
      </c>
    </row>
    <row r="9067" spans="1:5" x14ac:dyDescent="0.25">
      <c r="A9067" s="188">
        <v>3705010729</v>
      </c>
      <c r="B9067" s="188" t="s">
        <v>8063</v>
      </c>
      <c r="C9067" s="188" t="s">
        <v>916</v>
      </c>
      <c r="D9067" s="188" t="s">
        <v>479</v>
      </c>
      <c r="E9067" s="189">
        <v>0</v>
      </c>
    </row>
    <row r="9068" spans="1:5" x14ac:dyDescent="0.25">
      <c r="A9068" s="190">
        <v>3705010730</v>
      </c>
      <c r="B9068" s="190" t="s">
        <v>6565</v>
      </c>
      <c r="C9068" s="190" t="s">
        <v>916</v>
      </c>
      <c r="D9068" s="190" t="s">
        <v>479</v>
      </c>
      <c r="E9068" s="191">
        <v>0</v>
      </c>
    </row>
    <row r="9069" spans="1:5" x14ac:dyDescent="0.25">
      <c r="A9069" s="188">
        <v>3705010731</v>
      </c>
      <c r="B9069" s="188" t="s">
        <v>7017</v>
      </c>
      <c r="C9069" s="188" t="s">
        <v>916</v>
      </c>
      <c r="D9069" s="188" t="s">
        <v>874</v>
      </c>
      <c r="E9069" s="189">
        <v>0</v>
      </c>
    </row>
    <row r="9070" spans="1:5" x14ac:dyDescent="0.25">
      <c r="A9070" s="190">
        <v>3705010732</v>
      </c>
      <c r="B9070" s="190" t="s">
        <v>8064</v>
      </c>
      <c r="C9070" s="190" t="s">
        <v>916</v>
      </c>
      <c r="D9070" s="190" t="s">
        <v>1975</v>
      </c>
      <c r="E9070" s="191">
        <v>0</v>
      </c>
    </row>
    <row r="9071" spans="1:5" x14ac:dyDescent="0.25">
      <c r="A9071" s="188">
        <v>3705010733</v>
      </c>
      <c r="B9071" s="188" t="s">
        <v>2226</v>
      </c>
      <c r="C9071" s="188" t="s">
        <v>916</v>
      </c>
      <c r="D9071" s="188" t="s">
        <v>1975</v>
      </c>
      <c r="E9071" s="189">
        <v>0</v>
      </c>
    </row>
    <row r="9072" spans="1:5" x14ac:dyDescent="0.25">
      <c r="A9072" s="190">
        <v>3705010734</v>
      </c>
      <c r="B9072" s="190" t="s">
        <v>8065</v>
      </c>
      <c r="C9072" s="190" t="s">
        <v>916</v>
      </c>
      <c r="D9072" s="190" t="s">
        <v>479</v>
      </c>
      <c r="E9072" s="191">
        <v>0</v>
      </c>
    </row>
    <row r="9073" spans="1:5" x14ac:dyDescent="0.25">
      <c r="A9073" s="188">
        <v>3705010735</v>
      </c>
      <c r="B9073" s="188" t="s">
        <v>7990</v>
      </c>
      <c r="C9073" s="188" t="s">
        <v>916</v>
      </c>
      <c r="D9073" s="188" t="s">
        <v>1975</v>
      </c>
      <c r="E9073" s="189">
        <v>0</v>
      </c>
    </row>
    <row r="9074" spans="1:5" x14ac:dyDescent="0.25">
      <c r="A9074" s="190">
        <v>3705010736</v>
      </c>
      <c r="B9074" s="190" t="s">
        <v>7991</v>
      </c>
      <c r="C9074" s="190" t="s">
        <v>916</v>
      </c>
      <c r="D9074" s="190" t="s">
        <v>1975</v>
      </c>
      <c r="E9074" s="191">
        <v>0</v>
      </c>
    </row>
    <row r="9075" spans="1:5" x14ac:dyDescent="0.25">
      <c r="A9075" s="188">
        <v>3705010737</v>
      </c>
      <c r="B9075" s="188" t="s">
        <v>7993</v>
      </c>
      <c r="C9075" s="188" t="s">
        <v>916</v>
      </c>
      <c r="D9075" s="188" t="s">
        <v>1975</v>
      </c>
      <c r="E9075" s="189">
        <v>0</v>
      </c>
    </row>
    <row r="9076" spans="1:5" x14ac:dyDescent="0.25">
      <c r="A9076" s="190">
        <v>3705010738</v>
      </c>
      <c r="B9076" s="190" t="s">
        <v>7992</v>
      </c>
      <c r="C9076" s="190" t="s">
        <v>916</v>
      </c>
      <c r="D9076" s="190" t="s">
        <v>1975</v>
      </c>
      <c r="E9076" s="191">
        <v>0</v>
      </c>
    </row>
    <row r="9077" spans="1:5" x14ac:dyDescent="0.25">
      <c r="A9077" s="188">
        <v>3705010739</v>
      </c>
      <c r="B9077" s="188" t="s">
        <v>7989</v>
      </c>
      <c r="C9077" s="188" t="s">
        <v>916</v>
      </c>
      <c r="D9077" s="188" t="s">
        <v>1975</v>
      </c>
      <c r="E9077" s="189">
        <v>0</v>
      </c>
    </row>
    <row r="9078" spans="1:5" x14ac:dyDescent="0.25">
      <c r="A9078" s="190">
        <v>3705010740</v>
      </c>
      <c r="B9078" s="190" t="s">
        <v>8066</v>
      </c>
      <c r="C9078" s="190" t="s">
        <v>916</v>
      </c>
      <c r="D9078" s="190" t="s">
        <v>1975</v>
      </c>
      <c r="E9078" s="191">
        <v>0</v>
      </c>
    </row>
    <row r="9079" spans="1:5" x14ac:dyDescent="0.25">
      <c r="A9079" s="188">
        <v>3705010741</v>
      </c>
      <c r="B9079" s="188" t="s">
        <v>8067</v>
      </c>
      <c r="C9079" s="188" t="s">
        <v>916</v>
      </c>
      <c r="D9079" s="188" t="s">
        <v>479</v>
      </c>
      <c r="E9079" s="189">
        <v>0</v>
      </c>
    </row>
    <row r="9080" spans="1:5" x14ac:dyDescent="0.25">
      <c r="A9080" s="190">
        <v>3705010742</v>
      </c>
      <c r="B9080" s="190" t="s">
        <v>8068</v>
      </c>
      <c r="C9080" s="190" t="s">
        <v>916</v>
      </c>
      <c r="D9080" s="190" t="s">
        <v>479</v>
      </c>
      <c r="E9080" s="191">
        <v>0</v>
      </c>
    </row>
    <row r="9081" spans="1:5" x14ac:dyDescent="0.25">
      <c r="A9081" s="188">
        <v>3705010743</v>
      </c>
      <c r="B9081" s="188" t="s">
        <v>8069</v>
      </c>
      <c r="C9081" s="188" t="s">
        <v>916</v>
      </c>
      <c r="D9081" s="188" t="s">
        <v>479</v>
      </c>
      <c r="E9081" s="189">
        <v>0</v>
      </c>
    </row>
    <row r="9082" spans="1:5" x14ac:dyDescent="0.25">
      <c r="A9082" s="190">
        <v>3705010744</v>
      </c>
      <c r="B9082" s="190" t="s">
        <v>6599</v>
      </c>
      <c r="C9082" s="190" t="s">
        <v>916</v>
      </c>
      <c r="D9082" s="190" t="s">
        <v>479</v>
      </c>
      <c r="E9082" s="191">
        <v>0</v>
      </c>
    </row>
    <row r="9083" spans="1:5" x14ac:dyDescent="0.25">
      <c r="A9083" s="188">
        <v>3705010745</v>
      </c>
      <c r="B9083" s="188" t="s">
        <v>8070</v>
      </c>
      <c r="C9083" s="188" t="s">
        <v>916</v>
      </c>
      <c r="D9083" s="188" t="s">
        <v>2354</v>
      </c>
      <c r="E9083" s="189">
        <v>0</v>
      </c>
    </row>
    <row r="9084" spans="1:5" x14ac:dyDescent="0.25">
      <c r="A9084" s="190">
        <v>3705010746</v>
      </c>
      <c r="B9084" s="190" t="s">
        <v>8071</v>
      </c>
      <c r="C9084" s="190" t="s">
        <v>916</v>
      </c>
      <c r="D9084" s="190" t="s">
        <v>479</v>
      </c>
      <c r="E9084" s="191">
        <v>0</v>
      </c>
    </row>
    <row r="9085" spans="1:5" x14ac:dyDescent="0.25">
      <c r="A9085" s="188">
        <v>3705010747</v>
      </c>
      <c r="B9085" s="188" t="s">
        <v>7137</v>
      </c>
      <c r="C9085" s="188" t="s">
        <v>916</v>
      </c>
      <c r="D9085" s="188" t="s">
        <v>479</v>
      </c>
      <c r="E9085" s="189">
        <v>0</v>
      </c>
    </row>
    <row r="9086" spans="1:5" x14ac:dyDescent="0.25">
      <c r="A9086" s="190">
        <v>3705010748</v>
      </c>
      <c r="B9086" s="190" t="s">
        <v>7138</v>
      </c>
      <c r="C9086" s="190" t="s">
        <v>916</v>
      </c>
      <c r="D9086" s="190" t="s">
        <v>479</v>
      </c>
      <c r="E9086" s="191">
        <v>0</v>
      </c>
    </row>
    <row r="9087" spans="1:5" x14ac:dyDescent="0.25">
      <c r="A9087" s="188">
        <v>3705010749</v>
      </c>
      <c r="B9087" s="188" t="s">
        <v>8072</v>
      </c>
      <c r="C9087" s="188" t="s">
        <v>916</v>
      </c>
      <c r="D9087" s="188" t="s">
        <v>1975</v>
      </c>
      <c r="E9087" s="189">
        <v>0</v>
      </c>
    </row>
    <row r="9088" spans="1:5" x14ac:dyDescent="0.25">
      <c r="A9088" s="190">
        <v>3705010750</v>
      </c>
      <c r="B9088" s="190" t="s">
        <v>8073</v>
      </c>
      <c r="C9088" s="190" t="s">
        <v>916</v>
      </c>
      <c r="D9088" s="190" t="s">
        <v>1975</v>
      </c>
      <c r="E9088" s="191">
        <v>0</v>
      </c>
    </row>
    <row r="9089" spans="1:5" x14ac:dyDescent="0.25">
      <c r="A9089" s="188">
        <v>3705010751</v>
      </c>
      <c r="B9089" s="188" t="s">
        <v>7156</v>
      </c>
      <c r="C9089" s="188" t="s">
        <v>916</v>
      </c>
      <c r="D9089" s="188" t="s">
        <v>1975</v>
      </c>
      <c r="E9089" s="189">
        <v>0</v>
      </c>
    </row>
    <row r="9090" spans="1:5" x14ac:dyDescent="0.25">
      <c r="A9090" s="190">
        <v>3705010752</v>
      </c>
      <c r="B9090" s="190" t="s">
        <v>7229</v>
      </c>
      <c r="C9090" s="190" t="s">
        <v>916</v>
      </c>
      <c r="D9090" s="190" t="s">
        <v>1975</v>
      </c>
      <c r="E9090" s="191">
        <v>0</v>
      </c>
    </row>
    <row r="9091" spans="1:5" x14ac:dyDescent="0.25">
      <c r="A9091" s="188">
        <v>3705010753</v>
      </c>
      <c r="B9091" s="188" t="s">
        <v>7230</v>
      </c>
      <c r="C9091" s="188" t="s">
        <v>916</v>
      </c>
      <c r="D9091" s="188" t="s">
        <v>1975</v>
      </c>
      <c r="E9091" s="189">
        <v>0</v>
      </c>
    </row>
    <row r="9092" spans="1:5" x14ac:dyDescent="0.25">
      <c r="A9092" s="190">
        <v>3705010754</v>
      </c>
      <c r="B9092" s="190" t="s">
        <v>7231</v>
      </c>
      <c r="C9092" s="190" t="s">
        <v>916</v>
      </c>
      <c r="D9092" s="190" t="s">
        <v>1975</v>
      </c>
      <c r="E9092" s="191">
        <v>0</v>
      </c>
    </row>
    <row r="9093" spans="1:5" x14ac:dyDescent="0.25">
      <c r="A9093" s="188">
        <v>3705010755</v>
      </c>
      <c r="B9093" s="188" t="s">
        <v>7232</v>
      </c>
      <c r="C9093" s="188" t="s">
        <v>916</v>
      </c>
      <c r="D9093" s="188" t="s">
        <v>1975</v>
      </c>
      <c r="E9093" s="189">
        <v>0</v>
      </c>
    </row>
    <row r="9094" spans="1:5" x14ac:dyDescent="0.25">
      <c r="A9094" s="190">
        <v>3705010756</v>
      </c>
      <c r="B9094" s="190" t="s">
        <v>7233</v>
      </c>
      <c r="C9094" s="190" t="s">
        <v>916</v>
      </c>
      <c r="D9094" s="190" t="s">
        <v>1975</v>
      </c>
      <c r="E9094" s="191">
        <v>0</v>
      </c>
    </row>
    <row r="9095" spans="1:5" x14ac:dyDescent="0.25">
      <c r="A9095" s="188">
        <v>3705010757</v>
      </c>
      <c r="B9095" s="188" t="s">
        <v>7234</v>
      </c>
      <c r="C9095" s="188" t="s">
        <v>916</v>
      </c>
      <c r="D9095" s="188" t="s">
        <v>1975</v>
      </c>
      <c r="E9095" s="189">
        <v>0</v>
      </c>
    </row>
    <row r="9096" spans="1:5" x14ac:dyDescent="0.25">
      <c r="A9096" s="190">
        <v>3705010758</v>
      </c>
      <c r="B9096" s="190" t="s">
        <v>7235</v>
      </c>
      <c r="C9096" s="190" t="s">
        <v>916</v>
      </c>
      <c r="D9096" s="190" t="s">
        <v>1975</v>
      </c>
      <c r="E9096" s="191">
        <v>0</v>
      </c>
    </row>
    <row r="9097" spans="1:5" x14ac:dyDescent="0.25">
      <c r="A9097" s="188">
        <v>3705010759</v>
      </c>
      <c r="B9097" s="188" t="s">
        <v>7236</v>
      </c>
      <c r="C9097" s="188" t="s">
        <v>916</v>
      </c>
      <c r="D9097" s="188" t="s">
        <v>1975</v>
      </c>
      <c r="E9097" s="189">
        <v>0</v>
      </c>
    </row>
    <row r="9098" spans="1:5" x14ac:dyDescent="0.25">
      <c r="A9098" s="190">
        <v>3705010760</v>
      </c>
      <c r="B9098" s="190" t="s">
        <v>7237</v>
      </c>
      <c r="C9098" s="190" t="s">
        <v>916</v>
      </c>
      <c r="D9098" s="190" t="s">
        <v>1975</v>
      </c>
      <c r="E9098" s="191">
        <v>0</v>
      </c>
    </row>
    <row r="9099" spans="1:5" x14ac:dyDescent="0.25">
      <c r="A9099" s="188">
        <v>3705010761</v>
      </c>
      <c r="B9099" s="188" t="s">
        <v>7238</v>
      </c>
      <c r="C9099" s="188" t="s">
        <v>916</v>
      </c>
      <c r="D9099" s="188" t="s">
        <v>1975</v>
      </c>
      <c r="E9099" s="189">
        <v>0</v>
      </c>
    </row>
    <row r="9100" spans="1:5" x14ac:dyDescent="0.25">
      <c r="A9100" s="190">
        <v>3705010762</v>
      </c>
      <c r="B9100" s="190" t="s">
        <v>7239</v>
      </c>
      <c r="C9100" s="190" t="s">
        <v>916</v>
      </c>
      <c r="D9100" s="190" t="s">
        <v>1975</v>
      </c>
      <c r="E9100" s="191">
        <v>0</v>
      </c>
    </row>
    <row r="9101" spans="1:5" x14ac:dyDescent="0.25">
      <c r="A9101" s="188">
        <v>3705010763</v>
      </c>
      <c r="B9101" s="188" t="s">
        <v>7240</v>
      </c>
      <c r="C9101" s="188" t="s">
        <v>916</v>
      </c>
      <c r="D9101" s="188" t="s">
        <v>1975</v>
      </c>
      <c r="E9101" s="189">
        <v>0</v>
      </c>
    </row>
    <row r="9102" spans="1:5" x14ac:dyDescent="0.25">
      <c r="A9102" s="190">
        <v>3705010764</v>
      </c>
      <c r="B9102" s="190" t="s">
        <v>8074</v>
      </c>
      <c r="C9102" s="190" t="s">
        <v>916</v>
      </c>
      <c r="D9102" s="190" t="s">
        <v>1975</v>
      </c>
      <c r="E9102" s="191">
        <v>0</v>
      </c>
    </row>
    <row r="9103" spans="1:5" x14ac:dyDescent="0.25">
      <c r="A9103" s="188">
        <v>3705010765</v>
      </c>
      <c r="B9103" s="188" t="s">
        <v>8075</v>
      </c>
      <c r="C9103" s="188" t="s">
        <v>916</v>
      </c>
      <c r="D9103" s="188" t="s">
        <v>479</v>
      </c>
      <c r="E9103" s="189">
        <v>0</v>
      </c>
    </row>
    <row r="9104" spans="1:5" x14ac:dyDescent="0.25">
      <c r="A9104" s="190">
        <v>3705010766</v>
      </c>
      <c r="B9104" s="190" t="s">
        <v>8076</v>
      </c>
      <c r="C9104" s="190" t="s">
        <v>916</v>
      </c>
      <c r="D9104" s="190" t="s">
        <v>1975</v>
      </c>
      <c r="E9104" s="191">
        <v>0</v>
      </c>
    </row>
    <row r="9105" spans="1:5" x14ac:dyDescent="0.25">
      <c r="A9105" s="188">
        <v>3705010767</v>
      </c>
      <c r="B9105" s="188" t="s">
        <v>7143</v>
      </c>
      <c r="C9105" s="188" t="s">
        <v>916</v>
      </c>
      <c r="D9105" s="188" t="s">
        <v>479</v>
      </c>
      <c r="E9105" s="189">
        <v>0</v>
      </c>
    </row>
    <row r="9106" spans="1:5" x14ac:dyDescent="0.25">
      <c r="A9106" s="190">
        <v>3705010768</v>
      </c>
      <c r="B9106" s="190" t="s">
        <v>7241</v>
      </c>
      <c r="C9106" s="190" t="s">
        <v>916</v>
      </c>
      <c r="D9106" s="190" t="s">
        <v>1975</v>
      </c>
      <c r="E9106" s="191">
        <v>0</v>
      </c>
    </row>
    <row r="9107" spans="1:5" x14ac:dyDescent="0.25">
      <c r="A9107" s="188">
        <v>3705010769</v>
      </c>
      <c r="B9107" s="188" t="s">
        <v>8077</v>
      </c>
      <c r="C9107" s="188" t="s">
        <v>916</v>
      </c>
      <c r="D9107" s="188" t="s">
        <v>1975</v>
      </c>
      <c r="E9107" s="189">
        <v>0</v>
      </c>
    </row>
    <row r="9108" spans="1:5" x14ac:dyDescent="0.25">
      <c r="A9108" s="190">
        <v>3705010770</v>
      </c>
      <c r="B9108" s="190" t="s">
        <v>8078</v>
      </c>
      <c r="C9108" s="190" t="s">
        <v>916</v>
      </c>
      <c r="D9108" s="190" t="s">
        <v>1975</v>
      </c>
      <c r="E9108" s="191">
        <v>0</v>
      </c>
    </row>
    <row r="9109" spans="1:5" x14ac:dyDescent="0.25">
      <c r="A9109" s="188">
        <v>3705010771</v>
      </c>
      <c r="B9109" s="188" t="s">
        <v>8079</v>
      </c>
      <c r="C9109" s="188" t="s">
        <v>916</v>
      </c>
      <c r="D9109" s="188" t="s">
        <v>1975</v>
      </c>
      <c r="E9109" s="189">
        <v>0</v>
      </c>
    </row>
    <row r="9110" spans="1:5" x14ac:dyDescent="0.25">
      <c r="A9110" s="190">
        <v>3705010772</v>
      </c>
      <c r="B9110" s="190" t="s">
        <v>8080</v>
      </c>
      <c r="C9110" s="190" t="s">
        <v>916</v>
      </c>
      <c r="D9110" s="190" t="s">
        <v>1975</v>
      </c>
      <c r="E9110" s="191">
        <v>0</v>
      </c>
    </row>
    <row r="9111" spans="1:5" x14ac:dyDescent="0.25">
      <c r="A9111" s="188">
        <v>3705010773</v>
      </c>
      <c r="B9111" s="188" t="s">
        <v>8081</v>
      </c>
      <c r="C9111" s="188" t="s">
        <v>916</v>
      </c>
      <c r="D9111" s="188" t="s">
        <v>1975</v>
      </c>
      <c r="E9111" s="189">
        <v>0</v>
      </c>
    </row>
    <row r="9112" spans="1:5" x14ac:dyDescent="0.25">
      <c r="A9112" s="190">
        <v>3705010774</v>
      </c>
      <c r="B9112" s="190" t="s">
        <v>8082</v>
      </c>
      <c r="C9112" s="190" t="s">
        <v>916</v>
      </c>
      <c r="D9112" s="190" t="s">
        <v>1975</v>
      </c>
      <c r="E9112" s="191">
        <v>0</v>
      </c>
    </row>
    <row r="9113" spans="1:5" x14ac:dyDescent="0.25">
      <c r="A9113" s="188">
        <v>3705010775</v>
      </c>
      <c r="B9113" s="188" t="s">
        <v>8083</v>
      </c>
      <c r="C9113" s="188" t="s">
        <v>916</v>
      </c>
      <c r="D9113" s="188" t="s">
        <v>1975</v>
      </c>
      <c r="E9113" s="189">
        <v>0</v>
      </c>
    </row>
    <row r="9114" spans="1:5" x14ac:dyDescent="0.25">
      <c r="A9114" s="190">
        <v>3705010776</v>
      </c>
      <c r="B9114" s="190" t="s">
        <v>8084</v>
      </c>
      <c r="C9114" s="190" t="s">
        <v>916</v>
      </c>
      <c r="D9114" s="190" t="s">
        <v>1975</v>
      </c>
      <c r="E9114" s="191">
        <v>0</v>
      </c>
    </row>
    <row r="9115" spans="1:5" x14ac:dyDescent="0.25">
      <c r="A9115" s="188">
        <v>3705010777</v>
      </c>
      <c r="B9115" s="188" t="s">
        <v>8085</v>
      </c>
      <c r="C9115" s="188" t="s">
        <v>916</v>
      </c>
      <c r="D9115" s="188" t="s">
        <v>1975</v>
      </c>
      <c r="E9115" s="189">
        <v>0</v>
      </c>
    </row>
    <row r="9116" spans="1:5" x14ac:dyDescent="0.25">
      <c r="A9116" s="190">
        <v>3705010778</v>
      </c>
      <c r="B9116" s="190" t="s">
        <v>8086</v>
      </c>
      <c r="C9116" s="190" t="s">
        <v>916</v>
      </c>
      <c r="D9116" s="190" t="s">
        <v>1975</v>
      </c>
      <c r="E9116" s="191">
        <v>0</v>
      </c>
    </row>
    <row r="9117" spans="1:5" x14ac:dyDescent="0.25">
      <c r="A9117" s="188">
        <v>3705010779</v>
      </c>
      <c r="B9117" s="188" t="s">
        <v>8087</v>
      </c>
      <c r="C9117" s="188" t="s">
        <v>916</v>
      </c>
      <c r="D9117" s="188" t="s">
        <v>1975</v>
      </c>
      <c r="E9117" s="189">
        <v>0</v>
      </c>
    </row>
    <row r="9118" spans="1:5" x14ac:dyDescent="0.25">
      <c r="A9118" s="190">
        <v>3705010780</v>
      </c>
      <c r="B9118" s="190" t="s">
        <v>8088</v>
      </c>
      <c r="C9118" s="190" t="s">
        <v>916</v>
      </c>
      <c r="D9118" s="190" t="s">
        <v>1975</v>
      </c>
      <c r="E9118" s="191">
        <v>0</v>
      </c>
    </row>
    <row r="9119" spans="1:5" x14ac:dyDescent="0.25">
      <c r="A9119" s="188">
        <v>3705010781</v>
      </c>
      <c r="B9119" s="188" t="s">
        <v>8089</v>
      </c>
      <c r="C9119" s="188" t="s">
        <v>916</v>
      </c>
      <c r="D9119" s="188" t="s">
        <v>1975</v>
      </c>
      <c r="E9119" s="189">
        <v>0</v>
      </c>
    </row>
    <row r="9120" spans="1:5" x14ac:dyDescent="0.25">
      <c r="A9120" s="190">
        <v>3705010782</v>
      </c>
      <c r="B9120" s="190" t="s">
        <v>8090</v>
      </c>
      <c r="C9120" s="190" t="s">
        <v>916</v>
      </c>
      <c r="D9120" s="190" t="s">
        <v>1975</v>
      </c>
      <c r="E9120" s="191">
        <v>0</v>
      </c>
    </row>
    <row r="9121" spans="1:5" x14ac:dyDescent="0.25">
      <c r="A9121" s="188">
        <v>3705010783</v>
      </c>
      <c r="B9121" s="188" t="s">
        <v>8091</v>
      </c>
      <c r="C9121" s="188" t="s">
        <v>916</v>
      </c>
      <c r="D9121" s="188" t="s">
        <v>1975</v>
      </c>
      <c r="E9121" s="189">
        <v>0</v>
      </c>
    </row>
    <row r="9122" spans="1:5" x14ac:dyDescent="0.25">
      <c r="A9122" s="190">
        <v>3705010784</v>
      </c>
      <c r="B9122" s="190" t="s">
        <v>2617</v>
      </c>
      <c r="C9122" s="190" t="s">
        <v>916</v>
      </c>
      <c r="D9122" s="190" t="s">
        <v>1975</v>
      </c>
      <c r="E9122" s="191">
        <v>0</v>
      </c>
    </row>
    <row r="9123" spans="1:5" x14ac:dyDescent="0.25">
      <c r="A9123" s="188">
        <v>3705010785</v>
      </c>
      <c r="B9123" s="188" t="s">
        <v>8092</v>
      </c>
      <c r="C9123" s="188" t="s">
        <v>916</v>
      </c>
      <c r="D9123" s="188" t="s">
        <v>479</v>
      </c>
      <c r="E9123" s="189">
        <v>0</v>
      </c>
    </row>
    <row r="9124" spans="1:5" x14ac:dyDescent="0.25">
      <c r="A9124" s="190">
        <v>3705010786</v>
      </c>
      <c r="B9124" s="190" t="s">
        <v>7916</v>
      </c>
      <c r="C9124" s="190" t="s">
        <v>916</v>
      </c>
      <c r="D9124" s="190" t="s">
        <v>479</v>
      </c>
      <c r="E9124" s="191">
        <v>0</v>
      </c>
    </row>
    <row r="9125" spans="1:5" x14ac:dyDescent="0.25">
      <c r="A9125" s="188">
        <v>3705010787</v>
      </c>
      <c r="B9125" s="188" t="s">
        <v>8093</v>
      </c>
      <c r="C9125" s="188" t="s">
        <v>916</v>
      </c>
      <c r="D9125" s="188" t="s">
        <v>479</v>
      </c>
      <c r="E9125" s="189">
        <v>0</v>
      </c>
    </row>
    <row r="9126" spans="1:5" x14ac:dyDescent="0.25">
      <c r="A9126" s="190">
        <v>3705010788</v>
      </c>
      <c r="B9126" s="190" t="s">
        <v>7917</v>
      </c>
      <c r="C9126" s="190" t="s">
        <v>916</v>
      </c>
      <c r="D9126" s="190" t="s">
        <v>479</v>
      </c>
      <c r="E9126" s="191">
        <v>0</v>
      </c>
    </row>
    <row r="9127" spans="1:5" x14ac:dyDescent="0.25">
      <c r="A9127" s="188">
        <v>3705010789</v>
      </c>
      <c r="B9127" s="188" t="s">
        <v>7802</v>
      </c>
      <c r="C9127" s="188" t="s">
        <v>916</v>
      </c>
      <c r="D9127" s="188" t="s">
        <v>479</v>
      </c>
      <c r="E9127" s="189">
        <v>0</v>
      </c>
    </row>
    <row r="9128" spans="1:5" x14ac:dyDescent="0.25">
      <c r="A9128" s="190">
        <v>3705010790</v>
      </c>
      <c r="B9128" s="190" t="s">
        <v>7918</v>
      </c>
      <c r="C9128" s="190" t="s">
        <v>916</v>
      </c>
      <c r="D9128" s="190" t="s">
        <v>479</v>
      </c>
      <c r="E9128" s="191">
        <v>0</v>
      </c>
    </row>
    <row r="9129" spans="1:5" x14ac:dyDescent="0.25">
      <c r="A9129" s="188">
        <v>3705010791</v>
      </c>
      <c r="B9129" s="188" t="s">
        <v>8094</v>
      </c>
      <c r="C9129" s="188" t="s">
        <v>916</v>
      </c>
      <c r="D9129" s="188" t="s">
        <v>479</v>
      </c>
      <c r="E9129" s="189">
        <v>0</v>
      </c>
    </row>
    <row r="9130" spans="1:5" x14ac:dyDescent="0.25">
      <c r="A9130" s="190">
        <v>3705010792</v>
      </c>
      <c r="B9130" s="190" t="s">
        <v>3354</v>
      </c>
      <c r="C9130" s="190" t="s">
        <v>916</v>
      </c>
      <c r="D9130" s="190" t="s">
        <v>750</v>
      </c>
      <c r="E9130" s="191">
        <v>0</v>
      </c>
    </row>
    <row r="9131" spans="1:5" x14ac:dyDescent="0.25">
      <c r="A9131" s="188">
        <v>3705010793</v>
      </c>
      <c r="B9131" s="188" t="s">
        <v>8095</v>
      </c>
      <c r="C9131" s="188" t="s">
        <v>916</v>
      </c>
      <c r="D9131" s="188" t="s">
        <v>479</v>
      </c>
      <c r="E9131" s="189">
        <v>0</v>
      </c>
    </row>
    <row r="9132" spans="1:5" x14ac:dyDescent="0.25">
      <c r="A9132" s="190">
        <v>3705010794</v>
      </c>
      <c r="B9132" s="190" t="s">
        <v>8096</v>
      </c>
      <c r="C9132" s="190" t="s">
        <v>916</v>
      </c>
      <c r="D9132" s="190" t="s">
        <v>479</v>
      </c>
      <c r="E9132" s="191">
        <v>0</v>
      </c>
    </row>
    <row r="9133" spans="1:5" x14ac:dyDescent="0.25">
      <c r="A9133" s="188">
        <v>3705010795</v>
      </c>
      <c r="B9133" s="188" t="s">
        <v>8097</v>
      </c>
      <c r="C9133" s="188" t="s">
        <v>916</v>
      </c>
      <c r="D9133" s="188" t="s">
        <v>479</v>
      </c>
      <c r="E9133" s="189">
        <v>0</v>
      </c>
    </row>
    <row r="9134" spans="1:5" x14ac:dyDescent="0.25">
      <c r="A9134" s="190">
        <v>3705010796</v>
      </c>
      <c r="B9134" s="190" t="s">
        <v>8098</v>
      </c>
      <c r="C9134" s="190" t="s">
        <v>916</v>
      </c>
      <c r="D9134" s="190" t="s">
        <v>479</v>
      </c>
      <c r="E9134" s="191">
        <v>0</v>
      </c>
    </row>
    <row r="9135" spans="1:5" x14ac:dyDescent="0.25">
      <c r="A9135" s="188">
        <v>3705010797</v>
      </c>
      <c r="B9135" s="188" t="s">
        <v>8099</v>
      </c>
      <c r="C9135" s="188" t="s">
        <v>916</v>
      </c>
      <c r="D9135" s="188" t="s">
        <v>479</v>
      </c>
      <c r="E9135" s="189">
        <v>0</v>
      </c>
    </row>
    <row r="9136" spans="1:5" x14ac:dyDescent="0.25">
      <c r="A9136" s="190">
        <v>3705010798</v>
      </c>
      <c r="B9136" s="190" t="s">
        <v>8100</v>
      </c>
      <c r="C9136" s="190" t="s">
        <v>916</v>
      </c>
      <c r="D9136" s="190" t="s">
        <v>479</v>
      </c>
      <c r="E9136" s="191">
        <v>0</v>
      </c>
    </row>
    <row r="9137" spans="1:5" x14ac:dyDescent="0.25">
      <c r="A9137" s="188">
        <v>3705010799</v>
      </c>
      <c r="B9137" s="188" t="s">
        <v>8101</v>
      </c>
      <c r="C9137" s="188" t="s">
        <v>916</v>
      </c>
      <c r="D9137" s="188" t="s">
        <v>479</v>
      </c>
      <c r="E9137" s="189">
        <v>0</v>
      </c>
    </row>
    <row r="9138" spans="1:5" x14ac:dyDescent="0.25">
      <c r="A9138" s="190">
        <v>3705010800</v>
      </c>
      <c r="B9138" s="190" t="s">
        <v>8102</v>
      </c>
      <c r="C9138" s="190" t="s">
        <v>916</v>
      </c>
      <c r="D9138" s="190" t="s">
        <v>479</v>
      </c>
      <c r="E9138" s="191">
        <v>0</v>
      </c>
    </row>
    <row r="9139" spans="1:5" x14ac:dyDescent="0.25">
      <c r="A9139" s="188">
        <v>3705010801</v>
      </c>
      <c r="B9139" s="188" t="s">
        <v>8103</v>
      </c>
      <c r="C9139" s="188" t="s">
        <v>916</v>
      </c>
      <c r="D9139" s="188" t="s">
        <v>479</v>
      </c>
      <c r="E9139" s="189">
        <v>0</v>
      </c>
    </row>
    <row r="9140" spans="1:5" x14ac:dyDescent="0.25">
      <c r="A9140" s="190">
        <v>3705010802</v>
      </c>
      <c r="B9140" s="190" t="s">
        <v>8104</v>
      </c>
      <c r="C9140" s="190" t="s">
        <v>916</v>
      </c>
      <c r="D9140" s="190" t="s">
        <v>1975</v>
      </c>
      <c r="E9140" s="191">
        <v>0</v>
      </c>
    </row>
    <row r="9141" spans="1:5" x14ac:dyDescent="0.25">
      <c r="A9141" s="188">
        <v>3705010803</v>
      </c>
      <c r="B9141" s="188" t="s">
        <v>8105</v>
      </c>
      <c r="C9141" s="188" t="s">
        <v>916</v>
      </c>
      <c r="D9141" s="188" t="s">
        <v>1975</v>
      </c>
      <c r="E9141" s="189">
        <v>0</v>
      </c>
    </row>
    <row r="9142" spans="1:5" x14ac:dyDescent="0.25">
      <c r="A9142" s="190">
        <v>3705010804</v>
      </c>
      <c r="B9142" s="190" t="s">
        <v>8106</v>
      </c>
      <c r="C9142" s="190" t="s">
        <v>916</v>
      </c>
      <c r="D9142" s="190" t="s">
        <v>1975</v>
      </c>
      <c r="E9142" s="191">
        <v>0</v>
      </c>
    </row>
    <row r="9143" spans="1:5" x14ac:dyDescent="0.25">
      <c r="A9143" s="188">
        <v>3705010805</v>
      </c>
      <c r="B9143" s="188" t="s">
        <v>8107</v>
      </c>
      <c r="C9143" s="188" t="s">
        <v>916</v>
      </c>
      <c r="D9143" s="188" t="s">
        <v>1975</v>
      </c>
      <c r="E9143" s="189">
        <v>0</v>
      </c>
    </row>
    <row r="9144" spans="1:5" x14ac:dyDescent="0.25">
      <c r="A9144" s="190">
        <v>3705010806</v>
      </c>
      <c r="B9144" s="190" t="s">
        <v>8108</v>
      </c>
      <c r="C9144" s="190" t="s">
        <v>916</v>
      </c>
      <c r="D9144" s="190" t="s">
        <v>1975</v>
      </c>
      <c r="E9144" s="191">
        <v>0</v>
      </c>
    </row>
    <row r="9145" spans="1:5" x14ac:dyDescent="0.25">
      <c r="A9145" s="188">
        <v>3705010807</v>
      </c>
      <c r="B9145" s="188" t="s">
        <v>5582</v>
      </c>
      <c r="C9145" s="188" t="s">
        <v>916</v>
      </c>
      <c r="D9145" s="188" t="s">
        <v>750</v>
      </c>
      <c r="E9145" s="189">
        <v>0</v>
      </c>
    </row>
    <row r="9146" spans="1:5" x14ac:dyDescent="0.25">
      <c r="A9146" s="190">
        <v>3705010808</v>
      </c>
      <c r="B9146" s="190" t="s">
        <v>7242</v>
      </c>
      <c r="C9146" s="190" t="s">
        <v>916</v>
      </c>
      <c r="D9146" s="190" t="s">
        <v>1975</v>
      </c>
      <c r="E9146" s="191">
        <v>0</v>
      </c>
    </row>
    <row r="9147" spans="1:5" x14ac:dyDescent="0.25">
      <c r="A9147" s="188">
        <v>3705010809</v>
      </c>
      <c r="B9147" s="188" t="s">
        <v>7243</v>
      </c>
      <c r="C9147" s="188" t="s">
        <v>916</v>
      </c>
      <c r="D9147" s="188" t="s">
        <v>1975</v>
      </c>
      <c r="E9147" s="189">
        <v>0</v>
      </c>
    </row>
    <row r="9148" spans="1:5" x14ac:dyDescent="0.25">
      <c r="A9148" s="190">
        <v>3705010810</v>
      </c>
      <c r="B9148" s="190" t="s">
        <v>7244</v>
      </c>
      <c r="C9148" s="190" t="s">
        <v>916</v>
      </c>
      <c r="D9148" s="190" t="s">
        <v>1975</v>
      </c>
      <c r="E9148" s="191">
        <v>0</v>
      </c>
    </row>
    <row r="9149" spans="1:5" x14ac:dyDescent="0.25">
      <c r="A9149" s="188">
        <v>3705010811</v>
      </c>
      <c r="B9149" s="188" t="s">
        <v>7245</v>
      </c>
      <c r="C9149" s="188" t="s">
        <v>916</v>
      </c>
      <c r="D9149" s="188" t="s">
        <v>1975</v>
      </c>
      <c r="E9149" s="189">
        <v>0</v>
      </c>
    </row>
    <row r="9150" spans="1:5" x14ac:dyDescent="0.25">
      <c r="A9150" s="190">
        <v>3705010812</v>
      </c>
      <c r="B9150" s="190" t="s">
        <v>8109</v>
      </c>
      <c r="C9150" s="190" t="s">
        <v>916</v>
      </c>
      <c r="D9150" s="190" t="s">
        <v>479</v>
      </c>
      <c r="E9150" s="191">
        <v>0</v>
      </c>
    </row>
    <row r="9151" spans="1:5" x14ac:dyDescent="0.25">
      <c r="A9151" s="188">
        <v>3705010813</v>
      </c>
      <c r="B9151" s="188" t="s">
        <v>8110</v>
      </c>
      <c r="C9151" s="188" t="s">
        <v>916</v>
      </c>
      <c r="D9151" s="188" t="s">
        <v>479</v>
      </c>
      <c r="E9151" s="189">
        <v>0</v>
      </c>
    </row>
    <row r="9152" spans="1:5" x14ac:dyDescent="0.25">
      <c r="A9152" s="190">
        <v>3705010814</v>
      </c>
      <c r="B9152" s="190" t="s">
        <v>8111</v>
      </c>
      <c r="C9152" s="190" t="s">
        <v>916</v>
      </c>
      <c r="D9152" s="190" t="s">
        <v>479</v>
      </c>
      <c r="E9152" s="191">
        <v>0</v>
      </c>
    </row>
    <row r="9153" spans="1:5" x14ac:dyDescent="0.25">
      <c r="A9153" s="188">
        <v>3705010815</v>
      </c>
      <c r="B9153" s="188" t="s">
        <v>8112</v>
      </c>
      <c r="C9153" s="188" t="s">
        <v>916</v>
      </c>
      <c r="D9153" s="188" t="s">
        <v>479</v>
      </c>
      <c r="E9153" s="189">
        <v>0</v>
      </c>
    </row>
    <row r="9154" spans="1:5" x14ac:dyDescent="0.25">
      <c r="A9154" s="190">
        <v>3705010816</v>
      </c>
      <c r="B9154" s="190" t="s">
        <v>7202</v>
      </c>
      <c r="C9154" s="190" t="s">
        <v>916</v>
      </c>
      <c r="D9154" s="190" t="s">
        <v>479</v>
      </c>
      <c r="E9154" s="191">
        <v>0</v>
      </c>
    </row>
    <row r="9155" spans="1:5" x14ac:dyDescent="0.25">
      <c r="A9155" s="188">
        <v>3705010817</v>
      </c>
      <c r="B9155" s="188" t="s">
        <v>8113</v>
      </c>
      <c r="C9155" s="188" t="s">
        <v>916</v>
      </c>
      <c r="D9155" s="188" t="s">
        <v>479</v>
      </c>
      <c r="E9155" s="189">
        <v>0</v>
      </c>
    </row>
    <row r="9156" spans="1:5" x14ac:dyDescent="0.25">
      <c r="A9156" s="190">
        <v>3705010818</v>
      </c>
      <c r="B9156" s="190" t="s">
        <v>7265</v>
      </c>
      <c r="C9156" s="190" t="s">
        <v>916</v>
      </c>
      <c r="D9156" s="190" t="s">
        <v>479</v>
      </c>
      <c r="E9156" s="191">
        <v>0</v>
      </c>
    </row>
    <row r="9157" spans="1:5" x14ac:dyDescent="0.25">
      <c r="A9157" s="188">
        <v>3705010819</v>
      </c>
      <c r="B9157" s="188" t="s">
        <v>10049</v>
      </c>
      <c r="C9157" s="188" t="s">
        <v>916</v>
      </c>
      <c r="D9157" s="188" t="s">
        <v>478</v>
      </c>
      <c r="E9157" s="189">
        <v>0</v>
      </c>
    </row>
    <row r="9158" spans="1:5" x14ac:dyDescent="0.25">
      <c r="A9158" s="190">
        <v>3705010820</v>
      </c>
      <c r="B9158" s="190" t="s">
        <v>8114</v>
      </c>
      <c r="C9158" s="190" t="s">
        <v>916</v>
      </c>
      <c r="D9158" s="190" t="s">
        <v>478</v>
      </c>
      <c r="E9158" s="191">
        <v>0</v>
      </c>
    </row>
    <row r="9159" spans="1:5" x14ac:dyDescent="0.25">
      <c r="A9159" s="188">
        <v>3705010821</v>
      </c>
      <c r="B9159" s="188" t="s">
        <v>7292</v>
      </c>
      <c r="C9159" s="188" t="s">
        <v>916</v>
      </c>
      <c r="D9159" s="188" t="s">
        <v>479</v>
      </c>
      <c r="E9159" s="189">
        <v>0</v>
      </c>
    </row>
    <row r="9160" spans="1:5" x14ac:dyDescent="0.25">
      <c r="A9160" s="190">
        <v>3705010822</v>
      </c>
      <c r="B9160" s="190" t="s">
        <v>7293</v>
      </c>
      <c r="C9160" s="190" t="s">
        <v>916</v>
      </c>
      <c r="D9160" s="190" t="s">
        <v>479</v>
      </c>
      <c r="E9160" s="191">
        <v>0</v>
      </c>
    </row>
    <row r="9161" spans="1:5" x14ac:dyDescent="0.25">
      <c r="A9161" s="188">
        <v>3705010823</v>
      </c>
      <c r="B9161" s="188" t="s">
        <v>8115</v>
      </c>
      <c r="C9161" s="188" t="s">
        <v>916</v>
      </c>
      <c r="D9161" s="188" t="s">
        <v>1975</v>
      </c>
      <c r="E9161" s="189">
        <v>0</v>
      </c>
    </row>
    <row r="9162" spans="1:5" x14ac:dyDescent="0.25">
      <c r="A9162" s="190">
        <v>3705010824</v>
      </c>
      <c r="B9162" s="190" t="s">
        <v>7294</v>
      </c>
      <c r="C9162" s="190" t="s">
        <v>916</v>
      </c>
      <c r="D9162" s="190" t="s">
        <v>479</v>
      </c>
      <c r="E9162" s="191">
        <v>0</v>
      </c>
    </row>
    <row r="9163" spans="1:5" x14ac:dyDescent="0.25">
      <c r="A9163" s="188">
        <v>3705010825</v>
      </c>
      <c r="B9163" s="188" t="s">
        <v>8116</v>
      </c>
      <c r="C9163" s="188" t="s">
        <v>916</v>
      </c>
      <c r="D9163" s="188" t="s">
        <v>479</v>
      </c>
      <c r="E9163" s="189">
        <v>0</v>
      </c>
    </row>
    <row r="9164" spans="1:5" x14ac:dyDescent="0.25">
      <c r="A9164" s="190">
        <v>3705010826</v>
      </c>
      <c r="B9164" s="190" t="s">
        <v>10050</v>
      </c>
      <c r="C9164" s="190" t="s">
        <v>916</v>
      </c>
      <c r="D9164" s="190" t="s">
        <v>1975</v>
      </c>
      <c r="E9164" s="191">
        <v>0</v>
      </c>
    </row>
    <row r="9165" spans="1:5" x14ac:dyDescent="0.25">
      <c r="A9165" s="188">
        <v>3705010827</v>
      </c>
      <c r="B9165" s="188" t="s">
        <v>10051</v>
      </c>
      <c r="C9165" s="188" t="s">
        <v>916</v>
      </c>
      <c r="D9165" s="188" t="s">
        <v>1975</v>
      </c>
      <c r="E9165" s="189">
        <v>0</v>
      </c>
    </row>
    <row r="9166" spans="1:5" x14ac:dyDescent="0.25">
      <c r="A9166" s="190">
        <v>3705010828</v>
      </c>
      <c r="B9166" s="190" t="s">
        <v>8117</v>
      </c>
      <c r="C9166" s="190" t="s">
        <v>916</v>
      </c>
      <c r="D9166" s="190" t="s">
        <v>750</v>
      </c>
      <c r="E9166" s="191">
        <v>0</v>
      </c>
    </row>
    <row r="9167" spans="1:5" x14ac:dyDescent="0.25">
      <c r="A9167" s="188">
        <v>3705010829</v>
      </c>
      <c r="B9167" s="188" t="s">
        <v>8118</v>
      </c>
      <c r="C9167" s="188" t="s">
        <v>916</v>
      </c>
      <c r="D9167" s="188" t="s">
        <v>479</v>
      </c>
      <c r="E9167" s="189">
        <v>0</v>
      </c>
    </row>
    <row r="9168" spans="1:5" x14ac:dyDescent="0.25">
      <c r="A9168" s="190">
        <v>3705010830</v>
      </c>
      <c r="B9168" s="190" t="s">
        <v>7302</v>
      </c>
      <c r="C9168" s="190" t="s">
        <v>916</v>
      </c>
      <c r="D9168" s="190" t="s">
        <v>479</v>
      </c>
      <c r="E9168" s="191">
        <v>0</v>
      </c>
    </row>
    <row r="9169" spans="1:5" x14ac:dyDescent="0.25">
      <c r="A9169" s="188">
        <v>3705010831</v>
      </c>
      <c r="B9169" s="188" t="s">
        <v>8119</v>
      </c>
      <c r="C9169" s="188" t="s">
        <v>916</v>
      </c>
      <c r="D9169" s="188" t="s">
        <v>1975</v>
      </c>
      <c r="E9169" s="189">
        <v>0</v>
      </c>
    </row>
    <row r="9170" spans="1:5" x14ac:dyDescent="0.25">
      <c r="A9170" s="190">
        <v>3705010832</v>
      </c>
      <c r="B9170" s="190" t="s">
        <v>8120</v>
      </c>
      <c r="C9170" s="190" t="s">
        <v>916</v>
      </c>
      <c r="D9170" s="190" t="s">
        <v>1975</v>
      </c>
      <c r="E9170" s="191">
        <v>0</v>
      </c>
    </row>
    <row r="9171" spans="1:5" x14ac:dyDescent="0.25">
      <c r="A9171" s="188">
        <v>3705010833</v>
      </c>
      <c r="B9171" s="188" t="s">
        <v>8121</v>
      </c>
      <c r="C9171" s="188" t="s">
        <v>916</v>
      </c>
      <c r="D9171" s="188" t="s">
        <v>1975</v>
      </c>
      <c r="E9171" s="189">
        <v>0</v>
      </c>
    </row>
    <row r="9172" spans="1:5" x14ac:dyDescent="0.25">
      <c r="A9172" s="190">
        <v>3705010834</v>
      </c>
      <c r="B9172" s="190" t="s">
        <v>8122</v>
      </c>
      <c r="C9172" s="190" t="s">
        <v>916</v>
      </c>
      <c r="D9172" s="190" t="s">
        <v>1975</v>
      </c>
      <c r="E9172" s="191">
        <v>0</v>
      </c>
    </row>
    <row r="9173" spans="1:5" x14ac:dyDescent="0.25">
      <c r="A9173" s="188">
        <v>3705010835</v>
      </c>
      <c r="B9173" s="188" t="s">
        <v>8123</v>
      </c>
      <c r="C9173" s="188" t="s">
        <v>916</v>
      </c>
      <c r="D9173" s="188" t="s">
        <v>479</v>
      </c>
      <c r="E9173" s="189">
        <v>0</v>
      </c>
    </row>
    <row r="9174" spans="1:5" x14ac:dyDescent="0.25">
      <c r="A9174" s="190">
        <v>3705010836</v>
      </c>
      <c r="B9174" s="190" t="s">
        <v>7307</v>
      </c>
      <c r="C9174" s="190" t="s">
        <v>916</v>
      </c>
      <c r="D9174" s="190" t="s">
        <v>1975</v>
      </c>
      <c r="E9174" s="191">
        <v>0</v>
      </c>
    </row>
    <row r="9175" spans="1:5" x14ac:dyDescent="0.25">
      <c r="A9175" s="188">
        <v>3705010837</v>
      </c>
      <c r="B9175" s="188" t="s">
        <v>8124</v>
      </c>
      <c r="C9175" s="188" t="s">
        <v>916</v>
      </c>
      <c r="D9175" s="188" t="s">
        <v>1975</v>
      </c>
      <c r="E9175" s="189">
        <v>0</v>
      </c>
    </row>
    <row r="9176" spans="1:5" x14ac:dyDescent="0.25">
      <c r="A9176" s="190">
        <v>3705010838</v>
      </c>
      <c r="B9176" s="190" t="s">
        <v>8125</v>
      </c>
      <c r="C9176" s="190" t="s">
        <v>916</v>
      </c>
      <c r="D9176" s="190" t="s">
        <v>479</v>
      </c>
      <c r="E9176" s="191">
        <v>0</v>
      </c>
    </row>
    <row r="9177" spans="1:5" x14ac:dyDescent="0.25">
      <c r="A9177" s="188">
        <v>3705010839</v>
      </c>
      <c r="B9177" s="188" t="s">
        <v>8126</v>
      </c>
      <c r="C9177" s="188" t="s">
        <v>916</v>
      </c>
      <c r="D9177" s="188" t="s">
        <v>479</v>
      </c>
      <c r="E9177" s="189">
        <v>0</v>
      </c>
    </row>
    <row r="9178" spans="1:5" x14ac:dyDescent="0.25">
      <c r="A9178" s="190">
        <v>3705010840</v>
      </c>
      <c r="B9178" s="190" t="s">
        <v>8127</v>
      </c>
      <c r="C9178" s="190" t="s">
        <v>916</v>
      </c>
      <c r="D9178" s="190" t="s">
        <v>1975</v>
      </c>
      <c r="E9178" s="191">
        <v>0</v>
      </c>
    </row>
    <row r="9179" spans="1:5" x14ac:dyDescent="0.25">
      <c r="A9179" s="188">
        <v>3705010841</v>
      </c>
      <c r="B9179" s="188" t="s">
        <v>8128</v>
      </c>
      <c r="C9179" s="188" t="s">
        <v>916</v>
      </c>
      <c r="D9179" s="188" t="s">
        <v>1975</v>
      </c>
      <c r="E9179" s="189">
        <v>0</v>
      </c>
    </row>
    <row r="9180" spans="1:5" x14ac:dyDescent="0.25">
      <c r="A9180" s="190">
        <v>3705010842</v>
      </c>
      <c r="B9180" s="190" t="s">
        <v>8129</v>
      </c>
      <c r="C9180" s="190" t="s">
        <v>916</v>
      </c>
      <c r="D9180" s="190" t="s">
        <v>1975</v>
      </c>
      <c r="E9180" s="191">
        <v>0</v>
      </c>
    </row>
    <row r="9181" spans="1:5" x14ac:dyDescent="0.25">
      <c r="A9181" s="188">
        <v>3705010843</v>
      </c>
      <c r="B9181" s="188" t="s">
        <v>8130</v>
      </c>
      <c r="C9181" s="188" t="s">
        <v>916</v>
      </c>
      <c r="D9181" s="188" t="s">
        <v>1975</v>
      </c>
      <c r="E9181" s="189">
        <v>0</v>
      </c>
    </row>
    <row r="9182" spans="1:5" x14ac:dyDescent="0.25">
      <c r="A9182" s="190">
        <v>3705010844</v>
      </c>
      <c r="B9182" s="190" t="s">
        <v>8131</v>
      </c>
      <c r="C9182" s="190" t="s">
        <v>916</v>
      </c>
      <c r="D9182" s="190" t="s">
        <v>1975</v>
      </c>
      <c r="E9182" s="191">
        <v>0</v>
      </c>
    </row>
    <row r="9183" spans="1:5" x14ac:dyDescent="0.25">
      <c r="A9183" s="188">
        <v>3705010845</v>
      </c>
      <c r="B9183" s="188" t="s">
        <v>8132</v>
      </c>
      <c r="C9183" s="188" t="s">
        <v>916</v>
      </c>
      <c r="D9183" s="188" t="s">
        <v>1975</v>
      </c>
      <c r="E9183" s="189">
        <v>0</v>
      </c>
    </row>
    <row r="9184" spans="1:5" x14ac:dyDescent="0.25">
      <c r="A9184" s="190">
        <v>3705010846</v>
      </c>
      <c r="B9184" s="190" t="s">
        <v>8133</v>
      </c>
      <c r="C9184" s="190" t="s">
        <v>916</v>
      </c>
      <c r="D9184" s="190" t="s">
        <v>1975</v>
      </c>
      <c r="E9184" s="191">
        <v>0</v>
      </c>
    </row>
    <row r="9185" spans="1:5" x14ac:dyDescent="0.25">
      <c r="A9185" s="188">
        <v>3705010847</v>
      </c>
      <c r="B9185" s="188" t="s">
        <v>8134</v>
      </c>
      <c r="C9185" s="188" t="s">
        <v>916</v>
      </c>
      <c r="D9185" s="188" t="s">
        <v>479</v>
      </c>
      <c r="E9185" s="189">
        <v>0</v>
      </c>
    </row>
    <row r="9186" spans="1:5" x14ac:dyDescent="0.25">
      <c r="A9186" s="190">
        <v>3705010848</v>
      </c>
      <c r="B9186" s="190" t="s">
        <v>2358</v>
      </c>
      <c r="C9186" s="190" t="s">
        <v>916</v>
      </c>
      <c r="D9186" s="190" t="s">
        <v>874</v>
      </c>
      <c r="E9186" s="191">
        <v>0</v>
      </c>
    </row>
    <row r="9187" spans="1:5" x14ac:dyDescent="0.25">
      <c r="A9187" s="188">
        <v>3705010849</v>
      </c>
      <c r="B9187" s="188" t="s">
        <v>8135</v>
      </c>
      <c r="C9187" s="188" t="s">
        <v>916</v>
      </c>
      <c r="D9187" s="188" t="s">
        <v>1975</v>
      </c>
      <c r="E9187" s="189">
        <v>0</v>
      </c>
    </row>
    <row r="9188" spans="1:5" x14ac:dyDescent="0.25">
      <c r="A9188" s="190">
        <v>3705010850</v>
      </c>
      <c r="B9188" s="190" t="s">
        <v>8136</v>
      </c>
      <c r="C9188" s="190" t="s">
        <v>916</v>
      </c>
      <c r="D9188" s="190" t="s">
        <v>479</v>
      </c>
      <c r="E9188" s="191">
        <v>0</v>
      </c>
    </row>
    <row r="9189" spans="1:5" x14ac:dyDescent="0.25">
      <c r="A9189" s="188">
        <v>3705010851</v>
      </c>
      <c r="B9189" s="188" t="s">
        <v>8137</v>
      </c>
      <c r="C9189" s="188" t="s">
        <v>916</v>
      </c>
      <c r="D9189" s="188" t="s">
        <v>479</v>
      </c>
      <c r="E9189" s="189">
        <v>0</v>
      </c>
    </row>
    <row r="9190" spans="1:5" x14ac:dyDescent="0.25">
      <c r="A9190" s="190">
        <v>3705010852</v>
      </c>
      <c r="B9190" s="190" t="s">
        <v>8138</v>
      </c>
      <c r="C9190" s="190" t="s">
        <v>916</v>
      </c>
      <c r="D9190" s="190" t="s">
        <v>1975</v>
      </c>
      <c r="E9190" s="191">
        <v>0</v>
      </c>
    </row>
    <row r="9191" spans="1:5" x14ac:dyDescent="0.25">
      <c r="A9191" s="188">
        <v>3705010853</v>
      </c>
      <c r="B9191" s="188" t="s">
        <v>8139</v>
      </c>
      <c r="C9191" s="188" t="s">
        <v>916</v>
      </c>
      <c r="D9191" s="188" t="s">
        <v>1975</v>
      </c>
      <c r="E9191" s="189">
        <v>0</v>
      </c>
    </row>
    <row r="9192" spans="1:5" x14ac:dyDescent="0.25">
      <c r="A9192" s="190">
        <v>3705010854</v>
      </c>
      <c r="B9192" s="190" t="s">
        <v>8140</v>
      </c>
      <c r="C9192" s="190" t="s">
        <v>916</v>
      </c>
      <c r="D9192" s="190" t="s">
        <v>1975</v>
      </c>
      <c r="E9192" s="191">
        <v>0</v>
      </c>
    </row>
    <row r="9193" spans="1:5" x14ac:dyDescent="0.25">
      <c r="A9193" s="188">
        <v>3705010855</v>
      </c>
      <c r="B9193" s="188" t="s">
        <v>8141</v>
      </c>
      <c r="C9193" s="188" t="s">
        <v>916</v>
      </c>
      <c r="D9193" s="188" t="s">
        <v>1975</v>
      </c>
      <c r="E9193" s="189">
        <v>0</v>
      </c>
    </row>
    <row r="9194" spans="1:5" x14ac:dyDescent="0.25">
      <c r="A9194" s="190">
        <v>3705010856</v>
      </c>
      <c r="B9194" s="190" t="s">
        <v>8142</v>
      </c>
      <c r="C9194" s="190" t="s">
        <v>916</v>
      </c>
      <c r="D9194" s="190" t="s">
        <v>1975</v>
      </c>
      <c r="E9194" s="191">
        <v>0</v>
      </c>
    </row>
    <row r="9195" spans="1:5" x14ac:dyDescent="0.25">
      <c r="A9195" s="188">
        <v>3705010857</v>
      </c>
      <c r="B9195" s="188" t="s">
        <v>8143</v>
      </c>
      <c r="C9195" s="188" t="s">
        <v>916</v>
      </c>
      <c r="D9195" s="188" t="s">
        <v>1975</v>
      </c>
      <c r="E9195" s="189">
        <v>0</v>
      </c>
    </row>
    <row r="9196" spans="1:5" x14ac:dyDescent="0.25">
      <c r="A9196" s="190">
        <v>3705010858</v>
      </c>
      <c r="B9196" s="190" t="s">
        <v>8144</v>
      </c>
      <c r="C9196" s="190" t="s">
        <v>916</v>
      </c>
      <c r="D9196" s="190" t="s">
        <v>1975</v>
      </c>
      <c r="E9196" s="191">
        <v>0</v>
      </c>
    </row>
    <row r="9197" spans="1:5" x14ac:dyDescent="0.25">
      <c r="A9197" s="188">
        <v>3705010859</v>
      </c>
      <c r="B9197" s="188" t="s">
        <v>8145</v>
      </c>
      <c r="C9197" s="188" t="s">
        <v>916</v>
      </c>
      <c r="D9197" s="188" t="s">
        <v>1975</v>
      </c>
      <c r="E9197" s="189">
        <v>0</v>
      </c>
    </row>
    <row r="9198" spans="1:5" x14ac:dyDescent="0.25">
      <c r="A9198" s="190">
        <v>3705010860</v>
      </c>
      <c r="B9198" s="190" t="s">
        <v>8146</v>
      </c>
      <c r="C9198" s="190" t="s">
        <v>916</v>
      </c>
      <c r="D9198" s="190" t="s">
        <v>1975</v>
      </c>
      <c r="E9198" s="191">
        <v>0</v>
      </c>
    </row>
    <row r="9199" spans="1:5" x14ac:dyDescent="0.25">
      <c r="A9199" s="188">
        <v>3705010861</v>
      </c>
      <c r="B9199" s="188" t="s">
        <v>8147</v>
      </c>
      <c r="C9199" s="188" t="s">
        <v>916</v>
      </c>
      <c r="D9199" s="188" t="s">
        <v>1975</v>
      </c>
      <c r="E9199" s="189">
        <v>0</v>
      </c>
    </row>
    <row r="9200" spans="1:5" x14ac:dyDescent="0.25">
      <c r="A9200" s="190">
        <v>3705010862</v>
      </c>
      <c r="B9200" s="190" t="s">
        <v>8148</v>
      </c>
      <c r="C9200" s="190" t="s">
        <v>916</v>
      </c>
      <c r="D9200" s="190" t="s">
        <v>874</v>
      </c>
      <c r="E9200" s="191">
        <v>0</v>
      </c>
    </row>
    <row r="9201" spans="1:5" x14ac:dyDescent="0.25">
      <c r="A9201" s="188">
        <v>3705010863</v>
      </c>
      <c r="B9201" s="188" t="s">
        <v>8149</v>
      </c>
      <c r="C9201" s="188" t="s">
        <v>916</v>
      </c>
      <c r="D9201" s="188" t="s">
        <v>479</v>
      </c>
      <c r="E9201" s="189">
        <v>0</v>
      </c>
    </row>
    <row r="9202" spans="1:5" x14ac:dyDescent="0.25">
      <c r="A9202" s="190">
        <v>3705010864</v>
      </c>
      <c r="B9202" s="190" t="s">
        <v>8150</v>
      </c>
      <c r="C9202" s="190" t="s">
        <v>916</v>
      </c>
      <c r="D9202" s="190" t="s">
        <v>1975</v>
      </c>
      <c r="E9202" s="191">
        <v>0</v>
      </c>
    </row>
    <row r="9203" spans="1:5" x14ac:dyDescent="0.25">
      <c r="A9203" s="188">
        <v>3705010865</v>
      </c>
      <c r="B9203" s="188" t="s">
        <v>8151</v>
      </c>
      <c r="C9203" s="188" t="s">
        <v>916</v>
      </c>
      <c r="D9203" s="188" t="s">
        <v>1975</v>
      </c>
      <c r="E9203" s="189">
        <v>0</v>
      </c>
    </row>
    <row r="9204" spans="1:5" x14ac:dyDescent="0.25">
      <c r="A9204" s="190">
        <v>3705010866</v>
      </c>
      <c r="B9204" s="190" t="s">
        <v>8152</v>
      </c>
      <c r="C9204" s="190" t="s">
        <v>916</v>
      </c>
      <c r="D9204" s="190" t="s">
        <v>1975</v>
      </c>
      <c r="E9204" s="191">
        <v>0</v>
      </c>
    </row>
    <row r="9205" spans="1:5" x14ac:dyDescent="0.25">
      <c r="A9205" s="188">
        <v>3705010867</v>
      </c>
      <c r="B9205" s="188" t="s">
        <v>8153</v>
      </c>
      <c r="C9205" s="188" t="s">
        <v>916</v>
      </c>
      <c r="D9205" s="188" t="s">
        <v>1975</v>
      </c>
      <c r="E9205" s="189">
        <v>0</v>
      </c>
    </row>
    <row r="9206" spans="1:5" x14ac:dyDescent="0.25">
      <c r="A9206" s="190">
        <v>3705010868</v>
      </c>
      <c r="B9206" s="190" t="s">
        <v>8154</v>
      </c>
      <c r="C9206" s="190" t="s">
        <v>916</v>
      </c>
      <c r="D9206" s="190" t="s">
        <v>479</v>
      </c>
      <c r="E9206" s="191">
        <v>0</v>
      </c>
    </row>
    <row r="9207" spans="1:5" x14ac:dyDescent="0.25">
      <c r="A9207" s="188">
        <v>3705010869</v>
      </c>
      <c r="B9207" s="188" t="s">
        <v>8155</v>
      </c>
      <c r="C9207" s="188" t="s">
        <v>916</v>
      </c>
      <c r="D9207" s="188" t="s">
        <v>1975</v>
      </c>
      <c r="E9207" s="189">
        <v>0</v>
      </c>
    </row>
    <row r="9208" spans="1:5" x14ac:dyDescent="0.25">
      <c r="A9208" s="190">
        <v>3705010870</v>
      </c>
      <c r="B9208" s="190" t="s">
        <v>8156</v>
      </c>
      <c r="C9208" s="190" t="s">
        <v>916</v>
      </c>
      <c r="D9208" s="190" t="s">
        <v>479</v>
      </c>
      <c r="E9208" s="191">
        <v>0</v>
      </c>
    </row>
    <row r="9209" spans="1:5" x14ac:dyDescent="0.25">
      <c r="A9209" s="188">
        <v>3705010871</v>
      </c>
      <c r="B9209" s="188" t="s">
        <v>8157</v>
      </c>
      <c r="C9209" s="188" t="s">
        <v>916</v>
      </c>
      <c r="D9209" s="188" t="s">
        <v>479</v>
      </c>
      <c r="E9209" s="189">
        <v>0</v>
      </c>
    </row>
    <row r="9210" spans="1:5" x14ac:dyDescent="0.25">
      <c r="A9210" s="190">
        <v>3705010872</v>
      </c>
      <c r="B9210" s="190" t="s">
        <v>8158</v>
      </c>
      <c r="C9210" s="190" t="s">
        <v>916</v>
      </c>
      <c r="D9210" s="190" t="s">
        <v>1975</v>
      </c>
      <c r="E9210" s="191">
        <v>0</v>
      </c>
    </row>
    <row r="9211" spans="1:5" x14ac:dyDescent="0.25">
      <c r="A9211" s="188">
        <v>3705010873</v>
      </c>
      <c r="B9211" s="188" t="s">
        <v>10052</v>
      </c>
      <c r="C9211" s="188" t="s">
        <v>916</v>
      </c>
      <c r="D9211" s="188" t="s">
        <v>1975</v>
      </c>
      <c r="E9211" s="189">
        <v>0</v>
      </c>
    </row>
    <row r="9212" spans="1:5" x14ac:dyDescent="0.25">
      <c r="A9212" s="190">
        <v>3705010874</v>
      </c>
      <c r="B9212" s="190" t="s">
        <v>7481</v>
      </c>
      <c r="C9212" s="190" t="s">
        <v>916</v>
      </c>
      <c r="D9212" s="190" t="s">
        <v>479</v>
      </c>
      <c r="E9212" s="191">
        <v>0</v>
      </c>
    </row>
    <row r="9213" spans="1:5" x14ac:dyDescent="0.25">
      <c r="A9213" s="188">
        <v>3705010875</v>
      </c>
      <c r="B9213" s="188" t="s">
        <v>10053</v>
      </c>
      <c r="C9213" s="188" t="s">
        <v>916</v>
      </c>
      <c r="D9213" s="188" t="s">
        <v>1975</v>
      </c>
      <c r="E9213" s="189">
        <v>0</v>
      </c>
    </row>
    <row r="9214" spans="1:5" x14ac:dyDescent="0.25">
      <c r="A9214" s="190">
        <v>3705010876</v>
      </c>
      <c r="B9214" s="190" t="s">
        <v>10054</v>
      </c>
      <c r="C9214" s="190" t="s">
        <v>916</v>
      </c>
      <c r="D9214" s="190" t="s">
        <v>1975</v>
      </c>
      <c r="E9214" s="191">
        <v>0</v>
      </c>
    </row>
    <row r="9215" spans="1:5" x14ac:dyDescent="0.25">
      <c r="A9215" s="188">
        <v>3705010877</v>
      </c>
      <c r="B9215" s="188" t="s">
        <v>10055</v>
      </c>
      <c r="C9215" s="188" t="s">
        <v>916</v>
      </c>
      <c r="D9215" s="188" t="s">
        <v>479</v>
      </c>
      <c r="E9215" s="189">
        <v>0</v>
      </c>
    </row>
    <row r="9216" spans="1:5" x14ac:dyDescent="0.25">
      <c r="A9216" s="190">
        <v>3705010878</v>
      </c>
      <c r="B9216" s="190" t="s">
        <v>10056</v>
      </c>
      <c r="C9216" s="190" t="s">
        <v>916</v>
      </c>
      <c r="D9216" s="190" t="s">
        <v>479</v>
      </c>
      <c r="E9216" s="191">
        <v>0</v>
      </c>
    </row>
    <row r="9217" spans="1:5" x14ac:dyDescent="0.25">
      <c r="A9217" s="188">
        <v>3705010879</v>
      </c>
      <c r="B9217" s="188" t="s">
        <v>10057</v>
      </c>
      <c r="C9217" s="188" t="s">
        <v>916</v>
      </c>
      <c r="D9217" s="188" t="s">
        <v>1975</v>
      </c>
      <c r="E9217" s="189">
        <v>0</v>
      </c>
    </row>
    <row r="9218" spans="1:5" x14ac:dyDescent="0.25">
      <c r="A9218" s="190">
        <v>3705010880</v>
      </c>
      <c r="B9218" s="190" t="s">
        <v>10058</v>
      </c>
      <c r="C9218" s="190" t="s">
        <v>916</v>
      </c>
      <c r="D9218" s="190" t="s">
        <v>479</v>
      </c>
      <c r="E9218" s="191">
        <v>0</v>
      </c>
    </row>
    <row r="9219" spans="1:5" x14ac:dyDescent="0.25">
      <c r="A9219" s="188">
        <v>3705010881</v>
      </c>
      <c r="B9219" s="188" t="s">
        <v>10059</v>
      </c>
      <c r="C9219" s="188" t="s">
        <v>916</v>
      </c>
      <c r="D9219" s="188" t="s">
        <v>1975</v>
      </c>
      <c r="E9219" s="189">
        <v>0</v>
      </c>
    </row>
    <row r="9220" spans="1:5" x14ac:dyDescent="0.25">
      <c r="A9220" s="190">
        <v>3705010882</v>
      </c>
      <c r="B9220" s="190" t="s">
        <v>10060</v>
      </c>
      <c r="C9220" s="190" t="s">
        <v>916</v>
      </c>
      <c r="D9220" s="190" t="s">
        <v>1975</v>
      </c>
      <c r="E9220" s="191">
        <v>0</v>
      </c>
    </row>
    <row r="9221" spans="1:5" x14ac:dyDescent="0.25">
      <c r="A9221" s="188">
        <v>3705010883</v>
      </c>
      <c r="B9221" s="188" t="s">
        <v>7760</v>
      </c>
      <c r="C9221" s="188" t="s">
        <v>916</v>
      </c>
      <c r="D9221" s="188" t="s">
        <v>479</v>
      </c>
      <c r="E9221" s="189">
        <v>0</v>
      </c>
    </row>
    <row r="9222" spans="1:5" x14ac:dyDescent="0.25">
      <c r="A9222" s="190">
        <v>3705010884</v>
      </c>
      <c r="B9222" s="190" t="s">
        <v>3422</v>
      </c>
      <c r="C9222" s="190" t="s">
        <v>916</v>
      </c>
      <c r="D9222" s="190" t="s">
        <v>479</v>
      </c>
      <c r="E9222" s="191">
        <v>0</v>
      </c>
    </row>
    <row r="9223" spans="1:5" x14ac:dyDescent="0.25">
      <c r="A9223" s="188">
        <v>3705010885</v>
      </c>
      <c r="B9223" s="188" t="s">
        <v>7217</v>
      </c>
      <c r="C9223" s="188" t="s">
        <v>916</v>
      </c>
      <c r="D9223" s="188" t="s">
        <v>479</v>
      </c>
      <c r="E9223" s="189">
        <v>0</v>
      </c>
    </row>
    <row r="9224" spans="1:5" x14ac:dyDescent="0.25">
      <c r="A9224" s="190">
        <v>3705010886</v>
      </c>
      <c r="B9224" s="190" t="s">
        <v>10061</v>
      </c>
      <c r="C9224" s="190" t="s">
        <v>916</v>
      </c>
      <c r="D9224" s="190" t="s">
        <v>1975</v>
      </c>
      <c r="E9224" s="191">
        <v>0</v>
      </c>
    </row>
    <row r="9225" spans="1:5" x14ac:dyDescent="0.25">
      <c r="A9225" s="188">
        <v>3705010887</v>
      </c>
      <c r="B9225" s="188" t="s">
        <v>10062</v>
      </c>
      <c r="C9225" s="188" t="s">
        <v>916</v>
      </c>
      <c r="D9225" s="188" t="s">
        <v>1975</v>
      </c>
      <c r="E9225" s="189">
        <v>0</v>
      </c>
    </row>
    <row r="9226" spans="1:5" x14ac:dyDescent="0.25">
      <c r="A9226" s="190">
        <v>3705010888</v>
      </c>
      <c r="B9226" s="190" t="s">
        <v>7482</v>
      </c>
      <c r="C9226" s="190" t="s">
        <v>916</v>
      </c>
      <c r="D9226" s="190" t="s">
        <v>479</v>
      </c>
      <c r="E9226" s="191">
        <v>0</v>
      </c>
    </row>
    <row r="9227" spans="1:5" x14ac:dyDescent="0.25">
      <c r="A9227" s="188">
        <v>3705010889</v>
      </c>
      <c r="B9227" s="188" t="s">
        <v>10063</v>
      </c>
      <c r="C9227" s="188" t="s">
        <v>916</v>
      </c>
      <c r="D9227" s="188" t="s">
        <v>1975</v>
      </c>
      <c r="E9227" s="189">
        <v>0</v>
      </c>
    </row>
    <row r="9228" spans="1:5" x14ac:dyDescent="0.25">
      <c r="A9228" s="190">
        <v>3705010890</v>
      </c>
      <c r="B9228" s="190" t="s">
        <v>10064</v>
      </c>
      <c r="C9228" s="190" t="s">
        <v>916</v>
      </c>
      <c r="D9228" s="190" t="s">
        <v>1975</v>
      </c>
      <c r="E9228" s="191">
        <v>0</v>
      </c>
    </row>
    <row r="9229" spans="1:5" x14ac:dyDescent="0.25">
      <c r="A9229" s="188">
        <v>3705010891</v>
      </c>
      <c r="B9229" s="188" t="s">
        <v>10065</v>
      </c>
      <c r="C9229" s="188" t="s">
        <v>916</v>
      </c>
      <c r="D9229" s="188" t="s">
        <v>1975</v>
      </c>
      <c r="E9229" s="189">
        <v>0</v>
      </c>
    </row>
    <row r="9230" spans="1:5" x14ac:dyDescent="0.25">
      <c r="A9230" s="190">
        <v>3705010892</v>
      </c>
      <c r="B9230" s="190" t="s">
        <v>10066</v>
      </c>
      <c r="C9230" s="190" t="s">
        <v>916</v>
      </c>
      <c r="D9230" s="190" t="s">
        <v>1975</v>
      </c>
      <c r="E9230" s="191">
        <v>0</v>
      </c>
    </row>
    <row r="9231" spans="1:5" x14ac:dyDescent="0.25">
      <c r="A9231" s="188">
        <v>3705010893</v>
      </c>
      <c r="B9231" s="188" t="s">
        <v>10067</v>
      </c>
      <c r="C9231" s="188" t="s">
        <v>916</v>
      </c>
      <c r="D9231" s="188" t="s">
        <v>1975</v>
      </c>
      <c r="E9231" s="189">
        <v>0</v>
      </c>
    </row>
    <row r="9232" spans="1:5" x14ac:dyDescent="0.25">
      <c r="A9232" s="190">
        <v>3705010894</v>
      </c>
      <c r="B9232" s="190" t="s">
        <v>10068</v>
      </c>
      <c r="C9232" s="190" t="s">
        <v>916</v>
      </c>
      <c r="D9232" s="190" t="s">
        <v>1975</v>
      </c>
      <c r="E9232" s="191">
        <v>0</v>
      </c>
    </row>
    <row r="9233" spans="1:5" x14ac:dyDescent="0.25">
      <c r="A9233" s="188">
        <v>3705010895</v>
      </c>
      <c r="B9233" s="188" t="s">
        <v>10069</v>
      </c>
      <c r="C9233" s="188" t="s">
        <v>916</v>
      </c>
      <c r="D9233" s="188" t="s">
        <v>1975</v>
      </c>
      <c r="E9233" s="189">
        <v>0</v>
      </c>
    </row>
    <row r="9234" spans="1:5" x14ac:dyDescent="0.25">
      <c r="A9234" s="190">
        <v>3705010896</v>
      </c>
      <c r="B9234" s="190" t="s">
        <v>10070</v>
      </c>
      <c r="C9234" s="190" t="s">
        <v>916</v>
      </c>
      <c r="D9234" s="190" t="s">
        <v>1975</v>
      </c>
      <c r="E9234" s="191">
        <v>0</v>
      </c>
    </row>
    <row r="9235" spans="1:5" x14ac:dyDescent="0.25">
      <c r="A9235" s="188">
        <v>3705010897</v>
      </c>
      <c r="B9235" s="188" t="s">
        <v>10071</v>
      </c>
      <c r="C9235" s="188" t="s">
        <v>916</v>
      </c>
      <c r="D9235" s="188" t="s">
        <v>1975</v>
      </c>
      <c r="E9235" s="189">
        <v>0</v>
      </c>
    </row>
    <row r="9236" spans="1:5" x14ac:dyDescent="0.25">
      <c r="A9236" s="190">
        <v>3705010898</v>
      </c>
      <c r="B9236" s="190" t="s">
        <v>10072</v>
      </c>
      <c r="C9236" s="190" t="s">
        <v>916</v>
      </c>
      <c r="D9236" s="190" t="s">
        <v>1975</v>
      </c>
      <c r="E9236" s="191">
        <v>0</v>
      </c>
    </row>
    <row r="9237" spans="1:5" x14ac:dyDescent="0.25">
      <c r="A9237" s="188">
        <v>3705010899</v>
      </c>
      <c r="B9237" s="188" t="s">
        <v>10073</v>
      </c>
      <c r="C9237" s="188" t="s">
        <v>916</v>
      </c>
      <c r="D9237" s="188" t="s">
        <v>1975</v>
      </c>
      <c r="E9237" s="189">
        <v>0</v>
      </c>
    </row>
    <row r="9238" spans="1:5" x14ac:dyDescent="0.25">
      <c r="A9238" s="190">
        <v>3705010900</v>
      </c>
      <c r="B9238" s="190" t="s">
        <v>10074</v>
      </c>
      <c r="C9238" s="190" t="s">
        <v>916</v>
      </c>
      <c r="D9238" s="190" t="s">
        <v>1975</v>
      </c>
      <c r="E9238" s="191">
        <v>0</v>
      </c>
    </row>
    <row r="9239" spans="1:5" x14ac:dyDescent="0.25">
      <c r="A9239" s="188">
        <v>3705010901</v>
      </c>
      <c r="B9239" s="188" t="s">
        <v>10075</v>
      </c>
      <c r="C9239" s="188" t="s">
        <v>916</v>
      </c>
      <c r="D9239" s="188" t="s">
        <v>1975</v>
      </c>
      <c r="E9239" s="189">
        <v>0</v>
      </c>
    </row>
    <row r="9240" spans="1:5" x14ac:dyDescent="0.25">
      <c r="A9240" s="190">
        <v>3705010902</v>
      </c>
      <c r="B9240" s="190" t="s">
        <v>10076</v>
      </c>
      <c r="C9240" s="190" t="s">
        <v>916</v>
      </c>
      <c r="D9240" s="190" t="s">
        <v>1975</v>
      </c>
      <c r="E9240" s="191">
        <v>0</v>
      </c>
    </row>
    <row r="9241" spans="1:5" x14ac:dyDescent="0.25">
      <c r="A9241" s="188">
        <v>3705010903</v>
      </c>
      <c r="B9241" s="188" t="s">
        <v>10077</v>
      </c>
      <c r="C9241" s="188" t="s">
        <v>916</v>
      </c>
      <c r="D9241" s="188" t="s">
        <v>479</v>
      </c>
      <c r="E9241" s="189">
        <v>0</v>
      </c>
    </row>
    <row r="9242" spans="1:5" x14ac:dyDescent="0.25">
      <c r="A9242" s="190">
        <v>3705010904</v>
      </c>
      <c r="B9242" s="190" t="s">
        <v>10078</v>
      </c>
      <c r="C9242" s="190" t="s">
        <v>916</v>
      </c>
      <c r="D9242" s="190" t="s">
        <v>479</v>
      </c>
      <c r="E9242" s="191">
        <v>0</v>
      </c>
    </row>
    <row r="9243" spans="1:5" x14ac:dyDescent="0.25">
      <c r="A9243" s="188">
        <v>3705010905</v>
      </c>
      <c r="B9243" s="188" t="s">
        <v>10079</v>
      </c>
      <c r="C9243" s="188" t="s">
        <v>916</v>
      </c>
      <c r="D9243" s="188" t="s">
        <v>1975</v>
      </c>
      <c r="E9243" s="189">
        <v>0</v>
      </c>
    </row>
    <row r="9244" spans="1:5" x14ac:dyDescent="0.25">
      <c r="A9244" s="190">
        <v>3705010906</v>
      </c>
      <c r="B9244" s="190" t="s">
        <v>10080</v>
      </c>
      <c r="C9244" s="190" t="s">
        <v>916</v>
      </c>
      <c r="D9244" s="190" t="s">
        <v>1975</v>
      </c>
      <c r="E9244" s="191">
        <v>0</v>
      </c>
    </row>
    <row r="9245" spans="1:5" x14ac:dyDescent="0.25">
      <c r="A9245" s="188">
        <v>3705010907</v>
      </c>
      <c r="B9245" s="188" t="s">
        <v>10081</v>
      </c>
      <c r="C9245" s="188" t="s">
        <v>916</v>
      </c>
      <c r="D9245" s="188" t="s">
        <v>1975</v>
      </c>
      <c r="E9245" s="189">
        <v>0</v>
      </c>
    </row>
    <row r="9246" spans="1:5" x14ac:dyDescent="0.25">
      <c r="A9246" s="190">
        <v>3705010908</v>
      </c>
      <c r="B9246" s="190" t="s">
        <v>10082</v>
      </c>
      <c r="C9246" s="190" t="s">
        <v>916</v>
      </c>
      <c r="D9246" s="190" t="s">
        <v>1975</v>
      </c>
      <c r="E9246" s="191">
        <v>0</v>
      </c>
    </row>
    <row r="9247" spans="1:5" x14ac:dyDescent="0.25">
      <c r="A9247" s="188">
        <v>3705010909</v>
      </c>
      <c r="B9247" s="188" t="s">
        <v>10083</v>
      </c>
      <c r="C9247" s="188" t="s">
        <v>916</v>
      </c>
      <c r="D9247" s="188" t="s">
        <v>1975</v>
      </c>
      <c r="E9247" s="189">
        <v>0</v>
      </c>
    </row>
    <row r="9248" spans="1:5" x14ac:dyDescent="0.25">
      <c r="A9248" s="190">
        <v>3705010910</v>
      </c>
      <c r="B9248" s="190" t="s">
        <v>10084</v>
      </c>
      <c r="C9248" s="190" t="s">
        <v>916</v>
      </c>
      <c r="D9248" s="190" t="s">
        <v>479</v>
      </c>
      <c r="E9248" s="191">
        <v>0</v>
      </c>
    </row>
    <row r="9249" spans="1:5" x14ac:dyDescent="0.25">
      <c r="A9249" s="188">
        <v>3705010911</v>
      </c>
      <c r="B9249" s="188" t="s">
        <v>10085</v>
      </c>
      <c r="C9249" s="188" t="s">
        <v>916</v>
      </c>
      <c r="D9249" s="188" t="s">
        <v>1975</v>
      </c>
      <c r="E9249" s="189">
        <v>0</v>
      </c>
    </row>
    <row r="9250" spans="1:5" x14ac:dyDescent="0.25">
      <c r="A9250" s="190">
        <v>3705010912</v>
      </c>
      <c r="B9250" s="190" t="s">
        <v>10086</v>
      </c>
      <c r="C9250" s="190" t="s">
        <v>916</v>
      </c>
      <c r="D9250" s="190" t="s">
        <v>479</v>
      </c>
      <c r="E9250" s="191">
        <v>0</v>
      </c>
    </row>
    <row r="9251" spans="1:5" x14ac:dyDescent="0.25">
      <c r="A9251" s="188">
        <v>3705010913</v>
      </c>
      <c r="B9251" s="188" t="s">
        <v>10087</v>
      </c>
      <c r="C9251" s="188" t="s">
        <v>916</v>
      </c>
      <c r="D9251" s="188" t="s">
        <v>479</v>
      </c>
      <c r="E9251" s="189">
        <v>0</v>
      </c>
    </row>
    <row r="9252" spans="1:5" x14ac:dyDescent="0.25">
      <c r="A9252" s="190">
        <v>3705010914</v>
      </c>
      <c r="B9252" s="190" t="s">
        <v>10088</v>
      </c>
      <c r="C9252" s="190" t="s">
        <v>916</v>
      </c>
      <c r="D9252" s="190" t="s">
        <v>1975</v>
      </c>
      <c r="E9252" s="191">
        <v>0</v>
      </c>
    </row>
    <row r="9253" spans="1:5" x14ac:dyDescent="0.25">
      <c r="A9253" s="188">
        <v>3705010915</v>
      </c>
      <c r="B9253" s="188" t="s">
        <v>10089</v>
      </c>
      <c r="C9253" s="188" t="s">
        <v>916</v>
      </c>
      <c r="D9253" s="188" t="s">
        <v>1975</v>
      </c>
      <c r="E9253" s="189">
        <v>0</v>
      </c>
    </row>
    <row r="9254" spans="1:5" x14ac:dyDescent="0.25">
      <c r="A9254" s="190">
        <v>3705010916</v>
      </c>
      <c r="B9254" s="190" t="s">
        <v>10090</v>
      </c>
      <c r="C9254" s="190" t="s">
        <v>916</v>
      </c>
      <c r="D9254" s="190" t="s">
        <v>1975</v>
      </c>
      <c r="E9254" s="191">
        <v>0</v>
      </c>
    </row>
    <row r="9255" spans="1:5" x14ac:dyDescent="0.25">
      <c r="A9255" s="188">
        <v>3705010917</v>
      </c>
      <c r="B9255" s="188" t="s">
        <v>10091</v>
      </c>
      <c r="C9255" s="188" t="s">
        <v>916</v>
      </c>
      <c r="D9255" s="188" t="s">
        <v>479</v>
      </c>
      <c r="E9255" s="189">
        <v>0</v>
      </c>
    </row>
    <row r="9256" spans="1:5" x14ac:dyDescent="0.25">
      <c r="A9256" s="190">
        <v>3705010918</v>
      </c>
      <c r="B9256" s="190" t="s">
        <v>10092</v>
      </c>
      <c r="C9256" s="190" t="s">
        <v>916</v>
      </c>
      <c r="D9256" s="190" t="s">
        <v>1975</v>
      </c>
      <c r="E9256" s="191">
        <v>0</v>
      </c>
    </row>
    <row r="9257" spans="1:5" x14ac:dyDescent="0.25">
      <c r="A9257" s="188">
        <v>3705010919</v>
      </c>
      <c r="B9257" s="188" t="s">
        <v>10093</v>
      </c>
      <c r="C9257" s="188" t="s">
        <v>916</v>
      </c>
      <c r="D9257" s="188" t="s">
        <v>1975</v>
      </c>
      <c r="E9257" s="189">
        <v>0</v>
      </c>
    </row>
    <row r="9258" spans="1:5" x14ac:dyDescent="0.25">
      <c r="A9258" s="190">
        <v>3705010920</v>
      </c>
      <c r="B9258" s="190" t="s">
        <v>10094</v>
      </c>
      <c r="C9258" s="190" t="s">
        <v>916</v>
      </c>
      <c r="D9258" s="190" t="s">
        <v>479</v>
      </c>
      <c r="E9258" s="191">
        <v>0</v>
      </c>
    </row>
    <row r="9259" spans="1:5" x14ac:dyDescent="0.25">
      <c r="A9259" s="188">
        <v>3705010921</v>
      </c>
      <c r="B9259" s="188" t="s">
        <v>10095</v>
      </c>
      <c r="C9259" s="188" t="s">
        <v>916</v>
      </c>
      <c r="D9259" s="188" t="s">
        <v>1975</v>
      </c>
      <c r="E9259" s="189">
        <v>0</v>
      </c>
    </row>
    <row r="9260" spans="1:5" x14ac:dyDescent="0.25">
      <c r="A9260" s="190">
        <v>3705010922</v>
      </c>
      <c r="B9260" s="190" t="s">
        <v>7483</v>
      </c>
      <c r="C9260" s="190" t="s">
        <v>916</v>
      </c>
      <c r="D9260" s="190" t="s">
        <v>1975</v>
      </c>
      <c r="E9260" s="191">
        <v>0</v>
      </c>
    </row>
    <row r="9261" spans="1:5" x14ac:dyDescent="0.25">
      <c r="A9261" s="188">
        <v>3705010923</v>
      </c>
      <c r="B9261" s="188" t="s">
        <v>10096</v>
      </c>
      <c r="C9261" s="188" t="s">
        <v>916</v>
      </c>
      <c r="D9261" s="188" t="s">
        <v>1975</v>
      </c>
      <c r="E9261" s="189">
        <v>0</v>
      </c>
    </row>
    <row r="9262" spans="1:5" x14ac:dyDescent="0.25">
      <c r="A9262" s="190">
        <v>3705010924</v>
      </c>
      <c r="B9262" s="190" t="s">
        <v>10097</v>
      </c>
      <c r="C9262" s="190" t="s">
        <v>916</v>
      </c>
      <c r="D9262" s="190" t="s">
        <v>479</v>
      </c>
      <c r="E9262" s="191">
        <v>0</v>
      </c>
    </row>
    <row r="9263" spans="1:5" x14ac:dyDescent="0.25">
      <c r="A9263" s="188">
        <v>3705010925</v>
      </c>
      <c r="B9263" s="188" t="s">
        <v>3959</v>
      </c>
      <c r="C9263" s="188" t="s">
        <v>916</v>
      </c>
      <c r="D9263" s="188" t="s">
        <v>479</v>
      </c>
      <c r="E9263" s="189">
        <v>0</v>
      </c>
    </row>
    <row r="9264" spans="1:5" x14ac:dyDescent="0.25">
      <c r="A9264" s="190">
        <v>3705010926</v>
      </c>
      <c r="B9264" s="190" t="s">
        <v>10098</v>
      </c>
      <c r="C9264" s="190" t="s">
        <v>916</v>
      </c>
      <c r="D9264" s="190" t="s">
        <v>1975</v>
      </c>
      <c r="E9264" s="191">
        <v>0</v>
      </c>
    </row>
    <row r="9265" spans="1:5" x14ac:dyDescent="0.25">
      <c r="A9265" s="188">
        <v>3705010927</v>
      </c>
      <c r="B9265" s="188" t="s">
        <v>10099</v>
      </c>
      <c r="C9265" s="188" t="s">
        <v>916</v>
      </c>
      <c r="D9265" s="188" t="s">
        <v>1975</v>
      </c>
      <c r="E9265" s="189">
        <v>0</v>
      </c>
    </row>
    <row r="9266" spans="1:5" x14ac:dyDescent="0.25">
      <c r="A9266" s="190">
        <v>3705010928</v>
      </c>
      <c r="B9266" s="190" t="s">
        <v>10100</v>
      </c>
      <c r="C9266" s="190" t="s">
        <v>916</v>
      </c>
      <c r="D9266" s="190" t="s">
        <v>1975</v>
      </c>
      <c r="E9266" s="191">
        <v>0</v>
      </c>
    </row>
    <row r="9267" spans="1:5" x14ac:dyDescent="0.25">
      <c r="A9267" s="188">
        <v>3705010929</v>
      </c>
      <c r="B9267" s="188" t="s">
        <v>10101</v>
      </c>
      <c r="C9267" s="188" t="s">
        <v>916</v>
      </c>
      <c r="D9267" s="188" t="s">
        <v>1975</v>
      </c>
      <c r="E9267" s="189">
        <v>0</v>
      </c>
    </row>
    <row r="9268" spans="1:5" x14ac:dyDescent="0.25">
      <c r="A9268" s="190">
        <v>3705010930</v>
      </c>
      <c r="B9268" s="190" t="s">
        <v>10102</v>
      </c>
      <c r="C9268" s="190" t="s">
        <v>916</v>
      </c>
      <c r="D9268" s="190" t="s">
        <v>1975</v>
      </c>
      <c r="E9268" s="191">
        <v>0</v>
      </c>
    </row>
    <row r="9269" spans="1:5" x14ac:dyDescent="0.25">
      <c r="A9269" s="188">
        <v>3705010931</v>
      </c>
      <c r="B9269" s="188" t="s">
        <v>10103</v>
      </c>
      <c r="C9269" s="188" t="s">
        <v>916</v>
      </c>
      <c r="D9269" s="188" t="s">
        <v>1975</v>
      </c>
      <c r="E9269" s="189">
        <v>0</v>
      </c>
    </row>
    <row r="9270" spans="1:5" x14ac:dyDescent="0.25">
      <c r="A9270" s="190">
        <v>3705010932</v>
      </c>
      <c r="B9270" s="190" t="s">
        <v>10104</v>
      </c>
      <c r="C9270" s="190" t="s">
        <v>916</v>
      </c>
      <c r="D9270" s="190" t="s">
        <v>1975</v>
      </c>
      <c r="E9270" s="191">
        <v>0</v>
      </c>
    </row>
    <row r="9271" spans="1:5" x14ac:dyDescent="0.25">
      <c r="A9271" s="188">
        <v>3705010933</v>
      </c>
      <c r="B9271" s="188" t="s">
        <v>10105</v>
      </c>
      <c r="C9271" s="188" t="s">
        <v>916</v>
      </c>
      <c r="D9271" s="188" t="s">
        <v>1975</v>
      </c>
      <c r="E9271" s="189">
        <v>0</v>
      </c>
    </row>
    <row r="9272" spans="1:5" x14ac:dyDescent="0.25">
      <c r="A9272" s="190">
        <v>3705010934</v>
      </c>
      <c r="B9272" s="190" t="s">
        <v>10106</v>
      </c>
      <c r="C9272" s="190" t="s">
        <v>916</v>
      </c>
      <c r="D9272" s="190" t="s">
        <v>1975</v>
      </c>
      <c r="E9272" s="191">
        <v>0</v>
      </c>
    </row>
    <row r="9273" spans="1:5" x14ac:dyDescent="0.25">
      <c r="A9273" s="188">
        <v>3705010935</v>
      </c>
      <c r="B9273" s="188" t="s">
        <v>10107</v>
      </c>
      <c r="C9273" s="188" t="s">
        <v>916</v>
      </c>
      <c r="D9273" s="188" t="s">
        <v>1975</v>
      </c>
      <c r="E9273" s="189">
        <v>0</v>
      </c>
    </row>
    <row r="9274" spans="1:5" x14ac:dyDescent="0.25">
      <c r="A9274" s="190">
        <v>3705010936</v>
      </c>
      <c r="B9274" s="190" t="s">
        <v>10108</v>
      </c>
      <c r="C9274" s="190" t="s">
        <v>916</v>
      </c>
      <c r="D9274" s="190" t="s">
        <v>1975</v>
      </c>
      <c r="E9274" s="191">
        <v>0</v>
      </c>
    </row>
    <row r="9275" spans="1:5" x14ac:dyDescent="0.25">
      <c r="A9275" s="188">
        <v>3705010937</v>
      </c>
      <c r="B9275" s="188" t="s">
        <v>10109</v>
      </c>
      <c r="C9275" s="188" t="s">
        <v>916</v>
      </c>
      <c r="D9275" s="188" t="s">
        <v>1975</v>
      </c>
      <c r="E9275" s="189">
        <v>0</v>
      </c>
    </row>
    <row r="9276" spans="1:5" x14ac:dyDescent="0.25">
      <c r="A9276" s="190">
        <v>3705010938</v>
      </c>
      <c r="B9276" s="190" t="s">
        <v>10110</v>
      </c>
      <c r="C9276" s="190" t="s">
        <v>916</v>
      </c>
      <c r="D9276" s="190" t="s">
        <v>1975</v>
      </c>
      <c r="E9276" s="191">
        <v>0</v>
      </c>
    </row>
    <row r="9277" spans="1:5" x14ac:dyDescent="0.25">
      <c r="A9277" s="188">
        <v>3705010939</v>
      </c>
      <c r="B9277" s="188" t="s">
        <v>10111</v>
      </c>
      <c r="C9277" s="188" t="s">
        <v>916</v>
      </c>
      <c r="D9277" s="188" t="s">
        <v>1975</v>
      </c>
      <c r="E9277" s="189">
        <v>0</v>
      </c>
    </row>
    <row r="9278" spans="1:5" x14ac:dyDescent="0.25">
      <c r="A9278" s="190">
        <v>3705010940</v>
      </c>
      <c r="B9278" s="190" t="s">
        <v>10112</v>
      </c>
      <c r="C9278" s="190" t="s">
        <v>916</v>
      </c>
      <c r="D9278" s="190" t="s">
        <v>1975</v>
      </c>
      <c r="E9278" s="191">
        <v>0</v>
      </c>
    </row>
    <row r="9279" spans="1:5" x14ac:dyDescent="0.25">
      <c r="A9279" s="188">
        <v>3705010941</v>
      </c>
      <c r="B9279" s="188" t="s">
        <v>10113</v>
      </c>
      <c r="C9279" s="188" t="s">
        <v>916</v>
      </c>
      <c r="D9279" s="188" t="s">
        <v>1975</v>
      </c>
      <c r="E9279" s="189">
        <v>0</v>
      </c>
    </row>
    <row r="9280" spans="1:5" x14ac:dyDescent="0.25">
      <c r="A9280" s="190">
        <v>3705010942</v>
      </c>
      <c r="B9280" s="190" t="s">
        <v>10114</v>
      </c>
      <c r="C9280" s="190" t="s">
        <v>916</v>
      </c>
      <c r="D9280" s="190" t="s">
        <v>1975</v>
      </c>
      <c r="E9280" s="191">
        <v>0</v>
      </c>
    </row>
    <row r="9281" spans="1:5" x14ac:dyDescent="0.25">
      <c r="A9281" s="188">
        <v>3705010943</v>
      </c>
      <c r="B9281" s="188" t="s">
        <v>10115</v>
      </c>
      <c r="C9281" s="188" t="s">
        <v>916</v>
      </c>
      <c r="D9281" s="188" t="s">
        <v>1975</v>
      </c>
      <c r="E9281" s="189">
        <v>0</v>
      </c>
    </row>
    <row r="9282" spans="1:5" x14ac:dyDescent="0.25">
      <c r="A9282" s="190">
        <v>3705010944</v>
      </c>
      <c r="B9282" s="190" t="s">
        <v>10116</v>
      </c>
      <c r="C9282" s="190" t="s">
        <v>916</v>
      </c>
      <c r="D9282" s="190" t="s">
        <v>1975</v>
      </c>
      <c r="E9282" s="191">
        <v>0</v>
      </c>
    </row>
    <row r="9283" spans="1:5" x14ac:dyDescent="0.25">
      <c r="A9283" s="188">
        <v>3705010945</v>
      </c>
      <c r="B9283" s="188" t="s">
        <v>10117</v>
      </c>
      <c r="C9283" s="188" t="s">
        <v>916</v>
      </c>
      <c r="D9283" s="188" t="s">
        <v>1975</v>
      </c>
      <c r="E9283" s="189">
        <v>0</v>
      </c>
    </row>
    <row r="9284" spans="1:5" x14ac:dyDescent="0.25">
      <c r="A9284" s="190">
        <v>3705010946</v>
      </c>
      <c r="B9284" s="190" t="s">
        <v>10118</v>
      </c>
      <c r="C9284" s="190" t="s">
        <v>916</v>
      </c>
      <c r="D9284" s="190" t="s">
        <v>874</v>
      </c>
      <c r="E9284" s="191">
        <v>0</v>
      </c>
    </row>
    <row r="9285" spans="1:5" x14ac:dyDescent="0.25">
      <c r="A9285" s="188">
        <v>3705010947</v>
      </c>
      <c r="B9285" s="188" t="s">
        <v>10119</v>
      </c>
      <c r="C9285" s="188" t="s">
        <v>916</v>
      </c>
      <c r="D9285" s="188" t="s">
        <v>1975</v>
      </c>
      <c r="E9285" s="189">
        <v>0</v>
      </c>
    </row>
    <row r="9286" spans="1:5" x14ac:dyDescent="0.25">
      <c r="A9286" s="190">
        <v>3705010948</v>
      </c>
      <c r="B9286" s="190" t="s">
        <v>10120</v>
      </c>
      <c r="C9286" s="190" t="s">
        <v>916</v>
      </c>
      <c r="D9286" s="190" t="s">
        <v>1975</v>
      </c>
      <c r="E9286" s="191">
        <v>0</v>
      </c>
    </row>
    <row r="9287" spans="1:5" x14ac:dyDescent="0.25">
      <c r="A9287" s="188">
        <v>3705010949</v>
      </c>
      <c r="B9287" s="188" t="s">
        <v>10121</v>
      </c>
      <c r="C9287" s="188" t="s">
        <v>916</v>
      </c>
      <c r="D9287" s="188" t="s">
        <v>1975</v>
      </c>
      <c r="E9287" s="189">
        <v>0</v>
      </c>
    </row>
    <row r="9288" spans="1:5" x14ac:dyDescent="0.25">
      <c r="A9288" s="190">
        <v>3705010950</v>
      </c>
      <c r="B9288" s="190" t="s">
        <v>10122</v>
      </c>
      <c r="C9288" s="190" t="s">
        <v>916</v>
      </c>
      <c r="D9288" s="190" t="s">
        <v>1975</v>
      </c>
      <c r="E9288" s="191">
        <v>0</v>
      </c>
    </row>
    <row r="9289" spans="1:5" x14ac:dyDescent="0.25">
      <c r="A9289" s="188">
        <v>3705010951</v>
      </c>
      <c r="B9289" s="188" t="s">
        <v>10123</v>
      </c>
      <c r="C9289" s="188" t="s">
        <v>916</v>
      </c>
      <c r="D9289" s="188" t="s">
        <v>1975</v>
      </c>
      <c r="E9289" s="189">
        <v>0</v>
      </c>
    </row>
    <row r="9290" spans="1:5" x14ac:dyDescent="0.25">
      <c r="A9290" s="190">
        <v>3705010952</v>
      </c>
      <c r="B9290" s="190" t="s">
        <v>10124</v>
      </c>
      <c r="C9290" s="190" t="s">
        <v>916</v>
      </c>
      <c r="D9290" s="190" t="s">
        <v>1975</v>
      </c>
      <c r="E9290" s="191">
        <v>0</v>
      </c>
    </row>
    <row r="9291" spans="1:5" x14ac:dyDescent="0.25">
      <c r="A9291" s="188">
        <v>3705010953</v>
      </c>
      <c r="B9291" s="188" t="s">
        <v>10125</v>
      </c>
      <c r="C9291" s="188" t="s">
        <v>916</v>
      </c>
      <c r="D9291" s="188" t="s">
        <v>1975</v>
      </c>
      <c r="E9291" s="189">
        <v>0</v>
      </c>
    </row>
    <row r="9292" spans="1:5" x14ac:dyDescent="0.25">
      <c r="A9292" s="190">
        <v>3705010954</v>
      </c>
      <c r="B9292" s="190" t="s">
        <v>10126</v>
      </c>
      <c r="C9292" s="190" t="s">
        <v>916</v>
      </c>
      <c r="D9292" s="190" t="s">
        <v>1975</v>
      </c>
      <c r="E9292" s="191">
        <v>0</v>
      </c>
    </row>
    <row r="9293" spans="1:5" x14ac:dyDescent="0.25">
      <c r="A9293" s="188">
        <v>3705010955</v>
      </c>
      <c r="B9293" s="188" t="s">
        <v>10127</v>
      </c>
      <c r="C9293" s="188" t="s">
        <v>916</v>
      </c>
      <c r="D9293" s="188" t="s">
        <v>1975</v>
      </c>
      <c r="E9293" s="189">
        <v>0</v>
      </c>
    </row>
    <row r="9294" spans="1:5" x14ac:dyDescent="0.25">
      <c r="A9294" s="190">
        <v>3705010956</v>
      </c>
      <c r="B9294" s="190" t="s">
        <v>10128</v>
      </c>
      <c r="C9294" s="190" t="s">
        <v>916</v>
      </c>
      <c r="D9294" s="190" t="s">
        <v>481</v>
      </c>
      <c r="E9294" s="191">
        <v>0</v>
      </c>
    </row>
    <row r="9295" spans="1:5" x14ac:dyDescent="0.25">
      <c r="A9295" s="188">
        <v>3705010957</v>
      </c>
      <c r="B9295" s="188" t="s">
        <v>10129</v>
      </c>
      <c r="C9295" s="188" t="s">
        <v>916</v>
      </c>
      <c r="D9295" s="188" t="s">
        <v>481</v>
      </c>
      <c r="E9295" s="189">
        <v>0</v>
      </c>
    </row>
    <row r="9296" spans="1:5" x14ac:dyDescent="0.25">
      <c r="A9296" s="190">
        <v>3705010958</v>
      </c>
      <c r="B9296" s="190" t="s">
        <v>10130</v>
      </c>
      <c r="C9296" s="190" t="s">
        <v>916</v>
      </c>
      <c r="D9296" s="190" t="s">
        <v>1975</v>
      </c>
      <c r="E9296" s="191">
        <v>0</v>
      </c>
    </row>
    <row r="9297" spans="1:5" x14ac:dyDescent="0.25">
      <c r="A9297" s="188">
        <v>3705010959</v>
      </c>
      <c r="B9297" s="188" t="s">
        <v>10131</v>
      </c>
      <c r="C9297" s="188" t="s">
        <v>916</v>
      </c>
      <c r="D9297" s="188" t="s">
        <v>1975</v>
      </c>
      <c r="E9297" s="189">
        <v>0</v>
      </c>
    </row>
    <row r="9298" spans="1:5" x14ac:dyDescent="0.25">
      <c r="A9298" s="190">
        <v>3705010960</v>
      </c>
      <c r="B9298" s="190" t="s">
        <v>10132</v>
      </c>
      <c r="C9298" s="190" t="s">
        <v>916</v>
      </c>
      <c r="D9298" s="190" t="s">
        <v>874</v>
      </c>
      <c r="E9298" s="191">
        <v>0</v>
      </c>
    </row>
    <row r="9299" spans="1:5" x14ac:dyDescent="0.25">
      <c r="A9299" s="188">
        <v>3705010961</v>
      </c>
      <c r="B9299" s="188" t="s">
        <v>10133</v>
      </c>
      <c r="C9299" s="188" t="s">
        <v>916</v>
      </c>
      <c r="D9299" s="188" t="s">
        <v>1975</v>
      </c>
      <c r="E9299" s="189">
        <v>0</v>
      </c>
    </row>
    <row r="9300" spans="1:5" x14ac:dyDescent="0.25">
      <c r="A9300" s="190">
        <v>3705010962</v>
      </c>
      <c r="B9300" s="190" t="s">
        <v>10134</v>
      </c>
      <c r="C9300" s="190" t="s">
        <v>916</v>
      </c>
      <c r="D9300" s="190" t="s">
        <v>1975</v>
      </c>
      <c r="E9300" s="191">
        <v>0</v>
      </c>
    </row>
    <row r="9301" spans="1:5" x14ac:dyDescent="0.25">
      <c r="A9301" s="188">
        <v>3705010963</v>
      </c>
      <c r="B9301" s="188" t="s">
        <v>10135</v>
      </c>
      <c r="C9301" s="188" t="s">
        <v>916</v>
      </c>
      <c r="D9301" s="188" t="s">
        <v>1975</v>
      </c>
      <c r="E9301" s="189">
        <v>0</v>
      </c>
    </row>
    <row r="9302" spans="1:5" x14ac:dyDescent="0.25">
      <c r="A9302" s="190">
        <v>3705010964</v>
      </c>
      <c r="B9302" s="190" t="s">
        <v>10136</v>
      </c>
      <c r="C9302" s="190" t="s">
        <v>916</v>
      </c>
      <c r="D9302" s="190" t="s">
        <v>1975</v>
      </c>
      <c r="E9302" s="191">
        <v>0</v>
      </c>
    </row>
    <row r="9303" spans="1:5" x14ac:dyDescent="0.25">
      <c r="A9303" s="188">
        <v>3705010965</v>
      </c>
      <c r="B9303" s="188" t="s">
        <v>10137</v>
      </c>
      <c r="C9303" s="188" t="s">
        <v>916</v>
      </c>
      <c r="D9303" s="188" t="s">
        <v>1975</v>
      </c>
      <c r="E9303" s="189">
        <v>0</v>
      </c>
    </row>
    <row r="9304" spans="1:5" x14ac:dyDescent="0.25">
      <c r="A9304" s="190">
        <v>3705010966</v>
      </c>
      <c r="B9304" s="190" t="s">
        <v>10138</v>
      </c>
      <c r="C9304" s="190" t="s">
        <v>916</v>
      </c>
      <c r="D9304" s="190" t="s">
        <v>481</v>
      </c>
      <c r="E9304" s="191">
        <v>0</v>
      </c>
    </row>
    <row r="9305" spans="1:5" x14ac:dyDescent="0.25">
      <c r="A9305" s="188">
        <v>3705010967</v>
      </c>
      <c r="B9305" s="188" t="s">
        <v>10139</v>
      </c>
      <c r="C9305" s="188" t="s">
        <v>916</v>
      </c>
      <c r="D9305" s="188" t="s">
        <v>1975</v>
      </c>
      <c r="E9305" s="189">
        <v>0</v>
      </c>
    </row>
    <row r="9306" spans="1:5" x14ac:dyDescent="0.25">
      <c r="A9306" s="190">
        <v>3705010968</v>
      </c>
      <c r="B9306" s="190" t="s">
        <v>10140</v>
      </c>
      <c r="C9306" s="190" t="s">
        <v>916</v>
      </c>
      <c r="D9306" s="190" t="s">
        <v>1975</v>
      </c>
      <c r="E9306" s="191">
        <v>0</v>
      </c>
    </row>
    <row r="9307" spans="1:5" x14ac:dyDescent="0.25">
      <c r="A9307" s="188">
        <v>3705010969</v>
      </c>
      <c r="B9307" s="188" t="s">
        <v>10141</v>
      </c>
      <c r="C9307" s="188" t="s">
        <v>916</v>
      </c>
      <c r="D9307" s="188" t="s">
        <v>1975</v>
      </c>
      <c r="E9307" s="189">
        <v>0</v>
      </c>
    </row>
    <row r="9308" spans="1:5" x14ac:dyDescent="0.25">
      <c r="A9308" s="190">
        <v>3705010970</v>
      </c>
      <c r="B9308" s="190" t="s">
        <v>10142</v>
      </c>
      <c r="C9308" s="190" t="s">
        <v>916</v>
      </c>
      <c r="D9308" s="190" t="s">
        <v>1975</v>
      </c>
      <c r="E9308" s="191">
        <v>0</v>
      </c>
    </row>
    <row r="9309" spans="1:5" x14ac:dyDescent="0.25">
      <c r="A9309" s="188">
        <v>3705010971</v>
      </c>
      <c r="B9309" s="188" t="s">
        <v>10143</v>
      </c>
      <c r="C9309" s="188" t="s">
        <v>916</v>
      </c>
      <c r="D9309" s="188" t="s">
        <v>1975</v>
      </c>
      <c r="E9309" s="189">
        <v>0</v>
      </c>
    </row>
    <row r="9310" spans="1:5" x14ac:dyDescent="0.25">
      <c r="A9310" s="190">
        <v>3705010972</v>
      </c>
      <c r="B9310" s="190" t="s">
        <v>10144</v>
      </c>
      <c r="C9310" s="190" t="s">
        <v>916</v>
      </c>
      <c r="D9310" s="190" t="s">
        <v>1975</v>
      </c>
      <c r="E9310" s="191">
        <v>0</v>
      </c>
    </row>
    <row r="9311" spans="1:5" x14ac:dyDescent="0.25">
      <c r="A9311" s="188">
        <v>3705010973</v>
      </c>
      <c r="B9311" s="188" t="s">
        <v>10145</v>
      </c>
      <c r="C9311" s="188" t="s">
        <v>916</v>
      </c>
      <c r="D9311" s="188" t="s">
        <v>1975</v>
      </c>
      <c r="E9311" s="189">
        <v>0</v>
      </c>
    </row>
    <row r="9312" spans="1:5" x14ac:dyDescent="0.25">
      <c r="A9312" s="190">
        <v>3705010974</v>
      </c>
      <c r="B9312" s="190" t="s">
        <v>10146</v>
      </c>
      <c r="C9312" s="190" t="s">
        <v>916</v>
      </c>
      <c r="D9312" s="190" t="s">
        <v>1975</v>
      </c>
      <c r="E9312" s="191">
        <v>0</v>
      </c>
    </row>
    <row r="9313" spans="1:5" x14ac:dyDescent="0.25">
      <c r="A9313" s="188">
        <v>3705010975</v>
      </c>
      <c r="B9313" s="188" t="s">
        <v>10147</v>
      </c>
      <c r="C9313" s="188" t="s">
        <v>916</v>
      </c>
      <c r="D9313" s="188" t="s">
        <v>1975</v>
      </c>
      <c r="E9313" s="189">
        <v>0</v>
      </c>
    </row>
    <row r="9314" spans="1:5" x14ac:dyDescent="0.25">
      <c r="A9314" s="190">
        <v>3705010976</v>
      </c>
      <c r="B9314" s="190" t="s">
        <v>10148</v>
      </c>
      <c r="C9314" s="190" t="s">
        <v>916</v>
      </c>
      <c r="D9314" s="190" t="s">
        <v>1975</v>
      </c>
      <c r="E9314" s="191">
        <v>0</v>
      </c>
    </row>
    <row r="9315" spans="1:5" x14ac:dyDescent="0.25">
      <c r="A9315" s="188">
        <v>3705010977</v>
      </c>
      <c r="B9315" s="188" t="s">
        <v>10149</v>
      </c>
      <c r="C9315" s="188" t="s">
        <v>916</v>
      </c>
      <c r="D9315" s="188" t="s">
        <v>1975</v>
      </c>
      <c r="E9315" s="189">
        <v>0</v>
      </c>
    </row>
    <row r="9316" spans="1:5" x14ac:dyDescent="0.25">
      <c r="A9316" s="190">
        <v>3705010978</v>
      </c>
      <c r="B9316" s="190" t="s">
        <v>10150</v>
      </c>
      <c r="C9316" s="190" t="s">
        <v>916</v>
      </c>
      <c r="D9316" s="190" t="s">
        <v>1975</v>
      </c>
      <c r="E9316" s="191">
        <v>0</v>
      </c>
    </row>
    <row r="9317" spans="1:5" x14ac:dyDescent="0.25">
      <c r="A9317" s="188">
        <v>3705010979</v>
      </c>
      <c r="B9317" s="188" t="s">
        <v>10151</v>
      </c>
      <c r="C9317" s="188" t="s">
        <v>916</v>
      </c>
      <c r="D9317" s="188" t="s">
        <v>1975</v>
      </c>
      <c r="E9317" s="189">
        <v>0</v>
      </c>
    </row>
    <row r="9318" spans="1:5" x14ac:dyDescent="0.25">
      <c r="A9318" s="190">
        <v>3705010980</v>
      </c>
      <c r="B9318" s="190" t="s">
        <v>10152</v>
      </c>
      <c r="C9318" s="190" t="s">
        <v>916</v>
      </c>
      <c r="D9318" s="190" t="s">
        <v>1975</v>
      </c>
      <c r="E9318" s="191">
        <v>0</v>
      </c>
    </row>
    <row r="9319" spans="1:5" x14ac:dyDescent="0.25">
      <c r="A9319" s="188">
        <v>3705010981</v>
      </c>
      <c r="B9319" s="188" t="s">
        <v>10153</v>
      </c>
      <c r="C9319" s="188" t="s">
        <v>916</v>
      </c>
      <c r="D9319" s="188" t="s">
        <v>1975</v>
      </c>
      <c r="E9319" s="189">
        <v>0</v>
      </c>
    </row>
    <row r="9320" spans="1:5" x14ac:dyDescent="0.25">
      <c r="A9320" s="190">
        <v>3705010982</v>
      </c>
      <c r="B9320" s="190" t="s">
        <v>10154</v>
      </c>
      <c r="C9320" s="190" t="s">
        <v>916</v>
      </c>
      <c r="D9320" s="190" t="s">
        <v>1975</v>
      </c>
      <c r="E9320" s="191">
        <v>0</v>
      </c>
    </row>
    <row r="9321" spans="1:5" x14ac:dyDescent="0.25">
      <c r="A9321" s="188">
        <v>3705010983</v>
      </c>
      <c r="B9321" s="188" t="s">
        <v>10155</v>
      </c>
      <c r="C9321" s="188" t="s">
        <v>916</v>
      </c>
      <c r="D9321" s="188" t="s">
        <v>1975</v>
      </c>
      <c r="E9321" s="189">
        <v>0</v>
      </c>
    </row>
    <row r="9322" spans="1:5" x14ac:dyDescent="0.25">
      <c r="A9322" s="190">
        <v>3705010984</v>
      </c>
      <c r="B9322" s="190" t="s">
        <v>10156</v>
      </c>
      <c r="C9322" s="190" t="s">
        <v>916</v>
      </c>
      <c r="D9322" s="190" t="s">
        <v>1975</v>
      </c>
      <c r="E9322" s="191">
        <v>0</v>
      </c>
    </row>
    <row r="9323" spans="1:5" x14ac:dyDescent="0.25">
      <c r="A9323" s="188">
        <v>3705010985</v>
      </c>
      <c r="B9323" s="188" t="s">
        <v>10157</v>
      </c>
      <c r="C9323" s="188" t="s">
        <v>916</v>
      </c>
      <c r="D9323" s="188" t="s">
        <v>1975</v>
      </c>
      <c r="E9323" s="189">
        <v>0</v>
      </c>
    </row>
    <row r="9324" spans="1:5" x14ac:dyDescent="0.25">
      <c r="A9324" s="190">
        <v>3705010986</v>
      </c>
      <c r="B9324" s="190" t="s">
        <v>10148</v>
      </c>
      <c r="C9324" s="190" t="s">
        <v>916</v>
      </c>
      <c r="D9324" s="190" t="s">
        <v>1975</v>
      </c>
      <c r="E9324" s="191">
        <v>0</v>
      </c>
    </row>
    <row r="9325" spans="1:5" x14ac:dyDescent="0.25">
      <c r="A9325" s="188">
        <v>3705010987</v>
      </c>
      <c r="B9325" s="188" t="s">
        <v>10158</v>
      </c>
      <c r="C9325" s="188" t="s">
        <v>916</v>
      </c>
      <c r="D9325" s="188" t="s">
        <v>1975</v>
      </c>
      <c r="E9325" s="189">
        <v>0</v>
      </c>
    </row>
    <row r="9326" spans="1:5" x14ac:dyDescent="0.25">
      <c r="A9326" s="190">
        <v>3705010988</v>
      </c>
      <c r="B9326" s="190" t="s">
        <v>10149</v>
      </c>
      <c r="C9326" s="190" t="s">
        <v>916</v>
      </c>
      <c r="D9326" s="190" t="s">
        <v>1975</v>
      </c>
      <c r="E9326" s="191">
        <v>0</v>
      </c>
    </row>
    <row r="9327" spans="1:5" x14ac:dyDescent="0.25">
      <c r="A9327" s="188">
        <v>3705010989</v>
      </c>
      <c r="B9327" s="188" t="s">
        <v>10150</v>
      </c>
      <c r="C9327" s="188" t="s">
        <v>916</v>
      </c>
      <c r="D9327" s="188" t="s">
        <v>1975</v>
      </c>
      <c r="E9327" s="189">
        <v>0</v>
      </c>
    </row>
    <row r="9328" spans="1:5" x14ac:dyDescent="0.25">
      <c r="A9328" s="190">
        <v>3705010990</v>
      </c>
      <c r="B9328" s="190" t="s">
        <v>10151</v>
      </c>
      <c r="C9328" s="190" t="s">
        <v>916</v>
      </c>
      <c r="D9328" s="190" t="s">
        <v>1975</v>
      </c>
      <c r="E9328" s="191">
        <v>0</v>
      </c>
    </row>
    <row r="9329" spans="1:5" x14ac:dyDescent="0.25">
      <c r="A9329" s="188">
        <v>3705010991</v>
      </c>
      <c r="B9329" s="188" t="s">
        <v>10159</v>
      </c>
      <c r="C9329" s="188" t="s">
        <v>916</v>
      </c>
      <c r="D9329" s="188" t="s">
        <v>1975</v>
      </c>
      <c r="E9329" s="189">
        <v>0</v>
      </c>
    </row>
    <row r="9330" spans="1:5" x14ac:dyDescent="0.25">
      <c r="A9330" s="190">
        <v>3705010992</v>
      </c>
      <c r="B9330" s="190" t="s">
        <v>10160</v>
      </c>
      <c r="C9330" s="190" t="s">
        <v>916</v>
      </c>
      <c r="D9330" s="190" t="s">
        <v>1975</v>
      </c>
      <c r="E9330" s="191">
        <v>0</v>
      </c>
    </row>
    <row r="9331" spans="1:5" x14ac:dyDescent="0.25">
      <c r="A9331" s="188">
        <v>3705010993</v>
      </c>
      <c r="B9331" s="188" t="s">
        <v>10153</v>
      </c>
      <c r="C9331" s="188" t="s">
        <v>916</v>
      </c>
      <c r="D9331" s="188" t="s">
        <v>1975</v>
      </c>
      <c r="E9331" s="189">
        <v>0</v>
      </c>
    </row>
    <row r="9332" spans="1:5" x14ac:dyDescent="0.25">
      <c r="A9332" s="190">
        <v>3705010994</v>
      </c>
      <c r="B9332" s="190" t="s">
        <v>10154</v>
      </c>
      <c r="C9332" s="190" t="s">
        <v>916</v>
      </c>
      <c r="D9332" s="190" t="s">
        <v>1975</v>
      </c>
      <c r="E9332" s="191">
        <v>0</v>
      </c>
    </row>
    <row r="9333" spans="1:5" x14ac:dyDescent="0.25">
      <c r="A9333" s="188">
        <v>3705010995</v>
      </c>
      <c r="B9333" s="188" t="s">
        <v>10161</v>
      </c>
      <c r="C9333" s="188" t="s">
        <v>916</v>
      </c>
      <c r="D9333" s="188" t="s">
        <v>1975</v>
      </c>
      <c r="E9333" s="189">
        <v>0</v>
      </c>
    </row>
    <row r="9334" spans="1:5" x14ac:dyDescent="0.25">
      <c r="A9334" s="190">
        <v>3705010996</v>
      </c>
      <c r="B9334" s="190" t="s">
        <v>10155</v>
      </c>
      <c r="C9334" s="190" t="s">
        <v>916</v>
      </c>
      <c r="D9334" s="190" t="s">
        <v>1975</v>
      </c>
      <c r="E9334" s="191">
        <v>0</v>
      </c>
    </row>
    <row r="9335" spans="1:5" x14ac:dyDescent="0.25">
      <c r="A9335" s="188">
        <v>3705010997</v>
      </c>
      <c r="B9335" s="188" t="s">
        <v>10156</v>
      </c>
      <c r="C9335" s="188" t="s">
        <v>916</v>
      </c>
      <c r="D9335" s="188" t="s">
        <v>1975</v>
      </c>
      <c r="E9335" s="189">
        <v>0</v>
      </c>
    </row>
    <row r="9336" spans="1:5" x14ac:dyDescent="0.25">
      <c r="A9336" s="190">
        <v>3705010998</v>
      </c>
      <c r="B9336" s="190" t="s">
        <v>10162</v>
      </c>
      <c r="C9336" s="190" t="s">
        <v>916</v>
      </c>
      <c r="D9336" s="190" t="s">
        <v>1975</v>
      </c>
      <c r="E9336" s="191">
        <v>0</v>
      </c>
    </row>
    <row r="9337" spans="1:5" x14ac:dyDescent="0.25">
      <c r="A9337" s="188">
        <v>3705010999</v>
      </c>
      <c r="B9337" s="188" t="s">
        <v>10163</v>
      </c>
      <c r="C9337" s="188" t="s">
        <v>916</v>
      </c>
      <c r="D9337" s="188" t="s">
        <v>1975</v>
      </c>
      <c r="E9337" s="189">
        <v>0</v>
      </c>
    </row>
    <row r="9338" spans="1:5" x14ac:dyDescent="0.25">
      <c r="A9338" s="190">
        <v>3705011000</v>
      </c>
      <c r="B9338" s="190" t="s">
        <v>10145</v>
      </c>
      <c r="C9338" s="190" t="s">
        <v>916</v>
      </c>
      <c r="D9338" s="190" t="s">
        <v>1975</v>
      </c>
      <c r="E9338" s="191">
        <v>0</v>
      </c>
    </row>
    <row r="9339" spans="1:5" x14ac:dyDescent="0.25">
      <c r="A9339" s="188">
        <v>3705011001</v>
      </c>
      <c r="B9339" s="188" t="s">
        <v>10146</v>
      </c>
      <c r="C9339" s="188" t="s">
        <v>916</v>
      </c>
      <c r="D9339" s="188" t="s">
        <v>1975</v>
      </c>
      <c r="E9339" s="189">
        <v>0</v>
      </c>
    </row>
    <row r="9340" spans="1:5" x14ac:dyDescent="0.25">
      <c r="A9340" s="190">
        <v>3705011002</v>
      </c>
      <c r="B9340" s="190" t="s">
        <v>10147</v>
      </c>
      <c r="C9340" s="190" t="s">
        <v>916</v>
      </c>
      <c r="D9340" s="190" t="s">
        <v>1975</v>
      </c>
      <c r="E9340" s="191">
        <v>0</v>
      </c>
    </row>
    <row r="9341" spans="1:5" x14ac:dyDescent="0.25">
      <c r="A9341" s="188">
        <v>3705011003</v>
      </c>
      <c r="B9341" s="188" t="s">
        <v>10164</v>
      </c>
      <c r="C9341" s="188" t="s">
        <v>916</v>
      </c>
      <c r="D9341" s="188" t="s">
        <v>1975</v>
      </c>
      <c r="E9341" s="189">
        <v>0</v>
      </c>
    </row>
    <row r="9342" spans="1:5" x14ac:dyDescent="0.25">
      <c r="A9342" s="190">
        <v>3705011004</v>
      </c>
      <c r="B9342" s="190" t="s">
        <v>10165</v>
      </c>
      <c r="C9342" s="190" t="s">
        <v>916</v>
      </c>
      <c r="D9342" s="190" t="s">
        <v>1975</v>
      </c>
      <c r="E9342" s="191">
        <v>0</v>
      </c>
    </row>
    <row r="9343" spans="1:5" x14ac:dyDescent="0.25">
      <c r="A9343" s="188">
        <v>3705011005</v>
      </c>
      <c r="B9343" s="188" t="s">
        <v>10166</v>
      </c>
      <c r="C9343" s="188" t="s">
        <v>916</v>
      </c>
      <c r="D9343" s="188" t="s">
        <v>1975</v>
      </c>
      <c r="E9343" s="189">
        <v>0</v>
      </c>
    </row>
    <row r="9344" spans="1:5" x14ac:dyDescent="0.25">
      <c r="A9344" s="190">
        <v>3705011006</v>
      </c>
      <c r="B9344" s="190" t="s">
        <v>10143</v>
      </c>
      <c r="C9344" s="190" t="s">
        <v>916</v>
      </c>
      <c r="D9344" s="190" t="s">
        <v>1975</v>
      </c>
      <c r="E9344" s="191">
        <v>0</v>
      </c>
    </row>
    <row r="9345" spans="1:5" x14ac:dyDescent="0.25">
      <c r="A9345" s="188">
        <v>3705011007</v>
      </c>
      <c r="B9345" s="188" t="s">
        <v>10167</v>
      </c>
      <c r="C9345" s="188" t="s">
        <v>916</v>
      </c>
      <c r="D9345" s="188" t="s">
        <v>1975</v>
      </c>
      <c r="E9345" s="189">
        <v>0</v>
      </c>
    </row>
    <row r="9346" spans="1:5" x14ac:dyDescent="0.25">
      <c r="A9346" s="190">
        <v>3705011008</v>
      </c>
      <c r="B9346" s="190" t="s">
        <v>10168</v>
      </c>
      <c r="C9346" s="190" t="s">
        <v>916</v>
      </c>
      <c r="D9346" s="190" t="s">
        <v>1975</v>
      </c>
      <c r="E9346" s="191">
        <v>0</v>
      </c>
    </row>
    <row r="9347" spans="1:5" x14ac:dyDescent="0.25">
      <c r="A9347" s="188">
        <v>3705011009</v>
      </c>
      <c r="B9347" s="188" t="s">
        <v>10169</v>
      </c>
      <c r="C9347" s="188" t="s">
        <v>916</v>
      </c>
      <c r="D9347" s="188" t="s">
        <v>1975</v>
      </c>
      <c r="E9347" s="189">
        <v>0</v>
      </c>
    </row>
    <row r="9348" spans="1:5" x14ac:dyDescent="0.25">
      <c r="A9348" s="190">
        <v>3705011010</v>
      </c>
      <c r="B9348" s="190" t="s">
        <v>10170</v>
      </c>
      <c r="C9348" s="190" t="s">
        <v>916</v>
      </c>
      <c r="D9348" s="190" t="s">
        <v>1975</v>
      </c>
      <c r="E9348" s="191">
        <v>0</v>
      </c>
    </row>
    <row r="9349" spans="1:5" x14ac:dyDescent="0.25">
      <c r="A9349" s="188">
        <v>3705011011</v>
      </c>
      <c r="B9349" s="188" t="s">
        <v>10171</v>
      </c>
      <c r="C9349" s="188" t="s">
        <v>916</v>
      </c>
      <c r="D9349" s="188" t="s">
        <v>1975</v>
      </c>
      <c r="E9349" s="189">
        <v>0</v>
      </c>
    </row>
    <row r="9350" spans="1:5" x14ac:dyDescent="0.25">
      <c r="A9350" s="190">
        <v>3705011012</v>
      </c>
      <c r="B9350" s="190" t="s">
        <v>10172</v>
      </c>
      <c r="C9350" s="190" t="s">
        <v>916</v>
      </c>
      <c r="D9350" s="190" t="s">
        <v>1975</v>
      </c>
      <c r="E9350" s="191">
        <v>0</v>
      </c>
    </row>
    <row r="9351" spans="1:5" x14ac:dyDescent="0.25">
      <c r="A9351" s="188">
        <v>3705011013</v>
      </c>
      <c r="B9351" s="188" t="s">
        <v>10173</v>
      </c>
      <c r="C9351" s="188" t="s">
        <v>916</v>
      </c>
      <c r="D9351" s="188" t="s">
        <v>1975</v>
      </c>
      <c r="E9351" s="189">
        <v>0</v>
      </c>
    </row>
    <row r="9352" spans="1:5" x14ac:dyDescent="0.25">
      <c r="A9352" s="190">
        <v>3705011014</v>
      </c>
      <c r="B9352" s="190" t="s">
        <v>10174</v>
      </c>
      <c r="C9352" s="190" t="s">
        <v>916</v>
      </c>
      <c r="D9352" s="190" t="s">
        <v>1975</v>
      </c>
      <c r="E9352" s="191">
        <v>0</v>
      </c>
    </row>
    <row r="9353" spans="1:5" x14ac:dyDescent="0.25">
      <c r="A9353" s="188">
        <v>3705011015</v>
      </c>
      <c r="B9353" s="188" t="s">
        <v>10175</v>
      </c>
      <c r="C9353" s="188" t="s">
        <v>916</v>
      </c>
      <c r="D9353" s="188" t="s">
        <v>1975</v>
      </c>
      <c r="E9353" s="189">
        <v>0</v>
      </c>
    </row>
    <row r="9354" spans="1:5" x14ac:dyDescent="0.25">
      <c r="A9354" s="190">
        <v>3705011016</v>
      </c>
      <c r="B9354" s="190" t="s">
        <v>10176</v>
      </c>
      <c r="C9354" s="190" t="s">
        <v>916</v>
      </c>
      <c r="D9354" s="190" t="s">
        <v>1975</v>
      </c>
      <c r="E9354" s="191">
        <v>0</v>
      </c>
    </row>
    <row r="9355" spans="1:5" x14ac:dyDescent="0.25">
      <c r="A9355" s="188">
        <v>3705011017</v>
      </c>
      <c r="B9355" s="188" t="s">
        <v>10177</v>
      </c>
      <c r="C9355" s="188" t="s">
        <v>916</v>
      </c>
      <c r="D9355" s="188" t="s">
        <v>1975</v>
      </c>
      <c r="E9355" s="189">
        <v>0</v>
      </c>
    </row>
    <row r="9356" spans="1:5" x14ac:dyDescent="0.25">
      <c r="A9356" s="190">
        <v>3705011018</v>
      </c>
      <c r="B9356" s="190" t="s">
        <v>10178</v>
      </c>
      <c r="C9356" s="190" t="s">
        <v>916</v>
      </c>
      <c r="D9356" s="190" t="s">
        <v>1975</v>
      </c>
      <c r="E9356" s="191">
        <v>0</v>
      </c>
    </row>
    <row r="9357" spans="1:5" x14ac:dyDescent="0.25">
      <c r="A9357" s="188">
        <v>3705011019</v>
      </c>
      <c r="B9357" s="188" t="s">
        <v>10111</v>
      </c>
      <c r="C9357" s="188" t="s">
        <v>916</v>
      </c>
      <c r="D9357" s="188" t="s">
        <v>1975</v>
      </c>
      <c r="E9357" s="189">
        <v>0</v>
      </c>
    </row>
    <row r="9358" spans="1:5" x14ac:dyDescent="0.25">
      <c r="A9358" s="190">
        <v>3705011020</v>
      </c>
      <c r="B9358" s="190" t="s">
        <v>10179</v>
      </c>
      <c r="C9358" s="190" t="s">
        <v>916</v>
      </c>
      <c r="D9358" s="190" t="s">
        <v>1975</v>
      </c>
      <c r="E9358" s="191">
        <v>0</v>
      </c>
    </row>
    <row r="9359" spans="1:5" x14ac:dyDescent="0.25">
      <c r="A9359" s="188">
        <v>3705011021</v>
      </c>
      <c r="B9359" s="188" t="s">
        <v>10110</v>
      </c>
      <c r="C9359" s="188" t="s">
        <v>916</v>
      </c>
      <c r="D9359" s="188" t="s">
        <v>1975</v>
      </c>
      <c r="E9359" s="189">
        <v>0</v>
      </c>
    </row>
    <row r="9360" spans="1:5" x14ac:dyDescent="0.25">
      <c r="A9360" s="190">
        <v>3705011022</v>
      </c>
      <c r="B9360" s="190" t="s">
        <v>10105</v>
      </c>
      <c r="C9360" s="190" t="s">
        <v>916</v>
      </c>
      <c r="D9360" s="190" t="s">
        <v>1975</v>
      </c>
      <c r="E9360" s="191">
        <v>0</v>
      </c>
    </row>
    <row r="9361" spans="1:5" x14ac:dyDescent="0.25">
      <c r="A9361" s="188">
        <v>3705011023</v>
      </c>
      <c r="B9361" s="188" t="s">
        <v>10109</v>
      </c>
      <c r="C9361" s="188" t="s">
        <v>916</v>
      </c>
      <c r="D9361" s="188" t="s">
        <v>1975</v>
      </c>
      <c r="E9361" s="189">
        <v>0</v>
      </c>
    </row>
    <row r="9362" spans="1:5" x14ac:dyDescent="0.25">
      <c r="A9362" s="190">
        <v>3705011024</v>
      </c>
      <c r="B9362" s="190" t="s">
        <v>10180</v>
      </c>
      <c r="C9362" s="190" t="s">
        <v>916</v>
      </c>
      <c r="D9362" s="190" t="s">
        <v>1975</v>
      </c>
      <c r="E9362" s="191">
        <v>0</v>
      </c>
    </row>
    <row r="9363" spans="1:5" x14ac:dyDescent="0.25">
      <c r="A9363" s="188">
        <v>3705011025</v>
      </c>
      <c r="B9363" s="188" t="s">
        <v>10106</v>
      </c>
      <c r="C9363" s="188" t="s">
        <v>916</v>
      </c>
      <c r="D9363" s="188" t="s">
        <v>1975</v>
      </c>
      <c r="E9363" s="189">
        <v>0</v>
      </c>
    </row>
    <row r="9364" spans="1:5" x14ac:dyDescent="0.25">
      <c r="A9364" s="190">
        <v>3705011026</v>
      </c>
      <c r="B9364" s="190" t="s">
        <v>10181</v>
      </c>
      <c r="C9364" s="190" t="s">
        <v>916</v>
      </c>
      <c r="D9364" s="190" t="s">
        <v>1975</v>
      </c>
      <c r="E9364" s="191">
        <v>0</v>
      </c>
    </row>
    <row r="9365" spans="1:5" x14ac:dyDescent="0.25">
      <c r="A9365" s="188">
        <v>3705011027</v>
      </c>
      <c r="B9365" s="188" t="s">
        <v>10108</v>
      </c>
      <c r="C9365" s="188" t="s">
        <v>916</v>
      </c>
      <c r="D9365" s="188" t="s">
        <v>1975</v>
      </c>
      <c r="E9365" s="189">
        <v>0</v>
      </c>
    </row>
    <row r="9366" spans="1:5" x14ac:dyDescent="0.25">
      <c r="A9366" s="190">
        <v>3705011028</v>
      </c>
      <c r="B9366" s="190" t="s">
        <v>10182</v>
      </c>
      <c r="C9366" s="190" t="s">
        <v>916</v>
      </c>
      <c r="D9366" s="190" t="s">
        <v>1975</v>
      </c>
      <c r="E9366" s="191">
        <v>0</v>
      </c>
    </row>
    <row r="9367" spans="1:5" x14ac:dyDescent="0.25">
      <c r="A9367" s="188">
        <v>3705011029</v>
      </c>
      <c r="B9367" s="188" t="s">
        <v>10183</v>
      </c>
      <c r="C9367" s="188" t="s">
        <v>916</v>
      </c>
      <c r="D9367" s="188" t="s">
        <v>1975</v>
      </c>
      <c r="E9367" s="189">
        <v>0</v>
      </c>
    </row>
    <row r="9368" spans="1:5" x14ac:dyDescent="0.25">
      <c r="A9368" s="190">
        <v>3705011030</v>
      </c>
      <c r="B9368" s="190" t="s">
        <v>10184</v>
      </c>
      <c r="C9368" s="190" t="s">
        <v>916</v>
      </c>
      <c r="D9368" s="190" t="s">
        <v>1975</v>
      </c>
      <c r="E9368" s="191">
        <v>0</v>
      </c>
    </row>
    <row r="9369" spans="1:5" x14ac:dyDescent="0.25">
      <c r="A9369" s="188">
        <v>3705011031</v>
      </c>
      <c r="B9369" s="188" t="s">
        <v>10185</v>
      </c>
      <c r="C9369" s="188" t="s">
        <v>916</v>
      </c>
      <c r="D9369" s="188" t="s">
        <v>1975</v>
      </c>
      <c r="E9369" s="189">
        <v>0</v>
      </c>
    </row>
    <row r="9370" spans="1:5" x14ac:dyDescent="0.25">
      <c r="A9370" s="190">
        <v>3705011032</v>
      </c>
      <c r="B9370" s="190" t="s">
        <v>10186</v>
      </c>
      <c r="C9370" s="190" t="s">
        <v>916</v>
      </c>
      <c r="D9370" s="190" t="s">
        <v>1975</v>
      </c>
      <c r="E9370" s="191">
        <v>0</v>
      </c>
    </row>
    <row r="9371" spans="1:5" x14ac:dyDescent="0.25">
      <c r="A9371" s="188">
        <v>3705011033</v>
      </c>
      <c r="B9371" s="188" t="s">
        <v>10187</v>
      </c>
      <c r="C9371" s="188" t="s">
        <v>916</v>
      </c>
      <c r="D9371" s="188" t="s">
        <v>1975</v>
      </c>
      <c r="E9371" s="189">
        <v>0</v>
      </c>
    </row>
    <row r="9372" spans="1:5" x14ac:dyDescent="0.25">
      <c r="A9372" s="190">
        <v>3705011034</v>
      </c>
      <c r="B9372" s="190" t="s">
        <v>10188</v>
      </c>
      <c r="C9372" s="190" t="s">
        <v>916</v>
      </c>
      <c r="D9372" s="190" t="s">
        <v>1975</v>
      </c>
      <c r="E9372" s="191">
        <v>0</v>
      </c>
    </row>
    <row r="9373" spans="1:5" x14ac:dyDescent="0.25">
      <c r="A9373" s="188">
        <v>3705011035</v>
      </c>
      <c r="B9373" s="188" t="s">
        <v>10189</v>
      </c>
      <c r="C9373" s="188" t="s">
        <v>916</v>
      </c>
      <c r="D9373" s="188" t="s">
        <v>1975</v>
      </c>
      <c r="E9373" s="189">
        <v>0</v>
      </c>
    </row>
    <row r="9374" spans="1:5" x14ac:dyDescent="0.25">
      <c r="A9374" s="190">
        <v>3705011036</v>
      </c>
      <c r="B9374" s="190" t="s">
        <v>10190</v>
      </c>
      <c r="C9374" s="190" t="s">
        <v>916</v>
      </c>
      <c r="D9374" s="190" t="s">
        <v>1975</v>
      </c>
      <c r="E9374" s="191">
        <v>0</v>
      </c>
    </row>
    <row r="9375" spans="1:5" x14ac:dyDescent="0.25">
      <c r="A9375" s="188">
        <v>3705011037</v>
      </c>
      <c r="B9375" s="188" t="s">
        <v>10191</v>
      </c>
      <c r="C9375" s="188" t="s">
        <v>916</v>
      </c>
      <c r="D9375" s="188" t="s">
        <v>1975</v>
      </c>
      <c r="E9375" s="189">
        <v>0</v>
      </c>
    </row>
    <row r="9376" spans="1:5" x14ac:dyDescent="0.25">
      <c r="A9376" s="190">
        <v>3705011038</v>
      </c>
      <c r="B9376" s="190" t="s">
        <v>10192</v>
      </c>
      <c r="C9376" s="190" t="s">
        <v>916</v>
      </c>
      <c r="D9376" s="190" t="s">
        <v>1975</v>
      </c>
      <c r="E9376" s="191">
        <v>0</v>
      </c>
    </row>
    <row r="9377" spans="1:5" x14ac:dyDescent="0.25">
      <c r="A9377" s="188">
        <v>3705011039</v>
      </c>
      <c r="B9377" s="188" t="s">
        <v>10193</v>
      </c>
      <c r="C9377" s="188" t="s">
        <v>916</v>
      </c>
      <c r="D9377" s="188" t="s">
        <v>1975</v>
      </c>
      <c r="E9377" s="189">
        <v>0</v>
      </c>
    </row>
    <row r="9378" spans="1:5" x14ac:dyDescent="0.25">
      <c r="A9378" s="190">
        <v>3705011040</v>
      </c>
      <c r="B9378" s="190" t="s">
        <v>10194</v>
      </c>
      <c r="C9378" s="190" t="s">
        <v>916</v>
      </c>
      <c r="D9378" s="190" t="s">
        <v>1975</v>
      </c>
      <c r="E9378" s="191">
        <v>0</v>
      </c>
    </row>
    <row r="9379" spans="1:5" x14ac:dyDescent="0.25">
      <c r="A9379" s="188">
        <v>3705011041</v>
      </c>
      <c r="B9379" s="188" t="s">
        <v>10195</v>
      </c>
      <c r="C9379" s="188" t="s">
        <v>916</v>
      </c>
      <c r="D9379" s="188" t="s">
        <v>1975</v>
      </c>
      <c r="E9379" s="189">
        <v>0</v>
      </c>
    </row>
    <row r="9380" spans="1:5" x14ac:dyDescent="0.25">
      <c r="A9380" s="190">
        <v>3705011042</v>
      </c>
      <c r="B9380" s="190" t="s">
        <v>10196</v>
      </c>
      <c r="C9380" s="190" t="s">
        <v>916</v>
      </c>
      <c r="D9380" s="190" t="s">
        <v>1975</v>
      </c>
      <c r="E9380" s="191">
        <v>0</v>
      </c>
    </row>
    <row r="9381" spans="1:5" x14ac:dyDescent="0.25">
      <c r="A9381" s="188">
        <v>3705011043</v>
      </c>
      <c r="B9381" s="188" t="s">
        <v>10197</v>
      </c>
      <c r="C9381" s="188" t="s">
        <v>916</v>
      </c>
      <c r="D9381" s="188" t="s">
        <v>1975</v>
      </c>
      <c r="E9381" s="189">
        <v>0</v>
      </c>
    </row>
    <row r="9382" spans="1:5" x14ac:dyDescent="0.25">
      <c r="A9382" s="190">
        <v>3705011044</v>
      </c>
      <c r="B9382" s="190" t="s">
        <v>10198</v>
      </c>
      <c r="C9382" s="190" t="s">
        <v>916</v>
      </c>
      <c r="D9382" s="190" t="s">
        <v>1975</v>
      </c>
      <c r="E9382" s="191">
        <v>0</v>
      </c>
    </row>
    <row r="9383" spans="1:5" x14ac:dyDescent="0.25">
      <c r="A9383" s="188">
        <v>3705011045</v>
      </c>
      <c r="B9383" s="188" t="s">
        <v>10199</v>
      </c>
      <c r="C9383" s="188" t="s">
        <v>916</v>
      </c>
      <c r="D9383" s="188" t="s">
        <v>1975</v>
      </c>
      <c r="E9383" s="189">
        <v>0</v>
      </c>
    </row>
    <row r="9384" spans="1:5" x14ac:dyDescent="0.25">
      <c r="A9384" s="190">
        <v>3705011046</v>
      </c>
      <c r="B9384" s="190" t="s">
        <v>10200</v>
      </c>
      <c r="C9384" s="190" t="s">
        <v>916</v>
      </c>
      <c r="D9384" s="190" t="s">
        <v>1975</v>
      </c>
      <c r="E9384" s="191">
        <v>0</v>
      </c>
    </row>
    <row r="9385" spans="1:5" x14ac:dyDescent="0.25">
      <c r="A9385" s="188">
        <v>3705011047</v>
      </c>
      <c r="B9385" s="188" t="s">
        <v>10201</v>
      </c>
      <c r="C9385" s="188" t="s">
        <v>916</v>
      </c>
      <c r="D9385" s="188" t="s">
        <v>1975</v>
      </c>
      <c r="E9385" s="189">
        <v>0</v>
      </c>
    </row>
    <row r="9386" spans="1:5" x14ac:dyDescent="0.25">
      <c r="A9386" s="190">
        <v>3705011048</v>
      </c>
      <c r="B9386" s="190" t="s">
        <v>10202</v>
      </c>
      <c r="C9386" s="190" t="s">
        <v>916</v>
      </c>
      <c r="D9386" s="190" t="s">
        <v>1975</v>
      </c>
      <c r="E9386" s="191">
        <v>0</v>
      </c>
    </row>
    <row r="9387" spans="1:5" x14ac:dyDescent="0.25">
      <c r="A9387" s="188">
        <v>3705011049</v>
      </c>
      <c r="B9387" s="188" t="s">
        <v>10203</v>
      </c>
      <c r="C9387" s="188" t="s">
        <v>916</v>
      </c>
      <c r="D9387" s="188" t="s">
        <v>1975</v>
      </c>
      <c r="E9387" s="189">
        <v>0</v>
      </c>
    </row>
    <row r="9388" spans="1:5" x14ac:dyDescent="0.25">
      <c r="A9388" s="190">
        <v>3705011050</v>
      </c>
      <c r="B9388" s="190" t="s">
        <v>10204</v>
      </c>
      <c r="C9388" s="190" t="s">
        <v>916</v>
      </c>
      <c r="D9388" s="190" t="s">
        <v>1975</v>
      </c>
      <c r="E9388" s="191">
        <v>0</v>
      </c>
    </row>
    <row r="9389" spans="1:5" x14ac:dyDescent="0.25">
      <c r="A9389" s="188">
        <v>3705011051</v>
      </c>
      <c r="B9389" s="188" t="s">
        <v>10205</v>
      </c>
      <c r="C9389" s="188" t="s">
        <v>916</v>
      </c>
      <c r="D9389" s="188" t="s">
        <v>1975</v>
      </c>
      <c r="E9389" s="189">
        <v>0</v>
      </c>
    </row>
    <row r="9390" spans="1:5" x14ac:dyDescent="0.25">
      <c r="A9390" s="190">
        <v>3705011052</v>
      </c>
      <c r="B9390" s="190" t="s">
        <v>10206</v>
      </c>
      <c r="C9390" s="190" t="s">
        <v>916</v>
      </c>
      <c r="D9390" s="190" t="s">
        <v>1975</v>
      </c>
      <c r="E9390" s="191">
        <v>0</v>
      </c>
    </row>
    <row r="9391" spans="1:5" x14ac:dyDescent="0.25">
      <c r="A9391" s="188">
        <v>3705011053</v>
      </c>
      <c r="B9391" s="188" t="s">
        <v>10207</v>
      </c>
      <c r="C9391" s="188" t="s">
        <v>916</v>
      </c>
      <c r="D9391" s="188" t="s">
        <v>1975</v>
      </c>
      <c r="E9391" s="189">
        <v>0</v>
      </c>
    </row>
    <row r="9392" spans="1:5" x14ac:dyDescent="0.25">
      <c r="A9392" s="190">
        <v>3705011054</v>
      </c>
      <c r="B9392" s="190" t="s">
        <v>10208</v>
      </c>
      <c r="C9392" s="190" t="s">
        <v>916</v>
      </c>
      <c r="D9392" s="190" t="s">
        <v>1975</v>
      </c>
      <c r="E9392" s="191">
        <v>0</v>
      </c>
    </row>
    <row r="9393" spans="1:5" x14ac:dyDescent="0.25">
      <c r="A9393" s="188">
        <v>3705011055</v>
      </c>
      <c r="B9393" s="188" t="s">
        <v>10209</v>
      </c>
      <c r="C9393" s="188" t="s">
        <v>916</v>
      </c>
      <c r="D9393" s="188" t="s">
        <v>1975</v>
      </c>
      <c r="E9393" s="189">
        <v>0</v>
      </c>
    </row>
    <row r="9394" spans="1:5" x14ac:dyDescent="0.25">
      <c r="A9394" s="190">
        <v>3705011056</v>
      </c>
      <c r="B9394" s="190" t="s">
        <v>10210</v>
      </c>
      <c r="C9394" s="190" t="s">
        <v>916</v>
      </c>
      <c r="D9394" s="190" t="s">
        <v>1975</v>
      </c>
      <c r="E9394" s="191">
        <v>0</v>
      </c>
    </row>
    <row r="9395" spans="1:5" x14ac:dyDescent="0.25">
      <c r="A9395" s="188">
        <v>3705011057</v>
      </c>
      <c r="B9395" s="188" t="s">
        <v>10211</v>
      </c>
      <c r="C9395" s="188" t="s">
        <v>916</v>
      </c>
      <c r="D9395" s="188" t="s">
        <v>1975</v>
      </c>
      <c r="E9395" s="189">
        <v>0</v>
      </c>
    </row>
    <row r="9396" spans="1:5" x14ac:dyDescent="0.25">
      <c r="A9396" s="190">
        <v>3705011058</v>
      </c>
      <c r="B9396" s="190" t="s">
        <v>10212</v>
      </c>
      <c r="C9396" s="190" t="s">
        <v>916</v>
      </c>
      <c r="D9396" s="190" t="s">
        <v>1975</v>
      </c>
      <c r="E9396" s="191">
        <v>0</v>
      </c>
    </row>
    <row r="9397" spans="1:5" x14ac:dyDescent="0.25">
      <c r="A9397" s="188">
        <v>3705011059</v>
      </c>
      <c r="B9397" s="188" t="s">
        <v>10213</v>
      </c>
      <c r="C9397" s="188" t="s">
        <v>916</v>
      </c>
      <c r="D9397" s="188" t="s">
        <v>1975</v>
      </c>
      <c r="E9397" s="189">
        <v>0</v>
      </c>
    </row>
    <row r="9398" spans="1:5" x14ac:dyDescent="0.25">
      <c r="A9398" s="190">
        <v>3705011060</v>
      </c>
      <c r="B9398" s="190" t="s">
        <v>10214</v>
      </c>
      <c r="C9398" s="190" t="s">
        <v>916</v>
      </c>
      <c r="D9398" s="190" t="s">
        <v>1975</v>
      </c>
      <c r="E9398" s="191">
        <v>0</v>
      </c>
    </row>
    <row r="9399" spans="1:5" x14ac:dyDescent="0.25">
      <c r="A9399" s="188">
        <v>3705011061</v>
      </c>
      <c r="B9399" s="188" t="s">
        <v>10215</v>
      </c>
      <c r="C9399" s="188" t="s">
        <v>916</v>
      </c>
      <c r="D9399" s="188" t="s">
        <v>1975</v>
      </c>
      <c r="E9399" s="189">
        <v>0</v>
      </c>
    </row>
    <row r="9400" spans="1:5" x14ac:dyDescent="0.25">
      <c r="A9400" s="190">
        <v>3705011062</v>
      </c>
      <c r="B9400" s="190" t="s">
        <v>10216</v>
      </c>
      <c r="C9400" s="190" t="s">
        <v>916</v>
      </c>
      <c r="D9400" s="190" t="s">
        <v>1975</v>
      </c>
      <c r="E9400" s="191">
        <v>0</v>
      </c>
    </row>
    <row r="9401" spans="1:5" x14ac:dyDescent="0.25">
      <c r="A9401" s="188">
        <v>3705011063</v>
      </c>
      <c r="B9401" s="188" t="s">
        <v>10217</v>
      </c>
      <c r="C9401" s="188" t="s">
        <v>916</v>
      </c>
      <c r="D9401" s="188" t="s">
        <v>1975</v>
      </c>
      <c r="E9401" s="189">
        <v>0</v>
      </c>
    </row>
    <row r="9402" spans="1:5" x14ac:dyDescent="0.25">
      <c r="A9402" s="190">
        <v>3705011064</v>
      </c>
      <c r="B9402" s="190" t="s">
        <v>10218</v>
      </c>
      <c r="C9402" s="190" t="s">
        <v>916</v>
      </c>
      <c r="D9402" s="190" t="s">
        <v>1975</v>
      </c>
      <c r="E9402" s="191">
        <v>0</v>
      </c>
    </row>
    <row r="9403" spans="1:5" x14ac:dyDescent="0.25">
      <c r="A9403" s="188">
        <v>3705011065</v>
      </c>
      <c r="B9403" s="188" t="s">
        <v>10219</v>
      </c>
      <c r="C9403" s="188" t="s">
        <v>916</v>
      </c>
      <c r="D9403" s="188" t="s">
        <v>1975</v>
      </c>
      <c r="E9403" s="189">
        <v>0</v>
      </c>
    </row>
    <row r="9404" spans="1:5" x14ac:dyDescent="0.25">
      <c r="A9404" s="190">
        <v>3705011066</v>
      </c>
      <c r="B9404" s="190" t="s">
        <v>10220</v>
      </c>
      <c r="C9404" s="190" t="s">
        <v>916</v>
      </c>
      <c r="D9404" s="190" t="s">
        <v>1975</v>
      </c>
      <c r="E9404" s="191">
        <v>0</v>
      </c>
    </row>
    <row r="9405" spans="1:5" x14ac:dyDescent="0.25">
      <c r="A9405" s="188">
        <v>3705011067</v>
      </c>
      <c r="B9405" s="188" t="s">
        <v>10221</v>
      </c>
      <c r="C9405" s="188" t="s">
        <v>916</v>
      </c>
      <c r="D9405" s="188" t="s">
        <v>1975</v>
      </c>
      <c r="E9405" s="189">
        <v>0</v>
      </c>
    </row>
    <row r="9406" spans="1:5" x14ac:dyDescent="0.25">
      <c r="A9406" s="190">
        <v>3705011068</v>
      </c>
      <c r="B9406" s="190" t="s">
        <v>10222</v>
      </c>
      <c r="C9406" s="190" t="s">
        <v>916</v>
      </c>
      <c r="D9406" s="190" t="s">
        <v>1975</v>
      </c>
      <c r="E9406" s="191">
        <v>0</v>
      </c>
    </row>
    <row r="9407" spans="1:5" x14ac:dyDescent="0.25">
      <c r="A9407" s="188">
        <v>3705011069</v>
      </c>
      <c r="B9407" s="188" t="s">
        <v>10223</v>
      </c>
      <c r="C9407" s="188" t="s">
        <v>916</v>
      </c>
      <c r="D9407" s="188" t="s">
        <v>1975</v>
      </c>
      <c r="E9407" s="189">
        <v>0</v>
      </c>
    </row>
    <row r="9408" spans="1:5" x14ac:dyDescent="0.25">
      <c r="A9408" s="190">
        <v>3705011070</v>
      </c>
      <c r="B9408" s="190" t="s">
        <v>10224</v>
      </c>
      <c r="C9408" s="190" t="s">
        <v>916</v>
      </c>
      <c r="D9408" s="190" t="s">
        <v>1975</v>
      </c>
      <c r="E9408" s="191">
        <v>0</v>
      </c>
    </row>
    <row r="9409" spans="1:5" x14ac:dyDescent="0.25">
      <c r="A9409" s="188">
        <v>3705011071</v>
      </c>
      <c r="B9409" s="188" t="s">
        <v>10225</v>
      </c>
      <c r="C9409" s="188" t="s">
        <v>916</v>
      </c>
      <c r="D9409" s="188" t="s">
        <v>1975</v>
      </c>
      <c r="E9409" s="189">
        <v>0</v>
      </c>
    </row>
    <row r="9410" spans="1:5" x14ac:dyDescent="0.25">
      <c r="A9410" s="190">
        <v>3705011072</v>
      </c>
      <c r="B9410" s="190" t="s">
        <v>10226</v>
      </c>
      <c r="C9410" s="190" t="s">
        <v>916</v>
      </c>
      <c r="D9410" s="190" t="s">
        <v>1975</v>
      </c>
      <c r="E9410" s="191">
        <v>0</v>
      </c>
    </row>
    <row r="9411" spans="1:5" x14ac:dyDescent="0.25">
      <c r="A9411" s="188">
        <v>3705011073</v>
      </c>
      <c r="B9411" s="188" t="s">
        <v>10227</v>
      </c>
      <c r="C9411" s="188" t="s">
        <v>916</v>
      </c>
      <c r="D9411" s="188" t="s">
        <v>1975</v>
      </c>
      <c r="E9411" s="189">
        <v>0</v>
      </c>
    </row>
    <row r="9412" spans="1:5" x14ac:dyDescent="0.25">
      <c r="A9412" s="190">
        <v>3705011074</v>
      </c>
      <c r="B9412" s="190" t="s">
        <v>10228</v>
      </c>
      <c r="C9412" s="190" t="s">
        <v>916</v>
      </c>
      <c r="D9412" s="190" t="s">
        <v>1975</v>
      </c>
      <c r="E9412" s="191">
        <v>0</v>
      </c>
    </row>
    <row r="9413" spans="1:5" x14ac:dyDescent="0.25">
      <c r="A9413" s="188">
        <v>3705011075</v>
      </c>
      <c r="B9413" s="188" t="s">
        <v>10229</v>
      </c>
      <c r="C9413" s="188" t="s">
        <v>916</v>
      </c>
      <c r="D9413" s="188" t="s">
        <v>1975</v>
      </c>
      <c r="E9413" s="189">
        <v>0</v>
      </c>
    </row>
    <row r="9414" spans="1:5" x14ac:dyDescent="0.25">
      <c r="A9414" s="190">
        <v>3705011076</v>
      </c>
      <c r="B9414" s="190" t="s">
        <v>10230</v>
      </c>
      <c r="C9414" s="190" t="s">
        <v>916</v>
      </c>
      <c r="D9414" s="190" t="s">
        <v>1975</v>
      </c>
      <c r="E9414" s="191">
        <v>0</v>
      </c>
    </row>
    <row r="9415" spans="1:5" x14ac:dyDescent="0.25">
      <c r="A9415" s="188">
        <v>3705011077</v>
      </c>
      <c r="B9415" s="188" t="s">
        <v>10231</v>
      </c>
      <c r="C9415" s="188" t="s">
        <v>916</v>
      </c>
      <c r="D9415" s="188" t="s">
        <v>1975</v>
      </c>
      <c r="E9415" s="189">
        <v>0</v>
      </c>
    </row>
    <row r="9416" spans="1:5" x14ac:dyDescent="0.25">
      <c r="A9416" s="190">
        <v>3705011078</v>
      </c>
      <c r="B9416" s="190" t="s">
        <v>10232</v>
      </c>
      <c r="C9416" s="190" t="s">
        <v>916</v>
      </c>
      <c r="D9416" s="190" t="s">
        <v>1975</v>
      </c>
      <c r="E9416" s="191">
        <v>0</v>
      </c>
    </row>
    <row r="9417" spans="1:5" x14ac:dyDescent="0.25">
      <c r="A9417" s="188">
        <v>3705011079</v>
      </c>
      <c r="B9417" s="188" t="s">
        <v>10233</v>
      </c>
      <c r="C9417" s="188" t="s">
        <v>916</v>
      </c>
      <c r="D9417" s="188" t="s">
        <v>1975</v>
      </c>
      <c r="E9417" s="189">
        <v>0</v>
      </c>
    </row>
    <row r="9418" spans="1:5" x14ac:dyDescent="0.25">
      <c r="A9418" s="190">
        <v>3705011080</v>
      </c>
      <c r="B9418" s="190" t="s">
        <v>10234</v>
      </c>
      <c r="C9418" s="190" t="s">
        <v>916</v>
      </c>
      <c r="D9418" s="190" t="s">
        <v>1975</v>
      </c>
      <c r="E9418" s="191">
        <v>0</v>
      </c>
    </row>
    <row r="9419" spans="1:5" x14ac:dyDescent="0.25">
      <c r="A9419" s="188">
        <v>3705011081</v>
      </c>
      <c r="B9419" s="188" t="s">
        <v>10235</v>
      </c>
      <c r="C9419" s="188" t="s">
        <v>916</v>
      </c>
      <c r="D9419" s="188" t="s">
        <v>1975</v>
      </c>
      <c r="E9419" s="189">
        <v>0</v>
      </c>
    </row>
    <row r="9420" spans="1:5" x14ac:dyDescent="0.25">
      <c r="A9420" s="190">
        <v>3705011082</v>
      </c>
      <c r="B9420" s="190" t="s">
        <v>10236</v>
      </c>
      <c r="C9420" s="190" t="s">
        <v>916</v>
      </c>
      <c r="D9420" s="190" t="s">
        <v>1975</v>
      </c>
      <c r="E9420" s="191">
        <v>0</v>
      </c>
    </row>
    <row r="9421" spans="1:5" x14ac:dyDescent="0.25">
      <c r="A9421" s="188">
        <v>3705011083</v>
      </c>
      <c r="B9421" s="188" t="s">
        <v>10237</v>
      </c>
      <c r="C9421" s="188" t="s">
        <v>916</v>
      </c>
      <c r="D9421" s="188" t="s">
        <v>1975</v>
      </c>
      <c r="E9421" s="189">
        <v>0</v>
      </c>
    </row>
    <row r="9422" spans="1:5" x14ac:dyDescent="0.25">
      <c r="A9422" s="190">
        <v>3705011084</v>
      </c>
      <c r="B9422" s="190" t="s">
        <v>10238</v>
      </c>
      <c r="C9422" s="190" t="s">
        <v>916</v>
      </c>
      <c r="D9422" s="190" t="s">
        <v>1975</v>
      </c>
      <c r="E9422" s="191">
        <v>0</v>
      </c>
    </row>
    <row r="9423" spans="1:5" x14ac:dyDescent="0.25">
      <c r="A9423" s="188">
        <v>3705011085</v>
      </c>
      <c r="B9423" s="188" t="s">
        <v>10239</v>
      </c>
      <c r="C9423" s="188" t="s">
        <v>916</v>
      </c>
      <c r="D9423" s="188" t="s">
        <v>1975</v>
      </c>
      <c r="E9423" s="189">
        <v>0</v>
      </c>
    </row>
    <row r="9424" spans="1:5" x14ac:dyDescent="0.25">
      <c r="A9424" s="190">
        <v>3705011086</v>
      </c>
      <c r="B9424" s="190" t="s">
        <v>10240</v>
      </c>
      <c r="C9424" s="190" t="s">
        <v>916</v>
      </c>
      <c r="D9424" s="190" t="s">
        <v>1975</v>
      </c>
      <c r="E9424" s="191">
        <v>0</v>
      </c>
    </row>
    <row r="9425" spans="1:5" x14ac:dyDescent="0.25">
      <c r="A9425" s="188">
        <v>3705011087</v>
      </c>
      <c r="B9425" s="188" t="s">
        <v>10241</v>
      </c>
      <c r="C9425" s="188" t="s">
        <v>916</v>
      </c>
      <c r="D9425" s="188" t="s">
        <v>1975</v>
      </c>
      <c r="E9425" s="189">
        <v>0</v>
      </c>
    </row>
    <row r="9426" spans="1:5" x14ac:dyDescent="0.25">
      <c r="A9426" s="190">
        <v>3705011088</v>
      </c>
      <c r="B9426" s="190" t="s">
        <v>10242</v>
      </c>
      <c r="C9426" s="190" t="s">
        <v>916</v>
      </c>
      <c r="D9426" s="190" t="s">
        <v>1975</v>
      </c>
      <c r="E9426" s="191">
        <v>0</v>
      </c>
    </row>
    <row r="9427" spans="1:5" x14ac:dyDescent="0.25">
      <c r="A9427" s="188">
        <v>3705011089</v>
      </c>
      <c r="B9427" s="188" t="s">
        <v>10243</v>
      </c>
      <c r="C9427" s="188" t="s">
        <v>916</v>
      </c>
      <c r="D9427" s="188" t="s">
        <v>1975</v>
      </c>
      <c r="E9427" s="189">
        <v>0</v>
      </c>
    </row>
    <row r="9428" spans="1:5" x14ac:dyDescent="0.25">
      <c r="A9428" s="190">
        <v>3705011090</v>
      </c>
      <c r="B9428" s="190" t="s">
        <v>10244</v>
      </c>
      <c r="C9428" s="190" t="s">
        <v>916</v>
      </c>
      <c r="D9428" s="190" t="s">
        <v>1975</v>
      </c>
      <c r="E9428" s="191">
        <v>0</v>
      </c>
    </row>
    <row r="9429" spans="1:5" x14ac:dyDescent="0.25">
      <c r="A9429" s="188">
        <v>3705011091</v>
      </c>
      <c r="B9429" s="188" t="s">
        <v>10245</v>
      </c>
      <c r="C9429" s="188" t="s">
        <v>916</v>
      </c>
      <c r="D9429" s="188" t="s">
        <v>1975</v>
      </c>
      <c r="E9429" s="189">
        <v>0</v>
      </c>
    </row>
    <row r="9430" spans="1:5" x14ac:dyDescent="0.25">
      <c r="A9430" s="190">
        <v>3705011092</v>
      </c>
      <c r="B9430" s="190" t="s">
        <v>10246</v>
      </c>
      <c r="C9430" s="190" t="s">
        <v>916</v>
      </c>
      <c r="D9430" s="190" t="s">
        <v>1975</v>
      </c>
      <c r="E9430" s="191">
        <v>0</v>
      </c>
    </row>
    <row r="9431" spans="1:5" x14ac:dyDescent="0.25">
      <c r="A9431" s="188">
        <v>3705011093</v>
      </c>
      <c r="B9431" s="188" t="s">
        <v>10247</v>
      </c>
      <c r="C9431" s="188" t="s">
        <v>916</v>
      </c>
      <c r="D9431" s="188" t="s">
        <v>1975</v>
      </c>
      <c r="E9431" s="189">
        <v>0</v>
      </c>
    </row>
    <row r="9432" spans="1:5" x14ac:dyDescent="0.25">
      <c r="A9432" s="190">
        <v>3705011094</v>
      </c>
      <c r="B9432" s="190" t="s">
        <v>10248</v>
      </c>
      <c r="C9432" s="190" t="s">
        <v>916</v>
      </c>
      <c r="D9432" s="190" t="s">
        <v>1975</v>
      </c>
      <c r="E9432" s="191">
        <v>0</v>
      </c>
    </row>
    <row r="9433" spans="1:5" x14ac:dyDescent="0.25">
      <c r="A9433" s="188">
        <v>3705011095</v>
      </c>
      <c r="B9433" s="188" t="s">
        <v>10249</v>
      </c>
      <c r="C9433" s="188" t="s">
        <v>916</v>
      </c>
      <c r="D9433" s="188" t="s">
        <v>1975</v>
      </c>
      <c r="E9433" s="189">
        <v>0</v>
      </c>
    </row>
    <row r="9434" spans="1:5" x14ac:dyDescent="0.25">
      <c r="A9434" s="190">
        <v>3705011096</v>
      </c>
      <c r="B9434" s="190" t="s">
        <v>10250</v>
      </c>
      <c r="C9434" s="190" t="s">
        <v>916</v>
      </c>
      <c r="D9434" s="190" t="s">
        <v>1975</v>
      </c>
      <c r="E9434" s="191">
        <v>0</v>
      </c>
    </row>
    <row r="9435" spans="1:5" x14ac:dyDescent="0.25">
      <c r="A9435" s="188">
        <v>3705011097</v>
      </c>
      <c r="B9435" s="188" t="s">
        <v>10251</v>
      </c>
      <c r="C9435" s="188" t="s">
        <v>916</v>
      </c>
      <c r="D9435" s="188" t="s">
        <v>1975</v>
      </c>
      <c r="E9435" s="189">
        <v>0</v>
      </c>
    </row>
    <row r="9436" spans="1:5" x14ac:dyDescent="0.25">
      <c r="A9436" s="190">
        <v>3705011098</v>
      </c>
      <c r="B9436" s="190" t="s">
        <v>10252</v>
      </c>
      <c r="C9436" s="190" t="s">
        <v>916</v>
      </c>
      <c r="D9436" s="190" t="s">
        <v>1975</v>
      </c>
      <c r="E9436" s="191">
        <v>0</v>
      </c>
    </row>
    <row r="9437" spans="1:5" x14ac:dyDescent="0.25">
      <c r="A9437" s="188">
        <v>3705011099</v>
      </c>
      <c r="B9437" s="188" t="s">
        <v>10253</v>
      </c>
      <c r="C9437" s="188" t="s">
        <v>916</v>
      </c>
      <c r="D9437" s="188" t="s">
        <v>1975</v>
      </c>
      <c r="E9437" s="189">
        <v>0</v>
      </c>
    </row>
    <row r="9438" spans="1:5" x14ac:dyDescent="0.25">
      <c r="A9438" s="190">
        <v>3705011100</v>
      </c>
      <c r="B9438" s="190" t="s">
        <v>10254</v>
      </c>
      <c r="C9438" s="190" t="s">
        <v>916</v>
      </c>
      <c r="D9438" s="190" t="s">
        <v>1975</v>
      </c>
      <c r="E9438" s="191">
        <v>0</v>
      </c>
    </row>
    <row r="9439" spans="1:5" x14ac:dyDescent="0.25">
      <c r="A9439" s="188">
        <v>3705011101</v>
      </c>
      <c r="B9439" s="188" t="s">
        <v>10255</v>
      </c>
      <c r="C9439" s="188" t="s">
        <v>916</v>
      </c>
      <c r="D9439" s="188" t="s">
        <v>1975</v>
      </c>
      <c r="E9439" s="189">
        <v>0</v>
      </c>
    </row>
    <row r="9440" spans="1:5" x14ac:dyDescent="0.25">
      <c r="A9440" s="190">
        <v>3705011102</v>
      </c>
      <c r="B9440" s="190" t="s">
        <v>10256</v>
      </c>
      <c r="C9440" s="190" t="s">
        <v>916</v>
      </c>
      <c r="D9440" s="190" t="s">
        <v>1975</v>
      </c>
      <c r="E9440" s="191">
        <v>0</v>
      </c>
    </row>
    <row r="9441" spans="1:5" x14ac:dyDescent="0.25">
      <c r="A9441" s="188">
        <v>3705011103</v>
      </c>
      <c r="B9441" s="188" t="s">
        <v>10257</v>
      </c>
      <c r="C9441" s="188" t="s">
        <v>916</v>
      </c>
      <c r="D9441" s="188" t="s">
        <v>1975</v>
      </c>
      <c r="E9441" s="189">
        <v>0</v>
      </c>
    </row>
    <row r="9442" spans="1:5" x14ac:dyDescent="0.25">
      <c r="A9442" s="190">
        <v>3705011104</v>
      </c>
      <c r="B9442" s="190" t="s">
        <v>10258</v>
      </c>
      <c r="C9442" s="190" t="s">
        <v>916</v>
      </c>
      <c r="D9442" s="190" t="s">
        <v>1975</v>
      </c>
      <c r="E9442" s="191">
        <v>0</v>
      </c>
    </row>
    <row r="9443" spans="1:5" x14ac:dyDescent="0.25">
      <c r="A9443" s="188">
        <v>3705011105</v>
      </c>
      <c r="B9443" s="188" t="s">
        <v>10259</v>
      </c>
      <c r="C9443" s="188" t="s">
        <v>916</v>
      </c>
      <c r="D9443" s="188" t="s">
        <v>1975</v>
      </c>
      <c r="E9443" s="189">
        <v>0</v>
      </c>
    </row>
    <row r="9444" spans="1:5" x14ac:dyDescent="0.25">
      <c r="A9444" s="190">
        <v>3705011106</v>
      </c>
      <c r="B9444" s="190" t="s">
        <v>10260</v>
      </c>
      <c r="C9444" s="190" t="s">
        <v>916</v>
      </c>
      <c r="D9444" s="190" t="s">
        <v>1975</v>
      </c>
      <c r="E9444" s="191">
        <v>0</v>
      </c>
    </row>
    <row r="9445" spans="1:5" x14ac:dyDescent="0.25">
      <c r="A9445" s="188">
        <v>3705011107</v>
      </c>
      <c r="B9445" s="188" t="s">
        <v>10261</v>
      </c>
      <c r="C9445" s="188" t="s">
        <v>916</v>
      </c>
      <c r="D9445" s="188" t="s">
        <v>1975</v>
      </c>
      <c r="E9445" s="189">
        <v>0</v>
      </c>
    </row>
    <row r="9446" spans="1:5" x14ac:dyDescent="0.25">
      <c r="A9446" s="190">
        <v>3705011108</v>
      </c>
      <c r="B9446" s="190" t="s">
        <v>10262</v>
      </c>
      <c r="C9446" s="190" t="s">
        <v>916</v>
      </c>
      <c r="D9446" s="190" t="s">
        <v>1975</v>
      </c>
      <c r="E9446" s="191">
        <v>0</v>
      </c>
    </row>
    <row r="9447" spans="1:5" x14ac:dyDescent="0.25">
      <c r="A9447" s="188">
        <v>3705011109</v>
      </c>
      <c r="B9447" s="188" t="s">
        <v>10263</v>
      </c>
      <c r="C9447" s="188" t="s">
        <v>916</v>
      </c>
      <c r="D9447" s="188" t="s">
        <v>1975</v>
      </c>
      <c r="E9447" s="189">
        <v>0</v>
      </c>
    </row>
    <row r="9448" spans="1:5" x14ac:dyDescent="0.25">
      <c r="A9448" s="190">
        <v>3705011110</v>
      </c>
      <c r="B9448" s="190" t="s">
        <v>10264</v>
      </c>
      <c r="C9448" s="190" t="s">
        <v>916</v>
      </c>
      <c r="D9448" s="190" t="s">
        <v>1975</v>
      </c>
      <c r="E9448" s="191">
        <v>0</v>
      </c>
    </row>
    <row r="9449" spans="1:5" x14ac:dyDescent="0.25">
      <c r="A9449" s="188">
        <v>3705011111</v>
      </c>
      <c r="B9449" s="188" t="s">
        <v>10265</v>
      </c>
      <c r="C9449" s="188" t="s">
        <v>916</v>
      </c>
      <c r="D9449" s="188" t="s">
        <v>1975</v>
      </c>
      <c r="E9449" s="189">
        <v>0</v>
      </c>
    </row>
    <row r="9450" spans="1:5" x14ac:dyDescent="0.25">
      <c r="A9450" s="190">
        <v>3705011112</v>
      </c>
      <c r="B9450" s="190" t="s">
        <v>10266</v>
      </c>
      <c r="C9450" s="190" t="s">
        <v>916</v>
      </c>
      <c r="D9450" s="190" t="s">
        <v>1975</v>
      </c>
      <c r="E9450" s="191">
        <v>0</v>
      </c>
    </row>
    <row r="9451" spans="1:5" x14ac:dyDescent="0.25">
      <c r="A9451" s="188">
        <v>3705011113</v>
      </c>
      <c r="B9451" s="188" t="s">
        <v>10267</v>
      </c>
      <c r="C9451" s="188" t="s">
        <v>916</v>
      </c>
      <c r="D9451" s="188" t="s">
        <v>1975</v>
      </c>
      <c r="E9451" s="189">
        <v>0</v>
      </c>
    </row>
    <row r="9452" spans="1:5" x14ac:dyDescent="0.25">
      <c r="A9452" s="190">
        <v>3705011114</v>
      </c>
      <c r="B9452" s="190" t="s">
        <v>10268</v>
      </c>
      <c r="C9452" s="190" t="s">
        <v>916</v>
      </c>
      <c r="D9452" s="190" t="s">
        <v>1975</v>
      </c>
      <c r="E9452" s="191">
        <v>0</v>
      </c>
    </row>
    <row r="9453" spans="1:5" x14ac:dyDescent="0.25">
      <c r="A9453" s="188">
        <v>3705011115</v>
      </c>
      <c r="B9453" s="188" t="s">
        <v>10269</v>
      </c>
      <c r="C9453" s="188" t="s">
        <v>916</v>
      </c>
      <c r="D9453" s="188" t="s">
        <v>1975</v>
      </c>
      <c r="E9453" s="189">
        <v>0</v>
      </c>
    </row>
    <row r="9454" spans="1:5" x14ac:dyDescent="0.25">
      <c r="A9454" s="190">
        <v>3705011116</v>
      </c>
      <c r="B9454" s="190" t="s">
        <v>10270</v>
      </c>
      <c r="C9454" s="190" t="s">
        <v>916</v>
      </c>
      <c r="D9454" s="190" t="s">
        <v>1975</v>
      </c>
      <c r="E9454" s="191">
        <v>0</v>
      </c>
    </row>
    <row r="9455" spans="1:5" x14ac:dyDescent="0.25">
      <c r="A9455" s="188">
        <v>3705011117</v>
      </c>
      <c r="B9455" s="188" t="s">
        <v>10271</v>
      </c>
      <c r="C9455" s="188" t="s">
        <v>916</v>
      </c>
      <c r="D9455" s="188" t="s">
        <v>1975</v>
      </c>
      <c r="E9455" s="189">
        <v>0</v>
      </c>
    </row>
    <row r="9456" spans="1:5" x14ac:dyDescent="0.25">
      <c r="A9456" s="190">
        <v>3705011118</v>
      </c>
      <c r="B9456" s="190" t="s">
        <v>10272</v>
      </c>
      <c r="C9456" s="190" t="s">
        <v>916</v>
      </c>
      <c r="D9456" s="190" t="s">
        <v>1975</v>
      </c>
      <c r="E9456" s="191">
        <v>0</v>
      </c>
    </row>
    <row r="9457" spans="1:5" x14ac:dyDescent="0.25">
      <c r="A9457" s="188">
        <v>3705011119</v>
      </c>
      <c r="B9457" s="188" t="s">
        <v>10273</v>
      </c>
      <c r="C9457" s="188" t="s">
        <v>916</v>
      </c>
      <c r="D9457" s="188" t="s">
        <v>1975</v>
      </c>
      <c r="E9457" s="189">
        <v>0</v>
      </c>
    </row>
    <row r="9458" spans="1:5" x14ac:dyDescent="0.25">
      <c r="A9458" s="190">
        <v>3705011120</v>
      </c>
      <c r="B9458" s="190" t="s">
        <v>10274</v>
      </c>
      <c r="C9458" s="190" t="s">
        <v>916</v>
      </c>
      <c r="D9458" s="190" t="s">
        <v>1975</v>
      </c>
      <c r="E9458" s="191">
        <v>0</v>
      </c>
    </row>
    <row r="9459" spans="1:5" x14ac:dyDescent="0.25">
      <c r="A9459" s="188">
        <v>3705011121</v>
      </c>
      <c r="B9459" s="188" t="s">
        <v>10275</v>
      </c>
      <c r="C9459" s="188" t="s">
        <v>916</v>
      </c>
      <c r="D9459" s="188" t="s">
        <v>1975</v>
      </c>
      <c r="E9459" s="189">
        <v>0</v>
      </c>
    </row>
    <row r="9460" spans="1:5" x14ac:dyDescent="0.25">
      <c r="A9460" s="190">
        <v>3705011122</v>
      </c>
      <c r="B9460" s="190" t="s">
        <v>10276</v>
      </c>
      <c r="C9460" s="190" t="s">
        <v>916</v>
      </c>
      <c r="D9460" s="190" t="s">
        <v>1975</v>
      </c>
      <c r="E9460" s="191">
        <v>0</v>
      </c>
    </row>
    <row r="9461" spans="1:5" x14ac:dyDescent="0.25">
      <c r="A9461" s="188">
        <v>3705011123</v>
      </c>
      <c r="B9461" s="188" t="s">
        <v>10277</v>
      </c>
      <c r="C9461" s="188" t="s">
        <v>916</v>
      </c>
      <c r="D9461" s="188" t="s">
        <v>1975</v>
      </c>
      <c r="E9461" s="189">
        <v>0</v>
      </c>
    </row>
    <row r="9462" spans="1:5" x14ac:dyDescent="0.25">
      <c r="A9462" s="190">
        <v>3705011124</v>
      </c>
      <c r="B9462" s="190" t="s">
        <v>10278</v>
      </c>
      <c r="C9462" s="190" t="s">
        <v>916</v>
      </c>
      <c r="D9462" s="190" t="s">
        <v>1975</v>
      </c>
      <c r="E9462" s="191">
        <v>0</v>
      </c>
    </row>
    <row r="9463" spans="1:5" x14ac:dyDescent="0.25">
      <c r="A9463" s="188">
        <v>3705011125</v>
      </c>
      <c r="B9463" s="188" t="s">
        <v>10279</v>
      </c>
      <c r="C9463" s="188" t="s">
        <v>916</v>
      </c>
      <c r="D9463" s="188" t="s">
        <v>1975</v>
      </c>
      <c r="E9463" s="189">
        <v>0</v>
      </c>
    </row>
    <row r="9464" spans="1:5" x14ac:dyDescent="0.25">
      <c r="A9464" s="190">
        <v>3705011126</v>
      </c>
      <c r="B9464" s="190" t="s">
        <v>10280</v>
      </c>
      <c r="C9464" s="190" t="s">
        <v>916</v>
      </c>
      <c r="D9464" s="190" t="s">
        <v>1975</v>
      </c>
      <c r="E9464" s="191">
        <v>0</v>
      </c>
    </row>
    <row r="9465" spans="1:5" x14ac:dyDescent="0.25">
      <c r="A9465" s="188">
        <v>3705011127</v>
      </c>
      <c r="B9465" s="188" t="s">
        <v>10281</v>
      </c>
      <c r="C9465" s="188" t="s">
        <v>916</v>
      </c>
      <c r="D9465" s="188" t="s">
        <v>1975</v>
      </c>
      <c r="E9465" s="189">
        <v>0</v>
      </c>
    </row>
    <row r="9466" spans="1:5" x14ac:dyDescent="0.25">
      <c r="A9466" s="190">
        <v>3705011128</v>
      </c>
      <c r="B9466" s="190" t="s">
        <v>10282</v>
      </c>
      <c r="C9466" s="190" t="s">
        <v>916</v>
      </c>
      <c r="D9466" s="190" t="s">
        <v>1975</v>
      </c>
      <c r="E9466" s="191">
        <v>0</v>
      </c>
    </row>
    <row r="9467" spans="1:5" x14ac:dyDescent="0.25">
      <c r="A9467" s="188">
        <v>3705011129</v>
      </c>
      <c r="B9467" s="188" t="s">
        <v>10283</v>
      </c>
      <c r="C9467" s="188" t="s">
        <v>916</v>
      </c>
      <c r="D9467" s="188" t="s">
        <v>1975</v>
      </c>
      <c r="E9467" s="189">
        <v>0</v>
      </c>
    </row>
    <row r="9468" spans="1:5" x14ac:dyDescent="0.25">
      <c r="A9468" s="190">
        <v>3705011130</v>
      </c>
      <c r="B9468" s="190" t="s">
        <v>10284</v>
      </c>
      <c r="C9468" s="190" t="s">
        <v>916</v>
      </c>
      <c r="D9468" s="190" t="s">
        <v>1975</v>
      </c>
      <c r="E9468" s="191">
        <v>0</v>
      </c>
    </row>
    <row r="9469" spans="1:5" x14ac:dyDescent="0.25">
      <c r="A9469" s="188">
        <v>3705011131</v>
      </c>
      <c r="B9469" s="188" t="s">
        <v>10285</v>
      </c>
      <c r="C9469" s="188" t="s">
        <v>916</v>
      </c>
      <c r="D9469" s="188" t="s">
        <v>1975</v>
      </c>
      <c r="E9469" s="189">
        <v>0</v>
      </c>
    </row>
    <row r="9470" spans="1:5" x14ac:dyDescent="0.25">
      <c r="A9470" s="190">
        <v>3705011132</v>
      </c>
      <c r="B9470" s="190" t="s">
        <v>10286</v>
      </c>
      <c r="C9470" s="190" t="s">
        <v>916</v>
      </c>
      <c r="D9470" s="190" t="s">
        <v>1975</v>
      </c>
      <c r="E9470" s="191">
        <v>0</v>
      </c>
    </row>
    <row r="9471" spans="1:5" x14ac:dyDescent="0.25">
      <c r="A9471" s="188">
        <v>3705011133</v>
      </c>
      <c r="B9471" s="188" t="s">
        <v>10287</v>
      </c>
      <c r="C9471" s="188" t="s">
        <v>916</v>
      </c>
      <c r="D9471" s="188" t="s">
        <v>1975</v>
      </c>
      <c r="E9471" s="189">
        <v>0</v>
      </c>
    </row>
    <row r="9472" spans="1:5" x14ac:dyDescent="0.25">
      <c r="A9472" s="190">
        <v>3705011134</v>
      </c>
      <c r="B9472" s="190" t="s">
        <v>10288</v>
      </c>
      <c r="C9472" s="190" t="s">
        <v>916</v>
      </c>
      <c r="D9472" s="190" t="s">
        <v>1975</v>
      </c>
      <c r="E9472" s="191">
        <v>0</v>
      </c>
    </row>
    <row r="9473" spans="1:5" x14ac:dyDescent="0.25">
      <c r="A9473" s="188">
        <v>3705011135</v>
      </c>
      <c r="B9473" s="188" t="s">
        <v>10289</v>
      </c>
      <c r="C9473" s="188" t="s">
        <v>916</v>
      </c>
      <c r="D9473" s="188" t="s">
        <v>1975</v>
      </c>
      <c r="E9473" s="189">
        <v>0</v>
      </c>
    </row>
    <row r="9474" spans="1:5" x14ac:dyDescent="0.25">
      <c r="A9474" s="190">
        <v>3705011136</v>
      </c>
      <c r="B9474" s="190" t="s">
        <v>10290</v>
      </c>
      <c r="C9474" s="190" t="s">
        <v>916</v>
      </c>
      <c r="D9474" s="190" t="s">
        <v>1975</v>
      </c>
      <c r="E9474" s="191">
        <v>0</v>
      </c>
    </row>
    <row r="9475" spans="1:5" x14ac:dyDescent="0.25">
      <c r="A9475" s="188">
        <v>3705011137</v>
      </c>
      <c r="B9475" s="188" t="s">
        <v>10291</v>
      </c>
      <c r="C9475" s="188" t="s">
        <v>916</v>
      </c>
      <c r="D9475" s="188" t="s">
        <v>1975</v>
      </c>
      <c r="E9475" s="189">
        <v>0</v>
      </c>
    </row>
    <row r="9476" spans="1:5" x14ac:dyDescent="0.25">
      <c r="A9476" s="190">
        <v>3705011138</v>
      </c>
      <c r="B9476" s="190" t="s">
        <v>10292</v>
      </c>
      <c r="C9476" s="190" t="s">
        <v>916</v>
      </c>
      <c r="D9476" s="190" t="s">
        <v>1975</v>
      </c>
      <c r="E9476" s="191">
        <v>0</v>
      </c>
    </row>
    <row r="9477" spans="1:5" x14ac:dyDescent="0.25">
      <c r="A9477" s="188">
        <v>3705011139</v>
      </c>
      <c r="B9477" s="188" t="s">
        <v>10293</v>
      </c>
      <c r="C9477" s="188" t="s">
        <v>916</v>
      </c>
      <c r="D9477" s="188" t="s">
        <v>1975</v>
      </c>
      <c r="E9477" s="189">
        <v>0</v>
      </c>
    </row>
    <row r="9478" spans="1:5" x14ac:dyDescent="0.25">
      <c r="A9478" s="190">
        <v>3705011140</v>
      </c>
      <c r="B9478" s="190" t="s">
        <v>10294</v>
      </c>
      <c r="C9478" s="190" t="s">
        <v>916</v>
      </c>
      <c r="D9478" s="190" t="s">
        <v>1975</v>
      </c>
      <c r="E9478" s="191">
        <v>0</v>
      </c>
    </row>
    <row r="9479" spans="1:5" x14ac:dyDescent="0.25">
      <c r="A9479" s="188">
        <v>3705011141</v>
      </c>
      <c r="B9479" s="188" t="s">
        <v>10295</v>
      </c>
      <c r="C9479" s="188" t="s">
        <v>916</v>
      </c>
      <c r="D9479" s="188" t="s">
        <v>1975</v>
      </c>
      <c r="E9479" s="189">
        <v>0</v>
      </c>
    </row>
    <row r="9480" spans="1:5" x14ac:dyDescent="0.25">
      <c r="A9480" s="190">
        <v>3705011142</v>
      </c>
      <c r="B9480" s="190" t="s">
        <v>10296</v>
      </c>
      <c r="C9480" s="190" t="s">
        <v>916</v>
      </c>
      <c r="D9480" s="190" t="s">
        <v>1975</v>
      </c>
      <c r="E9480" s="191">
        <v>0</v>
      </c>
    </row>
    <row r="9481" spans="1:5" x14ac:dyDescent="0.25">
      <c r="A9481" s="188">
        <v>3705011143</v>
      </c>
      <c r="B9481" s="188" t="s">
        <v>10297</v>
      </c>
      <c r="C9481" s="188" t="s">
        <v>916</v>
      </c>
      <c r="D9481" s="188" t="s">
        <v>1975</v>
      </c>
      <c r="E9481" s="189">
        <v>0</v>
      </c>
    </row>
    <row r="9482" spans="1:5" x14ac:dyDescent="0.25">
      <c r="A9482" s="190">
        <v>3705011144</v>
      </c>
      <c r="B9482" s="190" t="s">
        <v>10298</v>
      </c>
      <c r="C9482" s="190" t="s">
        <v>916</v>
      </c>
      <c r="D9482" s="190" t="s">
        <v>1975</v>
      </c>
      <c r="E9482" s="191">
        <v>0</v>
      </c>
    </row>
    <row r="9483" spans="1:5" x14ac:dyDescent="0.25">
      <c r="A9483" s="188">
        <v>3705011145</v>
      </c>
      <c r="B9483" s="188" t="s">
        <v>10299</v>
      </c>
      <c r="C9483" s="188" t="s">
        <v>916</v>
      </c>
      <c r="D9483" s="188" t="s">
        <v>1975</v>
      </c>
      <c r="E9483" s="189">
        <v>0</v>
      </c>
    </row>
    <row r="9484" spans="1:5" x14ac:dyDescent="0.25">
      <c r="A9484" s="190">
        <v>3705011146</v>
      </c>
      <c r="B9484" s="190" t="s">
        <v>10300</v>
      </c>
      <c r="C9484" s="190" t="s">
        <v>916</v>
      </c>
      <c r="D9484" s="190" t="s">
        <v>1975</v>
      </c>
      <c r="E9484" s="191">
        <v>0</v>
      </c>
    </row>
    <row r="9485" spans="1:5" x14ac:dyDescent="0.25">
      <c r="A9485" s="188">
        <v>3705011147</v>
      </c>
      <c r="B9485" s="188" t="s">
        <v>10301</v>
      </c>
      <c r="C9485" s="188" t="s">
        <v>916</v>
      </c>
      <c r="D9485" s="188" t="s">
        <v>1975</v>
      </c>
      <c r="E9485" s="189">
        <v>0</v>
      </c>
    </row>
    <row r="9486" spans="1:5" x14ac:dyDescent="0.25">
      <c r="A9486" s="190">
        <v>3705011148</v>
      </c>
      <c r="B9486" s="190" t="s">
        <v>10302</v>
      </c>
      <c r="C9486" s="190" t="s">
        <v>916</v>
      </c>
      <c r="D9486" s="190" t="s">
        <v>1975</v>
      </c>
      <c r="E9486" s="191">
        <v>0</v>
      </c>
    </row>
    <row r="9487" spans="1:5" x14ac:dyDescent="0.25">
      <c r="A9487" s="188">
        <v>3705011149</v>
      </c>
      <c r="B9487" s="188" t="s">
        <v>10303</v>
      </c>
      <c r="C9487" s="188" t="s">
        <v>916</v>
      </c>
      <c r="D9487" s="188" t="s">
        <v>1975</v>
      </c>
      <c r="E9487" s="189">
        <v>0</v>
      </c>
    </row>
    <row r="9488" spans="1:5" x14ac:dyDescent="0.25">
      <c r="A9488" s="190">
        <v>3705011150</v>
      </c>
      <c r="B9488" s="190" t="s">
        <v>10304</v>
      </c>
      <c r="C9488" s="190" t="s">
        <v>916</v>
      </c>
      <c r="D9488" s="190" t="s">
        <v>1975</v>
      </c>
      <c r="E9488" s="191">
        <v>0</v>
      </c>
    </row>
    <row r="9489" spans="1:5" x14ac:dyDescent="0.25">
      <c r="A9489" s="188">
        <v>3705011151</v>
      </c>
      <c r="B9489" s="188" t="s">
        <v>10305</v>
      </c>
      <c r="C9489" s="188" t="s">
        <v>916</v>
      </c>
      <c r="D9489" s="188" t="s">
        <v>1975</v>
      </c>
      <c r="E9489" s="189">
        <v>0</v>
      </c>
    </row>
    <row r="9490" spans="1:5" x14ac:dyDescent="0.25">
      <c r="A9490" s="190">
        <v>3705011152</v>
      </c>
      <c r="B9490" s="190" t="s">
        <v>10306</v>
      </c>
      <c r="C9490" s="190" t="s">
        <v>916</v>
      </c>
      <c r="D9490" s="190" t="s">
        <v>1975</v>
      </c>
      <c r="E9490" s="191">
        <v>0</v>
      </c>
    </row>
    <row r="9491" spans="1:5" x14ac:dyDescent="0.25">
      <c r="A9491" s="188">
        <v>3705011153</v>
      </c>
      <c r="B9491" s="188" t="s">
        <v>10307</v>
      </c>
      <c r="C9491" s="188" t="s">
        <v>916</v>
      </c>
      <c r="D9491" s="188" t="s">
        <v>1975</v>
      </c>
      <c r="E9491" s="189">
        <v>0</v>
      </c>
    </row>
    <row r="9492" spans="1:5" x14ac:dyDescent="0.25">
      <c r="A9492" s="190">
        <v>3705011154</v>
      </c>
      <c r="B9492" s="190" t="s">
        <v>10308</v>
      </c>
      <c r="C9492" s="190" t="s">
        <v>916</v>
      </c>
      <c r="D9492" s="190" t="s">
        <v>1975</v>
      </c>
      <c r="E9492" s="191">
        <v>0</v>
      </c>
    </row>
    <row r="9493" spans="1:5" x14ac:dyDescent="0.25">
      <c r="A9493" s="188">
        <v>3705011155</v>
      </c>
      <c r="B9493" s="188" t="s">
        <v>10309</v>
      </c>
      <c r="C9493" s="188" t="s">
        <v>916</v>
      </c>
      <c r="D9493" s="188" t="s">
        <v>1975</v>
      </c>
      <c r="E9493" s="189">
        <v>0</v>
      </c>
    </row>
    <row r="9494" spans="1:5" x14ac:dyDescent="0.25">
      <c r="A9494" s="190">
        <v>3705011156</v>
      </c>
      <c r="B9494" s="190" t="s">
        <v>10310</v>
      </c>
      <c r="C9494" s="190" t="s">
        <v>916</v>
      </c>
      <c r="D9494" s="190" t="s">
        <v>1975</v>
      </c>
      <c r="E9494" s="191">
        <v>0</v>
      </c>
    </row>
    <row r="9495" spans="1:5" x14ac:dyDescent="0.25">
      <c r="A9495" s="188">
        <v>3705011157</v>
      </c>
      <c r="B9495" s="188" t="s">
        <v>10311</v>
      </c>
      <c r="C9495" s="188" t="s">
        <v>916</v>
      </c>
      <c r="D9495" s="188" t="s">
        <v>1975</v>
      </c>
      <c r="E9495" s="189">
        <v>0</v>
      </c>
    </row>
    <row r="9496" spans="1:5" x14ac:dyDescent="0.25">
      <c r="A9496" s="190">
        <v>3705011158</v>
      </c>
      <c r="B9496" s="190" t="s">
        <v>10312</v>
      </c>
      <c r="C9496" s="190" t="s">
        <v>916</v>
      </c>
      <c r="D9496" s="190" t="s">
        <v>1975</v>
      </c>
      <c r="E9496" s="191">
        <v>0</v>
      </c>
    </row>
    <row r="9497" spans="1:5" x14ac:dyDescent="0.25">
      <c r="A9497" s="188">
        <v>3705011159</v>
      </c>
      <c r="B9497" s="188" t="s">
        <v>10313</v>
      </c>
      <c r="C9497" s="188" t="s">
        <v>916</v>
      </c>
      <c r="D9497" s="188" t="s">
        <v>1975</v>
      </c>
      <c r="E9497" s="189">
        <v>0</v>
      </c>
    </row>
    <row r="9498" spans="1:5" x14ac:dyDescent="0.25">
      <c r="A9498" s="190">
        <v>3705011160</v>
      </c>
      <c r="B9498" s="190" t="s">
        <v>10314</v>
      </c>
      <c r="C9498" s="190" t="s">
        <v>916</v>
      </c>
      <c r="D9498" s="190" t="s">
        <v>1975</v>
      </c>
      <c r="E9498" s="191">
        <v>0</v>
      </c>
    </row>
    <row r="9499" spans="1:5" x14ac:dyDescent="0.25">
      <c r="A9499" s="188">
        <v>3705011161</v>
      </c>
      <c r="B9499" s="188" t="s">
        <v>10315</v>
      </c>
      <c r="C9499" s="188" t="s">
        <v>916</v>
      </c>
      <c r="D9499" s="188" t="s">
        <v>1975</v>
      </c>
      <c r="E9499" s="189">
        <v>0</v>
      </c>
    </row>
    <row r="9500" spans="1:5" x14ac:dyDescent="0.25">
      <c r="A9500" s="190">
        <v>3705011162</v>
      </c>
      <c r="B9500" s="190" t="s">
        <v>10316</v>
      </c>
      <c r="C9500" s="190" t="s">
        <v>916</v>
      </c>
      <c r="D9500" s="190" t="s">
        <v>1975</v>
      </c>
      <c r="E9500" s="191">
        <v>0</v>
      </c>
    </row>
    <row r="9501" spans="1:5" x14ac:dyDescent="0.25">
      <c r="A9501" s="188">
        <v>3705011163</v>
      </c>
      <c r="B9501" s="188" t="s">
        <v>10317</v>
      </c>
      <c r="C9501" s="188" t="s">
        <v>916</v>
      </c>
      <c r="D9501" s="188" t="s">
        <v>1975</v>
      </c>
      <c r="E9501" s="189">
        <v>0</v>
      </c>
    </row>
    <row r="9502" spans="1:5" x14ac:dyDescent="0.25">
      <c r="A9502" s="190">
        <v>3705011164</v>
      </c>
      <c r="B9502" s="190" t="s">
        <v>10318</v>
      </c>
      <c r="C9502" s="190" t="s">
        <v>916</v>
      </c>
      <c r="D9502" s="190" t="s">
        <v>1975</v>
      </c>
      <c r="E9502" s="191">
        <v>0</v>
      </c>
    </row>
    <row r="9503" spans="1:5" x14ac:dyDescent="0.25">
      <c r="A9503" s="188">
        <v>3705011165</v>
      </c>
      <c r="B9503" s="188" t="s">
        <v>10319</v>
      </c>
      <c r="C9503" s="188" t="s">
        <v>916</v>
      </c>
      <c r="D9503" s="188" t="s">
        <v>1975</v>
      </c>
      <c r="E9503" s="189">
        <v>0</v>
      </c>
    </row>
    <row r="9504" spans="1:5" x14ac:dyDescent="0.25">
      <c r="A9504" s="190">
        <v>3705011166</v>
      </c>
      <c r="B9504" s="190" t="s">
        <v>10320</v>
      </c>
      <c r="C9504" s="190" t="s">
        <v>916</v>
      </c>
      <c r="D9504" s="190" t="s">
        <v>1975</v>
      </c>
      <c r="E9504" s="191">
        <v>0</v>
      </c>
    </row>
    <row r="9505" spans="1:5" x14ac:dyDescent="0.25">
      <c r="A9505" s="188">
        <v>3705011167</v>
      </c>
      <c r="B9505" s="188" t="s">
        <v>10321</v>
      </c>
      <c r="C9505" s="188" t="s">
        <v>916</v>
      </c>
      <c r="D9505" s="188" t="s">
        <v>1975</v>
      </c>
      <c r="E9505" s="189">
        <v>0</v>
      </c>
    </row>
    <row r="9506" spans="1:5" x14ac:dyDescent="0.25">
      <c r="A9506" s="190">
        <v>3705011168</v>
      </c>
      <c r="B9506" s="190" t="s">
        <v>10322</v>
      </c>
      <c r="C9506" s="190" t="s">
        <v>916</v>
      </c>
      <c r="D9506" s="190" t="s">
        <v>1975</v>
      </c>
      <c r="E9506" s="191">
        <v>0</v>
      </c>
    </row>
    <row r="9507" spans="1:5" x14ac:dyDescent="0.25">
      <c r="A9507" s="188">
        <v>3705011169</v>
      </c>
      <c r="B9507" s="188" t="s">
        <v>10323</v>
      </c>
      <c r="C9507" s="188" t="s">
        <v>916</v>
      </c>
      <c r="D9507" s="188" t="s">
        <v>1975</v>
      </c>
      <c r="E9507" s="189">
        <v>0</v>
      </c>
    </row>
    <row r="9508" spans="1:5" x14ac:dyDescent="0.25">
      <c r="A9508" s="190">
        <v>3705011170</v>
      </c>
      <c r="B9508" s="190" t="s">
        <v>10324</v>
      </c>
      <c r="C9508" s="190" t="s">
        <v>916</v>
      </c>
      <c r="D9508" s="190" t="s">
        <v>1975</v>
      </c>
      <c r="E9508" s="191">
        <v>0</v>
      </c>
    </row>
    <row r="9509" spans="1:5" x14ac:dyDescent="0.25">
      <c r="A9509" s="188">
        <v>3705011171</v>
      </c>
      <c r="B9509" s="188" t="s">
        <v>10325</v>
      </c>
      <c r="C9509" s="188" t="s">
        <v>916</v>
      </c>
      <c r="D9509" s="188" t="s">
        <v>1975</v>
      </c>
      <c r="E9509" s="189">
        <v>0</v>
      </c>
    </row>
    <row r="9510" spans="1:5" x14ac:dyDescent="0.25">
      <c r="A9510" s="190">
        <v>3705011172</v>
      </c>
      <c r="B9510" s="190" t="s">
        <v>10326</v>
      </c>
      <c r="C9510" s="190" t="s">
        <v>916</v>
      </c>
      <c r="D9510" s="190" t="s">
        <v>1975</v>
      </c>
      <c r="E9510" s="191">
        <v>0</v>
      </c>
    </row>
    <row r="9511" spans="1:5" x14ac:dyDescent="0.25">
      <c r="A9511" s="188">
        <v>3705011173</v>
      </c>
      <c r="B9511" s="188" t="s">
        <v>10327</v>
      </c>
      <c r="C9511" s="188" t="s">
        <v>916</v>
      </c>
      <c r="D9511" s="188" t="s">
        <v>1975</v>
      </c>
      <c r="E9511" s="189">
        <v>0</v>
      </c>
    </row>
    <row r="9512" spans="1:5" x14ac:dyDescent="0.25">
      <c r="A9512" s="190">
        <v>3705011174</v>
      </c>
      <c r="B9512" s="190" t="s">
        <v>10328</v>
      </c>
      <c r="C9512" s="190" t="s">
        <v>916</v>
      </c>
      <c r="D9512" s="190" t="s">
        <v>1975</v>
      </c>
      <c r="E9512" s="191">
        <v>0</v>
      </c>
    </row>
    <row r="9513" spans="1:5" x14ac:dyDescent="0.25">
      <c r="A9513" s="188">
        <v>3705011175</v>
      </c>
      <c r="B9513" s="188" t="s">
        <v>10329</v>
      </c>
      <c r="C9513" s="188" t="s">
        <v>916</v>
      </c>
      <c r="D9513" s="188" t="s">
        <v>1975</v>
      </c>
      <c r="E9513" s="189">
        <v>0</v>
      </c>
    </row>
    <row r="9514" spans="1:5" x14ac:dyDescent="0.25">
      <c r="A9514" s="190">
        <v>3705011176</v>
      </c>
      <c r="B9514" s="190" t="s">
        <v>10330</v>
      </c>
      <c r="C9514" s="190" t="s">
        <v>916</v>
      </c>
      <c r="D9514" s="190" t="s">
        <v>1975</v>
      </c>
      <c r="E9514" s="191">
        <v>0</v>
      </c>
    </row>
    <row r="9515" spans="1:5" x14ac:dyDescent="0.25">
      <c r="A9515" s="188">
        <v>3705011177</v>
      </c>
      <c r="B9515" s="188" t="s">
        <v>10331</v>
      </c>
      <c r="C9515" s="188" t="s">
        <v>916</v>
      </c>
      <c r="D9515" s="188" t="s">
        <v>1975</v>
      </c>
      <c r="E9515" s="189">
        <v>0</v>
      </c>
    </row>
    <row r="9516" spans="1:5" x14ac:dyDescent="0.25">
      <c r="A9516" s="190">
        <v>3705011178</v>
      </c>
      <c r="B9516" s="190" t="s">
        <v>10332</v>
      </c>
      <c r="C9516" s="190" t="s">
        <v>916</v>
      </c>
      <c r="D9516" s="190" t="s">
        <v>1975</v>
      </c>
      <c r="E9516" s="191">
        <v>0</v>
      </c>
    </row>
    <row r="9517" spans="1:5" x14ac:dyDescent="0.25">
      <c r="A9517" s="188">
        <v>3705011179</v>
      </c>
      <c r="B9517" s="188" t="s">
        <v>10333</v>
      </c>
      <c r="C9517" s="188" t="s">
        <v>916</v>
      </c>
      <c r="D9517" s="188" t="s">
        <v>1975</v>
      </c>
      <c r="E9517" s="189">
        <v>0</v>
      </c>
    </row>
    <row r="9518" spans="1:5" x14ac:dyDescent="0.25">
      <c r="A9518" s="190">
        <v>3705011180</v>
      </c>
      <c r="B9518" s="190" t="s">
        <v>10334</v>
      </c>
      <c r="C9518" s="190" t="s">
        <v>916</v>
      </c>
      <c r="D9518" s="190" t="s">
        <v>1975</v>
      </c>
      <c r="E9518" s="191">
        <v>0</v>
      </c>
    </row>
    <row r="9519" spans="1:5" x14ac:dyDescent="0.25">
      <c r="A9519" s="188">
        <v>3705011181</v>
      </c>
      <c r="B9519" s="188" t="s">
        <v>10335</v>
      </c>
      <c r="C9519" s="188" t="s">
        <v>916</v>
      </c>
      <c r="D9519" s="188" t="s">
        <v>1975</v>
      </c>
      <c r="E9519" s="189">
        <v>0</v>
      </c>
    </row>
    <row r="9520" spans="1:5" x14ac:dyDescent="0.25">
      <c r="A9520" s="190">
        <v>3705011182</v>
      </c>
      <c r="B9520" s="190" t="s">
        <v>10336</v>
      </c>
      <c r="C9520" s="190" t="s">
        <v>916</v>
      </c>
      <c r="D9520" s="190" t="s">
        <v>1975</v>
      </c>
      <c r="E9520" s="191">
        <v>0</v>
      </c>
    </row>
    <row r="9521" spans="1:5" x14ac:dyDescent="0.25">
      <c r="A9521" s="188">
        <v>3705011183</v>
      </c>
      <c r="B9521" s="188" t="s">
        <v>10337</v>
      </c>
      <c r="C9521" s="188" t="s">
        <v>916</v>
      </c>
      <c r="D9521" s="188" t="s">
        <v>874</v>
      </c>
      <c r="E9521" s="189">
        <v>0</v>
      </c>
    </row>
    <row r="9522" spans="1:5" x14ac:dyDescent="0.25">
      <c r="A9522" s="190">
        <v>3705011184</v>
      </c>
      <c r="B9522" s="190" t="s">
        <v>10338</v>
      </c>
      <c r="C9522" s="190" t="s">
        <v>916</v>
      </c>
      <c r="D9522" s="190" t="s">
        <v>1975</v>
      </c>
      <c r="E9522" s="191">
        <v>0</v>
      </c>
    </row>
    <row r="9523" spans="1:5" x14ac:dyDescent="0.25">
      <c r="A9523" s="188">
        <v>3705011185</v>
      </c>
      <c r="B9523" s="188" t="s">
        <v>10339</v>
      </c>
      <c r="C9523" s="188" t="s">
        <v>916</v>
      </c>
      <c r="D9523" s="188" t="s">
        <v>874</v>
      </c>
      <c r="E9523" s="189">
        <v>0</v>
      </c>
    </row>
    <row r="9524" spans="1:5" x14ac:dyDescent="0.25">
      <c r="A9524" s="190">
        <v>3705011186</v>
      </c>
      <c r="B9524" s="190" t="s">
        <v>10340</v>
      </c>
      <c r="C9524" s="190" t="s">
        <v>916</v>
      </c>
      <c r="D9524" s="190" t="s">
        <v>1975</v>
      </c>
      <c r="E9524" s="191">
        <v>0</v>
      </c>
    </row>
    <row r="9525" spans="1:5" x14ac:dyDescent="0.25">
      <c r="A9525" s="188">
        <v>3705011187</v>
      </c>
      <c r="B9525" s="188" t="s">
        <v>10341</v>
      </c>
      <c r="C9525" s="188" t="s">
        <v>916</v>
      </c>
      <c r="D9525" s="188" t="s">
        <v>1975</v>
      </c>
      <c r="E9525" s="189">
        <v>0</v>
      </c>
    </row>
    <row r="9526" spans="1:5" x14ac:dyDescent="0.25">
      <c r="A9526" s="190">
        <v>3705011188</v>
      </c>
      <c r="B9526" s="190" t="s">
        <v>10342</v>
      </c>
      <c r="C9526" s="190" t="s">
        <v>916</v>
      </c>
      <c r="D9526" s="190" t="s">
        <v>1975</v>
      </c>
      <c r="E9526" s="191">
        <v>0</v>
      </c>
    </row>
    <row r="9527" spans="1:5" x14ac:dyDescent="0.25">
      <c r="A9527" s="188">
        <v>3705011189</v>
      </c>
      <c r="B9527" s="188" t="s">
        <v>10343</v>
      </c>
      <c r="C9527" s="188" t="s">
        <v>916</v>
      </c>
      <c r="D9527" s="188" t="s">
        <v>1975</v>
      </c>
      <c r="E9527" s="189">
        <v>0</v>
      </c>
    </row>
    <row r="9528" spans="1:5" x14ac:dyDescent="0.25">
      <c r="A9528" s="190">
        <v>3705011190</v>
      </c>
      <c r="B9528" s="190" t="s">
        <v>10344</v>
      </c>
      <c r="C9528" s="190" t="s">
        <v>916</v>
      </c>
      <c r="D9528" s="190" t="s">
        <v>1975</v>
      </c>
      <c r="E9528" s="191">
        <v>0</v>
      </c>
    </row>
    <row r="9529" spans="1:5" x14ac:dyDescent="0.25">
      <c r="A9529" s="188">
        <v>3705011191</v>
      </c>
      <c r="B9529" s="188" t="s">
        <v>10345</v>
      </c>
      <c r="C9529" s="188" t="s">
        <v>916</v>
      </c>
      <c r="D9529" s="188" t="s">
        <v>479</v>
      </c>
      <c r="E9529" s="189">
        <v>0</v>
      </c>
    </row>
    <row r="9530" spans="1:5" x14ac:dyDescent="0.25">
      <c r="A9530" s="190">
        <v>3705011192</v>
      </c>
      <c r="B9530" s="190" t="s">
        <v>10346</v>
      </c>
      <c r="C9530" s="190" t="s">
        <v>916</v>
      </c>
      <c r="D9530" s="190" t="s">
        <v>1975</v>
      </c>
      <c r="E9530" s="191">
        <v>0</v>
      </c>
    </row>
    <row r="9531" spans="1:5" x14ac:dyDescent="0.25">
      <c r="A9531" s="188">
        <v>3705011193</v>
      </c>
      <c r="B9531" s="188" t="s">
        <v>10347</v>
      </c>
      <c r="C9531" s="188" t="s">
        <v>916</v>
      </c>
      <c r="D9531" s="188" t="s">
        <v>1975</v>
      </c>
      <c r="E9531" s="189">
        <v>0</v>
      </c>
    </row>
    <row r="9532" spans="1:5" x14ac:dyDescent="0.25">
      <c r="A9532" s="190">
        <v>3705011194</v>
      </c>
      <c r="B9532" s="190" t="s">
        <v>10348</v>
      </c>
      <c r="C9532" s="190" t="s">
        <v>916</v>
      </c>
      <c r="D9532" s="190" t="s">
        <v>1975</v>
      </c>
      <c r="E9532" s="191">
        <v>0</v>
      </c>
    </row>
    <row r="9533" spans="1:5" x14ac:dyDescent="0.25">
      <c r="A9533" s="188">
        <v>3705011195</v>
      </c>
      <c r="B9533" s="188" t="s">
        <v>7484</v>
      </c>
      <c r="C9533" s="188" t="s">
        <v>916</v>
      </c>
      <c r="D9533" s="188" t="s">
        <v>479</v>
      </c>
      <c r="E9533" s="189">
        <v>0</v>
      </c>
    </row>
    <row r="9534" spans="1:5" x14ac:dyDescent="0.25">
      <c r="A9534" s="190">
        <v>3705011196</v>
      </c>
      <c r="B9534" s="190" t="s">
        <v>10349</v>
      </c>
      <c r="C9534" s="190" t="s">
        <v>916</v>
      </c>
      <c r="D9534" s="190" t="s">
        <v>2062</v>
      </c>
      <c r="E9534" s="191">
        <v>0</v>
      </c>
    </row>
    <row r="9535" spans="1:5" x14ac:dyDescent="0.25">
      <c r="A9535" s="188">
        <v>3705011197</v>
      </c>
      <c r="B9535" s="188" t="s">
        <v>10350</v>
      </c>
      <c r="C9535" s="188" t="s">
        <v>916</v>
      </c>
      <c r="D9535" s="188" t="s">
        <v>479</v>
      </c>
      <c r="E9535" s="189">
        <v>0</v>
      </c>
    </row>
    <row r="9536" spans="1:5" x14ac:dyDescent="0.25">
      <c r="A9536" s="190">
        <v>3705011198</v>
      </c>
      <c r="B9536" s="190" t="s">
        <v>9524</v>
      </c>
      <c r="C9536" s="190" t="s">
        <v>916</v>
      </c>
      <c r="D9536" s="190" t="s">
        <v>1975</v>
      </c>
      <c r="E9536" s="191">
        <v>0</v>
      </c>
    </row>
    <row r="9537" spans="1:5" x14ac:dyDescent="0.25">
      <c r="A9537" s="188">
        <v>3705011199</v>
      </c>
      <c r="B9537" s="188" t="s">
        <v>9525</v>
      </c>
      <c r="C9537" s="188" t="s">
        <v>916</v>
      </c>
      <c r="D9537" s="188" t="s">
        <v>1975</v>
      </c>
      <c r="E9537" s="189">
        <v>0</v>
      </c>
    </row>
    <row r="9538" spans="1:5" x14ac:dyDescent="0.25">
      <c r="A9538" s="190">
        <v>3705011200</v>
      </c>
      <c r="B9538" s="190" t="s">
        <v>10351</v>
      </c>
      <c r="C9538" s="190" t="s">
        <v>916</v>
      </c>
      <c r="D9538" s="190" t="s">
        <v>1975</v>
      </c>
      <c r="E9538" s="191">
        <v>0</v>
      </c>
    </row>
    <row r="9539" spans="1:5" x14ac:dyDescent="0.25">
      <c r="A9539" s="188">
        <v>3705011201</v>
      </c>
      <c r="B9539" s="188" t="s">
        <v>7485</v>
      </c>
      <c r="C9539" s="188" t="s">
        <v>916</v>
      </c>
      <c r="D9539" s="188" t="s">
        <v>874</v>
      </c>
      <c r="E9539" s="189">
        <v>0</v>
      </c>
    </row>
    <row r="9540" spans="1:5" x14ac:dyDescent="0.25">
      <c r="A9540" s="190">
        <v>3705011202</v>
      </c>
      <c r="B9540" s="190" t="s">
        <v>10352</v>
      </c>
      <c r="C9540" s="190" t="s">
        <v>916</v>
      </c>
      <c r="D9540" s="190" t="s">
        <v>479</v>
      </c>
      <c r="E9540" s="191">
        <v>0</v>
      </c>
    </row>
    <row r="9541" spans="1:5" x14ac:dyDescent="0.25">
      <c r="A9541" s="188">
        <v>3705011203</v>
      </c>
      <c r="B9541" s="188" t="s">
        <v>10353</v>
      </c>
      <c r="C9541" s="188" t="s">
        <v>916</v>
      </c>
      <c r="D9541" s="188" t="s">
        <v>479</v>
      </c>
      <c r="E9541" s="189">
        <v>0</v>
      </c>
    </row>
    <row r="9542" spans="1:5" x14ac:dyDescent="0.25">
      <c r="A9542" s="190">
        <v>3705011204</v>
      </c>
      <c r="B9542" s="190" t="s">
        <v>10354</v>
      </c>
      <c r="C9542" s="190" t="s">
        <v>916</v>
      </c>
      <c r="D9542" s="190" t="s">
        <v>1975</v>
      </c>
      <c r="E9542" s="191">
        <v>0</v>
      </c>
    </row>
    <row r="9543" spans="1:5" x14ac:dyDescent="0.25">
      <c r="A9543" s="188">
        <v>3705011205</v>
      </c>
      <c r="B9543" s="188" t="s">
        <v>10355</v>
      </c>
      <c r="C9543" s="188" t="s">
        <v>916</v>
      </c>
      <c r="D9543" s="188" t="s">
        <v>1975</v>
      </c>
      <c r="E9543" s="189">
        <v>0</v>
      </c>
    </row>
    <row r="9544" spans="1:5" x14ac:dyDescent="0.25">
      <c r="A9544" s="190">
        <v>3705011206</v>
      </c>
      <c r="B9544" s="190" t="s">
        <v>10356</v>
      </c>
      <c r="C9544" s="190" t="s">
        <v>916</v>
      </c>
      <c r="D9544" s="190" t="s">
        <v>479</v>
      </c>
      <c r="E9544" s="191">
        <v>0</v>
      </c>
    </row>
    <row r="9545" spans="1:5" x14ac:dyDescent="0.25">
      <c r="A9545" s="188">
        <v>3705011207</v>
      </c>
      <c r="B9545" s="188" t="s">
        <v>8592</v>
      </c>
      <c r="C9545" s="188" t="s">
        <v>916</v>
      </c>
      <c r="D9545" s="188" t="s">
        <v>479</v>
      </c>
      <c r="E9545" s="189">
        <v>0</v>
      </c>
    </row>
    <row r="9546" spans="1:5" x14ac:dyDescent="0.25">
      <c r="A9546" s="190">
        <v>3705011208</v>
      </c>
      <c r="B9546" s="190" t="s">
        <v>9426</v>
      </c>
      <c r="C9546" s="190" t="s">
        <v>916</v>
      </c>
      <c r="D9546" s="190" t="s">
        <v>479</v>
      </c>
      <c r="E9546" s="191">
        <v>0</v>
      </c>
    </row>
    <row r="9547" spans="1:5" x14ac:dyDescent="0.25">
      <c r="A9547" s="188">
        <v>3705011209</v>
      </c>
      <c r="B9547" s="188" t="s">
        <v>10357</v>
      </c>
      <c r="C9547" s="188" t="s">
        <v>916</v>
      </c>
      <c r="D9547" s="188" t="s">
        <v>1975</v>
      </c>
      <c r="E9547" s="189">
        <v>0</v>
      </c>
    </row>
    <row r="9548" spans="1:5" x14ac:dyDescent="0.25">
      <c r="A9548" s="190">
        <v>3705011210</v>
      </c>
      <c r="B9548" s="190" t="s">
        <v>10358</v>
      </c>
      <c r="C9548" s="190" t="s">
        <v>916</v>
      </c>
      <c r="D9548" s="190" t="s">
        <v>479</v>
      </c>
      <c r="E9548" s="191">
        <v>0</v>
      </c>
    </row>
    <row r="9549" spans="1:5" x14ac:dyDescent="0.25">
      <c r="A9549" s="188">
        <v>3705011211</v>
      </c>
      <c r="B9549" s="188" t="s">
        <v>10359</v>
      </c>
      <c r="C9549" s="188" t="s">
        <v>916</v>
      </c>
      <c r="D9549" s="188" t="s">
        <v>479</v>
      </c>
      <c r="E9549" s="189">
        <v>0</v>
      </c>
    </row>
    <row r="9550" spans="1:5" x14ac:dyDescent="0.25">
      <c r="A9550" s="190">
        <v>3705011212</v>
      </c>
      <c r="B9550" s="190" t="s">
        <v>10360</v>
      </c>
      <c r="C9550" s="190" t="s">
        <v>916</v>
      </c>
      <c r="D9550" s="190" t="s">
        <v>874</v>
      </c>
      <c r="E9550" s="191">
        <v>0</v>
      </c>
    </row>
    <row r="9551" spans="1:5" x14ac:dyDescent="0.25">
      <c r="A9551" s="188">
        <v>3705011213</v>
      </c>
      <c r="B9551" s="188" t="s">
        <v>7486</v>
      </c>
      <c r="C9551" s="188" t="s">
        <v>916</v>
      </c>
      <c r="D9551" s="188" t="s">
        <v>479</v>
      </c>
      <c r="E9551" s="189">
        <v>0</v>
      </c>
    </row>
    <row r="9552" spans="1:5" x14ac:dyDescent="0.25">
      <c r="A9552" s="190">
        <v>3705011214</v>
      </c>
      <c r="B9552" s="190" t="s">
        <v>10361</v>
      </c>
      <c r="C9552" s="190" t="s">
        <v>916</v>
      </c>
      <c r="D9552" s="190" t="s">
        <v>479</v>
      </c>
      <c r="E9552" s="191">
        <v>0</v>
      </c>
    </row>
    <row r="9553" spans="1:5" x14ac:dyDescent="0.25">
      <c r="A9553" s="188">
        <v>3705011215</v>
      </c>
      <c r="B9553" s="188" t="s">
        <v>10362</v>
      </c>
      <c r="C9553" s="188" t="s">
        <v>916</v>
      </c>
      <c r="D9553" s="188" t="s">
        <v>1975</v>
      </c>
      <c r="E9553" s="189">
        <v>0</v>
      </c>
    </row>
    <row r="9554" spans="1:5" x14ac:dyDescent="0.25">
      <c r="A9554" s="190">
        <v>3705011216</v>
      </c>
      <c r="B9554" s="190" t="s">
        <v>10363</v>
      </c>
      <c r="C9554" s="190" t="s">
        <v>916</v>
      </c>
      <c r="D9554" s="190" t="s">
        <v>1975</v>
      </c>
      <c r="E9554" s="191">
        <v>0</v>
      </c>
    </row>
    <row r="9555" spans="1:5" x14ac:dyDescent="0.25">
      <c r="A9555" s="188">
        <v>3705011217</v>
      </c>
      <c r="B9555" s="188" t="s">
        <v>10364</v>
      </c>
      <c r="C9555" s="188" t="s">
        <v>916</v>
      </c>
      <c r="D9555" s="188" t="s">
        <v>1975</v>
      </c>
      <c r="E9555" s="189">
        <v>0</v>
      </c>
    </row>
    <row r="9556" spans="1:5" x14ac:dyDescent="0.25">
      <c r="A9556" s="190">
        <v>3705011218</v>
      </c>
      <c r="B9556" s="190" t="s">
        <v>10365</v>
      </c>
      <c r="C9556" s="190" t="s">
        <v>916</v>
      </c>
      <c r="D9556" s="190" t="s">
        <v>1975</v>
      </c>
      <c r="E9556" s="191">
        <v>0</v>
      </c>
    </row>
    <row r="9557" spans="1:5" x14ac:dyDescent="0.25">
      <c r="A9557" s="188">
        <v>3705011219</v>
      </c>
      <c r="B9557" s="188" t="s">
        <v>10366</v>
      </c>
      <c r="C9557" s="188" t="s">
        <v>916</v>
      </c>
      <c r="D9557" s="188" t="s">
        <v>1975</v>
      </c>
      <c r="E9557" s="189">
        <v>0</v>
      </c>
    </row>
    <row r="9558" spans="1:5" x14ac:dyDescent="0.25">
      <c r="A9558" s="190">
        <v>3705011220</v>
      </c>
      <c r="B9558" s="190" t="s">
        <v>10367</v>
      </c>
      <c r="C9558" s="190" t="s">
        <v>916</v>
      </c>
      <c r="D9558" s="190" t="s">
        <v>1975</v>
      </c>
      <c r="E9558" s="191">
        <v>0</v>
      </c>
    </row>
    <row r="9559" spans="1:5" x14ac:dyDescent="0.25">
      <c r="A9559" s="188">
        <v>3705011221</v>
      </c>
      <c r="B9559" s="188" t="s">
        <v>10368</v>
      </c>
      <c r="C9559" s="188" t="s">
        <v>916</v>
      </c>
      <c r="D9559" s="188" t="s">
        <v>1975</v>
      </c>
      <c r="E9559" s="189">
        <v>0</v>
      </c>
    </row>
    <row r="9560" spans="1:5" x14ac:dyDescent="0.25">
      <c r="A9560" s="190">
        <v>3705011222</v>
      </c>
      <c r="B9560" s="190" t="s">
        <v>10369</v>
      </c>
      <c r="C9560" s="190" t="s">
        <v>916</v>
      </c>
      <c r="D9560" s="190" t="s">
        <v>1975</v>
      </c>
      <c r="E9560" s="191">
        <v>0</v>
      </c>
    </row>
    <row r="9561" spans="1:5" x14ac:dyDescent="0.25">
      <c r="A9561" s="188">
        <v>3705011223</v>
      </c>
      <c r="B9561" s="188" t="s">
        <v>10370</v>
      </c>
      <c r="C9561" s="188" t="s">
        <v>916</v>
      </c>
      <c r="D9561" s="188" t="s">
        <v>1975</v>
      </c>
      <c r="E9561" s="189">
        <v>0</v>
      </c>
    </row>
    <row r="9562" spans="1:5" x14ac:dyDescent="0.25">
      <c r="A9562" s="190">
        <v>3705011224</v>
      </c>
      <c r="B9562" s="190" t="s">
        <v>10371</v>
      </c>
      <c r="C9562" s="190" t="s">
        <v>916</v>
      </c>
      <c r="D9562" s="190" t="s">
        <v>1975</v>
      </c>
      <c r="E9562" s="191">
        <v>0</v>
      </c>
    </row>
    <row r="9563" spans="1:5" x14ac:dyDescent="0.25">
      <c r="A9563" s="188">
        <v>3705011225</v>
      </c>
      <c r="B9563" s="188" t="s">
        <v>10372</v>
      </c>
      <c r="C9563" s="188" t="s">
        <v>916</v>
      </c>
      <c r="D9563" s="188" t="s">
        <v>1975</v>
      </c>
      <c r="E9563" s="189">
        <v>0</v>
      </c>
    </row>
    <row r="9564" spans="1:5" x14ac:dyDescent="0.25">
      <c r="A9564" s="190">
        <v>3705011226</v>
      </c>
      <c r="B9564" s="190" t="s">
        <v>10373</v>
      </c>
      <c r="C9564" s="190" t="s">
        <v>916</v>
      </c>
      <c r="D9564" s="190" t="s">
        <v>1975</v>
      </c>
      <c r="E9564" s="191">
        <v>0</v>
      </c>
    </row>
    <row r="9565" spans="1:5" x14ac:dyDescent="0.25">
      <c r="A9565" s="188">
        <v>3705011227</v>
      </c>
      <c r="B9565" s="188" t="s">
        <v>10374</v>
      </c>
      <c r="C9565" s="188" t="s">
        <v>916</v>
      </c>
      <c r="D9565" s="188" t="s">
        <v>1975</v>
      </c>
      <c r="E9565" s="189">
        <v>0</v>
      </c>
    </row>
    <row r="9566" spans="1:5" x14ac:dyDescent="0.25">
      <c r="A9566" s="190">
        <v>3705011228</v>
      </c>
      <c r="B9566" s="190" t="s">
        <v>10375</v>
      </c>
      <c r="C9566" s="190" t="s">
        <v>916</v>
      </c>
      <c r="D9566" s="190" t="s">
        <v>1975</v>
      </c>
      <c r="E9566" s="191">
        <v>0</v>
      </c>
    </row>
    <row r="9567" spans="1:5" x14ac:dyDescent="0.25">
      <c r="A9567" s="188">
        <v>3705011229</v>
      </c>
      <c r="B9567" s="188" t="s">
        <v>10376</v>
      </c>
      <c r="C9567" s="188" t="s">
        <v>916</v>
      </c>
      <c r="D9567" s="188" t="s">
        <v>1975</v>
      </c>
      <c r="E9567" s="189">
        <v>0</v>
      </c>
    </row>
    <row r="9568" spans="1:5" x14ac:dyDescent="0.25">
      <c r="A9568" s="190">
        <v>3705011230</v>
      </c>
      <c r="B9568" s="190" t="s">
        <v>10377</v>
      </c>
      <c r="C9568" s="190" t="s">
        <v>916</v>
      </c>
      <c r="D9568" s="190" t="s">
        <v>1975</v>
      </c>
      <c r="E9568" s="191">
        <v>0</v>
      </c>
    </row>
    <row r="9569" spans="1:5" x14ac:dyDescent="0.25">
      <c r="A9569" s="188">
        <v>3705011231</v>
      </c>
      <c r="B9569" s="188" t="s">
        <v>10378</v>
      </c>
      <c r="C9569" s="188" t="s">
        <v>916</v>
      </c>
      <c r="D9569" s="188" t="s">
        <v>1975</v>
      </c>
      <c r="E9569" s="189">
        <v>0</v>
      </c>
    </row>
    <row r="9570" spans="1:5" x14ac:dyDescent="0.25">
      <c r="A9570" s="190">
        <v>3705011232</v>
      </c>
      <c r="B9570" s="190" t="s">
        <v>10379</v>
      </c>
      <c r="C9570" s="190" t="s">
        <v>916</v>
      </c>
      <c r="D9570" s="190" t="s">
        <v>1975</v>
      </c>
      <c r="E9570" s="191">
        <v>0</v>
      </c>
    </row>
    <row r="9571" spans="1:5" x14ac:dyDescent="0.25">
      <c r="A9571" s="188">
        <v>3705011233</v>
      </c>
      <c r="B9571" s="188" t="s">
        <v>10380</v>
      </c>
      <c r="C9571" s="188" t="s">
        <v>916</v>
      </c>
      <c r="D9571" s="188" t="s">
        <v>1975</v>
      </c>
      <c r="E9571" s="189">
        <v>0</v>
      </c>
    </row>
    <row r="9572" spans="1:5" x14ac:dyDescent="0.25">
      <c r="A9572" s="190">
        <v>3705011234</v>
      </c>
      <c r="B9572" s="190" t="s">
        <v>10381</v>
      </c>
      <c r="C9572" s="190" t="s">
        <v>916</v>
      </c>
      <c r="D9572" s="190" t="s">
        <v>1975</v>
      </c>
      <c r="E9572" s="191">
        <v>0</v>
      </c>
    </row>
    <row r="9573" spans="1:5" x14ac:dyDescent="0.25">
      <c r="A9573" s="188">
        <v>3705011235</v>
      </c>
      <c r="B9573" s="188" t="s">
        <v>10382</v>
      </c>
      <c r="C9573" s="188" t="s">
        <v>916</v>
      </c>
      <c r="D9573" s="188" t="s">
        <v>1975</v>
      </c>
      <c r="E9573" s="189">
        <v>0</v>
      </c>
    </row>
    <row r="9574" spans="1:5" x14ac:dyDescent="0.25">
      <c r="A9574" s="190">
        <v>3705011236</v>
      </c>
      <c r="B9574" s="190" t="s">
        <v>10383</v>
      </c>
      <c r="C9574" s="190" t="s">
        <v>916</v>
      </c>
      <c r="D9574" s="190" t="s">
        <v>1975</v>
      </c>
      <c r="E9574" s="191">
        <v>0</v>
      </c>
    </row>
    <row r="9575" spans="1:5" x14ac:dyDescent="0.25">
      <c r="A9575" s="188">
        <v>3705011237</v>
      </c>
      <c r="B9575" s="188" t="s">
        <v>7527</v>
      </c>
      <c r="C9575" s="188" t="s">
        <v>916</v>
      </c>
      <c r="D9575" s="188" t="s">
        <v>479</v>
      </c>
      <c r="E9575" s="189">
        <v>0</v>
      </c>
    </row>
    <row r="9576" spans="1:5" x14ac:dyDescent="0.25">
      <c r="A9576" s="190">
        <v>3705011238</v>
      </c>
      <c r="B9576" s="190" t="s">
        <v>7528</v>
      </c>
      <c r="C9576" s="190" t="s">
        <v>916</v>
      </c>
      <c r="D9576" s="190" t="s">
        <v>1975</v>
      </c>
      <c r="E9576" s="191">
        <v>0</v>
      </c>
    </row>
    <row r="9577" spans="1:5" x14ac:dyDescent="0.25">
      <c r="A9577" s="188">
        <v>3705011239</v>
      </c>
      <c r="B9577" s="188" t="s">
        <v>7514</v>
      </c>
      <c r="C9577" s="188" t="s">
        <v>916</v>
      </c>
      <c r="D9577" s="188" t="s">
        <v>1975</v>
      </c>
      <c r="E9577" s="189">
        <v>0</v>
      </c>
    </row>
    <row r="9578" spans="1:5" x14ac:dyDescent="0.25">
      <c r="A9578" s="190">
        <v>3705011240</v>
      </c>
      <c r="B9578" s="190" t="s">
        <v>7515</v>
      </c>
      <c r="C9578" s="190" t="s">
        <v>916</v>
      </c>
      <c r="D9578" s="190" t="s">
        <v>1975</v>
      </c>
      <c r="E9578" s="191">
        <v>0</v>
      </c>
    </row>
    <row r="9579" spans="1:5" x14ac:dyDescent="0.25">
      <c r="A9579" s="188">
        <v>3705011241</v>
      </c>
      <c r="B9579" s="188" t="s">
        <v>5027</v>
      </c>
      <c r="C9579" s="188" t="s">
        <v>916</v>
      </c>
      <c r="D9579" s="188" t="s">
        <v>1975</v>
      </c>
      <c r="E9579" s="189">
        <v>0</v>
      </c>
    </row>
    <row r="9580" spans="1:5" x14ac:dyDescent="0.25">
      <c r="A9580" s="190">
        <v>3705011242</v>
      </c>
      <c r="B9580" s="190" t="s">
        <v>7516</v>
      </c>
      <c r="C9580" s="190" t="s">
        <v>916</v>
      </c>
      <c r="D9580" s="190" t="s">
        <v>1975</v>
      </c>
      <c r="E9580" s="191">
        <v>0</v>
      </c>
    </row>
    <row r="9581" spans="1:5" x14ac:dyDescent="0.25">
      <c r="A9581" s="188">
        <v>3705011243</v>
      </c>
      <c r="B9581" s="188" t="s">
        <v>10384</v>
      </c>
      <c r="C9581" s="188" t="s">
        <v>916</v>
      </c>
      <c r="D9581" s="188" t="s">
        <v>1975</v>
      </c>
      <c r="E9581" s="189">
        <v>0</v>
      </c>
    </row>
    <row r="9582" spans="1:5" x14ac:dyDescent="0.25">
      <c r="A9582" s="190">
        <v>3705011244</v>
      </c>
      <c r="B9582" s="190" t="s">
        <v>10385</v>
      </c>
      <c r="C9582" s="190" t="s">
        <v>916</v>
      </c>
      <c r="D9582" s="190" t="s">
        <v>1975</v>
      </c>
      <c r="E9582" s="191">
        <v>0</v>
      </c>
    </row>
    <row r="9583" spans="1:5" x14ac:dyDescent="0.25">
      <c r="A9583" s="188">
        <v>3705011245</v>
      </c>
      <c r="B9583" s="188" t="s">
        <v>7517</v>
      </c>
      <c r="C9583" s="188" t="s">
        <v>916</v>
      </c>
      <c r="D9583" s="188" t="s">
        <v>479</v>
      </c>
      <c r="E9583" s="189">
        <v>0</v>
      </c>
    </row>
    <row r="9584" spans="1:5" x14ac:dyDescent="0.25">
      <c r="A9584" s="190">
        <v>3705011246</v>
      </c>
      <c r="B9584" s="190" t="s">
        <v>7518</v>
      </c>
      <c r="C9584" s="190" t="s">
        <v>916</v>
      </c>
      <c r="D9584" s="190" t="s">
        <v>1975</v>
      </c>
      <c r="E9584" s="191">
        <v>0</v>
      </c>
    </row>
    <row r="9585" spans="1:5" x14ac:dyDescent="0.25">
      <c r="A9585" s="188">
        <v>3705011247</v>
      </c>
      <c r="B9585" s="188" t="s">
        <v>7529</v>
      </c>
      <c r="C9585" s="188" t="s">
        <v>916</v>
      </c>
      <c r="D9585" s="188" t="s">
        <v>479</v>
      </c>
      <c r="E9585" s="189">
        <v>0</v>
      </c>
    </row>
    <row r="9586" spans="1:5" x14ac:dyDescent="0.25">
      <c r="A9586" s="190">
        <v>3705011248</v>
      </c>
      <c r="B9586" s="190" t="s">
        <v>8566</v>
      </c>
      <c r="C9586" s="190" t="s">
        <v>916</v>
      </c>
      <c r="D9586" s="190" t="s">
        <v>479</v>
      </c>
      <c r="E9586" s="191">
        <v>0</v>
      </c>
    </row>
    <row r="9587" spans="1:5" x14ac:dyDescent="0.25">
      <c r="A9587" s="188">
        <v>3705011249</v>
      </c>
      <c r="B9587" s="188" t="s">
        <v>10386</v>
      </c>
      <c r="C9587" s="188" t="s">
        <v>916</v>
      </c>
      <c r="D9587" s="188" t="s">
        <v>479</v>
      </c>
      <c r="E9587" s="189">
        <v>0</v>
      </c>
    </row>
    <row r="9588" spans="1:5" x14ac:dyDescent="0.25">
      <c r="A9588" s="190">
        <v>3705011250</v>
      </c>
      <c r="B9588" s="190" t="s">
        <v>10387</v>
      </c>
      <c r="C9588" s="190" t="s">
        <v>916</v>
      </c>
      <c r="D9588" s="190" t="s">
        <v>479</v>
      </c>
      <c r="E9588" s="191">
        <v>0</v>
      </c>
    </row>
    <row r="9589" spans="1:5" x14ac:dyDescent="0.25">
      <c r="A9589" s="188">
        <v>3705011251</v>
      </c>
      <c r="B9589" s="188" t="s">
        <v>8554</v>
      </c>
      <c r="C9589" s="188" t="s">
        <v>916</v>
      </c>
      <c r="D9589" s="188" t="s">
        <v>479</v>
      </c>
      <c r="E9589" s="189">
        <v>0</v>
      </c>
    </row>
    <row r="9590" spans="1:5" x14ac:dyDescent="0.25">
      <c r="A9590" s="190">
        <v>3705011252</v>
      </c>
      <c r="B9590" s="190" t="s">
        <v>10388</v>
      </c>
      <c r="C9590" s="190" t="s">
        <v>916</v>
      </c>
      <c r="D9590" s="190" t="s">
        <v>479</v>
      </c>
      <c r="E9590" s="191">
        <v>0</v>
      </c>
    </row>
    <row r="9591" spans="1:5" x14ac:dyDescent="0.25">
      <c r="A9591" s="188">
        <v>3705011253</v>
      </c>
      <c r="B9591" s="188" t="s">
        <v>10389</v>
      </c>
      <c r="C9591" s="188" t="s">
        <v>916</v>
      </c>
      <c r="D9591" s="188" t="s">
        <v>479</v>
      </c>
      <c r="E9591" s="189">
        <v>0</v>
      </c>
    </row>
    <row r="9592" spans="1:5" x14ac:dyDescent="0.25">
      <c r="A9592" s="190">
        <v>3705011254</v>
      </c>
      <c r="B9592" s="190" t="s">
        <v>10390</v>
      </c>
      <c r="C9592" s="190" t="s">
        <v>916</v>
      </c>
      <c r="D9592" s="190" t="s">
        <v>1975</v>
      </c>
      <c r="E9592" s="191">
        <v>0</v>
      </c>
    </row>
    <row r="9593" spans="1:5" x14ac:dyDescent="0.25">
      <c r="A9593" s="188">
        <v>3705011255</v>
      </c>
      <c r="B9593" s="188" t="s">
        <v>10391</v>
      </c>
      <c r="C9593" s="188" t="s">
        <v>916</v>
      </c>
      <c r="D9593" s="188" t="s">
        <v>1975</v>
      </c>
      <c r="E9593" s="189">
        <v>0</v>
      </c>
    </row>
    <row r="9594" spans="1:5" x14ac:dyDescent="0.25">
      <c r="A9594" s="190">
        <v>3705011256</v>
      </c>
      <c r="B9594" s="190" t="s">
        <v>8661</v>
      </c>
      <c r="C9594" s="190" t="s">
        <v>916</v>
      </c>
      <c r="D9594" s="190" t="s">
        <v>479</v>
      </c>
      <c r="E9594" s="191">
        <v>0</v>
      </c>
    </row>
    <row r="9595" spans="1:5" x14ac:dyDescent="0.25">
      <c r="A9595" s="188">
        <v>3705011257</v>
      </c>
      <c r="B9595" s="188" t="s">
        <v>8662</v>
      </c>
      <c r="C9595" s="188" t="s">
        <v>916</v>
      </c>
      <c r="D9595" s="188" t="s">
        <v>479</v>
      </c>
      <c r="E9595" s="189">
        <v>0</v>
      </c>
    </row>
    <row r="9596" spans="1:5" x14ac:dyDescent="0.25">
      <c r="A9596" s="190">
        <v>3705011258</v>
      </c>
      <c r="B9596" s="190" t="s">
        <v>10392</v>
      </c>
      <c r="C9596" s="190" t="s">
        <v>916</v>
      </c>
      <c r="D9596" s="190" t="s">
        <v>479</v>
      </c>
      <c r="E9596" s="191">
        <v>0</v>
      </c>
    </row>
    <row r="9597" spans="1:5" x14ac:dyDescent="0.25">
      <c r="A9597" s="188">
        <v>3705011259</v>
      </c>
      <c r="B9597" s="188" t="s">
        <v>10393</v>
      </c>
      <c r="C9597" s="188" t="s">
        <v>916</v>
      </c>
      <c r="D9597" s="188" t="s">
        <v>1975</v>
      </c>
      <c r="E9597" s="189">
        <v>0</v>
      </c>
    </row>
    <row r="9598" spans="1:5" x14ac:dyDescent="0.25">
      <c r="A9598" s="190">
        <v>3705011260</v>
      </c>
      <c r="B9598" s="190" t="s">
        <v>9105</v>
      </c>
      <c r="C9598" s="190" t="s">
        <v>916</v>
      </c>
      <c r="D9598" s="190" t="s">
        <v>479</v>
      </c>
      <c r="E9598" s="191">
        <v>0</v>
      </c>
    </row>
    <row r="9599" spans="1:5" x14ac:dyDescent="0.25">
      <c r="A9599" s="188">
        <v>3705011261</v>
      </c>
      <c r="B9599" s="188" t="s">
        <v>8966</v>
      </c>
      <c r="C9599" s="188" t="s">
        <v>916</v>
      </c>
      <c r="D9599" s="188" t="s">
        <v>479</v>
      </c>
      <c r="E9599" s="189">
        <v>0</v>
      </c>
    </row>
    <row r="9600" spans="1:5" x14ac:dyDescent="0.25">
      <c r="A9600" s="190">
        <v>3705011262</v>
      </c>
      <c r="B9600" s="190" t="s">
        <v>10394</v>
      </c>
      <c r="C9600" s="190" t="s">
        <v>916</v>
      </c>
      <c r="D9600" s="190" t="s">
        <v>1975</v>
      </c>
      <c r="E9600" s="191">
        <v>0</v>
      </c>
    </row>
    <row r="9601" spans="1:5" x14ac:dyDescent="0.25">
      <c r="A9601" s="188">
        <v>3705011263</v>
      </c>
      <c r="B9601" s="188" t="s">
        <v>10395</v>
      </c>
      <c r="C9601" s="188" t="s">
        <v>916</v>
      </c>
      <c r="D9601" s="188" t="s">
        <v>479</v>
      </c>
      <c r="E9601" s="189">
        <v>0</v>
      </c>
    </row>
    <row r="9602" spans="1:5" x14ac:dyDescent="0.25">
      <c r="A9602" s="190">
        <v>3705011264</v>
      </c>
      <c r="B9602" s="190" t="s">
        <v>10396</v>
      </c>
      <c r="C9602" s="190" t="s">
        <v>916</v>
      </c>
      <c r="D9602" s="190" t="s">
        <v>1975</v>
      </c>
      <c r="E9602" s="191">
        <v>0</v>
      </c>
    </row>
    <row r="9603" spans="1:5" x14ac:dyDescent="0.25">
      <c r="A9603" s="188">
        <v>3705011265</v>
      </c>
      <c r="B9603" s="188" t="s">
        <v>10397</v>
      </c>
      <c r="C9603" s="188" t="s">
        <v>916</v>
      </c>
      <c r="D9603" s="188" t="s">
        <v>1975</v>
      </c>
      <c r="E9603" s="189">
        <v>0</v>
      </c>
    </row>
    <row r="9604" spans="1:5" x14ac:dyDescent="0.25">
      <c r="A9604" s="190">
        <v>3705011266</v>
      </c>
      <c r="B9604" s="190" t="s">
        <v>7769</v>
      </c>
      <c r="C9604" s="190" t="s">
        <v>916</v>
      </c>
      <c r="D9604" s="190" t="s">
        <v>479</v>
      </c>
      <c r="E9604" s="191">
        <v>0</v>
      </c>
    </row>
    <row r="9605" spans="1:5" x14ac:dyDescent="0.25">
      <c r="A9605" s="188">
        <v>3705011267</v>
      </c>
      <c r="B9605" s="188" t="s">
        <v>3850</v>
      </c>
      <c r="C9605" s="188" t="s">
        <v>916</v>
      </c>
      <c r="D9605" s="188" t="s">
        <v>479</v>
      </c>
      <c r="E9605" s="189">
        <v>0</v>
      </c>
    </row>
    <row r="9606" spans="1:5" x14ac:dyDescent="0.25">
      <c r="A9606" s="190">
        <v>3705011268</v>
      </c>
      <c r="B9606" s="190" t="s">
        <v>10398</v>
      </c>
      <c r="C9606" s="190" t="s">
        <v>916</v>
      </c>
      <c r="D9606" s="190" t="s">
        <v>2266</v>
      </c>
      <c r="E9606" s="191">
        <v>0</v>
      </c>
    </row>
    <row r="9607" spans="1:5" x14ac:dyDescent="0.25">
      <c r="A9607" s="188">
        <v>3705011269</v>
      </c>
      <c r="B9607" s="188" t="s">
        <v>8732</v>
      </c>
      <c r="C9607" s="188" t="s">
        <v>916</v>
      </c>
      <c r="D9607" s="188" t="s">
        <v>479</v>
      </c>
      <c r="E9607" s="189">
        <v>0</v>
      </c>
    </row>
    <row r="9608" spans="1:5" x14ac:dyDescent="0.25">
      <c r="A9608" s="190">
        <v>3705011270</v>
      </c>
      <c r="B9608" s="190" t="s">
        <v>10399</v>
      </c>
      <c r="C9608" s="190" t="s">
        <v>916</v>
      </c>
      <c r="D9608" s="190" t="s">
        <v>479</v>
      </c>
      <c r="E9608" s="191">
        <v>0</v>
      </c>
    </row>
    <row r="9609" spans="1:5" x14ac:dyDescent="0.25">
      <c r="A9609" s="188">
        <v>3705011271</v>
      </c>
      <c r="B9609" s="188" t="s">
        <v>10400</v>
      </c>
      <c r="C9609" s="188" t="s">
        <v>916</v>
      </c>
      <c r="D9609" s="188" t="s">
        <v>479</v>
      </c>
      <c r="E9609" s="189">
        <v>0</v>
      </c>
    </row>
    <row r="9610" spans="1:5" x14ac:dyDescent="0.25">
      <c r="A9610" s="190">
        <v>3705011272</v>
      </c>
      <c r="B9610" s="190" t="s">
        <v>10401</v>
      </c>
      <c r="C9610" s="190" t="s">
        <v>916</v>
      </c>
      <c r="D9610" s="190" t="s">
        <v>479</v>
      </c>
      <c r="E9610" s="191">
        <v>0</v>
      </c>
    </row>
    <row r="9611" spans="1:5" x14ac:dyDescent="0.25">
      <c r="A9611" s="188">
        <v>3705011273</v>
      </c>
      <c r="B9611" s="188" t="s">
        <v>10402</v>
      </c>
      <c r="C9611" s="188" t="s">
        <v>916</v>
      </c>
      <c r="D9611" s="188" t="s">
        <v>479</v>
      </c>
      <c r="E9611" s="189">
        <v>0</v>
      </c>
    </row>
    <row r="9612" spans="1:5" x14ac:dyDescent="0.25">
      <c r="A9612" s="190">
        <v>3705011274</v>
      </c>
      <c r="B9612" s="190" t="s">
        <v>10403</v>
      </c>
      <c r="C9612" s="190" t="s">
        <v>916</v>
      </c>
      <c r="D9612" s="190" t="s">
        <v>1975</v>
      </c>
      <c r="E9612" s="191">
        <v>0</v>
      </c>
    </row>
    <row r="9613" spans="1:5" x14ac:dyDescent="0.25">
      <c r="A9613" s="188">
        <v>3705011275</v>
      </c>
      <c r="B9613" s="188" t="s">
        <v>10404</v>
      </c>
      <c r="C9613" s="188" t="s">
        <v>916</v>
      </c>
      <c r="D9613" s="188" t="s">
        <v>1975</v>
      </c>
      <c r="E9613" s="189">
        <v>0</v>
      </c>
    </row>
    <row r="9614" spans="1:5" x14ac:dyDescent="0.25">
      <c r="A9614" s="190">
        <v>3705011276</v>
      </c>
      <c r="B9614" s="190" t="s">
        <v>8663</v>
      </c>
      <c r="C9614" s="190" t="s">
        <v>916</v>
      </c>
      <c r="D9614" s="190" t="s">
        <v>479</v>
      </c>
      <c r="E9614" s="191">
        <v>0</v>
      </c>
    </row>
    <row r="9615" spans="1:5" x14ac:dyDescent="0.25">
      <c r="A9615" s="188">
        <v>3705011277</v>
      </c>
      <c r="B9615" s="188" t="s">
        <v>8664</v>
      </c>
      <c r="C9615" s="188" t="s">
        <v>916</v>
      </c>
      <c r="D9615" s="188" t="s">
        <v>479</v>
      </c>
      <c r="E9615" s="189">
        <v>0</v>
      </c>
    </row>
    <row r="9616" spans="1:5" x14ac:dyDescent="0.25">
      <c r="A9616" s="190">
        <v>3705011278</v>
      </c>
      <c r="B9616" s="190" t="s">
        <v>8665</v>
      </c>
      <c r="C9616" s="190" t="s">
        <v>916</v>
      </c>
      <c r="D9616" s="190" t="s">
        <v>479</v>
      </c>
      <c r="E9616" s="191">
        <v>0</v>
      </c>
    </row>
    <row r="9617" spans="1:5" x14ac:dyDescent="0.25">
      <c r="A9617" s="188">
        <v>3705011279</v>
      </c>
      <c r="B9617" s="188" t="s">
        <v>10405</v>
      </c>
      <c r="C9617" s="188" t="s">
        <v>916</v>
      </c>
      <c r="D9617" s="188" t="s">
        <v>479</v>
      </c>
      <c r="E9617" s="189">
        <v>0</v>
      </c>
    </row>
    <row r="9618" spans="1:5" x14ac:dyDescent="0.25">
      <c r="A9618" s="190">
        <v>3705011280</v>
      </c>
      <c r="B9618" s="190" t="s">
        <v>10406</v>
      </c>
      <c r="C9618" s="190" t="s">
        <v>916</v>
      </c>
      <c r="D9618" s="190" t="s">
        <v>479</v>
      </c>
      <c r="E9618" s="191">
        <v>0</v>
      </c>
    </row>
    <row r="9619" spans="1:5" x14ac:dyDescent="0.25">
      <c r="A9619" s="188">
        <v>3705011281</v>
      </c>
      <c r="B9619" s="188" t="s">
        <v>10407</v>
      </c>
      <c r="C9619" s="188" t="s">
        <v>916</v>
      </c>
      <c r="D9619" s="188" t="s">
        <v>479</v>
      </c>
      <c r="E9619" s="189">
        <v>0</v>
      </c>
    </row>
    <row r="9620" spans="1:5" x14ac:dyDescent="0.25">
      <c r="A9620" s="190">
        <v>3705011282</v>
      </c>
      <c r="B9620" s="190" t="s">
        <v>10408</v>
      </c>
      <c r="C9620" s="190" t="s">
        <v>916</v>
      </c>
      <c r="D9620" s="190" t="s">
        <v>479</v>
      </c>
      <c r="E9620" s="191">
        <v>0</v>
      </c>
    </row>
    <row r="9621" spans="1:5" x14ac:dyDescent="0.25">
      <c r="A9621" s="188">
        <v>3705011283</v>
      </c>
      <c r="B9621" s="188" t="s">
        <v>10409</v>
      </c>
      <c r="C9621" s="188" t="s">
        <v>916</v>
      </c>
      <c r="D9621" s="188" t="s">
        <v>1975</v>
      </c>
      <c r="E9621" s="189">
        <v>0</v>
      </c>
    </row>
    <row r="9622" spans="1:5" x14ac:dyDescent="0.25">
      <c r="A9622" s="190">
        <v>3705011284</v>
      </c>
      <c r="B9622" s="190" t="s">
        <v>10410</v>
      </c>
      <c r="C9622" s="190" t="s">
        <v>916</v>
      </c>
      <c r="D9622" s="190" t="s">
        <v>479</v>
      </c>
      <c r="E9622" s="191">
        <v>0</v>
      </c>
    </row>
    <row r="9623" spans="1:5" x14ac:dyDescent="0.25">
      <c r="A9623" s="188">
        <v>3705011285</v>
      </c>
      <c r="B9623" s="188" t="s">
        <v>10411</v>
      </c>
      <c r="C9623" s="188" t="s">
        <v>916</v>
      </c>
      <c r="D9623" s="188" t="s">
        <v>479</v>
      </c>
      <c r="E9623" s="189">
        <v>0</v>
      </c>
    </row>
    <row r="9624" spans="1:5" x14ac:dyDescent="0.25">
      <c r="A9624" s="190">
        <v>3705011286</v>
      </c>
      <c r="B9624" s="190" t="s">
        <v>8909</v>
      </c>
      <c r="C9624" s="190" t="s">
        <v>916</v>
      </c>
      <c r="D9624" s="190" t="s">
        <v>479</v>
      </c>
      <c r="E9624" s="191">
        <v>0</v>
      </c>
    </row>
    <row r="9625" spans="1:5" x14ac:dyDescent="0.25">
      <c r="A9625" s="188">
        <v>3705011287</v>
      </c>
      <c r="B9625" s="188" t="s">
        <v>8910</v>
      </c>
      <c r="C9625" s="188" t="s">
        <v>916</v>
      </c>
      <c r="D9625" s="188" t="s">
        <v>479</v>
      </c>
      <c r="E9625" s="189">
        <v>0</v>
      </c>
    </row>
    <row r="9626" spans="1:5" x14ac:dyDescent="0.25">
      <c r="A9626" s="190">
        <v>3705011288</v>
      </c>
      <c r="B9626" s="190" t="s">
        <v>8911</v>
      </c>
      <c r="C9626" s="190" t="s">
        <v>916</v>
      </c>
      <c r="D9626" s="190" t="s">
        <v>479</v>
      </c>
      <c r="E9626" s="191">
        <v>0</v>
      </c>
    </row>
    <row r="9627" spans="1:5" x14ac:dyDescent="0.25">
      <c r="A9627" s="188">
        <v>3705011289</v>
      </c>
      <c r="B9627" s="188" t="s">
        <v>8912</v>
      </c>
      <c r="C9627" s="188" t="s">
        <v>916</v>
      </c>
      <c r="D9627" s="188" t="s">
        <v>479</v>
      </c>
      <c r="E9627" s="189">
        <v>0</v>
      </c>
    </row>
    <row r="9628" spans="1:5" x14ac:dyDescent="0.25">
      <c r="A9628" s="190">
        <v>3705011290</v>
      </c>
      <c r="B9628" s="190" t="s">
        <v>10412</v>
      </c>
      <c r="C9628" s="190" t="s">
        <v>916</v>
      </c>
      <c r="D9628" s="190" t="s">
        <v>1975</v>
      </c>
      <c r="E9628" s="191">
        <v>0</v>
      </c>
    </row>
    <row r="9629" spans="1:5" x14ac:dyDescent="0.25">
      <c r="A9629" s="188">
        <v>3705011291</v>
      </c>
      <c r="B9629" s="188" t="s">
        <v>10413</v>
      </c>
      <c r="C9629" s="188" t="s">
        <v>916</v>
      </c>
      <c r="D9629" s="188" t="s">
        <v>1975</v>
      </c>
      <c r="E9629" s="189">
        <v>0</v>
      </c>
    </row>
    <row r="9630" spans="1:5" x14ac:dyDescent="0.25">
      <c r="A9630" s="190">
        <v>3705011292</v>
      </c>
      <c r="B9630" s="190" t="s">
        <v>10414</v>
      </c>
      <c r="C9630" s="190" t="s">
        <v>916</v>
      </c>
      <c r="D9630" s="190" t="s">
        <v>1975</v>
      </c>
      <c r="E9630" s="191">
        <v>0</v>
      </c>
    </row>
    <row r="9631" spans="1:5" x14ac:dyDescent="0.25">
      <c r="A9631" s="188">
        <v>3705011293</v>
      </c>
      <c r="B9631" s="188" t="s">
        <v>10415</v>
      </c>
      <c r="C9631" s="188" t="s">
        <v>916</v>
      </c>
      <c r="D9631" s="188" t="s">
        <v>479</v>
      </c>
      <c r="E9631" s="189">
        <v>0</v>
      </c>
    </row>
    <row r="9632" spans="1:5" x14ac:dyDescent="0.25">
      <c r="A9632" s="190">
        <v>3705011294</v>
      </c>
      <c r="B9632" s="190" t="s">
        <v>10416</v>
      </c>
      <c r="C9632" s="190" t="s">
        <v>916</v>
      </c>
      <c r="D9632" s="190" t="s">
        <v>479</v>
      </c>
      <c r="E9632" s="191">
        <v>0</v>
      </c>
    </row>
    <row r="9633" spans="1:5" x14ac:dyDescent="0.25">
      <c r="A9633" s="188">
        <v>3705011295</v>
      </c>
      <c r="B9633" s="188" t="s">
        <v>10417</v>
      </c>
      <c r="C9633" s="188" t="s">
        <v>916</v>
      </c>
      <c r="D9633" s="188" t="s">
        <v>479</v>
      </c>
      <c r="E9633" s="189">
        <v>0</v>
      </c>
    </row>
    <row r="9634" spans="1:5" x14ac:dyDescent="0.25">
      <c r="A9634" s="190">
        <v>3705011296</v>
      </c>
      <c r="B9634" s="190" t="s">
        <v>10418</v>
      </c>
      <c r="C9634" s="190" t="s">
        <v>916</v>
      </c>
      <c r="D9634" s="190" t="s">
        <v>1975</v>
      </c>
      <c r="E9634" s="191">
        <v>0</v>
      </c>
    </row>
    <row r="9635" spans="1:5" x14ac:dyDescent="0.25">
      <c r="A9635" s="188">
        <v>3705011297</v>
      </c>
      <c r="B9635" s="188" t="s">
        <v>10419</v>
      </c>
      <c r="C9635" s="188" t="s">
        <v>916</v>
      </c>
      <c r="D9635" s="188" t="s">
        <v>479</v>
      </c>
      <c r="E9635" s="189">
        <v>0</v>
      </c>
    </row>
    <row r="9636" spans="1:5" x14ac:dyDescent="0.25">
      <c r="A9636" s="190">
        <v>3705011298</v>
      </c>
      <c r="B9636" s="190" t="s">
        <v>10420</v>
      </c>
      <c r="C9636" s="190" t="s">
        <v>916</v>
      </c>
      <c r="D9636" s="190" t="s">
        <v>1975</v>
      </c>
      <c r="E9636" s="191">
        <v>0</v>
      </c>
    </row>
    <row r="9637" spans="1:5" x14ac:dyDescent="0.25">
      <c r="A9637" s="188">
        <v>3705011299</v>
      </c>
      <c r="B9637" s="188" t="s">
        <v>10421</v>
      </c>
      <c r="C9637" s="188" t="s">
        <v>916</v>
      </c>
      <c r="D9637" s="188" t="s">
        <v>1975</v>
      </c>
      <c r="E9637" s="189">
        <v>0</v>
      </c>
    </row>
    <row r="9638" spans="1:5" x14ac:dyDescent="0.25">
      <c r="A9638" s="190">
        <v>3705011300</v>
      </c>
      <c r="B9638" s="190" t="s">
        <v>10422</v>
      </c>
      <c r="C9638" s="190" t="s">
        <v>916</v>
      </c>
      <c r="D9638" s="190" t="s">
        <v>1975</v>
      </c>
      <c r="E9638" s="191">
        <v>0</v>
      </c>
    </row>
    <row r="9639" spans="1:5" x14ac:dyDescent="0.25">
      <c r="A9639" s="188">
        <v>3705011301</v>
      </c>
      <c r="B9639" s="188" t="s">
        <v>10423</v>
      </c>
      <c r="C9639" s="188" t="s">
        <v>916</v>
      </c>
      <c r="D9639" s="188" t="s">
        <v>479</v>
      </c>
      <c r="E9639" s="189">
        <v>0</v>
      </c>
    </row>
    <row r="9640" spans="1:5" x14ac:dyDescent="0.25">
      <c r="A9640" s="190">
        <v>3705011302</v>
      </c>
      <c r="B9640" s="190" t="s">
        <v>10424</v>
      </c>
      <c r="C9640" s="190" t="s">
        <v>916</v>
      </c>
      <c r="D9640" s="190" t="s">
        <v>1975</v>
      </c>
      <c r="E9640" s="191">
        <v>0</v>
      </c>
    </row>
    <row r="9641" spans="1:5" x14ac:dyDescent="0.25">
      <c r="A9641" s="188">
        <v>3705011303</v>
      </c>
      <c r="B9641" s="188" t="s">
        <v>10425</v>
      </c>
      <c r="C9641" s="188" t="s">
        <v>916</v>
      </c>
      <c r="D9641" s="188" t="s">
        <v>479</v>
      </c>
      <c r="E9641" s="189">
        <v>0</v>
      </c>
    </row>
    <row r="9642" spans="1:5" x14ac:dyDescent="0.25">
      <c r="A9642" s="190">
        <v>3705011304</v>
      </c>
      <c r="B9642" s="190" t="s">
        <v>10426</v>
      </c>
      <c r="C9642" s="190" t="s">
        <v>916</v>
      </c>
      <c r="D9642" s="190" t="s">
        <v>479</v>
      </c>
      <c r="E9642" s="191">
        <v>0</v>
      </c>
    </row>
    <row r="9643" spans="1:5" x14ac:dyDescent="0.25">
      <c r="A9643" s="188">
        <v>3705011305</v>
      </c>
      <c r="B9643" s="188" t="s">
        <v>10427</v>
      </c>
      <c r="C9643" s="188" t="s">
        <v>916</v>
      </c>
      <c r="D9643" s="188" t="s">
        <v>479</v>
      </c>
      <c r="E9643" s="189">
        <v>0</v>
      </c>
    </row>
    <row r="9644" spans="1:5" x14ac:dyDescent="0.25">
      <c r="A9644" s="190">
        <v>3705011306</v>
      </c>
      <c r="B9644" s="190" t="s">
        <v>10428</v>
      </c>
      <c r="C9644" s="190" t="s">
        <v>916</v>
      </c>
      <c r="D9644" s="190" t="s">
        <v>479</v>
      </c>
      <c r="E9644" s="191">
        <v>0</v>
      </c>
    </row>
    <row r="9645" spans="1:5" x14ac:dyDescent="0.25">
      <c r="A9645" s="188">
        <v>3705011307</v>
      </c>
      <c r="B9645" s="188" t="s">
        <v>10429</v>
      </c>
      <c r="C9645" s="188" t="s">
        <v>916</v>
      </c>
      <c r="D9645" s="188" t="s">
        <v>479</v>
      </c>
      <c r="E9645" s="189">
        <v>0</v>
      </c>
    </row>
    <row r="9646" spans="1:5" x14ac:dyDescent="0.25">
      <c r="A9646" s="190">
        <v>3705011308</v>
      </c>
      <c r="B9646" s="190" t="s">
        <v>10430</v>
      </c>
      <c r="C9646" s="190" t="s">
        <v>916</v>
      </c>
      <c r="D9646" s="190" t="s">
        <v>479</v>
      </c>
      <c r="E9646" s="191">
        <v>0</v>
      </c>
    </row>
    <row r="9647" spans="1:5" x14ac:dyDescent="0.25">
      <c r="A9647" s="188">
        <v>3705011309</v>
      </c>
      <c r="B9647" s="188" t="s">
        <v>10431</v>
      </c>
      <c r="C9647" s="188" t="s">
        <v>916</v>
      </c>
      <c r="D9647" s="188" t="s">
        <v>479</v>
      </c>
      <c r="E9647" s="189">
        <v>0</v>
      </c>
    </row>
    <row r="9648" spans="1:5" x14ac:dyDescent="0.25">
      <c r="A9648" s="190">
        <v>3705011310</v>
      </c>
      <c r="B9648" s="190" t="s">
        <v>10432</v>
      </c>
      <c r="C9648" s="190" t="s">
        <v>916</v>
      </c>
      <c r="D9648" s="190" t="s">
        <v>479</v>
      </c>
      <c r="E9648" s="191">
        <v>0</v>
      </c>
    </row>
    <row r="9649" spans="1:5" x14ac:dyDescent="0.25">
      <c r="A9649" s="188">
        <v>3705011311</v>
      </c>
      <c r="B9649" s="188" t="s">
        <v>9523</v>
      </c>
      <c r="C9649" s="188" t="s">
        <v>916</v>
      </c>
      <c r="D9649" s="188" t="s">
        <v>1975</v>
      </c>
      <c r="E9649" s="189">
        <v>0</v>
      </c>
    </row>
    <row r="9650" spans="1:5" x14ac:dyDescent="0.25">
      <c r="A9650" s="190">
        <v>3705011312</v>
      </c>
      <c r="B9650" s="190" t="s">
        <v>10433</v>
      </c>
      <c r="C9650" s="190" t="s">
        <v>916</v>
      </c>
      <c r="D9650" s="190" t="s">
        <v>1975</v>
      </c>
      <c r="E9650" s="191">
        <v>0</v>
      </c>
    </row>
    <row r="9651" spans="1:5" x14ac:dyDescent="0.25">
      <c r="A9651" s="188">
        <v>3705011313</v>
      </c>
      <c r="B9651" s="188" t="s">
        <v>10434</v>
      </c>
      <c r="C9651" s="188" t="s">
        <v>916</v>
      </c>
      <c r="D9651" s="188" t="s">
        <v>1975</v>
      </c>
      <c r="E9651" s="189">
        <v>0</v>
      </c>
    </row>
    <row r="9652" spans="1:5" x14ac:dyDescent="0.25">
      <c r="A9652" s="190">
        <v>3705011314</v>
      </c>
      <c r="B9652" s="190" t="s">
        <v>10435</v>
      </c>
      <c r="C9652" s="190" t="s">
        <v>916</v>
      </c>
      <c r="D9652" s="190" t="s">
        <v>1975</v>
      </c>
      <c r="E9652" s="191">
        <v>0</v>
      </c>
    </row>
    <row r="9653" spans="1:5" x14ac:dyDescent="0.25">
      <c r="A9653" s="188">
        <v>3705011315</v>
      </c>
      <c r="B9653" s="188" t="s">
        <v>10436</v>
      </c>
      <c r="C9653" s="188" t="s">
        <v>916</v>
      </c>
      <c r="D9653" s="188" t="s">
        <v>479</v>
      </c>
      <c r="E9653" s="189">
        <v>0</v>
      </c>
    </row>
    <row r="9654" spans="1:5" x14ac:dyDescent="0.25">
      <c r="A9654" s="190">
        <v>3705011316</v>
      </c>
      <c r="B9654" s="190" t="s">
        <v>10437</v>
      </c>
      <c r="C9654" s="190" t="s">
        <v>916</v>
      </c>
      <c r="D9654" s="190" t="s">
        <v>1975</v>
      </c>
      <c r="E9654" s="191">
        <v>0</v>
      </c>
    </row>
    <row r="9655" spans="1:5" x14ac:dyDescent="0.25">
      <c r="A9655" s="188">
        <v>3705011317</v>
      </c>
      <c r="B9655" s="188" t="s">
        <v>10438</v>
      </c>
      <c r="C9655" s="188" t="s">
        <v>916</v>
      </c>
      <c r="D9655" s="188" t="s">
        <v>479</v>
      </c>
      <c r="E9655" s="189">
        <v>0</v>
      </c>
    </row>
    <row r="9656" spans="1:5" x14ac:dyDescent="0.25">
      <c r="A9656" s="190">
        <v>3705011318</v>
      </c>
      <c r="B9656" s="190" t="s">
        <v>10439</v>
      </c>
      <c r="C9656" s="190" t="s">
        <v>916</v>
      </c>
      <c r="D9656" s="190" t="s">
        <v>479</v>
      </c>
      <c r="E9656" s="191">
        <v>0</v>
      </c>
    </row>
    <row r="9657" spans="1:5" x14ac:dyDescent="0.25">
      <c r="A9657" s="188">
        <v>3705011319</v>
      </c>
      <c r="B9657" s="188" t="s">
        <v>10440</v>
      </c>
      <c r="C9657" s="188" t="s">
        <v>916</v>
      </c>
      <c r="D9657" s="188" t="s">
        <v>1975</v>
      </c>
      <c r="E9657" s="189">
        <v>0</v>
      </c>
    </row>
    <row r="9658" spans="1:5" x14ac:dyDescent="0.25">
      <c r="A9658" s="190">
        <v>3705011320</v>
      </c>
      <c r="B9658" s="190" t="s">
        <v>10441</v>
      </c>
      <c r="C9658" s="190" t="s">
        <v>916</v>
      </c>
      <c r="D9658" s="190" t="s">
        <v>1975</v>
      </c>
      <c r="E9658" s="191">
        <v>0</v>
      </c>
    </row>
    <row r="9659" spans="1:5" x14ac:dyDescent="0.25">
      <c r="A9659" s="188">
        <v>3705011321</v>
      </c>
      <c r="B9659" s="188" t="s">
        <v>10442</v>
      </c>
      <c r="C9659" s="188" t="s">
        <v>916</v>
      </c>
      <c r="D9659" s="188" t="s">
        <v>479</v>
      </c>
      <c r="E9659" s="189">
        <v>0</v>
      </c>
    </row>
    <row r="9660" spans="1:5" x14ac:dyDescent="0.25">
      <c r="A9660" s="190">
        <v>3705011322</v>
      </c>
      <c r="B9660" s="190" t="s">
        <v>10443</v>
      </c>
      <c r="C9660" s="190" t="s">
        <v>916</v>
      </c>
      <c r="D9660" s="190" t="s">
        <v>479</v>
      </c>
      <c r="E9660" s="191">
        <v>0</v>
      </c>
    </row>
    <row r="9661" spans="1:5" x14ac:dyDescent="0.25">
      <c r="A9661" s="188">
        <v>3705011323</v>
      </c>
      <c r="B9661" s="188" t="s">
        <v>8913</v>
      </c>
      <c r="C9661" s="188" t="s">
        <v>916</v>
      </c>
      <c r="D9661" s="188" t="s">
        <v>479</v>
      </c>
      <c r="E9661" s="189">
        <v>0</v>
      </c>
    </row>
    <row r="9662" spans="1:5" x14ac:dyDescent="0.25">
      <c r="A9662" s="190">
        <v>3705011324</v>
      </c>
      <c r="B9662" s="190" t="s">
        <v>10444</v>
      </c>
      <c r="C9662" s="190" t="s">
        <v>916</v>
      </c>
      <c r="D9662" s="190" t="s">
        <v>1975</v>
      </c>
      <c r="E9662" s="191">
        <v>0</v>
      </c>
    </row>
    <row r="9663" spans="1:5" x14ac:dyDescent="0.25">
      <c r="A9663" s="188">
        <v>3705011325</v>
      </c>
      <c r="B9663" s="188" t="s">
        <v>10445</v>
      </c>
      <c r="C9663" s="188" t="s">
        <v>916</v>
      </c>
      <c r="D9663" s="188" t="s">
        <v>1975</v>
      </c>
      <c r="E9663" s="189">
        <v>0</v>
      </c>
    </row>
    <row r="9664" spans="1:5" x14ac:dyDescent="0.25">
      <c r="A9664" s="190">
        <v>3705011326</v>
      </c>
      <c r="B9664" s="190" t="s">
        <v>10446</v>
      </c>
      <c r="C9664" s="190" t="s">
        <v>916</v>
      </c>
      <c r="D9664" s="190" t="s">
        <v>1975</v>
      </c>
      <c r="E9664" s="191">
        <v>0</v>
      </c>
    </row>
    <row r="9665" spans="1:5" x14ac:dyDescent="0.25">
      <c r="A9665" s="188">
        <v>3705011327</v>
      </c>
      <c r="B9665" s="188" t="s">
        <v>10447</v>
      </c>
      <c r="C9665" s="188" t="s">
        <v>916</v>
      </c>
      <c r="D9665" s="188" t="s">
        <v>1975</v>
      </c>
      <c r="E9665" s="189">
        <v>0</v>
      </c>
    </row>
    <row r="9666" spans="1:5" x14ac:dyDescent="0.25">
      <c r="A9666" s="190">
        <v>3705011328</v>
      </c>
      <c r="B9666" s="190" t="s">
        <v>10448</v>
      </c>
      <c r="C9666" s="190" t="s">
        <v>916</v>
      </c>
      <c r="D9666" s="190" t="s">
        <v>478</v>
      </c>
      <c r="E9666" s="191">
        <v>0</v>
      </c>
    </row>
    <row r="9667" spans="1:5" x14ac:dyDescent="0.25">
      <c r="A9667" s="188">
        <v>3705011329</v>
      </c>
      <c r="B9667" s="188" t="s">
        <v>10449</v>
      </c>
      <c r="C9667" s="188" t="s">
        <v>916</v>
      </c>
      <c r="D9667" s="188" t="s">
        <v>478</v>
      </c>
      <c r="E9667" s="189">
        <v>0</v>
      </c>
    </row>
    <row r="9668" spans="1:5" x14ac:dyDescent="0.25">
      <c r="A9668" s="190">
        <v>3705011330</v>
      </c>
      <c r="B9668" s="190" t="s">
        <v>10450</v>
      </c>
      <c r="C9668" s="190" t="s">
        <v>916</v>
      </c>
      <c r="D9668" s="190" t="s">
        <v>478</v>
      </c>
      <c r="E9668" s="191">
        <v>0</v>
      </c>
    </row>
    <row r="9669" spans="1:5" x14ac:dyDescent="0.25">
      <c r="A9669" s="188">
        <v>3705011331</v>
      </c>
      <c r="B9669" s="188" t="s">
        <v>10451</v>
      </c>
      <c r="C9669" s="188" t="s">
        <v>916</v>
      </c>
      <c r="D9669" s="188" t="s">
        <v>478</v>
      </c>
      <c r="E9669" s="189">
        <v>0</v>
      </c>
    </row>
    <row r="9670" spans="1:5" x14ac:dyDescent="0.25">
      <c r="A9670" s="190">
        <v>3705011332</v>
      </c>
      <c r="B9670" s="190" t="s">
        <v>10452</v>
      </c>
      <c r="C9670" s="190" t="s">
        <v>916</v>
      </c>
      <c r="D9670" s="190" t="s">
        <v>478</v>
      </c>
      <c r="E9670" s="191">
        <v>0</v>
      </c>
    </row>
    <row r="9671" spans="1:5" x14ac:dyDescent="0.25">
      <c r="A9671" s="188">
        <v>3705011333</v>
      </c>
      <c r="B9671" s="188" t="s">
        <v>10453</v>
      </c>
      <c r="C9671" s="188" t="s">
        <v>916</v>
      </c>
      <c r="D9671" s="188" t="s">
        <v>1975</v>
      </c>
      <c r="E9671" s="189">
        <v>0</v>
      </c>
    </row>
    <row r="9672" spans="1:5" x14ac:dyDescent="0.25">
      <c r="A9672" s="190">
        <v>3705011334</v>
      </c>
      <c r="B9672" s="190" t="s">
        <v>8630</v>
      </c>
      <c r="C9672" s="190" t="s">
        <v>916</v>
      </c>
      <c r="D9672" s="190" t="s">
        <v>479</v>
      </c>
      <c r="E9672" s="191">
        <v>0</v>
      </c>
    </row>
    <row r="9673" spans="1:5" x14ac:dyDescent="0.25">
      <c r="A9673" s="188">
        <v>3705011335</v>
      </c>
      <c r="B9673" s="188" t="s">
        <v>8631</v>
      </c>
      <c r="C9673" s="188" t="s">
        <v>916</v>
      </c>
      <c r="D9673" s="188" t="s">
        <v>479</v>
      </c>
      <c r="E9673" s="189">
        <v>0</v>
      </c>
    </row>
    <row r="9674" spans="1:5" x14ac:dyDescent="0.25">
      <c r="A9674" s="190">
        <v>3705011336</v>
      </c>
      <c r="B9674" s="190" t="s">
        <v>10454</v>
      </c>
      <c r="C9674" s="190" t="s">
        <v>916</v>
      </c>
      <c r="D9674" s="190" t="s">
        <v>1975</v>
      </c>
      <c r="E9674" s="191">
        <v>0</v>
      </c>
    </row>
    <row r="9675" spans="1:5" x14ac:dyDescent="0.25">
      <c r="A9675" s="188">
        <v>3705011337</v>
      </c>
      <c r="B9675" s="188" t="s">
        <v>10455</v>
      </c>
      <c r="C9675" s="188" t="s">
        <v>916</v>
      </c>
      <c r="D9675" s="188" t="s">
        <v>479</v>
      </c>
      <c r="E9675" s="189">
        <v>0</v>
      </c>
    </row>
    <row r="9676" spans="1:5" x14ac:dyDescent="0.25">
      <c r="A9676" s="190">
        <v>3705011338</v>
      </c>
      <c r="B9676" s="190" t="s">
        <v>10456</v>
      </c>
      <c r="C9676" s="190" t="s">
        <v>916</v>
      </c>
      <c r="D9676" s="190" t="s">
        <v>2079</v>
      </c>
      <c r="E9676" s="191">
        <v>0</v>
      </c>
    </row>
    <row r="9677" spans="1:5" x14ac:dyDescent="0.25">
      <c r="A9677" s="188">
        <v>3705011339</v>
      </c>
      <c r="B9677" s="188" t="s">
        <v>10457</v>
      </c>
      <c r="C9677" s="188" t="s">
        <v>916</v>
      </c>
      <c r="D9677" s="188" t="s">
        <v>1975</v>
      </c>
      <c r="E9677" s="189">
        <v>0</v>
      </c>
    </row>
    <row r="9678" spans="1:5" x14ac:dyDescent="0.25">
      <c r="A9678" s="190">
        <v>3705011340</v>
      </c>
      <c r="B9678" s="190" t="s">
        <v>10458</v>
      </c>
      <c r="C9678" s="190" t="s">
        <v>916</v>
      </c>
      <c r="D9678" s="190" t="s">
        <v>1975</v>
      </c>
      <c r="E9678" s="191">
        <v>0</v>
      </c>
    </row>
    <row r="9679" spans="1:5" x14ac:dyDescent="0.25">
      <c r="A9679" s="188">
        <v>3705011341</v>
      </c>
      <c r="B9679" s="188" t="s">
        <v>10459</v>
      </c>
      <c r="C9679" s="188" t="s">
        <v>916</v>
      </c>
      <c r="D9679" s="188" t="s">
        <v>1975</v>
      </c>
      <c r="E9679" s="189">
        <v>0</v>
      </c>
    </row>
    <row r="9680" spans="1:5" x14ac:dyDescent="0.25">
      <c r="A9680" s="190">
        <v>3705011342</v>
      </c>
      <c r="B9680" s="190" t="s">
        <v>10460</v>
      </c>
      <c r="C9680" s="190" t="s">
        <v>916</v>
      </c>
      <c r="D9680" s="190" t="s">
        <v>1975</v>
      </c>
      <c r="E9680" s="191">
        <v>0</v>
      </c>
    </row>
    <row r="9681" spans="1:5" x14ac:dyDescent="0.25">
      <c r="A9681" s="188">
        <v>3705011343</v>
      </c>
      <c r="B9681" s="188" t="s">
        <v>10461</v>
      </c>
      <c r="C9681" s="188" t="s">
        <v>916</v>
      </c>
      <c r="D9681" s="188" t="s">
        <v>1975</v>
      </c>
      <c r="E9681" s="189">
        <v>0</v>
      </c>
    </row>
    <row r="9682" spans="1:5" x14ac:dyDescent="0.25">
      <c r="A9682" s="190">
        <v>3705011344</v>
      </c>
      <c r="B9682" s="190" t="s">
        <v>10462</v>
      </c>
      <c r="C9682" s="190" t="s">
        <v>916</v>
      </c>
      <c r="D9682" s="190" t="s">
        <v>1975</v>
      </c>
      <c r="E9682" s="191">
        <v>0</v>
      </c>
    </row>
    <row r="9683" spans="1:5" x14ac:dyDescent="0.25">
      <c r="A9683" s="188">
        <v>3705011345</v>
      </c>
      <c r="B9683" s="188" t="s">
        <v>10463</v>
      </c>
      <c r="C9683" s="188" t="s">
        <v>916</v>
      </c>
      <c r="D9683" s="188" t="s">
        <v>1975</v>
      </c>
      <c r="E9683" s="189">
        <v>0</v>
      </c>
    </row>
    <row r="9684" spans="1:5" x14ac:dyDescent="0.25">
      <c r="A9684" s="190">
        <v>3705011346</v>
      </c>
      <c r="B9684" s="190" t="s">
        <v>10464</v>
      </c>
      <c r="C9684" s="190" t="s">
        <v>916</v>
      </c>
      <c r="D9684" s="190" t="s">
        <v>1975</v>
      </c>
      <c r="E9684" s="191">
        <v>0</v>
      </c>
    </row>
    <row r="9685" spans="1:5" x14ac:dyDescent="0.25">
      <c r="A9685" s="188">
        <v>3705011347</v>
      </c>
      <c r="B9685" s="188" t="s">
        <v>10465</v>
      </c>
      <c r="C9685" s="188" t="s">
        <v>916</v>
      </c>
      <c r="D9685" s="188" t="s">
        <v>1975</v>
      </c>
      <c r="E9685" s="189">
        <v>0</v>
      </c>
    </row>
    <row r="9686" spans="1:5" x14ac:dyDescent="0.25">
      <c r="A9686" s="190">
        <v>3705011348</v>
      </c>
      <c r="B9686" s="190" t="s">
        <v>10466</v>
      </c>
      <c r="C9686" s="190" t="s">
        <v>916</v>
      </c>
      <c r="D9686" s="190" t="s">
        <v>1975</v>
      </c>
      <c r="E9686" s="191">
        <v>0</v>
      </c>
    </row>
    <row r="9687" spans="1:5" x14ac:dyDescent="0.25">
      <c r="A9687" s="188">
        <v>3705011349</v>
      </c>
      <c r="B9687" s="188" t="s">
        <v>10467</v>
      </c>
      <c r="C9687" s="188" t="s">
        <v>916</v>
      </c>
      <c r="D9687" s="188" t="s">
        <v>1975</v>
      </c>
      <c r="E9687" s="189">
        <v>0</v>
      </c>
    </row>
    <row r="9688" spans="1:5" x14ac:dyDescent="0.25">
      <c r="A9688" s="190">
        <v>3705011350</v>
      </c>
      <c r="B9688" s="190" t="s">
        <v>10468</v>
      </c>
      <c r="C9688" s="190" t="s">
        <v>916</v>
      </c>
      <c r="D9688" s="190" t="s">
        <v>1975</v>
      </c>
      <c r="E9688" s="191">
        <v>0</v>
      </c>
    </row>
    <row r="9689" spans="1:5" x14ac:dyDescent="0.25">
      <c r="A9689" s="188">
        <v>3705011351</v>
      </c>
      <c r="B9689" s="188" t="s">
        <v>10469</v>
      </c>
      <c r="C9689" s="188" t="s">
        <v>916</v>
      </c>
      <c r="D9689" s="188" t="s">
        <v>1975</v>
      </c>
      <c r="E9689" s="189">
        <v>0</v>
      </c>
    </row>
    <row r="9690" spans="1:5" x14ac:dyDescent="0.25">
      <c r="A9690" s="190">
        <v>3705011352</v>
      </c>
      <c r="B9690" s="190" t="s">
        <v>10470</v>
      </c>
      <c r="C9690" s="190" t="s">
        <v>916</v>
      </c>
      <c r="D9690" s="190" t="s">
        <v>1975</v>
      </c>
      <c r="E9690" s="191">
        <v>0</v>
      </c>
    </row>
    <row r="9691" spans="1:5" x14ac:dyDescent="0.25">
      <c r="A9691" s="188">
        <v>3705011353</v>
      </c>
      <c r="B9691" s="188" t="s">
        <v>10471</v>
      </c>
      <c r="C9691" s="188" t="s">
        <v>916</v>
      </c>
      <c r="D9691" s="188" t="s">
        <v>1975</v>
      </c>
      <c r="E9691" s="189">
        <v>0</v>
      </c>
    </row>
    <row r="9692" spans="1:5" x14ac:dyDescent="0.25">
      <c r="A9692" s="190">
        <v>3705011354</v>
      </c>
      <c r="B9692" s="190" t="s">
        <v>10472</v>
      </c>
      <c r="C9692" s="190" t="s">
        <v>916</v>
      </c>
      <c r="D9692" s="190" t="s">
        <v>1975</v>
      </c>
      <c r="E9692" s="191">
        <v>0</v>
      </c>
    </row>
    <row r="9693" spans="1:5" x14ac:dyDescent="0.25">
      <c r="A9693" s="188">
        <v>3705011355</v>
      </c>
      <c r="B9693" s="188" t="s">
        <v>10473</v>
      </c>
      <c r="C9693" s="188" t="s">
        <v>916</v>
      </c>
      <c r="D9693" s="188" t="s">
        <v>1975</v>
      </c>
      <c r="E9693" s="189">
        <v>0</v>
      </c>
    </row>
    <row r="9694" spans="1:5" x14ac:dyDescent="0.25">
      <c r="A9694" s="190">
        <v>3705011356</v>
      </c>
      <c r="B9694" s="190" t="s">
        <v>10474</v>
      </c>
      <c r="C9694" s="190" t="s">
        <v>916</v>
      </c>
      <c r="D9694" s="190" t="s">
        <v>1975</v>
      </c>
      <c r="E9694" s="191">
        <v>0</v>
      </c>
    </row>
    <row r="9695" spans="1:5" x14ac:dyDescent="0.25">
      <c r="A9695" s="188">
        <v>3705011357</v>
      </c>
      <c r="B9695" s="188" t="s">
        <v>10475</v>
      </c>
      <c r="C9695" s="188" t="s">
        <v>916</v>
      </c>
      <c r="D9695" s="188" t="s">
        <v>1975</v>
      </c>
      <c r="E9695" s="189">
        <v>0</v>
      </c>
    </row>
    <row r="9696" spans="1:5" x14ac:dyDescent="0.25">
      <c r="A9696" s="190">
        <v>3705011358</v>
      </c>
      <c r="B9696" s="190" t="s">
        <v>10476</v>
      </c>
      <c r="C9696" s="190" t="s">
        <v>916</v>
      </c>
      <c r="D9696" s="190" t="s">
        <v>1975</v>
      </c>
      <c r="E9696" s="191">
        <v>0</v>
      </c>
    </row>
    <row r="9697" spans="1:5" x14ac:dyDescent="0.25">
      <c r="A9697" s="188">
        <v>3705011359</v>
      </c>
      <c r="B9697" s="188" t="s">
        <v>10477</v>
      </c>
      <c r="C9697" s="188" t="s">
        <v>916</v>
      </c>
      <c r="D9697" s="188" t="s">
        <v>1975</v>
      </c>
      <c r="E9697" s="189">
        <v>0</v>
      </c>
    </row>
    <row r="9698" spans="1:5" x14ac:dyDescent="0.25">
      <c r="A9698" s="190">
        <v>3705011360</v>
      </c>
      <c r="B9698" s="190" t="s">
        <v>10478</v>
      </c>
      <c r="C9698" s="190" t="s">
        <v>916</v>
      </c>
      <c r="D9698" s="190" t="s">
        <v>1975</v>
      </c>
      <c r="E9698" s="191">
        <v>0</v>
      </c>
    </row>
    <row r="9699" spans="1:5" x14ac:dyDescent="0.25">
      <c r="A9699" s="188">
        <v>3705011361</v>
      </c>
      <c r="B9699" s="188" t="s">
        <v>10479</v>
      </c>
      <c r="C9699" s="188" t="s">
        <v>916</v>
      </c>
      <c r="D9699" s="188" t="s">
        <v>1975</v>
      </c>
      <c r="E9699" s="189">
        <v>0</v>
      </c>
    </row>
    <row r="9700" spans="1:5" x14ac:dyDescent="0.25">
      <c r="A9700" s="190">
        <v>3705011362</v>
      </c>
      <c r="B9700" s="190" t="s">
        <v>10480</v>
      </c>
      <c r="C9700" s="190" t="s">
        <v>916</v>
      </c>
      <c r="D9700" s="190" t="s">
        <v>1975</v>
      </c>
      <c r="E9700" s="191">
        <v>0</v>
      </c>
    </row>
    <row r="9701" spans="1:5" x14ac:dyDescent="0.25">
      <c r="A9701" s="188">
        <v>3705011363</v>
      </c>
      <c r="B9701" s="188" t="s">
        <v>10481</v>
      </c>
      <c r="C9701" s="188" t="s">
        <v>916</v>
      </c>
      <c r="D9701" s="188" t="s">
        <v>1975</v>
      </c>
      <c r="E9701" s="189">
        <v>0</v>
      </c>
    </row>
    <row r="9702" spans="1:5" x14ac:dyDescent="0.25">
      <c r="A9702" s="190">
        <v>3705011364</v>
      </c>
      <c r="B9702" s="190" t="s">
        <v>10482</v>
      </c>
      <c r="C9702" s="190" t="s">
        <v>916</v>
      </c>
      <c r="D9702" s="190" t="s">
        <v>1975</v>
      </c>
      <c r="E9702" s="191">
        <v>0</v>
      </c>
    </row>
    <row r="9703" spans="1:5" x14ac:dyDescent="0.25">
      <c r="A9703" s="188">
        <v>3705011365</v>
      </c>
      <c r="B9703" s="188" t="s">
        <v>10483</v>
      </c>
      <c r="C9703" s="188" t="s">
        <v>916</v>
      </c>
      <c r="D9703" s="188" t="s">
        <v>1975</v>
      </c>
      <c r="E9703" s="189">
        <v>0</v>
      </c>
    </row>
    <row r="9704" spans="1:5" x14ac:dyDescent="0.25">
      <c r="A9704" s="190">
        <v>3705011366</v>
      </c>
      <c r="B9704" s="190" t="s">
        <v>10484</v>
      </c>
      <c r="C9704" s="190" t="s">
        <v>916</v>
      </c>
      <c r="D9704" s="190" t="s">
        <v>1975</v>
      </c>
      <c r="E9704" s="191">
        <v>0</v>
      </c>
    </row>
    <row r="9705" spans="1:5" x14ac:dyDescent="0.25">
      <c r="A9705" s="188">
        <v>3705011367</v>
      </c>
      <c r="B9705" s="188" t="s">
        <v>10485</v>
      </c>
      <c r="C9705" s="188" t="s">
        <v>916</v>
      </c>
      <c r="D9705" s="188" t="s">
        <v>1975</v>
      </c>
      <c r="E9705" s="189">
        <v>0</v>
      </c>
    </row>
    <row r="9706" spans="1:5" x14ac:dyDescent="0.25">
      <c r="A9706" s="190">
        <v>3705011368</v>
      </c>
      <c r="B9706" s="190" t="s">
        <v>10486</v>
      </c>
      <c r="C9706" s="190" t="s">
        <v>916</v>
      </c>
      <c r="D9706" s="190" t="s">
        <v>1975</v>
      </c>
      <c r="E9706" s="191">
        <v>0</v>
      </c>
    </row>
    <row r="9707" spans="1:5" x14ac:dyDescent="0.25">
      <c r="A9707" s="188">
        <v>3705011369</v>
      </c>
      <c r="B9707" s="188" t="s">
        <v>10487</v>
      </c>
      <c r="C9707" s="188" t="s">
        <v>916</v>
      </c>
      <c r="D9707" s="188" t="s">
        <v>1975</v>
      </c>
      <c r="E9707" s="189">
        <v>0</v>
      </c>
    </row>
    <row r="9708" spans="1:5" x14ac:dyDescent="0.25">
      <c r="A9708" s="190">
        <v>3705011370</v>
      </c>
      <c r="B9708" s="190" t="s">
        <v>10488</v>
      </c>
      <c r="C9708" s="190" t="s">
        <v>916</v>
      </c>
      <c r="D9708" s="190" t="s">
        <v>1975</v>
      </c>
      <c r="E9708" s="191">
        <v>0</v>
      </c>
    </row>
    <row r="9709" spans="1:5" x14ac:dyDescent="0.25">
      <c r="A9709" s="188">
        <v>3705011371</v>
      </c>
      <c r="B9709" s="188" t="s">
        <v>10489</v>
      </c>
      <c r="C9709" s="188" t="s">
        <v>916</v>
      </c>
      <c r="D9709" s="188" t="s">
        <v>1975</v>
      </c>
      <c r="E9709" s="189">
        <v>0</v>
      </c>
    </row>
    <row r="9710" spans="1:5" x14ac:dyDescent="0.25">
      <c r="A9710" s="190">
        <v>3705011372</v>
      </c>
      <c r="B9710" s="190" t="s">
        <v>10490</v>
      </c>
      <c r="C9710" s="190" t="s">
        <v>916</v>
      </c>
      <c r="D9710" s="190" t="s">
        <v>1975</v>
      </c>
      <c r="E9710" s="191">
        <v>0</v>
      </c>
    </row>
    <row r="9711" spans="1:5" x14ac:dyDescent="0.25">
      <c r="A9711" s="188">
        <v>3705011373</v>
      </c>
      <c r="B9711" s="188" t="s">
        <v>10491</v>
      </c>
      <c r="C9711" s="188" t="s">
        <v>916</v>
      </c>
      <c r="D9711" s="188" t="s">
        <v>1975</v>
      </c>
      <c r="E9711" s="189">
        <v>0</v>
      </c>
    </row>
    <row r="9712" spans="1:5" x14ac:dyDescent="0.25">
      <c r="A9712" s="190">
        <v>3705011374</v>
      </c>
      <c r="B9712" s="190" t="s">
        <v>10492</v>
      </c>
      <c r="C9712" s="190" t="s">
        <v>916</v>
      </c>
      <c r="D9712" s="190" t="s">
        <v>1975</v>
      </c>
      <c r="E9712" s="191">
        <v>0</v>
      </c>
    </row>
    <row r="9713" spans="1:5" x14ac:dyDescent="0.25">
      <c r="A9713" s="188">
        <v>3705011375</v>
      </c>
      <c r="B9713" s="188" t="s">
        <v>10493</v>
      </c>
      <c r="C9713" s="188" t="s">
        <v>916</v>
      </c>
      <c r="D9713" s="188" t="s">
        <v>1975</v>
      </c>
      <c r="E9713" s="189">
        <v>0</v>
      </c>
    </row>
    <row r="9714" spans="1:5" x14ac:dyDescent="0.25">
      <c r="A9714" s="190">
        <v>3705011376</v>
      </c>
      <c r="B9714" s="190" t="s">
        <v>10494</v>
      </c>
      <c r="C9714" s="190" t="s">
        <v>916</v>
      </c>
      <c r="D9714" s="190" t="s">
        <v>1975</v>
      </c>
      <c r="E9714" s="191">
        <v>0</v>
      </c>
    </row>
    <row r="9715" spans="1:5" x14ac:dyDescent="0.25">
      <c r="A9715" s="188">
        <v>3705011377</v>
      </c>
      <c r="B9715" s="188" t="s">
        <v>10495</v>
      </c>
      <c r="C9715" s="188" t="s">
        <v>916</v>
      </c>
      <c r="D9715" s="188" t="s">
        <v>1975</v>
      </c>
      <c r="E9715" s="189">
        <v>0</v>
      </c>
    </row>
    <row r="9716" spans="1:5" x14ac:dyDescent="0.25">
      <c r="A9716" s="190">
        <v>3705011378</v>
      </c>
      <c r="B9716" s="190" t="s">
        <v>10496</v>
      </c>
      <c r="C9716" s="190" t="s">
        <v>916</v>
      </c>
      <c r="D9716" s="190" t="s">
        <v>1975</v>
      </c>
      <c r="E9716" s="191">
        <v>0</v>
      </c>
    </row>
    <row r="9717" spans="1:5" x14ac:dyDescent="0.25">
      <c r="A9717" s="188">
        <v>3705011379</v>
      </c>
      <c r="B9717" s="188" t="s">
        <v>10497</v>
      </c>
      <c r="C9717" s="188" t="s">
        <v>916</v>
      </c>
      <c r="D9717" s="188" t="s">
        <v>1975</v>
      </c>
      <c r="E9717" s="189">
        <v>0</v>
      </c>
    </row>
    <row r="9718" spans="1:5" x14ac:dyDescent="0.25">
      <c r="A9718" s="190">
        <v>3705011380</v>
      </c>
      <c r="B9718" s="190" t="s">
        <v>10498</v>
      </c>
      <c r="C9718" s="190" t="s">
        <v>916</v>
      </c>
      <c r="D9718" s="190" t="s">
        <v>1975</v>
      </c>
      <c r="E9718" s="191">
        <v>0</v>
      </c>
    </row>
    <row r="9719" spans="1:5" x14ac:dyDescent="0.25">
      <c r="A9719" s="188">
        <v>3705011381</v>
      </c>
      <c r="B9719" s="188" t="s">
        <v>12558</v>
      </c>
      <c r="C9719" s="188" t="s">
        <v>916</v>
      </c>
      <c r="D9719" s="188" t="s">
        <v>1975</v>
      </c>
      <c r="E9719" s="189">
        <v>0</v>
      </c>
    </row>
    <row r="9720" spans="1:5" x14ac:dyDescent="0.25">
      <c r="A9720" s="190">
        <v>3705011382</v>
      </c>
      <c r="B9720" s="190" t="s">
        <v>10499</v>
      </c>
      <c r="C9720" s="190" t="s">
        <v>916</v>
      </c>
      <c r="D9720" s="190" t="s">
        <v>1975</v>
      </c>
      <c r="E9720" s="191">
        <v>0</v>
      </c>
    </row>
    <row r="9721" spans="1:5" x14ac:dyDescent="0.25">
      <c r="A9721" s="188">
        <v>3705011383</v>
      </c>
      <c r="B9721" s="188" t="s">
        <v>10500</v>
      </c>
      <c r="C9721" s="188" t="s">
        <v>916</v>
      </c>
      <c r="D9721" s="188" t="s">
        <v>1975</v>
      </c>
      <c r="E9721" s="189">
        <v>0</v>
      </c>
    </row>
    <row r="9722" spans="1:5" x14ac:dyDescent="0.25">
      <c r="A9722" s="190">
        <v>3705011384</v>
      </c>
      <c r="B9722" s="190" t="s">
        <v>10501</v>
      </c>
      <c r="C9722" s="190" t="s">
        <v>916</v>
      </c>
      <c r="D9722" s="190" t="s">
        <v>1975</v>
      </c>
      <c r="E9722" s="191">
        <v>0</v>
      </c>
    </row>
    <row r="9723" spans="1:5" x14ac:dyDescent="0.25">
      <c r="A9723" s="188">
        <v>3705011385</v>
      </c>
      <c r="B9723" s="188" t="s">
        <v>10502</v>
      </c>
      <c r="C9723" s="188" t="s">
        <v>916</v>
      </c>
      <c r="D9723" s="188" t="s">
        <v>1975</v>
      </c>
      <c r="E9723" s="189">
        <v>0</v>
      </c>
    </row>
    <row r="9724" spans="1:5" x14ac:dyDescent="0.25">
      <c r="A9724" s="190">
        <v>3705011386</v>
      </c>
      <c r="B9724" s="190" t="s">
        <v>12559</v>
      </c>
      <c r="C9724" s="190" t="s">
        <v>916</v>
      </c>
      <c r="D9724" s="190" t="s">
        <v>1975</v>
      </c>
      <c r="E9724" s="191">
        <v>0</v>
      </c>
    </row>
    <row r="9725" spans="1:5" x14ac:dyDescent="0.25">
      <c r="A9725" s="188">
        <v>3705011387</v>
      </c>
      <c r="B9725" s="188" t="s">
        <v>10503</v>
      </c>
      <c r="C9725" s="188" t="s">
        <v>916</v>
      </c>
      <c r="D9725" s="188" t="s">
        <v>1975</v>
      </c>
      <c r="E9725" s="189">
        <v>0</v>
      </c>
    </row>
    <row r="9726" spans="1:5" x14ac:dyDescent="0.25">
      <c r="A9726" s="190">
        <v>3705011388</v>
      </c>
      <c r="B9726" s="190" t="s">
        <v>10504</v>
      </c>
      <c r="C9726" s="190" t="s">
        <v>916</v>
      </c>
      <c r="D9726" s="190" t="s">
        <v>1975</v>
      </c>
      <c r="E9726" s="191">
        <v>0</v>
      </c>
    </row>
    <row r="9727" spans="1:5" x14ac:dyDescent="0.25">
      <c r="A9727" s="188">
        <v>3705011389</v>
      </c>
      <c r="B9727" s="188" t="s">
        <v>10505</v>
      </c>
      <c r="C9727" s="188" t="s">
        <v>916</v>
      </c>
      <c r="D9727" s="188" t="s">
        <v>1975</v>
      </c>
      <c r="E9727" s="189">
        <v>0</v>
      </c>
    </row>
    <row r="9728" spans="1:5" x14ac:dyDescent="0.25">
      <c r="A9728" s="190">
        <v>3705011390</v>
      </c>
      <c r="B9728" s="190" t="s">
        <v>10506</v>
      </c>
      <c r="C9728" s="190" t="s">
        <v>916</v>
      </c>
      <c r="D9728" s="190" t="s">
        <v>1975</v>
      </c>
      <c r="E9728" s="191">
        <v>0</v>
      </c>
    </row>
    <row r="9729" spans="1:5" x14ac:dyDescent="0.25">
      <c r="A9729" s="188">
        <v>3705011391</v>
      </c>
      <c r="B9729" s="188" t="s">
        <v>10507</v>
      </c>
      <c r="C9729" s="188" t="s">
        <v>916</v>
      </c>
      <c r="D9729" s="188" t="s">
        <v>1975</v>
      </c>
      <c r="E9729" s="189">
        <v>0</v>
      </c>
    </row>
    <row r="9730" spans="1:5" x14ac:dyDescent="0.25">
      <c r="A9730" s="190">
        <v>3705011392</v>
      </c>
      <c r="B9730" s="190" t="s">
        <v>10508</v>
      </c>
      <c r="C9730" s="190" t="s">
        <v>916</v>
      </c>
      <c r="D9730" s="190" t="s">
        <v>1975</v>
      </c>
      <c r="E9730" s="191">
        <v>0</v>
      </c>
    </row>
    <row r="9731" spans="1:5" x14ac:dyDescent="0.25">
      <c r="A9731" s="188">
        <v>3705011393</v>
      </c>
      <c r="B9731" s="188" t="s">
        <v>10509</v>
      </c>
      <c r="C9731" s="188" t="s">
        <v>916</v>
      </c>
      <c r="D9731" s="188" t="s">
        <v>1975</v>
      </c>
      <c r="E9731" s="189">
        <v>0</v>
      </c>
    </row>
    <row r="9732" spans="1:5" x14ac:dyDescent="0.25">
      <c r="A9732" s="190">
        <v>3705011394</v>
      </c>
      <c r="B9732" s="190" t="s">
        <v>10510</v>
      </c>
      <c r="C9732" s="190" t="s">
        <v>916</v>
      </c>
      <c r="D9732" s="190" t="s">
        <v>1975</v>
      </c>
      <c r="E9732" s="191">
        <v>0</v>
      </c>
    </row>
    <row r="9733" spans="1:5" x14ac:dyDescent="0.25">
      <c r="A9733" s="188">
        <v>3705011395</v>
      </c>
      <c r="B9733" s="188" t="s">
        <v>10511</v>
      </c>
      <c r="C9733" s="188" t="s">
        <v>916</v>
      </c>
      <c r="D9733" s="188" t="s">
        <v>1975</v>
      </c>
      <c r="E9733" s="189">
        <v>0</v>
      </c>
    </row>
    <row r="9734" spans="1:5" x14ac:dyDescent="0.25">
      <c r="A9734" s="190">
        <v>3705011396</v>
      </c>
      <c r="B9734" s="190" t="s">
        <v>10512</v>
      </c>
      <c r="C9734" s="190" t="s">
        <v>916</v>
      </c>
      <c r="D9734" s="190" t="s">
        <v>1975</v>
      </c>
      <c r="E9734" s="191">
        <v>0</v>
      </c>
    </row>
    <row r="9735" spans="1:5" x14ac:dyDescent="0.25">
      <c r="A9735" s="188">
        <v>3705011397</v>
      </c>
      <c r="B9735" s="188" t="s">
        <v>10513</v>
      </c>
      <c r="C9735" s="188" t="s">
        <v>916</v>
      </c>
      <c r="D9735" s="188" t="s">
        <v>1975</v>
      </c>
      <c r="E9735" s="189">
        <v>0</v>
      </c>
    </row>
    <row r="9736" spans="1:5" x14ac:dyDescent="0.25">
      <c r="A9736" s="190">
        <v>3705011398</v>
      </c>
      <c r="B9736" s="190" t="s">
        <v>10514</v>
      </c>
      <c r="C9736" s="190" t="s">
        <v>916</v>
      </c>
      <c r="D9736" s="190" t="s">
        <v>1975</v>
      </c>
      <c r="E9736" s="191">
        <v>0</v>
      </c>
    </row>
    <row r="9737" spans="1:5" x14ac:dyDescent="0.25">
      <c r="A9737" s="188">
        <v>3705011399</v>
      </c>
      <c r="B9737" s="188" t="s">
        <v>10494</v>
      </c>
      <c r="C9737" s="188" t="s">
        <v>916</v>
      </c>
      <c r="D9737" s="188" t="s">
        <v>1975</v>
      </c>
      <c r="E9737" s="189">
        <v>0</v>
      </c>
    </row>
    <row r="9738" spans="1:5" x14ac:dyDescent="0.25">
      <c r="A9738" s="190">
        <v>3705011400</v>
      </c>
      <c r="B9738" s="190" t="s">
        <v>8914</v>
      </c>
      <c r="C9738" s="190" t="s">
        <v>916</v>
      </c>
      <c r="D9738" s="190" t="s">
        <v>479</v>
      </c>
      <c r="E9738" s="191">
        <v>0</v>
      </c>
    </row>
    <row r="9739" spans="1:5" x14ac:dyDescent="0.25">
      <c r="A9739" s="188">
        <v>3705011401</v>
      </c>
      <c r="B9739" s="188" t="s">
        <v>10515</v>
      </c>
      <c r="C9739" s="188" t="s">
        <v>916</v>
      </c>
      <c r="D9739" s="188" t="s">
        <v>479</v>
      </c>
      <c r="E9739" s="189">
        <v>0</v>
      </c>
    </row>
    <row r="9740" spans="1:5" x14ac:dyDescent="0.25">
      <c r="A9740" s="190">
        <v>3705011402</v>
      </c>
      <c r="B9740" s="190" t="s">
        <v>10516</v>
      </c>
      <c r="C9740" s="190" t="s">
        <v>916</v>
      </c>
      <c r="D9740" s="190" t="s">
        <v>479</v>
      </c>
      <c r="E9740" s="191">
        <v>0</v>
      </c>
    </row>
    <row r="9741" spans="1:5" x14ac:dyDescent="0.25">
      <c r="A9741" s="188">
        <v>3705011403</v>
      </c>
      <c r="B9741" s="188" t="s">
        <v>10517</v>
      </c>
      <c r="C9741" s="188" t="s">
        <v>916</v>
      </c>
      <c r="D9741" s="188" t="s">
        <v>479</v>
      </c>
      <c r="E9741" s="189">
        <v>0</v>
      </c>
    </row>
    <row r="9742" spans="1:5" x14ac:dyDescent="0.25">
      <c r="A9742" s="190">
        <v>3705011404</v>
      </c>
      <c r="B9742" s="190" t="s">
        <v>10518</v>
      </c>
      <c r="C9742" s="190" t="s">
        <v>916</v>
      </c>
      <c r="D9742" s="190" t="s">
        <v>479</v>
      </c>
      <c r="E9742" s="191">
        <v>0</v>
      </c>
    </row>
    <row r="9743" spans="1:5" x14ac:dyDescent="0.25">
      <c r="A9743" s="188">
        <v>3705011405</v>
      </c>
      <c r="B9743" s="188" t="s">
        <v>8915</v>
      </c>
      <c r="C9743" s="188" t="s">
        <v>916</v>
      </c>
      <c r="D9743" s="188" t="s">
        <v>479</v>
      </c>
      <c r="E9743" s="189">
        <v>0</v>
      </c>
    </row>
    <row r="9744" spans="1:5" x14ac:dyDescent="0.25">
      <c r="A9744" s="190">
        <v>3705011406</v>
      </c>
      <c r="B9744" s="190" t="s">
        <v>8916</v>
      </c>
      <c r="C9744" s="190" t="s">
        <v>916</v>
      </c>
      <c r="D9744" s="190" t="s">
        <v>479</v>
      </c>
      <c r="E9744" s="191">
        <v>0</v>
      </c>
    </row>
    <row r="9745" spans="1:5" x14ac:dyDescent="0.25">
      <c r="A9745" s="188">
        <v>3705011407</v>
      </c>
      <c r="B9745" s="188" t="s">
        <v>8917</v>
      </c>
      <c r="C9745" s="188" t="s">
        <v>916</v>
      </c>
      <c r="D9745" s="188" t="s">
        <v>479</v>
      </c>
      <c r="E9745" s="189">
        <v>0</v>
      </c>
    </row>
    <row r="9746" spans="1:5" x14ac:dyDescent="0.25">
      <c r="A9746" s="190">
        <v>3705011408</v>
      </c>
      <c r="B9746" s="190" t="s">
        <v>8918</v>
      </c>
      <c r="C9746" s="190" t="s">
        <v>916</v>
      </c>
      <c r="D9746" s="190" t="s">
        <v>479</v>
      </c>
      <c r="E9746" s="191">
        <v>0</v>
      </c>
    </row>
    <row r="9747" spans="1:5" x14ac:dyDescent="0.25">
      <c r="A9747" s="188">
        <v>3705011409</v>
      </c>
      <c r="B9747" s="188" t="s">
        <v>8919</v>
      </c>
      <c r="C9747" s="188" t="s">
        <v>916</v>
      </c>
      <c r="D9747" s="188" t="s">
        <v>479</v>
      </c>
      <c r="E9747" s="189">
        <v>0</v>
      </c>
    </row>
    <row r="9748" spans="1:5" x14ac:dyDescent="0.25">
      <c r="A9748" s="190">
        <v>3705011410</v>
      </c>
      <c r="B9748" s="190" t="s">
        <v>8920</v>
      </c>
      <c r="C9748" s="190" t="s">
        <v>916</v>
      </c>
      <c r="D9748" s="190" t="s">
        <v>479</v>
      </c>
      <c r="E9748" s="191">
        <v>0</v>
      </c>
    </row>
    <row r="9749" spans="1:5" x14ac:dyDescent="0.25">
      <c r="A9749" s="188">
        <v>3705011411</v>
      </c>
      <c r="B9749" s="188" t="s">
        <v>10519</v>
      </c>
      <c r="C9749" s="188" t="s">
        <v>916</v>
      </c>
      <c r="D9749" s="188" t="s">
        <v>479</v>
      </c>
      <c r="E9749" s="189">
        <v>0</v>
      </c>
    </row>
    <row r="9750" spans="1:5" x14ac:dyDescent="0.25">
      <c r="A9750" s="190">
        <v>3705011412</v>
      </c>
      <c r="B9750" s="190" t="s">
        <v>8921</v>
      </c>
      <c r="C9750" s="190" t="s">
        <v>916</v>
      </c>
      <c r="D9750" s="190" t="s">
        <v>479</v>
      </c>
      <c r="E9750" s="191">
        <v>0</v>
      </c>
    </row>
    <row r="9751" spans="1:5" x14ac:dyDescent="0.25">
      <c r="A9751" s="188">
        <v>3705011413</v>
      </c>
      <c r="B9751" s="188" t="s">
        <v>8922</v>
      </c>
      <c r="C9751" s="188" t="s">
        <v>916</v>
      </c>
      <c r="D9751" s="188" t="s">
        <v>479</v>
      </c>
      <c r="E9751" s="189">
        <v>0</v>
      </c>
    </row>
    <row r="9752" spans="1:5" x14ac:dyDescent="0.25">
      <c r="A9752" s="190">
        <v>3705011414</v>
      </c>
      <c r="B9752" s="190" t="s">
        <v>8923</v>
      </c>
      <c r="C9752" s="190" t="s">
        <v>916</v>
      </c>
      <c r="D9752" s="190" t="s">
        <v>479</v>
      </c>
      <c r="E9752" s="191">
        <v>0</v>
      </c>
    </row>
    <row r="9753" spans="1:5" x14ac:dyDescent="0.25">
      <c r="A9753" s="188">
        <v>3705011415</v>
      </c>
      <c r="B9753" s="188" t="s">
        <v>8924</v>
      </c>
      <c r="C9753" s="188" t="s">
        <v>916</v>
      </c>
      <c r="D9753" s="188" t="s">
        <v>479</v>
      </c>
      <c r="E9753" s="189">
        <v>0</v>
      </c>
    </row>
    <row r="9754" spans="1:5" x14ac:dyDescent="0.25">
      <c r="A9754" s="190">
        <v>3705011416</v>
      </c>
      <c r="B9754" s="190" t="s">
        <v>10520</v>
      </c>
      <c r="C9754" s="190" t="s">
        <v>916</v>
      </c>
      <c r="D9754" s="190" t="s">
        <v>479</v>
      </c>
      <c r="E9754" s="191">
        <v>0</v>
      </c>
    </row>
    <row r="9755" spans="1:5" x14ac:dyDescent="0.25">
      <c r="A9755" s="188">
        <v>3705011417</v>
      </c>
      <c r="B9755" s="188" t="s">
        <v>10521</v>
      </c>
      <c r="C9755" s="188" t="s">
        <v>916</v>
      </c>
      <c r="D9755" s="188" t="s">
        <v>2354</v>
      </c>
      <c r="E9755" s="189">
        <v>0</v>
      </c>
    </row>
    <row r="9756" spans="1:5" x14ac:dyDescent="0.25">
      <c r="A9756" s="190">
        <v>3705011418</v>
      </c>
      <c r="B9756" s="190" t="s">
        <v>8725</v>
      </c>
      <c r="C9756" s="190" t="s">
        <v>916</v>
      </c>
      <c r="D9756" s="190" t="s">
        <v>1975</v>
      </c>
      <c r="E9756" s="191">
        <v>0</v>
      </c>
    </row>
    <row r="9757" spans="1:5" x14ac:dyDescent="0.25">
      <c r="A9757" s="188">
        <v>3705011419</v>
      </c>
      <c r="B9757" s="188" t="s">
        <v>10522</v>
      </c>
      <c r="C9757" s="188" t="s">
        <v>916</v>
      </c>
      <c r="D9757" s="188" t="s">
        <v>479</v>
      </c>
      <c r="E9757" s="189">
        <v>0</v>
      </c>
    </row>
    <row r="9758" spans="1:5" x14ac:dyDescent="0.25">
      <c r="A9758" s="190">
        <v>3705011420</v>
      </c>
      <c r="B9758" s="190" t="s">
        <v>10523</v>
      </c>
      <c r="C9758" s="190" t="s">
        <v>916</v>
      </c>
      <c r="D9758" s="190" t="s">
        <v>479</v>
      </c>
      <c r="E9758" s="191">
        <v>0</v>
      </c>
    </row>
    <row r="9759" spans="1:5" x14ac:dyDescent="0.25">
      <c r="A9759" s="188">
        <v>3705011421</v>
      </c>
      <c r="B9759" s="188" t="s">
        <v>10524</v>
      </c>
      <c r="C9759" s="188" t="s">
        <v>916</v>
      </c>
      <c r="D9759" s="188" t="s">
        <v>479</v>
      </c>
      <c r="E9759" s="189">
        <v>0</v>
      </c>
    </row>
    <row r="9760" spans="1:5" x14ac:dyDescent="0.25">
      <c r="A9760" s="190">
        <v>3705011422</v>
      </c>
      <c r="B9760" s="190" t="s">
        <v>10525</v>
      </c>
      <c r="C9760" s="190" t="s">
        <v>916</v>
      </c>
      <c r="D9760" s="190" t="s">
        <v>479</v>
      </c>
      <c r="E9760" s="191">
        <v>0</v>
      </c>
    </row>
    <row r="9761" spans="1:5" x14ac:dyDescent="0.25">
      <c r="A9761" s="188">
        <v>3705011423</v>
      </c>
      <c r="B9761" s="188" t="s">
        <v>10526</v>
      </c>
      <c r="C9761" s="188" t="s">
        <v>916</v>
      </c>
      <c r="D9761" s="188" t="s">
        <v>2354</v>
      </c>
      <c r="E9761" s="189">
        <v>0</v>
      </c>
    </row>
    <row r="9762" spans="1:5" x14ac:dyDescent="0.25">
      <c r="A9762" s="190">
        <v>3705011424</v>
      </c>
      <c r="B9762" s="190" t="s">
        <v>10527</v>
      </c>
      <c r="C9762" s="190" t="s">
        <v>916</v>
      </c>
      <c r="D9762" s="190" t="s">
        <v>478</v>
      </c>
      <c r="E9762" s="191">
        <v>0</v>
      </c>
    </row>
    <row r="9763" spans="1:5" x14ac:dyDescent="0.25">
      <c r="A9763" s="188">
        <v>3705011425</v>
      </c>
      <c r="B9763" s="188" t="s">
        <v>10528</v>
      </c>
      <c r="C9763" s="188" t="s">
        <v>916</v>
      </c>
      <c r="D9763" s="188" t="s">
        <v>479</v>
      </c>
      <c r="E9763" s="189">
        <v>0</v>
      </c>
    </row>
    <row r="9764" spans="1:5" x14ac:dyDescent="0.25">
      <c r="A9764" s="190">
        <v>3705011426</v>
      </c>
      <c r="B9764" s="190" t="s">
        <v>10529</v>
      </c>
      <c r="C9764" s="190" t="s">
        <v>916</v>
      </c>
      <c r="D9764" s="190" t="s">
        <v>479</v>
      </c>
      <c r="E9764" s="191">
        <v>0</v>
      </c>
    </row>
    <row r="9765" spans="1:5" x14ac:dyDescent="0.25">
      <c r="A9765" s="188">
        <v>3705011427</v>
      </c>
      <c r="B9765" s="188" t="s">
        <v>10530</v>
      </c>
      <c r="C9765" s="188" t="s">
        <v>916</v>
      </c>
      <c r="D9765" s="188" t="s">
        <v>479</v>
      </c>
      <c r="E9765" s="189">
        <v>0</v>
      </c>
    </row>
    <row r="9766" spans="1:5" x14ac:dyDescent="0.25">
      <c r="A9766" s="190">
        <v>3705011428</v>
      </c>
      <c r="B9766" s="190" t="s">
        <v>10531</v>
      </c>
      <c r="C9766" s="190" t="s">
        <v>916</v>
      </c>
      <c r="D9766" s="190" t="s">
        <v>479</v>
      </c>
      <c r="E9766" s="191">
        <v>0</v>
      </c>
    </row>
    <row r="9767" spans="1:5" x14ac:dyDescent="0.25">
      <c r="A9767" s="188">
        <v>3705011429</v>
      </c>
      <c r="B9767" s="188" t="s">
        <v>10532</v>
      </c>
      <c r="C9767" s="188" t="s">
        <v>916</v>
      </c>
      <c r="D9767" s="188" t="s">
        <v>479</v>
      </c>
      <c r="E9767" s="189">
        <v>0</v>
      </c>
    </row>
    <row r="9768" spans="1:5" x14ac:dyDescent="0.25">
      <c r="A9768" s="190">
        <v>3705011430</v>
      </c>
      <c r="B9768" s="190" t="s">
        <v>10533</v>
      </c>
      <c r="C9768" s="190" t="s">
        <v>916</v>
      </c>
      <c r="D9768" s="190" t="s">
        <v>479</v>
      </c>
      <c r="E9768" s="191">
        <v>0</v>
      </c>
    </row>
    <row r="9769" spans="1:5" x14ac:dyDescent="0.25">
      <c r="A9769" s="188">
        <v>3705011431</v>
      </c>
      <c r="B9769" s="188" t="s">
        <v>10534</v>
      </c>
      <c r="C9769" s="188" t="s">
        <v>916</v>
      </c>
      <c r="D9769" s="188" t="s">
        <v>479</v>
      </c>
      <c r="E9769" s="189">
        <v>0</v>
      </c>
    </row>
    <row r="9770" spans="1:5" x14ac:dyDescent="0.25">
      <c r="A9770" s="190">
        <v>3705011432</v>
      </c>
      <c r="B9770" s="190" t="s">
        <v>10535</v>
      </c>
      <c r="C9770" s="190" t="s">
        <v>916</v>
      </c>
      <c r="D9770" s="190" t="s">
        <v>479</v>
      </c>
      <c r="E9770" s="191">
        <v>0</v>
      </c>
    </row>
    <row r="9771" spans="1:5" x14ac:dyDescent="0.25">
      <c r="A9771" s="188">
        <v>3705011433</v>
      </c>
      <c r="B9771" s="188" t="s">
        <v>10536</v>
      </c>
      <c r="C9771" s="188" t="s">
        <v>916</v>
      </c>
      <c r="D9771" s="188" t="s">
        <v>479</v>
      </c>
      <c r="E9771" s="189">
        <v>0</v>
      </c>
    </row>
    <row r="9772" spans="1:5" x14ac:dyDescent="0.25">
      <c r="A9772" s="190">
        <v>3705011434</v>
      </c>
      <c r="B9772" s="190" t="s">
        <v>10537</v>
      </c>
      <c r="C9772" s="190" t="s">
        <v>916</v>
      </c>
      <c r="D9772" s="190" t="s">
        <v>479</v>
      </c>
      <c r="E9772" s="191">
        <v>0</v>
      </c>
    </row>
    <row r="9773" spans="1:5" x14ac:dyDescent="0.25">
      <c r="A9773" s="188">
        <v>3705011435</v>
      </c>
      <c r="B9773" s="188" t="s">
        <v>10538</v>
      </c>
      <c r="C9773" s="188" t="s">
        <v>916</v>
      </c>
      <c r="D9773" s="188" t="s">
        <v>479</v>
      </c>
      <c r="E9773" s="189">
        <v>0</v>
      </c>
    </row>
    <row r="9774" spans="1:5" x14ac:dyDescent="0.25">
      <c r="A9774" s="190">
        <v>3705011436</v>
      </c>
      <c r="B9774" s="190" t="s">
        <v>10539</v>
      </c>
      <c r="C9774" s="190" t="s">
        <v>916</v>
      </c>
      <c r="D9774" s="190" t="s">
        <v>479</v>
      </c>
      <c r="E9774" s="191">
        <v>0</v>
      </c>
    </row>
    <row r="9775" spans="1:5" x14ac:dyDescent="0.25">
      <c r="A9775" s="188">
        <v>3705011437</v>
      </c>
      <c r="B9775" s="188" t="s">
        <v>10540</v>
      </c>
      <c r="C9775" s="188" t="s">
        <v>916</v>
      </c>
      <c r="D9775" s="188" t="s">
        <v>479</v>
      </c>
      <c r="E9775" s="189">
        <v>0</v>
      </c>
    </row>
    <row r="9776" spans="1:5" x14ac:dyDescent="0.25">
      <c r="A9776" s="190">
        <v>3705011438</v>
      </c>
      <c r="B9776" s="190" t="s">
        <v>10541</v>
      </c>
      <c r="C9776" s="190" t="s">
        <v>916</v>
      </c>
      <c r="D9776" s="190" t="s">
        <v>479</v>
      </c>
      <c r="E9776" s="191">
        <v>0</v>
      </c>
    </row>
    <row r="9777" spans="1:5" x14ac:dyDescent="0.25">
      <c r="A9777" s="188">
        <v>3705011439</v>
      </c>
      <c r="B9777" s="188" t="s">
        <v>10542</v>
      </c>
      <c r="C9777" s="188" t="s">
        <v>916</v>
      </c>
      <c r="D9777" s="188" t="s">
        <v>479</v>
      </c>
      <c r="E9777" s="189">
        <v>0</v>
      </c>
    </row>
    <row r="9778" spans="1:5" x14ac:dyDescent="0.25">
      <c r="A9778" s="190">
        <v>3705011440</v>
      </c>
      <c r="B9778" s="190" t="s">
        <v>10543</v>
      </c>
      <c r="C9778" s="190" t="s">
        <v>916</v>
      </c>
      <c r="D9778" s="190" t="s">
        <v>479</v>
      </c>
      <c r="E9778" s="191">
        <v>0</v>
      </c>
    </row>
    <row r="9779" spans="1:5" x14ac:dyDescent="0.25">
      <c r="A9779" s="188">
        <v>3705011441</v>
      </c>
      <c r="B9779" s="188" t="s">
        <v>10544</v>
      </c>
      <c r="C9779" s="188" t="s">
        <v>916</v>
      </c>
      <c r="D9779" s="188" t="s">
        <v>479</v>
      </c>
      <c r="E9779" s="189">
        <v>0</v>
      </c>
    </row>
    <row r="9780" spans="1:5" x14ac:dyDescent="0.25">
      <c r="A9780" s="190">
        <v>3705011442</v>
      </c>
      <c r="B9780" s="190" t="s">
        <v>10545</v>
      </c>
      <c r="C9780" s="190" t="s">
        <v>916</v>
      </c>
      <c r="D9780" s="190" t="s">
        <v>479</v>
      </c>
      <c r="E9780" s="191">
        <v>0</v>
      </c>
    </row>
    <row r="9781" spans="1:5" x14ac:dyDescent="0.25">
      <c r="A9781" s="188">
        <v>3705011443</v>
      </c>
      <c r="B9781" s="188" t="s">
        <v>10546</v>
      </c>
      <c r="C9781" s="188" t="s">
        <v>916</v>
      </c>
      <c r="D9781" s="188" t="s">
        <v>479</v>
      </c>
      <c r="E9781" s="189">
        <v>0</v>
      </c>
    </row>
    <row r="9782" spans="1:5" x14ac:dyDescent="0.25">
      <c r="A9782" s="190">
        <v>3705011444</v>
      </c>
      <c r="B9782" s="190" t="s">
        <v>10547</v>
      </c>
      <c r="C9782" s="190" t="s">
        <v>916</v>
      </c>
      <c r="D9782" s="190" t="s">
        <v>479</v>
      </c>
      <c r="E9782" s="191">
        <v>0</v>
      </c>
    </row>
    <row r="9783" spans="1:5" x14ac:dyDescent="0.25">
      <c r="A9783" s="188">
        <v>3705011445</v>
      </c>
      <c r="B9783" s="188" t="s">
        <v>10548</v>
      </c>
      <c r="C9783" s="188" t="s">
        <v>916</v>
      </c>
      <c r="D9783" s="188" t="s">
        <v>479</v>
      </c>
      <c r="E9783" s="189">
        <v>0</v>
      </c>
    </row>
    <row r="9784" spans="1:5" x14ac:dyDescent="0.25">
      <c r="A9784" s="190">
        <v>3705011446</v>
      </c>
      <c r="B9784" s="190" t="s">
        <v>10549</v>
      </c>
      <c r="C9784" s="190" t="s">
        <v>916</v>
      </c>
      <c r="D9784" s="190" t="s">
        <v>479</v>
      </c>
      <c r="E9784" s="191">
        <v>0</v>
      </c>
    </row>
    <row r="9785" spans="1:5" x14ac:dyDescent="0.25">
      <c r="A9785" s="188">
        <v>3705011447</v>
      </c>
      <c r="B9785" s="188" t="s">
        <v>10550</v>
      </c>
      <c r="C9785" s="188" t="s">
        <v>916</v>
      </c>
      <c r="D9785" s="188" t="s">
        <v>479</v>
      </c>
      <c r="E9785" s="189">
        <v>0</v>
      </c>
    </row>
    <row r="9786" spans="1:5" x14ac:dyDescent="0.25">
      <c r="A9786" s="190">
        <v>3705011448</v>
      </c>
      <c r="B9786" s="190" t="s">
        <v>10551</v>
      </c>
      <c r="C9786" s="190" t="s">
        <v>916</v>
      </c>
      <c r="D9786" s="190" t="s">
        <v>479</v>
      </c>
      <c r="E9786" s="191">
        <v>0</v>
      </c>
    </row>
    <row r="9787" spans="1:5" x14ac:dyDescent="0.25">
      <c r="A9787" s="188">
        <v>3705011449</v>
      </c>
      <c r="B9787" s="188" t="s">
        <v>10552</v>
      </c>
      <c r="C9787" s="188" t="s">
        <v>916</v>
      </c>
      <c r="D9787" s="188" t="s">
        <v>479</v>
      </c>
      <c r="E9787" s="189">
        <v>0</v>
      </c>
    </row>
    <row r="9788" spans="1:5" x14ac:dyDescent="0.25">
      <c r="A9788" s="190">
        <v>3705011450</v>
      </c>
      <c r="B9788" s="190" t="s">
        <v>10553</v>
      </c>
      <c r="C9788" s="190" t="s">
        <v>916</v>
      </c>
      <c r="D9788" s="190" t="s">
        <v>479</v>
      </c>
      <c r="E9788" s="191">
        <v>0</v>
      </c>
    </row>
    <row r="9789" spans="1:5" x14ac:dyDescent="0.25">
      <c r="A9789" s="188">
        <v>3705011451</v>
      </c>
      <c r="B9789" s="188" t="s">
        <v>10554</v>
      </c>
      <c r="C9789" s="188" t="s">
        <v>916</v>
      </c>
      <c r="D9789" s="188" t="s">
        <v>479</v>
      </c>
      <c r="E9789" s="189">
        <v>0</v>
      </c>
    </row>
    <row r="9790" spans="1:5" x14ac:dyDescent="0.25">
      <c r="A9790" s="190">
        <v>3705011452</v>
      </c>
      <c r="B9790" s="190" t="s">
        <v>10555</v>
      </c>
      <c r="C9790" s="190" t="s">
        <v>916</v>
      </c>
      <c r="D9790" s="190" t="s">
        <v>2354</v>
      </c>
      <c r="E9790" s="191">
        <v>0</v>
      </c>
    </row>
    <row r="9791" spans="1:5" x14ac:dyDescent="0.25">
      <c r="A9791" s="188">
        <v>3705011453</v>
      </c>
      <c r="B9791" s="188" t="s">
        <v>10556</v>
      </c>
      <c r="C9791" s="188" t="s">
        <v>916</v>
      </c>
      <c r="D9791" s="188" t="s">
        <v>479</v>
      </c>
      <c r="E9791" s="189">
        <v>0</v>
      </c>
    </row>
    <row r="9792" spans="1:5" x14ac:dyDescent="0.25">
      <c r="A9792" s="190">
        <v>3705011454</v>
      </c>
      <c r="B9792" s="190" t="s">
        <v>10557</v>
      </c>
      <c r="C9792" s="190" t="s">
        <v>916</v>
      </c>
      <c r="D9792" s="190" t="s">
        <v>874</v>
      </c>
      <c r="E9792" s="191">
        <v>0</v>
      </c>
    </row>
    <row r="9793" spans="1:5" x14ac:dyDescent="0.25">
      <c r="A9793" s="188">
        <v>3705011455</v>
      </c>
      <c r="B9793" s="188" t="s">
        <v>10558</v>
      </c>
      <c r="C9793" s="188" t="s">
        <v>916</v>
      </c>
      <c r="D9793" s="188" t="s">
        <v>479</v>
      </c>
      <c r="E9793" s="189">
        <v>0</v>
      </c>
    </row>
    <row r="9794" spans="1:5" x14ac:dyDescent="0.25">
      <c r="A9794" s="190">
        <v>3705011456</v>
      </c>
      <c r="B9794" s="190" t="s">
        <v>10559</v>
      </c>
      <c r="C9794" s="190" t="s">
        <v>916</v>
      </c>
      <c r="D9794" s="190" t="s">
        <v>874</v>
      </c>
      <c r="E9794" s="191">
        <v>0</v>
      </c>
    </row>
    <row r="9795" spans="1:5" x14ac:dyDescent="0.25">
      <c r="A9795" s="188">
        <v>3705011457</v>
      </c>
      <c r="B9795" s="188" t="s">
        <v>10560</v>
      </c>
      <c r="C9795" s="188" t="s">
        <v>916</v>
      </c>
      <c r="D9795" s="188" t="s">
        <v>479</v>
      </c>
      <c r="E9795" s="189">
        <v>0</v>
      </c>
    </row>
    <row r="9796" spans="1:5" x14ac:dyDescent="0.25">
      <c r="A9796" s="190">
        <v>3705011458</v>
      </c>
      <c r="B9796" s="190" t="s">
        <v>10561</v>
      </c>
      <c r="C9796" s="190" t="s">
        <v>916</v>
      </c>
      <c r="D9796" s="190" t="s">
        <v>874</v>
      </c>
      <c r="E9796" s="191">
        <v>0</v>
      </c>
    </row>
    <row r="9797" spans="1:5" x14ac:dyDescent="0.25">
      <c r="A9797" s="188">
        <v>3705011459</v>
      </c>
      <c r="B9797" s="188" t="s">
        <v>10562</v>
      </c>
      <c r="C9797" s="188" t="s">
        <v>916</v>
      </c>
      <c r="D9797" s="188" t="s">
        <v>479</v>
      </c>
      <c r="E9797" s="189">
        <v>0</v>
      </c>
    </row>
    <row r="9798" spans="1:5" x14ac:dyDescent="0.25">
      <c r="A9798" s="190">
        <v>3705011460</v>
      </c>
      <c r="B9798" s="190" t="s">
        <v>10563</v>
      </c>
      <c r="C9798" s="190" t="s">
        <v>916</v>
      </c>
      <c r="D9798" s="190" t="s">
        <v>874</v>
      </c>
      <c r="E9798" s="191">
        <v>0</v>
      </c>
    </row>
    <row r="9799" spans="1:5" x14ac:dyDescent="0.25">
      <c r="A9799" s="188">
        <v>3705011461</v>
      </c>
      <c r="B9799" s="188" t="s">
        <v>10564</v>
      </c>
      <c r="C9799" s="188" t="s">
        <v>916</v>
      </c>
      <c r="D9799" s="188" t="s">
        <v>479</v>
      </c>
      <c r="E9799" s="189">
        <v>0</v>
      </c>
    </row>
    <row r="9800" spans="1:5" x14ac:dyDescent="0.25">
      <c r="A9800" s="190">
        <v>3705011462</v>
      </c>
      <c r="B9800" s="190" t="s">
        <v>10565</v>
      </c>
      <c r="C9800" s="190" t="s">
        <v>916</v>
      </c>
      <c r="D9800" s="190" t="s">
        <v>479</v>
      </c>
      <c r="E9800" s="191">
        <v>0</v>
      </c>
    </row>
    <row r="9801" spans="1:5" x14ac:dyDescent="0.25">
      <c r="A9801" s="188">
        <v>3705011463</v>
      </c>
      <c r="B9801" s="188" t="s">
        <v>10566</v>
      </c>
      <c r="C9801" s="188" t="s">
        <v>916</v>
      </c>
      <c r="D9801" s="188" t="s">
        <v>479</v>
      </c>
      <c r="E9801" s="189">
        <v>0</v>
      </c>
    </row>
    <row r="9802" spans="1:5" x14ac:dyDescent="0.25">
      <c r="A9802" s="190">
        <v>3705011464</v>
      </c>
      <c r="B9802" s="190" t="s">
        <v>10567</v>
      </c>
      <c r="C9802" s="190" t="s">
        <v>916</v>
      </c>
      <c r="D9802" s="190" t="s">
        <v>479</v>
      </c>
      <c r="E9802" s="191">
        <v>0</v>
      </c>
    </row>
    <row r="9803" spans="1:5" x14ac:dyDescent="0.25">
      <c r="A9803" s="188">
        <v>3705011465</v>
      </c>
      <c r="B9803" s="188" t="s">
        <v>10568</v>
      </c>
      <c r="C9803" s="188" t="s">
        <v>916</v>
      </c>
      <c r="D9803" s="188" t="s">
        <v>479</v>
      </c>
      <c r="E9803" s="189">
        <v>0</v>
      </c>
    </row>
    <row r="9804" spans="1:5" x14ac:dyDescent="0.25">
      <c r="A9804" s="190">
        <v>3705011466</v>
      </c>
      <c r="B9804" s="190" t="s">
        <v>10569</v>
      </c>
      <c r="C9804" s="190" t="s">
        <v>916</v>
      </c>
      <c r="D9804" s="190" t="s">
        <v>479</v>
      </c>
      <c r="E9804" s="191">
        <v>0</v>
      </c>
    </row>
    <row r="9805" spans="1:5" x14ac:dyDescent="0.25">
      <c r="A9805" s="188">
        <v>3705011467</v>
      </c>
      <c r="B9805" s="188" t="s">
        <v>10570</v>
      </c>
      <c r="C9805" s="188" t="s">
        <v>916</v>
      </c>
      <c r="D9805" s="188" t="s">
        <v>479</v>
      </c>
      <c r="E9805" s="189">
        <v>0</v>
      </c>
    </row>
    <row r="9806" spans="1:5" x14ac:dyDescent="0.25">
      <c r="A9806" s="190">
        <v>3705011468</v>
      </c>
      <c r="B9806" s="190" t="s">
        <v>10571</v>
      </c>
      <c r="C9806" s="190" t="s">
        <v>916</v>
      </c>
      <c r="D9806" s="190" t="s">
        <v>479</v>
      </c>
      <c r="E9806" s="191">
        <v>0</v>
      </c>
    </row>
    <row r="9807" spans="1:5" x14ac:dyDescent="0.25">
      <c r="A9807" s="188">
        <v>3705011469</v>
      </c>
      <c r="B9807" s="188" t="s">
        <v>10572</v>
      </c>
      <c r="C9807" s="188" t="s">
        <v>916</v>
      </c>
      <c r="D9807" s="188" t="s">
        <v>479</v>
      </c>
      <c r="E9807" s="189">
        <v>0</v>
      </c>
    </row>
    <row r="9808" spans="1:5" x14ac:dyDescent="0.25">
      <c r="A9808" s="190">
        <v>3705011470</v>
      </c>
      <c r="B9808" s="190" t="s">
        <v>10573</v>
      </c>
      <c r="C9808" s="190" t="s">
        <v>916</v>
      </c>
      <c r="D9808" s="190" t="s">
        <v>479</v>
      </c>
      <c r="E9808" s="191">
        <v>0</v>
      </c>
    </row>
    <row r="9809" spans="1:5" x14ac:dyDescent="0.25">
      <c r="A9809" s="188">
        <v>3705011471</v>
      </c>
      <c r="B9809" s="188" t="s">
        <v>10574</v>
      </c>
      <c r="C9809" s="188" t="s">
        <v>916</v>
      </c>
      <c r="D9809" s="188" t="s">
        <v>479</v>
      </c>
      <c r="E9809" s="189">
        <v>0</v>
      </c>
    </row>
    <row r="9810" spans="1:5" x14ac:dyDescent="0.25">
      <c r="A9810" s="190">
        <v>3705011472</v>
      </c>
      <c r="B9810" s="190" t="s">
        <v>10575</v>
      </c>
      <c r="C9810" s="190" t="s">
        <v>916</v>
      </c>
      <c r="D9810" s="190" t="s">
        <v>479</v>
      </c>
      <c r="E9810" s="191">
        <v>0</v>
      </c>
    </row>
    <row r="9811" spans="1:5" x14ac:dyDescent="0.25">
      <c r="A9811" s="188">
        <v>3705011473</v>
      </c>
      <c r="B9811" s="188" t="s">
        <v>10576</v>
      </c>
      <c r="C9811" s="188" t="s">
        <v>916</v>
      </c>
      <c r="D9811" s="188" t="s">
        <v>479</v>
      </c>
      <c r="E9811" s="189">
        <v>0</v>
      </c>
    </row>
    <row r="9812" spans="1:5" x14ac:dyDescent="0.25">
      <c r="A9812" s="190">
        <v>3705011474</v>
      </c>
      <c r="B9812" s="190" t="s">
        <v>10577</v>
      </c>
      <c r="C9812" s="190" t="s">
        <v>916</v>
      </c>
      <c r="D9812" s="190" t="s">
        <v>479</v>
      </c>
      <c r="E9812" s="191">
        <v>0</v>
      </c>
    </row>
    <row r="9813" spans="1:5" x14ac:dyDescent="0.25">
      <c r="A9813" s="188">
        <v>3705011475</v>
      </c>
      <c r="B9813" s="188" t="s">
        <v>10578</v>
      </c>
      <c r="C9813" s="188" t="s">
        <v>916</v>
      </c>
      <c r="D9813" s="188" t="s">
        <v>479</v>
      </c>
      <c r="E9813" s="189">
        <v>0</v>
      </c>
    </row>
    <row r="9814" spans="1:5" x14ac:dyDescent="0.25">
      <c r="A9814" s="190">
        <v>3705011476</v>
      </c>
      <c r="B9814" s="190" t="s">
        <v>10579</v>
      </c>
      <c r="C9814" s="190" t="s">
        <v>916</v>
      </c>
      <c r="D9814" s="190" t="s">
        <v>479</v>
      </c>
      <c r="E9814" s="191">
        <v>0</v>
      </c>
    </row>
    <row r="9815" spans="1:5" x14ac:dyDescent="0.25">
      <c r="A9815" s="188">
        <v>3705011477</v>
      </c>
      <c r="B9815" s="188" t="s">
        <v>10580</v>
      </c>
      <c r="C9815" s="188" t="s">
        <v>916</v>
      </c>
      <c r="D9815" s="188" t="s">
        <v>479</v>
      </c>
      <c r="E9815" s="189">
        <v>0</v>
      </c>
    </row>
    <row r="9816" spans="1:5" x14ac:dyDescent="0.25">
      <c r="A9816" s="190">
        <v>3705011478</v>
      </c>
      <c r="B9816" s="190" t="s">
        <v>10581</v>
      </c>
      <c r="C9816" s="190" t="s">
        <v>916</v>
      </c>
      <c r="D9816" s="190" t="s">
        <v>479</v>
      </c>
      <c r="E9816" s="191">
        <v>0</v>
      </c>
    </row>
    <row r="9817" spans="1:5" x14ac:dyDescent="0.25">
      <c r="A9817" s="188">
        <v>3705011479</v>
      </c>
      <c r="B9817" s="188" t="s">
        <v>10582</v>
      </c>
      <c r="C9817" s="188" t="s">
        <v>916</v>
      </c>
      <c r="D9817" s="188" t="s">
        <v>479</v>
      </c>
      <c r="E9817" s="189">
        <v>0</v>
      </c>
    </row>
    <row r="9818" spans="1:5" x14ac:dyDescent="0.25">
      <c r="A9818" s="190">
        <v>3705011480</v>
      </c>
      <c r="B9818" s="190" t="s">
        <v>10583</v>
      </c>
      <c r="C9818" s="190" t="s">
        <v>916</v>
      </c>
      <c r="D9818" s="190" t="s">
        <v>479</v>
      </c>
      <c r="E9818" s="191">
        <v>0</v>
      </c>
    </row>
    <row r="9819" spans="1:5" x14ac:dyDescent="0.25">
      <c r="A9819" s="188">
        <v>3705011481</v>
      </c>
      <c r="B9819" s="188" t="s">
        <v>10584</v>
      </c>
      <c r="C9819" s="188" t="s">
        <v>916</v>
      </c>
      <c r="D9819" s="188" t="s">
        <v>479</v>
      </c>
      <c r="E9819" s="189">
        <v>0</v>
      </c>
    </row>
    <row r="9820" spans="1:5" x14ac:dyDescent="0.25">
      <c r="A9820" s="190">
        <v>3705011482</v>
      </c>
      <c r="B9820" s="190" t="s">
        <v>10585</v>
      </c>
      <c r="C9820" s="190" t="s">
        <v>916</v>
      </c>
      <c r="D9820" s="190" t="s">
        <v>479</v>
      </c>
      <c r="E9820" s="191">
        <v>0</v>
      </c>
    </row>
    <row r="9821" spans="1:5" x14ac:dyDescent="0.25">
      <c r="A9821" s="188">
        <v>3705011483</v>
      </c>
      <c r="B9821" s="188" t="s">
        <v>10586</v>
      </c>
      <c r="C9821" s="188" t="s">
        <v>916</v>
      </c>
      <c r="D9821" s="188" t="s">
        <v>479</v>
      </c>
      <c r="E9821" s="189">
        <v>0</v>
      </c>
    </row>
    <row r="9822" spans="1:5" x14ac:dyDescent="0.25">
      <c r="A9822" s="190">
        <v>3705011484</v>
      </c>
      <c r="B9822" s="190" t="s">
        <v>10587</v>
      </c>
      <c r="C9822" s="190" t="s">
        <v>916</v>
      </c>
      <c r="D9822" s="190" t="s">
        <v>479</v>
      </c>
      <c r="E9822" s="191">
        <v>0</v>
      </c>
    </row>
    <row r="9823" spans="1:5" x14ac:dyDescent="0.25">
      <c r="A9823" s="188">
        <v>3705011485</v>
      </c>
      <c r="B9823" s="188" t="s">
        <v>10588</v>
      </c>
      <c r="C9823" s="188" t="s">
        <v>916</v>
      </c>
      <c r="D9823" s="188" t="s">
        <v>479</v>
      </c>
      <c r="E9823" s="189">
        <v>0</v>
      </c>
    </row>
    <row r="9824" spans="1:5" x14ac:dyDescent="0.25">
      <c r="A9824" s="190">
        <v>3705011486</v>
      </c>
      <c r="B9824" s="190" t="s">
        <v>10589</v>
      </c>
      <c r="C9824" s="190" t="s">
        <v>916</v>
      </c>
      <c r="D9824" s="190" t="s">
        <v>479</v>
      </c>
      <c r="E9824" s="191">
        <v>0</v>
      </c>
    </row>
    <row r="9825" spans="1:5" x14ac:dyDescent="0.25">
      <c r="A9825" s="188">
        <v>3705011487</v>
      </c>
      <c r="B9825" s="188" t="s">
        <v>10590</v>
      </c>
      <c r="C9825" s="188" t="s">
        <v>916</v>
      </c>
      <c r="D9825" s="188" t="s">
        <v>479</v>
      </c>
      <c r="E9825" s="189">
        <v>0</v>
      </c>
    </row>
    <row r="9826" spans="1:5" x14ac:dyDescent="0.25">
      <c r="A9826" s="190">
        <v>3705011488</v>
      </c>
      <c r="B9826" s="190" t="s">
        <v>10591</v>
      </c>
      <c r="C9826" s="190" t="s">
        <v>916</v>
      </c>
      <c r="D9826" s="190" t="s">
        <v>874</v>
      </c>
      <c r="E9826" s="191">
        <v>0</v>
      </c>
    </row>
    <row r="9827" spans="1:5" x14ac:dyDescent="0.25">
      <c r="A9827" s="188">
        <v>3705011489</v>
      </c>
      <c r="B9827" s="188" t="s">
        <v>10592</v>
      </c>
      <c r="C9827" s="188" t="s">
        <v>916</v>
      </c>
      <c r="D9827" s="188" t="s">
        <v>874</v>
      </c>
      <c r="E9827" s="189">
        <v>0</v>
      </c>
    </row>
    <row r="9828" spans="1:5" x14ac:dyDescent="0.25">
      <c r="A9828" s="190">
        <v>3705011490</v>
      </c>
      <c r="B9828" s="190" t="s">
        <v>10593</v>
      </c>
      <c r="C9828" s="190" t="s">
        <v>916</v>
      </c>
      <c r="D9828" s="190" t="s">
        <v>874</v>
      </c>
      <c r="E9828" s="191">
        <v>0</v>
      </c>
    </row>
    <row r="9829" spans="1:5" x14ac:dyDescent="0.25">
      <c r="A9829" s="188">
        <v>3705011491</v>
      </c>
      <c r="B9829" s="188" t="s">
        <v>10594</v>
      </c>
      <c r="C9829" s="188" t="s">
        <v>916</v>
      </c>
      <c r="D9829" s="188" t="s">
        <v>874</v>
      </c>
      <c r="E9829" s="189">
        <v>0</v>
      </c>
    </row>
    <row r="9830" spans="1:5" x14ac:dyDescent="0.25">
      <c r="A9830" s="190">
        <v>3705011492</v>
      </c>
      <c r="B9830" s="190" t="s">
        <v>10595</v>
      </c>
      <c r="C9830" s="190" t="s">
        <v>916</v>
      </c>
      <c r="D9830" s="190" t="s">
        <v>874</v>
      </c>
      <c r="E9830" s="191">
        <v>0</v>
      </c>
    </row>
    <row r="9831" spans="1:5" x14ac:dyDescent="0.25">
      <c r="A9831" s="188">
        <v>3705011493</v>
      </c>
      <c r="B9831" s="188" t="s">
        <v>10596</v>
      </c>
      <c r="C9831" s="188" t="s">
        <v>916</v>
      </c>
      <c r="D9831" s="188" t="s">
        <v>479</v>
      </c>
      <c r="E9831" s="189">
        <v>0</v>
      </c>
    </row>
    <row r="9832" spans="1:5" x14ac:dyDescent="0.25">
      <c r="A9832" s="190">
        <v>3705011494</v>
      </c>
      <c r="B9832" s="190" t="s">
        <v>10597</v>
      </c>
      <c r="C9832" s="190" t="s">
        <v>916</v>
      </c>
      <c r="D9832" s="190" t="s">
        <v>479</v>
      </c>
      <c r="E9832" s="191">
        <v>0</v>
      </c>
    </row>
    <row r="9833" spans="1:5" x14ac:dyDescent="0.25">
      <c r="A9833" s="188">
        <v>3705011495</v>
      </c>
      <c r="B9833" s="188" t="s">
        <v>10598</v>
      </c>
      <c r="C9833" s="188" t="s">
        <v>916</v>
      </c>
      <c r="D9833" s="188" t="s">
        <v>479</v>
      </c>
      <c r="E9833" s="189">
        <v>0</v>
      </c>
    </row>
    <row r="9834" spans="1:5" x14ac:dyDescent="0.25">
      <c r="A9834" s="190">
        <v>3705011496</v>
      </c>
      <c r="B9834" s="190" t="s">
        <v>10599</v>
      </c>
      <c r="C9834" s="190" t="s">
        <v>916</v>
      </c>
      <c r="D9834" s="190" t="s">
        <v>1975</v>
      </c>
      <c r="E9834" s="191">
        <v>0</v>
      </c>
    </row>
    <row r="9835" spans="1:5" x14ac:dyDescent="0.25">
      <c r="A9835" s="188">
        <v>3705011497</v>
      </c>
      <c r="B9835" s="188" t="s">
        <v>10600</v>
      </c>
      <c r="C9835" s="188" t="s">
        <v>916</v>
      </c>
      <c r="D9835" s="188" t="s">
        <v>478</v>
      </c>
      <c r="E9835" s="189">
        <v>0</v>
      </c>
    </row>
    <row r="9836" spans="1:5" x14ac:dyDescent="0.25">
      <c r="A9836" s="190">
        <v>3705011498</v>
      </c>
      <c r="B9836" s="190" t="s">
        <v>10601</v>
      </c>
      <c r="C9836" s="190" t="s">
        <v>916</v>
      </c>
      <c r="D9836" s="190" t="s">
        <v>1975</v>
      </c>
      <c r="E9836" s="191">
        <v>0</v>
      </c>
    </row>
    <row r="9837" spans="1:5" x14ac:dyDescent="0.25">
      <c r="A9837" s="188">
        <v>3705011499</v>
      </c>
      <c r="B9837" s="188" t="s">
        <v>10602</v>
      </c>
      <c r="C9837" s="188" t="s">
        <v>916</v>
      </c>
      <c r="D9837" s="188" t="s">
        <v>1975</v>
      </c>
      <c r="E9837" s="189">
        <v>0</v>
      </c>
    </row>
    <row r="9838" spans="1:5" x14ac:dyDescent="0.25">
      <c r="A9838" s="190">
        <v>3705011500</v>
      </c>
      <c r="B9838" s="190" t="s">
        <v>8967</v>
      </c>
      <c r="C9838" s="190" t="s">
        <v>916</v>
      </c>
      <c r="D9838" s="190" t="s">
        <v>479</v>
      </c>
      <c r="E9838" s="191">
        <v>0</v>
      </c>
    </row>
    <row r="9839" spans="1:5" x14ac:dyDescent="0.25">
      <c r="A9839" s="188">
        <v>3705011501</v>
      </c>
      <c r="B9839" s="188" t="s">
        <v>8968</v>
      </c>
      <c r="C9839" s="188" t="s">
        <v>916</v>
      </c>
      <c r="D9839" s="188" t="s">
        <v>479</v>
      </c>
      <c r="E9839" s="189">
        <v>0</v>
      </c>
    </row>
    <row r="9840" spans="1:5" x14ac:dyDescent="0.25">
      <c r="A9840" s="190">
        <v>3705011502</v>
      </c>
      <c r="B9840" s="190" t="s">
        <v>10603</v>
      </c>
      <c r="C9840" s="190" t="s">
        <v>916</v>
      </c>
      <c r="D9840" s="190" t="s">
        <v>1975</v>
      </c>
      <c r="E9840" s="191">
        <v>0</v>
      </c>
    </row>
    <row r="9841" spans="1:5" x14ac:dyDescent="0.25">
      <c r="A9841" s="188">
        <v>3705011503</v>
      </c>
      <c r="B9841" s="188" t="s">
        <v>10604</v>
      </c>
      <c r="C9841" s="188" t="s">
        <v>916</v>
      </c>
      <c r="D9841" s="188" t="s">
        <v>479</v>
      </c>
      <c r="E9841" s="189">
        <v>0</v>
      </c>
    </row>
    <row r="9842" spans="1:5" x14ac:dyDescent="0.25">
      <c r="A9842" s="190">
        <v>3705011504</v>
      </c>
      <c r="B9842" s="190" t="s">
        <v>10605</v>
      </c>
      <c r="C9842" s="190" t="s">
        <v>916</v>
      </c>
      <c r="D9842" s="190" t="s">
        <v>1975</v>
      </c>
      <c r="E9842" s="191">
        <v>0</v>
      </c>
    </row>
    <row r="9843" spans="1:5" x14ac:dyDescent="0.25">
      <c r="A9843" s="188">
        <v>3705011505</v>
      </c>
      <c r="B9843" s="188" t="s">
        <v>5807</v>
      </c>
      <c r="C9843" s="188" t="s">
        <v>916</v>
      </c>
      <c r="D9843" s="188" t="s">
        <v>479</v>
      </c>
      <c r="E9843" s="189">
        <v>0</v>
      </c>
    </row>
    <row r="9844" spans="1:5" x14ac:dyDescent="0.25">
      <c r="A9844" s="190">
        <v>3705011506</v>
      </c>
      <c r="B9844" s="190" t="s">
        <v>10606</v>
      </c>
      <c r="C9844" s="190" t="s">
        <v>916</v>
      </c>
      <c r="D9844" s="190" t="s">
        <v>479</v>
      </c>
      <c r="E9844" s="191">
        <v>0</v>
      </c>
    </row>
    <row r="9845" spans="1:5" x14ac:dyDescent="0.25">
      <c r="A9845" s="188">
        <v>3705011507</v>
      </c>
      <c r="B9845" s="188" t="s">
        <v>10607</v>
      </c>
      <c r="C9845" s="188" t="s">
        <v>916</v>
      </c>
      <c r="D9845" s="188" t="s">
        <v>479</v>
      </c>
      <c r="E9845" s="189">
        <v>0</v>
      </c>
    </row>
    <row r="9846" spans="1:5" x14ac:dyDescent="0.25">
      <c r="A9846" s="190">
        <v>3705011508</v>
      </c>
      <c r="B9846" s="190" t="s">
        <v>10608</v>
      </c>
      <c r="C9846" s="190" t="s">
        <v>916</v>
      </c>
      <c r="D9846" s="190" t="s">
        <v>479</v>
      </c>
      <c r="E9846" s="191">
        <v>0</v>
      </c>
    </row>
    <row r="9847" spans="1:5" x14ac:dyDescent="0.25">
      <c r="A9847" s="188">
        <v>3705011509</v>
      </c>
      <c r="B9847" s="188" t="s">
        <v>10609</v>
      </c>
      <c r="C9847" s="188" t="s">
        <v>916</v>
      </c>
      <c r="D9847" s="188" t="s">
        <v>479</v>
      </c>
      <c r="E9847" s="189">
        <v>0</v>
      </c>
    </row>
    <row r="9848" spans="1:5" x14ac:dyDescent="0.25">
      <c r="A9848" s="190">
        <v>3705011510</v>
      </c>
      <c r="B9848" s="190" t="s">
        <v>10610</v>
      </c>
      <c r="C9848" s="190" t="s">
        <v>916</v>
      </c>
      <c r="D9848" s="190" t="s">
        <v>479</v>
      </c>
      <c r="E9848" s="191">
        <v>0</v>
      </c>
    </row>
    <row r="9849" spans="1:5" x14ac:dyDescent="0.25">
      <c r="A9849" s="188">
        <v>3705011511</v>
      </c>
      <c r="B9849" s="188" t="s">
        <v>10611</v>
      </c>
      <c r="C9849" s="188" t="s">
        <v>916</v>
      </c>
      <c r="D9849" s="188" t="s">
        <v>479</v>
      </c>
      <c r="E9849" s="189">
        <v>0</v>
      </c>
    </row>
    <row r="9850" spans="1:5" x14ac:dyDescent="0.25">
      <c r="A9850" s="190">
        <v>3705011512</v>
      </c>
      <c r="B9850" s="190" t="s">
        <v>10612</v>
      </c>
      <c r="C9850" s="190" t="s">
        <v>916</v>
      </c>
      <c r="D9850" s="190" t="s">
        <v>479</v>
      </c>
      <c r="E9850" s="191">
        <v>0</v>
      </c>
    </row>
    <row r="9851" spans="1:5" x14ac:dyDescent="0.25">
      <c r="A9851" s="188">
        <v>3705011513</v>
      </c>
      <c r="B9851" s="188" t="s">
        <v>10613</v>
      </c>
      <c r="C9851" s="188" t="s">
        <v>916</v>
      </c>
      <c r="D9851" s="188" t="s">
        <v>479</v>
      </c>
      <c r="E9851" s="189">
        <v>0</v>
      </c>
    </row>
    <row r="9852" spans="1:5" x14ac:dyDescent="0.25">
      <c r="A9852" s="190">
        <v>3705011514</v>
      </c>
      <c r="B9852" s="190" t="s">
        <v>10614</v>
      </c>
      <c r="C9852" s="190" t="s">
        <v>916</v>
      </c>
      <c r="D9852" s="190" t="s">
        <v>479</v>
      </c>
      <c r="E9852" s="191">
        <v>0</v>
      </c>
    </row>
    <row r="9853" spans="1:5" x14ac:dyDescent="0.25">
      <c r="A9853" s="188">
        <v>3705011515</v>
      </c>
      <c r="B9853" s="188" t="s">
        <v>10615</v>
      </c>
      <c r="C9853" s="188" t="s">
        <v>916</v>
      </c>
      <c r="D9853" s="188" t="s">
        <v>479</v>
      </c>
      <c r="E9853" s="189">
        <v>0</v>
      </c>
    </row>
    <row r="9854" spans="1:5" x14ac:dyDescent="0.25">
      <c r="A9854" s="190">
        <v>3705011516</v>
      </c>
      <c r="B9854" s="190" t="s">
        <v>10616</v>
      </c>
      <c r="C9854" s="190" t="s">
        <v>916</v>
      </c>
      <c r="D9854" s="190" t="s">
        <v>479</v>
      </c>
      <c r="E9854" s="191">
        <v>0</v>
      </c>
    </row>
    <row r="9855" spans="1:5" x14ac:dyDescent="0.25">
      <c r="A9855" s="188">
        <v>3705011517</v>
      </c>
      <c r="B9855" s="188" t="s">
        <v>10617</v>
      </c>
      <c r="C9855" s="188" t="s">
        <v>916</v>
      </c>
      <c r="D9855" s="188" t="s">
        <v>479</v>
      </c>
      <c r="E9855" s="189">
        <v>0</v>
      </c>
    </row>
    <row r="9856" spans="1:5" x14ac:dyDescent="0.25">
      <c r="A9856" s="190">
        <v>3705011518</v>
      </c>
      <c r="B9856" s="190" t="s">
        <v>9106</v>
      </c>
      <c r="C9856" s="190" t="s">
        <v>916</v>
      </c>
      <c r="D9856" s="190" t="s">
        <v>479</v>
      </c>
      <c r="E9856" s="191">
        <v>0</v>
      </c>
    </row>
    <row r="9857" spans="1:5" x14ac:dyDescent="0.25">
      <c r="A9857" s="188">
        <v>3705011519</v>
      </c>
      <c r="B9857" s="188" t="s">
        <v>10618</v>
      </c>
      <c r="C9857" s="188" t="s">
        <v>916</v>
      </c>
      <c r="D9857" s="188" t="s">
        <v>479</v>
      </c>
      <c r="E9857" s="189">
        <v>0</v>
      </c>
    </row>
    <row r="9858" spans="1:5" x14ac:dyDescent="0.25">
      <c r="A9858" s="190">
        <v>3705011520</v>
      </c>
      <c r="B9858" s="190" t="s">
        <v>10619</v>
      </c>
      <c r="C9858" s="190" t="s">
        <v>916</v>
      </c>
      <c r="D9858" s="190" t="s">
        <v>479</v>
      </c>
      <c r="E9858" s="191">
        <v>0</v>
      </c>
    </row>
    <row r="9859" spans="1:5" x14ac:dyDescent="0.25">
      <c r="A9859" s="188">
        <v>3705011521</v>
      </c>
      <c r="B9859" s="188" t="s">
        <v>10620</v>
      </c>
      <c r="C9859" s="188" t="s">
        <v>916</v>
      </c>
      <c r="D9859" s="188" t="s">
        <v>1975</v>
      </c>
      <c r="E9859" s="189">
        <v>0</v>
      </c>
    </row>
    <row r="9860" spans="1:5" x14ac:dyDescent="0.25">
      <c r="A9860" s="190">
        <v>3705011522</v>
      </c>
      <c r="B9860" s="190" t="s">
        <v>10621</v>
      </c>
      <c r="C9860" s="190" t="s">
        <v>916</v>
      </c>
      <c r="D9860" s="190" t="s">
        <v>1975</v>
      </c>
      <c r="E9860" s="191">
        <v>0</v>
      </c>
    </row>
    <row r="9861" spans="1:5" x14ac:dyDescent="0.25">
      <c r="A9861" s="188">
        <v>3705011523</v>
      </c>
      <c r="B9861" s="188" t="s">
        <v>10622</v>
      </c>
      <c r="C9861" s="188" t="s">
        <v>916</v>
      </c>
      <c r="D9861" s="188" t="s">
        <v>479</v>
      </c>
      <c r="E9861" s="189">
        <v>0</v>
      </c>
    </row>
    <row r="9862" spans="1:5" x14ac:dyDescent="0.25">
      <c r="A9862" s="190">
        <v>3705011524</v>
      </c>
      <c r="B9862" s="190" t="s">
        <v>10623</v>
      </c>
      <c r="C9862" s="190" t="s">
        <v>916</v>
      </c>
      <c r="D9862" s="190" t="s">
        <v>479</v>
      </c>
      <c r="E9862" s="191">
        <v>0</v>
      </c>
    </row>
    <row r="9863" spans="1:5" x14ac:dyDescent="0.25">
      <c r="A9863" s="188">
        <v>3705011525</v>
      </c>
      <c r="B9863" s="188" t="s">
        <v>9107</v>
      </c>
      <c r="C9863" s="188" t="s">
        <v>916</v>
      </c>
      <c r="D9863" s="188" t="s">
        <v>479</v>
      </c>
      <c r="E9863" s="189">
        <v>0</v>
      </c>
    </row>
    <row r="9864" spans="1:5" x14ac:dyDescent="0.25">
      <c r="A9864" s="190">
        <v>3705011526</v>
      </c>
      <c r="B9864" s="190" t="s">
        <v>10624</v>
      </c>
      <c r="C9864" s="190" t="s">
        <v>916</v>
      </c>
      <c r="D9864" s="190" t="s">
        <v>1975</v>
      </c>
      <c r="E9864" s="191">
        <v>0</v>
      </c>
    </row>
    <row r="9865" spans="1:5" x14ac:dyDescent="0.25">
      <c r="A9865" s="188">
        <v>3705011527</v>
      </c>
      <c r="B9865" s="188" t="s">
        <v>10625</v>
      </c>
      <c r="C9865" s="188" t="s">
        <v>916</v>
      </c>
      <c r="D9865" s="188" t="s">
        <v>1975</v>
      </c>
      <c r="E9865" s="189">
        <v>0</v>
      </c>
    </row>
    <row r="9866" spans="1:5" x14ac:dyDescent="0.25">
      <c r="A9866" s="190">
        <v>3705011528</v>
      </c>
      <c r="B9866" s="190" t="s">
        <v>10626</v>
      </c>
      <c r="C9866" s="190" t="s">
        <v>916</v>
      </c>
      <c r="D9866" s="190" t="s">
        <v>1975</v>
      </c>
      <c r="E9866" s="191">
        <v>0</v>
      </c>
    </row>
    <row r="9867" spans="1:5" x14ac:dyDescent="0.25">
      <c r="A9867" s="188">
        <v>3705011529</v>
      </c>
      <c r="B9867" s="188" t="s">
        <v>10627</v>
      </c>
      <c r="C9867" s="188" t="s">
        <v>916</v>
      </c>
      <c r="D9867" s="188" t="s">
        <v>1975</v>
      </c>
      <c r="E9867" s="189">
        <v>0</v>
      </c>
    </row>
    <row r="9868" spans="1:5" x14ac:dyDescent="0.25">
      <c r="A9868" s="190">
        <v>3705011530</v>
      </c>
      <c r="B9868" s="190" t="s">
        <v>10628</v>
      </c>
      <c r="C9868" s="190" t="s">
        <v>916</v>
      </c>
      <c r="D9868" s="190" t="s">
        <v>1975</v>
      </c>
      <c r="E9868" s="191">
        <v>0</v>
      </c>
    </row>
    <row r="9869" spans="1:5" x14ac:dyDescent="0.25">
      <c r="A9869" s="188">
        <v>3705011531</v>
      </c>
      <c r="B9869" s="188" t="s">
        <v>10629</v>
      </c>
      <c r="C9869" s="188" t="s">
        <v>916</v>
      </c>
      <c r="D9869" s="188" t="s">
        <v>1975</v>
      </c>
      <c r="E9869" s="189">
        <v>0</v>
      </c>
    </row>
    <row r="9870" spans="1:5" x14ac:dyDescent="0.25">
      <c r="A9870" s="190">
        <v>3705011532</v>
      </c>
      <c r="B9870" s="190" t="s">
        <v>10630</v>
      </c>
      <c r="C9870" s="190" t="s">
        <v>916</v>
      </c>
      <c r="D9870" s="190" t="s">
        <v>1975</v>
      </c>
      <c r="E9870" s="191">
        <v>0</v>
      </c>
    </row>
    <row r="9871" spans="1:5" x14ac:dyDescent="0.25">
      <c r="A9871" s="188">
        <v>3705011533</v>
      </c>
      <c r="B9871" s="188" t="s">
        <v>10631</v>
      </c>
      <c r="C9871" s="188" t="s">
        <v>916</v>
      </c>
      <c r="D9871" s="188" t="s">
        <v>1975</v>
      </c>
      <c r="E9871" s="189">
        <v>0</v>
      </c>
    </row>
    <row r="9872" spans="1:5" x14ac:dyDescent="0.25">
      <c r="A9872" s="190">
        <v>3705011534</v>
      </c>
      <c r="B9872" s="190" t="s">
        <v>10632</v>
      </c>
      <c r="C9872" s="190" t="s">
        <v>916</v>
      </c>
      <c r="D9872" s="190" t="s">
        <v>1975</v>
      </c>
      <c r="E9872" s="191">
        <v>0</v>
      </c>
    </row>
    <row r="9873" spans="1:5" x14ac:dyDescent="0.25">
      <c r="A9873" s="188">
        <v>3705011535</v>
      </c>
      <c r="B9873" s="188" t="s">
        <v>10633</v>
      </c>
      <c r="C9873" s="188" t="s">
        <v>916</v>
      </c>
      <c r="D9873" s="188" t="s">
        <v>479</v>
      </c>
      <c r="E9873" s="189">
        <v>0</v>
      </c>
    </row>
    <row r="9874" spans="1:5" x14ac:dyDescent="0.25">
      <c r="A9874" s="190">
        <v>3705011536</v>
      </c>
      <c r="B9874" s="190" t="s">
        <v>12560</v>
      </c>
      <c r="C9874" s="190" t="s">
        <v>916</v>
      </c>
      <c r="D9874" s="190" t="s">
        <v>479</v>
      </c>
      <c r="E9874" s="191">
        <v>0</v>
      </c>
    </row>
    <row r="9875" spans="1:5" x14ac:dyDescent="0.25">
      <c r="A9875" s="188">
        <v>3705011537</v>
      </c>
      <c r="B9875" s="188" t="s">
        <v>12561</v>
      </c>
      <c r="C9875" s="188" t="s">
        <v>916</v>
      </c>
      <c r="D9875" s="188" t="s">
        <v>479</v>
      </c>
      <c r="E9875" s="189">
        <v>0</v>
      </c>
    </row>
    <row r="9876" spans="1:5" x14ac:dyDescent="0.25">
      <c r="A9876" s="190">
        <v>3705011538</v>
      </c>
      <c r="B9876" s="190" t="s">
        <v>12562</v>
      </c>
      <c r="C9876" s="190" t="s">
        <v>916</v>
      </c>
      <c r="D9876" s="190" t="s">
        <v>1975</v>
      </c>
      <c r="E9876" s="191">
        <v>0</v>
      </c>
    </row>
    <row r="9877" spans="1:5" x14ac:dyDescent="0.25">
      <c r="A9877" s="188">
        <v>3705011539</v>
      </c>
      <c r="B9877" s="188" t="s">
        <v>12563</v>
      </c>
      <c r="C9877" s="188" t="s">
        <v>916</v>
      </c>
      <c r="D9877" s="188" t="s">
        <v>479</v>
      </c>
      <c r="E9877" s="189">
        <v>0</v>
      </c>
    </row>
    <row r="9878" spans="1:5" x14ac:dyDescent="0.25">
      <c r="A9878" s="190">
        <v>3705011540</v>
      </c>
      <c r="B9878" s="190" t="s">
        <v>12564</v>
      </c>
      <c r="C9878" s="190" t="s">
        <v>916</v>
      </c>
      <c r="D9878" s="190" t="s">
        <v>1975</v>
      </c>
      <c r="E9878" s="191">
        <v>0</v>
      </c>
    </row>
    <row r="9879" spans="1:5" x14ac:dyDescent="0.25">
      <c r="A9879" s="188">
        <v>3705011541</v>
      </c>
      <c r="B9879" s="188" t="s">
        <v>5913</v>
      </c>
      <c r="C9879" s="188" t="s">
        <v>916</v>
      </c>
      <c r="D9879" s="188" t="s">
        <v>1975</v>
      </c>
      <c r="E9879" s="189">
        <v>0</v>
      </c>
    </row>
    <row r="9880" spans="1:5" x14ac:dyDescent="0.25">
      <c r="A9880" s="190">
        <v>3705011542</v>
      </c>
      <c r="B9880" s="190" t="s">
        <v>12096</v>
      </c>
      <c r="C9880" s="190" t="s">
        <v>916</v>
      </c>
      <c r="D9880" s="190" t="s">
        <v>479</v>
      </c>
      <c r="E9880" s="191">
        <v>0</v>
      </c>
    </row>
    <row r="9881" spans="1:5" x14ac:dyDescent="0.25">
      <c r="A9881" s="188">
        <v>3705011543</v>
      </c>
      <c r="B9881" s="188" t="s">
        <v>12097</v>
      </c>
      <c r="C9881" s="188" t="s">
        <v>916</v>
      </c>
      <c r="D9881" s="188" t="s">
        <v>1975</v>
      </c>
      <c r="E9881" s="189">
        <v>0</v>
      </c>
    </row>
    <row r="9882" spans="1:5" x14ac:dyDescent="0.25">
      <c r="A9882" s="190">
        <v>3705011544</v>
      </c>
      <c r="B9882" s="190" t="s">
        <v>12565</v>
      </c>
      <c r="C9882" s="190" t="s">
        <v>916</v>
      </c>
      <c r="D9882" s="190" t="s">
        <v>479</v>
      </c>
      <c r="E9882" s="191">
        <v>0</v>
      </c>
    </row>
    <row r="9883" spans="1:5" x14ac:dyDescent="0.25">
      <c r="A9883" s="188">
        <v>3705011545</v>
      </c>
      <c r="B9883" s="188" t="s">
        <v>12566</v>
      </c>
      <c r="C9883" s="188" t="s">
        <v>916</v>
      </c>
      <c r="D9883" s="188" t="s">
        <v>479</v>
      </c>
      <c r="E9883" s="189">
        <v>0</v>
      </c>
    </row>
    <row r="9884" spans="1:5" x14ac:dyDescent="0.25">
      <c r="A9884" s="190">
        <v>3705011546</v>
      </c>
      <c r="B9884" s="190" t="s">
        <v>12567</v>
      </c>
      <c r="C9884" s="190" t="s">
        <v>916</v>
      </c>
      <c r="D9884" s="190" t="s">
        <v>1975</v>
      </c>
      <c r="E9884" s="191">
        <v>0</v>
      </c>
    </row>
    <row r="9885" spans="1:5" x14ac:dyDescent="0.25">
      <c r="A9885" s="188">
        <v>3705011547</v>
      </c>
      <c r="B9885" s="188" t="s">
        <v>12568</v>
      </c>
      <c r="C9885" s="188" t="s">
        <v>916</v>
      </c>
      <c r="D9885" s="188" t="s">
        <v>1975</v>
      </c>
      <c r="E9885" s="189">
        <v>0</v>
      </c>
    </row>
    <row r="9886" spans="1:5" x14ac:dyDescent="0.25">
      <c r="A9886" s="190">
        <v>3705011548</v>
      </c>
      <c r="B9886" s="190" t="s">
        <v>12569</v>
      </c>
      <c r="C9886" s="190" t="s">
        <v>916</v>
      </c>
      <c r="D9886" s="190" t="s">
        <v>1975</v>
      </c>
      <c r="E9886" s="191">
        <v>0</v>
      </c>
    </row>
    <row r="9887" spans="1:5" x14ac:dyDescent="0.25">
      <c r="A9887" s="188">
        <v>3705011549</v>
      </c>
      <c r="B9887" s="188" t="s">
        <v>12570</v>
      </c>
      <c r="C9887" s="188" t="s">
        <v>916</v>
      </c>
      <c r="D9887" s="188" t="s">
        <v>1975</v>
      </c>
      <c r="E9887" s="189">
        <v>0</v>
      </c>
    </row>
    <row r="9888" spans="1:5" x14ac:dyDescent="0.25">
      <c r="A9888" s="190">
        <v>3705011550</v>
      </c>
      <c r="B9888" s="190" t="s">
        <v>12571</v>
      </c>
      <c r="C9888" s="190" t="s">
        <v>916</v>
      </c>
      <c r="D9888" s="190" t="s">
        <v>1975</v>
      </c>
      <c r="E9888" s="191">
        <v>0</v>
      </c>
    </row>
    <row r="9889" spans="1:5" x14ac:dyDescent="0.25">
      <c r="A9889" s="188">
        <v>3705011551</v>
      </c>
      <c r="B9889" s="188" t="s">
        <v>12572</v>
      </c>
      <c r="C9889" s="188" t="s">
        <v>916</v>
      </c>
      <c r="D9889" s="188" t="s">
        <v>1975</v>
      </c>
      <c r="E9889" s="189">
        <v>0</v>
      </c>
    </row>
    <row r="9890" spans="1:5" x14ac:dyDescent="0.25">
      <c r="A9890" s="190">
        <v>3705011552</v>
      </c>
      <c r="B9890" s="190" t="s">
        <v>12573</v>
      </c>
      <c r="C9890" s="190" t="s">
        <v>916</v>
      </c>
      <c r="D9890" s="190" t="s">
        <v>1975</v>
      </c>
      <c r="E9890" s="191">
        <v>0</v>
      </c>
    </row>
    <row r="9891" spans="1:5" x14ac:dyDescent="0.25">
      <c r="A9891" s="188">
        <v>3705011553</v>
      </c>
      <c r="B9891" s="188" t="s">
        <v>12574</v>
      </c>
      <c r="C9891" s="188" t="s">
        <v>916</v>
      </c>
      <c r="D9891" s="188" t="s">
        <v>1975</v>
      </c>
      <c r="E9891" s="189">
        <v>0</v>
      </c>
    </row>
    <row r="9892" spans="1:5" x14ac:dyDescent="0.25">
      <c r="A9892" s="190">
        <v>3705011554</v>
      </c>
      <c r="B9892" s="190" t="s">
        <v>12575</v>
      </c>
      <c r="C9892" s="190" t="s">
        <v>916</v>
      </c>
      <c r="D9892" s="190" t="s">
        <v>1975</v>
      </c>
      <c r="E9892" s="191">
        <v>0</v>
      </c>
    </row>
    <row r="9893" spans="1:5" x14ac:dyDescent="0.25">
      <c r="A9893" s="188">
        <v>3705011555</v>
      </c>
      <c r="B9893" s="188" t="s">
        <v>12576</v>
      </c>
      <c r="C9893" s="188" t="s">
        <v>916</v>
      </c>
      <c r="D9893" s="188" t="s">
        <v>1975</v>
      </c>
      <c r="E9893" s="189">
        <v>0</v>
      </c>
    </row>
    <row r="9894" spans="1:5" x14ac:dyDescent="0.25">
      <c r="A9894" s="190">
        <v>3705011556</v>
      </c>
      <c r="B9894" s="190" t="s">
        <v>12577</v>
      </c>
      <c r="C9894" s="190" t="s">
        <v>916</v>
      </c>
      <c r="D9894" s="190" t="s">
        <v>1975</v>
      </c>
      <c r="E9894" s="191">
        <v>0</v>
      </c>
    </row>
    <row r="9895" spans="1:5" x14ac:dyDescent="0.25">
      <c r="A9895" s="188">
        <v>3705011557</v>
      </c>
      <c r="B9895" s="188" t="s">
        <v>12578</v>
      </c>
      <c r="C9895" s="188" t="s">
        <v>916</v>
      </c>
      <c r="D9895" s="188" t="s">
        <v>1975</v>
      </c>
      <c r="E9895" s="189">
        <v>0</v>
      </c>
    </row>
    <row r="9896" spans="1:5" x14ac:dyDescent="0.25">
      <c r="A9896" s="190">
        <v>3705011558</v>
      </c>
      <c r="B9896" s="190" t="s">
        <v>12579</v>
      </c>
      <c r="C9896" s="190" t="s">
        <v>916</v>
      </c>
      <c r="D9896" s="190" t="s">
        <v>1975</v>
      </c>
      <c r="E9896" s="191">
        <v>0</v>
      </c>
    </row>
    <row r="9897" spans="1:5" x14ac:dyDescent="0.25">
      <c r="A9897" s="188">
        <v>3705011559</v>
      </c>
      <c r="B9897" s="188" t="s">
        <v>12580</v>
      </c>
      <c r="C9897" s="188" t="s">
        <v>916</v>
      </c>
      <c r="D9897" s="188" t="s">
        <v>1975</v>
      </c>
      <c r="E9897" s="189">
        <v>0</v>
      </c>
    </row>
    <row r="9898" spans="1:5" x14ac:dyDescent="0.25">
      <c r="A9898" s="190">
        <v>3705011560</v>
      </c>
      <c r="B9898" s="190" t="s">
        <v>12581</v>
      </c>
      <c r="C9898" s="190" t="s">
        <v>916</v>
      </c>
      <c r="D9898" s="190" t="s">
        <v>1975</v>
      </c>
      <c r="E9898" s="191">
        <v>0</v>
      </c>
    </row>
    <row r="9899" spans="1:5" x14ac:dyDescent="0.25">
      <c r="A9899" s="188">
        <v>3705011561</v>
      </c>
      <c r="B9899" s="188" t="s">
        <v>12582</v>
      </c>
      <c r="C9899" s="188" t="s">
        <v>916</v>
      </c>
      <c r="D9899" s="188" t="s">
        <v>1975</v>
      </c>
      <c r="E9899" s="189">
        <v>0</v>
      </c>
    </row>
    <row r="9900" spans="1:5" x14ac:dyDescent="0.25">
      <c r="A9900" s="190">
        <v>3705011562</v>
      </c>
      <c r="B9900" s="190" t="s">
        <v>12583</v>
      </c>
      <c r="C9900" s="190" t="s">
        <v>916</v>
      </c>
      <c r="D9900" s="190" t="s">
        <v>1975</v>
      </c>
      <c r="E9900" s="191">
        <v>0</v>
      </c>
    </row>
    <row r="9901" spans="1:5" x14ac:dyDescent="0.25">
      <c r="A9901" s="188">
        <v>3705011563</v>
      </c>
      <c r="B9901" s="188" t="s">
        <v>12584</v>
      </c>
      <c r="C9901" s="188" t="s">
        <v>916</v>
      </c>
      <c r="D9901" s="188" t="s">
        <v>1975</v>
      </c>
      <c r="E9901" s="189">
        <v>0</v>
      </c>
    </row>
    <row r="9902" spans="1:5" x14ac:dyDescent="0.25">
      <c r="A9902" s="190">
        <v>3705011564</v>
      </c>
      <c r="B9902" s="190" t="s">
        <v>12585</v>
      </c>
      <c r="C9902" s="190" t="s">
        <v>916</v>
      </c>
      <c r="D9902" s="190" t="s">
        <v>1975</v>
      </c>
      <c r="E9902" s="191">
        <v>0</v>
      </c>
    </row>
    <row r="9903" spans="1:5" x14ac:dyDescent="0.25">
      <c r="A9903" s="188">
        <v>3705011565</v>
      </c>
      <c r="B9903" s="188" t="s">
        <v>12586</v>
      </c>
      <c r="C9903" s="188" t="s">
        <v>916</v>
      </c>
      <c r="D9903" s="188" t="s">
        <v>1975</v>
      </c>
      <c r="E9903" s="189">
        <v>0</v>
      </c>
    </row>
    <row r="9904" spans="1:5" x14ac:dyDescent="0.25">
      <c r="A9904" s="190">
        <v>3705011566</v>
      </c>
      <c r="B9904" s="190" t="s">
        <v>12587</v>
      </c>
      <c r="C9904" s="190" t="s">
        <v>916</v>
      </c>
      <c r="D9904" s="190" t="s">
        <v>479</v>
      </c>
      <c r="E9904" s="191">
        <v>0</v>
      </c>
    </row>
    <row r="9905" spans="1:5" x14ac:dyDescent="0.25">
      <c r="A9905" s="188">
        <v>3705011567</v>
      </c>
      <c r="B9905" s="188" t="s">
        <v>12588</v>
      </c>
      <c r="C9905" s="188" t="s">
        <v>916</v>
      </c>
      <c r="D9905" s="188" t="s">
        <v>1975</v>
      </c>
      <c r="E9905" s="189">
        <v>0</v>
      </c>
    </row>
    <row r="9906" spans="1:5" x14ac:dyDescent="0.25">
      <c r="A9906" s="190">
        <v>3705011568</v>
      </c>
      <c r="B9906" s="190" t="s">
        <v>12589</v>
      </c>
      <c r="C9906" s="190" t="s">
        <v>916</v>
      </c>
      <c r="D9906" s="190" t="s">
        <v>1975</v>
      </c>
      <c r="E9906" s="191">
        <v>0</v>
      </c>
    </row>
    <row r="9907" spans="1:5" x14ac:dyDescent="0.25">
      <c r="A9907" s="188">
        <v>3705011569</v>
      </c>
      <c r="B9907" s="188" t="s">
        <v>12590</v>
      </c>
      <c r="C9907" s="188" t="s">
        <v>916</v>
      </c>
      <c r="D9907" s="188" t="s">
        <v>1975</v>
      </c>
      <c r="E9907" s="189">
        <v>0</v>
      </c>
    </row>
    <row r="9908" spans="1:5" x14ac:dyDescent="0.25">
      <c r="A9908" s="190">
        <v>3705011570</v>
      </c>
      <c r="B9908" s="190" t="s">
        <v>12591</v>
      </c>
      <c r="C9908" s="190" t="s">
        <v>916</v>
      </c>
      <c r="D9908" s="190" t="s">
        <v>1975</v>
      </c>
      <c r="E9908" s="191">
        <v>0</v>
      </c>
    </row>
    <row r="9909" spans="1:5" x14ac:dyDescent="0.25">
      <c r="A9909" s="188">
        <v>3705011571</v>
      </c>
      <c r="B9909" s="188" t="s">
        <v>12592</v>
      </c>
      <c r="C9909" s="188" t="s">
        <v>916</v>
      </c>
      <c r="D9909" s="188" t="s">
        <v>1975</v>
      </c>
      <c r="E9909" s="189">
        <v>0</v>
      </c>
    </row>
    <row r="9910" spans="1:5" x14ac:dyDescent="0.25">
      <c r="A9910" s="190">
        <v>3705011572</v>
      </c>
      <c r="B9910" s="190" t="s">
        <v>12593</v>
      </c>
      <c r="C9910" s="190" t="s">
        <v>916</v>
      </c>
      <c r="D9910" s="190" t="s">
        <v>1975</v>
      </c>
      <c r="E9910" s="191">
        <v>0</v>
      </c>
    </row>
    <row r="9911" spans="1:5" x14ac:dyDescent="0.25">
      <c r="A9911" s="188">
        <v>3705011573</v>
      </c>
      <c r="B9911" s="188" t="s">
        <v>12594</v>
      </c>
      <c r="C9911" s="188" t="s">
        <v>916</v>
      </c>
      <c r="D9911" s="188" t="s">
        <v>1975</v>
      </c>
      <c r="E9911" s="189">
        <v>0</v>
      </c>
    </row>
    <row r="9912" spans="1:5" x14ac:dyDescent="0.25">
      <c r="A9912" s="190">
        <v>3705011574</v>
      </c>
      <c r="B9912" s="190" t="s">
        <v>12595</v>
      </c>
      <c r="C9912" s="190" t="s">
        <v>916</v>
      </c>
      <c r="D9912" s="190" t="s">
        <v>1975</v>
      </c>
      <c r="E9912" s="191">
        <v>0</v>
      </c>
    </row>
    <row r="9913" spans="1:5" x14ac:dyDescent="0.25">
      <c r="A9913" s="188">
        <v>3705011575</v>
      </c>
      <c r="B9913" s="188" t="s">
        <v>12596</v>
      </c>
      <c r="C9913" s="188" t="s">
        <v>916</v>
      </c>
      <c r="D9913" s="188" t="s">
        <v>1975</v>
      </c>
      <c r="E9913" s="189">
        <v>0</v>
      </c>
    </row>
    <row r="9914" spans="1:5" x14ac:dyDescent="0.25">
      <c r="A9914" s="190">
        <v>3705011576</v>
      </c>
      <c r="B9914" s="190" t="s">
        <v>12597</v>
      </c>
      <c r="C9914" s="190" t="s">
        <v>916</v>
      </c>
      <c r="D9914" s="190" t="s">
        <v>1975</v>
      </c>
      <c r="E9914" s="191">
        <v>0</v>
      </c>
    </row>
    <row r="9915" spans="1:5" x14ac:dyDescent="0.25">
      <c r="A9915" s="188">
        <v>3705011577</v>
      </c>
      <c r="B9915" s="188" t="s">
        <v>12598</v>
      </c>
      <c r="C9915" s="188" t="s">
        <v>916</v>
      </c>
      <c r="D9915" s="188" t="s">
        <v>1975</v>
      </c>
      <c r="E9915" s="189">
        <v>0</v>
      </c>
    </row>
    <row r="9916" spans="1:5" x14ac:dyDescent="0.25">
      <c r="A9916" s="190">
        <v>3705011578</v>
      </c>
      <c r="B9916" s="190" t="s">
        <v>12599</v>
      </c>
      <c r="C9916" s="190" t="s">
        <v>916</v>
      </c>
      <c r="D9916" s="190" t="s">
        <v>1975</v>
      </c>
      <c r="E9916" s="191">
        <v>0</v>
      </c>
    </row>
    <row r="9917" spans="1:5" x14ac:dyDescent="0.25">
      <c r="A9917" s="188">
        <v>3705011579</v>
      </c>
      <c r="B9917" s="188" t="s">
        <v>12600</v>
      </c>
      <c r="C9917" s="188" t="s">
        <v>916</v>
      </c>
      <c r="D9917" s="188" t="s">
        <v>1975</v>
      </c>
      <c r="E9917" s="189">
        <v>0</v>
      </c>
    </row>
    <row r="9918" spans="1:5" x14ac:dyDescent="0.25">
      <c r="A9918" s="190">
        <v>3705011580</v>
      </c>
      <c r="B9918" s="190" t="s">
        <v>12601</v>
      </c>
      <c r="C9918" s="190" t="s">
        <v>916</v>
      </c>
      <c r="D9918" s="190" t="s">
        <v>1975</v>
      </c>
      <c r="E9918" s="191">
        <v>0</v>
      </c>
    </row>
    <row r="9919" spans="1:5" x14ac:dyDescent="0.25">
      <c r="A9919" s="188">
        <v>3705011581</v>
      </c>
      <c r="B9919" s="188" t="s">
        <v>12602</v>
      </c>
      <c r="C9919" s="188" t="s">
        <v>916</v>
      </c>
      <c r="D9919" s="188" t="s">
        <v>1975</v>
      </c>
      <c r="E9919" s="189">
        <v>0</v>
      </c>
    </row>
    <row r="9920" spans="1:5" x14ac:dyDescent="0.25">
      <c r="A9920" s="190">
        <v>3705011582</v>
      </c>
      <c r="B9920" s="190" t="s">
        <v>12603</v>
      </c>
      <c r="C9920" s="190" t="s">
        <v>916</v>
      </c>
      <c r="D9920" s="190" t="s">
        <v>1975</v>
      </c>
      <c r="E9920" s="191">
        <v>0</v>
      </c>
    </row>
    <row r="9921" spans="1:5" x14ac:dyDescent="0.25">
      <c r="A9921" s="188">
        <v>3705011583</v>
      </c>
      <c r="B9921" s="188" t="s">
        <v>12604</v>
      </c>
      <c r="C9921" s="188" t="s">
        <v>916</v>
      </c>
      <c r="D9921" s="188" t="s">
        <v>1975</v>
      </c>
      <c r="E9921" s="189">
        <v>0</v>
      </c>
    </row>
    <row r="9922" spans="1:5" x14ac:dyDescent="0.25">
      <c r="A9922" s="190">
        <v>3705011584</v>
      </c>
      <c r="B9922" s="190" t="s">
        <v>12605</v>
      </c>
      <c r="C9922" s="190" t="s">
        <v>916</v>
      </c>
      <c r="D9922" s="190" t="s">
        <v>1975</v>
      </c>
      <c r="E9922" s="191">
        <v>0</v>
      </c>
    </row>
    <row r="9923" spans="1:5" x14ac:dyDescent="0.25">
      <c r="A9923" s="188">
        <v>3705011585</v>
      </c>
      <c r="B9923" s="188" t="s">
        <v>12606</v>
      </c>
      <c r="C9923" s="188" t="s">
        <v>916</v>
      </c>
      <c r="D9923" s="188" t="s">
        <v>1975</v>
      </c>
      <c r="E9923" s="189">
        <v>0</v>
      </c>
    </row>
    <row r="9924" spans="1:5" x14ac:dyDescent="0.25">
      <c r="A9924" s="190">
        <v>3705011586</v>
      </c>
      <c r="B9924" s="190" t="s">
        <v>12607</v>
      </c>
      <c r="C9924" s="190" t="s">
        <v>916</v>
      </c>
      <c r="D9924" s="190" t="s">
        <v>1975</v>
      </c>
      <c r="E9924" s="191">
        <v>0</v>
      </c>
    </row>
    <row r="9925" spans="1:5" x14ac:dyDescent="0.25">
      <c r="A9925" s="188">
        <v>3705011587</v>
      </c>
      <c r="B9925" s="188" t="s">
        <v>12098</v>
      </c>
      <c r="C9925" s="188" t="s">
        <v>916</v>
      </c>
      <c r="D9925" s="188" t="s">
        <v>479</v>
      </c>
      <c r="E9925" s="189">
        <v>0</v>
      </c>
    </row>
    <row r="9926" spans="1:5" x14ac:dyDescent="0.25">
      <c r="A9926" s="190">
        <v>3705011588</v>
      </c>
      <c r="B9926" s="190" t="s">
        <v>12099</v>
      </c>
      <c r="C9926" s="190" t="s">
        <v>916</v>
      </c>
      <c r="D9926" s="190" t="s">
        <v>479</v>
      </c>
      <c r="E9926" s="191">
        <v>0</v>
      </c>
    </row>
    <row r="9927" spans="1:5" x14ac:dyDescent="0.25">
      <c r="A9927" s="188">
        <v>3705011589</v>
      </c>
      <c r="B9927" s="188" t="s">
        <v>11799</v>
      </c>
      <c r="C9927" s="188" t="s">
        <v>916</v>
      </c>
      <c r="D9927" s="188" t="s">
        <v>479</v>
      </c>
      <c r="E9927" s="189">
        <v>0</v>
      </c>
    </row>
    <row r="9928" spans="1:5" x14ac:dyDescent="0.25">
      <c r="A9928" s="190">
        <v>3705011590</v>
      </c>
      <c r="B9928" s="190" t="s">
        <v>11919</v>
      </c>
      <c r="C9928" s="190" t="s">
        <v>916</v>
      </c>
      <c r="D9928" s="190" t="s">
        <v>2247</v>
      </c>
      <c r="E9928" s="191">
        <v>0</v>
      </c>
    </row>
    <row r="9929" spans="1:5" x14ac:dyDescent="0.25">
      <c r="A9929" s="188">
        <v>3705011591</v>
      </c>
      <c r="B9929" s="188" t="s">
        <v>12608</v>
      </c>
      <c r="C9929" s="188" t="s">
        <v>916</v>
      </c>
      <c r="D9929" s="188" t="s">
        <v>479</v>
      </c>
      <c r="E9929" s="189">
        <v>0</v>
      </c>
    </row>
    <row r="9930" spans="1:5" x14ac:dyDescent="0.25">
      <c r="A9930" s="190">
        <v>3705011592</v>
      </c>
      <c r="B9930" s="190" t="s">
        <v>12609</v>
      </c>
      <c r="C9930" s="190" t="s">
        <v>916</v>
      </c>
      <c r="D9930" s="190" t="s">
        <v>479</v>
      </c>
      <c r="E9930" s="191">
        <v>0</v>
      </c>
    </row>
    <row r="9931" spans="1:5" x14ac:dyDescent="0.25">
      <c r="A9931" s="188">
        <v>3705011593</v>
      </c>
      <c r="B9931" s="188" t="s">
        <v>12610</v>
      </c>
      <c r="C9931" s="188" t="s">
        <v>916</v>
      </c>
      <c r="D9931" s="188" t="s">
        <v>479</v>
      </c>
      <c r="E9931" s="189">
        <v>0</v>
      </c>
    </row>
    <row r="9932" spans="1:5" x14ac:dyDescent="0.25">
      <c r="A9932" s="190">
        <v>3705011594</v>
      </c>
      <c r="B9932" s="190" t="s">
        <v>12611</v>
      </c>
      <c r="C9932" s="190" t="s">
        <v>916</v>
      </c>
      <c r="D9932" s="190" t="s">
        <v>479</v>
      </c>
      <c r="E9932" s="191">
        <v>0</v>
      </c>
    </row>
    <row r="9933" spans="1:5" x14ac:dyDescent="0.25">
      <c r="A9933" s="188">
        <v>3705011595</v>
      </c>
      <c r="B9933" s="188" t="s">
        <v>12612</v>
      </c>
      <c r="C9933" s="188" t="s">
        <v>916</v>
      </c>
      <c r="D9933" s="188" t="s">
        <v>479</v>
      </c>
      <c r="E9933" s="189">
        <v>0</v>
      </c>
    </row>
    <row r="9934" spans="1:5" x14ac:dyDescent="0.25">
      <c r="A9934" s="190">
        <v>3705011596</v>
      </c>
      <c r="B9934" s="190" t="s">
        <v>12613</v>
      </c>
      <c r="C9934" s="190" t="s">
        <v>916</v>
      </c>
      <c r="D9934" s="190" t="s">
        <v>479</v>
      </c>
      <c r="E9934" s="191">
        <v>0</v>
      </c>
    </row>
    <row r="9935" spans="1:5" x14ac:dyDescent="0.25">
      <c r="A9935" s="188">
        <v>3705011597</v>
      </c>
      <c r="B9935" s="188" t="s">
        <v>12614</v>
      </c>
      <c r="C9935" s="188" t="s">
        <v>916</v>
      </c>
      <c r="D9935" s="188" t="s">
        <v>479</v>
      </c>
      <c r="E9935" s="189">
        <v>0</v>
      </c>
    </row>
    <row r="9936" spans="1:5" x14ac:dyDescent="0.25">
      <c r="A9936" s="190">
        <v>3705011598</v>
      </c>
      <c r="B9936" s="190" t="s">
        <v>12615</v>
      </c>
      <c r="C9936" s="190" t="s">
        <v>916</v>
      </c>
      <c r="D9936" s="190" t="s">
        <v>479</v>
      </c>
      <c r="E9936" s="191">
        <v>0</v>
      </c>
    </row>
    <row r="9937" spans="1:5" x14ac:dyDescent="0.25">
      <c r="A9937" s="188">
        <v>3705011599</v>
      </c>
      <c r="B9937" s="188" t="s">
        <v>12616</v>
      </c>
      <c r="C9937" s="188" t="s">
        <v>916</v>
      </c>
      <c r="D9937" s="188" t="s">
        <v>479</v>
      </c>
      <c r="E9937" s="189">
        <v>0</v>
      </c>
    </row>
    <row r="9938" spans="1:5" x14ac:dyDescent="0.25">
      <c r="A9938" s="190">
        <v>3705011600</v>
      </c>
      <c r="B9938" s="190" t="s">
        <v>12617</v>
      </c>
      <c r="C9938" s="190" t="s">
        <v>916</v>
      </c>
      <c r="D9938" s="190" t="s">
        <v>479</v>
      </c>
      <c r="E9938" s="191">
        <v>0</v>
      </c>
    </row>
    <row r="9939" spans="1:5" x14ac:dyDescent="0.25">
      <c r="A9939" s="188">
        <v>3705011601</v>
      </c>
      <c r="B9939" s="188" t="s">
        <v>12185</v>
      </c>
      <c r="C9939" s="188" t="s">
        <v>916</v>
      </c>
      <c r="D9939" s="188" t="s">
        <v>479</v>
      </c>
      <c r="E9939" s="189">
        <v>0</v>
      </c>
    </row>
    <row r="9940" spans="1:5" x14ac:dyDescent="0.25">
      <c r="A9940" s="190">
        <v>3705011602</v>
      </c>
      <c r="B9940" s="190" t="s">
        <v>12618</v>
      </c>
      <c r="C9940" s="190" t="s">
        <v>916</v>
      </c>
      <c r="D9940" s="190" t="s">
        <v>479</v>
      </c>
      <c r="E9940" s="191">
        <v>0</v>
      </c>
    </row>
    <row r="9941" spans="1:5" x14ac:dyDescent="0.25">
      <c r="A9941" s="188">
        <v>3705011603</v>
      </c>
      <c r="B9941" s="188" t="s">
        <v>12619</v>
      </c>
      <c r="C9941" s="188" t="s">
        <v>916</v>
      </c>
      <c r="D9941" s="188" t="s">
        <v>479</v>
      </c>
      <c r="E9941" s="189">
        <v>0</v>
      </c>
    </row>
    <row r="9942" spans="1:5" x14ac:dyDescent="0.25">
      <c r="A9942" s="190">
        <v>3705011604</v>
      </c>
      <c r="B9942" s="190" t="s">
        <v>12620</v>
      </c>
      <c r="C9942" s="190" t="s">
        <v>916</v>
      </c>
      <c r="D9942" s="190" t="s">
        <v>479</v>
      </c>
      <c r="E9942" s="191">
        <v>0</v>
      </c>
    </row>
    <row r="9943" spans="1:5" x14ac:dyDescent="0.25">
      <c r="A9943" s="188">
        <v>3705011605</v>
      </c>
      <c r="B9943" s="188" t="s">
        <v>12621</v>
      </c>
      <c r="C9943" s="188" t="s">
        <v>916</v>
      </c>
      <c r="D9943" s="188" t="s">
        <v>479</v>
      </c>
      <c r="E9943" s="189">
        <v>0</v>
      </c>
    </row>
    <row r="9944" spans="1:5" x14ac:dyDescent="0.25">
      <c r="A9944" s="190">
        <v>3705011606</v>
      </c>
      <c r="B9944" s="190" t="s">
        <v>12622</v>
      </c>
      <c r="C9944" s="190" t="s">
        <v>916</v>
      </c>
      <c r="D9944" s="190" t="s">
        <v>479</v>
      </c>
      <c r="E9944" s="191">
        <v>0</v>
      </c>
    </row>
    <row r="9945" spans="1:5" x14ac:dyDescent="0.25">
      <c r="A9945" s="188">
        <v>3705011607</v>
      </c>
      <c r="B9945" s="188" t="s">
        <v>12623</v>
      </c>
      <c r="C9945" s="188" t="s">
        <v>916</v>
      </c>
      <c r="D9945" s="188" t="s">
        <v>1975</v>
      </c>
      <c r="E9945" s="189">
        <v>0</v>
      </c>
    </row>
    <row r="9946" spans="1:5" x14ac:dyDescent="0.25">
      <c r="A9946" s="190">
        <v>3705011608</v>
      </c>
      <c r="B9946" s="190" t="s">
        <v>12624</v>
      </c>
      <c r="C9946" s="190" t="s">
        <v>916</v>
      </c>
      <c r="D9946" s="190" t="s">
        <v>1975</v>
      </c>
      <c r="E9946" s="191">
        <v>0</v>
      </c>
    </row>
    <row r="9947" spans="1:5" x14ac:dyDescent="0.25">
      <c r="A9947" s="188">
        <v>3705011609</v>
      </c>
      <c r="B9947" s="188" t="s">
        <v>12625</v>
      </c>
      <c r="C9947" s="188" t="s">
        <v>916</v>
      </c>
      <c r="D9947" s="188" t="s">
        <v>1975</v>
      </c>
      <c r="E9947" s="189">
        <v>0</v>
      </c>
    </row>
    <row r="9948" spans="1:5" x14ac:dyDescent="0.25">
      <c r="A9948" s="190">
        <v>3705011610</v>
      </c>
      <c r="B9948" s="190" t="s">
        <v>12626</v>
      </c>
      <c r="C9948" s="190" t="s">
        <v>916</v>
      </c>
      <c r="D9948" s="190" t="s">
        <v>750</v>
      </c>
      <c r="E9948" s="191">
        <v>0</v>
      </c>
    </row>
    <row r="9949" spans="1:5" x14ac:dyDescent="0.25">
      <c r="A9949" s="188">
        <v>3705011611</v>
      </c>
      <c r="B9949" s="188" t="s">
        <v>12627</v>
      </c>
      <c r="C9949" s="188" t="s">
        <v>916</v>
      </c>
      <c r="D9949" s="188" t="s">
        <v>1975</v>
      </c>
      <c r="E9949" s="189">
        <v>0</v>
      </c>
    </row>
    <row r="9950" spans="1:5" x14ac:dyDescent="0.25">
      <c r="A9950" s="190">
        <v>3705011612</v>
      </c>
      <c r="B9950" s="190" t="s">
        <v>12628</v>
      </c>
      <c r="C9950" s="190" t="s">
        <v>916</v>
      </c>
      <c r="D9950" s="190" t="s">
        <v>479</v>
      </c>
      <c r="E9950" s="191">
        <v>0</v>
      </c>
    </row>
    <row r="9951" spans="1:5" x14ac:dyDescent="0.25">
      <c r="A9951" s="188">
        <v>3705011613</v>
      </c>
      <c r="B9951" s="188" t="s">
        <v>12100</v>
      </c>
      <c r="C9951" s="188" t="s">
        <v>916</v>
      </c>
      <c r="D9951" s="188" t="s">
        <v>479</v>
      </c>
      <c r="E9951" s="189">
        <v>0</v>
      </c>
    </row>
    <row r="9952" spans="1:5" x14ac:dyDescent="0.25">
      <c r="A9952" s="190">
        <v>3705011614</v>
      </c>
      <c r="B9952" s="190" t="s">
        <v>12101</v>
      </c>
      <c r="C9952" s="190" t="s">
        <v>916</v>
      </c>
      <c r="D9952" s="190" t="s">
        <v>479</v>
      </c>
      <c r="E9952" s="191">
        <v>0</v>
      </c>
    </row>
    <row r="9953" spans="1:5" x14ac:dyDescent="0.25">
      <c r="A9953" s="188">
        <v>3705011615</v>
      </c>
      <c r="B9953" s="188" t="s">
        <v>12102</v>
      </c>
      <c r="C9953" s="188" t="s">
        <v>916</v>
      </c>
      <c r="D9953" s="188" t="s">
        <v>479</v>
      </c>
      <c r="E9953" s="189">
        <v>0</v>
      </c>
    </row>
    <row r="9954" spans="1:5" x14ac:dyDescent="0.25">
      <c r="A9954" s="190">
        <v>3705011616</v>
      </c>
      <c r="B9954" s="190" t="s">
        <v>12629</v>
      </c>
      <c r="C9954" s="190" t="s">
        <v>916</v>
      </c>
      <c r="D9954" s="190" t="s">
        <v>479</v>
      </c>
      <c r="E9954" s="191">
        <v>0</v>
      </c>
    </row>
    <row r="9955" spans="1:5" x14ac:dyDescent="0.25">
      <c r="A9955" s="188">
        <v>3705011617</v>
      </c>
      <c r="B9955" s="188" t="s">
        <v>12630</v>
      </c>
      <c r="C9955" s="188" t="s">
        <v>916</v>
      </c>
      <c r="D9955" s="188" t="s">
        <v>1975</v>
      </c>
      <c r="E9955" s="189">
        <v>0</v>
      </c>
    </row>
    <row r="9956" spans="1:5" x14ac:dyDescent="0.25">
      <c r="A9956" s="190">
        <v>3705011618</v>
      </c>
      <c r="B9956" s="190" t="s">
        <v>12631</v>
      </c>
      <c r="C9956" s="190" t="s">
        <v>916</v>
      </c>
      <c r="D9956" s="190" t="s">
        <v>1975</v>
      </c>
      <c r="E9956" s="191">
        <v>0</v>
      </c>
    </row>
    <row r="9957" spans="1:5" x14ac:dyDescent="0.25">
      <c r="A9957" s="188">
        <v>3705011619</v>
      </c>
      <c r="B9957" s="188" t="s">
        <v>12632</v>
      </c>
      <c r="C9957" s="188" t="s">
        <v>916</v>
      </c>
      <c r="D9957" s="188" t="s">
        <v>1975</v>
      </c>
      <c r="E9957" s="189">
        <v>0</v>
      </c>
    </row>
    <row r="9958" spans="1:5" x14ac:dyDescent="0.25">
      <c r="A9958" s="190">
        <v>3705011620</v>
      </c>
      <c r="B9958" s="190" t="s">
        <v>12633</v>
      </c>
      <c r="C9958" s="190" t="s">
        <v>916</v>
      </c>
      <c r="D9958" s="190" t="s">
        <v>1975</v>
      </c>
      <c r="E9958" s="191">
        <v>0</v>
      </c>
    </row>
    <row r="9959" spans="1:5" x14ac:dyDescent="0.25">
      <c r="A9959" s="188">
        <v>3705011621</v>
      </c>
      <c r="B9959" s="188" t="s">
        <v>12634</v>
      </c>
      <c r="C9959" s="188" t="s">
        <v>916</v>
      </c>
      <c r="D9959" s="188" t="s">
        <v>13339</v>
      </c>
      <c r="E9959" s="189">
        <v>0</v>
      </c>
    </row>
    <row r="9960" spans="1:5" x14ac:dyDescent="0.25">
      <c r="A9960" s="190">
        <v>3705011622</v>
      </c>
      <c r="B9960" s="190" t="s">
        <v>12635</v>
      </c>
      <c r="C9960" s="190" t="s">
        <v>916</v>
      </c>
      <c r="D9960" s="190" t="s">
        <v>13339</v>
      </c>
      <c r="E9960" s="191">
        <v>0</v>
      </c>
    </row>
    <row r="9961" spans="1:5" x14ac:dyDescent="0.25">
      <c r="A9961" s="188">
        <v>3705011623</v>
      </c>
      <c r="B9961" s="188" t="s">
        <v>12636</v>
      </c>
      <c r="C9961" s="188" t="s">
        <v>916</v>
      </c>
      <c r="D9961" s="188" t="s">
        <v>13339</v>
      </c>
      <c r="E9961" s="189">
        <v>0</v>
      </c>
    </row>
    <row r="9962" spans="1:5" x14ac:dyDescent="0.25">
      <c r="A9962" s="190">
        <v>3705011624</v>
      </c>
      <c r="B9962" s="190" t="s">
        <v>12637</v>
      </c>
      <c r="C9962" s="190" t="s">
        <v>916</v>
      </c>
      <c r="D9962" s="190" t="s">
        <v>13339</v>
      </c>
      <c r="E9962" s="191">
        <v>0</v>
      </c>
    </row>
    <row r="9963" spans="1:5" x14ac:dyDescent="0.25">
      <c r="A9963" s="188">
        <v>3705011625</v>
      </c>
      <c r="B9963" s="188" t="s">
        <v>12638</v>
      </c>
      <c r="C9963" s="188" t="s">
        <v>916</v>
      </c>
      <c r="D9963" s="188" t="s">
        <v>13339</v>
      </c>
      <c r="E9963" s="189">
        <v>0</v>
      </c>
    </row>
    <row r="9964" spans="1:5" x14ac:dyDescent="0.25">
      <c r="A9964" s="190">
        <v>3705011626</v>
      </c>
      <c r="B9964" s="190" t="s">
        <v>12639</v>
      </c>
      <c r="C9964" s="190" t="s">
        <v>916</v>
      </c>
      <c r="D9964" s="190" t="s">
        <v>13339</v>
      </c>
      <c r="E9964" s="191">
        <v>0</v>
      </c>
    </row>
    <row r="9965" spans="1:5" x14ac:dyDescent="0.25">
      <c r="A9965" s="188">
        <v>3705011627</v>
      </c>
      <c r="B9965" s="188" t="s">
        <v>12640</v>
      </c>
      <c r="C9965" s="188" t="s">
        <v>916</v>
      </c>
      <c r="D9965" s="188" t="s">
        <v>13339</v>
      </c>
      <c r="E9965" s="189">
        <v>0</v>
      </c>
    </row>
    <row r="9966" spans="1:5" x14ac:dyDescent="0.25">
      <c r="A9966" s="190">
        <v>3705011628</v>
      </c>
      <c r="B9966" s="190" t="s">
        <v>12641</v>
      </c>
      <c r="C9966" s="190" t="s">
        <v>916</v>
      </c>
      <c r="D9966" s="190" t="s">
        <v>13339</v>
      </c>
      <c r="E9966" s="191">
        <v>0</v>
      </c>
    </row>
    <row r="9967" spans="1:5" x14ac:dyDescent="0.25">
      <c r="A9967" s="188">
        <v>3705011629</v>
      </c>
      <c r="B9967" s="188" t="s">
        <v>12642</v>
      </c>
      <c r="C9967" s="188" t="s">
        <v>916</v>
      </c>
      <c r="D9967" s="188" t="s">
        <v>13339</v>
      </c>
      <c r="E9967" s="189">
        <v>0</v>
      </c>
    </row>
    <row r="9968" spans="1:5" x14ac:dyDescent="0.25">
      <c r="A9968" s="190">
        <v>3705011630</v>
      </c>
      <c r="B9968" s="190" t="s">
        <v>12643</v>
      </c>
      <c r="C9968" s="190" t="s">
        <v>916</v>
      </c>
      <c r="D9968" s="190" t="s">
        <v>13339</v>
      </c>
      <c r="E9968" s="191">
        <v>0</v>
      </c>
    </row>
    <row r="9969" spans="1:5" x14ac:dyDescent="0.25">
      <c r="A9969" s="188">
        <v>3705011631</v>
      </c>
      <c r="B9969" s="188" t="s">
        <v>12644</v>
      </c>
      <c r="C9969" s="188" t="s">
        <v>916</v>
      </c>
      <c r="D9969" s="188" t="s">
        <v>13339</v>
      </c>
      <c r="E9969" s="189">
        <v>0</v>
      </c>
    </row>
    <row r="9970" spans="1:5" x14ac:dyDescent="0.25">
      <c r="A9970" s="190">
        <v>3705011632</v>
      </c>
      <c r="B9970" s="190" t="s">
        <v>12645</v>
      </c>
      <c r="C9970" s="190" t="s">
        <v>916</v>
      </c>
      <c r="D9970" s="190" t="s">
        <v>13339</v>
      </c>
      <c r="E9970" s="191">
        <v>0</v>
      </c>
    </row>
    <row r="9971" spans="1:5" x14ac:dyDescent="0.25">
      <c r="A9971" s="188">
        <v>3705011633</v>
      </c>
      <c r="B9971" s="188" t="s">
        <v>12646</v>
      </c>
      <c r="C9971" s="188" t="s">
        <v>916</v>
      </c>
      <c r="D9971" s="188" t="s">
        <v>13339</v>
      </c>
      <c r="E9971" s="189">
        <v>0</v>
      </c>
    </row>
    <row r="9972" spans="1:5" x14ac:dyDescent="0.25">
      <c r="A9972" s="190">
        <v>3705011634</v>
      </c>
      <c r="B9972" s="190" t="s">
        <v>12647</v>
      </c>
      <c r="C9972" s="190" t="s">
        <v>916</v>
      </c>
      <c r="D9972" s="190" t="s">
        <v>1975</v>
      </c>
      <c r="E9972" s="191">
        <v>0</v>
      </c>
    </row>
    <row r="9973" spans="1:5" x14ac:dyDescent="0.25">
      <c r="A9973" s="188">
        <v>3705011635</v>
      </c>
      <c r="B9973" s="188" t="s">
        <v>12103</v>
      </c>
      <c r="C9973" s="188" t="s">
        <v>916</v>
      </c>
      <c r="D9973" s="188" t="s">
        <v>1975</v>
      </c>
      <c r="E9973" s="189">
        <v>0</v>
      </c>
    </row>
    <row r="9974" spans="1:5" x14ac:dyDescent="0.25">
      <c r="A9974" s="190">
        <v>3705011636</v>
      </c>
      <c r="B9974" s="190" t="s">
        <v>12648</v>
      </c>
      <c r="C9974" s="190" t="s">
        <v>916</v>
      </c>
      <c r="D9974" s="190" t="s">
        <v>1975</v>
      </c>
      <c r="E9974" s="191">
        <v>0</v>
      </c>
    </row>
    <row r="9975" spans="1:5" x14ac:dyDescent="0.25">
      <c r="A9975" s="188">
        <v>3705011637</v>
      </c>
      <c r="B9975" s="188" t="s">
        <v>12649</v>
      </c>
      <c r="C9975" s="188" t="s">
        <v>916</v>
      </c>
      <c r="D9975" s="188" t="s">
        <v>479</v>
      </c>
      <c r="E9975" s="189">
        <v>0</v>
      </c>
    </row>
    <row r="9976" spans="1:5" x14ac:dyDescent="0.25">
      <c r="A9976" s="190">
        <v>3705011638</v>
      </c>
      <c r="B9976" s="190" t="s">
        <v>12650</v>
      </c>
      <c r="C9976" s="190" t="s">
        <v>916</v>
      </c>
      <c r="D9976" s="190" t="s">
        <v>479</v>
      </c>
      <c r="E9976" s="191">
        <v>0</v>
      </c>
    </row>
    <row r="9977" spans="1:5" x14ac:dyDescent="0.25">
      <c r="A9977" s="188">
        <v>3705011639</v>
      </c>
      <c r="B9977" s="188" t="s">
        <v>12651</v>
      </c>
      <c r="C9977" s="188" t="s">
        <v>916</v>
      </c>
      <c r="D9977" s="188" t="s">
        <v>1975</v>
      </c>
      <c r="E9977" s="189">
        <v>0</v>
      </c>
    </row>
    <row r="9978" spans="1:5" x14ac:dyDescent="0.25">
      <c r="A9978" s="190">
        <v>3705011640</v>
      </c>
      <c r="B9978" s="190" t="s">
        <v>12652</v>
      </c>
      <c r="C9978" s="190" t="s">
        <v>916</v>
      </c>
      <c r="D9978" s="190" t="s">
        <v>1975</v>
      </c>
      <c r="E9978" s="191">
        <v>0</v>
      </c>
    </row>
    <row r="9979" spans="1:5" x14ac:dyDescent="0.25">
      <c r="A9979" s="188">
        <v>3705011641</v>
      </c>
      <c r="B9979" s="188" t="s">
        <v>12653</v>
      </c>
      <c r="C9979" s="188" t="s">
        <v>916</v>
      </c>
      <c r="D9979" s="188" t="s">
        <v>479</v>
      </c>
      <c r="E9979" s="189">
        <v>0</v>
      </c>
    </row>
    <row r="9980" spans="1:5" x14ac:dyDescent="0.25">
      <c r="A9980" s="190">
        <v>3705011642</v>
      </c>
      <c r="B9980" s="190" t="s">
        <v>12654</v>
      </c>
      <c r="C9980" s="190" t="s">
        <v>916</v>
      </c>
      <c r="D9980" s="190" t="s">
        <v>479</v>
      </c>
      <c r="E9980" s="191">
        <v>0</v>
      </c>
    </row>
    <row r="9981" spans="1:5" x14ac:dyDescent="0.25">
      <c r="A9981" s="188">
        <v>3705011643</v>
      </c>
      <c r="B9981" s="188" t="s">
        <v>12655</v>
      </c>
      <c r="C9981" s="188" t="s">
        <v>916</v>
      </c>
      <c r="D9981" s="188" t="s">
        <v>479</v>
      </c>
      <c r="E9981" s="189">
        <v>0</v>
      </c>
    </row>
    <row r="9982" spans="1:5" x14ac:dyDescent="0.25">
      <c r="A9982" s="190">
        <v>3705016980</v>
      </c>
      <c r="B9982" s="190" t="s">
        <v>10634</v>
      </c>
      <c r="C9982" s="190" t="s">
        <v>916</v>
      </c>
      <c r="D9982" s="190" t="s">
        <v>1975</v>
      </c>
      <c r="E9982" s="191">
        <v>0</v>
      </c>
    </row>
    <row r="9983" spans="1:5" x14ac:dyDescent="0.25">
      <c r="A9983" s="188">
        <v>3705016981</v>
      </c>
      <c r="B9983" s="188" t="s">
        <v>7487</v>
      </c>
      <c r="C9983" s="188" t="s">
        <v>916</v>
      </c>
      <c r="D9983" s="188" t="s">
        <v>479</v>
      </c>
      <c r="E9983" s="189">
        <v>0</v>
      </c>
    </row>
    <row r="9984" spans="1:5" x14ac:dyDescent="0.25">
      <c r="A9984" s="190">
        <v>3705020001</v>
      </c>
      <c r="B9984" s="190" t="s">
        <v>2977</v>
      </c>
      <c r="C9984" s="190" t="s">
        <v>916</v>
      </c>
      <c r="D9984" s="190" t="s">
        <v>479</v>
      </c>
      <c r="E9984" s="191">
        <v>0</v>
      </c>
    </row>
    <row r="9985" spans="1:5" x14ac:dyDescent="0.25">
      <c r="A9985" s="188">
        <v>3705020002</v>
      </c>
      <c r="B9985" s="188" t="s">
        <v>3178</v>
      </c>
      <c r="C9985" s="188" t="s">
        <v>916</v>
      </c>
      <c r="D9985" s="188" t="s">
        <v>479</v>
      </c>
      <c r="E9985" s="189">
        <v>0</v>
      </c>
    </row>
    <row r="9986" spans="1:5" x14ac:dyDescent="0.25">
      <c r="A9986" s="190">
        <v>3705020003</v>
      </c>
      <c r="B9986" s="190" t="s">
        <v>3199</v>
      </c>
      <c r="C9986" s="190" t="s">
        <v>916</v>
      </c>
      <c r="D9986" s="190" t="s">
        <v>479</v>
      </c>
      <c r="E9986" s="191">
        <v>0</v>
      </c>
    </row>
    <row r="9987" spans="1:5" x14ac:dyDescent="0.25">
      <c r="A9987" s="188">
        <v>3705020004</v>
      </c>
      <c r="B9987" s="188" t="s">
        <v>3200</v>
      </c>
      <c r="C9987" s="188" t="s">
        <v>916</v>
      </c>
      <c r="D9987" s="188" t="s">
        <v>479</v>
      </c>
      <c r="E9987" s="189">
        <v>0</v>
      </c>
    </row>
    <row r="9988" spans="1:5" x14ac:dyDescent="0.25">
      <c r="A9988" s="190">
        <v>3705020005</v>
      </c>
      <c r="B9988" s="190" t="s">
        <v>3201</v>
      </c>
      <c r="C9988" s="190" t="s">
        <v>916</v>
      </c>
      <c r="D9988" s="190" t="s">
        <v>479</v>
      </c>
      <c r="E9988" s="191">
        <v>0</v>
      </c>
    </row>
    <row r="9989" spans="1:5" x14ac:dyDescent="0.25">
      <c r="A9989" s="188">
        <v>3705020006</v>
      </c>
      <c r="B9989" s="188" t="s">
        <v>3701</v>
      </c>
      <c r="C9989" s="188" t="s">
        <v>916</v>
      </c>
      <c r="D9989" s="188" t="s">
        <v>479</v>
      </c>
      <c r="E9989" s="189">
        <v>0</v>
      </c>
    </row>
    <row r="9990" spans="1:5" x14ac:dyDescent="0.25">
      <c r="A9990" s="190">
        <v>3705020007</v>
      </c>
      <c r="B9990" s="190" t="s">
        <v>3702</v>
      </c>
      <c r="C9990" s="190" t="s">
        <v>916</v>
      </c>
      <c r="D9990" s="190" t="s">
        <v>479</v>
      </c>
      <c r="E9990" s="191">
        <v>0</v>
      </c>
    </row>
    <row r="9991" spans="1:5" x14ac:dyDescent="0.25">
      <c r="A9991" s="188">
        <v>3705020008</v>
      </c>
      <c r="B9991" s="188" t="s">
        <v>3703</v>
      </c>
      <c r="C9991" s="188" t="s">
        <v>916</v>
      </c>
      <c r="D9991" s="188" t="s">
        <v>479</v>
      </c>
      <c r="E9991" s="189">
        <v>0</v>
      </c>
    </row>
    <row r="9992" spans="1:5" x14ac:dyDescent="0.25">
      <c r="A9992" s="190">
        <v>3705020009</v>
      </c>
      <c r="B9992" s="190" t="s">
        <v>3704</v>
      </c>
      <c r="C9992" s="190" t="s">
        <v>916</v>
      </c>
      <c r="D9992" s="190" t="s">
        <v>479</v>
      </c>
      <c r="E9992" s="191">
        <v>0</v>
      </c>
    </row>
    <row r="9993" spans="1:5" x14ac:dyDescent="0.25">
      <c r="A9993" s="188">
        <v>3705020010</v>
      </c>
      <c r="B9993" s="188" t="s">
        <v>3705</v>
      </c>
      <c r="C9993" s="188" t="s">
        <v>916</v>
      </c>
      <c r="D9993" s="188" t="s">
        <v>479</v>
      </c>
      <c r="E9993" s="189">
        <v>0</v>
      </c>
    </row>
    <row r="9994" spans="1:5" x14ac:dyDescent="0.25">
      <c r="A9994" s="190">
        <v>3705020011</v>
      </c>
      <c r="B9994" s="190" t="s">
        <v>3706</v>
      </c>
      <c r="C9994" s="190" t="s">
        <v>916</v>
      </c>
      <c r="D9994" s="190" t="s">
        <v>479</v>
      </c>
      <c r="E9994" s="191">
        <v>0</v>
      </c>
    </row>
    <row r="9995" spans="1:5" x14ac:dyDescent="0.25">
      <c r="A9995" s="188">
        <v>3705020012</v>
      </c>
      <c r="B9995" s="188" t="s">
        <v>3707</v>
      </c>
      <c r="C9995" s="188" t="s">
        <v>916</v>
      </c>
      <c r="D9995" s="188" t="s">
        <v>479</v>
      </c>
      <c r="E9995" s="189">
        <v>0</v>
      </c>
    </row>
    <row r="9996" spans="1:5" x14ac:dyDescent="0.25">
      <c r="A9996" s="190">
        <v>3705020013</v>
      </c>
      <c r="B9996" s="190" t="s">
        <v>3708</v>
      </c>
      <c r="C9996" s="190" t="s">
        <v>916</v>
      </c>
      <c r="D9996" s="190" t="s">
        <v>479</v>
      </c>
      <c r="E9996" s="191">
        <v>0</v>
      </c>
    </row>
    <row r="9997" spans="1:5" x14ac:dyDescent="0.25">
      <c r="A9997" s="188">
        <v>3705020014</v>
      </c>
      <c r="B9997" s="188" t="s">
        <v>5173</v>
      </c>
      <c r="C9997" s="188" t="s">
        <v>916</v>
      </c>
      <c r="D9997" s="188" t="s">
        <v>479</v>
      </c>
      <c r="E9997" s="189">
        <v>0</v>
      </c>
    </row>
    <row r="9998" spans="1:5" x14ac:dyDescent="0.25">
      <c r="A9998" s="190">
        <v>3705020015</v>
      </c>
      <c r="B9998" s="190" t="s">
        <v>5174</v>
      </c>
      <c r="C9998" s="190" t="s">
        <v>916</v>
      </c>
      <c r="D9998" s="190" t="s">
        <v>479</v>
      </c>
      <c r="E9998" s="191">
        <v>0</v>
      </c>
    </row>
    <row r="9999" spans="1:5" x14ac:dyDescent="0.25">
      <c r="A9999" s="188">
        <v>3705020016</v>
      </c>
      <c r="B9999" s="188" t="s">
        <v>3709</v>
      </c>
      <c r="C9999" s="188" t="s">
        <v>916</v>
      </c>
      <c r="D9999" s="188" t="s">
        <v>479</v>
      </c>
      <c r="E9999" s="189">
        <v>0</v>
      </c>
    </row>
    <row r="10000" spans="1:5" x14ac:dyDescent="0.25">
      <c r="A10000" s="190">
        <v>3705020017</v>
      </c>
      <c r="B10000" s="190" t="s">
        <v>3710</v>
      </c>
      <c r="C10000" s="190" t="s">
        <v>916</v>
      </c>
      <c r="D10000" s="190" t="s">
        <v>479</v>
      </c>
      <c r="E10000" s="191">
        <v>0</v>
      </c>
    </row>
    <row r="10001" spans="1:5" x14ac:dyDescent="0.25">
      <c r="A10001" s="188">
        <v>3705020018</v>
      </c>
      <c r="B10001" s="188" t="s">
        <v>3711</v>
      </c>
      <c r="C10001" s="188" t="s">
        <v>916</v>
      </c>
      <c r="D10001" s="188" t="s">
        <v>479</v>
      </c>
      <c r="E10001" s="189">
        <v>0</v>
      </c>
    </row>
    <row r="10002" spans="1:5" x14ac:dyDescent="0.25">
      <c r="A10002" s="190">
        <v>3705020019</v>
      </c>
      <c r="B10002" s="190" t="s">
        <v>3712</v>
      </c>
      <c r="C10002" s="190" t="s">
        <v>916</v>
      </c>
      <c r="D10002" s="190" t="s">
        <v>479</v>
      </c>
      <c r="E10002" s="191">
        <v>0</v>
      </c>
    </row>
    <row r="10003" spans="1:5" x14ac:dyDescent="0.25">
      <c r="A10003" s="188">
        <v>3705020020</v>
      </c>
      <c r="B10003" s="188" t="s">
        <v>4059</v>
      </c>
      <c r="C10003" s="188" t="s">
        <v>916</v>
      </c>
      <c r="D10003" s="188" t="s">
        <v>479</v>
      </c>
      <c r="E10003" s="189">
        <v>0</v>
      </c>
    </row>
    <row r="10004" spans="1:5" x14ac:dyDescent="0.25">
      <c r="A10004" s="190">
        <v>3705020021</v>
      </c>
      <c r="B10004" s="190" t="s">
        <v>7069</v>
      </c>
      <c r="C10004" s="190" t="s">
        <v>916</v>
      </c>
      <c r="D10004" s="190" t="s">
        <v>479</v>
      </c>
      <c r="E10004" s="191">
        <v>0</v>
      </c>
    </row>
    <row r="10005" spans="1:5" x14ac:dyDescent="0.25">
      <c r="A10005" s="188">
        <v>3705020022</v>
      </c>
      <c r="B10005" s="188" t="s">
        <v>3713</v>
      </c>
      <c r="C10005" s="188" t="s">
        <v>916</v>
      </c>
      <c r="D10005" s="188" t="s">
        <v>479</v>
      </c>
      <c r="E10005" s="189">
        <v>0</v>
      </c>
    </row>
    <row r="10006" spans="1:5" x14ac:dyDescent="0.25">
      <c r="A10006" s="190">
        <v>3705020023</v>
      </c>
      <c r="B10006" s="190" t="s">
        <v>3714</v>
      </c>
      <c r="C10006" s="190" t="s">
        <v>916</v>
      </c>
      <c r="D10006" s="190" t="s">
        <v>479</v>
      </c>
      <c r="E10006" s="191">
        <v>0</v>
      </c>
    </row>
    <row r="10007" spans="1:5" x14ac:dyDescent="0.25">
      <c r="A10007" s="188">
        <v>3705020024</v>
      </c>
      <c r="B10007" s="188" t="s">
        <v>3715</v>
      </c>
      <c r="C10007" s="188" t="s">
        <v>916</v>
      </c>
      <c r="D10007" s="188" t="s">
        <v>479</v>
      </c>
      <c r="E10007" s="189">
        <v>0</v>
      </c>
    </row>
    <row r="10008" spans="1:5" x14ac:dyDescent="0.25">
      <c r="A10008" s="190">
        <v>3705020025</v>
      </c>
      <c r="B10008" s="190" t="s">
        <v>3716</v>
      </c>
      <c r="C10008" s="190" t="s">
        <v>916</v>
      </c>
      <c r="D10008" s="190" t="s">
        <v>479</v>
      </c>
      <c r="E10008" s="191">
        <v>0</v>
      </c>
    </row>
    <row r="10009" spans="1:5" x14ac:dyDescent="0.25">
      <c r="A10009" s="188">
        <v>3705020026</v>
      </c>
      <c r="B10009" s="188" t="s">
        <v>4060</v>
      </c>
      <c r="C10009" s="188" t="s">
        <v>916</v>
      </c>
      <c r="D10009" s="188" t="s">
        <v>479</v>
      </c>
      <c r="E10009" s="189">
        <v>0</v>
      </c>
    </row>
    <row r="10010" spans="1:5" x14ac:dyDescent="0.25">
      <c r="A10010" s="190">
        <v>3705020027</v>
      </c>
      <c r="B10010" s="190" t="s">
        <v>5175</v>
      </c>
      <c r="C10010" s="190" t="s">
        <v>916</v>
      </c>
      <c r="D10010" s="190" t="s">
        <v>479</v>
      </c>
      <c r="E10010" s="191">
        <v>0</v>
      </c>
    </row>
    <row r="10011" spans="1:5" x14ac:dyDescent="0.25">
      <c r="A10011" s="188">
        <v>3705020028</v>
      </c>
      <c r="B10011" s="188" t="s">
        <v>3717</v>
      </c>
      <c r="C10011" s="188" t="s">
        <v>916</v>
      </c>
      <c r="D10011" s="188" t="s">
        <v>479</v>
      </c>
      <c r="E10011" s="189">
        <v>0</v>
      </c>
    </row>
    <row r="10012" spans="1:5" x14ac:dyDescent="0.25">
      <c r="A10012" s="190">
        <v>3705020029</v>
      </c>
      <c r="B10012" s="190" t="s">
        <v>3718</v>
      </c>
      <c r="C10012" s="190" t="s">
        <v>916</v>
      </c>
      <c r="D10012" s="190" t="s">
        <v>479</v>
      </c>
      <c r="E10012" s="191">
        <v>0</v>
      </c>
    </row>
    <row r="10013" spans="1:5" x14ac:dyDescent="0.25">
      <c r="A10013" s="188">
        <v>3705020030</v>
      </c>
      <c r="B10013" s="188" t="s">
        <v>3719</v>
      </c>
      <c r="C10013" s="188" t="s">
        <v>916</v>
      </c>
      <c r="D10013" s="188" t="s">
        <v>479</v>
      </c>
      <c r="E10013" s="189">
        <v>0</v>
      </c>
    </row>
    <row r="10014" spans="1:5" x14ac:dyDescent="0.25">
      <c r="A10014" s="190">
        <v>3705020031</v>
      </c>
      <c r="B10014" s="190" t="s">
        <v>3720</v>
      </c>
      <c r="C10014" s="190" t="s">
        <v>916</v>
      </c>
      <c r="D10014" s="190" t="s">
        <v>479</v>
      </c>
      <c r="E10014" s="191">
        <v>0</v>
      </c>
    </row>
    <row r="10015" spans="1:5" x14ac:dyDescent="0.25">
      <c r="A10015" s="188">
        <v>3705020032</v>
      </c>
      <c r="B10015" s="188" t="s">
        <v>5176</v>
      </c>
      <c r="C10015" s="188" t="s">
        <v>916</v>
      </c>
      <c r="D10015" s="188" t="s">
        <v>479</v>
      </c>
      <c r="E10015" s="189">
        <v>0</v>
      </c>
    </row>
    <row r="10016" spans="1:5" x14ac:dyDescent="0.25">
      <c r="A10016" s="190">
        <v>3705020033</v>
      </c>
      <c r="B10016" s="190" t="s">
        <v>5177</v>
      </c>
      <c r="C10016" s="190" t="s">
        <v>916</v>
      </c>
      <c r="D10016" s="190" t="s">
        <v>479</v>
      </c>
      <c r="E10016" s="191">
        <v>0</v>
      </c>
    </row>
    <row r="10017" spans="1:5" x14ac:dyDescent="0.25">
      <c r="A10017" s="188">
        <v>3705020034</v>
      </c>
      <c r="B10017" s="188" t="s">
        <v>5178</v>
      </c>
      <c r="C10017" s="188" t="s">
        <v>916</v>
      </c>
      <c r="D10017" s="188" t="s">
        <v>479</v>
      </c>
      <c r="E10017" s="189">
        <v>0</v>
      </c>
    </row>
    <row r="10018" spans="1:5" x14ac:dyDescent="0.25">
      <c r="A10018" s="190">
        <v>3705020035</v>
      </c>
      <c r="B10018" s="190" t="s">
        <v>5179</v>
      </c>
      <c r="C10018" s="190" t="s">
        <v>916</v>
      </c>
      <c r="D10018" s="190" t="s">
        <v>479</v>
      </c>
      <c r="E10018" s="191">
        <v>0</v>
      </c>
    </row>
    <row r="10019" spans="1:5" x14ac:dyDescent="0.25">
      <c r="A10019" s="188">
        <v>3705020036</v>
      </c>
      <c r="B10019" s="188" t="s">
        <v>5180</v>
      </c>
      <c r="C10019" s="188" t="s">
        <v>916</v>
      </c>
      <c r="D10019" s="188" t="s">
        <v>479</v>
      </c>
      <c r="E10019" s="189">
        <v>0</v>
      </c>
    </row>
    <row r="10020" spans="1:5" x14ac:dyDescent="0.25">
      <c r="A10020" s="190">
        <v>3705020037</v>
      </c>
      <c r="B10020" s="190" t="s">
        <v>5181</v>
      </c>
      <c r="C10020" s="190" t="s">
        <v>916</v>
      </c>
      <c r="D10020" s="190" t="s">
        <v>479</v>
      </c>
      <c r="E10020" s="191">
        <v>0</v>
      </c>
    </row>
    <row r="10021" spans="1:5" x14ac:dyDescent="0.25">
      <c r="A10021" s="188">
        <v>3705020038</v>
      </c>
      <c r="B10021" s="188" t="s">
        <v>5182</v>
      </c>
      <c r="C10021" s="188" t="s">
        <v>916</v>
      </c>
      <c r="D10021" s="188" t="s">
        <v>479</v>
      </c>
      <c r="E10021" s="189">
        <v>0</v>
      </c>
    </row>
    <row r="10022" spans="1:5" x14ac:dyDescent="0.25">
      <c r="A10022" s="190">
        <v>3705020039</v>
      </c>
      <c r="B10022" s="190" t="s">
        <v>5183</v>
      </c>
      <c r="C10022" s="190" t="s">
        <v>916</v>
      </c>
      <c r="D10022" s="190" t="s">
        <v>479</v>
      </c>
      <c r="E10022" s="191">
        <v>0</v>
      </c>
    </row>
    <row r="10023" spans="1:5" x14ac:dyDescent="0.25">
      <c r="A10023" s="188">
        <v>3705020040</v>
      </c>
      <c r="B10023" s="188" t="s">
        <v>5184</v>
      </c>
      <c r="C10023" s="188" t="s">
        <v>916</v>
      </c>
      <c r="D10023" s="188" t="s">
        <v>479</v>
      </c>
      <c r="E10023" s="189">
        <v>0</v>
      </c>
    </row>
    <row r="10024" spans="1:5" x14ac:dyDescent="0.25">
      <c r="A10024" s="190">
        <v>3705020041</v>
      </c>
      <c r="B10024" s="190" t="s">
        <v>5185</v>
      </c>
      <c r="C10024" s="190" t="s">
        <v>916</v>
      </c>
      <c r="D10024" s="190" t="s">
        <v>479</v>
      </c>
      <c r="E10024" s="191">
        <v>0</v>
      </c>
    </row>
    <row r="10025" spans="1:5" x14ac:dyDescent="0.25">
      <c r="A10025" s="188">
        <v>3705020042</v>
      </c>
      <c r="B10025" s="188" t="s">
        <v>3201</v>
      </c>
      <c r="C10025" s="188" t="s">
        <v>916</v>
      </c>
      <c r="D10025" s="188" t="s">
        <v>479</v>
      </c>
      <c r="E10025" s="189">
        <v>0</v>
      </c>
    </row>
    <row r="10026" spans="1:5" x14ac:dyDescent="0.25">
      <c r="A10026" s="190">
        <v>3705020043</v>
      </c>
      <c r="B10026" s="190" t="s">
        <v>5186</v>
      </c>
      <c r="C10026" s="190" t="s">
        <v>916</v>
      </c>
      <c r="D10026" s="190" t="s">
        <v>479</v>
      </c>
      <c r="E10026" s="191">
        <v>0</v>
      </c>
    </row>
    <row r="10027" spans="1:5" x14ac:dyDescent="0.25">
      <c r="A10027" s="188">
        <v>3705020044</v>
      </c>
      <c r="B10027" s="188" t="s">
        <v>5187</v>
      </c>
      <c r="C10027" s="188" t="s">
        <v>916</v>
      </c>
      <c r="D10027" s="188" t="s">
        <v>479</v>
      </c>
      <c r="E10027" s="189">
        <v>0</v>
      </c>
    </row>
    <row r="10028" spans="1:5" x14ac:dyDescent="0.25">
      <c r="A10028" s="190">
        <v>3705020045</v>
      </c>
      <c r="B10028" s="190" t="s">
        <v>5188</v>
      </c>
      <c r="C10028" s="190" t="s">
        <v>916</v>
      </c>
      <c r="D10028" s="190" t="s">
        <v>479</v>
      </c>
      <c r="E10028" s="191">
        <v>0</v>
      </c>
    </row>
    <row r="10029" spans="1:5" x14ac:dyDescent="0.25">
      <c r="A10029" s="188">
        <v>3705020046</v>
      </c>
      <c r="B10029" s="188" t="s">
        <v>5189</v>
      </c>
      <c r="C10029" s="188" t="s">
        <v>916</v>
      </c>
      <c r="D10029" s="188" t="s">
        <v>479</v>
      </c>
      <c r="E10029" s="189">
        <v>0</v>
      </c>
    </row>
    <row r="10030" spans="1:5" x14ac:dyDescent="0.25">
      <c r="A10030" s="190">
        <v>3705020047</v>
      </c>
      <c r="B10030" s="190" t="s">
        <v>5190</v>
      </c>
      <c r="C10030" s="190" t="s">
        <v>916</v>
      </c>
      <c r="D10030" s="190" t="s">
        <v>479</v>
      </c>
      <c r="E10030" s="191">
        <v>0</v>
      </c>
    </row>
    <row r="10031" spans="1:5" x14ac:dyDescent="0.25">
      <c r="A10031" s="188">
        <v>3705020048</v>
      </c>
      <c r="B10031" s="188" t="s">
        <v>5191</v>
      </c>
      <c r="C10031" s="188" t="s">
        <v>916</v>
      </c>
      <c r="D10031" s="188" t="s">
        <v>479</v>
      </c>
      <c r="E10031" s="189">
        <v>0</v>
      </c>
    </row>
    <row r="10032" spans="1:5" x14ac:dyDescent="0.25">
      <c r="A10032" s="190">
        <v>3705020049</v>
      </c>
      <c r="B10032" s="190" t="s">
        <v>8159</v>
      </c>
      <c r="C10032" s="190" t="s">
        <v>916</v>
      </c>
      <c r="D10032" s="190" t="s">
        <v>479</v>
      </c>
      <c r="E10032" s="191">
        <v>0</v>
      </c>
    </row>
    <row r="10033" spans="1:5" x14ac:dyDescent="0.25">
      <c r="A10033" s="188">
        <v>3705020050</v>
      </c>
      <c r="B10033" s="188" t="s">
        <v>8160</v>
      </c>
      <c r="C10033" s="188" t="s">
        <v>916</v>
      </c>
      <c r="D10033" s="188" t="s">
        <v>479</v>
      </c>
      <c r="E10033" s="189">
        <v>0</v>
      </c>
    </row>
    <row r="10034" spans="1:5" x14ac:dyDescent="0.25">
      <c r="A10034" s="190">
        <v>3705020051</v>
      </c>
      <c r="B10034" s="190" t="s">
        <v>8161</v>
      </c>
      <c r="C10034" s="190" t="s">
        <v>916</v>
      </c>
      <c r="D10034" s="190" t="s">
        <v>479</v>
      </c>
      <c r="E10034" s="191">
        <v>0</v>
      </c>
    </row>
    <row r="10035" spans="1:5" x14ac:dyDescent="0.25">
      <c r="A10035" s="188">
        <v>3705020052</v>
      </c>
      <c r="B10035" s="188" t="s">
        <v>8162</v>
      </c>
      <c r="C10035" s="188" t="s">
        <v>916</v>
      </c>
      <c r="D10035" s="188" t="s">
        <v>479</v>
      </c>
      <c r="E10035" s="189">
        <v>0</v>
      </c>
    </row>
    <row r="10036" spans="1:5" x14ac:dyDescent="0.25">
      <c r="A10036" s="190">
        <v>3705020053</v>
      </c>
      <c r="B10036" s="190" t="s">
        <v>8163</v>
      </c>
      <c r="C10036" s="190" t="s">
        <v>916</v>
      </c>
      <c r="D10036" s="190" t="s">
        <v>479</v>
      </c>
      <c r="E10036" s="191">
        <v>0</v>
      </c>
    </row>
    <row r="10037" spans="1:5" x14ac:dyDescent="0.25">
      <c r="A10037" s="188">
        <v>3705020054</v>
      </c>
      <c r="B10037" s="188" t="s">
        <v>8164</v>
      </c>
      <c r="C10037" s="188" t="s">
        <v>916</v>
      </c>
      <c r="D10037" s="188" t="s">
        <v>479</v>
      </c>
      <c r="E10037" s="189">
        <v>0</v>
      </c>
    </row>
    <row r="10038" spans="1:5" x14ac:dyDescent="0.25">
      <c r="A10038" s="190">
        <v>3705020055</v>
      </c>
      <c r="B10038" s="190" t="s">
        <v>8165</v>
      </c>
      <c r="C10038" s="190" t="s">
        <v>916</v>
      </c>
      <c r="D10038" s="190" t="s">
        <v>479</v>
      </c>
      <c r="E10038" s="191">
        <v>0</v>
      </c>
    </row>
    <row r="10039" spans="1:5" x14ac:dyDescent="0.25">
      <c r="A10039" s="188">
        <v>3705020056</v>
      </c>
      <c r="B10039" s="188" t="s">
        <v>8166</v>
      </c>
      <c r="C10039" s="188" t="s">
        <v>916</v>
      </c>
      <c r="D10039" s="188" t="s">
        <v>479</v>
      </c>
      <c r="E10039" s="189">
        <v>0</v>
      </c>
    </row>
    <row r="10040" spans="1:5" x14ac:dyDescent="0.25">
      <c r="A10040" s="190">
        <v>3705020057</v>
      </c>
      <c r="B10040" s="190" t="s">
        <v>8167</v>
      </c>
      <c r="C10040" s="190" t="s">
        <v>916</v>
      </c>
      <c r="D10040" s="190" t="s">
        <v>479</v>
      </c>
      <c r="E10040" s="191">
        <v>0</v>
      </c>
    </row>
    <row r="10041" spans="1:5" x14ac:dyDescent="0.25">
      <c r="A10041" s="188">
        <v>3705020058</v>
      </c>
      <c r="B10041" s="188" t="s">
        <v>8168</v>
      </c>
      <c r="C10041" s="188" t="s">
        <v>916</v>
      </c>
      <c r="D10041" s="188" t="s">
        <v>479</v>
      </c>
      <c r="E10041" s="189">
        <v>0</v>
      </c>
    </row>
    <row r="10042" spans="1:5" x14ac:dyDescent="0.25">
      <c r="A10042" s="190">
        <v>3705020059</v>
      </c>
      <c r="B10042" s="190" t="s">
        <v>10635</v>
      </c>
      <c r="C10042" s="190" t="s">
        <v>916</v>
      </c>
      <c r="D10042" s="190" t="s">
        <v>479</v>
      </c>
      <c r="E10042" s="191">
        <v>0</v>
      </c>
    </row>
    <row r="10043" spans="1:5" x14ac:dyDescent="0.25">
      <c r="A10043" s="188">
        <v>3705020060</v>
      </c>
      <c r="B10043" s="188" t="s">
        <v>12656</v>
      </c>
      <c r="C10043" s="188" t="s">
        <v>916</v>
      </c>
      <c r="D10043" s="188" t="s">
        <v>479</v>
      </c>
      <c r="E10043" s="189">
        <v>0</v>
      </c>
    </row>
    <row r="10044" spans="1:5" x14ac:dyDescent="0.25">
      <c r="A10044" s="190">
        <v>3705030001</v>
      </c>
      <c r="B10044" s="190" t="s">
        <v>2978</v>
      </c>
      <c r="C10044" s="190" t="s">
        <v>916</v>
      </c>
      <c r="D10044" s="190" t="s">
        <v>479</v>
      </c>
      <c r="E10044" s="191">
        <v>0</v>
      </c>
    </row>
    <row r="10045" spans="1:5" x14ac:dyDescent="0.25">
      <c r="A10045" s="188">
        <v>3705030002</v>
      </c>
      <c r="B10045" s="188" t="s">
        <v>2979</v>
      </c>
      <c r="C10045" s="188" t="s">
        <v>916</v>
      </c>
      <c r="D10045" s="188" t="s">
        <v>479</v>
      </c>
      <c r="E10045" s="189">
        <v>0</v>
      </c>
    </row>
    <row r="10046" spans="1:5" x14ac:dyDescent="0.25">
      <c r="A10046" s="190">
        <v>3705030003</v>
      </c>
      <c r="B10046" s="190" t="s">
        <v>2980</v>
      </c>
      <c r="C10046" s="190" t="s">
        <v>916</v>
      </c>
      <c r="D10046" s="190" t="s">
        <v>479</v>
      </c>
      <c r="E10046" s="191">
        <v>0</v>
      </c>
    </row>
    <row r="10047" spans="1:5" x14ac:dyDescent="0.25">
      <c r="A10047" s="188">
        <v>3705030004</v>
      </c>
      <c r="B10047" s="188" t="s">
        <v>2981</v>
      </c>
      <c r="C10047" s="188" t="s">
        <v>916</v>
      </c>
      <c r="D10047" s="188" t="s">
        <v>479</v>
      </c>
      <c r="E10047" s="189">
        <v>0</v>
      </c>
    </row>
    <row r="10048" spans="1:5" x14ac:dyDescent="0.25">
      <c r="A10048" s="190">
        <v>3705030005</v>
      </c>
      <c r="B10048" s="190" t="s">
        <v>2982</v>
      </c>
      <c r="C10048" s="190" t="s">
        <v>916</v>
      </c>
      <c r="D10048" s="190" t="s">
        <v>479</v>
      </c>
      <c r="E10048" s="191">
        <v>0</v>
      </c>
    </row>
    <row r="10049" spans="1:5" x14ac:dyDescent="0.25">
      <c r="A10049" s="188">
        <v>3705030006</v>
      </c>
      <c r="B10049" s="188" t="s">
        <v>2983</v>
      </c>
      <c r="C10049" s="188" t="s">
        <v>916</v>
      </c>
      <c r="D10049" s="188" t="s">
        <v>479</v>
      </c>
      <c r="E10049" s="189">
        <v>0</v>
      </c>
    </row>
    <row r="10050" spans="1:5" x14ac:dyDescent="0.25">
      <c r="A10050" s="190">
        <v>3705030007</v>
      </c>
      <c r="B10050" s="190" t="s">
        <v>3721</v>
      </c>
      <c r="C10050" s="190" t="s">
        <v>916</v>
      </c>
      <c r="D10050" s="190" t="s">
        <v>479</v>
      </c>
      <c r="E10050" s="191">
        <v>0</v>
      </c>
    </row>
    <row r="10051" spans="1:5" x14ac:dyDescent="0.25">
      <c r="A10051" s="188">
        <v>3705030008</v>
      </c>
      <c r="B10051" s="188" t="s">
        <v>3722</v>
      </c>
      <c r="C10051" s="188" t="s">
        <v>916</v>
      </c>
      <c r="D10051" s="188" t="s">
        <v>479</v>
      </c>
      <c r="E10051" s="189">
        <v>0</v>
      </c>
    </row>
    <row r="10052" spans="1:5" x14ac:dyDescent="0.25">
      <c r="A10052" s="190">
        <v>3705030009</v>
      </c>
      <c r="B10052" s="190" t="s">
        <v>5192</v>
      </c>
      <c r="C10052" s="190" t="s">
        <v>916</v>
      </c>
      <c r="D10052" s="190" t="s">
        <v>1975</v>
      </c>
      <c r="E10052" s="191">
        <v>0</v>
      </c>
    </row>
    <row r="10053" spans="1:5" x14ac:dyDescent="0.25">
      <c r="A10053" s="188">
        <v>3705030010</v>
      </c>
      <c r="B10053" s="188" t="s">
        <v>5193</v>
      </c>
      <c r="C10053" s="188" t="s">
        <v>916</v>
      </c>
      <c r="D10053" s="188" t="s">
        <v>1975</v>
      </c>
      <c r="E10053" s="189">
        <v>0</v>
      </c>
    </row>
    <row r="10054" spans="1:5" x14ac:dyDescent="0.25">
      <c r="A10054" s="190">
        <v>3705030011</v>
      </c>
      <c r="B10054" s="190" t="s">
        <v>5194</v>
      </c>
      <c r="C10054" s="190" t="s">
        <v>916</v>
      </c>
      <c r="D10054" s="190" t="s">
        <v>1975</v>
      </c>
      <c r="E10054" s="191">
        <v>0</v>
      </c>
    </row>
    <row r="10055" spans="1:5" x14ac:dyDescent="0.25">
      <c r="A10055" s="188">
        <v>3705030012</v>
      </c>
      <c r="B10055" s="188" t="s">
        <v>5195</v>
      </c>
      <c r="C10055" s="188" t="s">
        <v>916</v>
      </c>
      <c r="D10055" s="188" t="s">
        <v>1975</v>
      </c>
      <c r="E10055" s="189">
        <v>0</v>
      </c>
    </row>
    <row r="10056" spans="1:5" x14ac:dyDescent="0.25">
      <c r="A10056" s="190">
        <v>3705030013</v>
      </c>
      <c r="B10056" s="190" t="s">
        <v>4061</v>
      </c>
      <c r="C10056" s="190" t="s">
        <v>916</v>
      </c>
      <c r="D10056" s="190" t="s">
        <v>479</v>
      </c>
      <c r="E10056" s="191">
        <v>0</v>
      </c>
    </row>
    <row r="10057" spans="1:5" x14ac:dyDescent="0.25">
      <c r="A10057" s="188">
        <v>3705030014</v>
      </c>
      <c r="B10057" s="188" t="s">
        <v>4062</v>
      </c>
      <c r="C10057" s="188" t="s">
        <v>916</v>
      </c>
      <c r="D10057" s="188" t="s">
        <v>479</v>
      </c>
      <c r="E10057" s="189">
        <v>0</v>
      </c>
    </row>
    <row r="10058" spans="1:5" x14ac:dyDescent="0.25">
      <c r="A10058" s="190">
        <v>3705030015</v>
      </c>
      <c r="B10058" s="190" t="s">
        <v>7488</v>
      </c>
      <c r="C10058" s="190" t="s">
        <v>916</v>
      </c>
      <c r="D10058" s="190" t="s">
        <v>479</v>
      </c>
      <c r="E10058" s="191">
        <v>0</v>
      </c>
    </row>
    <row r="10059" spans="1:5" x14ac:dyDescent="0.25">
      <c r="A10059" s="188">
        <v>3705030016</v>
      </c>
      <c r="B10059" s="188" t="s">
        <v>10636</v>
      </c>
      <c r="C10059" s="188" t="s">
        <v>916</v>
      </c>
      <c r="D10059" s="188" t="s">
        <v>479</v>
      </c>
      <c r="E10059" s="189">
        <v>0</v>
      </c>
    </row>
    <row r="10060" spans="1:5" x14ac:dyDescent="0.25">
      <c r="A10060" s="190">
        <v>3705030017</v>
      </c>
      <c r="B10060" s="190" t="s">
        <v>10637</v>
      </c>
      <c r="C10060" s="190" t="s">
        <v>916</v>
      </c>
      <c r="D10060" s="190" t="s">
        <v>479</v>
      </c>
      <c r="E10060" s="191">
        <v>0</v>
      </c>
    </row>
    <row r="10061" spans="1:5" x14ac:dyDescent="0.25">
      <c r="A10061" s="188">
        <v>3705030018</v>
      </c>
      <c r="B10061" s="188" t="s">
        <v>12657</v>
      </c>
      <c r="C10061" s="188" t="s">
        <v>916</v>
      </c>
      <c r="D10061" s="188" t="s">
        <v>479</v>
      </c>
      <c r="E10061" s="189">
        <v>0</v>
      </c>
    </row>
    <row r="10062" spans="1:5" x14ac:dyDescent="0.25">
      <c r="A10062" s="190">
        <v>3705030019</v>
      </c>
      <c r="B10062" s="190" t="s">
        <v>12658</v>
      </c>
      <c r="C10062" s="190" t="s">
        <v>916</v>
      </c>
      <c r="D10062" s="190" t="s">
        <v>479</v>
      </c>
      <c r="E10062" s="191">
        <v>0</v>
      </c>
    </row>
    <row r="10063" spans="1:5" x14ac:dyDescent="0.25">
      <c r="A10063" s="188">
        <v>3705030020</v>
      </c>
      <c r="B10063" s="188" t="s">
        <v>12659</v>
      </c>
      <c r="C10063" s="188" t="s">
        <v>916</v>
      </c>
      <c r="D10063" s="188" t="s">
        <v>479</v>
      </c>
      <c r="E10063" s="189">
        <v>0</v>
      </c>
    </row>
    <row r="10064" spans="1:5" x14ac:dyDescent="0.25">
      <c r="A10064" s="190">
        <v>3705030021</v>
      </c>
      <c r="B10064" s="190" t="s">
        <v>12660</v>
      </c>
      <c r="C10064" s="190" t="s">
        <v>916</v>
      </c>
      <c r="D10064" s="190" t="s">
        <v>479</v>
      </c>
      <c r="E10064" s="191">
        <v>0</v>
      </c>
    </row>
    <row r="10065" spans="1:5" x14ac:dyDescent="0.25">
      <c r="A10065" s="188">
        <v>3705050001</v>
      </c>
      <c r="B10065" s="188" t="s">
        <v>6737</v>
      </c>
      <c r="C10065" s="188" t="s">
        <v>916</v>
      </c>
      <c r="D10065" s="188" t="s">
        <v>2079</v>
      </c>
      <c r="E10065" s="189">
        <v>0</v>
      </c>
    </row>
    <row r="10066" spans="1:5" x14ac:dyDescent="0.25">
      <c r="A10066" s="190">
        <v>3705050002</v>
      </c>
      <c r="B10066" s="190" t="s">
        <v>6241</v>
      </c>
      <c r="C10066" s="190" t="s">
        <v>916</v>
      </c>
      <c r="D10066" s="190" t="s">
        <v>479</v>
      </c>
      <c r="E10066" s="191">
        <v>0</v>
      </c>
    </row>
    <row r="10067" spans="1:5" x14ac:dyDescent="0.25">
      <c r="A10067" s="188">
        <v>3705050003</v>
      </c>
      <c r="B10067" s="188" t="s">
        <v>2984</v>
      </c>
      <c r="C10067" s="188" t="s">
        <v>916</v>
      </c>
      <c r="D10067" s="188" t="s">
        <v>874</v>
      </c>
      <c r="E10067" s="189">
        <v>0</v>
      </c>
    </row>
    <row r="10068" spans="1:5" x14ac:dyDescent="0.25">
      <c r="A10068" s="190">
        <v>3705050004</v>
      </c>
      <c r="B10068" s="190" t="s">
        <v>2985</v>
      </c>
      <c r="C10068" s="190" t="s">
        <v>916</v>
      </c>
      <c r="D10068" s="190" t="s">
        <v>2079</v>
      </c>
      <c r="E10068" s="191">
        <v>0</v>
      </c>
    </row>
    <row r="10069" spans="1:5" x14ac:dyDescent="0.25">
      <c r="A10069" s="188">
        <v>3705050005</v>
      </c>
      <c r="B10069" s="188" t="s">
        <v>10638</v>
      </c>
      <c r="C10069" s="188" t="s">
        <v>916</v>
      </c>
      <c r="D10069" s="188" t="s">
        <v>479</v>
      </c>
      <c r="E10069" s="189">
        <v>0</v>
      </c>
    </row>
    <row r="10070" spans="1:5" x14ac:dyDescent="0.25">
      <c r="A10070" s="190">
        <v>3705050006</v>
      </c>
      <c r="B10070" s="190" t="s">
        <v>2986</v>
      </c>
      <c r="C10070" s="190" t="s">
        <v>916</v>
      </c>
      <c r="D10070" s="190" t="s">
        <v>479</v>
      </c>
      <c r="E10070" s="191">
        <v>0</v>
      </c>
    </row>
    <row r="10071" spans="1:5" x14ac:dyDescent="0.25">
      <c r="A10071" s="188">
        <v>3705050007</v>
      </c>
      <c r="B10071" s="188" t="s">
        <v>2987</v>
      </c>
      <c r="C10071" s="188" t="s">
        <v>916</v>
      </c>
      <c r="D10071" s="188" t="s">
        <v>874</v>
      </c>
      <c r="E10071" s="189">
        <v>0</v>
      </c>
    </row>
    <row r="10072" spans="1:5" x14ac:dyDescent="0.25">
      <c r="A10072" s="190">
        <v>3705050008</v>
      </c>
      <c r="B10072" s="190" t="s">
        <v>2988</v>
      </c>
      <c r="C10072" s="190" t="s">
        <v>916</v>
      </c>
      <c r="D10072" s="190" t="s">
        <v>479</v>
      </c>
      <c r="E10072" s="191">
        <v>0</v>
      </c>
    </row>
    <row r="10073" spans="1:5" x14ac:dyDescent="0.25">
      <c r="A10073" s="188">
        <v>3705050009</v>
      </c>
      <c r="B10073" s="188" t="s">
        <v>2989</v>
      </c>
      <c r="C10073" s="188" t="s">
        <v>916</v>
      </c>
      <c r="D10073" s="188" t="s">
        <v>479</v>
      </c>
      <c r="E10073" s="189">
        <v>0</v>
      </c>
    </row>
    <row r="10074" spans="1:5" x14ac:dyDescent="0.25">
      <c r="A10074" s="190">
        <v>3705050010</v>
      </c>
      <c r="B10074" s="190" t="s">
        <v>6242</v>
      </c>
      <c r="C10074" s="190" t="s">
        <v>916</v>
      </c>
      <c r="D10074" s="190" t="s">
        <v>479</v>
      </c>
      <c r="E10074" s="191">
        <v>0</v>
      </c>
    </row>
    <row r="10075" spans="1:5" x14ac:dyDescent="0.25">
      <c r="A10075" s="188">
        <v>3705050011</v>
      </c>
      <c r="B10075" s="188" t="s">
        <v>2990</v>
      </c>
      <c r="C10075" s="188" t="s">
        <v>916</v>
      </c>
      <c r="D10075" s="188" t="s">
        <v>874</v>
      </c>
      <c r="E10075" s="189">
        <v>0</v>
      </c>
    </row>
    <row r="10076" spans="1:5" x14ac:dyDescent="0.25">
      <c r="A10076" s="190">
        <v>3705050012</v>
      </c>
      <c r="B10076" s="190" t="s">
        <v>2991</v>
      </c>
      <c r="C10076" s="190" t="s">
        <v>916</v>
      </c>
      <c r="D10076" s="190" t="s">
        <v>874</v>
      </c>
      <c r="E10076" s="191">
        <v>0</v>
      </c>
    </row>
    <row r="10077" spans="1:5" x14ac:dyDescent="0.25">
      <c r="A10077" s="188">
        <v>3705050013</v>
      </c>
      <c r="B10077" s="188" t="s">
        <v>2992</v>
      </c>
      <c r="C10077" s="188" t="s">
        <v>916</v>
      </c>
      <c r="D10077" s="188" t="s">
        <v>874</v>
      </c>
      <c r="E10077" s="189">
        <v>0</v>
      </c>
    </row>
    <row r="10078" spans="1:5" x14ac:dyDescent="0.25">
      <c r="A10078" s="190">
        <v>3705050014</v>
      </c>
      <c r="B10078" s="190" t="s">
        <v>2993</v>
      </c>
      <c r="C10078" s="190" t="s">
        <v>916</v>
      </c>
      <c r="D10078" s="190" t="s">
        <v>479</v>
      </c>
      <c r="E10078" s="191">
        <v>0</v>
      </c>
    </row>
    <row r="10079" spans="1:5" x14ac:dyDescent="0.25">
      <c r="A10079" s="188">
        <v>3705050015</v>
      </c>
      <c r="B10079" s="188" t="s">
        <v>2994</v>
      </c>
      <c r="C10079" s="188" t="s">
        <v>916</v>
      </c>
      <c r="D10079" s="188" t="s">
        <v>874</v>
      </c>
      <c r="E10079" s="189">
        <v>0</v>
      </c>
    </row>
    <row r="10080" spans="1:5" x14ac:dyDescent="0.25">
      <c r="A10080" s="190">
        <v>3705050016</v>
      </c>
      <c r="B10080" s="190" t="s">
        <v>2995</v>
      </c>
      <c r="C10080" s="190" t="s">
        <v>916</v>
      </c>
      <c r="D10080" s="190" t="s">
        <v>1975</v>
      </c>
      <c r="E10080" s="191">
        <v>0</v>
      </c>
    </row>
    <row r="10081" spans="1:5" x14ac:dyDescent="0.25">
      <c r="A10081" s="188">
        <v>3705050017</v>
      </c>
      <c r="B10081" s="188" t="s">
        <v>2996</v>
      </c>
      <c r="C10081" s="188" t="s">
        <v>916</v>
      </c>
      <c r="D10081" s="188" t="s">
        <v>1966</v>
      </c>
      <c r="E10081" s="189">
        <v>0</v>
      </c>
    </row>
    <row r="10082" spans="1:5" x14ac:dyDescent="0.25">
      <c r="A10082" s="190">
        <v>3705050018</v>
      </c>
      <c r="B10082" s="190" t="s">
        <v>2082</v>
      </c>
      <c r="C10082" s="190" t="s">
        <v>916</v>
      </c>
      <c r="D10082" s="190" t="s">
        <v>479</v>
      </c>
      <c r="E10082" s="191">
        <v>0</v>
      </c>
    </row>
    <row r="10083" spans="1:5" x14ac:dyDescent="0.25">
      <c r="A10083" s="188">
        <v>3705050019</v>
      </c>
      <c r="B10083" s="188" t="s">
        <v>2997</v>
      </c>
      <c r="C10083" s="188" t="s">
        <v>916</v>
      </c>
      <c r="D10083" s="188" t="s">
        <v>2079</v>
      </c>
      <c r="E10083" s="189">
        <v>0</v>
      </c>
    </row>
    <row r="10084" spans="1:5" x14ac:dyDescent="0.25">
      <c r="A10084" s="190">
        <v>3705050020</v>
      </c>
      <c r="B10084" s="190" t="s">
        <v>2998</v>
      </c>
      <c r="C10084" s="190" t="s">
        <v>916</v>
      </c>
      <c r="D10084" s="190" t="s">
        <v>479</v>
      </c>
      <c r="E10084" s="191">
        <v>0</v>
      </c>
    </row>
    <row r="10085" spans="1:5" x14ac:dyDescent="0.25">
      <c r="A10085" s="188">
        <v>3705050021</v>
      </c>
      <c r="B10085" s="188" t="s">
        <v>2999</v>
      </c>
      <c r="C10085" s="188" t="s">
        <v>916</v>
      </c>
      <c r="D10085" s="188" t="s">
        <v>479</v>
      </c>
      <c r="E10085" s="189">
        <v>0</v>
      </c>
    </row>
    <row r="10086" spans="1:5" x14ac:dyDescent="0.25">
      <c r="A10086" s="190">
        <v>3705050022</v>
      </c>
      <c r="B10086" s="190" t="s">
        <v>3000</v>
      </c>
      <c r="C10086" s="190" t="s">
        <v>916</v>
      </c>
      <c r="D10086" s="190" t="s">
        <v>478</v>
      </c>
      <c r="E10086" s="191">
        <v>0</v>
      </c>
    </row>
    <row r="10087" spans="1:5" x14ac:dyDescent="0.25">
      <c r="A10087" s="188">
        <v>3705050023</v>
      </c>
      <c r="B10087" s="188" t="s">
        <v>3001</v>
      </c>
      <c r="C10087" s="188" t="s">
        <v>916</v>
      </c>
      <c r="D10087" s="188" t="s">
        <v>478</v>
      </c>
      <c r="E10087" s="189">
        <v>0</v>
      </c>
    </row>
    <row r="10088" spans="1:5" x14ac:dyDescent="0.25">
      <c r="A10088" s="190">
        <v>3705050024</v>
      </c>
      <c r="B10088" s="190" t="s">
        <v>3002</v>
      </c>
      <c r="C10088" s="190" t="s">
        <v>916</v>
      </c>
      <c r="D10088" s="190" t="s">
        <v>479</v>
      </c>
      <c r="E10088" s="191">
        <v>0</v>
      </c>
    </row>
    <row r="10089" spans="1:5" x14ac:dyDescent="0.25">
      <c r="A10089" s="188">
        <v>3705050025</v>
      </c>
      <c r="B10089" s="188" t="s">
        <v>3003</v>
      </c>
      <c r="C10089" s="188" t="s">
        <v>916</v>
      </c>
      <c r="D10089" s="188" t="s">
        <v>479</v>
      </c>
      <c r="E10089" s="189">
        <v>0</v>
      </c>
    </row>
    <row r="10090" spans="1:5" x14ac:dyDescent="0.25">
      <c r="A10090" s="190">
        <v>3705050026</v>
      </c>
      <c r="B10090" s="190" t="s">
        <v>12104</v>
      </c>
      <c r="C10090" s="190" t="s">
        <v>916</v>
      </c>
      <c r="D10090" s="190" t="s">
        <v>479</v>
      </c>
      <c r="E10090" s="191">
        <v>0</v>
      </c>
    </row>
    <row r="10091" spans="1:5" x14ac:dyDescent="0.25">
      <c r="A10091" s="188">
        <v>3705050027</v>
      </c>
      <c r="B10091" s="188" t="s">
        <v>7246</v>
      </c>
      <c r="C10091" s="188" t="s">
        <v>916</v>
      </c>
      <c r="D10091" s="188" t="s">
        <v>874</v>
      </c>
      <c r="E10091" s="189">
        <v>0</v>
      </c>
    </row>
    <row r="10092" spans="1:5" x14ac:dyDescent="0.25">
      <c r="A10092" s="190">
        <v>3705050028</v>
      </c>
      <c r="B10092" s="190" t="s">
        <v>3004</v>
      </c>
      <c r="C10092" s="190" t="s">
        <v>916</v>
      </c>
      <c r="D10092" s="190" t="s">
        <v>479</v>
      </c>
      <c r="E10092" s="191">
        <v>0</v>
      </c>
    </row>
    <row r="10093" spans="1:5" x14ac:dyDescent="0.25">
      <c r="A10093" s="188">
        <v>3705050029</v>
      </c>
      <c r="B10093" s="188" t="s">
        <v>12661</v>
      </c>
      <c r="C10093" s="188" t="s">
        <v>916</v>
      </c>
      <c r="D10093" s="188" t="s">
        <v>479</v>
      </c>
      <c r="E10093" s="189">
        <v>0</v>
      </c>
    </row>
    <row r="10094" spans="1:5" x14ac:dyDescent="0.25">
      <c r="A10094" s="190">
        <v>3705050030</v>
      </c>
      <c r="B10094" s="190" t="s">
        <v>3005</v>
      </c>
      <c r="C10094" s="190" t="s">
        <v>916</v>
      </c>
      <c r="D10094" s="190" t="s">
        <v>1975</v>
      </c>
      <c r="E10094" s="191">
        <v>0</v>
      </c>
    </row>
    <row r="10095" spans="1:5" x14ac:dyDescent="0.25">
      <c r="A10095" s="188">
        <v>3705050031</v>
      </c>
      <c r="B10095" s="188" t="s">
        <v>7214</v>
      </c>
      <c r="C10095" s="188" t="s">
        <v>916</v>
      </c>
      <c r="D10095" s="188" t="s">
        <v>1975</v>
      </c>
      <c r="E10095" s="189">
        <v>0</v>
      </c>
    </row>
    <row r="10096" spans="1:5" x14ac:dyDescent="0.25">
      <c r="A10096" s="190">
        <v>3705050032</v>
      </c>
      <c r="B10096" s="190" t="s">
        <v>3006</v>
      </c>
      <c r="C10096" s="190" t="s">
        <v>916</v>
      </c>
      <c r="D10096" s="190" t="s">
        <v>478</v>
      </c>
      <c r="E10096" s="191">
        <v>0</v>
      </c>
    </row>
    <row r="10097" spans="1:5" x14ac:dyDescent="0.25">
      <c r="A10097" s="188">
        <v>3705050033</v>
      </c>
      <c r="B10097" s="188" t="s">
        <v>3007</v>
      </c>
      <c r="C10097" s="188" t="s">
        <v>916</v>
      </c>
      <c r="D10097" s="188" t="s">
        <v>478</v>
      </c>
      <c r="E10097" s="189">
        <v>0</v>
      </c>
    </row>
    <row r="10098" spans="1:5" x14ac:dyDescent="0.25">
      <c r="A10098" s="190">
        <v>3705050034</v>
      </c>
      <c r="B10098" s="190" t="s">
        <v>3008</v>
      </c>
      <c r="C10098" s="190" t="s">
        <v>916</v>
      </c>
      <c r="D10098" s="190" t="s">
        <v>478</v>
      </c>
      <c r="E10098" s="191">
        <v>0</v>
      </c>
    </row>
    <row r="10099" spans="1:5" x14ac:dyDescent="0.25">
      <c r="A10099" s="188">
        <v>3705050035</v>
      </c>
      <c r="B10099" s="188" t="s">
        <v>3009</v>
      </c>
      <c r="C10099" s="188" t="s">
        <v>916</v>
      </c>
      <c r="D10099" s="188" t="s">
        <v>478</v>
      </c>
      <c r="E10099" s="189">
        <v>0</v>
      </c>
    </row>
    <row r="10100" spans="1:5" x14ac:dyDescent="0.25">
      <c r="A10100" s="190">
        <v>3705050036</v>
      </c>
      <c r="B10100" s="190" t="s">
        <v>3010</v>
      </c>
      <c r="C10100" s="190" t="s">
        <v>916</v>
      </c>
      <c r="D10100" s="190" t="s">
        <v>1975</v>
      </c>
      <c r="E10100" s="191">
        <v>0</v>
      </c>
    </row>
    <row r="10101" spans="1:5" x14ac:dyDescent="0.25">
      <c r="A10101" s="188">
        <v>3705050037</v>
      </c>
      <c r="B10101" s="188" t="s">
        <v>3011</v>
      </c>
      <c r="C10101" s="188" t="s">
        <v>916</v>
      </c>
      <c r="D10101" s="188" t="s">
        <v>1975</v>
      </c>
      <c r="E10101" s="189">
        <v>0</v>
      </c>
    </row>
    <row r="10102" spans="1:5" x14ac:dyDescent="0.25">
      <c r="A10102" s="190">
        <v>3705050038</v>
      </c>
      <c r="B10102" s="190" t="s">
        <v>6243</v>
      </c>
      <c r="C10102" s="190" t="s">
        <v>916</v>
      </c>
      <c r="D10102" s="190" t="s">
        <v>1975</v>
      </c>
      <c r="E10102" s="191">
        <v>0</v>
      </c>
    </row>
    <row r="10103" spans="1:5" x14ac:dyDescent="0.25">
      <c r="A10103" s="188">
        <v>3705050039</v>
      </c>
      <c r="B10103" s="188" t="s">
        <v>3012</v>
      </c>
      <c r="C10103" s="188" t="s">
        <v>916</v>
      </c>
      <c r="D10103" s="188" t="s">
        <v>1975</v>
      </c>
      <c r="E10103" s="189">
        <v>0</v>
      </c>
    </row>
    <row r="10104" spans="1:5" x14ac:dyDescent="0.25">
      <c r="A10104" s="190">
        <v>3705050040</v>
      </c>
      <c r="B10104" s="190" t="s">
        <v>3013</v>
      </c>
      <c r="C10104" s="190" t="s">
        <v>916</v>
      </c>
      <c r="D10104" s="190" t="s">
        <v>1975</v>
      </c>
      <c r="E10104" s="191">
        <v>0</v>
      </c>
    </row>
    <row r="10105" spans="1:5" x14ac:dyDescent="0.25">
      <c r="A10105" s="188">
        <v>3705050041</v>
      </c>
      <c r="B10105" s="188" t="s">
        <v>3014</v>
      </c>
      <c r="C10105" s="188" t="s">
        <v>916</v>
      </c>
      <c r="D10105" s="188" t="s">
        <v>1975</v>
      </c>
      <c r="E10105" s="189">
        <v>0</v>
      </c>
    </row>
    <row r="10106" spans="1:5" x14ac:dyDescent="0.25">
      <c r="A10106" s="190">
        <v>3705050042</v>
      </c>
      <c r="B10106" s="190" t="s">
        <v>3015</v>
      </c>
      <c r="C10106" s="190" t="s">
        <v>916</v>
      </c>
      <c r="D10106" s="190" t="s">
        <v>874</v>
      </c>
      <c r="E10106" s="191">
        <v>0</v>
      </c>
    </row>
    <row r="10107" spans="1:5" x14ac:dyDescent="0.25">
      <c r="A10107" s="188">
        <v>3705050043</v>
      </c>
      <c r="B10107" s="188" t="s">
        <v>3016</v>
      </c>
      <c r="C10107" s="188" t="s">
        <v>916</v>
      </c>
      <c r="D10107" s="188" t="s">
        <v>874</v>
      </c>
      <c r="E10107" s="189">
        <v>0</v>
      </c>
    </row>
    <row r="10108" spans="1:5" x14ac:dyDescent="0.25">
      <c r="A10108" s="190">
        <v>3705050044</v>
      </c>
      <c r="B10108" s="190" t="s">
        <v>3017</v>
      </c>
      <c r="C10108" s="190" t="s">
        <v>916</v>
      </c>
      <c r="D10108" s="190" t="s">
        <v>478</v>
      </c>
      <c r="E10108" s="191">
        <v>0</v>
      </c>
    </row>
    <row r="10109" spans="1:5" x14ac:dyDescent="0.25">
      <c r="A10109" s="188">
        <v>3705050045</v>
      </c>
      <c r="B10109" s="188" t="s">
        <v>3018</v>
      </c>
      <c r="C10109" s="188" t="s">
        <v>916</v>
      </c>
      <c r="D10109" s="188" t="s">
        <v>1975</v>
      </c>
      <c r="E10109" s="189">
        <v>0</v>
      </c>
    </row>
    <row r="10110" spans="1:5" x14ac:dyDescent="0.25">
      <c r="A10110" s="190">
        <v>3705050046</v>
      </c>
      <c r="B10110" s="190" t="s">
        <v>3019</v>
      </c>
      <c r="C10110" s="190" t="s">
        <v>916</v>
      </c>
      <c r="D10110" s="190" t="s">
        <v>478</v>
      </c>
      <c r="E10110" s="191">
        <v>0</v>
      </c>
    </row>
    <row r="10111" spans="1:5" x14ac:dyDescent="0.25">
      <c r="A10111" s="188">
        <v>3705050047</v>
      </c>
      <c r="B10111" s="188" t="s">
        <v>5749</v>
      </c>
      <c r="C10111" s="188" t="s">
        <v>916</v>
      </c>
      <c r="D10111" s="188" t="s">
        <v>479</v>
      </c>
      <c r="E10111" s="189">
        <v>0</v>
      </c>
    </row>
    <row r="10112" spans="1:5" x14ac:dyDescent="0.25">
      <c r="A10112" s="190">
        <v>3705050048</v>
      </c>
      <c r="B10112" s="190" t="s">
        <v>3020</v>
      </c>
      <c r="C10112" s="190" t="s">
        <v>916</v>
      </c>
      <c r="D10112" s="190" t="s">
        <v>479</v>
      </c>
      <c r="E10112" s="191">
        <v>0</v>
      </c>
    </row>
    <row r="10113" spans="1:5" x14ac:dyDescent="0.25">
      <c r="A10113" s="188">
        <v>3705050049</v>
      </c>
      <c r="B10113" s="188" t="s">
        <v>7530</v>
      </c>
      <c r="C10113" s="188" t="s">
        <v>916</v>
      </c>
      <c r="D10113" s="188" t="s">
        <v>479</v>
      </c>
      <c r="E10113" s="189">
        <v>0</v>
      </c>
    </row>
    <row r="10114" spans="1:5" x14ac:dyDescent="0.25">
      <c r="A10114" s="190">
        <v>3705050050</v>
      </c>
      <c r="B10114" s="190" t="s">
        <v>3021</v>
      </c>
      <c r="C10114" s="190" t="s">
        <v>916</v>
      </c>
      <c r="D10114" s="190" t="s">
        <v>1975</v>
      </c>
      <c r="E10114" s="191">
        <v>0</v>
      </c>
    </row>
    <row r="10115" spans="1:5" x14ac:dyDescent="0.25">
      <c r="A10115" s="188">
        <v>3705050051</v>
      </c>
      <c r="B10115" s="188" t="s">
        <v>4661</v>
      </c>
      <c r="C10115" s="188" t="s">
        <v>916</v>
      </c>
      <c r="D10115" s="188" t="s">
        <v>1975</v>
      </c>
      <c r="E10115" s="189">
        <v>0</v>
      </c>
    </row>
    <row r="10116" spans="1:5" x14ac:dyDescent="0.25">
      <c r="A10116" s="190">
        <v>3705050052</v>
      </c>
      <c r="B10116" s="190" t="s">
        <v>3022</v>
      </c>
      <c r="C10116" s="190" t="s">
        <v>916</v>
      </c>
      <c r="D10116" s="190" t="s">
        <v>479</v>
      </c>
      <c r="E10116" s="191">
        <v>0</v>
      </c>
    </row>
    <row r="10117" spans="1:5" x14ac:dyDescent="0.25">
      <c r="A10117" s="188">
        <v>3705050053</v>
      </c>
      <c r="B10117" s="188" t="s">
        <v>3023</v>
      </c>
      <c r="C10117" s="188" t="s">
        <v>916</v>
      </c>
      <c r="D10117" s="188" t="s">
        <v>602</v>
      </c>
      <c r="E10117" s="189">
        <v>0</v>
      </c>
    </row>
    <row r="10118" spans="1:5" x14ac:dyDescent="0.25">
      <c r="A10118" s="190">
        <v>3705050054</v>
      </c>
      <c r="B10118" s="190" t="s">
        <v>4662</v>
      </c>
      <c r="C10118" s="190" t="s">
        <v>916</v>
      </c>
      <c r="D10118" s="190" t="s">
        <v>1975</v>
      </c>
      <c r="E10118" s="191">
        <v>0</v>
      </c>
    </row>
    <row r="10119" spans="1:5" x14ac:dyDescent="0.25">
      <c r="A10119" s="188">
        <v>3705050055</v>
      </c>
      <c r="B10119" s="188" t="s">
        <v>6244</v>
      </c>
      <c r="C10119" s="188" t="s">
        <v>916</v>
      </c>
      <c r="D10119" s="188" t="s">
        <v>1975</v>
      </c>
      <c r="E10119" s="189">
        <v>0</v>
      </c>
    </row>
    <row r="10120" spans="1:5" x14ac:dyDescent="0.25">
      <c r="A10120" s="190">
        <v>3705050056</v>
      </c>
      <c r="B10120" s="190" t="s">
        <v>4663</v>
      </c>
      <c r="C10120" s="190" t="s">
        <v>916</v>
      </c>
      <c r="D10120" s="190" t="s">
        <v>1975</v>
      </c>
      <c r="E10120" s="191">
        <v>0</v>
      </c>
    </row>
    <row r="10121" spans="1:5" x14ac:dyDescent="0.25">
      <c r="A10121" s="188">
        <v>3705050057</v>
      </c>
      <c r="B10121" s="188" t="s">
        <v>7303</v>
      </c>
      <c r="C10121" s="188" t="s">
        <v>916</v>
      </c>
      <c r="D10121" s="188" t="s">
        <v>1975</v>
      </c>
      <c r="E10121" s="189">
        <v>0</v>
      </c>
    </row>
    <row r="10122" spans="1:5" x14ac:dyDescent="0.25">
      <c r="A10122" s="190">
        <v>3705050058</v>
      </c>
      <c r="B10122" s="190" t="s">
        <v>3024</v>
      </c>
      <c r="C10122" s="190" t="s">
        <v>916</v>
      </c>
      <c r="D10122" s="190" t="s">
        <v>602</v>
      </c>
      <c r="E10122" s="191">
        <v>0</v>
      </c>
    </row>
    <row r="10123" spans="1:5" x14ac:dyDescent="0.25">
      <c r="A10123" s="188">
        <v>3705050059</v>
      </c>
      <c r="B10123" s="188" t="s">
        <v>6245</v>
      </c>
      <c r="C10123" s="188" t="s">
        <v>916</v>
      </c>
      <c r="D10123" s="188" t="s">
        <v>2024</v>
      </c>
      <c r="E10123" s="189">
        <v>0</v>
      </c>
    </row>
    <row r="10124" spans="1:5" x14ac:dyDescent="0.25">
      <c r="A10124" s="190">
        <v>3705050060</v>
      </c>
      <c r="B10124" s="190" t="s">
        <v>3025</v>
      </c>
      <c r="C10124" s="190" t="s">
        <v>916</v>
      </c>
      <c r="D10124" s="190" t="s">
        <v>2024</v>
      </c>
      <c r="E10124" s="191">
        <v>0</v>
      </c>
    </row>
    <row r="10125" spans="1:5" x14ac:dyDescent="0.25">
      <c r="A10125" s="188">
        <v>3705050061</v>
      </c>
      <c r="B10125" s="188" t="s">
        <v>4664</v>
      </c>
      <c r="C10125" s="188" t="s">
        <v>916</v>
      </c>
      <c r="D10125" s="188" t="s">
        <v>1975</v>
      </c>
      <c r="E10125" s="189">
        <v>0</v>
      </c>
    </row>
    <row r="10126" spans="1:5" x14ac:dyDescent="0.25">
      <c r="A10126" s="190">
        <v>3705050062</v>
      </c>
      <c r="B10126" s="190" t="s">
        <v>12105</v>
      </c>
      <c r="C10126" s="190" t="s">
        <v>916</v>
      </c>
      <c r="D10126" s="190" t="s">
        <v>1975</v>
      </c>
      <c r="E10126" s="191">
        <v>0</v>
      </c>
    </row>
    <row r="10127" spans="1:5" x14ac:dyDescent="0.25">
      <c r="A10127" s="188">
        <v>3705050063</v>
      </c>
      <c r="B10127" s="188" t="s">
        <v>3026</v>
      </c>
      <c r="C10127" s="188" t="s">
        <v>916</v>
      </c>
      <c r="D10127" s="188" t="s">
        <v>1975</v>
      </c>
      <c r="E10127" s="189">
        <v>0</v>
      </c>
    </row>
    <row r="10128" spans="1:5" x14ac:dyDescent="0.25">
      <c r="A10128" s="190">
        <v>3705050064</v>
      </c>
      <c r="B10128" s="190" t="s">
        <v>6246</v>
      </c>
      <c r="C10128" s="190" t="s">
        <v>916</v>
      </c>
      <c r="D10128" s="190" t="s">
        <v>479</v>
      </c>
      <c r="E10128" s="191">
        <v>0</v>
      </c>
    </row>
    <row r="10129" spans="1:5" x14ac:dyDescent="0.25">
      <c r="A10129" s="188">
        <v>3705050065</v>
      </c>
      <c r="B10129" s="188" t="s">
        <v>3175</v>
      </c>
      <c r="C10129" s="188" t="s">
        <v>916</v>
      </c>
      <c r="D10129" s="188" t="s">
        <v>2002</v>
      </c>
      <c r="E10129" s="189">
        <v>0</v>
      </c>
    </row>
    <row r="10130" spans="1:5" x14ac:dyDescent="0.25">
      <c r="A10130" s="190">
        <v>3705050066</v>
      </c>
      <c r="B10130" s="190" t="s">
        <v>3027</v>
      </c>
      <c r="C10130" s="190" t="s">
        <v>916</v>
      </c>
      <c r="D10130" s="190" t="s">
        <v>479</v>
      </c>
      <c r="E10130" s="191">
        <v>0</v>
      </c>
    </row>
    <row r="10131" spans="1:5" x14ac:dyDescent="0.25">
      <c r="A10131" s="188">
        <v>3705050067</v>
      </c>
      <c r="B10131" s="188" t="s">
        <v>3028</v>
      </c>
      <c r="C10131" s="188" t="s">
        <v>916</v>
      </c>
      <c r="D10131" s="188" t="s">
        <v>1975</v>
      </c>
      <c r="E10131" s="189">
        <v>0</v>
      </c>
    </row>
    <row r="10132" spans="1:5" x14ac:dyDescent="0.25">
      <c r="A10132" s="190">
        <v>3705050068</v>
      </c>
      <c r="B10132" s="190" t="s">
        <v>4665</v>
      </c>
      <c r="C10132" s="190" t="s">
        <v>916</v>
      </c>
      <c r="D10132" s="190" t="s">
        <v>2024</v>
      </c>
      <c r="E10132" s="191">
        <v>0</v>
      </c>
    </row>
    <row r="10133" spans="1:5" x14ac:dyDescent="0.25">
      <c r="A10133" s="188">
        <v>3705050069</v>
      </c>
      <c r="B10133" s="188" t="s">
        <v>4666</v>
      </c>
      <c r="C10133" s="188" t="s">
        <v>916</v>
      </c>
      <c r="D10133" s="188" t="s">
        <v>2024</v>
      </c>
      <c r="E10133" s="189">
        <v>0</v>
      </c>
    </row>
    <row r="10134" spans="1:5" x14ac:dyDescent="0.25">
      <c r="A10134" s="190">
        <v>3705050070</v>
      </c>
      <c r="B10134" s="190" t="s">
        <v>4667</v>
      </c>
      <c r="C10134" s="190" t="s">
        <v>916</v>
      </c>
      <c r="D10134" s="190" t="s">
        <v>2024</v>
      </c>
      <c r="E10134" s="191">
        <v>0</v>
      </c>
    </row>
    <row r="10135" spans="1:5" x14ac:dyDescent="0.25">
      <c r="A10135" s="188">
        <v>3705050071</v>
      </c>
      <c r="B10135" s="188" t="s">
        <v>5196</v>
      </c>
      <c r="C10135" s="188" t="s">
        <v>916</v>
      </c>
      <c r="D10135" s="188" t="s">
        <v>2024</v>
      </c>
      <c r="E10135" s="189">
        <v>0</v>
      </c>
    </row>
    <row r="10136" spans="1:5" x14ac:dyDescent="0.25">
      <c r="A10136" s="190">
        <v>3705050072</v>
      </c>
      <c r="B10136" s="190" t="s">
        <v>3029</v>
      </c>
      <c r="C10136" s="190" t="s">
        <v>916</v>
      </c>
      <c r="D10136" s="190" t="s">
        <v>1975</v>
      </c>
      <c r="E10136" s="191">
        <v>0</v>
      </c>
    </row>
    <row r="10137" spans="1:5" x14ac:dyDescent="0.25">
      <c r="A10137" s="188">
        <v>3705050073</v>
      </c>
      <c r="B10137" s="188" t="s">
        <v>3030</v>
      </c>
      <c r="C10137" s="188" t="s">
        <v>916</v>
      </c>
      <c r="D10137" s="188" t="s">
        <v>1975</v>
      </c>
      <c r="E10137" s="189">
        <v>0</v>
      </c>
    </row>
    <row r="10138" spans="1:5" x14ac:dyDescent="0.25">
      <c r="A10138" s="190">
        <v>3705050074</v>
      </c>
      <c r="B10138" s="190" t="s">
        <v>12106</v>
      </c>
      <c r="C10138" s="190" t="s">
        <v>916</v>
      </c>
      <c r="D10138" s="190" t="s">
        <v>1975</v>
      </c>
      <c r="E10138" s="191">
        <v>0</v>
      </c>
    </row>
    <row r="10139" spans="1:5" x14ac:dyDescent="0.25">
      <c r="A10139" s="188">
        <v>3705050075</v>
      </c>
      <c r="B10139" s="188" t="s">
        <v>4668</v>
      </c>
      <c r="C10139" s="188" t="s">
        <v>916</v>
      </c>
      <c r="D10139" s="188" t="s">
        <v>479</v>
      </c>
      <c r="E10139" s="189">
        <v>0</v>
      </c>
    </row>
    <row r="10140" spans="1:5" x14ac:dyDescent="0.25">
      <c r="A10140" s="190">
        <v>3705050076</v>
      </c>
      <c r="B10140" s="190" t="s">
        <v>8925</v>
      </c>
      <c r="C10140" s="190" t="s">
        <v>916</v>
      </c>
      <c r="D10140" s="190" t="s">
        <v>479</v>
      </c>
      <c r="E10140" s="191">
        <v>0</v>
      </c>
    </row>
    <row r="10141" spans="1:5" x14ac:dyDescent="0.25">
      <c r="A10141" s="188">
        <v>3705050077</v>
      </c>
      <c r="B10141" s="188" t="s">
        <v>4669</v>
      </c>
      <c r="C10141" s="188" t="s">
        <v>916</v>
      </c>
      <c r="D10141" s="188" t="s">
        <v>602</v>
      </c>
      <c r="E10141" s="189">
        <v>0</v>
      </c>
    </row>
    <row r="10142" spans="1:5" x14ac:dyDescent="0.25">
      <c r="A10142" s="190">
        <v>3705050078</v>
      </c>
      <c r="B10142" s="190" t="s">
        <v>4670</v>
      </c>
      <c r="C10142" s="190" t="s">
        <v>916</v>
      </c>
      <c r="D10142" s="190" t="s">
        <v>602</v>
      </c>
      <c r="E10142" s="191">
        <v>0</v>
      </c>
    </row>
    <row r="10143" spans="1:5" x14ac:dyDescent="0.25">
      <c r="A10143" s="188">
        <v>3705050079</v>
      </c>
      <c r="B10143" s="188" t="s">
        <v>4671</v>
      </c>
      <c r="C10143" s="188" t="s">
        <v>916</v>
      </c>
      <c r="D10143" s="188" t="s">
        <v>602</v>
      </c>
      <c r="E10143" s="189">
        <v>0</v>
      </c>
    </row>
    <row r="10144" spans="1:5" x14ac:dyDescent="0.25">
      <c r="A10144" s="190">
        <v>3705050080</v>
      </c>
      <c r="B10144" s="190" t="s">
        <v>4672</v>
      </c>
      <c r="C10144" s="190" t="s">
        <v>916</v>
      </c>
      <c r="D10144" s="190" t="s">
        <v>602</v>
      </c>
      <c r="E10144" s="191">
        <v>0</v>
      </c>
    </row>
    <row r="10145" spans="1:5" x14ac:dyDescent="0.25">
      <c r="A10145" s="188">
        <v>3705050081</v>
      </c>
      <c r="B10145" s="188" t="s">
        <v>3031</v>
      </c>
      <c r="C10145" s="188" t="s">
        <v>916</v>
      </c>
      <c r="D10145" s="188" t="s">
        <v>1975</v>
      </c>
      <c r="E10145" s="189">
        <v>0</v>
      </c>
    </row>
    <row r="10146" spans="1:5" x14ac:dyDescent="0.25">
      <c r="A10146" s="190">
        <v>3705050082</v>
      </c>
      <c r="B10146" s="190" t="s">
        <v>4673</v>
      </c>
      <c r="C10146" s="190" t="s">
        <v>916</v>
      </c>
      <c r="D10146" s="190" t="s">
        <v>1975</v>
      </c>
      <c r="E10146" s="191">
        <v>0</v>
      </c>
    </row>
    <row r="10147" spans="1:5" x14ac:dyDescent="0.25">
      <c r="A10147" s="188">
        <v>3705050083</v>
      </c>
      <c r="B10147" s="188" t="s">
        <v>4674</v>
      </c>
      <c r="C10147" s="188" t="s">
        <v>916</v>
      </c>
      <c r="D10147" s="188" t="s">
        <v>1975</v>
      </c>
      <c r="E10147" s="189">
        <v>0</v>
      </c>
    </row>
    <row r="10148" spans="1:5" x14ac:dyDescent="0.25">
      <c r="A10148" s="190">
        <v>3705050084</v>
      </c>
      <c r="B10148" s="190" t="s">
        <v>4675</v>
      </c>
      <c r="C10148" s="190" t="s">
        <v>916</v>
      </c>
      <c r="D10148" s="190" t="s">
        <v>1975</v>
      </c>
      <c r="E10148" s="191">
        <v>0</v>
      </c>
    </row>
    <row r="10149" spans="1:5" x14ac:dyDescent="0.25">
      <c r="A10149" s="188">
        <v>3705050085</v>
      </c>
      <c r="B10149" s="188" t="s">
        <v>4676</v>
      </c>
      <c r="C10149" s="188" t="s">
        <v>916</v>
      </c>
      <c r="D10149" s="188" t="s">
        <v>1975</v>
      </c>
      <c r="E10149" s="189">
        <v>0</v>
      </c>
    </row>
    <row r="10150" spans="1:5" x14ac:dyDescent="0.25">
      <c r="A10150" s="190">
        <v>3705050086</v>
      </c>
      <c r="B10150" s="190" t="s">
        <v>4677</v>
      </c>
      <c r="C10150" s="190" t="s">
        <v>916</v>
      </c>
      <c r="D10150" s="190" t="s">
        <v>1975</v>
      </c>
      <c r="E10150" s="191">
        <v>0</v>
      </c>
    </row>
    <row r="10151" spans="1:5" x14ac:dyDescent="0.25">
      <c r="A10151" s="188">
        <v>3705050087</v>
      </c>
      <c r="B10151" s="188" t="s">
        <v>3032</v>
      </c>
      <c r="C10151" s="188" t="s">
        <v>916</v>
      </c>
      <c r="D10151" s="188" t="s">
        <v>1975</v>
      </c>
      <c r="E10151" s="189">
        <v>0</v>
      </c>
    </row>
    <row r="10152" spans="1:5" x14ac:dyDescent="0.25">
      <c r="A10152" s="190">
        <v>3705050088</v>
      </c>
      <c r="B10152" s="190" t="s">
        <v>3033</v>
      </c>
      <c r="C10152" s="190" t="s">
        <v>916</v>
      </c>
      <c r="D10152" s="190" t="s">
        <v>1975</v>
      </c>
      <c r="E10152" s="191">
        <v>0</v>
      </c>
    </row>
    <row r="10153" spans="1:5" x14ac:dyDescent="0.25">
      <c r="A10153" s="188">
        <v>3705050089</v>
      </c>
      <c r="B10153" s="188" t="s">
        <v>3034</v>
      </c>
      <c r="C10153" s="188" t="s">
        <v>916</v>
      </c>
      <c r="D10153" s="188" t="s">
        <v>1975</v>
      </c>
      <c r="E10153" s="189">
        <v>0</v>
      </c>
    </row>
    <row r="10154" spans="1:5" x14ac:dyDescent="0.25">
      <c r="A10154" s="190">
        <v>3705050090</v>
      </c>
      <c r="B10154" s="190" t="s">
        <v>3035</v>
      </c>
      <c r="C10154" s="190" t="s">
        <v>916</v>
      </c>
      <c r="D10154" s="190" t="s">
        <v>1975</v>
      </c>
      <c r="E10154" s="191">
        <v>0</v>
      </c>
    </row>
    <row r="10155" spans="1:5" x14ac:dyDescent="0.25">
      <c r="A10155" s="188">
        <v>3705050091</v>
      </c>
      <c r="B10155" s="188" t="s">
        <v>4678</v>
      </c>
      <c r="C10155" s="188" t="s">
        <v>916</v>
      </c>
      <c r="D10155" s="188" t="s">
        <v>1975</v>
      </c>
      <c r="E10155" s="189">
        <v>0</v>
      </c>
    </row>
    <row r="10156" spans="1:5" x14ac:dyDescent="0.25">
      <c r="A10156" s="190">
        <v>3705050092</v>
      </c>
      <c r="B10156" s="190" t="s">
        <v>3036</v>
      </c>
      <c r="C10156" s="190" t="s">
        <v>916</v>
      </c>
      <c r="D10156" s="190" t="s">
        <v>1975</v>
      </c>
      <c r="E10156" s="191">
        <v>0</v>
      </c>
    </row>
    <row r="10157" spans="1:5" x14ac:dyDescent="0.25">
      <c r="A10157" s="188">
        <v>3705050093</v>
      </c>
      <c r="B10157" s="188" t="s">
        <v>4679</v>
      </c>
      <c r="C10157" s="188" t="s">
        <v>916</v>
      </c>
      <c r="D10157" s="188" t="s">
        <v>1975</v>
      </c>
      <c r="E10157" s="189">
        <v>0</v>
      </c>
    </row>
    <row r="10158" spans="1:5" x14ac:dyDescent="0.25">
      <c r="A10158" s="190">
        <v>3705050094</v>
      </c>
      <c r="B10158" s="190" t="s">
        <v>3037</v>
      </c>
      <c r="C10158" s="190" t="s">
        <v>916</v>
      </c>
      <c r="D10158" s="190" t="s">
        <v>1975</v>
      </c>
      <c r="E10158" s="191">
        <v>0</v>
      </c>
    </row>
    <row r="10159" spans="1:5" x14ac:dyDescent="0.25">
      <c r="A10159" s="188">
        <v>3705050095</v>
      </c>
      <c r="B10159" s="188" t="s">
        <v>7489</v>
      </c>
      <c r="C10159" s="188" t="s">
        <v>916</v>
      </c>
      <c r="D10159" s="188" t="s">
        <v>1975</v>
      </c>
      <c r="E10159" s="189">
        <v>0</v>
      </c>
    </row>
    <row r="10160" spans="1:5" x14ac:dyDescent="0.25">
      <c r="A10160" s="190">
        <v>3705050096</v>
      </c>
      <c r="B10160" s="190" t="s">
        <v>12107</v>
      </c>
      <c r="C10160" s="190" t="s">
        <v>916</v>
      </c>
      <c r="D10160" s="190" t="s">
        <v>1975</v>
      </c>
      <c r="E10160" s="191">
        <v>0</v>
      </c>
    </row>
    <row r="10161" spans="1:5" x14ac:dyDescent="0.25">
      <c r="A10161" s="188">
        <v>3705050097</v>
      </c>
      <c r="B10161" s="188" t="s">
        <v>4680</v>
      </c>
      <c r="C10161" s="188" t="s">
        <v>916</v>
      </c>
      <c r="D10161" s="188" t="s">
        <v>1975</v>
      </c>
      <c r="E10161" s="189">
        <v>0</v>
      </c>
    </row>
    <row r="10162" spans="1:5" x14ac:dyDescent="0.25">
      <c r="A10162" s="190">
        <v>3705050098</v>
      </c>
      <c r="B10162" s="190" t="s">
        <v>3038</v>
      </c>
      <c r="C10162" s="190" t="s">
        <v>916</v>
      </c>
      <c r="D10162" s="190" t="s">
        <v>1975</v>
      </c>
      <c r="E10162" s="191">
        <v>0</v>
      </c>
    </row>
    <row r="10163" spans="1:5" x14ac:dyDescent="0.25">
      <c r="A10163" s="188">
        <v>3705050099</v>
      </c>
      <c r="B10163" s="188" t="s">
        <v>7270</v>
      </c>
      <c r="C10163" s="188" t="s">
        <v>916</v>
      </c>
      <c r="D10163" s="188" t="s">
        <v>1975</v>
      </c>
      <c r="E10163" s="189">
        <v>0</v>
      </c>
    </row>
    <row r="10164" spans="1:5" x14ac:dyDescent="0.25">
      <c r="A10164" s="190">
        <v>3705050100</v>
      </c>
      <c r="B10164" s="190" t="s">
        <v>7490</v>
      </c>
      <c r="C10164" s="190" t="s">
        <v>916</v>
      </c>
      <c r="D10164" s="190" t="s">
        <v>1975</v>
      </c>
      <c r="E10164" s="191">
        <v>0</v>
      </c>
    </row>
    <row r="10165" spans="1:5" x14ac:dyDescent="0.25">
      <c r="A10165" s="188">
        <v>3705050101</v>
      </c>
      <c r="B10165" s="188" t="s">
        <v>7491</v>
      </c>
      <c r="C10165" s="188" t="s">
        <v>916</v>
      </c>
      <c r="D10165" s="188" t="s">
        <v>1975</v>
      </c>
      <c r="E10165" s="189">
        <v>0</v>
      </c>
    </row>
    <row r="10166" spans="1:5" x14ac:dyDescent="0.25">
      <c r="A10166" s="190">
        <v>3705050102</v>
      </c>
      <c r="B10166" s="190" t="s">
        <v>4681</v>
      </c>
      <c r="C10166" s="190" t="s">
        <v>916</v>
      </c>
      <c r="D10166" s="190" t="s">
        <v>1975</v>
      </c>
      <c r="E10166" s="191">
        <v>0</v>
      </c>
    </row>
    <row r="10167" spans="1:5" x14ac:dyDescent="0.25">
      <c r="A10167" s="188">
        <v>3705050103</v>
      </c>
      <c r="B10167" s="188" t="s">
        <v>6247</v>
      </c>
      <c r="C10167" s="188" t="s">
        <v>916</v>
      </c>
      <c r="D10167" s="188" t="s">
        <v>1975</v>
      </c>
      <c r="E10167" s="189">
        <v>0</v>
      </c>
    </row>
    <row r="10168" spans="1:5" x14ac:dyDescent="0.25">
      <c r="A10168" s="190">
        <v>3705050104</v>
      </c>
      <c r="B10168" s="190" t="s">
        <v>7492</v>
      </c>
      <c r="C10168" s="190" t="s">
        <v>916</v>
      </c>
      <c r="D10168" s="190" t="s">
        <v>479</v>
      </c>
      <c r="E10168" s="191">
        <v>0</v>
      </c>
    </row>
    <row r="10169" spans="1:5" x14ac:dyDescent="0.25">
      <c r="A10169" s="188">
        <v>3705050105</v>
      </c>
      <c r="B10169" s="188" t="s">
        <v>12108</v>
      </c>
      <c r="C10169" s="188" t="s">
        <v>916</v>
      </c>
      <c r="D10169" s="188" t="s">
        <v>1975</v>
      </c>
      <c r="E10169" s="189">
        <v>0</v>
      </c>
    </row>
    <row r="10170" spans="1:5" x14ac:dyDescent="0.25">
      <c r="A10170" s="190">
        <v>3705050106</v>
      </c>
      <c r="B10170" s="190" t="s">
        <v>2085</v>
      </c>
      <c r="C10170" s="190" t="s">
        <v>916</v>
      </c>
      <c r="D10170" s="190" t="s">
        <v>479</v>
      </c>
      <c r="E10170" s="191">
        <v>0</v>
      </c>
    </row>
    <row r="10171" spans="1:5" x14ac:dyDescent="0.25">
      <c r="A10171" s="188">
        <v>3705050107</v>
      </c>
      <c r="B10171" s="188" t="s">
        <v>3039</v>
      </c>
      <c r="C10171" s="188" t="s">
        <v>916</v>
      </c>
      <c r="D10171" s="188" t="s">
        <v>479</v>
      </c>
      <c r="E10171" s="189">
        <v>0</v>
      </c>
    </row>
    <row r="10172" spans="1:5" x14ac:dyDescent="0.25">
      <c r="A10172" s="190">
        <v>3705050108</v>
      </c>
      <c r="B10172" s="190" t="s">
        <v>6248</v>
      </c>
      <c r="C10172" s="190" t="s">
        <v>916</v>
      </c>
      <c r="D10172" s="190" t="s">
        <v>478</v>
      </c>
      <c r="E10172" s="191">
        <v>0</v>
      </c>
    </row>
    <row r="10173" spans="1:5" x14ac:dyDescent="0.25">
      <c r="A10173" s="188">
        <v>3705050109</v>
      </c>
      <c r="B10173" s="188" t="s">
        <v>3040</v>
      </c>
      <c r="C10173" s="188" t="s">
        <v>916</v>
      </c>
      <c r="D10173" s="188" t="s">
        <v>479</v>
      </c>
      <c r="E10173" s="189">
        <v>0</v>
      </c>
    </row>
    <row r="10174" spans="1:5" x14ac:dyDescent="0.25">
      <c r="A10174" s="190">
        <v>3705050110</v>
      </c>
      <c r="B10174" s="190" t="s">
        <v>7247</v>
      </c>
      <c r="C10174" s="190" t="s">
        <v>916</v>
      </c>
      <c r="D10174" s="190" t="s">
        <v>479</v>
      </c>
      <c r="E10174" s="191">
        <v>0</v>
      </c>
    </row>
    <row r="10175" spans="1:5" x14ac:dyDescent="0.25">
      <c r="A10175" s="188">
        <v>3705050111</v>
      </c>
      <c r="B10175" s="188" t="s">
        <v>3041</v>
      </c>
      <c r="C10175" s="188" t="s">
        <v>916</v>
      </c>
      <c r="D10175" s="188" t="s">
        <v>479</v>
      </c>
      <c r="E10175" s="189">
        <v>0</v>
      </c>
    </row>
    <row r="10176" spans="1:5" x14ac:dyDescent="0.25">
      <c r="A10176" s="190">
        <v>3705050112</v>
      </c>
      <c r="B10176" s="190" t="s">
        <v>3042</v>
      </c>
      <c r="C10176" s="190" t="s">
        <v>916</v>
      </c>
      <c r="D10176" s="190" t="s">
        <v>479</v>
      </c>
      <c r="E10176" s="191">
        <v>0</v>
      </c>
    </row>
    <row r="10177" spans="1:5" x14ac:dyDescent="0.25">
      <c r="A10177" s="188">
        <v>3705050113</v>
      </c>
      <c r="B10177" s="188" t="s">
        <v>4682</v>
      </c>
      <c r="C10177" s="188" t="s">
        <v>916</v>
      </c>
      <c r="D10177" s="188" t="s">
        <v>479</v>
      </c>
      <c r="E10177" s="189">
        <v>0</v>
      </c>
    </row>
    <row r="10178" spans="1:5" x14ac:dyDescent="0.25">
      <c r="A10178" s="190">
        <v>3705050114</v>
      </c>
      <c r="B10178" s="190" t="s">
        <v>3043</v>
      </c>
      <c r="C10178" s="190" t="s">
        <v>916</v>
      </c>
      <c r="D10178" s="190" t="s">
        <v>479</v>
      </c>
      <c r="E10178" s="191">
        <v>0</v>
      </c>
    </row>
    <row r="10179" spans="1:5" x14ac:dyDescent="0.25">
      <c r="A10179" s="188">
        <v>3705050115</v>
      </c>
      <c r="B10179" s="188" t="s">
        <v>3044</v>
      </c>
      <c r="C10179" s="188" t="s">
        <v>916</v>
      </c>
      <c r="D10179" s="188" t="s">
        <v>1975</v>
      </c>
      <c r="E10179" s="189">
        <v>0</v>
      </c>
    </row>
    <row r="10180" spans="1:5" x14ac:dyDescent="0.25">
      <c r="A10180" s="190">
        <v>3705050116</v>
      </c>
      <c r="B10180" s="190" t="s">
        <v>7493</v>
      </c>
      <c r="C10180" s="190" t="s">
        <v>916</v>
      </c>
      <c r="D10180" s="190" t="s">
        <v>1975</v>
      </c>
      <c r="E10180" s="191">
        <v>0</v>
      </c>
    </row>
    <row r="10181" spans="1:5" x14ac:dyDescent="0.25">
      <c r="A10181" s="188">
        <v>3705050117</v>
      </c>
      <c r="B10181" s="188" t="s">
        <v>3045</v>
      </c>
      <c r="C10181" s="188" t="s">
        <v>916</v>
      </c>
      <c r="D10181" s="188" t="s">
        <v>1975</v>
      </c>
      <c r="E10181" s="189">
        <v>0</v>
      </c>
    </row>
    <row r="10182" spans="1:5" x14ac:dyDescent="0.25">
      <c r="A10182" s="190">
        <v>3705050118</v>
      </c>
      <c r="B10182" s="190" t="s">
        <v>3046</v>
      </c>
      <c r="C10182" s="190" t="s">
        <v>916</v>
      </c>
      <c r="D10182" s="190" t="s">
        <v>1975</v>
      </c>
      <c r="E10182" s="191">
        <v>0</v>
      </c>
    </row>
    <row r="10183" spans="1:5" x14ac:dyDescent="0.25">
      <c r="A10183" s="188">
        <v>3705050119</v>
      </c>
      <c r="B10183" s="188" t="s">
        <v>3047</v>
      </c>
      <c r="C10183" s="188" t="s">
        <v>916</v>
      </c>
      <c r="D10183" s="188" t="s">
        <v>1975</v>
      </c>
      <c r="E10183" s="189">
        <v>0</v>
      </c>
    </row>
    <row r="10184" spans="1:5" x14ac:dyDescent="0.25">
      <c r="A10184" s="190">
        <v>3705050120</v>
      </c>
      <c r="B10184" s="190" t="s">
        <v>3048</v>
      </c>
      <c r="C10184" s="190" t="s">
        <v>916</v>
      </c>
      <c r="D10184" s="190" t="s">
        <v>1975</v>
      </c>
      <c r="E10184" s="191">
        <v>0</v>
      </c>
    </row>
    <row r="10185" spans="1:5" x14ac:dyDescent="0.25">
      <c r="A10185" s="188">
        <v>3705050121</v>
      </c>
      <c r="B10185" s="188" t="s">
        <v>5197</v>
      </c>
      <c r="C10185" s="188" t="s">
        <v>916</v>
      </c>
      <c r="D10185" s="188" t="s">
        <v>1975</v>
      </c>
      <c r="E10185" s="189">
        <v>0</v>
      </c>
    </row>
    <row r="10186" spans="1:5" x14ac:dyDescent="0.25">
      <c r="A10186" s="190">
        <v>3705050122</v>
      </c>
      <c r="B10186" s="190" t="s">
        <v>5198</v>
      </c>
      <c r="C10186" s="190" t="s">
        <v>916</v>
      </c>
      <c r="D10186" s="190" t="s">
        <v>1975</v>
      </c>
      <c r="E10186" s="191">
        <v>0</v>
      </c>
    </row>
    <row r="10187" spans="1:5" x14ac:dyDescent="0.25">
      <c r="A10187" s="188">
        <v>3705050123</v>
      </c>
      <c r="B10187" s="188" t="s">
        <v>5199</v>
      </c>
      <c r="C10187" s="188" t="s">
        <v>916</v>
      </c>
      <c r="D10187" s="188" t="s">
        <v>1975</v>
      </c>
      <c r="E10187" s="189">
        <v>0</v>
      </c>
    </row>
    <row r="10188" spans="1:5" x14ac:dyDescent="0.25">
      <c r="A10188" s="190">
        <v>3705050124</v>
      </c>
      <c r="B10188" s="190" t="s">
        <v>5200</v>
      </c>
      <c r="C10188" s="190" t="s">
        <v>916</v>
      </c>
      <c r="D10188" s="190" t="s">
        <v>1975</v>
      </c>
      <c r="E10188" s="191">
        <v>0</v>
      </c>
    </row>
    <row r="10189" spans="1:5" x14ac:dyDescent="0.25">
      <c r="A10189" s="188">
        <v>3705050125</v>
      </c>
      <c r="B10189" s="188" t="s">
        <v>3049</v>
      </c>
      <c r="C10189" s="188" t="s">
        <v>916</v>
      </c>
      <c r="D10189" s="188" t="s">
        <v>1975</v>
      </c>
      <c r="E10189" s="189">
        <v>0</v>
      </c>
    </row>
    <row r="10190" spans="1:5" x14ac:dyDescent="0.25">
      <c r="A10190" s="190">
        <v>3705050126</v>
      </c>
      <c r="B10190" s="190" t="s">
        <v>5201</v>
      </c>
      <c r="C10190" s="190" t="s">
        <v>916</v>
      </c>
      <c r="D10190" s="190" t="s">
        <v>1975</v>
      </c>
      <c r="E10190" s="191">
        <v>0</v>
      </c>
    </row>
    <row r="10191" spans="1:5" x14ac:dyDescent="0.25">
      <c r="A10191" s="188">
        <v>3705050127</v>
      </c>
      <c r="B10191" s="188" t="s">
        <v>5202</v>
      </c>
      <c r="C10191" s="188" t="s">
        <v>916</v>
      </c>
      <c r="D10191" s="188" t="s">
        <v>1975</v>
      </c>
      <c r="E10191" s="189">
        <v>0</v>
      </c>
    </row>
    <row r="10192" spans="1:5" x14ac:dyDescent="0.25">
      <c r="A10192" s="190">
        <v>3705050128</v>
      </c>
      <c r="B10192" s="190" t="s">
        <v>5203</v>
      </c>
      <c r="C10192" s="190" t="s">
        <v>916</v>
      </c>
      <c r="D10192" s="190" t="s">
        <v>1975</v>
      </c>
      <c r="E10192" s="191">
        <v>0</v>
      </c>
    </row>
    <row r="10193" spans="1:5" x14ac:dyDescent="0.25">
      <c r="A10193" s="188">
        <v>3705050129</v>
      </c>
      <c r="B10193" s="188" t="s">
        <v>7070</v>
      </c>
      <c r="C10193" s="188" t="s">
        <v>916</v>
      </c>
      <c r="D10193" s="188" t="s">
        <v>1975</v>
      </c>
      <c r="E10193" s="189">
        <v>0</v>
      </c>
    </row>
    <row r="10194" spans="1:5" x14ac:dyDescent="0.25">
      <c r="A10194" s="190">
        <v>3705050130</v>
      </c>
      <c r="B10194" s="190" t="s">
        <v>5204</v>
      </c>
      <c r="C10194" s="190" t="s">
        <v>916</v>
      </c>
      <c r="D10194" s="190" t="s">
        <v>1975</v>
      </c>
      <c r="E10194" s="191">
        <v>0</v>
      </c>
    </row>
    <row r="10195" spans="1:5" x14ac:dyDescent="0.25">
      <c r="A10195" s="188">
        <v>3705050131</v>
      </c>
      <c r="B10195" s="188" t="s">
        <v>5205</v>
      </c>
      <c r="C10195" s="188" t="s">
        <v>916</v>
      </c>
      <c r="D10195" s="188" t="s">
        <v>1975</v>
      </c>
      <c r="E10195" s="189">
        <v>0</v>
      </c>
    </row>
    <row r="10196" spans="1:5" x14ac:dyDescent="0.25">
      <c r="A10196" s="190">
        <v>3705050132</v>
      </c>
      <c r="B10196" s="190" t="s">
        <v>5206</v>
      </c>
      <c r="C10196" s="190" t="s">
        <v>916</v>
      </c>
      <c r="D10196" s="190" t="s">
        <v>1975</v>
      </c>
      <c r="E10196" s="191">
        <v>0</v>
      </c>
    </row>
    <row r="10197" spans="1:5" x14ac:dyDescent="0.25">
      <c r="A10197" s="188">
        <v>3705050133</v>
      </c>
      <c r="B10197" s="188" t="s">
        <v>5207</v>
      </c>
      <c r="C10197" s="188" t="s">
        <v>916</v>
      </c>
      <c r="D10197" s="188" t="s">
        <v>1975</v>
      </c>
      <c r="E10197" s="189">
        <v>0</v>
      </c>
    </row>
    <row r="10198" spans="1:5" x14ac:dyDescent="0.25">
      <c r="A10198" s="190">
        <v>3705050134</v>
      </c>
      <c r="B10198" s="190" t="s">
        <v>5208</v>
      </c>
      <c r="C10198" s="190" t="s">
        <v>916</v>
      </c>
      <c r="D10198" s="190" t="s">
        <v>1975</v>
      </c>
      <c r="E10198" s="191">
        <v>0</v>
      </c>
    </row>
    <row r="10199" spans="1:5" x14ac:dyDescent="0.25">
      <c r="A10199" s="188">
        <v>3705050135</v>
      </c>
      <c r="B10199" s="188" t="s">
        <v>5209</v>
      </c>
      <c r="C10199" s="188" t="s">
        <v>916</v>
      </c>
      <c r="D10199" s="188" t="s">
        <v>1975</v>
      </c>
      <c r="E10199" s="189">
        <v>0</v>
      </c>
    </row>
    <row r="10200" spans="1:5" x14ac:dyDescent="0.25">
      <c r="A10200" s="190">
        <v>3705050136</v>
      </c>
      <c r="B10200" s="190" t="s">
        <v>5210</v>
      </c>
      <c r="C10200" s="190" t="s">
        <v>916</v>
      </c>
      <c r="D10200" s="190" t="s">
        <v>1975</v>
      </c>
      <c r="E10200" s="191">
        <v>0</v>
      </c>
    </row>
    <row r="10201" spans="1:5" x14ac:dyDescent="0.25">
      <c r="A10201" s="188">
        <v>3705050137</v>
      </c>
      <c r="B10201" s="188" t="s">
        <v>5211</v>
      </c>
      <c r="C10201" s="188" t="s">
        <v>916</v>
      </c>
      <c r="D10201" s="188" t="s">
        <v>1975</v>
      </c>
      <c r="E10201" s="189">
        <v>0</v>
      </c>
    </row>
    <row r="10202" spans="1:5" x14ac:dyDescent="0.25">
      <c r="A10202" s="190">
        <v>3705050138</v>
      </c>
      <c r="B10202" s="190" t="s">
        <v>4063</v>
      </c>
      <c r="C10202" s="190" t="s">
        <v>916</v>
      </c>
      <c r="D10202" s="190" t="s">
        <v>1975</v>
      </c>
      <c r="E10202" s="191">
        <v>0</v>
      </c>
    </row>
    <row r="10203" spans="1:5" x14ac:dyDescent="0.25">
      <c r="A10203" s="188">
        <v>3705050139</v>
      </c>
      <c r="B10203" s="188" t="s">
        <v>3050</v>
      </c>
      <c r="C10203" s="188" t="s">
        <v>916</v>
      </c>
      <c r="D10203" s="188" t="s">
        <v>1975</v>
      </c>
      <c r="E10203" s="189">
        <v>0</v>
      </c>
    </row>
    <row r="10204" spans="1:5" x14ac:dyDescent="0.25">
      <c r="A10204" s="190">
        <v>3705050140</v>
      </c>
      <c r="B10204" s="190" t="s">
        <v>5212</v>
      </c>
      <c r="C10204" s="190" t="s">
        <v>916</v>
      </c>
      <c r="D10204" s="190" t="s">
        <v>1975</v>
      </c>
      <c r="E10204" s="191">
        <v>0</v>
      </c>
    </row>
    <row r="10205" spans="1:5" x14ac:dyDescent="0.25">
      <c r="A10205" s="188">
        <v>3705050141</v>
      </c>
      <c r="B10205" s="188" t="s">
        <v>5213</v>
      </c>
      <c r="C10205" s="188" t="s">
        <v>916</v>
      </c>
      <c r="D10205" s="188" t="s">
        <v>1975</v>
      </c>
      <c r="E10205" s="189">
        <v>0</v>
      </c>
    </row>
    <row r="10206" spans="1:5" x14ac:dyDescent="0.25">
      <c r="A10206" s="190">
        <v>3705050142</v>
      </c>
      <c r="B10206" s="190" t="s">
        <v>5696</v>
      </c>
      <c r="C10206" s="190" t="s">
        <v>916</v>
      </c>
      <c r="D10206" s="190" t="s">
        <v>1975</v>
      </c>
      <c r="E10206" s="191">
        <v>0</v>
      </c>
    </row>
    <row r="10207" spans="1:5" x14ac:dyDescent="0.25">
      <c r="A10207" s="188">
        <v>3705050143</v>
      </c>
      <c r="B10207" s="188" t="s">
        <v>3051</v>
      </c>
      <c r="C10207" s="188" t="s">
        <v>916</v>
      </c>
      <c r="D10207" s="188" t="s">
        <v>1975</v>
      </c>
      <c r="E10207" s="189">
        <v>0</v>
      </c>
    </row>
    <row r="10208" spans="1:5" x14ac:dyDescent="0.25">
      <c r="A10208" s="190">
        <v>3705050144</v>
      </c>
      <c r="B10208" s="190" t="s">
        <v>3052</v>
      </c>
      <c r="C10208" s="190" t="s">
        <v>916</v>
      </c>
      <c r="D10208" s="190" t="s">
        <v>1975</v>
      </c>
      <c r="E10208" s="191">
        <v>0</v>
      </c>
    </row>
    <row r="10209" spans="1:5" x14ac:dyDescent="0.25">
      <c r="A10209" s="188">
        <v>3705050145</v>
      </c>
      <c r="B10209" s="188" t="s">
        <v>3053</v>
      </c>
      <c r="C10209" s="188" t="s">
        <v>916</v>
      </c>
      <c r="D10209" s="188" t="s">
        <v>1975</v>
      </c>
      <c r="E10209" s="189">
        <v>0</v>
      </c>
    </row>
    <row r="10210" spans="1:5" x14ac:dyDescent="0.25">
      <c r="A10210" s="190">
        <v>3705050146</v>
      </c>
      <c r="B10210" s="190" t="s">
        <v>3054</v>
      </c>
      <c r="C10210" s="190" t="s">
        <v>916</v>
      </c>
      <c r="D10210" s="190" t="s">
        <v>1975</v>
      </c>
      <c r="E10210" s="191">
        <v>0</v>
      </c>
    </row>
    <row r="10211" spans="1:5" x14ac:dyDescent="0.25">
      <c r="A10211" s="188">
        <v>3705050147</v>
      </c>
      <c r="B10211" s="188" t="s">
        <v>4139</v>
      </c>
      <c r="C10211" s="188" t="s">
        <v>916</v>
      </c>
      <c r="D10211" s="188" t="s">
        <v>1975</v>
      </c>
      <c r="E10211" s="189">
        <v>0</v>
      </c>
    </row>
    <row r="10212" spans="1:5" x14ac:dyDescent="0.25">
      <c r="A10212" s="190">
        <v>3705050148</v>
      </c>
      <c r="B10212" s="190" t="s">
        <v>5214</v>
      </c>
      <c r="C10212" s="190" t="s">
        <v>916</v>
      </c>
      <c r="D10212" s="190" t="s">
        <v>1975</v>
      </c>
      <c r="E10212" s="191">
        <v>0</v>
      </c>
    </row>
    <row r="10213" spans="1:5" x14ac:dyDescent="0.25">
      <c r="A10213" s="188">
        <v>3705050149</v>
      </c>
      <c r="B10213" s="188" t="s">
        <v>5215</v>
      </c>
      <c r="C10213" s="188" t="s">
        <v>916</v>
      </c>
      <c r="D10213" s="188" t="s">
        <v>1975</v>
      </c>
      <c r="E10213" s="189">
        <v>0</v>
      </c>
    </row>
    <row r="10214" spans="1:5" x14ac:dyDescent="0.25">
      <c r="A10214" s="190">
        <v>3705050150</v>
      </c>
      <c r="B10214" s="190" t="s">
        <v>7494</v>
      </c>
      <c r="C10214" s="190" t="s">
        <v>916</v>
      </c>
      <c r="D10214" s="190" t="s">
        <v>1975</v>
      </c>
      <c r="E10214" s="191">
        <v>0</v>
      </c>
    </row>
    <row r="10215" spans="1:5" x14ac:dyDescent="0.25">
      <c r="A10215" s="188">
        <v>3705050151</v>
      </c>
      <c r="B10215" s="188" t="s">
        <v>5216</v>
      </c>
      <c r="C10215" s="188" t="s">
        <v>916</v>
      </c>
      <c r="D10215" s="188" t="s">
        <v>1975</v>
      </c>
      <c r="E10215" s="189">
        <v>0</v>
      </c>
    </row>
    <row r="10216" spans="1:5" x14ac:dyDescent="0.25">
      <c r="A10216" s="190">
        <v>3705050152</v>
      </c>
      <c r="B10216" s="190" t="s">
        <v>5217</v>
      </c>
      <c r="C10216" s="190" t="s">
        <v>916</v>
      </c>
      <c r="D10216" s="190" t="s">
        <v>1975</v>
      </c>
      <c r="E10216" s="191">
        <v>0</v>
      </c>
    </row>
    <row r="10217" spans="1:5" x14ac:dyDescent="0.25">
      <c r="A10217" s="188">
        <v>3705050153</v>
      </c>
      <c r="B10217" s="188" t="s">
        <v>10639</v>
      </c>
      <c r="C10217" s="188" t="s">
        <v>916</v>
      </c>
      <c r="D10217" s="188" t="s">
        <v>1975</v>
      </c>
      <c r="E10217" s="189">
        <v>0</v>
      </c>
    </row>
    <row r="10218" spans="1:5" x14ac:dyDescent="0.25">
      <c r="A10218" s="190">
        <v>3705050154</v>
      </c>
      <c r="B10218" s="190" t="s">
        <v>3055</v>
      </c>
      <c r="C10218" s="190" t="s">
        <v>916</v>
      </c>
      <c r="D10218" s="190" t="s">
        <v>1975</v>
      </c>
      <c r="E10218" s="191">
        <v>0</v>
      </c>
    </row>
    <row r="10219" spans="1:5" x14ac:dyDescent="0.25">
      <c r="A10219" s="188">
        <v>3705050155</v>
      </c>
      <c r="B10219" s="188" t="s">
        <v>3056</v>
      </c>
      <c r="C10219" s="188" t="s">
        <v>916</v>
      </c>
      <c r="D10219" s="188" t="s">
        <v>1975</v>
      </c>
      <c r="E10219" s="189">
        <v>0</v>
      </c>
    </row>
    <row r="10220" spans="1:5" x14ac:dyDescent="0.25">
      <c r="A10220" s="190">
        <v>3705050156</v>
      </c>
      <c r="B10220" s="190" t="s">
        <v>3057</v>
      </c>
      <c r="C10220" s="190" t="s">
        <v>916</v>
      </c>
      <c r="D10220" s="190" t="s">
        <v>1975</v>
      </c>
      <c r="E10220" s="191">
        <v>0</v>
      </c>
    </row>
    <row r="10221" spans="1:5" x14ac:dyDescent="0.25">
      <c r="A10221" s="188">
        <v>3705050157</v>
      </c>
      <c r="B10221" s="188" t="s">
        <v>5218</v>
      </c>
      <c r="C10221" s="188" t="s">
        <v>916</v>
      </c>
      <c r="D10221" s="188" t="s">
        <v>1975</v>
      </c>
      <c r="E10221" s="189">
        <v>0</v>
      </c>
    </row>
    <row r="10222" spans="1:5" x14ac:dyDescent="0.25">
      <c r="A10222" s="190">
        <v>3705050158</v>
      </c>
      <c r="B10222" s="190" t="s">
        <v>5219</v>
      </c>
      <c r="C10222" s="190" t="s">
        <v>916</v>
      </c>
      <c r="D10222" s="190" t="s">
        <v>1975</v>
      </c>
      <c r="E10222" s="191">
        <v>0</v>
      </c>
    </row>
    <row r="10223" spans="1:5" x14ac:dyDescent="0.25">
      <c r="A10223" s="188">
        <v>3705050159</v>
      </c>
      <c r="B10223" s="188" t="s">
        <v>5220</v>
      </c>
      <c r="C10223" s="188" t="s">
        <v>916</v>
      </c>
      <c r="D10223" s="188" t="s">
        <v>1975</v>
      </c>
      <c r="E10223" s="189">
        <v>0</v>
      </c>
    </row>
    <row r="10224" spans="1:5" x14ac:dyDescent="0.25">
      <c r="A10224" s="190">
        <v>3705050160</v>
      </c>
      <c r="B10224" s="190" t="s">
        <v>12662</v>
      </c>
      <c r="C10224" s="190" t="s">
        <v>916</v>
      </c>
      <c r="D10224" s="190" t="s">
        <v>1975</v>
      </c>
      <c r="E10224" s="191">
        <v>0</v>
      </c>
    </row>
    <row r="10225" spans="1:5" x14ac:dyDescent="0.25">
      <c r="A10225" s="188">
        <v>3705050161</v>
      </c>
      <c r="B10225" s="188" t="s">
        <v>12663</v>
      </c>
      <c r="C10225" s="188" t="s">
        <v>916</v>
      </c>
      <c r="D10225" s="188" t="s">
        <v>1975</v>
      </c>
      <c r="E10225" s="189">
        <v>0</v>
      </c>
    </row>
    <row r="10226" spans="1:5" x14ac:dyDescent="0.25">
      <c r="A10226" s="190">
        <v>3705050162</v>
      </c>
      <c r="B10226" s="190" t="s">
        <v>10640</v>
      </c>
      <c r="C10226" s="190" t="s">
        <v>916</v>
      </c>
      <c r="D10226" s="190" t="s">
        <v>1975</v>
      </c>
      <c r="E10226" s="191">
        <v>0</v>
      </c>
    </row>
    <row r="10227" spans="1:5" x14ac:dyDescent="0.25">
      <c r="A10227" s="188">
        <v>3705050163</v>
      </c>
      <c r="B10227" s="188" t="s">
        <v>12664</v>
      </c>
      <c r="C10227" s="188" t="s">
        <v>916</v>
      </c>
      <c r="D10227" s="188" t="s">
        <v>1975</v>
      </c>
      <c r="E10227" s="189">
        <v>0</v>
      </c>
    </row>
    <row r="10228" spans="1:5" x14ac:dyDescent="0.25">
      <c r="A10228" s="190">
        <v>3705050164</v>
      </c>
      <c r="B10228" s="190" t="s">
        <v>12665</v>
      </c>
      <c r="C10228" s="190" t="s">
        <v>916</v>
      </c>
      <c r="D10228" s="190" t="s">
        <v>1975</v>
      </c>
      <c r="E10228" s="191">
        <v>0</v>
      </c>
    </row>
    <row r="10229" spans="1:5" x14ac:dyDescent="0.25">
      <c r="A10229" s="188">
        <v>3705050165</v>
      </c>
      <c r="B10229" s="188" t="s">
        <v>6249</v>
      </c>
      <c r="C10229" s="188" t="s">
        <v>916</v>
      </c>
      <c r="D10229" s="188" t="s">
        <v>1975</v>
      </c>
      <c r="E10229" s="189">
        <v>0</v>
      </c>
    </row>
    <row r="10230" spans="1:5" x14ac:dyDescent="0.25">
      <c r="A10230" s="190">
        <v>3705050166</v>
      </c>
      <c r="B10230" s="190" t="s">
        <v>3058</v>
      </c>
      <c r="C10230" s="190" t="s">
        <v>916</v>
      </c>
      <c r="D10230" s="190" t="s">
        <v>1975</v>
      </c>
      <c r="E10230" s="191">
        <v>0</v>
      </c>
    </row>
    <row r="10231" spans="1:5" x14ac:dyDescent="0.25">
      <c r="A10231" s="188">
        <v>3705050167</v>
      </c>
      <c r="B10231" s="188" t="s">
        <v>3059</v>
      </c>
      <c r="C10231" s="188" t="s">
        <v>916</v>
      </c>
      <c r="D10231" s="188" t="s">
        <v>1975</v>
      </c>
      <c r="E10231" s="189">
        <v>0</v>
      </c>
    </row>
    <row r="10232" spans="1:5" x14ac:dyDescent="0.25">
      <c r="A10232" s="190">
        <v>3705050168</v>
      </c>
      <c r="B10232" s="190" t="s">
        <v>5221</v>
      </c>
      <c r="C10232" s="190" t="s">
        <v>916</v>
      </c>
      <c r="D10232" s="190" t="s">
        <v>1975</v>
      </c>
      <c r="E10232" s="191">
        <v>0</v>
      </c>
    </row>
    <row r="10233" spans="1:5" x14ac:dyDescent="0.25">
      <c r="A10233" s="188">
        <v>3705050169</v>
      </c>
      <c r="B10233" s="188" t="s">
        <v>10641</v>
      </c>
      <c r="C10233" s="188" t="s">
        <v>916</v>
      </c>
      <c r="D10233" s="188" t="s">
        <v>479</v>
      </c>
      <c r="E10233" s="189">
        <v>0</v>
      </c>
    </row>
    <row r="10234" spans="1:5" x14ac:dyDescent="0.25">
      <c r="A10234" s="190">
        <v>3705050170</v>
      </c>
      <c r="B10234" s="190" t="s">
        <v>5222</v>
      </c>
      <c r="C10234" s="190" t="s">
        <v>916</v>
      </c>
      <c r="D10234" s="190" t="s">
        <v>1975</v>
      </c>
      <c r="E10234" s="191">
        <v>0</v>
      </c>
    </row>
    <row r="10235" spans="1:5" x14ac:dyDescent="0.25">
      <c r="A10235" s="188">
        <v>3705050171</v>
      </c>
      <c r="B10235" s="188" t="s">
        <v>5223</v>
      </c>
      <c r="C10235" s="188" t="s">
        <v>916</v>
      </c>
      <c r="D10235" s="188" t="s">
        <v>1975</v>
      </c>
      <c r="E10235" s="189">
        <v>0</v>
      </c>
    </row>
    <row r="10236" spans="1:5" x14ac:dyDescent="0.25">
      <c r="A10236" s="190">
        <v>3705050172</v>
      </c>
      <c r="B10236" s="190" t="s">
        <v>5224</v>
      </c>
      <c r="C10236" s="190" t="s">
        <v>916</v>
      </c>
      <c r="D10236" s="190" t="s">
        <v>1975</v>
      </c>
      <c r="E10236" s="191">
        <v>0</v>
      </c>
    </row>
    <row r="10237" spans="1:5" x14ac:dyDescent="0.25">
      <c r="A10237" s="188">
        <v>3705050173</v>
      </c>
      <c r="B10237" s="188" t="s">
        <v>5225</v>
      </c>
      <c r="C10237" s="188" t="s">
        <v>916</v>
      </c>
      <c r="D10237" s="188" t="s">
        <v>1975</v>
      </c>
      <c r="E10237" s="189">
        <v>0</v>
      </c>
    </row>
    <row r="10238" spans="1:5" x14ac:dyDescent="0.25">
      <c r="A10238" s="190">
        <v>3705050174</v>
      </c>
      <c r="B10238" s="190" t="s">
        <v>5226</v>
      </c>
      <c r="C10238" s="190" t="s">
        <v>916</v>
      </c>
      <c r="D10238" s="190" t="s">
        <v>1975</v>
      </c>
      <c r="E10238" s="191">
        <v>0</v>
      </c>
    </row>
    <row r="10239" spans="1:5" x14ac:dyDescent="0.25">
      <c r="A10239" s="188">
        <v>3705050175</v>
      </c>
      <c r="B10239" s="188" t="s">
        <v>3060</v>
      </c>
      <c r="C10239" s="188" t="s">
        <v>916</v>
      </c>
      <c r="D10239" s="188" t="s">
        <v>1975</v>
      </c>
      <c r="E10239" s="189">
        <v>0</v>
      </c>
    </row>
    <row r="10240" spans="1:5" x14ac:dyDescent="0.25">
      <c r="A10240" s="190">
        <v>3705050176</v>
      </c>
      <c r="B10240" s="190" t="s">
        <v>5227</v>
      </c>
      <c r="C10240" s="190" t="s">
        <v>916</v>
      </c>
      <c r="D10240" s="190" t="s">
        <v>1975</v>
      </c>
      <c r="E10240" s="191">
        <v>0</v>
      </c>
    </row>
    <row r="10241" spans="1:5" x14ac:dyDescent="0.25">
      <c r="A10241" s="188">
        <v>3705050177</v>
      </c>
      <c r="B10241" s="188" t="s">
        <v>5228</v>
      </c>
      <c r="C10241" s="188" t="s">
        <v>916</v>
      </c>
      <c r="D10241" s="188" t="s">
        <v>1975</v>
      </c>
      <c r="E10241" s="189">
        <v>0</v>
      </c>
    </row>
    <row r="10242" spans="1:5" x14ac:dyDescent="0.25">
      <c r="A10242" s="190">
        <v>3705050178</v>
      </c>
      <c r="B10242" s="190" t="s">
        <v>5229</v>
      </c>
      <c r="C10242" s="190" t="s">
        <v>916</v>
      </c>
      <c r="D10242" s="190" t="s">
        <v>1975</v>
      </c>
      <c r="E10242" s="191">
        <v>0</v>
      </c>
    </row>
    <row r="10243" spans="1:5" x14ac:dyDescent="0.25">
      <c r="A10243" s="188">
        <v>3705050179</v>
      </c>
      <c r="B10243" s="188" t="s">
        <v>5230</v>
      </c>
      <c r="C10243" s="188" t="s">
        <v>916</v>
      </c>
      <c r="D10243" s="188" t="s">
        <v>1975</v>
      </c>
      <c r="E10243" s="189">
        <v>0</v>
      </c>
    </row>
    <row r="10244" spans="1:5" x14ac:dyDescent="0.25">
      <c r="A10244" s="190">
        <v>3705050180</v>
      </c>
      <c r="B10244" s="190" t="s">
        <v>5231</v>
      </c>
      <c r="C10244" s="190" t="s">
        <v>916</v>
      </c>
      <c r="D10244" s="190" t="s">
        <v>1975</v>
      </c>
      <c r="E10244" s="191">
        <v>0</v>
      </c>
    </row>
    <row r="10245" spans="1:5" x14ac:dyDescent="0.25">
      <c r="A10245" s="188">
        <v>3705050181</v>
      </c>
      <c r="B10245" s="188" t="s">
        <v>5232</v>
      </c>
      <c r="C10245" s="188" t="s">
        <v>916</v>
      </c>
      <c r="D10245" s="188" t="s">
        <v>1975</v>
      </c>
      <c r="E10245" s="189">
        <v>0</v>
      </c>
    </row>
    <row r="10246" spans="1:5" x14ac:dyDescent="0.25">
      <c r="A10246" s="190">
        <v>3705050182</v>
      </c>
      <c r="B10246" s="190" t="s">
        <v>5233</v>
      </c>
      <c r="C10246" s="190" t="s">
        <v>916</v>
      </c>
      <c r="D10246" s="190" t="s">
        <v>1975</v>
      </c>
      <c r="E10246" s="191">
        <v>0</v>
      </c>
    </row>
    <row r="10247" spans="1:5" x14ac:dyDescent="0.25">
      <c r="A10247" s="188">
        <v>3705050183</v>
      </c>
      <c r="B10247" s="188" t="s">
        <v>5234</v>
      </c>
      <c r="C10247" s="188" t="s">
        <v>916</v>
      </c>
      <c r="D10247" s="188" t="s">
        <v>1975</v>
      </c>
      <c r="E10247" s="189">
        <v>0</v>
      </c>
    </row>
    <row r="10248" spans="1:5" x14ac:dyDescent="0.25">
      <c r="A10248" s="190">
        <v>3705050184</v>
      </c>
      <c r="B10248" s="190" t="s">
        <v>5235</v>
      </c>
      <c r="C10248" s="190" t="s">
        <v>916</v>
      </c>
      <c r="D10248" s="190" t="s">
        <v>1975</v>
      </c>
      <c r="E10248" s="191">
        <v>0</v>
      </c>
    </row>
    <row r="10249" spans="1:5" x14ac:dyDescent="0.25">
      <c r="A10249" s="188">
        <v>3705050185</v>
      </c>
      <c r="B10249" s="188" t="s">
        <v>5236</v>
      </c>
      <c r="C10249" s="188" t="s">
        <v>916</v>
      </c>
      <c r="D10249" s="188" t="s">
        <v>1975</v>
      </c>
      <c r="E10249" s="189">
        <v>0</v>
      </c>
    </row>
    <row r="10250" spans="1:5" x14ac:dyDescent="0.25">
      <c r="A10250" s="190">
        <v>3705050186</v>
      </c>
      <c r="B10250" s="190" t="s">
        <v>5237</v>
      </c>
      <c r="C10250" s="190" t="s">
        <v>916</v>
      </c>
      <c r="D10250" s="190" t="s">
        <v>1975</v>
      </c>
      <c r="E10250" s="191">
        <v>0</v>
      </c>
    </row>
    <row r="10251" spans="1:5" x14ac:dyDescent="0.25">
      <c r="A10251" s="188">
        <v>3705050187</v>
      </c>
      <c r="B10251" s="188" t="s">
        <v>5238</v>
      </c>
      <c r="C10251" s="188" t="s">
        <v>916</v>
      </c>
      <c r="D10251" s="188" t="s">
        <v>1975</v>
      </c>
      <c r="E10251" s="189">
        <v>0</v>
      </c>
    </row>
    <row r="10252" spans="1:5" x14ac:dyDescent="0.25">
      <c r="A10252" s="190">
        <v>3705050188</v>
      </c>
      <c r="B10252" s="190" t="s">
        <v>5239</v>
      </c>
      <c r="C10252" s="190" t="s">
        <v>916</v>
      </c>
      <c r="D10252" s="190" t="s">
        <v>1975</v>
      </c>
      <c r="E10252" s="191">
        <v>0</v>
      </c>
    </row>
    <row r="10253" spans="1:5" x14ac:dyDescent="0.25">
      <c r="A10253" s="188">
        <v>3705050189</v>
      </c>
      <c r="B10253" s="188" t="s">
        <v>5240</v>
      </c>
      <c r="C10253" s="188" t="s">
        <v>916</v>
      </c>
      <c r="D10253" s="188" t="s">
        <v>1975</v>
      </c>
      <c r="E10253" s="189">
        <v>0</v>
      </c>
    </row>
    <row r="10254" spans="1:5" x14ac:dyDescent="0.25">
      <c r="A10254" s="190">
        <v>3705050190</v>
      </c>
      <c r="B10254" s="190" t="s">
        <v>5241</v>
      </c>
      <c r="C10254" s="190" t="s">
        <v>916</v>
      </c>
      <c r="D10254" s="190" t="s">
        <v>1975</v>
      </c>
      <c r="E10254" s="191">
        <v>0</v>
      </c>
    </row>
    <row r="10255" spans="1:5" x14ac:dyDescent="0.25">
      <c r="A10255" s="188">
        <v>3705050191</v>
      </c>
      <c r="B10255" s="188" t="s">
        <v>5242</v>
      </c>
      <c r="C10255" s="188" t="s">
        <v>916</v>
      </c>
      <c r="D10255" s="188" t="s">
        <v>1975</v>
      </c>
      <c r="E10255" s="189">
        <v>0</v>
      </c>
    </row>
    <row r="10256" spans="1:5" x14ac:dyDescent="0.25">
      <c r="A10256" s="190">
        <v>3705050192</v>
      </c>
      <c r="B10256" s="190" t="s">
        <v>5243</v>
      </c>
      <c r="C10256" s="190" t="s">
        <v>916</v>
      </c>
      <c r="D10256" s="190" t="s">
        <v>1975</v>
      </c>
      <c r="E10256" s="191">
        <v>0</v>
      </c>
    </row>
    <row r="10257" spans="1:5" x14ac:dyDescent="0.25">
      <c r="A10257" s="188">
        <v>3705050193</v>
      </c>
      <c r="B10257" s="188" t="s">
        <v>5244</v>
      </c>
      <c r="C10257" s="188" t="s">
        <v>916</v>
      </c>
      <c r="D10257" s="188" t="s">
        <v>1975</v>
      </c>
      <c r="E10257" s="189">
        <v>0</v>
      </c>
    </row>
    <row r="10258" spans="1:5" x14ac:dyDescent="0.25">
      <c r="A10258" s="190">
        <v>3705050194</v>
      </c>
      <c r="B10258" s="190" t="s">
        <v>5245</v>
      </c>
      <c r="C10258" s="190" t="s">
        <v>916</v>
      </c>
      <c r="D10258" s="190" t="s">
        <v>1975</v>
      </c>
      <c r="E10258" s="191">
        <v>0</v>
      </c>
    </row>
    <row r="10259" spans="1:5" x14ac:dyDescent="0.25">
      <c r="A10259" s="188">
        <v>3705050195</v>
      </c>
      <c r="B10259" s="188" t="s">
        <v>3061</v>
      </c>
      <c r="C10259" s="188" t="s">
        <v>916</v>
      </c>
      <c r="D10259" s="188" t="s">
        <v>874</v>
      </c>
      <c r="E10259" s="189">
        <v>0</v>
      </c>
    </row>
    <row r="10260" spans="1:5" x14ac:dyDescent="0.25">
      <c r="A10260" s="190">
        <v>3705050196</v>
      </c>
      <c r="B10260" s="190" t="s">
        <v>3062</v>
      </c>
      <c r="C10260" s="190" t="s">
        <v>916</v>
      </c>
      <c r="D10260" s="190" t="s">
        <v>874</v>
      </c>
      <c r="E10260" s="191">
        <v>0</v>
      </c>
    </row>
    <row r="10261" spans="1:5" x14ac:dyDescent="0.25">
      <c r="A10261" s="188">
        <v>3705050197</v>
      </c>
      <c r="B10261" s="188" t="s">
        <v>3063</v>
      </c>
      <c r="C10261" s="188" t="s">
        <v>916</v>
      </c>
      <c r="D10261" s="188" t="s">
        <v>874</v>
      </c>
      <c r="E10261" s="189">
        <v>0</v>
      </c>
    </row>
    <row r="10262" spans="1:5" x14ac:dyDescent="0.25">
      <c r="A10262" s="190">
        <v>3705050198</v>
      </c>
      <c r="B10262" s="190" t="s">
        <v>3064</v>
      </c>
      <c r="C10262" s="190" t="s">
        <v>916</v>
      </c>
      <c r="D10262" s="190" t="s">
        <v>1975</v>
      </c>
      <c r="E10262" s="191">
        <v>0</v>
      </c>
    </row>
    <row r="10263" spans="1:5" x14ac:dyDescent="0.25">
      <c r="A10263" s="188">
        <v>3705050199</v>
      </c>
      <c r="B10263" s="188" t="s">
        <v>5246</v>
      </c>
      <c r="C10263" s="188" t="s">
        <v>916</v>
      </c>
      <c r="D10263" s="188" t="s">
        <v>1975</v>
      </c>
      <c r="E10263" s="189">
        <v>0</v>
      </c>
    </row>
    <row r="10264" spans="1:5" x14ac:dyDescent="0.25">
      <c r="A10264" s="190">
        <v>3705050200</v>
      </c>
      <c r="B10264" s="190" t="s">
        <v>5247</v>
      </c>
      <c r="C10264" s="190" t="s">
        <v>916</v>
      </c>
      <c r="D10264" s="190" t="s">
        <v>1975</v>
      </c>
      <c r="E10264" s="191">
        <v>0</v>
      </c>
    </row>
    <row r="10265" spans="1:5" x14ac:dyDescent="0.25">
      <c r="A10265" s="188">
        <v>3705050201</v>
      </c>
      <c r="B10265" s="188" t="s">
        <v>5248</v>
      </c>
      <c r="C10265" s="188" t="s">
        <v>916</v>
      </c>
      <c r="D10265" s="188" t="s">
        <v>1975</v>
      </c>
      <c r="E10265" s="189">
        <v>0</v>
      </c>
    </row>
    <row r="10266" spans="1:5" x14ac:dyDescent="0.25">
      <c r="A10266" s="190">
        <v>3705050202</v>
      </c>
      <c r="B10266" s="190" t="s">
        <v>5249</v>
      </c>
      <c r="C10266" s="190" t="s">
        <v>916</v>
      </c>
      <c r="D10266" s="190" t="s">
        <v>1975</v>
      </c>
      <c r="E10266" s="191">
        <v>0</v>
      </c>
    </row>
    <row r="10267" spans="1:5" x14ac:dyDescent="0.25">
      <c r="A10267" s="188">
        <v>3705050203</v>
      </c>
      <c r="B10267" s="188" t="s">
        <v>5250</v>
      </c>
      <c r="C10267" s="188" t="s">
        <v>916</v>
      </c>
      <c r="D10267" s="188" t="s">
        <v>1975</v>
      </c>
      <c r="E10267" s="189">
        <v>0</v>
      </c>
    </row>
    <row r="10268" spans="1:5" x14ac:dyDescent="0.25">
      <c r="A10268" s="190">
        <v>3705050204</v>
      </c>
      <c r="B10268" s="190" t="s">
        <v>5251</v>
      </c>
      <c r="C10268" s="190" t="s">
        <v>916</v>
      </c>
      <c r="D10268" s="190" t="s">
        <v>1975</v>
      </c>
      <c r="E10268" s="191">
        <v>0</v>
      </c>
    </row>
    <row r="10269" spans="1:5" x14ac:dyDescent="0.25">
      <c r="A10269" s="188">
        <v>3705050205</v>
      </c>
      <c r="B10269" s="188" t="s">
        <v>5252</v>
      </c>
      <c r="C10269" s="188" t="s">
        <v>916</v>
      </c>
      <c r="D10269" s="188" t="s">
        <v>1975</v>
      </c>
      <c r="E10269" s="189">
        <v>0</v>
      </c>
    </row>
    <row r="10270" spans="1:5" x14ac:dyDescent="0.25">
      <c r="A10270" s="190">
        <v>3705050206</v>
      </c>
      <c r="B10270" s="190" t="s">
        <v>5253</v>
      </c>
      <c r="C10270" s="190" t="s">
        <v>916</v>
      </c>
      <c r="D10270" s="190" t="s">
        <v>1975</v>
      </c>
      <c r="E10270" s="191">
        <v>0</v>
      </c>
    </row>
    <row r="10271" spans="1:5" x14ac:dyDescent="0.25">
      <c r="A10271" s="188">
        <v>3705050207</v>
      </c>
      <c r="B10271" s="188" t="s">
        <v>5254</v>
      </c>
      <c r="C10271" s="188" t="s">
        <v>916</v>
      </c>
      <c r="D10271" s="188" t="s">
        <v>1975</v>
      </c>
      <c r="E10271" s="189">
        <v>0</v>
      </c>
    </row>
    <row r="10272" spans="1:5" x14ac:dyDescent="0.25">
      <c r="A10272" s="190">
        <v>3705050208</v>
      </c>
      <c r="B10272" s="190" t="s">
        <v>5255</v>
      </c>
      <c r="C10272" s="190" t="s">
        <v>916</v>
      </c>
      <c r="D10272" s="190" t="s">
        <v>1975</v>
      </c>
      <c r="E10272" s="191">
        <v>0</v>
      </c>
    </row>
    <row r="10273" spans="1:5" x14ac:dyDescent="0.25">
      <c r="A10273" s="188">
        <v>3705050209</v>
      </c>
      <c r="B10273" s="188" t="s">
        <v>5256</v>
      </c>
      <c r="C10273" s="188" t="s">
        <v>916</v>
      </c>
      <c r="D10273" s="188" t="s">
        <v>1975</v>
      </c>
      <c r="E10273" s="189">
        <v>0</v>
      </c>
    </row>
    <row r="10274" spans="1:5" x14ac:dyDescent="0.25">
      <c r="A10274" s="190">
        <v>3705050210</v>
      </c>
      <c r="B10274" s="190" t="s">
        <v>6250</v>
      </c>
      <c r="C10274" s="190" t="s">
        <v>916</v>
      </c>
      <c r="D10274" s="190" t="s">
        <v>1975</v>
      </c>
      <c r="E10274" s="191">
        <v>0</v>
      </c>
    </row>
    <row r="10275" spans="1:5" x14ac:dyDescent="0.25">
      <c r="A10275" s="188">
        <v>3705050211</v>
      </c>
      <c r="B10275" s="188" t="s">
        <v>5257</v>
      </c>
      <c r="C10275" s="188" t="s">
        <v>916</v>
      </c>
      <c r="D10275" s="188" t="s">
        <v>1975</v>
      </c>
      <c r="E10275" s="189">
        <v>0</v>
      </c>
    </row>
    <row r="10276" spans="1:5" x14ac:dyDescent="0.25">
      <c r="A10276" s="190">
        <v>3705050212</v>
      </c>
      <c r="B10276" s="190" t="s">
        <v>3065</v>
      </c>
      <c r="C10276" s="190" t="s">
        <v>916</v>
      </c>
      <c r="D10276" s="190" t="s">
        <v>479</v>
      </c>
      <c r="E10276" s="191">
        <v>0</v>
      </c>
    </row>
    <row r="10277" spans="1:5" x14ac:dyDescent="0.25">
      <c r="A10277" s="188">
        <v>3705050213</v>
      </c>
      <c r="B10277" s="188" t="s">
        <v>6251</v>
      </c>
      <c r="C10277" s="188" t="s">
        <v>916</v>
      </c>
      <c r="D10277" s="188" t="s">
        <v>479</v>
      </c>
      <c r="E10277" s="189">
        <v>0</v>
      </c>
    </row>
    <row r="10278" spans="1:5" x14ac:dyDescent="0.25">
      <c r="A10278" s="190">
        <v>3705050214</v>
      </c>
      <c r="B10278" s="190" t="s">
        <v>3066</v>
      </c>
      <c r="C10278" s="190" t="s">
        <v>916</v>
      </c>
      <c r="D10278" s="190" t="s">
        <v>874</v>
      </c>
      <c r="E10278" s="191">
        <v>0</v>
      </c>
    </row>
    <row r="10279" spans="1:5" x14ac:dyDescent="0.25">
      <c r="A10279" s="188">
        <v>3705050215</v>
      </c>
      <c r="B10279" s="188" t="s">
        <v>3067</v>
      </c>
      <c r="C10279" s="188" t="s">
        <v>916</v>
      </c>
      <c r="D10279" s="188" t="s">
        <v>479</v>
      </c>
      <c r="E10279" s="189">
        <v>0</v>
      </c>
    </row>
    <row r="10280" spans="1:5" x14ac:dyDescent="0.25">
      <c r="A10280" s="190">
        <v>3705050216</v>
      </c>
      <c r="B10280" s="190" t="s">
        <v>3068</v>
      </c>
      <c r="C10280" s="190" t="s">
        <v>916</v>
      </c>
      <c r="D10280" s="190" t="s">
        <v>479</v>
      </c>
      <c r="E10280" s="191">
        <v>0</v>
      </c>
    </row>
    <row r="10281" spans="1:5" x14ac:dyDescent="0.25">
      <c r="A10281" s="188">
        <v>3705050217</v>
      </c>
      <c r="B10281" s="188" t="s">
        <v>7071</v>
      </c>
      <c r="C10281" s="188" t="s">
        <v>916</v>
      </c>
      <c r="D10281" s="188" t="s">
        <v>479</v>
      </c>
      <c r="E10281" s="189">
        <v>0</v>
      </c>
    </row>
    <row r="10282" spans="1:5" x14ac:dyDescent="0.25">
      <c r="A10282" s="190">
        <v>3705050218</v>
      </c>
      <c r="B10282" s="190" t="s">
        <v>3069</v>
      </c>
      <c r="C10282" s="190" t="s">
        <v>916</v>
      </c>
      <c r="D10282" s="190" t="s">
        <v>479</v>
      </c>
      <c r="E10282" s="191">
        <v>0</v>
      </c>
    </row>
    <row r="10283" spans="1:5" x14ac:dyDescent="0.25">
      <c r="A10283" s="188">
        <v>3705050219</v>
      </c>
      <c r="B10283" s="188" t="s">
        <v>3070</v>
      </c>
      <c r="C10283" s="188" t="s">
        <v>916</v>
      </c>
      <c r="D10283" s="188" t="s">
        <v>479</v>
      </c>
      <c r="E10283" s="189">
        <v>0</v>
      </c>
    </row>
    <row r="10284" spans="1:5" x14ac:dyDescent="0.25">
      <c r="A10284" s="190">
        <v>3705050220</v>
      </c>
      <c r="B10284" s="190" t="s">
        <v>3071</v>
      </c>
      <c r="C10284" s="190" t="s">
        <v>916</v>
      </c>
      <c r="D10284" s="190" t="s">
        <v>479</v>
      </c>
      <c r="E10284" s="191">
        <v>0</v>
      </c>
    </row>
    <row r="10285" spans="1:5" x14ac:dyDescent="0.25">
      <c r="A10285" s="188">
        <v>3705050221</v>
      </c>
      <c r="B10285" s="188" t="s">
        <v>3072</v>
      </c>
      <c r="C10285" s="188" t="s">
        <v>916</v>
      </c>
      <c r="D10285" s="188" t="s">
        <v>479</v>
      </c>
      <c r="E10285" s="189">
        <v>0</v>
      </c>
    </row>
    <row r="10286" spans="1:5" x14ac:dyDescent="0.25">
      <c r="A10286" s="190">
        <v>3705050222</v>
      </c>
      <c r="B10286" s="190" t="s">
        <v>3073</v>
      </c>
      <c r="C10286" s="190" t="s">
        <v>916</v>
      </c>
      <c r="D10286" s="190" t="s">
        <v>479</v>
      </c>
      <c r="E10286" s="191">
        <v>0</v>
      </c>
    </row>
    <row r="10287" spans="1:5" x14ac:dyDescent="0.25">
      <c r="A10287" s="188">
        <v>3705050223</v>
      </c>
      <c r="B10287" s="188" t="s">
        <v>3074</v>
      </c>
      <c r="C10287" s="188" t="s">
        <v>916</v>
      </c>
      <c r="D10287" s="188" t="s">
        <v>479</v>
      </c>
      <c r="E10287" s="189">
        <v>0</v>
      </c>
    </row>
    <row r="10288" spans="1:5" x14ac:dyDescent="0.25">
      <c r="A10288" s="190">
        <v>3705050224</v>
      </c>
      <c r="B10288" s="190" t="s">
        <v>4683</v>
      </c>
      <c r="C10288" s="190" t="s">
        <v>916</v>
      </c>
      <c r="D10288" s="190" t="s">
        <v>479</v>
      </c>
      <c r="E10288" s="191">
        <v>0</v>
      </c>
    </row>
    <row r="10289" spans="1:5" x14ac:dyDescent="0.25">
      <c r="A10289" s="188">
        <v>3705050225</v>
      </c>
      <c r="B10289" s="188" t="s">
        <v>3075</v>
      </c>
      <c r="C10289" s="188" t="s">
        <v>916</v>
      </c>
      <c r="D10289" s="188" t="s">
        <v>479</v>
      </c>
      <c r="E10289" s="189">
        <v>0</v>
      </c>
    </row>
    <row r="10290" spans="1:5" x14ac:dyDescent="0.25">
      <c r="A10290" s="190">
        <v>3705050226</v>
      </c>
      <c r="B10290" s="190" t="s">
        <v>4684</v>
      </c>
      <c r="C10290" s="190" t="s">
        <v>916</v>
      </c>
      <c r="D10290" s="190" t="s">
        <v>479</v>
      </c>
      <c r="E10290" s="191">
        <v>0</v>
      </c>
    </row>
    <row r="10291" spans="1:5" x14ac:dyDescent="0.25">
      <c r="A10291" s="188">
        <v>3705050227</v>
      </c>
      <c r="B10291" s="188" t="s">
        <v>3076</v>
      </c>
      <c r="C10291" s="188" t="s">
        <v>916</v>
      </c>
      <c r="D10291" s="188" t="s">
        <v>2062</v>
      </c>
      <c r="E10291" s="189">
        <v>0</v>
      </c>
    </row>
    <row r="10292" spans="1:5" x14ac:dyDescent="0.25">
      <c r="A10292" s="190">
        <v>3705050228</v>
      </c>
      <c r="B10292" s="190" t="s">
        <v>3077</v>
      </c>
      <c r="C10292" s="190" t="s">
        <v>916</v>
      </c>
      <c r="D10292" s="190" t="s">
        <v>478</v>
      </c>
      <c r="E10292" s="191">
        <v>0</v>
      </c>
    </row>
    <row r="10293" spans="1:5" x14ac:dyDescent="0.25">
      <c r="A10293" s="188">
        <v>3705050229</v>
      </c>
      <c r="B10293" s="188" t="s">
        <v>3723</v>
      </c>
      <c r="C10293" s="188" t="s">
        <v>916</v>
      </c>
      <c r="D10293" s="188" t="s">
        <v>479</v>
      </c>
      <c r="E10293" s="189">
        <v>0</v>
      </c>
    </row>
    <row r="10294" spans="1:5" x14ac:dyDescent="0.25">
      <c r="A10294" s="190">
        <v>3705050230</v>
      </c>
      <c r="B10294" s="190" t="s">
        <v>3078</v>
      </c>
      <c r="C10294" s="190" t="s">
        <v>916</v>
      </c>
      <c r="D10294" s="190" t="s">
        <v>479</v>
      </c>
      <c r="E10294" s="191">
        <v>0</v>
      </c>
    </row>
    <row r="10295" spans="1:5" x14ac:dyDescent="0.25">
      <c r="A10295" s="188">
        <v>3705050231</v>
      </c>
      <c r="B10295" s="188" t="s">
        <v>4685</v>
      </c>
      <c r="C10295" s="188" t="s">
        <v>916</v>
      </c>
      <c r="D10295" s="188" t="s">
        <v>478</v>
      </c>
      <c r="E10295" s="189">
        <v>0</v>
      </c>
    </row>
    <row r="10296" spans="1:5" x14ac:dyDescent="0.25">
      <c r="A10296" s="190">
        <v>3705050232</v>
      </c>
      <c r="B10296" s="190" t="s">
        <v>3079</v>
      </c>
      <c r="C10296" s="190" t="s">
        <v>916</v>
      </c>
      <c r="D10296" s="190" t="s">
        <v>489</v>
      </c>
      <c r="E10296" s="191">
        <v>0</v>
      </c>
    </row>
    <row r="10297" spans="1:5" x14ac:dyDescent="0.25">
      <c r="A10297" s="188">
        <v>3705050233</v>
      </c>
      <c r="B10297" s="188" t="s">
        <v>7323</v>
      </c>
      <c r="C10297" s="188" t="s">
        <v>916</v>
      </c>
      <c r="D10297" s="188" t="s">
        <v>1975</v>
      </c>
      <c r="E10297" s="189">
        <v>0</v>
      </c>
    </row>
    <row r="10298" spans="1:5" x14ac:dyDescent="0.25">
      <c r="A10298" s="190">
        <v>3705050234</v>
      </c>
      <c r="B10298" s="190" t="s">
        <v>3080</v>
      </c>
      <c r="C10298" s="190" t="s">
        <v>916</v>
      </c>
      <c r="D10298" s="190" t="s">
        <v>479</v>
      </c>
      <c r="E10298" s="191">
        <v>0</v>
      </c>
    </row>
    <row r="10299" spans="1:5" x14ac:dyDescent="0.25">
      <c r="A10299" s="188">
        <v>3705050235</v>
      </c>
      <c r="B10299" s="188" t="s">
        <v>3081</v>
      </c>
      <c r="C10299" s="188" t="s">
        <v>916</v>
      </c>
      <c r="D10299" s="188" t="s">
        <v>478</v>
      </c>
      <c r="E10299" s="189">
        <v>0</v>
      </c>
    </row>
    <row r="10300" spans="1:5" x14ac:dyDescent="0.25">
      <c r="A10300" s="190">
        <v>3705050236</v>
      </c>
      <c r="B10300" s="190" t="s">
        <v>3082</v>
      </c>
      <c r="C10300" s="190" t="s">
        <v>916</v>
      </c>
      <c r="D10300" s="190" t="s">
        <v>479</v>
      </c>
      <c r="E10300" s="191">
        <v>0</v>
      </c>
    </row>
    <row r="10301" spans="1:5" x14ac:dyDescent="0.25">
      <c r="A10301" s="188">
        <v>3705050237</v>
      </c>
      <c r="B10301" s="188" t="s">
        <v>3083</v>
      </c>
      <c r="C10301" s="188" t="s">
        <v>916</v>
      </c>
      <c r="D10301" s="188" t="s">
        <v>479</v>
      </c>
      <c r="E10301" s="189">
        <v>0</v>
      </c>
    </row>
    <row r="10302" spans="1:5" x14ac:dyDescent="0.25">
      <c r="A10302" s="190">
        <v>3705050238</v>
      </c>
      <c r="B10302" s="190" t="s">
        <v>3122</v>
      </c>
      <c r="C10302" s="190" t="s">
        <v>916</v>
      </c>
      <c r="D10302" s="190" t="s">
        <v>479</v>
      </c>
      <c r="E10302" s="191">
        <v>0</v>
      </c>
    </row>
    <row r="10303" spans="1:5" x14ac:dyDescent="0.25">
      <c r="A10303" s="188">
        <v>3705050239</v>
      </c>
      <c r="B10303" s="188" t="s">
        <v>3123</v>
      </c>
      <c r="C10303" s="188" t="s">
        <v>916</v>
      </c>
      <c r="D10303" s="188" t="s">
        <v>479</v>
      </c>
      <c r="E10303" s="189">
        <v>0</v>
      </c>
    </row>
    <row r="10304" spans="1:5" x14ac:dyDescent="0.25">
      <c r="A10304" s="190">
        <v>3705050240</v>
      </c>
      <c r="B10304" s="190" t="s">
        <v>6252</v>
      </c>
      <c r="C10304" s="190" t="s">
        <v>916</v>
      </c>
      <c r="D10304" s="190" t="s">
        <v>2079</v>
      </c>
      <c r="E10304" s="191">
        <v>0</v>
      </c>
    </row>
    <row r="10305" spans="1:5" x14ac:dyDescent="0.25">
      <c r="A10305" s="188">
        <v>3705050241</v>
      </c>
      <c r="B10305" s="188" t="s">
        <v>3724</v>
      </c>
      <c r="C10305" s="188" t="s">
        <v>916</v>
      </c>
      <c r="D10305" s="188" t="s">
        <v>2079</v>
      </c>
      <c r="E10305" s="189">
        <v>0</v>
      </c>
    </row>
    <row r="10306" spans="1:5" x14ac:dyDescent="0.25">
      <c r="A10306" s="190">
        <v>3705050242</v>
      </c>
      <c r="B10306" s="190" t="s">
        <v>3725</v>
      </c>
      <c r="C10306" s="190" t="s">
        <v>916</v>
      </c>
      <c r="D10306" s="190" t="s">
        <v>2079</v>
      </c>
      <c r="E10306" s="191">
        <v>0</v>
      </c>
    </row>
    <row r="10307" spans="1:5" x14ac:dyDescent="0.25">
      <c r="A10307" s="188">
        <v>3705050243</v>
      </c>
      <c r="B10307" s="188" t="s">
        <v>3726</v>
      </c>
      <c r="C10307" s="188" t="s">
        <v>916</v>
      </c>
      <c r="D10307" s="188" t="s">
        <v>479</v>
      </c>
      <c r="E10307" s="189">
        <v>0</v>
      </c>
    </row>
    <row r="10308" spans="1:5" x14ac:dyDescent="0.25">
      <c r="A10308" s="190">
        <v>3705050244</v>
      </c>
      <c r="B10308" s="190" t="s">
        <v>3727</v>
      </c>
      <c r="C10308" s="190" t="s">
        <v>916</v>
      </c>
      <c r="D10308" s="190" t="s">
        <v>479</v>
      </c>
      <c r="E10308" s="191">
        <v>0</v>
      </c>
    </row>
    <row r="10309" spans="1:5" x14ac:dyDescent="0.25">
      <c r="A10309" s="188">
        <v>3705050245</v>
      </c>
      <c r="B10309" s="188" t="s">
        <v>12666</v>
      </c>
      <c r="C10309" s="188" t="s">
        <v>916</v>
      </c>
      <c r="D10309" s="188" t="s">
        <v>489</v>
      </c>
      <c r="E10309" s="189">
        <v>0</v>
      </c>
    </row>
    <row r="10310" spans="1:5" x14ac:dyDescent="0.25">
      <c r="A10310" s="190">
        <v>3705050246</v>
      </c>
      <c r="B10310" s="190" t="s">
        <v>10642</v>
      </c>
      <c r="C10310" s="190" t="s">
        <v>916</v>
      </c>
      <c r="D10310" s="190" t="s">
        <v>2002</v>
      </c>
      <c r="E10310" s="191">
        <v>0</v>
      </c>
    </row>
    <row r="10311" spans="1:5" x14ac:dyDescent="0.25">
      <c r="A10311" s="188">
        <v>3705050247</v>
      </c>
      <c r="B10311" s="188" t="s">
        <v>3728</v>
      </c>
      <c r="C10311" s="188" t="s">
        <v>916</v>
      </c>
      <c r="D10311" s="188" t="s">
        <v>2002</v>
      </c>
      <c r="E10311" s="189">
        <v>0</v>
      </c>
    </row>
    <row r="10312" spans="1:5" x14ac:dyDescent="0.25">
      <c r="A10312" s="190">
        <v>3705050248</v>
      </c>
      <c r="B10312" s="190" t="s">
        <v>3729</v>
      </c>
      <c r="C10312" s="190" t="s">
        <v>916</v>
      </c>
      <c r="D10312" s="190" t="s">
        <v>2002</v>
      </c>
      <c r="E10312" s="191">
        <v>0</v>
      </c>
    </row>
    <row r="10313" spans="1:5" x14ac:dyDescent="0.25">
      <c r="A10313" s="188">
        <v>3705050249</v>
      </c>
      <c r="B10313" s="188" t="s">
        <v>10643</v>
      </c>
      <c r="C10313" s="188" t="s">
        <v>916</v>
      </c>
      <c r="D10313" s="188" t="s">
        <v>479</v>
      </c>
      <c r="E10313" s="189">
        <v>0</v>
      </c>
    </row>
    <row r="10314" spans="1:5" x14ac:dyDescent="0.25">
      <c r="A10314" s="190">
        <v>3705050250</v>
      </c>
      <c r="B10314" s="190" t="s">
        <v>3730</v>
      </c>
      <c r="C10314" s="190" t="s">
        <v>916</v>
      </c>
      <c r="D10314" s="190" t="s">
        <v>874</v>
      </c>
      <c r="E10314" s="191">
        <v>0</v>
      </c>
    </row>
    <row r="10315" spans="1:5" x14ac:dyDescent="0.25">
      <c r="A10315" s="188">
        <v>3705050251</v>
      </c>
      <c r="B10315" s="188" t="s">
        <v>3731</v>
      </c>
      <c r="C10315" s="188" t="s">
        <v>916</v>
      </c>
      <c r="D10315" s="188" t="s">
        <v>479</v>
      </c>
      <c r="E10315" s="189">
        <v>0</v>
      </c>
    </row>
    <row r="10316" spans="1:5" x14ac:dyDescent="0.25">
      <c r="A10316" s="190">
        <v>3705050252</v>
      </c>
      <c r="B10316" s="190" t="s">
        <v>3732</v>
      </c>
      <c r="C10316" s="190" t="s">
        <v>916</v>
      </c>
      <c r="D10316" s="190" t="s">
        <v>479</v>
      </c>
      <c r="E10316" s="191">
        <v>0</v>
      </c>
    </row>
    <row r="10317" spans="1:5" x14ac:dyDescent="0.25">
      <c r="A10317" s="188">
        <v>3705050253</v>
      </c>
      <c r="B10317" s="188" t="s">
        <v>3733</v>
      </c>
      <c r="C10317" s="188" t="s">
        <v>916</v>
      </c>
      <c r="D10317" s="188" t="s">
        <v>479</v>
      </c>
      <c r="E10317" s="189">
        <v>0</v>
      </c>
    </row>
    <row r="10318" spans="1:5" x14ac:dyDescent="0.25">
      <c r="A10318" s="190">
        <v>3705050254</v>
      </c>
      <c r="B10318" s="190" t="s">
        <v>3734</v>
      </c>
      <c r="C10318" s="190" t="s">
        <v>916</v>
      </c>
      <c r="D10318" s="190" t="s">
        <v>479</v>
      </c>
      <c r="E10318" s="191">
        <v>0</v>
      </c>
    </row>
    <row r="10319" spans="1:5" x14ac:dyDescent="0.25">
      <c r="A10319" s="188">
        <v>3705050255</v>
      </c>
      <c r="B10319" s="188" t="s">
        <v>3735</v>
      </c>
      <c r="C10319" s="188" t="s">
        <v>916</v>
      </c>
      <c r="D10319" s="188" t="s">
        <v>479</v>
      </c>
      <c r="E10319" s="189">
        <v>0</v>
      </c>
    </row>
    <row r="10320" spans="1:5" x14ac:dyDescent="0.25">
      <c r="A10320" s="190">
        <v>3705050256</v>
      </c>
      <c r="B10320" s="190" t="s">
        <v>8969</v>
      </c>
      <c r="C10320" s="190" t="s">
        <v>916</v>
      </c>
      <c r="D10320" s="190" t="s">
        <v>479</v>
      </c>
      <c r="E10320" s="191">
        <v>0</v>
      </c>
    </row>
    <row r="10321" spans="1:5" x14ac:dyDescent="0.25">
      <c r="A10321" s="188">
        <v>3705050257</v>
      </c>
      <c r="B10321" s="188" t="s">
        <v>3736</v>
      </c>
      <c r="C10321" s="188" t="s">
        <v>916</v>
      </c>
      <c r="D10321" s="188" t="s">
        <v>479</v>
      </c>
      <c r="E10321" s="189">
        <v>0</v>
      </c>
    </row>
    <row r="10322" spans="1:5" x14ac:dyDescent="0.25">
      <c r="A10322" s="190">
        <v>3705050258</v>
      </c>
      <c r="B10322" s="190" t="s">
        <v>3737</v>
      </c>
      <c r="C10322" s="190" t="s">
        <v>916</v>
      </c>
      <c r="D10322" s="190" t="s">
        <v>1975</v>
      </c>
      <c r="E10322" s="191">
        <v>0</v>
      </c>
    </row>
    <row r="10323" spans="1:5" x14ac:dyDescent="0.25">
      <c r="A10323" s="188">
        <v>3705050259</v>
      </c>
      <c r="B10323" s="188" t="s">
        <v>3738</v>
      </c>
      <c r="C10323" s="188" t="s">
        <v>916</v>
      </c>
      <c r="D10323" s="188" t="s">
        <v>479</v>
      </c>
      <c r="E10323" s="189">
        <v>0</v>
      </c>
    </row>
    <row r="10324" spans="1:5" x14ac:dyDescent="0.25">
      <c r="A10324" s="190">
        <v>3705050260</v>
      </c>
      <c r="B10324" s="190" t="s">
        <v>4687</v>
      </c>
      <c r="C10324" s="190" t="s">
        <v>916</v>
      </c>
      <c r="D10324" s="190" t="s">
        <v>479</v>
      </c>
      <c r="E10324" s="191">
        <v>0</v>
      </c>
    </row>
    <row r="10325" spans="1:5" x14ac:dyDescent="0.25">
      <c r="A10325" s="188">
        <v>3705050261</v>
      </c>
      <c r="B10325" s="188" t="s">
        <v>4688</v>
      </c>
      <c r="C10325" s="188" t="s">
        <v>916</v>
      </c>
      <c r="D10325" s="188" t="s">
        <v>479</v>
      </c>
      <c r="E10325" s="189">
        <v>0</v>
      </c>
    </row>
    <row r="10326" spans="1:5" x14ac:dyDescent="0.25">
      <c r="A10326" s="190">
        <v>3705050262</v>
      </c>
      <c r="B10326" s="190" t="s">
        <v>4689</v>
      </c>
      <c r="C10326" s="190" t="s">
        <v>916</v>
      </c>
      <c r="D10326" s="190" t="s">
        <v>479</v>
      </c>
      <c r="E10326" s="191">
        <v>0</v>
      </c>
    </row>
    <row r="10327" spans="1:5" x14ac:dyDescent="0.25">
      <c r="A10327" s="188">
        <v>3705050263</v>
      </c>
      <c r="B10327" s="188" t="s">
        <v>6037</v>
      </c>
      <c r="C10327" s="188" t="s">
        <v>916</v>
      </c>
      <c r="D10327" s="188" t="s">
        <v>1975</v>
      </c>
      <c r="E10327" s="189">
        <v>0</v>
      </c>
    </row>
    <row r="10328" spans="1:5" x14ac:dyDescent="0.25">
      <c r="A10328" s="190">
        <v>3705050264</v>
      </c>
      <c r="B10328" s="190" t="s">
        <v>3739</v>
      </c>
      <c r="C10328" s="190" t="s">
        <v>916</v>
      </c>
      <c r="D10328" s="190" t="s">
        <v>2062</v>
      </c>
      <c r="E10328" s="191">
        <v>0</v>
      </c>
    </row>
    <row r="10329" spans="1:5" x14ac:dyDescent="0.25">
      <c r="A10329" s="188">
        <v>3705050265</v>
      </c>
      <c r="B10329" s="188" t="s">
        <v>3740</v>
      </c>
      <c r="C10329" s="188" t="s">
        <v>916</v>
      </c>
      <c r="D10329" s="188" t="s">
        <v>479</v>
      </c>
      <c r="E10329" s="189">
        <v>0</v>
      </c>
    </row>
    <row r="10330" spans="1:5" x14ac:dyDescent="0.25">
      <c r="A10330" s="190">
        <v>3705050266</v>
      </c>
      <c r="B10330" s="190" t="s">
        <v>8926</v>
      </c>
      <c r="C10330" s="190" t="s">
        <v>916</v>
      </c>
      <c r="D10330" s="190" t="s">
        <v>1975</v>
      </c>
      <c r="E10330" s="191">
        <v>0</v>
      </c>
    </row>
    <row r="10331" spans="1:5" x14ac:dyDescent="0.25">
      <c r="A10331" s="188">
        <v>3705050267</v>
      </c>
      <c r="B10331" s="188" t="s">
        <v>6253</v>
      </c>
      <c r="C10331" s="188" t="s">
        <v>916</v>
      </c>
      <c r="D10331" s="188" t="s">
        <v>1975</v>
      </c>
      <c r="E10331" s="189">
        <v>0</v>
      </c>
    </row>
    <row r="10332" spans="1:5" x14ac:dyDescent="0.25">
      <c r="A10332" s="190">
        <v>3705050268</v>
      </c>
      <c r="B10332" s="190" t="s">
        <v>8927</v>
      </c>
      <c r="C10332" s="190" t="s">
        <v>916</v>
      </c>
      <c r="D10332" s="190" t="s">
        <v>874</v>
      </c>
      <c r="E10332" s="191">
        <v>0</v>
      </c>
    </row>
    <row r="10333" spans="1:5" x14ac:dyDescent="0.25">
      <c r="A10333" s="188">
        <v>3705050269</v>
      </c>
      <c r="B10333" s="188" t="s">
        <v>3743</v>
      </c>
      <c r="C10333" s="188" t="s">
        <v>916</v>
      </c>
      <c r="D10333" s="188" t="s">
        <v>1975</v>
      </c>
      <c r="E10333" s="189">
        <v>0</v>
      </c>
    </row>
    <row r="10334" spans="1:5" x14ac:dyDescent="0.25">
      <c r="A10334" s="190">
        <v>3705050270</v>
      </c>
      <c r="B10334" s="190" t="s">
        <v>5674</v>
      </c>
      <c r="C10334" s="190" t="s">
        <v>916</v>
      </c>
      <c r="D10334" s="190" t="s">
        <v>1975</v>
      </c>
      <c r="E10334" s="191">
        <v>0</v>
      </c>
    </row>
    <row r="10335" spans="1:5" x14ac:dyDescent="0.25">
      <c r="A10335" s="188">
        <v>3705050271</v>
      </c>
      <c r="B10335" s="188" t="s">
        <v>5258</v>
      </c>
      <c r="C10335" s="188" t="s">
        <v>916</v>
      </c>
      <c r="D10335" s="188" t="s">
        <v>1975</v>
      </c>
      <c r="E10335" s="189">
        <v>0</v>
      </c>
    </row>
    <row r="10336" spans="1:5" x14ac:dyDescent="0.25">
      <c r="A10336" s="190">
        <v>3705050272</v>
      </c>
      <c r="B10336" s="190" t="s">
        <v>5259</v>
      </c>
      <c r="C10336" s="190" t="s">
        <v>916</v>
      </c>
      <c r="D10336" s="190" t="s">
        <v>1975</v>
      </c>
      <c r="E10336" s="191">
        <v>0</v>
      </c>
    </row>
    <row r="10337" spans="1:5" x14ac:dyDescent="0.25">
      <c r="A10337" s="188">
        <v>3705050273</v>
      </c>
      <c r="B10337" s="188" t="s">
        <v>5260</v>
      </c>
      <c r="C10337" s="188" t="s">
        <v>916</v>
      </c>
      <c r="D10337" s="188" t="s">
        <v>1975</v>
      </c>
      <c r="E10337" s="189">
        <v>0</v>
      </c>
    </row>
    <row r="10338" spans="1:5" x14ac:dyDescent="0.25">
      <c r="A10338" s="190">
        <v>3705050274</v>
      </c>
      <c r="B10338" s="190" t="s">
        <v>6254</v>
      </c>
      <c r="C10338" s="190" t="s">
        <v>916</v>
      </c>
      <c r="D10338" s="190" t="s">
        <v>1975</v>
      </c>
      <c r="E10338" s="191">
        <v>0</v>
      </c>
    </row>
    <row r="10339" spans="1:5" x14ac:dyDescent="0.25">
      <c r="A10339" s="188">
        <v>3705050275</v>
      </c>
      <c r="B10339" s="188" t="s">
        <v>3745</v>
      </c>
      <c r="C10339" s="188" t="s">
        <v>916</v>
      </c>
      <c r="D10339" s="188" t="s">
        <v>2079</v>
      </c>
      <c r="E10339" s="189">
        <v>0</v>
      </c>
    </row>
    <row r="10340" spans="1:5" x14ac:dyDescent="0.25">
      <c r="A10340" s="190">
        <v>3705050276</v>
      </c>
      <c r="B10340" s="190" t="s">
        <v>3746</v>
      </c>
      <c r="C10340" s="190" t="s">
        <v>916</v>
      </c>
      <c r="D10340" s="190" t="s">
        <v>481</v>
      </c>
      <c r="E10340" s="191">
        <v>0</v>
      </c>
    </row>
    <row r="10341" spans="1:5" x14ac:dyDescent="0.25">
      <c r="A10341" s="188">
        <v>3705050277</v>
      </c>
      <c r="B10341" s="188" t="s">
        <v>3747</v>
      </c>
      <c r="C10341" s="188" t="s">
        <v>916</v>
      </c>
      <c r="D10341" s="188" t="s">
        <v>481</v>
      </c>
      <c r="E10341" s="189">
        <v>0</v>
      </c>
    </row>
    <row r="10342" spans="1:5" x14ac:dyDescent="0.25">
      <c r="A10342" s="190">
        <v>3705050278</v>
      </c>
      <c r="B10342" s="190" t="s">
        <v>3748</v>
      </c>
      <c r="C10342" s="190" t="s">
        <v>916</v>
      </c>
      <c r="D10342" s="190" t="s">
        <v>874</v>
      </c>
      <c r="E10342" s="191">
        <v>0</v>
      </c>
    </row>
    <row r="10343" spans="1:5" x14ac:dyDescent="0.25">
      <c r="A10343" s="188">
        <v>3705050279</v>
      </c>
      <c r="B10343" s="188" t="s">
        <v>3749</v>
      </c>
      <c r="C10343" s="188" t="s">
        <v>916</v>
      </c>
      <c r="D10343" s="188" t="s">
        <v>479</v>
      </c>
      <c r="E10343" s="189">
        <v>0</v>
      </c>
    </row>
    <row r="10344" spans="1:5" x14ac:dyDescent="0.25">
      <c r="A10344" s="190">
        <v>3705050280</v>
      </c>
      <c r="B10344" s="190" t="s">
        <v>3750</v>
      </c>
      <c r="C10344" s="190" t="s">
        <v>916</v>
      </c>
      <c r="D10344" s="190" t="s">
        <v>479</v>
      </c>
      <c r="E10344" s="191">
        <v>0</v>
      </c>
    </row>
    <row r="10345" spans="1:5" x14ac:dyDescent="0.25">
      <c r="A10345" s="188">
        <v>3705050281</v>
      </c>
      <c r="B10345" s="188" t="s">
        <v>3751</v>
      </c>
      <c r="C10345" s="188" t="s">
        <v>916</v>
      </c>
      <c r="D10345" s="188" t="s">
        <v>479</v>
      </c>
      <c r="E10345" s="189">
        <v>0</v>
      </c>
    </row>
    <row r="10346" spans="1:5" x14ac:dyDescent="0.25">
      <c r="A10346" s="190">
        <v>3705050282</v>
      </c>
      <c r="B10346" s="190" t="s">
        <v>3752</v>
      </c>
      <c r="C10346" s="190" t="s">
        <v>916</v>
      </c>
      <c r="D10346" s="190" t="s">
        <v>479</v>
      </c>
      <c r="E10346" s="191">
        <v>0</v>
      </c>
    </row>
    <row r="10347" spans="1:5" x14ac:dyDescent="0.25">
      <c r="A10347" s="188">
        <v>3705050283</v>
      </c>
      <c r="B10347" s="188" t="s">
        <v>8169</v>
      </c>
      <c r="C10347" s="188" t="s">
        <v>916</v>
      </c>
      <c r="D10347" s="188" t="s">
        <v>1975</v>
      </c>
      <c r="E10347" s="189">
        <v>0</v>
      </c>
    </row>
    <row r="10348" spans="1:5" x14ac:dyDescent="0.25">
      <c r="A10348" s="190">
        <v>3705050284</v>
      </c>
      <c r="B10348" s="190" t="s">
        <v>5261</v>
      </c>
      <c r="C10348" s="190" t="s">
        <v>916</v>
      </c>
      <c r="D10348" s="190" t="s">
        <v>1975</v>
      </c>
      <c r="E10348" s="191">
        <v>0</v>
      </c>
    </row>
    <row r="10349" spans="1:5" x14ac:dyDescent="0.25">
      <c r="A10349" s="188">
        <v>3705050285</v>
      </c>
      <c r="B10349" s="188" t="s">
        <v>5262</v>
      </c>
      <c r="C10349" s="188" t="s">
        <v>916</v>
      </c>
      <c r="D10349" s="188" t="s">
        <v>1975</v>
      </c>
      <c r="E10349" s="189">
        <v>0</v>
      </c>
    </row>
    <row r="10350" spans="1:5" x14ac:dyDescent="0.25">
      <c r="A10350" s="190">
        <v>3705050286</v>
      </c>
      <c r="B10350" s="190" t="s">
        <v>5263</v>
      </c>
      <c r="C10350" s="190" t="s">
        <v>916</v>
      </c>
      <c r="D10350" s="190" t="s">
        <v>1975</v>
      </c>
      <c r="E10350" s="191">
        <v>0</v>
      </c>
    </row>
    <row r="10351" spans="1:5" x14ac:dyDescent="0.25">
      <c r="A10351" s="188">
        <v>3705050287</v>
      </c>
      <c r="B10351" s="188" t="s">
        <v>8170</v>
      </c>
      <c r="C10351" s="188" t="s">
        <v>916</v>
      </c>
      <c r="D10351" s="188" t="s">
        <v>1975</v>
      </c>
      <c r="E10351" s="189">
        <v>0</v>
      </c>
    </row>
    <row r="10352" spans="1:5" x14ac:dyDescent="0.25">
      <c r="A10352" s="190">
        <v>3705050288</v>
      </c>
      <c r="B10352" s="190" t="s">
        <v>6255</v>
      </c>
      <c r="C10352" s="190" t="s">
        <v>916</v>
      </c>
      <c r="D10352" s="190" t="s">
        <v>1975</v>
      </c>
      <c r="E10352" s="191">
        <v>0</v>
      </c>
    </row>
    <row r="10353" spans="1:5" x14ac:dyDescent="0.25">
      <c r="A10353" s="188">
        <v>3705050289</v>
      </c>
      <c r="B10353" s="188" t="s">
        <v>6256</v>
      </c>
      <c r="C10353" s="188" t="s">
        <v>916</v>
      </c>
      <c r="D10353" s="188" t="s">
        <v>1975</v>
      </c>
      <c r="E10353" s="189">
        <v>0</v>
      </c>
    </row>
    <row r="10354" spans="1:5" x14ac:dyDescent="0.25">
      <c r="A10354" s="190">
        <v>3705050290</v>
      </c>
      <c r="B10354" s="190" t="s">
        <v>3753</v>
      </c>
      <c r="C10354" s="190" t="s">
        <v>916</v>
      </c>
      <c r="D10354" s="190" t="s">
        <v>874</v>
      </c>
      <c r="E10354" s="191">
        <v>0</v>
      </c>
    </row>
    <row r="10355" spans="1:5" x14ac:dyDescent="0.25">
      <c r="A10355" s="188">
        <v>3705050291</v>
      </c>
      <c r="B10355" s="188" t="s">
        <v>3754</v>
      </c>
      <c r="C10355" s="188" t="s">
        <v>916</v>
      </c>
      <c r="D10355" s="188" t="s">
        <v>874</v>
      </c>
      <c r="E10355" s="189">
        <v>0</v>
      </c>
    </row>
    <row r="10356" spans="1:5" x14ac:dyDescent="0.25">
      <c r="A10356" s="190">
        <v>3705050292</v>
      </c>
      <c r="B10356" s="190" t="s">
        <v>3755</v>
      </c>
      <c r="C10356" s="190" t="s">
        <v>916</v>
      </c>
      <c r="D10356" s="190" t="s">
        <v>874</v>
      </c>
      <c r="E10356" s="191">
        <v>0</v>
      </c>
    </row>
    <row r="10357" spans="1:5" x14ac:dyDescent="0.25">
      <c r="A10357" s="188">
        <v>3705050293</v>
      </c>
      <c r="B10357" s="188" t="s">
        <v>3756</v>
      </c>
      <c r="C10357" s="188" t="s">
        <v>916</v>
      </c>
      <c r="D10357" s="188" t="s">
        <v>874</v>
      </c>
      <c r="E10357" s="189">
        <v>0</v>
      </c>
    </row>
    <row r="10358" spans="1:5" x14ac:dyDescent="0.25">
      <c r="A10358" s="190">
        <v>3705050294</v>
      </c>
      <c r="B10358" s="190" t="s">
        <v>3757</v>
      </c>
      <c r="C10358" s="190" t="s">
        <v>916</v>
      </c>
      <c r="D10358" s="190" t="s">
        <v>874</v>
      </c>
      <c r="E10358" s="191">
        <v>0</v>
      </c>
    </row>
    <row r="10359" spans="1:5" x14ac:dyDescent="0.25">
      <c r="A10359" s="188">
        <v>3705050295</v>
      </c>
      <c r="B10359" s="188" t="s">
        <v>3758</v>
      </c>
      <c r="C10359" s="188" t="s">
        <v>916</v>
      </c>
      <c r="D10359" s="188" t="s">
        <v>874</v>
      </c>
      <c r="E10359" s="189">
        <v>0</v>
      </c>
    </row>
    <row r="10360" spans="1:5" x14ac:dyDescent="0.25">
      <c r="A10360" s="190">
        <v>3705050296</v>
      </c>
      <c r="B10360" s="190" t="s">
        <v>3759</v>
      </c>
      <c r="C10360" s="190" t="s">
        <v>916</v>
      </c>
      <c r="D10360" s="190" t="s">
        <v>1975</v>
      </c>
      <c r="E10360" s="191">
        <v>0</v>
      </c>
    </row>
    <row r="10361" spans="1:5" x14ac:dyDescent="0.25">
      <c r="A10361" s="188">
        <v>3705050297</v>
      </c>
      <c r="B10361" s="188" t="s">
        <v>3760</v>
      </c>
      <c r="C10361" s="188" t="s">
        <v>916</v>
      </c>
      <c r="D10361" s="188" t="s">
        <v>1975</v>
      </c>
      <c r="E10361" s="189">
        <v>0</v>
      </c>
    </row>
    <row r="10362" spans="1:5" x14ac:dyDescent="0.25">
      <c r="A10362" s="190">
        <v>3705050298</v>
      </c>
      <c r="B10362" s="190" t="s">
        <v>5264</v>
      </c>
      <c r="C10362" s="190" t="s">
        <v>916</v>
      </c>
      <c r="D10362" s="190" t="s">
        <v>1975</v>
      </c>
      <c r="E10362" s="191">
        <v>0</v>
      </c>
    </row>
    <row r="10363" spans="1:5" x14ac:dyDescent="0.25">
      <c r="A10363" s="188">
        <v>3705050299</v>
      </c>
      <c r="B10363" s="188" t="s">
        <v>5265</v>
      </c>
      <c r="C10363" s="188" t="s">
        <v>916</v>
      </c>
      <c r="D10363" s="188" t="s">
        <v>1975</v>
      </c>
      <c r="E10363" s="189">
        <v>0</v>
      </c>
    </row>
    <row r="10364" spans="1:5" x14ac:dyDescent="0.25">
      <c r="A10364" s="190">
        <v>3705050300</v>
      </c>
      <c r="B10364" s="190" t="s">
        <v>5266</v>
      </c>
      <c r="C10364" s="190" t="s">
        <v>916</v>
      </c>
      <c r="D10364" s="190" t="s">
        <v>1975</v>
      </c>
      <c r="E10364" s="191">
        <v>0</v>
      </c>
    </row>
    <row r="10365" spans="1:5" x14ac:dyDescent="0.25">
      <c r="A10365" s="188">
        <v>3705050301</v>
      </c>
      <c r="B10365" s="188" t="s">
        <v>5267</v>
      </c>
      <c r="C10365" s="188" t="s">
        <v>916</v>
      </c>
      <c r="D10365" s="188" t="s">
        <v>1975</v>
      </c>
      <c r="E10365" s="189">
        <v>0</v>
      </c>
    </row>
    <row r="10366" spans="1:5" x14ac:dyDescent="0.25">
      <c r="A10366" s="190">
        <v>3705050302</v>
      </c>
      <c r="B10366" s="190" t="s">
        <v>5268</v>
      </c>
      <c r="C10366" s="190" t="s">
        <v>916</v>
      </c>
      <c r="D10366" s="190" t="s">
        <v>1975</v>
      </c>
      <c r="E10366" s="191">
        <v>0</v>
      </c>
    </row>
    <row r="10367" spans="1:5" x14ac:dyDescent="0.25">
      <c r="A10367" s="188">
        <v>3705050303</v>
      </c>
      <c r="B10367" s="188" t="s">
        <v>5269</v>
      </c>
      <c r="C10367" s="188" t="s">
        <v>916</v>
      </c>
      <c r="D10367" s="188" t="s">
        <v>479</v>
      </c>
      <c r="E10367" s="189">
        <v>0</v>
      </c>
    </row>
    <row r="10368" spans="1:5" x14ac:dyDescent="0.25">
      <c r="A10368" s="190">
        <v>3705050304</v>
      </c>
      <c r="B10368" s="190" t="s">
        <v>5270</v>
      </c>
      <c r="C10368" s="190" t="s">
        <v>916</v>
      </c>
      <c r="D10368" s="190" t="s">
        <v>480</v>
      </c>
      <c r="E10368" s="191">
        <v>0</v>
      </c>
    </row>
    <row r="10369" spans="1:5" x14ac:dyDescent="0.25">
      <c r="A10369" s="188">
        <v>3705050305</v>
      </c>
      <c r="B10369" s="188" t="s">
        <v>5271</v>
      </c>
      <c r="C10369" s="188" t="s">
        <v>916</v>
      </c>
      <c r="D10369" s="188" t="s">
        <v>479</v>
      </c>
      <c r="E10369" s="189">
        <v>0</v>
      </c>
    </row>
    <row r="10370" spans="1:5" x14ac:dyDescent="0.25">
      <c r="A10370" s="190">
        <v>3705050306</v>
      </c>
      <c r="B10370" s="190" t="s">
        <v>7495</v>
      </c>
      <c r="C10370" s="190" t="s">
        <v>916</v>
      </c>
      <c r="D10370" s="190" t="s">
        <v>3419</v>
      </c>
      <c r="E10370" s="191">
        <v>0</v>
      </c>
    </row>
    <row r="10371" spans="1:5" x14ac:dyDescent="0.25">
      <c r="A10371" s="188">
        <v>3705050307</v>
      </c>
      <c r="B10371" s="188" t="s">
        <v>3818</v>
      </c>
      <c r="C10371" s="188" t="s">
        <v>916</v>
      </c>
      <c r="D10371" s="188" t="s">
        <v>479</v>
      </c>
      <c r="E10371" s="189">
        <v>0</v>
      </c>
    </row>
    <row r="10372" spans="1:5" x14ac:dyDescent="0.25">
      <c r="A10372" s="190">
        <v>3705050308</v>
      </c>
      <c r="B10372" s="190" t="s">
        <v>6257</v>
      </c>
      <c r="C10372" s="190" t="s">
        <v>916</v>
      </c>
      <c r="D10372" s="190" t="s">
        <v>481</v>
      </c>
      <c r="E10372" s="191">
        <v>0</v>
      </c>
    </row>
    <row r="10373" spans="1:5" x14ac:dyDescent="0.25">
      <c r="A10373" s="188">
        <v>3705050309</v>
      </c>
      <c r="B10373" s="188" t="s">
        <v>3819</v>
      </c>
      <c r="C10373" s="188" t="s">
        <v>916</v>
      </c>
      <c r="D10373" s="188" t="s">
        <v>479</v>
      </c>
      <c r="E10373" s="189">
        <v>0</v>
      </c>
    </row>
    <row r="10374" spans="1:5" x14ac:dyDescent="0.25">
      <c r="A10374" s="190">
        <v>3705050310</v>
      </c>
      <c r="B10374" s="190" t="s">
        <v>12109</v>
      </c>
      <c r="C10374" s="190" t="s">
        <v>916</v>
      </c>
      <c r="D10374" s="190" t="s">
        <v>479</v>
      </c>
      <c r="E10374" s="191">
        <v>0</v>
      </c>
    </row>
    <row r="10375" spans="1:5" x14ac:dyDescent="0.25">
      <c r="A10375" s="188">
        <v>3705050311</v>
      </c>
      <c r="B10375" s="188" t="s">
        <v>5272</v>
      </c>
      <c r="C10375" s="188" t="s">
        <v>916</v>
      </c>
      <c r="D10375" s="188" t="s">
        <v>1975</v>
      </c>
      <c r="E10375" s="189">
        <v>0</v>
      </c>
    </row>
    <row r="10376" spans="1:5" x14ac:dyDescent="0.25">
      <c r="A10376" s="190">
        <v>3705050312</v>
      </c>
      <c r="B10376" s="190" t="s">
        <v>5273</v>
      </c>
      <c r="C10376" s="190" t="s">
        <v>916</v>
      </c>
      <c r="D10376" s="190" t="s">
        <v>1975</v>
      </c>
      <c r="E10376" s="191">
        <v>0</v>
      </c>
    </row>
    <row r="10377" spans="1:5" x14ac:dyDescent="0.25">
      <c r="A10377" s="188">
        <v>3705050313</v>
      </c>
      <c r="B10377" s="188" t="s">
        <v>5274</v>
      </c>
      <c r="C10377" s="188" t="s">
        <v>916</v>
      </c>
      <c r="D10377" s="188" t="s">
        <v>1975</v>
      </c>
      <c r="E10377" s="189">
        <v>0</v>
      </c>
    </row>
    <row r="10378" spans="1:5" x14ac:dyDescent="0.25">
      <c r="A10378" s="190">
        <v>3705050314</v>
      </c>
      <c r="B10378" s="190" t="s">
        <v>5275</v>
      </c>
      <c r="C10378" s="190" t="s">
        <v>916</v>
      </c>
      <c r="D10378" s="190" t="s">
        <v>1975</v>
      </c>
      <c r="E10378" s="191">
        <v>0</v>
      </c>
    </row>
    <row r="10379" spans="1:5" x14ac:dyDescent="0.25">
      <c r="A10379" s="188">
        <v>3705050315</v>
      </c>
      <c r="B10379" s="188" t="s">
        <v>5276</v>
      </c>
      <c r="C10379" s="188" t="s">
        <v>916</v>
      </c>
      <c r="D10379" s="188" t="s">
        <v>1975</v>
      </c>
      <c r="E10379" s="189">
        <v>0</v>
      </c>
    </row>
    <row r="10380" spans="1:5" x14ac:dyDescent="0.25">
      <c r="A10380" s="190">
        <v>3705050316</v>
      </c>
      <c r="B10380" s="190" t="s">
        <v>5725</v>
      </c>
      <c r="C10380" s="190" t="s">
        <v>916</v>
      </c>
      <c r="D10380" s="190" t="s">
        <v>1975</v>
      </c>
      <c r="E10380" s="191">
        <v>0</v>
      </c>
    </row>
    <row r="10381" spans="1:5" x14ac:dyDescent="0.25">
      <c r="A10381" s="188">
        <v>3705050317</v>
      </c>
      <c r="B10381" s="188" t="s">
        <v>3827</v>
      </c>
      <c r="C10381" s="188" t="s">
        <v>916</v>
      </c>
      <c r="D10381" s="188" t="s">
        <v>874</v>
      </c>
      <c r="E10381" s="189">
        <v>0</v>
      </c>
    </row>
    <row r="10382" spans="1:5" x14ac:dyDescent="0.25">
      <c r="A10382" s="190">
        <v>3705050318</v>
      </c>
      <c r="B10382" s="190" t="s">
        <v>7309</v>
      </c>
      <c r="C10382" s="190" t="s">
        <v>916</v>
      </c>
      <c r="D10382" s="190" t="s">
        <v>479</v>
      </c>
      <c r="E10382" s="191">
        <v>0</v>
      </c>
    </row>
    <row r="10383" spans="1:5" x14ac:dyDescent="0.25">
      <c r="A10383" s="188">
        <v>3705050319</v>
      </c>
      <c r="B10383" s="188" t="s">
        <v>3828</v>
      </c>
      <c r="C10383" s="188" t="s">
        <v>916</v>
      </c>
      <c r="D10383" s="188" t="s">
        <v>489</v>
      </c>
      <c r="E10383" s="189">
        <v>0</v>
      </c>
    </row>
    <row r="10384" spans="1:5" x14ac:dyDescent="0.25">
      <c r="A10384" s="190">
        <v>3705050320</v>
      </c>
      <c r="B10384" s="190" t="s">
        <v>3829</v>
      </c>
      <c r="C10384" s="190" t="s">
        <v>916</v>
      </c>
      <c r="D10384" s="190" t="s">
        <v>1975</v>
      </c>
      <c r="E10384" s="191">
        <v>0</v>
      </c>
    </row>
    <row r="10385" spans="1:5" x14ac:dyDescent="0.25">
      <c r="A10385" s="188">
        <v>3705050321</v>
      </c>
      <c r="B10385" s="188" t="s">
        <v>3830</v>
      </c>
      <c r="C10385" s="188" t="s">
        <v>916</v>
      </c>
      <c r="D10385" s="188" t="s">
        <v>1975</v>
      </c>
      <c r="E10385" s="189">
        <v>0</v>
      </c>
    </row>
    <row r="10386" spans="1:5" x14ac:dyDescent="0.25">
      <c r="A10386" s="190">
        <v>3705050322</v>
      </c>
      <c r="B10386" s="190" t="s">
        <v>3831</v>
      </c>
      <c r="C10386" s="190" t="s">
        <v>916</v>
      </c>
      <c r="D10386" s="190" t="s">
        <v>479</v>
      </c>
      <c r="E10386" s="191">
        <v>0</v>
      </c>
    </row>
    <row r="10387" spans="1:5" x14ac:dyDescent="0.25">
      <c r="A10387" s="188">
        <v>3705050323</v>
      </c>
      <c r="B10387" s="188" t="s">
        <v>3832</v>
      </c>
      <c r="C10387" s="188" t="s">
        <v>916</v>
      </c>
      <c r="D10387" s="188" t="s">
        <v>479</v>
      </c>
      <c r="E10387" s="189">
        <v>0</v>
      </c>
    </row>
    <row r="10388" spans="1:5" x14ac:dyDescent="0.25">
      <c r="A10388" s="190">
        <v>3705050324</v>
      </c>
      <c r="B10388" s="190" t="s">
        <v>3833</v>
      </c>
      <c r="C10388" s="190" t="s">
        <v>916</v>
      </c>
      <c r="D10388" s="190" t="s">
        <v>479</v>
      </c>
      <c r="E10388" s="191">
        <v>0</v>
      </c>
    </row>
    <row r="10389" spans="1:5" x14ac:dyDescent="0.25">
      <c r="A10389" s="188">
        <v>3705050325</v>
      </c>
      <c r="B10389" s="188" t="s">
        <v>3834</v>
      </c>
      <c r="C10389" s="188" t="s">
        <v>916</v>
      </c>
      <c r="D10389" s="188" t="s">
        <v>479</v>
      </c>
      <c r="E10389" s="189">
        <v>0</v>
      </c>
    </row>
    <row r="10390" spans="1:5" x14ac:dyDescent="0.25">
      <c r="A10390" s="190">
        <v>3705050326</v>
      </c>
      <c r="B10390" s="190" t="s">
        <v>3835</v>
      </c>
      <c r="C10390" s="190" t="s">
        <v>916</v>
      </c>
      <c r="D10390" s="190" t="s">
        <v>479</v>
      </c>
      <c r="E10390" s="191">
        <v>0</v>
      </c>
    </row>
    <row r="10391" spans="1:5" x14ac:dyDescent="0.25">
      <c r="A10391" s="188">
        <v>3705050327</v>
      </c>
      <c r="B10391" s="188" t="s">
        <v>7496</v>
      </c>
      <c r="C10391" s="188" t="s">
        <v>916</v>
      </c>
      <c r="D10391" s="188" t="s">
        <v>479</v>
      </c>
      <c r="E10391" s="189">
        <v>0</v>
      </c>
    </row>
    <row r="10392" spans="1:5" x14ac:dyDescent="0.25">
      <c r="A10392" s="190">
        <v>3705050328</v>
      </c>
      <c r="B10392" s="190" t="s">
        <v>3836</v>
      </c>
      <c r="C10392" s="190" t="s">
        <v>916</v>
      </c>
      <c r="D10392" s="190" t="s">
        <v>479</v>
      </c>
      <c r="E10392" s="191">
        <v>0</v>
      </c>
    </row>
    <row r="10393" spans="1:5" x14ac:dyDescent="0.25">
      <c r="A10393" s="188">
        <v>3705050329</v>
      </c>
      <c r="B10393" s="188" t="s">
        <v>4690</v>
      </c>
      <c r="C10393" s="188" t="s">
        <v>916</v>
      </c>
      <c r="D10393" s="188" t="s">
        <v>479</v>
      </c>
      <c r="E10393" s="189">
        <v>0</v>
      </c>
    </row>
    <row r="10394" spans="1:5" x14ac:dyDescent="0.25">
      <c r="A10394" s="190">
        <v>3705050330</v>
      </c>
      <c r="B10394" s="190" t="s">
        <v>8568</v>
      </c>
      <c r="C10394" s="190" t="s">
        <v>916</v>
      </c>
      <c r="D10394" s="190" t="s">
        <v>479</v>
      </c>
      <c r="E10394" s="191">
        <v>0</v>
      </c>
    </row>
    <row r="10395" spans="1:5" x14ac:dyDescent="0.25">
      <c r="A10395" s="188">
        <v>3705050331</v>
      </c>
      <c r="B10395" s="188" t="s">
        <v>3838</v>
      </c>
      <c r="C10395" s="188" t="s">
        <v>916</v>
      </c>
      <c r="D10395" s="188" t="s">
        <v>479</v>
      </c>
      <c r="E10395" s="189">
        <v>0</v>
      </c>
    </row>
    <row r="10396" spans="1:5" x14ac:dyDescent="0.25">
      <c r="A10396" s="190">
        <v>3705050332</v>
      </c>
      <c r="B10396" s="190" t="s">
        <v>4692</v>
      </c>
      <c r="C10396" s="190" t="s">
        <v>916</v>
      </c>
      <c r="D10396" s="190" t="s">
        <v>479</v>
      </c>
      <c r="E10396" s="191">
        <v>0</v>
      </c>
    </row>
    <row r="10397" spans="1:5" x14ac:dyDescent="0.25">
      <c r="A10397" s="188">
        <v>3705050333</v>
      </c>
      <c r="B10397" s="188" t="s">
        <v>3840</v>
      </c>
      <c r="C10397" s="188" t="s">
        <v>916</v>
      </c>
      <c r="D10397" s="188" t="s">
        <v>479</v>
      </c>
      <c r="E10397" s="189">
        <v>0</v>
      </c>
    </row>
    <row r="10398" spans="1:5" x14ac:dyDescent="0.25">
      <c r="A10398" s="190">
        <v>3705050334</v>
      </c>
      <c r="B10398" s="190" t="s">
        <v>3841</v>
      </c>
      <c r="C10398" s="190" t="s">
        <v>916</v>
      </c>
      <c r="D10398" s="190" t="s">
        <v>479</v>
      </c>
      <c r="E10398" s="191">
        <v>0</v>
      </c>
    </row>
    <row r="10399" spans="1:5" x14ac:dyDescent="0.25">
      <c r="A10399" s="188">
        <v>3705050335</v>
      </c>
      <c r="B10399" s="188" t="s">
        <v>3842</v>
      </c>
      <c r="C10399" s="188" t="s">
        <v>916</v>
      </c>
      <c r="D10399" s="188" t="s">
        <v>479</v>
      </c>
      <c r="E10399" s="189">
        <v>0</v>
      </c>
    </row>
    <row r="10400" spans="1:5" x14ac:dyDescent="0.25">
      <c r="A10400" s="190">
        <v>3705050336</v>
      </c>
      <c r="B10400" s="190" t="s">
        <v>3843</v>
      </c>
      <c r="C10400" s="190" t="s">
        <v>916</v>
      </c>
      <c r="D10400" s="190" t="s">
        <v>479</v>
      </c>
      <c r="E10400" s="191">
        <v>0</v>
      </c>
    </row>
    <row r="10401" spans="1:5" x14ac:dyDescent="0.25">
      <c r="A10401" s="188">
        <v>3705050337</v>
      </c>
      <c r="B10401" s="188" t="s">
        <v>3844</v>
      </c>
      <c r="C10401" s="188" t="s">
        <v>916</v>
      </c>
      <c r="D10401" s="188" t="s">
        <v>479</v>
      </c>
      <c r="E10401" s="189">
        <v>0</v>
      </c>
    </row>
    <row r="10402" spans="1:5" x14ac:dyDescent="0.25">
      <c r="A10402" s="190">
        <v>3705050338</v>
      </c>
      <c r="B10402" s="190" t="s">
        <v>4693</v>
      </c>
      <c r="C10402" s="190" t="s">
        <v>916</v>
      </c>
      <c r="D10402" s="190" t="s">
        <v>479</v>
      </c>
      <c r="E10402" s="191">
        <v>0</v>
      </c>
    </row>
    <row r="10403" spans="1:5" x14ac:dyDescent="0.25">
      <c r="A10403" s="188">
        <v>3705050339</v>
      </c>
      <c r="B10403" s="188" t="s">
        <v>4694</v>
      </c>
      <c r="C10403" s="188" t="s">
        <v>916</v>
      </c>
      <c r="D10403" s="188" t="s">
        <v>479</v>
      </c>
      <c r="E10403" s="189">
        <v>0</v>
      </c>
    </row>
    <row r="10404" spans="1:5" x14ac:dyDescent="0.25">
      <c r="A10404" s="190">
        <v>3705050340</v>
      </c>
      <c r="B10404" s="190" t="s">
        <v>5277</v>
      </c>
      <c r="C10404" s="190" t="s">
        <v>916</v>
      </c>
      <c r="D10404" s="190" t="s">
        <v>1975</v>
      </c>
      <c r="E10404" s="191">
        <v>0</v>
      </c>
    </row>
    <row r="10405" spans="1:5" x14ac:dyDescent="0.25">
      <c r="A10405" s="188">
        <v>3705050341</v>
      </c>
      <c r="B10405" s="188" t="s">
        <v>12667</v>
      </c>
      <c r="C10405" s="188" t="s">
        <v>916</v>
      </c>
      <c r="D10405" s="188" t="s">
        <v>1975</v>
      </c>
      <c r="E10405" s="189">
        <v>0</v>
      </c>
    </row>
    <row r="10406" spans="1:5" x14ac:dyDescent="0.25">
      <c r="A10406" s="190">
        <v>3705050342</v>
      </c>
      <c r="B10406" s="190" t="s">
        <v>5278</v>
      </c>
      <c r="C10406" s="190" t="s">
        <v>916</v>
      </c>
      <c r="D10406" s="190" t="s">
        <v>1975</v>
      </c>
      <c r="E10406" s="191">
        <v>0</v>
      </c>
    </row>
    <row r="10407" spans="1:5" x14ac:dyDescent="0.25">
      <c r="A10407" s="188">
        <v>3705050343</v>
      </c>
      <c r="B10407" s="188" t="s">
        <v>5279</v>
      </c>
      <c r="C10407" s="188" t="s">
        <v>916</v>
      </c>
      <c r="D10407" s="188" t="s">
        <v>1975</v>
      </c>
      <c r="E10407" s="189">
        <v>0</v>
      </c>
    </row>
    <row r="10408" spans="1:5" x14ac:dyDescent="0.25">
      <c r="A10408" s="190">
        <v>3705050344</v>
      </c>
      <c r="B10408" s="190" t="s">
        <v>7072</v>
      </c>
      <c r="C10408" s="190" t="s">
        <v>916</v>
      </c>
      <c r="D10408" s="190" t="s">
        <v>1975</v>
      </c>
      <c r="E10408" s="191">
        <v>0</v>
      </c>
    </row>
    <row r="10409" spans="1:5" x14ac:dyDescent="0.25">
      <c r="A10409" s="188">
        <v>3705050345</v>
      </c>
      <c r="B10409" s="188" t="s">
        <v>12668</v>
      </c>
      <c r="C10409" s="188" t="s">
        <v>916</v>
      </c>
      <c r="D10409" s="188" t="s">
        <v>1975</v>
      </c>
      <c r="E10409" s="189">
        <v>0</v>
      </c>
    </row>
    <row r="10410" spans="1:5" x14ac:dyDescent="0.25">
      <c r="A10410" s="190">
        <v>3705050346</v>
      </c>
      <c r="B10410" s="190" t="s">
        <v>5280</v>
      </c>
      <c r="C10410" s="190" t="s">
        <v>916</v>
      </c>
      <c r="D10410" s="190" t="s">
        <v>1975</v>
      </c>
      <c r="E10410" s="191">
        <v>0</v>
      </c>
    </row>
    <row r="10411" spans="1:5" x14ac:dyDescent="0.25">
      <c r="A10411" s="188">
        <v>3705050347</v>
      </c>
      <c r="B10411" s="188" t="s">
        <v>5281</v>
      </c>
      <c r="C10411" s="188" t="s">
        <v>916</v>
      </c>
      <c r="D10411" s="188" t="s">
        <v>1975</v>
      </c>
      <c r="E10411" s="189">
        <v>0</v>
      </c>
    </row>
    <row r="10412" spans="1:5" x14ac:dyDescent="0.25">
      <c r="A10412" s="190">
        <v>3705050348</v>
      </c>
      <c r="B10412" s="190" t="s">
        <v>5282</v>
      </c>
      <c r="C10412" s="190" t="s">
        <v>916</v>
      </c>
      <c r="D10412" s="190" t="s">
        <v>2002</v>
      </c>
      <c r="E10412" s="191">
        <v>0</v>
      </c>
    </row>
    <row r="10413" spans="1:5" x14ac:dyDescent="0.25">
      <c r="A10413" s="188">
        <v>3705050349</v>
      </c>
      <c r="B10413" s="188" t="s">
        <v>5283</v>
      </c>
      <c r="C10413" s="188" t="s">
        <v>916</v>
      </c>
      <c r="D10413" s="188" t="s">
        <v>1975</v>
      </c>
      <c r="E10413" s="189">
        <v>0</v>
      </c>
    </row>
    <row r="10414" spans="1:5" x14ac:dyDescent="0.25">
      <c r="A10414" s="190">
        <v>3705050350</v>
      </c>
      <c r="B10414" s="190" t="s">
        <v>5284</v>
      </c>
      <c r="C10414" s="190" t="s">
        <v>916</v>
      </c>
      <c r="D10414" s="190" t="s">
        <v>2002</v>
      </c>
      <c r="E10414" s="191">
        <v>0</v>
      </c>
    </row>
    <row r="10415" spans="1:5" x14ac:dyDescent="0.25">
      <c r="A10415" s="188">
        <v>3705050351</v>
      </c>
      <c r="B10415" s="188" t="s">
        <v>5285</v>
      </c>
      <c r="C10415" s="188" t="s">
        <v>916</v>
      </c>
      <c r="D10415" s="188" t="s">
        <v>2002</v>
      </c>
      <c r="E10415" s="189">
        <v>0</v>
      </c>
    </row>
    <row r="10416" spans="1:5" x14ac:dyDescent="0.25">
      <c r="A10416" s="190">
        <v>3705050352</v>
      </c>
      <c r="B10416" s="190" t="s">
        <v>5286</v>
      </c>
      <c r="C10416" s="190" t="s">
        <v>916</v>
      </c>
      <c r="D10416" s="190" t="s">
        <v>1975</v>
      </c>
      <c r="E10416" s="191">
        <v>0</v>
      </c>
    </row>
    <row r="10417" spans="1:5" x14ac:dyDescent="0.25">
      <c r="A10417" s="188">
        <v>3705050353</v>
      </c>
      <c r="B10417" s="188" t="s">
        <v>6258</v>
      </c>
      <c r="C10417" s="188" t="s">
        <v>916</v>
      </c>
      <c r="D10417" s="188" t="s">
        <v>479</v>
      </c>
      <c r="E10417" s="189">
        <v>0</v>
      </c>
    </row>
    <row r="10418" spans="1:5" x14ac:dyDescent="0.25">
      <c r="A10418" s="190">
        <v>3705050354</v>
      </c>
      <c r="B10418" s="190" t="s">
        <v>5287</v>
      </c>
      <c r="C10418" s="190" t="s">
        <v>916</v>
      </c>
      <c r="D10418" s="190" t="s">
        <v>1975</v>
      </c>
      <c r="E10418" s="191">
        <v>0</v>
      </c>
    </row>
    <row r="10419" spans="1:5" x14ac:dyDescent="0.25">
      <c r="A10419" s="188">
        <v>3705050355</v>
      </c>
      <c r="B10419" s="188" t="s">
        <v>5288</v>
      </c>
      <c r="C10419" s="188" t="s">
        <v>916</v>
      </c>
      <c r="D10419" s="188" t="s">
        <v>1975</v>
      </c>
      <c r="E10419" s="189">
        <v>0</v>
      </c>
    </row>
    <row r="10420" spans="1:5" x14ac:dyDescent="0.25">
      <c r="A10420" s="190">
        <v>3705050356</v>
      </c>
      <c r="B10420" s="190" t="s">
        <v>5289</v>
      </c>
      <c r="C10420" s="190" t="s">
        <v>916</v>
      </c>
      <c r="D10420" s="190" t="s">
        <v>1975</v>
      </c>
      <c r="E10420" s="191">
        <v>0</v>
      </c>
    </row>
    <row r="10421" spans="1:5" x14ac:dyDescent="0.25">
      <c r="A10421" s="188">
        <v>3705050357</v>
      </c>
      <c r="B10421" s="188" t="s">
        <v>12669</v>
      </c>
      <c r="C10421" s="188" t="s">
        <v>916</v>
      </c>
      <c r="D10421" s="188" t="s">
        <v>1975</v>
      </c>
      <c r="E10421" s="189">
        <v>0</v>
      </c>
    </row>
    <row r="10422" spans="1:5" x14ac:dyDescent="0.25">
      <c r="A10422" s="190">
        <v>3705050358</v>
      </c>
      <c r="B10422" s="190" t="s">
        <v>12670</v>
      </c>
      <c r="C10422" s="190" t="s">
        <v>916</v>
      </c>
      <c r="D10422" s="190" t="s">
        <v>1975</v>
      </c>
      <c r="E10422" s="191">
        <v>0</v>
      </c>
    </row>
    <row r="10423" spans="1:5" x14ac:dyDescent="0.25">
      <c r="A10423" s="188">
        <v>3705050359</v>
      </c>
      <c r="B10423" s="188" t="s">
        <v>5290</v>
      </c>
      <c r="C10423" s="188" t="s">
        <v>916</v>
      </c>
      <c r="D10423" s="188" t="s">
        <v>1975</v>
      </c>
      <c r="E10423" s="189">
        <v>0</v>
      </c>
    </row>
    <row r="10424" spans="1:5" x14ac:dyDescent="0.25">
      <c r="A10424" s="190">
        <v>3705050360</v>
      </c>
      <c r="B10424" s="190" t="s">
        <v>6259</v>
      </c>
      <c r="C10424" s="190" t="s">
        <v>916</v>
      </c>
      <c r="D10424" s="190" t="s">
        <v>479</v>
      </c>
      <c r="E10424" s="191">
        <v>0</v>
      </c>
    </row>
    <row r="10425" spans="1:5" x14ac:dyDescent="0.25">
      <c r="A10425" s="188">
        <v>3705050361</v>
      </c>
      <c r="B10425" s="188" t="s">
        <v>8928</v>
      </c>
      <c r="C10425" s="188" t="s">
        <v>916</v>
      </c>
      <c r="D10425" s="188" t="s">
        <v>1975</v>
      </c>
      <c r="E10425" s="189">
        <v>0</v>
      </c>
    </row>
    <row r="10426" spans="1:5" x14ac:dyDescent="0.25">
      <c r="A10426" s="190">
        <v>3705050362</v>
      </c>
      <c r="B10426" s="190" t="s">
        <v>6260</v>
      </c>
      <c r="C10426" s="190" t="s">
        <v>916</v>
      </c>
      <c r="D10426" s="190" t="s">
        <v>479</v>
      </c>
      <c r="E10426" s="191">
        <v>0</v>
      </c>
    </row>
    <row r="10427" spans="1:5" x14ac:dyDescent="0.25">
      <c r="A10427" s="188">
        <v>3705050363</v>
      </c>
      <c r="B10427" s="188" t="s">
        <v>5291</v>
      </c>
      <c r="C10427" s="188" t="s">
        <v>916</v>
      </c>
      <c r="D10427" s="188" t="s">
        <v>1975</v>
      </c>
      <c r="E10427" s="189">
        <v>0</v>
      </c>
    </row>
    <row r="10428" spans="1:5" x14ac:dyDescent="0.25">
      <c r="A10428" s="190">
        <v>3705050364</v>
      </c>
      <c r="B10428" s="190" t="s">
        <v>5709</v>
      </c>
      <c r="C10428" s="190" t="s">
        <v>916</v>
      </c>
      <c r="D10428" s="190" t="s">
        <v>1975</v>
      </c>
      <c r="E10428" s="191">
        <v>0</v>
      </c>
    </row>
    <row r="10429" spans="1:5" x14ac:dyDescent="0.25">
      <c r="A10429" s="188">
        <v>3705050365</v>
      </c>
      <c r="B10429" s="188" t="s">
        <v>10644</v>
      </c>
      <c r="C10429" s="188" t="s">
        <v>916</v>
      </c>
      <c r="D10429" s="188" t="s">
        <v>1975</v>
      </c>
      <c r="E10429" s="189">
        <v>0</v>
      </c>
    </row>
    <row r="10430" spans="1:5" x14ac:dyDescent="0.25">
      <c r="A10430" s="190">
        <v>3705050366</v>
      </c>
      <c r="B10430" s="190" t="s">
        <v>5292</v>
      </c>
      <c r="C10430" s="190" t="s">
        <v>916</v>
      </c>
      <c r="D10430" s="190" t="s">
        <v>1975</v>
      </c>
      <c r="E10430" s="191">
        <v>0</v>
      </c>
    </row>
    <row r="10431" spans="1:5" x14ac:dyDescent="0.25">
      <c r="A10431" s="188">
        <v>3705050367</v>
      </c>
      <c r="B10431" s="188" t="s">
        <v>5293</v>
      </c>
      <c r="C10431" s="188" t="s">
        <v>916</v>
      </c>
      <c r="D10431" s="188" t="s">
        <v>1975</v>
      </c>
      <c r="E10431" s="189">
        <v>0</v>
      </c>
    </row>
    <row r="10432" spans="1:5" x14ac:dyDescent="0.25">
      <c r="A10432" s="190">
        <v>3705050368</v>
      </c>
      <c r="B10432" s="190" t="s">
        <v>5665</v>
      </c>
      <c r="C10432" s="190" t="s">
        <v>916</v>
      </c>
      <c r="D10432" s="190" t="s">
        <v>1975</v>
      </c>
      <c r="E10432" s="191">
        <v>0</v>
      </c>
    </row>
    <row r="10433" spans="1:5" x14ac:dyDescent="0.25">
      <c r="A10433" s="188">
        <v>3705050369</v>
      </c>
      <c r="B10433" s="188" t="s">
        <v>5294</v>
      </c>
      <c r="C10433" s="188" t="s">
        <v>916</v>
      </c>
      <c r="D10433" s="188" t="s">
        <v>1975</v>
      </c>
      <c r="E10433" s="189">
        <v>0</v>
      </c>
    </row>
    <row r="10434" spans="1:5" x14ac:dyDescent="0.25">
      <c r="A10434" s="190">
        <v>3705050370</v>
      </c>
      <c r="B10434" s="190" t="s">
        <v>5295</v>
      </c>
      <c r="C10434" s="190" t="s">
        <v>916</v>
      </c>
      <c r="D10434" s="190" t="s">
        <v>1975</v>
      </c>
      <c r="E10434" s="191">
        <v>0</v>
      </c>
    </row>
    <row r="10435" spans="1:5" x14ac:dyDescent="0.25">
      <c r="A10435" s="188">
        <v>3705050371</v>
      </c>
      <c r="B10435" s="188" t="s">
        <v>7073</v>
      </c>
      <c r="C10435" s="188" t="s">
        <v>916</v>
      </c>
      <c r="D10435" s="188" t="s">
        <v>1975</v>
      </c>
      <c r="E10435" s="189">
        <v>0</v>
      </c>
    </row>
    <row r="10436" spans="1:5" x14ac:dyDescent="0.25">
      <c r="A10436" s="190">
        <v>3705050372</v>
      </c>
      <c r="B10436" s="190" t="s">
        <v>5296</v>
      </c>
      <c r="C10436" s="190" t="s">
        <v>916</v>
      </c>
      <c r="D10436" s="190" t="s">
        <v>1975</v>
      </c>
      <c r="E10436" s="191">
        <v>0</v>
      </c>
    </row>
    <row r="10437" spans="1:5" x14ac:dyDescent="0.25">
      <c r="A10437" s="188">
        <v>3705050373</v>
      </c>
      <c r="B10437" s="188" t="s">
        <v>12671</v>
      </c>
      <c r="C10437" s="188" t="s">
        <v>916</v>
      </c>
      <c r="D10437" s="188" t="s">
        <v>2002</v>
      </c>
      <c r="E10437" s="189">
        <v>0</v>
      </c>
    </row>
    <row r="10438" spans="1:5" x14ac:dyDescent="0.25">
      <c r="A10438" s="190">
        <v>3705050374</v>
      </c>
      <c r="B10438" s="190" t="s">
        <v>5297</v>
      </c>
      <c r="C10438" s="190" t="s">
        <v>916</v>
      </c>
      <c r="D10438" s="190" t="s">
        <v>2002</v>
      </c>
      <c r="E10438" s="191">
        <v>0</v>
      </c>
    </row>
    <row r="10439" spans="1:5" x14ac:dyDescent="0.25">
      <c r="A10439" s="188">
        <v>3705050375</v>
      </c>
      <c r="B10439" s="188" t="s">
        <v>5298</v>
      </c>
      <c r="C10439" s="188" t="s">
        <v>916</v>
      </c>
      <c r="D10439" s="188" t="s">
        <v>2002</v>
      </c>
      <c r="E10439" s="189">
        <v>0</v>
      </c>
    </row>
    <row r="10440" spans="1:5" x14ac:dyDescent="0.25">
      <c r="A10440" s="190">
        <v>3705050376</v>
      </c>
      <c r="B10440" s="190" t="s">
        <v>7074</v>
      </c>
      <c r="C10440" s="190" t="s">
        <v>916</v>
      </c>
      <c r="D10440" s="190" t="s">
        <v>1975</v>
      </c>
      <c r="E10440" s="191">
        <v>0</v>
      </c>
    </row>
    <row r="10441" spans="1:5" x14ac:dyDescent="0.25">
      <c r="A10441" s="188">
        <v>3705050377</v>
      </c>
      <c r="B10441" s="188" t="s">
        <v>5299</v>
      </c>
      <c r="C10441" s="188" t="s">
        <v>916</v>
      </c>
      <c r="D10441" s="188" t="s">
        <v>1975</v>
      </c>
      <c r="E10441" s="189">
        <v>0</v>
      </c>
    </row>
    <row r="10442" spans="1:5" x14ac:dyDescent="0.25">
      <c r="A10442" s="190">
        <v>3705050378</v>
      </c>
      <c r="B10442" s="190" t="s">
        <v>5300</v>
      </c>
      <c r="C10442" s="190" t="s">
        <v>916</v>
      </c>
      <c r="D10442" s="190" t="s">
        <v>1975</v>
      </c>
      <c r="E10442" s="191">
        <v>0</v>
      </c>
    </row>
    <row r="10443" spans="1:5" x14ac:dyDescent="0.25">
      <c r="A10443" s="188">
        <v>3705050379</v>
      </c>
      <c r="B10443" s="188" t="s">
        <v>5301</v>
      </c>
      <c r="C10443" s="188" t="s">
        <v>916</v>
      </c>
      <c r="D10443" s="188" t="s">
        <v>1975</v>
      </c>
      <c r="E10443" s="189">
        <v>0</v>
      </c>
    </row>
    <row r="10444" spans="1:5" x14ac:dyDescent="0.25">
      <c r="A10444" s="190">
        <v>3705050380</v>
      </c>
      <c r="B10444" s="190" t="s">
        <v>5302</v>
      </c>
      <c r="C10444" s="190" t="s">
        <v>916</v>
      </c>
      <c r="D10444" s="190" t="s">
        <v>1975</v>
      </c>
      <c r="E10444" s="191">
        <v>0</v>
      </c>
    </row>
    <row r="10445" spans="1:5" x14ac:dyDescent="0.25">
      <c r="A10445" s="188">
        <v>3705050381</v>
      </c>
      <c r="B10445" s="188" t="s">
        <v>5303</v>
      </c>
      <c r="C10445" s="188" t="s">
        <v>916</v>
      </c>
      <c r="D10445" s="188" t="s">
        <v>1975</v>
      </c>
      <c r="E10445" s="189">
        <v>0</v>
      </c>
    </row>
    <row r="10446" spans="1:5" x14ac:dyDescent="0.25">
      <c r="A10446" s="190">
        <v>3705050382</v>
      </c>
      <c r="B10446" s="190" t="s">
        <v>5304</v>
      </c>
      <c r="C10446" s="190" t="s">
        <v>916</v>
      </c>
      <c r="D10446" s="190" t="s">
        <v>1975</v>
      </c>
      <c r="E10446" s="191">
        <v>0</v>
      </c>
    </row>
    <row r="10447" spans="1:5" x14ac:dyDescent="0.25">
      <c r="A10447" s="188">
        <v>3705050383</v>
      </c>
      <c r="B10447" s="188" t="s">
        <v>5305</v>
      </c>
      <c r="C10447" s="188" t="s">
        <v>916</v>
      </c>
      <c r="D10447" s="188" t="s">
        <v>1975</v>
      </c>
      <c r="E10447" s="189">
        <v>0</v>
      </c>
    </row>
    <row r="10448" spans="1:5" x14ac:dyDescent="0.25">
      <c r="A10448" s="190">
        <v>3705050384</v>
      </c>
      <c r="B10448" s="190" t="s">
        <v>5306</v>
      </c>
      <c r="C10448" s="190" t="s">
        <v>916</v>
      </c>
      <c r="D10448" s="190" t="s">
        <v>1975</v>
      </c>
      <c r="E10448" s="191">
        <v>0</v>
      </c>
    </row>
    <row r="10449" spans="1:5" x14ac:dyDescent="0.25">
      <c r="A10449" s="188">
        <v>3705050385</v>
      </c>
      <c r="B10449" s="188" t="s">
        <v>6261</v>
      </c>
      <c r="C10449" s="188" t="s">
        <v>916</v>
      </c>
      <c r="D10449" s="188" t="s">
        <v>1975</v>
      </c>
      <c r="E10449" s="189">
        <v>0</v>
      </c>
    </row>
    <row r="10450" spans="1:5" x14ac:dyDescent="0.25">
      <c r="A10450" s="190">
        <v>3705050386</v>
      </c>
      <c r="B10450" s="190" t="s">
        <v>6262</v>
      </c>
      <c r="C10450" s="190" t="s">
        <v>916</v>
      </c>
      <c r="D10450" s="190" t="s">
        <v>1975</v>
      </c>
      <c r="E10450" s="191">
        <v>0</v>
      </c>
    </row>
    <row r="10451" spans="1:5" x14ac:dyDescent="0.25">
      <c r="A10451" s="188">
        <v>3705050387</v>
      </c>
      <c r="B10451" s="188" t="s">
        <v>5307</v>
      </c>
      <c r="C10451" s="188" t="s">
        <v>916</v>
      </c>
      <c r="D10451" s="188" t="s">
        <v>479</v>
      </c>
      <c r="E10451" s="189">
        <v>0</v>
      </c>
    </row>
    <row r="10452" spans="1:5" x14ac:dyDescent="0.25">
      <c r="A10452" s="190">
        <v>3705050388</v>
      </c>
      <c r="B10452" s="190" t="s">
        <v>5308</v>
      </c>
      <c r="C10452" s="190" t="s">
        <v>916</v>
      </c>
      <c r="D10452" s="190" t="s">
        <v>1975</v>
      </c>
      <c r="E10452" s="191">
        <v>0</v>
      </c>
    </row>
    <row r="10453" spans="1:5" x14ac:dyDescent="0.25">
      <c r="A10453" s="188">
        <v>3705050389</v>
      </c>
      <c r="B10453" s="188" t="s">
        <v>5309</v>
      </c>
      <c r="C10453" s="188" t="s">
        <v>916</v>
      </c>
      <c r="D10453" s="188" t="s">
        <v>2079</v>
      </c>
      <c r="E10453" s="189">
        <v>0</v>
      </c>
    </row>
    <row r="10454" spans="1:5" x14ac:dyDescent="0.25">
      <c r="A10454" s="190">
        <v>3705050390</v>
      </c>
      <c r="B10454" s="190" t="s">
        <v>5310</v>
      </c>
      <c r="C10454" s="190" t="s">
        <v>916</v>
      </c>
      <c r="D10454" s="190" t="s">
        <v>480</v>
      </c>
      <c r="E10454" s="191">
        <v>0</v>
      </c>
    </row>
    <row r="10455" spans="1:5" x14ac:dyDescent="0.25">
      <c r="A10455" s="188">
        <v>3705050391</v>
      </c>
      <c r="B10455" s="188" t="s">
        <v>5311</v>
      </c>
      <c r="C10455" s="188" t="s">
        <v>916</v>
      </c>
      <c r="D10455" s="188" t="s">
        <v>480</v>
      </c>
      <c r="E10455" s="189">
        <v>0</v>
      </c>
    </row>
    <row r="10456" spans="1:5" x14ac:dyDescent="0.25">
      <c r="A10456" s="190">
        <v>3705050392</v>
      </c>
      <c r="B10456" s="190" t="s">
        <v>5312</v>
      </c>
      <c r="C10456" s="190" t="s">
        <v>916</v>
      </c>
      <c r="D10456" s="190" t="s">
        <v>1975</v>
      </c>
      <c r="E10456" s="191">
        <v>0</v>
      </c>
    </row>
    <row r="10457" spans="1:5" x14ac:dyDescent="0.25">
      <c r="A10457" s="188">
        <v>3705050393</v>
      </c>
      <c r="B10457" s="188" t="s">
        <v>6263</v>
      </c>
      <c r="C10457" s="188" t="s">
        <v>916</v>
      </c>
      <c r="D10457" s="188" t="s">
        <v>479</v>
      </c>
      <c r="E10457" s="189">
        <v>0</v>
      </c>
    </row>
    <row r="10458" spans="1:5" x14ac:dyDescent="0.25">
      <c r="A10458" s="190">
        <v>3705050394</v>
      </c>
      <c r="B10458" s="190" t="s">
        <v>8171</v>
      </c>
      <c r="C10458" s="190" t="s">
        <v>916</v>
      </c>
      <c r="D10458" s="190" t="s">
        <v>479</v>
      </c>
      <c r="E10458" s="191">
        <v>0</v>
      </c>
    </row>
    <row r="10459" spans="1:5" x14ac:dyDescent="0.25">
      <c r="A10459" s="188">
        <v>3705050395</v>
      </c>
      <c r="B10459" s="188" t="s">
        <v>5313</v>
      </c>
      <c r="C10459" s="188" t="s">
        <v>916</v>
      </c>
      <c r="D10459" s="188" t="s">
        <v>479</v>
      </c>
      <c r="E10459" s="189">
        <v>0</v>
      </c>
    </row>
    <row r="10460" spans="1:5" x14ac:dyDescent="0.25">
      <c r="A10460" s="190">
        <v>3705050396</v>
      </c>
      <c r="B10460" s="190" t="s">
        <v>5314</v>
      </c>
      <c r="C10460" s="190" t="s">
        <v>916</v>
      </c>
      <c r="D10460" s="190" t="s">
        <v>479</v>
      </c>
      <c r="E10460" s="191">
        <v>0</v>
      </c>
    </row>
    <row r="10461" spans="1:5" x14ac:dyDescent="0.25">
      <c r="A10461" s="188">
        <v>3705050397</v>
      </c>
      <c r="B10461" s="188" t="s">
        <v>5315</v>
      </c>
      <c r="C10461" s="188" t="s">
        <v>916</v>
      </c>
      <c r="D10461" s="188" t="s">
        <v>479</v>
      </c>
      <c r="E10461" s="189">
        <v>0</v>
      </c>
    </row>
    <row r="10462" spans="1:5" x14ac:dyDescent="0.25">
      <c r="A10462" s="190">
        <v>3705050398</v>
      </c>
      <c r="B10462" s="190" t="s">
        <v>5639</v>
      </c>
      <c r="C10462" s="190" t="s">
        <v>916</v>
      </c>
      <c r="D10462" s="190" t="s">
        <v>479</v>
      </c>
      <c r="E10462" s="191">
        <v>0</v>
      </c>
    </row>
    <row r="10463" spans="1:5" x14ac:dyDescent="0.25">
      <c r="A10463" s="188">
        <v>3705050399</v>
      </c>
      <c r="B10463" s="188" t="s">
        <v>7075</v>
      </c>
      <c r="C10463" s="188" t="s">
        <v>916</v>
      </c>
      <c r="D10463" s="188" t="s">
        <v>2079</v>
      </c>
      <c r="E10463" s="189">
        <v>0</v>
      </c>
    </row>
    <row r="10464" spans="1:5" x14ac:dyDescent="0.25">
      <c r="A10464" s="190">
        <v>3705050400</v>
      </c>
      <c r="B10464" s="190" t="s">
        <v>3134</v>
      </c>
      <c r="C10464" s="190" t="s">
        <v>916</v>
      </c>
      <c r="D10464" s="190" t="s">
        <v>1975</v>
      </c>
      <c r="E10464" s="191">
        <v>0</v>
      </c>
    </row>
    <row r="10465" spans="1:5" x14ac:dyDescent="0.25">
      <c r="A10465" s="188">
        <v>3705050401</v>
      </c>
      <c r="B10465" s="188" t="s">
        <v>4064</v>
      </c>
      <c r="C10465" s="188" t="s">
        <v>916</v>
      </c>
      <c r="D10465" s="188" t="s">
        <v>479</v>
      </c>
      <c r="E10465" s="189">
        <v>0</v>
      </c>
    </row>
    <row r="10466" spans="1:5" x14ac:dyDescent="0.25">
      <c r="A10466" s="190">
        <v>3705050402</v>
      </c>
      <c r="B10466" s="190" t="s">
        <v>4065</v>
      </c>
      <c r="C10466" s="190" t="s">
        <v>916</v>
      </c>
      <c r="D10466" s="190" t="s">
        <v>479</v>
      </c>
      <c r="E10466" s="191">
        <v>0</v>
      </c>
    </row>
    <row r="10467" spans="1:5" x14ac:dyDescent="0.25">
      <c r="A10467" s="188">
        <v>3705050403</v>
      </c>
      <c r="B10467" s="188" t="s">
        <v>4066</v>
      </c>
      <c r="C10467" s="188" t="s">
        <v>916</v>
      </c>
      <c r="D10467" s="188" t="s">
        <v>479</v>
      </c>
      <c r="E10467" s="189">
        <v>0</v>
      </c>
    </row>
    <row r="10468" spans="1:5" x14ac:dyDescent="0.25">
      <c r="A10468" s="190">
        <v>3705050404</v>
      </c>
      <c r="B10468" s="190" t="s">
        <v>6264</v>
      </c>
      <c r="C10468" s="190" t="s">
        <v>916</v>
      </c>
      <c r="D10468" s="190" t="s">
        <v>479</v>
      </c>
      <c r="E10468" s="191">
        <v>0</v>
      </c>
    </row>
    <row r="10469" spans="1:5" x14ac:dyDescent="0.25">
      <c r="A10469" s="188">
        <v>3705050405</v>
      </c>
      <c r="B10469" s="188" t="s">
        <v>4067</v>
      </c>
      <c r="C10469" s="188" t="s">
        <v>916</v>
      </c>
      <c r="D10469" s="188" t="s">
        <v>479</v>
      </c>
      <c r="E10469" s="189">
        <v>0</v>
      </c>
    </row>
    <row r="10470" spans="1:5" x14ac:dyDescent="0.25">
      <c r="A10470" s="190">
        <v>3705050406</v>
      </c>
      <c r="B10470" s="190" t="s">
        <v>4068</v>
      </c>
      <c r="C10470" s="190" t="s">
        <v>916</v>
      </c>
      <c r="D10470" s="190" t="s">
        <v>479</v>
      </c>
      <c r="E10470" s="191">
        <v>0</v>
      </c>
    </row>
    <row r="10471" spans="1:5" x14ac:dyDescent="0.25">
      <c r="A10471" s="188">
        <v>3705050407</v>
      </c>
      <c r="B10471" s="188" t="s">
        <v>4069</v>
      </c>
      <c r="C10471" s="188" t="s">
        <v>916</v>
      </c>
      <c r="D10471" s="188" t="s">
        <v>479</v>
      </c>
      <c r="E10471" s="189">
        <v>0</v>
      </c>
    </row>
    <row r="10472" spans="1:5" x14ac:dyDescent="0.25">
      <c r="A10472" s="190">
        <v>3705050408</v>
      </c>
      <c r="B10472" s="190" t="s">
        <v>4070</v>
      </c>
      <c r="C10472" s="190" t="s">
        <v>916</v>
      </c>
      <c r="D10472" s="190" t="s">
        <v>479</v>
      </c>
      <c r="E10472" s="191">
        <v>0</v>
      </c>
    </row>
    <row r="10473" spans="1:5" x14ac:dyDescent="0.25">
      <c r="A10473" s="188">
        <v>3705050409</v>
      </c>
      <c r="B10473" s="188" t="s">
        <v>6265</v>
      </c>
      <c r="C10473" s="188" t="s">
        <v>916</v>
      </c>
      <c r="D10473" s="188" t="s">
        <v>479</v>
      </c>
      <c r="E10473" s="189">
        <v>0</v>
      </c>
    </row>
    <row r="10474" spans="1:5" x14ac:dyDescent="0.25">
      <c r="A10474" s="190">
        <v>3705050410</v>
      </c>
      <c r="B10474" s="190" t="s">
        <v>4071</v>
      </c>
      <c r="C10474" s="190" t="s">
        <v>916</v>
      </c>
      <c r="D10474" s="190" t="s">
        <v>479</v>
      </c>
      <c r="E10474" s="191">
        <v>0</v>
      </c>
    </row>
    <row r="10475" spans="1:5" x14ac:dyDescent="0.25">
      <c r="A10475" s="188">
        <v>3705050411</v>
      </c>
      <c r="B10475" s="188" t="s">
        <v>5316</v>
      </c>
      <c r="C10475" s="188" t="s">
        <v>916</v>
      </c>
      <c r="D10475" s="188" t="s">
        <v>479</v>
      </c>
      <c r="E10475" s="189">
        <v>0</v>
      </c>
    </row>
    <row r="10476" spans="1:5" x14ac:dyDescent="0.25">
      <c r="A10476" s="190">
        <v>3705050412</v>
      </c>
      <c r="B10476" s="190" t="s">
        <v>8172</v>
      </c>
      <c r="C10476" s="190" t="s">
        <v>916</v>
      </c>
      <c r="D10476" s="190" t="s">
        <v>479</v>
      </c>
      <c r="E10476" s="191">
        <v>0</v>
      </c>
    </row>
    <row r="10477" spans="1:5" x14ac:dyDescent="0.25">
      <c r="A10477" s="188">
        <v>3705050413</v>
      </c>
      <c r="B10477" s="188" t="s">
        <v>5317</v>
      </c>
      <c r="C10477" s="188" t="s">
        <v>916</v>
      </c>
      <c r="D10477" s="188" t="s">
        <v>479</v>
      </c>
      <c r="E10477" s="189">
        <v>0</v>
      </c>
    </row>
    <row r="10478" spans="1:5" x14ac:dyDescent="0.25">
      <c r="A10478" s="190">
        <v>3705050414</v>
      </c>
      <c r="B10478" s="190" t="s">
        <v>5318</v>
      </c>
      <c r="C10478" s="190" t="s">
        <v>916</v>
      </c>
      <c r="D10478" s="190" t="s">
        <v>1966</v>
      </c>
      <c r="E10478" s="191">
        <v>0</v>
      </c>
    </row>
    <row r="10479" spans="1:5" x14ac:dyDescent="0.25">
      <c r="A10479" s="188">
        <v>3705050415</v>
      </c>
      <c r="B10479" s="188" t="s">
        <v>5319</v>
      </c>
      <c r="C10479" s="188" t="s">
        <v>916</v>
      </c>
      <c r="D10479" s="188" t="s">
        <v>1981</v>
      </c>
      <c r="E10479" s="189">
        <v>0</v>
      </c>
    </row>
    <row r="10480" spans="1:5" x14ac:dyDescent="0.25">
      <c r="A10480" s="190">
        <v>3705050416</v>
      </c>
      <c r="B10480" s="190" t="s">
        <v>5320</v>
      </c>
      <c r="C10480" s="190" t="s">
        <v>916</v>
      </c>
      <c r="D10480" s="190" t="s">
        <v>1981</v>
      </c>
      <c r="E10480" s="191">
        <v>0</v>
      </c>
    </row>
    <row r="10481" spans="1:5" x14ac:dyDescent="0.25">
      <c r="A10481" s="188">
        <v>3705050417</v>
      </c>
      <c r="B10481" s="188" t="s">
        <v>5321</v>
      </c>
      <c r="C10481" s="188" t="s">
        <v>916</v>
      </c>
      <c r="D10481" s="188" t="s">
        <v>1981</v>
      </c>
      <c r="E10481" s="189">
        <v>0</v>
      </c>
    </row>
    <row r="10482" spans="1:5" x14ac:dyDescent="0.25">
      <c r="A10482" s="190">
        <v>3705050418</v>
      </c>
      <c r="B10482" s="190" t="s">
        <v>5593</v>
      </c>
      <c r="C10482" s="190" t="s">
        <v>916</v>
      </c>
      <c r="D10482" s="190" t="s">
        <v>479</v>
      </c>
      <c r="E10482" s="191">
        <v>0</v>
      </c>
    </row>
    <row r="10483" spans="1:5" x14ac:dyDescent="0.25">
      <c r="A10483" s="188">
        <v>3705050419</v>
      </c>
      <c r="B10483" s="188" t="s">
        <v>5322</v>
      </c>
      <c r="C10483" s="188" t="s">
        <v>916</v>
      </c>
      <c r="D10483" s="188" t="s">
        <v>1975</v>
      </c>
      <c r="E10483" s="189">
        <v>0</v>
      </c>
    </row>
    <row r="10484" spans="1:5" x14ac:dyDescent="0.25">
      <c r="A10484" s="190">
        <v>3705050420</v>
      </c>
      <c r="B10484" s="190" t="s">
        <v>7076</v>
      </c>
      <c r="C10484" s="190" t="s">
        <v>916</v>
      </c>
      <c r="D10484" s="190" t="s">
        <v>5323</v>
      </c>
      <c r="E10484" s="191">
        <v>0</v>
      </c>
    </row>
    <row r="10485" spans="1:5" x14ac:dyDescent="0.25">
      <c r="A10485" s="188">
        <v>3705050421</v>
      </c>
      <c r="B10485" s="188" t="s">
        <v>5324</v>
      </c>
      <c r="C10485" s="188" t="s">
        <v>916</v>
      </c>
      <c r="D10485" s="188" t="s">
        <v>479</v>
      </c>
      <c r="E10485" s="189">
        <v>0</v>
      </c>
    </row>
    <row r="10486" spans="1:5" x14ac:dyDescent="0.25">
      <c r="A10486" s="190">
        <v>3705050422</v>
      </c>
      <c r="B10486" s="190" t="s">
        <v>5325</v>
      </c>
      <c r="C10486" s="190" t="s">
        <v>916</v>
      </c>
      <c r="D10486" s="190" t="s">
        <v>1975</v>
      </c>
      <c r="E10486" s="191">
        <v>0</v>
      </c>
    </row>
    <row r="10487" spans="1:5" x14ac:dyDescent="0.25">
      <c r="A10487" s="188">
        <v>3705050423</v>
      </c>
      <c r="B10487" s="188" t="s">
        <v>5326</v>
      </c>
      <c r="C10487" s="188" t="s">
        <v>916</v>
      </c>
      <c r="D10487" s="188" t="s">
        <v>1975</v>
      </c>
      <c r="E10487" s="189">
        <v>0</v>
      </c>
    </row>
    <row r="10488" spans="1:5" x14ac:dyDescent="0.25">
      <c r="A10488" s="190">
        <v>3705050424</v>
      </c>
      <c r="B10488" s="190" t="s">
        <v>5327</v>
      </c>
      <c r="C10488" s="190" t="s">
        <v>916</v>
      </c>
      <c r="D10488" s="190" t="s">
        <v>874</v>
      </c>
      <c r="E10488" s="191">
        <v>0</v>
      </c>
    </row>
    <row r="10489" spans="1:5" x14ac:dyDescent="0.25">
      <c r="A10489" s="188">
        <v>3705050425</v>
      </c>
      <c r="B10489" s="188" t="s">
        <v>5328</v>
      </c>
      <c r="C10489" s="188" t="s">
        <v>916</v>
      </c>
      <c r="D10489" s="188" t="s">
        <v>479</v>
      </c>
      <c r="E10489" s="189">
        <v>0</v>
      </c>
    </row>
    <row r="10490" spans="1:5" x14ac:dyDescent="0.25">
      <c r="A10490" s="190">
        <v>3705050426</v>
      </c>
      <c r="B10490" s="190" t="s">
        <v>5329</v>
      </c>
      <c r="C10490" s="190" t="s">
        <v>916</v>
      </c>
      <c r="D10490" s="190" t="s">
        <v>874</v>
      </c>
      <c r="E10490" s="191">
        <v>0</v>
      </c>
    </row>
    <row r="10491" spans="1:5" x14ac:dyDescent="0.25">
      <c r="A10491" s="188">
        <v>3705050427</v>
      </c>
      <c r="B10491" s="188" t="s">
        <v>5330</v>
      </c>
      <c r="C10491" s="188" t="s">
        <v>916</v>
      </c>
      <c r="D10491" s="188" t="s">
        <v>479</v>
      </c>
      <c r="E10491" s="189">
        <v>0</v>
      </c>
    </row>
    <row r="10492" spans="1:5" x14ac:dyDescent="0.25">
      <c r="A10492" s="190">
        <v>3705050428</v>
      </c>
      <c r="B10492" s="190" t="s">
        <v>8173</v>
      </c>
      <c r="C10492" s="190" t="s">
        <v>916</v>
      </c>
      <c r="D10492" s="190" t="s">
        <v>1975</v>
      </c>
      <c r="E10492" s="191">
        <v>0</v>
      </c>
    </row>
    <row r="10493" spans="1:5" x14ac:dyDescent="0.25">
      <c r="A10493" s="188">
        <v>3705050429</v>
      </c>
      <c r="B10493" s="188" t="s">
        <v>12672</v>
      </c>
      <c r="C10493" s="188" t="s">
        <v>916</v>
      </c>
      <c r="D10493" s="188" t="s">
        <v>1975</v>
      </c>
      <c r="E10493" s="189">
        <v>0</v>
      </c>
    </row>
    <row r="10494" spans="1:5" x14ac:dyDescent="0.25">
      <c r="A10494" s="190">
        <v>3705050430</v>
      </c>
      <c r="B10494" s="190" t="s">
        <v>5331</v>
      </c>
      <c r="C10494" s="190" t="s">
        <v>916</v>
      </c>
      <c r="D10494" s="190" t="s">
        <v>1975</v>
      </c>
      <c r="E10494" s="191">
        <v>0</v>
      </c>
    </row>
    <row r="10495" spans="1:5" x14ac:dyDescent="0.25">
      <c r="A10495" s="188">
        <v>3705050431</v>
      </c>
      <c r="B10495" s="188" t="s">
        <v>5332</v>
      </c>
      <c r="C10495" s="188" t="s">
        <v>916</v>
      </c>
      <c r="D10495" s="188" t="s">
        <v>1975</v>
      </c>
      <c r="E10495" s="189">
        <v>0</v>
      </c>
    </row>
    <row r="10496" spans="1:5" x14ac:dyDescent="0.25">
      <c r="A10496" s="190">
        <v>3705050432</v>
      </c>
      <c r="B10496" s="190" t="s">
        <v>5333</v>
      </c>
      <c r="C10496" s="190" t="s">
        <v>916</v>
      </c>
      <c r="D10496" s="190" t="s">
        <v>1975</v>
      </c>
      <c r="E10496" s="191">
        <v>0</v>
      </c>
    </row>
    <row r="10497" spans="1:5" x14ac:dyDescent="0.25">
      <c r="A10497" s="188">
        <v>3705050433</v>
      </c>
      <c r="B10497" s="188" t="s">
        <v>6266</v>
      </c>
      <c r="C10497" s="188" t="s">
        <v>916</v>
      </c>
      <c r="D10497" s="188" t="s">
        <v>874</v>
      </c>
      <c r="E10497" s="189">
        <v>0</v>
      </c>
    </row>
    <row r="10498" spans="1:5" x14ac:dyDescent="0.25">
      <c r="A10498" s="190">
        <v>3705050434</v>
      </c>
      <c r="B10498" s="190" t="s">
        <v>5334</v>
      </c>
      <c r="C10498" s="190" t="s">
        <v>916</v>
      </c>
      <c r="D10498" s="190" t="s">
        <v>1975</v>
      </c>
      <c r="E10498" s="191">
        <v>0</v>
      </c>
    </row>
    <row r="10499" spans="1:5" x14ac:dyDescent="0.25">
      <c r="A10499" s="188">
        <v>3705050435</v>
      </c>
      <c r="B10499" s="188" t="s">
        <v>5335</v>
      </c>
      <c r="C10499" s="188" t="s">
        <v>916</v>
      </c>
      <c r="D10499" s="188" t="s">
        <v>1975</v>
      </c>
      <c r="E10499" s="189">
        <v>0</v>
      </c>
    </row>
    <row r="10500" spans="1:5" x14ac:dyDescent="0.25">
      <c r="A10500" s="190">
        <v>3705050436</v>
      </c>
      <c r="B10500" s="190" t="s">
        <v>10645</v>
      </c>
      <c r="C10500" s="190" t="s">
        <v>916</v>
      </c>
      <c r="D10500" s="190" t="s">
        <v>1975</v>
      </c>
      <c r="E10500" s="191">
        <v>0</v>
      </c>
    </row>
    <row r="10501" spans="1:5" x14ac:dyDescent="0.25">
      <c r="A10501" s="188">
        <v>3705050437</v>
      </c>
      <c r="B10501" s="188" t="s">
        <v>5336</v>
      </c>
      <c r="C10501" s="188" t="s">
        <v>916</v>
      </c>
      <c r="D10501" s="188" t="s">
        <v>2266</v>
      </c>
      <c r="E10501" s="189">
        <v>0</v>
      </c>
    </row>
    <row r="10502" spans="1:5" x14ac:dyDescent="0.25">
      <c r="A10502" s="190">
        <v>3705050438</v>
      </c>
      <c r="B10502" s="190" t="s">
        <v>5337</v>
      </c>
      <c r="C10502" s="190" t="s">
        <v>916</v>
      </c>
      <c r="D10502" s="190" t="s">
        <v>1975</v>
      </c>
      <c r="E10502" s="191">
        <v>0</v>
      </c>
    </row>
    <row r="10503" spans="1:5" x14ac:dyDescent="0.25">
      <c r="A10503" s="188">
        <v>3705050439</v>
      </c>
      <c r="B10503" s="188" t="s">
        <v>12673</v>
      </c>
      <c r="C10503" s="188" t="s">
        <v>916</v>
      </c>
      <c r="D10503" s="188" t="s">
        <v>1975</v>
      </c>
      <c r="E10503" s="189">
        <v>0</v>
      </c>
    </row>
    <row r="10504" spans="1:5" x14ac:dyDescent="0.25">
      <c r="A10504" s="190">
        <v>3705050440</v>
      </c>
      <c r="B10504" s="190" t="s">
        <v>8174</v>
      </c>
      <c r="C10504" s="190" t="s">
        <v>916</v>
      </c>
      <c r="D10504" s="190" t="s">
        <v>1975</v>
      </c>
      <c r="E10504" s="191">
        <v>0</v>
      </c>
    </row>
    <row r="10505" spans="1:5" x14ac:dyDescent="0.25">
      <c r="A10505" s="188">
        <v>3705050441</v>
      </c>
      <c r="B10505" s="188" t="s">
        <v>5338</v>
      </c>
      <c r="C10505" s="188" t="s">
        <v>916</v>
      </c>
      <c r="D10505" s="188" t="s">
        <v>1975</v>
      </c>
      <c r="E10505" s="189">
        <v>0</v>
      </c>
    </row>
    <row r="10506" spans="1:5" x14ac:dyDescent="0.25">
      <c r="A10506" s="190">
        <v>3705050442</v>
      </c>
      <c r="B10506" s="190" t="s">
        <v>5339</v>
      </c>
      <c r="C10506" s="190" t="s">
        <v>916</v>
      </c>
      <c r="D10506" s="190" t="s">
        <v>1975</v>
      </c>
      <c r="E10506" s="191">
        <v>0</v>
      </c>
    </row>
    <row r="10507" spans="1:5" x14ac:dyDescent="0.25">
      <c r="A10507" s="188">
        <v>3705050443</v>
      </c>
      <c r="B10507" s="188" t="s">
        <v>5340</v>
      </c>
      <c r="C10507" s="188" t="s">
        <v>916</v>
      </c>
      <c r="D10507" s="188" t="s">
        <v>1975</v>
      </c>
      <c r="E10507" s="189">
        <v>0</v>
      </c>
    </row>
    <row r="10508" spans="1:5" x14ac:dyDescent="0.25">
      <c r="A10508" s="190">
        <v>3705050444</v>
      </c>
      <c r="B10508" s="190" t="s">
        <v>5341</v>
      </c>
      <c r="C10508" s="190" t="s">
        <v>916</v>
      </c>
      <c r="D10508" s="190" t="s">
        <v>479</v>
      </c>
      <c r="E10508" s="191">
        <v>0</v>
      </c>
    </row>
    <row r="10509" spans="1:5" x14ac:dyDescent="0.25">
      <c r="A10509" s="188">
        <v>3705050445</v>
      </c>
      <c r="B10509" s="188" t="s">
        <v>5342</v>
      </c>
      <c r="C10509" s="188" t="s">
        <v>916</v>
      </c>
      <c r="D10509" s="188" t="s">
        <v>479</v>
      </c>
      <c r="E10509" s="189">
        <v>0</v>
      </c>
    </row>
    <row r="10510" spans="1:5" x14ac:dyDescent="0.25">
      <c r="A10510" s="190">
        <v>3705050446</v>
      </c>
      <c r="B10510" s="190" t="s">
        <v>5343</v>
      </c>
      <c r="C10510" s="190" t="s">
        <v>916</v>
      </c>
      <c r="D10510" s="190" t="s">
        <v>1975</v>
      </c>
      <c r="E10510" s="191">
        <v>0</v>
      </c>
    </row>
    <row r="10511" spans="1:5" x14ac:dyDescent="0.25">
      <c r="A10511" s="188">
        <v>3705050447</v>
      </c>
      <c r="B10511" s="188" t="s">
        <v>4072</v>
      </c>
      <c r="C10511" s="188" t="s">
        <v>916</v>
      </c>
      <c r="D10511" s="188" t="s">
        <v>479</v>
      </c>
      <c r="E10511" s="189">
        <v>0</v>
      </c>
    </row>
    <row r="10512" spans="1:5" x14ac:dyDescent="0.25">
      <c r="A10512" s="190">
        <v>3705050448</v>
      </c>
      <c r="B10512" s="190" t="s">
        <v>4073</v>
      </c>
      <c r="C10512" s="190" t="s">
        <v>916</v>
      </c>
      <c r="D10512" s="190" t="s">
        <v>874</v>
      </c>
      <c r="E10512" s="191">
        <v>0</v>
      </c>
    </row>
    <row r="10513" spans="1:5" x14ac:dyDescent="0.25">
      <c r="A10513" s="188">
        <v>3705050449</v>
      </c>
      <c r="B10513" s="188" t="s">
        <v>4074</v>
      </c>
      <c r="C10513" s="188" t="s">
        <v>916</v>
      </c>
      <c r="D10513" s="188" t="s">
        <v>874</v>
      </c>
      <c r="E10513" s="189">
        <v>0</v>
      </c>
    </row>
    <row r="10514" spans="1:5" x14ac:dyDescent="0.25">
      <c r="A10514" s="190">
        <v>3705050450</v>
      </c>
      <c r="B10514" s="190" t="s">
        <v>4075</v>
      </c>
      <c r="C10514" s="190" t="s">
        <v>916</v>
      </c>
      <c r="D10514" s="190" t="s">
        <v>874</v>
      </c>
      <c r="E10514" s="191">
        <v>0</v>
      </c>
    </row>
    <row r="10515" spans="1:5" x14ac:dyDescent="0.25">
      <c r="A10515" s="188">
        <v>3705050451</v>
      </c>
      <c r="B10515" s="188" t="s">
        <v>7304</v>
      </c>
      <c r="C10515" s="188" t="s">
        <v>916</v>
      </c>
      <c r="D10515" s="188" t="s">
        <v>1975</v>
      </c>
      <c r="E10515" s="189">
        <v>0</v>
      </c>
    </row>
    <row r="10516" spans="1:5" x14ac:dyDescent="0.25">
      <c r="A10516" s="190">
        <v>3705050452</v>
      </c>
      <c r="B10516" s="190" t="s">
        <v>4076</v>
      </c>
      <c r="C10516" s="190" t="s">
        <v>916</v>
      </c>
      <c r="D10516" s="190" t="s">
        <v>1975</v>
      </c>
      <c r="E10516" s="191">
        <v>0</v>
      </c>
    </row>
    <row r="10517" spans="1:5" x14ac:dyDescent="0.25">
      <c r="A10517" s="188">
        <v>3705050453</v>
      </c>
      <c r="B10517" s="188" t="s">
        <v>4077</v>
      </c>
      <c r="C10517" s="188" t="s">
        <v>916</v>
      </c>
      <c r="D10517" s="188" t="s">
        <v>1975</v>
      </c>
      <c r="E10517" s="189">
        <v>0</v>
      </c>
    </row>
    <row r="10518" spans="1:5" x14ac:dyDescent="0.25">
      <c r="A10518" s="190">
        <v>3705050454</v>
      </c>
      <c r="B10518" s="190" t="s">
        <v>4078</v>
      </c>
      <c r="C10518" s="190" t="s">
        <v>916</v>
      </c>
      <c r="D10518" s="190" t="s">
        <v>479</v>
      </c>
      <c r="E10518" s="191">
        <v>0</v>
      </c>
    </row>
    <row r="10519" spans="1:5" x14ac:dyDescent="0.25">
      <c r="A10519" s="188">
        <v>3705050455</v>
      </c>
      <c r="B10519" s="188" t="s">
        <v>4695</v>
      </c>
      <c r="C10519" s="188" t="s">
        <v>916</v>
      </c>
      <c r="D10519" s="188" t="s">
        <v>479</v>
      </c>
      <c r="E10519" s="189">
        <v>0</v>
      </c>
    </row>
    <row r="10520" spans="1:5" x14ac:dyDescent="0.25">
      <c r="A10520" s="190">
        <v>3705050456</v>
      </c>
      <c r="B10520" s="190" t="s">
        <v>4079</v>
      </c>
      <c r="C10520" s="190" t="s">
        <v>916</v>
      </c>
      <c r="D10520" s="190" t="s">
        <v>2024</v>
      </c>
      <c r="E10520" s="191">
        <v>0</v>
      </c>
    </row>
    <row r="10521" spans="1:5" x14ac:dyDescent="0.25">
      <c r="A10521" s="188">
        <v>3705050457</v>
      </c>
      <c r="B10521" s="188" t="s">
        <v>4080</v>
      </c>
      <c r="C10521" s="188" t="s">
        <v>916</v>
      </c>
      <c r="D10521" s="188" t="s">
        <v>2024</v>
      </c>
      <c r="E10521" s="189">
        <v>0</v>
      </c>
    </row>
    <row r="10522" spans="1:5" x14ac:dyDescent="0.25">
      <c r="A10522" s="190">
        <v>3705050458</v>
      </c>
      <c r="B10522" s="190" t="s">
        <v>4081</v>
      </c>
      <c r="C10522" s="190" t="s">
        <v>916</v>
      </c>
      <c r="D10522" s="190" t="s">
        <v>2024</v>
      </c>
      <c r="E10522" s="191">
        <v>0</v>
      </c>
    </row>
    <row r="10523" spans="1:5" x14ac:dyDescent="0.25">
      <c r="A10523" s="188">
        <v>3705050459</v>
      </c>
      <c r="B10523" s="188" t="s">
        <v>4082</v>
      </c>
      <c r="C10523" s="188" t="s">
        <v>916</v>
      </c>
      <c r="D10523" s="188" t="s">
        <v>479</v>
      </c>
      <c r="E10523" s="189">
        <v>0</v>
      </c>
    </row>
    <row r="10524" spans="1:5" x14ac:dyDescent="0.25">
      <c r="A10524" s="190">
        <v>3705050460</v>
      </c>
      <c r="B10524" s="190" t="s">
        <v>6903</v>
      </c>
      <c r="C10524" s="190" t="s">
        <v>916</v>
      </c>
      <c r="D10524" s="190" t="s">
        <v>1975</v>
      </c>
      <c r="E10524" s="191">
        <v>0</v>
      </c>
    </row>
    <row r="10525" spans="1:5" x14ac:dyDescent="0.25">
      <c r="A10525" s="188">
        <v>3705050461</v>
      </c>
      <c r="B10525" s="188" t="s">
        <v>5752</v>
      </c>
      <c r="C10525" s="188" t="s">
        <v>916</v>
      </c>
      <c r="D10525" s="188" t="s">
        <v>1975</v>
      </c>
      <c r="E10525" s="189">
        <v>0</v>
      </c>
    </row>
    <row r="10526" spans="1:5" x14ac:dyDescent="0.25">
      <c r="A10526" s="190">
        <v>3705050462</v>
      </c>
      <c r="B10526" s="190" t="s">
        <v>5344</v>
      </c>
      <c r="C10526" s="190" t="s">
        <v>916</v>
      </c>
      <c r="D10526" s="190" t="s">
        <v>1975</v>
      </c>
      <c r="E10526" s="191">
        <v>0</v>
      </c>
    </row>
    <row r="10527" spans="1:5" x14ac:dyDescent="0.25">
      <c r="A10527" s="188">
        <v>3705050463</v>
      </c>
      <c r="B10527" s="188" t="s">
        <v>5345</v>
      </c>
      <c r="C10527" s="188" t="s">
        <v>916</v>
      </c>
      <c r="D10527" s="188" t="s">
        <v>1975</v>
      </c>
      <c r="E10527" s="189">
        <v>0</v>
      </c>
    </row>
    <row r="10528" spans="1:5" x14ac:dyDescent="0.25">
      <c r="A10528" s="190">
        <v>3705050464</v>
      </c>
      <c r="B10528" s="190" t="s">
        <v>5346</v>
      </c>
      <c r="C10528" s="190" t="s">
        <v>916</v>
      </c>
      <c r="D10528" s="190" t="s">
        <v>1975</v>
      </c>
      <c r="E10528" s="191">
        <v>0</v>
      </c>
    </row>
    <row r="10529" spans="1:5" x14ac:dyDescent="0.25">
      <c r="A10529" s="188">
        <v>3705050465</v>
      </c>
      <c r="B10529" s="188" t="s">
        <v>8175</v>
      </c>
      <c r="C10529" s="188" t="s">
        <v>916</v>
      </c>
      <c r="D10529" s="188" t="s">
        <v>1975</v>
      </c>
      <c r="E10529" s="189">
        <v>0</v>
      </c>
    </row>
    <row r="10530" spans="1:5" x14ac:dyDescent="0.25">
      <c r="A10530" s="190">
        <v>3705050466</v>
      </c>
      <c r="B10530" s="190" t="s">
        <v>10646</v>
      </c>
      <c r="C10530" s="190" t="s">
        <v>916</v>
      </c>
      <c r="D10530" s="190" t="s">
        <v>1975</v>
      </c>
      <c r="E10530" s="191">
        <v>0</v>
      </c>
    </row>
    <row r="10531" spans="1:5" x14ac:dyDescent="0.25">
      <c r="A10531" s="188">
        <v>3705050467</v>
      </c>
      <c r="B10531" s="188" t="s">
        <v>4565</v>
      </c>
      <c r="C10531" s="188" t="s">
        <v>916</v>
      </c>
      <c r="D10531" s="188" t="s">
        <v>479</v>
      </c>
      <c r="E10531" s="189">
        <v>0</v>
      </c>
    </row>
    <row r="10532" spans="1:5" x14ac:dyDescent="0.25">
      <c r="A10532" s="190">
        <v>3705050468</v>
      </c>
      <c r="B10532" s="190" t="s">
        <v>5347</v>
      </c>
      <c r="C10532" s="190" t="s">
        <v>916</v>
      </c>
      <c r="D10532" s="190" t="s">
        <v>1975</v>
      </c>
      <c r="E10532" s="191">
        <v>0</v>
      </c>
    </row>
    <row r="10533" spans="1:5" x14ac:dyDescent="0.25">
      <c r="A10533" s="188">
        <v>3705050469</v>
      </c>
      <c r="B10533" s="188" t="s">
        <v>5348</v>
      </c>
      <c r="C10533" s="188" t="s">
        <v>916</v>
      </c>
      <c r="D10533" s="188" t="s">
        <v>1975</v>
      </c>
      <c r="E10533" s="189">
        <v>0</v>
      </c>
    </row>
    <row r="10534" spans="1:5" x14ac:dyDescent="0.25">
      <c r="A10534" s="190">
        <v>3705050470</v>
      </c>
      <c r="B10534" s="190" t="s">
        <v>5349</v>
      </c>
      <c r="C10534" s="190" t="s">
        <v>916</v>
      </c>
      <c r="D10534" s="190" t="s">
        <v>602</v>
      </c>
      <c r="E10534" s="191">
        <v>0</v>
      </c>
    </row>
    <row r="10535" spans="1:5" x14ac:dyDescent="0.25">
      <c r="A10535" s="188">
        <v>3705050471</v>
      </c>
      <c r="B10535" s="188" t="s">
        <v>4083</v>
      </c>
      <c r="C10535" s="188" t="s">
        <v>916</v>
      </c>
      <c r="D10535" s="188" t="s">
        <v>1975</v>
      </c>
      <c r="E10535" s="189">
        <v>0</v>
      </c>
    </row>
    <row r="10536" spans="1:5" x14ac:dyDescent="0.25">
      <c r="A10536" s="190">
        <v>3705050472</v>
      </c>
      <c r="B10536" s="190" t="s">
        <v>4084</v>
      </c>
      <c r="C10536" s="190" t="s">
        <v>916</v>
      </c>
      <c r="D10536" s="190" t="s">
        <v>2062</v>
      </c>
      <c r="E10536" s="191">
        <v>0</v>
      </c>
    </row>
    <row r="10537" spans="1:5" x14ac:dyDescent="0.25">
      <c r="A10537" s="188">
        <v>3705050473</v>
      </c>
      <c r="B10537" s="188" t="s">
        <v>4085</v>
      </c>
      <c r="C10537" s="188" t="s">
        <v>916</v>
      </c>
      <c r="D10537" s="188" t="s">
        <v>1975</v>
      </c>
      <c r="E10537" s="189">
        <v>0</v>
      </c>
    </row>
    <row r="10538" spans="1:5" x14ac:dyDescent="0.25">
      <c r="A10538" s="190">
        <v>3705050474</v>
      </c>
      <c r="B10538" s="190" t="s">
        <v>4105</v>
      </c>
      <c r="C10538" s="190" t="s">
        <v>916</v>
      </c>
      <c r="D10538" s="190" t="s">
        <v>874</v>
      </c>
      <c r="E10538" s="191">
        <v>0</v>
      </c>
    </row>
    <row r="10539" spans="1:5" x14ac:dyDescent="0.25">
      <c r="A10539" s="188">
        <v>3705050475</v>
      </c>
      <c r="B10539" s="188" t="s">
        <v>4106</v>
      </c>
      <c r="C10539" s="188" t="s">
        <v>916</v>
      </c>
      <c r="D10539" s="188" t="s">
        <v>602</v>
      </c>
      <c r="E10539" s="189">
        <v>0</v>
      </c>
    </row>
    <row r="10540" spans="1:5" x14ac:dyDescent="0.25">
      <c r="A10540" s="190">
        <v>3705050476</v>
      </c>
      <c r="B10540" s="190" t="s">
        <v>12110</v>
      </c>
      <c r="C10540" s="190" t="s">
        <v>916</v>
      </c>
      <c r="D10540" s="190" t="s">
        <v>1975</v>
      </c>
      <c r="E10540" s="191">
        <v>0</v>
      </c>
    </row>
    <row r="10541" spans="1:5" x14ac:dyDescent="0.25">
      <c r="A10541" s="188">
        <v>3705050477</v>
      </c>
      <c r="B10541" s="188" t="s">
        <v>7497</v>
      </c>
      <c r="C10541" s="188" t="s">
        <v>916</v>
      </c>
      <c r="D10541" s="188" t="s">
        <v>1975</v>
      </c>
      <c r="E10541" s="189">
        <v>0</v>
      </c>
    </row>
    <row r="10542" spans="1:5" x14ac:dyDescent="0.25">
      <c r="A10542" s="190">
        <v>3705050478</v>
      </c>
      <c r="B10542" s="190" t="s">
        <v>5350</v>
      </c>
      <c r="C10542" s="190" t="s">
        <v>916</v>
      </c>
      <c r="D10542" s="190" t="s">
        <v>1975</v>
      </c>
      <c r="E10542" s="191">
        <v>0</v>
      </c>
    </row>
    <row r="10543" spans="1:5" x14ac:dyDescent="0.25">
      <c r="A10543" s="188">
        <v>3705050479</v>
      </c>
      <c r="B10543" s="188" t="s">
        <v>8176</v>
      </c>
      <c r="C10543" s="188" t="s">
        <v>916</v>
      </c>
      <c r="D10543" s="188" t="s">
        <v>1975</v>
      </c>
      <c r="E10543" s="189">
        <v>0</v>
      </c>
    </row>
    <row r="10544" spans="1:5" x14ac:dyDescent="0.25">
      <c r="A10544" s="190">
        <v>3705050480</v>
      </c>
      <c r="B10544" s="190" t="s">
        <v>12674</v>
      </c>
      <c r="C10544" s="190" t="s">
        <v>916</v>
      </c>
      <c r="D10544" s="190" t="s">
        <v>2002</v>
      </c>
      <c r="E10544" s="191">
        <v>0</v>
      </c>
    </row>
    <row r="10545" spans="1:5" x14ac:dyDescent="0.25">
      <c r="A10545" s="188">
        <v>3705050481</v>
      </c>
      <c r="B10545" s="188" t="s">
        <v>10647</v>
      </c>
      <c r="C10545" s="188" t="s">
        <v>916</v>
      </c>
      <c r="D10545" s="188" t="s">
        <v>1975</v>
      </c>
      <c r="E10545" s="189">
        <v>0</v>
      </c>
    </row>
    <row r="10546" spans="1:5" x14ac:dyDescent="0.25">
      <c r="A10546" s="190">
        <v>3705050482</v>
      </c>
      <c r="B10546" s="190" t="s">
        <v>8177</v>
      </c>
      <c r="C10546" s="190" t="s">
        <v>916</v>
      </c>
      <c r="D10546" s="190" t="s">
        <v>1975</v>
      </c>
      <c r="E10546" s="191">
        <v>0</v>
      </c>
    </row>
    <row r="10547" spans="1:5" x14ac:dyDescent="0.25">
      <c r="A10547" s="188">
        <v>3705050483</v>
      </c>
      <c r="B10547" s="188" t="s">
        <v>8178</v>
      </c>
      <c r="C10547" s="188" t="s">
        <v>916</v>
      </c>
      <c r="D10547" s="188" t="s">
        <v>1975</v>
      </c>
      <c r="E10547" s="189">
        <v>0</v>
      </c>
    </row>
    <row r="10548" spans="1:5" x14ac:dyDescent="0.25">
      <c r="A10548" s="190">
        <v>3705050484</v>
      </c>
      <c r="B10548" s="190" t="s">
        <v>5351</v>
      </c>
      <c r="C10548" s="190" t="s">
        <v>916</v>
      </c>
      <c r="D10548" s="190" t="s">
        <v>1975</v>
      </c>
      <c r="E10548" s="191">
        <v>0</v>
      </c>
    </row>
    <row r="10549" spans="1:5" x14ac:dyDescent="0.25">
      <c r="A10549" s="188">
        <v>3705050485</v>
      </c>
      <c r="B10549" s="188" t="s">
        <v>5352</v>
      </c>
      <c r="C10549" s="188" t="s">
        <v>916</v>
      </c>
      <c r="D10549" s="188" t="s">
        <v>2002</v>
      </c>
      <c r="E10549" s="189">
        <v>0</v>
      </c>
    </row>
    <row r="10550" spans="1:5" x14ac:dyDescent="0.25">
      <c r="A10550" s="190">
        <v>3705050486</v>
      </c>
      <c r="B10550" s="190" t="s">
        <v>5353</v>
      </c>
      <c r="C10550" s="190" t="s">
        <v>916</v>
      </c>
      <c r="D10550" s="190" t="s">
        <v>1975</v>
      </c>
      <c r="E10550" s="191">
        <v>0</v>
      </c>
    </row>
    <row r="10551" spans="1:5" x14ac:dyDescent="0.25">
      <c r="A10551" s="188">
        <v>3705050487</v>
      </c>
      <c r="B10551" s="188" t="s">
        <v>5354</v>
      </c>
      <c r="C10551" s="188" t="s">
        <v>916</v>
      </c>
      <c r="D10551" s="188" t="s">
        <v>2002</v>
      </c>
      <c r="E10551" s="189">
        <v>0</v>
      </c>
    </row>
    <row r="10552" spans="1:5" x14ac:dyDescent="0.25">
      <c r="A10552" s="190">
        <v>3705050488</v>
      </c>
      <c r="B10552" s="190" t="s">
        <v>2451</v>
      </c>
      <c r="C10552" s="190" t="s">
        <v>916</v>
      </c>
      <c r="D10552" s="190" t="s">
        <v>1975</v>
      </c>
      <c r="E10552" s="191">
        <v>0</v>
      </c>
    </row>
    <row r="10553" spans="1:5" x14ac:dyDescent="0.25">
      <c r="A10553" s="188">
        <v>3705050489</v>
      </c>
      <c r="B10553" s="188" t="s">
        <v>5355</v>
      </c>
      <c r="C10553" s="188" t="s">
        <v>916</v>
      </c>
      <c r="D10553" s="188" t="s">
        <v>1975</v>
      </c>
      <c r="E10553" s="189">
        <v>0</v>
      </c>
    </row>
    <row r="10554" spans="1:5" x14ac:dyDescent="0.25">
      <c r="A10554" s="190">
        <v>3705050490</v>
      </c>
      <c r="B10554" s="190" t="s">
        <v>5535</v>
      </c>
      <c r="C10554" s="190" t="s">
        <v>916</v>
      </c>
      <c r="D10554" s="190" t="s">
        <v>479</v>
      </c>
      <c r="E10554" s="191">
        <v>0</v>
      </c>
    </row>
    <row r="10555" spans="1:5" x14ac:dyDescent="0.25">
      <c r="A10555" s="188">
        <v>3705050491</v>
      </c>
      <c r="B10555" s="188" t="s">
        <v>4140</v>
      </c>
      <c r="C10555" s="188" t="s">
        <v>916</v>
      </c>
      <c r="D10555" s="188" t="s">
        <v>479</v>
      </c>
      <c r="E10555" s="189">
        <v>0</v>
      </c>
    </row>
    <row r="10556" spans="1:5" x14ac:dyDescent="0.25">
      <c r="A10556" s="190">
        <v>3705050492</v>
      </c>
      <c r="B10556" s="190" t="s">
        <v>4141</v>
      </c>
      <c r="C10556" s="190" t="s">
        <v>916</v>
      </c>
      <c r="D10556" s="190" t="s">
        <v>479</v>
      </c>
      <c r="E10556" s="191">
        <v>0</v>
      </c>
    </row>
    <row r="10557" spans="1:5" x14ac:dyDescent="0.25">
      <c r="A10557" s="188">
        <v>3705050493</v>
      </c>
      <c r="B10557" s="188" t="s">
        <v>4696</v>
      </c>
      <c r="C10557" s="188" t="s">
        <v>916</v>
      </c>
      <c r="D10557" s="188" t="s">
        <v>479</v>
      </c>
      <c r="E10557" s="189">
        <v>0</v>
      </c>
    </row>
    <row r="10558" spans="1:5" x14ac:dyDescent="0.25">
      <c r="A10558" s="190">
        <v>3705050494</v>
      </c>
      <c r="B10558" s="190" t="s">
        <v>4142</v>
      </c>
      <c r="C10558" s="190" t="s">
        <v>916</v>
      </c>
      <c r="D10558" s="190" t="s">
        <v>479</v>
      </c>
      <c r="E10558" s="191">
        <v>0</v>
      </c>
    </row>
    <row r="10559" spans="1:5" x14ac:dyDescent="0.25">
      <c r="A10559" s="188">
        <v>3705050495</v>
      </c>
      <c r="B10559" s="188" t="s">
        <v>4143</v>
      </c>
      <c r="C10559" s="188" t="s">
        <v>916</v>
      </c>
      <c r="D10559" s="188" t="s">
        <v>479</v>
      </c>
      <c r="E10559" s="189">
        <v>0</v>
      </c>
    </row>
    <row r="10560" spans="1:5" x14ac:dyDescent="0.25">
      <c r="A10560" s="190">
        <v>3705050496</v>
      </c>
      <c r="B10560" s="190" t="s">
        <v>4144</v>
      </c>
      <c r="C10560" s="190" t="s">
        <v>916</v>
      </c>
      <c r="D10560" s="190" t="s">
        <v>479</v>
      </c>
      <c r="E10560" s="191">
        <v>0</v>
      </c>
    </row>
    <row r="10561" spans="1:5" x14ac:dyDescent="0.25">
      <c r="A10561" s="188">
        <v>3705050497</v>
      </c>
      <c r="B10561" s="188" t="s">
        <v>4145</v>
      </c>
      <c r="C10561" s="188" t="s">
        <v>916</v>
      </c>
      <c r="D10561" s="188" t="s">
        <v>479</v>
      </c>
      <c r="E10561" s="189">
        <v>0</v>
      </c>
    </row>
    <row r="10562" spans="1:5" x14ac:dyDescent="0.25">
      <c r="A10562" s="190">
        <v>3705050498</v>
      </c>
      <c r="B10562" s="190" t="s">
        <v>4146</v>
      </c>
      <c r="C10562" s="190" t="s">
        <v>916</v>
      </c>
      <c r="D10562" s="190" t="s">
        <v>479</v>
      </c>
      <c r="E10562" s="191">
        <v>0</v>
      </c>
    </row>
    <row r="10563" spans="1:5" x14ac:dyDescent="0.25">
      <c r="A10563" s="188">
        <v>3705050499</v>
      </c>
      <c r="B10563" s="188" t="s">
        <v>5356</v>
      </c>
      <c r="C10563" s="188" t="s">
        <v>916</v>
      </c>
      <c r="D10563" s="188" t="s">
        <v>479</v>
      </c>
      <c r="E10563" s="189">
        <v>0</v>
      </c>
    </row>
    <row r="10564" spans="1:5" x14ac:dyDescent="0.25">
      <c r="A10564" s="190">
        <v>3705050500</v>
      </c>
      <c r="B10564" s="190" t="s">
        <v>5357</v>
      </c>
      <c r="C10564" s="190" t="s">
        <v>916</v>
      </c>
      <c r="D10564" s="190" t="s">
        <v>479</v>
      </c>
      <c r="E10564" s="191">
        <v>0</v>
      </c>
    </row>
    <row r="10565" spans="1:5" x14ac:dyDescent="0.25">
      <c r="A10565" s="188">
        <v>3705050501</v>
      </c>
      <c r="B10565" s="188" t="s">
        <v>6267</v>
      </c>
      <c r="C10565" s="188" t="s">
        <v>916</v>
      </c>
      <c r="D10565" s="188" t="s">
        <v>479</v>
      </c>
      <c r="E10565" s="189">
        <v>0</v>
      </c>
    </row>
    <row r="10566" spans="1:5" x14ac:dyDescent="0.25">
      <c r="A10566" s="190">
        <v>3705050502</v>
      </c>
      <c r="B10566" s="190" t="s">
        <v>4697</v>
      </c>
      <c r="C10566" s="190" t="s">
        <v>916</v>
      </c>
      <c r="D10566" s="190" t="s">
        <v>2079</v>
      </c>
      <c r="E10566" s="191">
        <v>0</v>
      </c>
    </row>
    <row r="10567" spans="1:5" x14ac:dyDescent="0.25">
      <c r="A10567" s="188">
        <v>3705050503</v>
      </c>
      <c r="B10567" s="188" t="s">
        <v>4698</v>
      </c>
      <c r="C10567" s="188" t="s">
        <v>916</v>
      </c>
      <c r="D10567" s="188" t="s">
        <v>479</v>
      </c>
      <c r="E10567" s="189">
        <v>0</v>
      </c>
    </row>
    <row r="10568" spans="1:5" x14ac:dyDescent="0.25">
      <c r="A10568" s="190">
        <v>3705050504</v>
      </c>
      <c r="B10568" s="190" t="s">
        <v>4699</v>
      </c>
      <c r="C10568" s="190" t="s">
        <v>916</v>
      </c>
      <c r="D10568" s="190" t="s">
        <v>480</v>
      </c>
      <c r="E10568" s="191">
        <v>0</v>
      </c>
    </row>
    <row r="10569" spans="1:5" x14ac:dyDescent="0.25">
      <c r="A10569" s="188">
        <v>3705050505</v>
      </c>
      <c r="B10569" s="188" t="s">
        <v>6268</v>
      </c>
      <c r="C10569" s="188" t="s">
        <v>916</v>
      </c>
      <c r="D10569" s="188" t="s">
        <v>479</v>
      </c>
      <c r="E10569" s="189">
        <v>0</v>
      </c>
    </row>
    <row r="10570" spans="1:5" x14ac:dyDescent="0.25">
      <c r="A10570" s="190">
        <v>3705050506</v>
      </c>
      <c r="B10570" s="190" t="s">
        <v>4700</v>
      </c>
      <c r="C10570" s="190" t="s">
        <v>916</v>
      </c>
      <c r="D10570" s="190" t="s">
        <v>479</v>
      </c>
      <c r="E10570" s="191">
        <v>0</v>
      </c>
    </row>
    <row r="10571" spans="1:5" x14ac:dyDescent="0.25">
      <c r="A10571" s="188">
        <v>3705050507</v>
      </c>
      <c r="B10571" s="188" t="s">
        <v>7077</v>
      </c>
      <c r="C10571" s="188" t="s">
        <v>916</v>
      </c>
      <c r="D10571" s="188" t="s">
        <v>479</v>
      </c>
      <c r="E10571" s="189">
        <v>0</v>
      </c>
    </row>
    <row r="10572" spans="1:5" x14ac:dyDescent="0.25">
      <c r="A10572" s="190">
        <v>3705050508</v>
      </c>
      <c r="B10572" s="190" t="s">
        <v>5358</v>
      </c>
      <c r="C10572" s="190" t="s">
        <v>916</v>
      </c>
      <c r="D10572" s="190" t="s">
        <v>1975</v>
      </c>
      <c r="E10572" s="191">
        <v>0</v>
      </c>
    </row>
    <row r="10573" spans="1:5" x14ac:dyDescent="0.25">
      <c r="A10573" s="188">
        <v>3705050509</v>
      </c>
      <c r="B10573" s="188" t="s">
        <v>5359</v>
      </c>
      <c r="C10573" s="188" t="s">
        <v>916</v>
      </c>
      <c r="D10573" s="188" t="s">
        <v>1975</v>
      </c>
      <c r="E10573" s="189">
        <v>0</v>
      </c>
    </row>
    <row r="10574" spans="1:5" x14ac:dyDescent="0.25">
      <c r="A10574" s="190">
        <v>3705050510</v>
      </c>
      <c r="B10574" s="190" t="s">
        <v>5360</v>
      </c>
      <c r="C10574" s="190" t="s">
        <v>916</v>
      </c>
      <c r="D10574" s="190" t="s">
        <v>1975</v>
      </c>
      <c r="E10574" s="191">
        <v>0</v>
      </c>
    </row>
    <row r="10575" spans="1:5" x14ac:dyDescent="0.25">
      <c r="A10575" s="188">
        <v>3705050511</v>
      </c>
      <c r="B10575" s="188" t="s">
        <v>6269</v>
      </c>
      <c r="C10575" s="188" t="s">
        <v>916</v>
      </c>
      <c r="D10575" s="188" t="s">
        <v>1975</v>
      </c>
      <c r="E10575" s="189">
        <v>0</v>
      </c>
    </row>
    <row r="10576" spans="1:5" x14ac:dyDescent="0.25">
      <c r="A10576" s="190">
        <v>3705050512</v>
      </c>
      <c r="B10576" s="190" t="s">
        <v>5361</v>
      </c>
      <c r="C10576" s="190" t="s">
        <v>916</v>
      </c>
      <c r="D10576" s="190" t="s">
        <v>1975</v>
      </c>
      <c r="E10576" s="191">
        <v>0</v>
      </c>
    </row>
    <row r="10577" spans="1:5" x14ac:dyDescent="0.25">
      <c r="A10577" s="188">
        <v>3705050513</v>
      </c>
      <c r="B10577" s="188" t="s">
        <v>5362</v>
      </c>
      <c r="C10577" s="188" t="s">
        <v>916</v>
      </c>
      <c r="D10577" s="188" t="s">
        <v>1975</v>
      </c>
      <c r="E10577" s="189">
        <v>0</v>
      </c>
    </row>
    <row r="10578" spans="1:5" x14ac:dyDescent="0.25">
      <c r="A10578" s="190">
        <v>3705050514</v>
      </c>
      <c r="B10578" s="190" t="s">
        <v>4701</v>
      </c>
      <c r="C10578" s="190" t="s">
        <v>916</v>
      </c>
      <c r="D10578" s="190" t="s">
        <v>479</v>
      </c>
      <c r="E10578" s="191">
        <v>0</v>
      </c>
    </row>
    <row r="10579" spans="1:5" x14ac:dyDescent="0.25">
      <c r="A10579" s="188">
        <v>3705050515</v>
      </c>
      <c r="B10579" s="188" t="s">
        <v>5363</v>
      </c>
      <c r="C10579" s="188" t="s">
        <v>916</v>
      </c>
      <c r="D10579" s="188" t="s">
        <v>874</v>
      </c>
      <c r="E10579" s="189">
        <v>0</v>
      </c>
    </row>
    <row r="10580" spans="1:5" x14ac:dyDescent="0.25">
      <c r="A10580" s="190">
        <v>3705050516</v>
      </c>
      <c r="B10580" s="190" t="s">
        <v>4712</v>
      </c>
      <c r="C10580" s="190" t="s">
        <v>916</v>
      </c>
      <c r="D10580" s="190" t="s">
        <v>479</v>
      </c>
      <c r="E10580" s="191">
        <v>0</v>
      </c>
    </row>
    <row r="10581" spans="1:5" x14ac:dyDescent="0.25">
      <c r="A10581" s="188">
        <v>3705050517</v>
      </c>
      <c r="B10581" s="188" t="s">
        <v>8929</v>
      </c>
      <c r="C10581" s="188" t="s">
        <v>916</v>
      </c>
      <c r="D10581" s="188" t="s">
        <v>479</v>
      </c>
      <c r="E10581" s="189">
        <v>0</v>
      </c>
    </row>
    <row r="10582" spans="1:5" x14ac:dyDescent="0.25">
      <c r="A10582" s="190">
        <v>3705050518</v>
      </c>
      <c r="B10582" s="190" t="s">
        <v>5364</v>
      </c>
      <c r="C10582" s="190" t="s">
        <v>916</v>
      </c>
      <c r="D10582" s="190" t="s">
        <v>479</v>
      </c>
      <c r="E10582" s="191">
        <v>0</v>
      </c>
    </row>
    <row r="10583" spans="1:5" x14ac:dyDescent="0.25">
      <c r="A10583" s="188">
        <v>3705050519</v>
      </c>
      <c r="B10583" s="188" t="s">
        <v>5365</v>
      </c>
      <c r="C10583" s="188" t="s">
        <v>916</v>
      </c>
      <c r="D10583" s="188" t="s">
        <v>479</v>
      </c>
      <c r="E10583" s="189">
        <v>0</v>
      </c>
    </row>
    <row r="10584" spans="1:5" x14ac:dyDescent="0.25">
      <c r="A10584" s="190">
        <v>3705050520</v>
      </c>
      <c r="B10584" s="190" t="s">
        <v>5366</v>
      </c>
      <c r="C10584" s="190" t="s">
        <v>916</v>
      </c>
      <c r="D10584" s="190" t="s">
        <v>874</v>
      </c>
      <c r="E10584" s="191">
        <v>0</v>
      </c>
    </row>
    <row r="10585" spans="1:5" x14ac:dyDescent="0.25">
      <c r="A10585" s="188">
        <v>3705050521</v>
      </c>
      <c r="B10585" s="188" t="s">
        <v>5367</v>
      </c>
      <c r="C10585" s="188" t="s">
        <v>916</v>
      </c>
      <c r="D10585" s="188" t="s">
        <v>874</v>
      </c>
      <c r="E10585" s="189">
        <v>0</v>
      </c>
    </row>
    <row r="10586" spans="1:5" x14ac:dyDescent="0.25">
      <c r="A10586" s="190">
        <v>3705050522</v>
      </c>
      <c r="B10586" s="190" t="s">
        <v>5368</v>
      </c>
      <c r="C10586" s="190" t="s">
        <v>916</v>
      </c>
      <c r="D10586" s="190" t="s">
        <v>874</v>
      </c>
      <c r="E10586" s="191">
        <v>0</v>
      </c>
    </row>
    <row r="10587" spans="1:5" x14ac:dyDescent="0.25">
      <c r="A10587" s="188">
        <v>3705050523</v>
      </c>
      <c r="B10587" s="188" t="s">
        <v>4702</v>
      </c>
      <c r="C10587" s="188" t="s">
        <v>916</v>
      </c>
      <c r="D10587" s="188" t="s">
        <v>2024</v>
      </c>
      <c r="E10587" s="189">
        <v>0</v>
      </c>
    </row>
    <row r="10588" spans="1:5" x14ac:dyDescent="0.25">
      <c r="A10588" s="190">
        <v>3705050524</v>
      </c>
      <c r="B10588" s="190" t="s">
        <v>7305</v>
      </c>
      <c r="C10588" s="190" t="s">
        <v>916</v>
      </c>
      <c r="D10588" s="190" t="s">
        <v>1975</v>
      </c>
      <c r="E10588" s="191">
        <v>0</v>
      </c>
    </row>
    <row r="10589" spans="1:5" x14ac:dyDescent="0.25">
      <c r="A10589" s="188">
        <v>3705050525</v>
      </c>
      <c r="B10589" s="188" t="s">
        <v>5369</v>
      </c>
      <c r="C10589" s="188" t="s">
        <v>916</v>
      </c>
      <c r="D10589" s="188" t="s">
        <v>1975</v>
      </c>
      <c r="E10589" s="189">
        <v>0</v>
      </c>
    </row>
    <row r="10590" spans="1:5" x14ac:dyDescent="0.25">
      <c r="A10590" s="190">
        <v>3705050526</v>
      </c>
      <c r="B10590" s="190" t="s">
        <v>5370</v>
      </c>
      <c r="C10590" s="190" t="s">
        <v>916</v>
      </c>
      <c r="D10590" s="190" t="s">
        <v>1975</v>
      </c>
      <c r="E10590" s="191">
        <v>0</v>
      </c>
    </row>
    <row r="10591" spans="1:5" x14ac:dyDescent="0.25">
      <c r="A10591" s="188">
        <v>3705050527</v>
      </c>
      <c r="B10591" s="188" t="s">
        <v>7306</v>
      </c>
      <c r="C10591" s="188" t="s">
        <v>916</v>
      </c>
      <c r="D10591" s="188" t="s">
        <v>1975</v>
      </c>
      <c r="E10591" s="189">
        <v>0</v>
      </c>
    </row>
    <row r="10592" spans="1:5" x14ac:dyDescent="0.25">
      <c r="A10592" s="190">
        <v>3705050528</v>
      </c>
      <c r="B10592" s="190" t="s">
        <v>5371</v>
      </c>
      <c r="C10592" s="190" t="s">
        <v>916</v>
      </c>
      <c r="D10592" s="190" t="s">
        <v>1975</v>
      </c>
      <c r="E10592" s="191">
        <v>0</v>
      </c>
    </row>
    <row r="10593" spans="1:5" x14ac:dyDescent="0.25">
      <c r="A10593" s="188">
        <v>3705050529</v>
      </c>
      <c r="B10593" s="188" t="s">
        <v>5839</v>
      </c>
      <c r="C10593" s="188" t="s">
        <v>916</v>
      </c>
      <c r="D10593" s="188" t="s">
        <v>1975</v>
      </c>
      <c r="E10593" s="189">
        <v>0</v>
      </c>
    </row>
    <row r="10594" spans="1:5" x14ac:dyDescent="0.25">
      <c r="A10594" s="190">
        <v>3705050530</v>
      </c>
      <c r="B10594" s="190" t="s">
        <v>12111</v>
      </c>
      <c r="C10594" s="190" t="s">
        <v>916</v>
      </c>
      <c r="D10594" s="190" t="s">
        <v>2062</v>
      </c>
      <c r="E10594" s="191">
        <v>0</v>
      </c>
    </row>
    <row r="10595" spans="1:5" x14ac:dyDescent="0.25">
      <c r="A10595" s="188">
        <v>3705050531</v>
      </c>
      <c r="B10595" s="188" t="s">
        <v>5372</v>
      </c>
      <c r="C10595" s="188" t="s">
        <v>916</v>
      </c>
      <c r="D10595" s="188" t="s">
        <v>479</v>
      </c>
      <c r="E10595" s="189">
        <v>0</v>
      </c>
    </row>
    <row r="10596" spans="1:5" x14ac:dyDescent="0.25">
      <c r="A10596" s="190">
        <v>3705050532</v>
      </c>
      <c r="B10596" s="190" t="s">
        <v>5373</v>
      </c>
      <c r="C10596" s="190" t="s">
        <v>916</v>
      </c>
      <c r="D10596" s="190" t="s">
        <v>479</v>
      </c>
      <c r="E10596" s="191">
        <v>0</v>
      </c>
    </row>
    <row r="10597" spans="1:5" x14ac:dyDescent="0.25">
      <c r="A10597" s="188">
        <v>3705050533</v>
      </c>
      <c r="B10597" s="188" t="s">
        <v>5374</v>
      </c>
      <c r="C10597" s="188" t="s">
        <v>916</v>
      </c>
      <c r="D10597" s="188" t="s">
        <v>479</v>
      </c>
      <c r="E10597" s="189">
        <v>0</v>
      </c>
    </row>
    <row r="10598" spans="1:5" x14ac:dyDescent="0.25">
      <c r="A10598" s="190">
        <v>3705050534</v>
      </c>
      <c r="B10598" s="190" t="s">
        <v>12112</v>
      </c>
      <c r="C10598" s="190" t="s">
        <v>916</v>
      </c>
      <c r="D10598" s="190" t="s">
        <v>479</v>
      </c>
      <c r="E10598" s="191">
        <v>0</v>
      </c>
    </row>
    <row r="10599" spans="1:5" x14ac:dyDescent="0.25">
      <c r="A10599" s="188">
        <v>3705050535</v>
      </c>
      <c r="B10599" s="188" t="s">
        <v>12113</v>
      </c>
      <c r="C10599" s="188" t="s">
        <v>916</v>
      </c>
      <c r="D10599" s="188" t="s">
        <v>479</v>
      </c>
      <c r="E10599" s="189">
        <v>0</v>
      </c>
    </row>
    <row r="10600" spans="1:5" x14ac:dyDescent="0.25">
      <c r="A10600" s="190">
        <v>3705050536</v>
      </c>
      <c r="B10600" s="190" t="s">
        <v>4450</v>
      </c>
      <c r="C10600" s="190" t="s">
        <v>916</v>
      </c>
      <c r="D10600" s="190" t="s">
        <v>2062</v>
      </c>
      <c r="E10600" s="191">
        <v>0</v>
      </c>
    </row>
    <row r="10601" spans="1:5" x14ac:dyDescent="0.25">
      <c r="A10601" s="188">
        <v>3705050537</v>
      </c>
      <c r="B10601" s="188" t="s">
        <v>10648</v>
      </c>
      <c r="C10601" s="188" t="s">
        <v>916</v>
      </c>
      <c r="D10601" s="188" t="s">
        <v>1975</v>
      </c>
      <c r="E10601" s="189">
        <v>0</v>
      </c>
    </row>
    <row r="10602" spans="1:5" x14ac:dyDescent="0.25">
      <c r="A10602" s="190">
        <v>3705050538</v>
      </c>
      <c r="B10602" s="190" t="s">
        <v>10649</v>
      </c>
      <c r="C10602" s="190" t="s">
        <v>916</v>
      </c>
      <c r="D10602" s="190" t="s">
        <v>1975</v>
      </c>
      <c r="E10602" s="191">
        <v>0</v>
      </c>
    </row>
    <row r="10603" spans="1:5" x14ac:dyDescent="0.25">
      <c r="A10603" s="188">
        <v>3705050539</v>
      </c>
      <c r="B10603" s="188" t="s">
        <v>7498</v>
      </c>
      <c r="C10603" s="188" t="s">
        <v>916</v>
      </c>
      <c r="D10603" s="188" t="s">
        <v>479</v>
      </c>
      <c r="E10603" s="189">
        <v>0</v>
      </c>
    </row>
    <row r="10604" spans="1:5" x14ac:dyDescent="0.25">
      <c r="A10604" s="190">
        <v>3705050540</v>
      </c>
      <c r="B10604" s="190" t="s">
        <v>7499</v>
      </c>
      <c r="C10604" s="190" t="s">
        <v>916</v>
      </c>
      <c r="D10604" s="190" t="s">
        <v>479</v>
      </c>
      <c r="E10604" s="191">
        <v>0</v>
      </c>
    </row>
    <row r="10605" spans="1:5" x14ac:dyDescent="0.25">
      <c r="A10605" s="188">
        <v>3705050541</v>
      </c>
      <c r="B10605" s="188" t="s">
        <v>6270</v>
      </c>
      <c r="C10605" s="188" t="s">
        <v>916</v>
      </c>
      <c r="D10605" s="188" t="s">
        <v>1975</v>
      </c>
      <c r="E10605" s="189">
        <v>0</v>
      </c>
    </row>
    <row r="10606" spans="1:5" x14ac:dyDescent="0.25">
      <c r="A10606" s="190">
        <v>3705050542</v>
      </c>
      <c r="B10606" s="190" t="s">
        <v>7078</v>
      </c>
      <c r="C10606" s="190" t="s">
        <v>916</v>
      </c>
      <c r="D10606" s="190" t="s">
        <v>874</v>
      </c>
      <c r="E10606" s="191">
        <v>0</v>
      </c>
    </row>
    <row r="10607" spans="1:5" x14ac:dyDescent="0.25">
      <c r="A10607" s="188">
        <v>3705050543</v>
      </c>
      <c r="B10607" s="188" t="s">
        <v>5375</v>
      </c>
      <c r="C10607" s="188" t="s">
        <v>916</v>
      </c>
      <c r="D10607" s="188" t="s">
        <v>478</v>
      </c>
      <c r="E10607" s="189">
        <v>0</v>
      </c>
    </row>
    <row r="10608" spans="1:5" x14ac:dyDescent="0.25">
      <c r="A10608" s="190">
        <v>3705050544</v>
      </c>
      <c r="B10608" s="190" t="s">
        <v>7295</v>
      </c>
      <c r="C10608" s="190" t="s">
        <v>916</v>
      </c>
      <c r="D10608" s="190" t="s">
        <v>1981</v>
      </c>
      <c r="E10608" s="191">
        <v>0</v>
      </c>
    </row>
    <row r="10609" spans="1:5" x14ac:dyDescent="0.25">
      <c r="A10609" s="188">
        <v>3705050545</v>
      </c>
      <c r="B10609" s="188" t="s">
        <v>7500</v>
      </c>
      <c r="C10609" s="188" t="s">
        <v>916</v>
      </c>
      <c r="D10609" s="188" t="s">
        <v>2062</v>
      </c>
      <c r="E10609" s="189">
        <v>0</v>
      </c>
    </row>
    <row r="10610" spans="1:5" x14ac:dyDescent="0.25">
      <c r="A10610" s="190">
        <v>3705050546</v>
      </c>
      <c r="B10610" s="190" t="s">
        <v>4703</v>
      </c>
      <c r="C10610" s="190" t="s">
        <v>916</v>
      </c>
      <c r="D10610" s="190" t="s">
        <v>479</v>
      </c>
      <c r="E10610" s="191">
        <v>0</v>
      </c>
    </row>
    <row r="10611" spans="1:5" x14ac:dyDescent="0.25">
      <c r="A10611" s="188">
        <v>3705050547</v>
      </c>
      <c r="B10611" s="188" t="s">
        <v>6271</v>
      </c>
      <c r="C10611" s="188" t="s">
        <v>916</v>
      </c>
      <c r="D10611" s="188" t="s">
        <v>1975</v>
      </c>
      <c r="E10611" s="189">
        <v>0</v>
      </c>
    </row>
    <row r="10612" spans="1:5" x14ac:dyDescent="0.25">
      <c r="A10612" s="190">
        <v>3705050548</v>
      </c>
      <c r="B10612" s="190" t="s">
        <v>4704</v>
      </c>
      <c r="C10612" s="190" t="s">
        <v>916</v>
      </c>
      <c r="D10612" s="190" t="s">
        <v>479</v>
      </c>
      <c r="E10612" s="191">
        <v>0</v>
      </c>
    </row>
    <row r="10613" spans="1:5" x14ac:dyDescent="0.25">
      <c r="A10613" s="188">
        <v>3705050549</v>
      </c>
      <c r="B10613" s="188" t="s">
        <v>7079</v>
      </c>
      <c r="C10613" s="188" t="s">
        <v>916</v>
      </c>
      <c r="D10613" s="188" t="s">
        <v>489</v>
      </c>
      <c r="E10613" s="189">
        <v>0</v>
      </c>
    </row>
    <row r="10614" spans="1:5" x14ac:dyDescent="0.25">
      <c r="A10614" s="190">
        <v>3705050550</v>
      </c>
      <c r="B10614" s="190" t="s">
        <v>5376</v>
      </c>
      <c r="C10614" s="190" t="s">
        <v>916</v>
      </c>
      <c r="D10614" s="190" t="s">
        <v>2024</v>
      </c>
      <c r="E10614" s="191">
        <v>0</v>
      </c>
    </row>
    <row r="10615" spans="1:5" x14ac:dyDescent="0.25">
      <c r="A10615" s="188">
        <v>3705050551</v>
      </c>
      <c r="B10615" s="188" t="s">
        <v>5377</v>
      </c>
      <c r="C10615" s="188" t="s">
        <v>916</v>
      </c>
      <c r="D10615" s="188" t="s">
        <v>1975</v>
      </c>
      <c r="E10615" s="189">
        <v>0</v>
      </c>
    </row>
    <row r="10616" spans="1:5" x14ac:dyDescent="0.25">
      <c r="A10616" s="190">
        <v>3705050552</v>
      </c>
      <c r="B10616" s="190" t="s">
        <v>5378</v>
      </c>
      <c r="C10616" s="190" t="s">
        <v>916</v>
      </c>
      <c r="D10616" s="190" t="s">
        <v>1975</v>
      </c>
      <c r="E10616" s="191">
        <v>0</v>
      </c>
    </row>
    <row r="10617" spans="1:5" x14ac:dyDescent="0.25">
      <c r="A10617" s="188">
        <v>3705050553</v>
      </c>
      <c r="B10617" s="188" t="s">
        <v>5379</v>
      </c>
      <c r="C10617" s="188" t="s">
        <v>916</v>
      </c>
      <c r="D10617" s="188" t="s">
        <v>479</v>
      </c>
      <c r="E10617" s="189">
        <v>0</v>
      </c>
    </row>
    <row r="10618" spans="1:5" x14ac:dyDescent="0.25">
      <c r="A10618" s="190">
        <v>3705050554</v>
      </c>
      <c r="B10618" s="190" t="s">
        <v>6272</v>
      </c>
      <c r="C10618" s="190" t="s">
        <v>916</v>
      </c>
      <c r="D10618" s="190" t="s">
        <v>874</v>
      </c>
      <c r="E10618" s="191">
        <v>0</v>
      </c>
    </row>
    <row r="10619" spans="1:5" x14ac:dyDescent="0.25">
      <c r="A10619" s="188">
        <v>3705050555</v>
      </c>
      <c r="B10619" s="188" t="s">
        <v>6273</v>
      </c>
      <c r="C10619" s="188" t="s">
        <v>916</v>
      </c>
      <c r="D10619" s="188" t="s">
        <v>2091</v>
      </c>
      <c r="E10619" s="189">
        <v>0</v>
      </c>
    </row>
    <row r="10620" spans="1:5" x14ac:dyDescent="0.25">
      <c r="A10620" s="190">
        <v>3705050556</v>
      </c>
      <c r="B10620" s="190" t="s">
        <v>6274</v>
      </c>
      <c r="C10620" s="190" t="s">
        <v>916</v>
      </c>
      <c r="D10620" s="190" t="s">
        <v>2091</v>
      </c>
      <c r="E10620" s="191">
        <v>0</v>
      </c>
    </row>
    <row r="10621" spans="1:5" x14ac:dyDescent="0.25">
      <c r="A10621" s="188">
        <v>3705050557</v>
      </c>
      <c r="B10621" s="188" t="s">
        <v>6275</v>
      </c>
      <c r="C10621" s="188" t="s">
        <v>916</v>
      </c>
      <c r="D10621" s="188" t="s">
        <v>2091</v>
      </c>
      <c r="E10621" s="189">
        <v>0</v>
      </c>
    </row>
    <row r="10622" spans="1:5" x14ac:dyDescent="0.25">
      <c r="A10622" s="190">
        <v>3705050558</v>
      </c>
      <c r="B10622" s="190" t="s">
        <v>6276</v>
      </c>
      <c r="C10622" s="190" t="s">
        <v>916</v>
      </c>
      <c r="D10622" s="190" t="s">
        <v>2062</v>
      </c>
      <c r="E10622" s="191">
        <v>0</v>
      </c>
    </row>
    <row r="10623" spans="1:5" x14ac:dyDescent="0.25">
      <c r="A10623" s="188">
        <v>3705050559</v>
      </c>
      <c r="B10623" s="188" t="s">
        <v>6277</v>
      </c>
      <c r="C10623" s="188" t="s">
        <v>916</v>
      </c>
      <c r="D10623" s="188" t="s">
        <v>479</v>
      </c>
      <c r="E10623" s="189">
        <v>0</v>
      </c>
    </row>
    <row r="10624" spans="1:5" x14ac:dyDescent="0.25">
      <c r="A10624" s="190">
        <v>3705050560</v>
      </c>
      <c r="B10624" s="190" t="s">
        <v>6278</v>
      </c>
      <c r="C10624" s="190" t="s">
        <v>916</v>
      </c>
      <c r="D10624" s="190" t="s">
        <v>2091</v>
      </c>
      <c r="E10624" s="191">
        <v>0</v>
      </c>
    </row>
    <row r="10625" spans="1:5" x14ac:dyDescent="0.25">
      <c r="A10625" s="188">
        <v>3705050561</v>
      </c>
      <c r="B10625" s="188" t="s">
        <v>6279</v>
      </c>
      <c r="C10625" s="188" t="s">
        <v>916</v>
      </c>
      <c r="D10625" s="188" t="s">
        <v>2091</v>
      </c>
      <c r="E10625" s="189">
        <v>0</v>
      </c>
    </row>
    <row r="10626" spans="1:5" x14ac:dyDescent="0.25">
      <c r="A10626" s="190">
        <v>3705050562</v>
      </c>
      <c r="B10626" s="190" t="s">
        <v>7248</v>
      </c>
      <c r="C10626" s="190" t="s">
        <v>916</v>
      </c>
      <c r="D10626" s="190" t="s">
        <v>2091</v>
      </c>
      <c r="E10626" s="191">
        <v>0</v>
      </c>
    </row>
    <row r="10627" spans="1:5" x14ac:dyDescent="0.25">
      <c r="A10627" s="188">
        <v>3705050563</v>
      </c>
      <c r="B10627" s="188" t="s">
        <v>6280</v>
      </c>
      <c r="C10627" s="188" t="s">
        <v>916</v>
      </c>
      <c r="D10627" s="188" t="s">
        <v>479</v>
      </c>
      <c r="E10627" s="189">
        <v>0</v>
      </c>
    </row>
    <row r="10628" spans="1:5" x14ac:dyDescent="0.25">
      <c r="A10628" s="190">
        <v>3705050564</v>
      </c>
      <c r="B10628" s="190" t="s">
        <v>6281</v>
      </c>
      <c r="C10628" s="190" t="s">
        <v>916</v>
      </c>
      <c r="D10628" s="190" t="s">
        <v>479</v>
      </c>
      <c r="E10628" s="191">
        <v>0</v>
      </c>
    </row>
    <row r="10629" spans="1:5" x14ac:dyDescent="0.25">
      <c r="A10629" s="188">
        <v>3705050565</v>
      </c>
      <c r="B10629" s="188" t="s">
        <v>6282</v>
      </c>
      <c r="C10629" s="188" t="s">
        <v>916</v>
      </c>
      <c r="D10629" s="188" t="s">
        <v>874</v>
      </c>
      <c r="E10629" s="189">
        <v>0</v>
      </c>
    </row>
    <row r="10630" spans="1:5" x14ac:dyDescent="0.25">
      <c r="A10630" s="190">
        <v>3705050566</v>
      </c>
      <c r="B10630" s="190" t="s">
        <v>8666</v>
      </c>
      <c r="C10630" s="190" t="s">
        <v>916</v>
      </c>
      <c r="D10630" s="190" t="s">
        <v>1975</v>
      </c>
      <c r="E10630" s="191">
        <v>0</v>
      </c>
    </row>
    <row r="10631" spans="1:5" x14ac:dyDescent="0.25">
      <c r="A10631" s="188">
        <v>3705050567</v>
      </c>
      <c r="B10631" s="188" t="s">
        <v>5879</v>
      </c>
      <c r="C10631" s="188" t="s">
        <v>916</v>
      </c>
      <c r="D10631" s="188" t="s">
        <v>1975</v>
      </c>
      <c r="E10631" s="189">
        <v>0</v>
      </c>
    </row>
    <row r="10632" spans="1:5" x14ac:dyDescent="0.25">
      <c r="A10632" s="190">
        <v>3705050568</v>
      </c>
      <c r="B10632" s="190" t="s">
        <v>7080</v>
      </c>
      <c r="C10632" s="190" t="s">
        <v>916</v>
      </c>
      <c r="D10632" s="190" t="s">
        <v>874</v>
      </c>
      <c r="E10632" s="191">
        <v>0</v>
      </c>
    </row>
    <row r="10633" spans="1:5" x14ac:dyDescent="0.25">
      <c r="A10633" s="188">
        <v>3705050569</v>
      </c>
      <c r="B10633" s="188" t="s">
        <v>7081</v>
      </c>
      <c r="C10633" s="188" t="s">
        <v>916</v>
      </c>
      <c r="D10633" s="188" t="s">
        <v>1975</v>
      </c>
      <c r="E10633" s="189">
        <v>0</v>
      </c>
    </row>
    <row r="10634" spans="1:5" x14ac:dyDescent="0.25">
      <c r="A10634" s="190">
        <v>3705050570</v>
      </c>
      <c r="B10634" s="190" t="s">
        <v>6283</v>
      </c>
      <c r="C10634" s="190" t="s">
        <v>916</v>
      </c>
      <c r="D10634" s="190" t="s">
        <v>1975</v>
      </c>
      <c r="E10634" s="191">
        <v>0</v>
      </c>
    </row>
    <row r="10635" spans="1:5" x14ac:dyDescent="0.25">
      <c r="A10635" s="188">
        <v>3705050571</v>
      </c>
      <c r="B10635" s="188" t="s">
        <v>6284</v>
      </c>
      <c r="C10635" s="188" t="s">
        <v>916</v>
      </c>
      <c r="D10635" s="188" t="s">
        <v>1975</v>
      </c>
      <c r="E10635" s="189">
        <v>0</v>
      </c>
    </row>
    <row r="10636" spans="1:5" x14ac:dyDescent="0.25">
      <c r="A10636" s="190">
        <v>3705050572</v>
      </c>
      <c r="B10636" s="190" t="s">
        <v>6285</v>
      </c>
      <c r="C10636" s="190" t="s">
        <v>916</v>
      </c>
      <c r="D10636" s="190" t="s">
        <v>1975</v>
      </c>
      <c r="E10636" s="191">
        <v>0</v>
      </c>
    </row>
    <row r="10637" spans="1:5" x14ac:dyDescent="0.25">
      <c r="A10637" s="188">
        <v>3705050573</v>
      </c>
      <c r="B10637" s="188" t="s">
        <v>6286</v>
      </c>
      <c r="C10637" s="188" t="s">
        <v>916</v>
      </c>
      <c r="D10637" s="188" t="s">
        <v>479</v>
      </c>
      <c r="E10637" s="189">
        <v>0</v>
      </c>
    </row>
    <row r="10638" spans="1:5" x14ac:dyDescent="0.25">
      <c r="A10638" s="190">
        <v>3705050574</v>
      </c>
      <c r="B10638" s="190" t="s">
        <v>6287</v>
      </c>
      <c r="C10638" s="190" t="s">
        <v>916</v>
      </c>
      <c r="D10638" s="190" t="s">
        <v>479</v>
      </c>
      <c r="E10638" s="191">
        <v>0</v>
      </c>
    </row>
    <row r="10639" spans="1:5" x14ac:dyDescent="0.25">
      <c r="A10639" s="188">
        <v>3705050575</v>
      </c>
      <c r="B10639" s="188" t="s">
        <v>8780</v>
      </c>
      <c r="C10639" s="188" t="s">
        <v>916</v>
      </c>
      <c r="D10639" s="188" t="s">
        <v>479</v>
      </c>
      <c r="E10639" s="189">
        <v>0</v>
      </c>
    </row>
    <row r="10640" spans="1:5" x14ac:dyDescent="0.25">
      <c r="A10640" s="190">
        <v>3705050576</v>
      </c>
      <c r="B10640" s="190" t="s">
        <v>6288</v>
      </c>
      <c r="C10640" s="190" t="s">
        <v>916</v>
      </c>
      <c r="D10640" s="190" t="s">
        <v>479</v>
      </c>
      <c r="E10640" s="191">
        <v>0</v>
      </c>
    </row>
    <row r="10641" spans="1:5" x14ac:dyDescent="0.25">
      <c r="A10641" s="188">
        <v>3705050577</v>
      </c>
      <c r="B10641" s="188" t="s">
        <v>6289</v>
      </c>
      <c r="C10641" s="188" t="s">
        <v>916</v>
      </c>
      <c r="D10641" s="188" t="s">
        <v>479</v>
      </c>
      <c r="E10641" s="189">
        <v>0</v>
      </c>
    </row>
    <row r="10642" spans="1:5" x14ac:dyDescent="0.25">
      <c r="A10642" s="190">
        <v>3705050578</v>
      </c>
      <c r="B10642" s="190" t="s">
        <v>6290</v>
      </c>
      <c r="C10642" s="190" t="s">
        <v>916</v>
      </c>
      <c r="D10642" s="190" t="s">
        <v>479</v>
      </c>
      <c r="E10642" s="191">
        <v>0</v>
      </c>
    </row>
    <row r="10643" spans="1:5" x14ac:dyDescent="0.25">
      <c r="A10643" s="188">
        <v>3705050579</v>
      </c>
      <c r="B10643" s="188" t="s">
        <v>6291</v>
      </c>
      <c r="C10643" s="188" t="s">
        <v>916</v>
      </c>
      <c r="D10643" s="188" t="s">
        <v>479</v>
      </c>
      <c r="E10643" s="189">
        <v>0</v>
      </c>
    </row>
    <row r="10644" spans="1:5" x14ac:dyDescent="0.25">
      <c r="A10644" s="190">
        <v>3705050580</v>
      </c>
      <c r="B10644" s="190" t="s">
        <v>6292</v>
      </c>
      <c r="C10644" s="190" t="s">
        <v>916</v>
      </c>
      <c r="D10644" s="190" t="s">
        <v>479</v>
      </c>
      <c r="E10644" s="191">
        <v>0</v>
      </c>
    </row>
    <row r="10645" spans="1:5" x14ac:dyDescent="0.25">
      <c r="A10645" s="188">
        <v>3705050581</v>
      </c>
      <c r="B10645" s="188" t="s">
        <v>6293</v>
      </c>
      <c r="C10645" s="188" t="s">
        <v>916</v>
      </c>
      <c r="D10645" s="188" t="s">
        <v>479</v>
      </c>
      <c r="E10645" s="189">
        <v>0</v>
      </c>
    </row>
    <row r="10646" spans="1:5" x14ac:dyDescent="0.25">
      <c r="A10646" s="190">
        <v>3705050582</v>
      </c>
      <c r="B10646" s="190" t="s">
        <v>6294</v>
      </c>
      <c r="C10646" s="190" t="s">
        <v>916</v>
      </c>
      <c r="D10646" s="190" t="s">
        <v>479</v>
      </c>
      <c r="E10646" s="191">
        <v>0</v>
      </c>
    </row>
    <row r="10647" spans="1:5" x14ac:dyDescent="0.25">
      <c r="A10647" s="188">
        <v>3705050583</v>
      </c>
      <c r="B10647" s="188" t="s">
        <v>6295</v>
      </c>
      <c r="C10647" s="188" t="s">
        <v>916</v>
      </c>
      <c r="D10647" s="188" t="s">
        <v>479</v>
      </c>
      <c r="E10647" s="189">
        <v>0</v>
      </c>
    </row>
    <row r="10648" spans="1:5" x14ac:dyDescent="0.25">
      <c r="A10648" s="190">
        <v>3705050584</v>
      </c>
      <c r="B10648" s="190" t="s">
        <v>6296</v>
      </c>
      <c r="C10648" s="190" t="s">
        <v>916</v>
      </c>
      <c r="D10648" s="190" t="s">
        <v>1975</v>
      </c>
      <c r="E10648" s="191">
        <v>0</v>
      </c>
    </row>
    <row r="10649" spans="1:5" x14ac:dyDescent="0.25">
      <c r="A10649" s="188">
        <v>3705050585</v>
      </c>
      <c r="B10649" s="188" t="s">
        <v>6297</v>
      </c>
      <c r="C10649" s="188" t="s">
        <v>916</v>
      </c>
      <c r="D10649" s="188" t="s">
        <v>1975</v>
      </c>
      <c r="E10649" s="189">
        <v>0</v>
      </c>
    </row>
    <row r="10650" spans="1:5" x14ac:dyDescent="0.25">
      <c r="A10650" s="190">
        <v>3705050586</v>
      </c>
      <c r="B10650" s="190" t="s">
        <v>6298</v>
      </c>
      <c r="C10650" s="190" t="s">
        <v>916</v>
      </c>
      <c r="D10650" s="190" t="s">
        <v>1975</v>
      </c>
      <c r="E10650" s="191">
        <v>0</v>
      </c>
    </row>
    <row r="10651" spans="1:5" x14ac:dyDescent="0.25">
      <c r="A10651" s="188">
        <v>3705050587</v>
      </c>
      <c r="B10651" s="188" t="s">
        <v>7082</v>
      </c>
      <c r="C10651" s="188" t="s">
        <v>916</v>
      </c>
      <c r="D10651" s="188" t="s">
        <v>479</v>
      </c>
      <c r="E10651" s="189">
        <v>0</v>
      </c>
    </row>
    <row r="10652" spans="1:5" x14ac:dyDescent="0.25">
      <c r="A10652" s="190">
        <v>3705050588</v>
      </c>
      <c r="B10652" s="190" t="s">
        <v>6299</v>
      </c>
      <c r="C10652" s="190" t="s">
        <v>916</v>
      </c>
      <c r="D10652" s="190" t="s">
        <v>479</v>
      </c>
      <c r="E10652" s="191">
        <v>0</v>
      </c>
    </row>
    <row r="10653" spans="1:5" x14ac:dyDescent="0.25">
      <c r="A10653" s="188">
        <v>3705050589</v>
      </c>
      <c r="B10653" s="188" t="s">
        <v>6300</v>
      </c>
      <c r="C10653" s="188" t="s">
        <v>916</v>
      </c>
      <c r="D10653" s="188" t="s">
        <v>479</v>
      </c>
      <c r="E10653" s="189">
        <v>0</v>
      </c>
    </row>
    <row r="10654" spans="1:5" x14ac:dyDescent="0.25">
      <c r="A10654" s="190">
        <v>3705050590</v>
      </c>
      <c r="B10654" s="190" t="s">
        <v>6301</v>
      </c>
      <c r="C10654" s="190" t="s">
        <v>916</v>
      </c>
      <c r="D10654" s="190" t="s">
        <v>479</v>
      </c>
      <c r="E10654" s="191">
        <v>0</v>
      </c>
    </row>
    <row r="10655" spans="1:5" x14ac:dyDescent="0.25">
      <c r="A10655" s="188">
        <v>3705050591</v>
      </c>
      <c r="B10655" s="188" t="s">
        <v>6302</v>
      </c>
      <c r="C10655" s="188" t="s">
        <v>916</v>
      </c>
      <c r="D10655" s="188" t="s">
        <v>479</v>
      </c>
      <c r="E10655" s="189">
        <v>0</v>
      </c>
    </row>
    <row r="10656" spans="1:5" x14ac:dyDescent="0.25">
      <c r="A10656" s="190">
        <v>3705050592</v>
      </c>
      <c r="B10656" s="190" t="s">
        <v>6303</v>
      </c>
      <c r="C10656" s="190" t="s">
        <v>916</v>
      </c>
      <c r="D10656" s="190" t="s">
        <v>479</v>
      </c>
      <c r="E10656" s="191">
        <v>0</v>
      </c>
    </row>
    <row r="10657" spans="1:5" x14ac:dyDescent="0.25">
      <c r="A10657" s="188">
        <v>3705050593</v>
      </c>
      <c r="B10657" s="188" t="s">
        <v>6304</v>
      </c>
      <c r="C10657" s="188" t="s">
        <v>916</v>
      </c>
      <c r="D10657" s="188" t="s">
        <v>479</v>
      </c>
      <c r="E10657" s="189">
        <v>0</v>
      </c>
    </row>
    <row r="10658" spans="1:5" x14ac:dyDescent="0.25">
      <c r="A10658" s="190">
        <v>3705050594</v>
      </c>
      <c r="B10658" s="190" t="s">
        <v>6305</v>
      </c>
      <c r="C10658" s="190" t="s">
        <v>916</v>
      </c>
      <c r="D10658" s="190" t="s">
        <v>479</v>
      </c>
      <c r="E10658" s="191">
        <v>0</v>
      </c>
    </row>
    <row r="10659" spans="1:5" x14ac:dyDescent="0.25">
      <c r="A10659" s="188">
        <v>3705050595</v>
      </c>
      <c r="B10659" s="188" t="s">
        <v>6306</v>
      </c>
      <c r="C10659" s="188" t="s">
        <v>916</v>
      </c>
      <c r="D10659" s="188" t="s">
        <v>874</v>
      </c>
      <c r="E10659" s="189">
        <v>0</v>
      </c>
    </row>
    <row r="10660" spans="1:5" x14ac:dyDescent="0.25">
      <c r="A10660" s="190">
        <v>3705050596</v>
      </c>
      <c r="B10660" s="190" t="s">
        <v>7296</v>
      </c>
      <c r="C10660" s="190" t="s">
        <v>916</v>
      </c>
      <c r="D10660" s="190" t="s">
        <v>479</v>
      </c>
      <c r="E10660" s="191">
        <v>0</v>
      </c>
    </row>
    <row r="10661" spans="1:5" x14ac:dyDescent="0.25">
      <c r="A10661" s="188">
        <v>3705050597</v>
      </c>
      <c r="B10661" s="188" t="s">
        <v>7297</v>
      </c>
      <c r="C10661" s="188" t="s">
        <v>916</v>
      </c>
      <c r="D10661" s="188" t="s">
        <v>479</v>
      </c>
      <c r="E10661" s="189">
        <v>0</v>
      </c>
    </row>
    <row r="10662" spans="1:5" x14ac:dyDescent="0.25">
      <c r="A10662" s="190">
        <v>3705050598</v>
      </c>
      <c r="B10662" s="190" t="s">
        <v>6307</v>
      </c>
      <c r="C10662" s="190" t="s">
        <v>916</v>
      </c>
      <c r="D10662" s="190" t="s">
        <v>479</v>
      </c>
      <c r="E10662" s="191">
        <v>0</v>
      </c>
    </row>
    <row r="10663" spans="1:5" x14ac:dyDescent="0.25">
      <c r="A10663" s="188">
        <v>3705050599</v>
      </c>
      <c r="B10663" s="188" t="s">
        <v>6308</v>
      </c>
      <c r="C10663" s="188" t="s">
        <v>916</v>
      </c>
      <c r="D10663" s="188" t="s">
        <v>479</v>
      </c>
      <c r="E10663" s="189">
        <v>0</v>
      </c>
    </row>
    <row r="10664" spans="1:5" x14ac:dyDescent="0.25">
      <c r="A10664" s="190">
        <v>3705050600</v>
      </c>
      <c r="B10664" s="190" t="s">
        <v>6309</v>
      </c>
      <c r="C10664" s="190" t="s">
        <v>916</v>
      </c>
      <c r="D10664" s="190" t="s">
        <v>479</v>
      </c>
      <c r="E10664" s="191">
        <v>0</v>
      </c>
    </row>
    <row r="10665" spans="1:5" x14ac:dyDescent="0.25">
      <c r="A10665" s="188">
        <v>3705050601</v>
      </c>
      <c r="B10665" s="188" t="s">
        <v>6310</v>
      </c>
      <c r="C10665" s="188" t="s">
        <v>916</v>
      </c>
      <c r="D10665" s="188" t="s">
        <v>479</v>
      </c>
      <c r="E10665" s="189">
        <v>0</v>
      </c>
    </row>
    <row r="10666" spans="1:5" x14ac:dyDescent="0.25">
      <c r="A10666" s="190">
        <v>3705050602</v>
      </c>
      <c r="B10666" s="190" t="s">
        <v>6311</v>
      </c>
      <c r="C10666" s="190" t="s">
        <v>916</v>
      </c>
      <c r="D10666" s="190" t="s">
        <v>479</v>
      </c>
      <c r="E10666" s="191">
        <v>0</v>
      </c>
    </row>
    <row r="10667" spans="1:5" x14ac:dyDescent="0.25">
      <c r="A10667" s="188">
        <v>3705050603</v>
      </c>
      <c r="B10667" s="188" t="s">
        <v>6312</v>
      </c>
      <c r="C10667" s="188" t="s">
        <v>916</v>
      </c>
      <c r="D10667" s="188" t="s">
        <v>1975</v>
      </c>
      <c r="E10667" s="189">
        <v>0</v>
      </c>
    </row>
    <row r="10668" spans="1:5" x14ac:dyDescent="0.25">
      <c r="A10668" s="190">
        <v>3705050604</v>
      </c>
      <c r="B10668" s="190" t="s">
        <v>6313</v>
      </c>
      <c r="C10668" s="190" t="s">
        <v>916</v>
      </c>
      <c r="D10668" s="190" t="s">
        <v>479</v>
      </c>
      <c r="E10668" s="191">
        <v>0</v>
      </c>
    </row>
    <row r="10669" spans="1:5" x14ac:dyDescent="0.25">
      <c r="A10669" s="188">
        <v>3705050605</v>
      </c>
      <c r="B10669" s="188" t="s">
        <v>7501</v>
      </c>
      <c r="C10669" s="188" t="s">
        <v>916</v>
      </c>
      <c r="D10669" s="188" t="s">
        <v>1975</v>
      </c>
      <c r="E10669" s="189">
        <v>0</v>
      </c>
    </row>
    <row r="10670" spans="1:5" x14ac:dyDescent="0.25">
      <c r="A10670" s="190">
        <v>3705050606</v>
      </c>
      <c r="B10670" s="190" t="s">
        <v>6314</v>
      </c>
      <c r="C10670" s="190" t="s">
        <v>916</v>
      </c>
      <c r="D10670" s="190" t="s">
        <v>479</v>
      </c>
      <c r="E10670" s="191">
        <v>0</v>
      </c>
    </row>
    <row r="10671" spans="1:5" x14ac:dyDescent="0.25">
      <c r="A10671" s="188">
        <v>3705050607</v>
      </c>
      <c r="B10671" s="188" t="s">
        <v>6315</v>
      </c>
      <c r="C10671" s="188" t="s">
        <v>916</v>
      </c>
      <c r="D10671" s="188" t="s">
        <v>874</v>
      </c>
      <c r="E10671" s="189">
        <v>0</v>
      </c>
    </row>
    <row r="10672" spans="1:5" x14ac:dyDescent="0.25">
      <c r="A10672" s="190">
        <v>3705050608</v>
      </c>
      <c r="B10672" s="190" t="s">
        <v>6316</v>
      </c>
      <c r="C10672" s="190" t="s">
        <v>916</v>
      </c>
      <c r="D10672" s="190" t="s">
        <v>479</v>
      </c>
      <c r="E10672" s="191">
        <v>0</v>
      </c>
    </row>
    <row r="10673" spans="1:5" x14ac:dyDescent="0.25">
      <c r="A10673" s="188">
        <v>3705050609</v>
      </c>
      <c r="B10673" s="188" t="s">
        <v>5956</v>
      </c>
      <c r="C10673" s="188" t="s">
        <v>916</v>
      </c>
      <c r="D10673" s="188" t="s">
        <v>479</v>
      </c>
      <c r="E10673" s="189">
        <v>0</v>
      </c>
    </row>
    <row r="10674" spans="1:5" x14ac:dyDescent="0.25">
      <c r="A10674" s="190">
        <v>3705050610</v>
      </c>
      <c r="B10674" s="190" t="s">
        <v>7502</v>
      </c>
      <c r="C10674" s="190" t="s">
        <v>916</v>
      </c>
      <c r="D10674" s="190" t="s">
        <v>479</v>
      </c>
      <c r="E10674" s="191">
        <v>0</v>
      </c>
    </row>
    <row r="10675" spans="1:5" x14ac:dyDescent="0.25">
      <c r="A10675" s="188">
        <v>3705050611</v>
      </c>
      <c r="B10675" s="188" t="s">
        <v>6317</v>
      </c>
      <c r="C10675" s="188" t="s">
        <v>916</v>
      </c>
      <c r="D10675" s="188" t="s">
        <v>1975</v>
      </c>
      <c r="E10675" s="189">
        <v>0</v>
      </c>
    </row>
    <row r="10676" spans="1:5" x14ac:dyDescent="0.25">
      <c r="A10676" s="190">
        <v>3705050612</v>
      </c>
      <c r="B10676" s="190" t="s">
        <v>6318</v>
      </c>
      <c r="C10676" s="190" t="s">
        <v>916</v>
      </c>
      <c r="D10676" s="190" t="s">
        <v>1975</v>
      </c>
      <c r="E10676" s="191">
        <v>0</v>
      </c>
    </row>
    <row r="10677" spans="1:5" x14ac:dyDescent="0.25">
      <c r="A10677" s="188">
        <v>3705050613</v>
      </c>
      <c r="B10677" s="188" t="s">
        <v>6319</v>
      </c>
      <c r="C10677" s="188" t="s">
        <v>916</v>
      </c>
      <c r="D10677" s="188" t="s">
        <v>479</v>
      </c>
      <c r="E10677" s="189">
        <v>0</v>
      </c>
    </row>
    <row r="10678" spans="1:5" x14ac:dyDescent="0.25">
      <c r="A10678" s="190">
        <v>3705050614</v>
      </c>
      <c r="B10678" s="190" t="s">
        <v>7083</v>
      </c>
      <c r="C10678" s="190" t="s">
        <v>916</v>
      </c>
      <c r="D10678" s="190" t="s">
        <v>479</v>
      </c>
      <c r="E10678" s="191">
        <v>0</v>
      </c>
    </row>
    <row r="10679" spans="1:5" x14ac:dyDescent="0.25">
      <c r="A10679" s="188">
        <v>3705050615</v>
      </c>
      <c r="B10679" s="188" t="s">
        <v>7249</v>
      </c>
      <c r="C10679" s="188" t="s">
        <v>916</v>
      </c>
      <c r="D10679" s="188" t="s">
        <v>1966</v>
      </c>
      <c r="E10679" s="189">
        <v>0</v>
      </c>
    </row>
    <row r="10680" spans="1:5" x14ac:dyDescent="0.25">
      <c r="A10680" s="190">
        <v>3705050616</v>
      </c>
      <c r="B10680" s="190" t="s">
        <v>7084</v>
      </c>
      <c r="C10680" s="190" t="s">
        <v>916</v>
      </c>
      <c r="D10680" s="190" t="s">
        <v>2091</v>
      </c>
      <c r="E10680" s="191">
        <v>0</v>
      </c>
    </row>
    <row r="10681" spans="1:5" x14ac:dyDescent="0.25">
      <c r="A10681" s="188">
        <v>3705050617</v>
      </c>
      <c r="B10681" s="188" t="s">
        <v>7085</v>
      </c>
      <c r="C10681" s="188" t="s">
        <v>916</v>
      </c>
      <c r="D10681" s="188" t="s">
        <v>2091</v>
      </c>
      <c r="E10681" s="189">
        <v>0</v>
      </c>
    </row>
    <row r="10682" spans="1:5" x14ac:dyDescent="0.25">
      <c r="A10682" s="190">
        <v>3705050618</v>
      </c>
      <c r="B10682" s="190" t="s">
        <v>7086</v>
      </c>
      <c r="C10682" s="190" t="s">
        <v>916</v>
      </c>
      <c r="D10682" s="190" t="s">
        <v>2002</v>
      </c>
      <c r="E10682" s="191">
        <v>0</v>
      </c>
    </row>
    <row r="10683" spans="1:5" x14ac:dyDescent="0.25">
      <c r="A10683" s="188">
        <v>3705050619</v>
      </c>
      <c r="B10683" s="188" t="s">
        <v>7087</v>
      </c>
      <c r="C10683" s="188" t="s">
        <v>916</v>
      </c>
      <c r="D10683" s="188" t="s">
        <v>479</v>
      </c>
      <c r="E10683" s="189">
        <v>0</v>
      </c>
    </row>
    <row r="10684" spans="1:5" x14ac:dyDescent="0.25">
      <c r="A10684" s="190">
        <v>3705050620</v>
      </c>
      <c r="B10684" s="190" t="s">
        <v>6320</v>
      </c>
      <c r="C10684" s="190" t="s">
        <v>916</v>
      </c>
      <c r="D10684" s="190" t="s">
        <v>489</v>
      </c>
      <c r="E10684" s="191">
        <v>0</v>
      </c>
    </row>
    <row r="10685" spans="1:5" x14ac:dyDescent="0.25">
      <c r="A10685" s="188">
        <v>3705050621</v>
      </c>
      <c r="B10685" s="188" t="s">
        <v>6739</v>
      </c>
      <c r="C10685" s="188" t="s">
        <v>916</v>
      </c>
      <c r="D10685" s="188" t="s">
        <v>479</v>
      </c>
      <c r="E10685" s="189">
        <v>0</v>
      </c>
    </row>
    <row r="10686" spans="1:5" x14ac:dyDescent="0.25">
      <c r="A10686" s="190">
        <v>3705050622</v>
      </c>
      <c r="B10686" s="190" t="s">
        <v>6321</v>
      </c>
      <c r="C10686" s="190" t="s">
        <v>916</v>
      </c>
      <c r="D10686" s="190" t="s">
        <v>479</v>
      </c>
      <c r="E10686" s="191">
        <v>0</v>
      </c>
    </row>
    <row r="10687" spans="1:5" x14ac:dyDescent="0.25">
      <c r="A10687" s="188">
        <v>3705050623</v>
      </c>
      <c r="B10687" s="188" t="s">
        <v>12114</v>
      </c>
      <c r="C10687" s="188" t="s">
        <v>916</v>
      </c>
      <c r="D10687" s="188" t="s">
        <v>479</v>
      </c>
      <c r="E10687" s="189">
        <v>0</v>
      </c>
    </row>
    <row r="10688" spans="1:5" x14ac:dyDescent="0.25">
      <c r="A10688" s="190">
        <v>3705050624</v>
      </c>
      <c r="B10688" s="190" t="s">
        <v>12115</v>
      </c>
      <c r="C10688" s="190" t="s">
        <v>916</v>
      </c>
      <c r="D10688" s="190" t="s">
        <v>479</v>
      </c>
      <c r="E10688" s="191">
        <v>0</v>
      </c>
    </row>
    <row r="10689" spans="1:5" x14ac:dyDescent="0.25">
      <c r="A10689" s="188">
        <v>3705050625</v>
      </c>
      <c r="B10689" s="188" t="s">
        <v>6322</v>
      </c>
      <c r="C10689" s="188" t="s">
        <v>916</v>
      </c>
      <c r="D10689" s="188" t="s">
        <v>1975</v>
      </c>
      <c r="E10689" s="189">
        <v>0</v>
      </c>
    </row>
    <row r="10690" spans="1:5" x14ac:dyDescent="0.25">
      <c r="A10690" s="190">
        <v>3705050626</v>
      </c>
      <c r="B10690" s="190" t="s">
        <v>5907</v>
      </c>
      <c r="C10690" s="190" t="s">
        <v>916</v>
      </c>
      <c r="D10690" s="190" t="s">
        <v>1975</v>
      </c>
      <c r="E10690" s="191">
        <v>0</v>
      </c>
    </row>
    <row r="10691" spans="1:5" x14ac:dyDescent="0.25">
      <c r="A10691" s="188">
        <v>3705050627</v>
      </c>
      <c r="B10691" s="188" t="s">
        <v>6428</v>
      </c>
      <c r="C10691" s="188" t="s">
        <v>916</v>
      </c>
      <c r="D10691" s="188" t="s">
        <v>1975</v>
      </c>
      <c r="E10691" s="189">
        <v>0</v>
      </c>
    </row>
    <row r="10692" spans="1:5" x14ac:dyDescent="0.25">
      <c r="A10692" s="190">
        <v>3705050628</v>
      </c>
      <c r="B10692" s="190" t="s">
        <v>6323</v>
      </c>
      <c r="C10692" s="190" t="s">
        <v>916</v>
      </c>
      <c r="D10692" s="190" t="s">
        <v>874</v>
      </c>
      <c r="E10692" s="191">
        <v>0</v>
      </c>
    </row>
    <row r="10693" spans="1:5" x14ac:dyDescent="0.25">
      <c r="A10693" s="188">
        <v>3705050629</v>
      </c>
      <c r="B10693" s="188" t="s">
        <v>5540</v>
      </c>
      <c r="C10693" s="188" t="s">
        <v>916</v>
      </c>
      <c r="D10693" s="188" t="s">
        <v>479</v>
      </c>
      <c r="E10693" s="189">
        <v>0</v>
      </c>
    </row>
    <row r="10694" spans="1:5" x14ac:dyDescent="0.25">
      <c r="A10694" s="190">
        <v>3705050630</v>
      </c>
      <c r="B10694" s="190" t="s">
        <v>6324</v>
      </c>
      <c r="C10694" s="190" t="s">
        <v>916</v>
      </c>
      <c r="D10694" s="190" t="s">
        <v>479</v>
      </c>
      <c r="E10694" s="191">
        <v>0</v>
      </c>
    </row>
    <row r="10695" spans="1:5" x14ac:dyDescent="0.25">
      <c r="A10695" s="188">
        <v>3705050631</v>
      </c>
      <c r="B10695" s="188" t="s">
        <v>5541</v>
      </c>
      <c r="C10695" s="188" t="s">
        <v>916</v>
      </c>
      <c r="D10695" s="188" t="s">
        <v>479</v>
      </c>
      <c r="E10695" s="189">
        <v>0</v>
      </c>
    </row>
    <row r="10696" spans="1:5" x14ac:dyDescent="0.25">
      <c r="A10696" s="190">
        <v>3705050632</v>
      </c>
      <c r="B10696" s="190" t="s">
        <v>6325</v>
      </c>
      <c r="C10696" s="190" t="s">
        <v>916</v>
      </c>
      <c r="D10696" s="190" t="s">
        <v>479</v>
      </c>
      <c r="E10696" s="191">
        <v>0</v>
      </c>
    </row>
    <row r="10697" spans="1:5" x14ac:dyDescent="0.25">
      <c r="A10697" s="188">
        <v>3705050633</v>
      </c>
      <c r="B10697" s="188" t="s">
        <v>7285</v>
      </c>
      <c r="C10697" s="188" t="s">
        <v>916</v>
      </c>
      <c r="D10697" s="188" t="s">
        <v>479</v>
      </c>
      <c r="E10697" s="189">
        <v>0</v>
      </c>
    </row>
    <row r="10698" spans="1:5" x14ac:dyDescent="0.25">
      <c r="A10698" s="190">
        <v>3705050634</v>
      </c>
      <c r="B10698" s="190" t="s">
        <v>7250</v>
      </c>
      <c r="C10698" s="190" t="s">
        <v>916</v>
      </c>
      <c r="D10698" s="190" t="s">
        <v>1975</v>
      </c>
      <c r="E10698" s="191">
        <v>0</v>
      </c>
    </row>
    <row r="10699" spans="1:5" x14ac:dyDescent="0.25">
      <c r="A10699" s="188">
        <v>3705050635</v>
      </c>
      <c r="B10699" s="188" t="s">
        <v>8179</v>
      </c>
      <c r="C10699" s="188" t="s">
        <v>916</v>
      </c>
      <c r="D10699" s="188" t="s">
        <v>1975</v>
      </c>
      <c r="E10699" s="189">
        <v>0</v>
      </c>
    </row>
    <row r="10700" spans="1:5" x14ac:dyDescent="0.25">
      <c r="A10700" s="190">
        <v>3705050636</v>
      </c>
      <c r="B10700" s="190" t="s">
        <v>5829</v>
      </c>
      <c r="C10700" s="190" t="s">
        <v>916</v>
      </c>
      <c r="D10700" s="190" t="s">
        <v>1975</v>
      </c>
      <c r="E10700" s="191">
        <v>0</v>
      </c>
    </row>
    <row r="10701" spans="1:5" x14ac:dyDescent="0.25">
      <c r="A10701" s="188">
        <v>3705050637</v>
      </c>
      <c r="B10701" s="188" t="s">
        <v>6326</v>
      </c>
      <c r="C10701" s="188" t="s">
        <v>916</v>
      </c>
      <c r="D10701" s="188" t="s">
        <v>479</v>
      </c>
      <c r="E10701" s="189">
        <v>0</v>
      </c>
    </row>
    <row r="10702" spans="1:5" x14ac:dyDescent="0.25">
      <c r="A10702" s="190">
        <v>3705050638</v>
      </c>
      <c r="B10702" s="190" t="s">
        <v>6327</v>
      </c>
      <c r="C10702" s="190" t="s">
        <v>916</v>
      </c>
      <c r="D10702" s="190" t="s">
        <v>479</v>
      </c>
      <c r="E10702" s="191">
        <v>0</v>
      </c>
    </row>
    <row r="10703" spans="1:5" x14ac:dyDescent="0.25">
      <c r="A10703" s="188">
        <v>3705050639</v>
      </c>
      <c r="B10703" s="188" t="s">
        <v>7088</v>
      </c>
      <c r="C10703" s="188" t="s">
        <v>916</v>
      </c>
      <c r="D10703" s="188" t="s">
        <v>479</v>
      </c>
      <c r="E10703" s="189">
        <v>0</v>
      </c>
    </row>
    <row r="10704" spans="1:5" x14ac:dyDescent="0.25">
      <c r="A10704" s="190">
        <v>3705050640</v>
      </c>
      <c r="B10704" s="190" t="s">
        <v>7089</v>
      </c>
      <c r="C10704" s="190" t="s">
        <v>916</v>
      </c>
      <c r="D10704" s="190" t="s">
        <v>1981</v>
      </c>
      <c r="E10704" s="191">
        <v>0</v>
      </c>
    </row>
    <row r="10705" spans="1:5" x14ac:dyDescent="0.25">
      <c r="A10705" s="188">
        <v>3705050641</v>
      </c>
      <c r="B10705" s="188" t="s">
        <v>5529</v>
      </c>
      <c r="C10705" s="188" t="s">
        <v>916</v>
      </c>
      <c r="D10705" s="188" t="s">
        <v>479</v>
      </c>
      <c r="E10705" s="189">
        <v>0</v>
      </c>
    </row>
    <row r="10706" spans="1:5" x14ac:dyDescent="0.25">
      <c r="A10706" s="190">
        <v>3705050642</v>
      </c>
      <c r="B10706" s="190" t="s">
        <v>7090</v>
      </c>
      <c r="C10706" s="190" t="s">
        <v>916</v>
      </c>
      <c r="D10706" s="190" t="s">
        <v>479</v>
      </c>
      <c r="E10706" s="191">
        <v>0</v>
      </c>
    </row>
    <row r="10707" spans="1:5" x14ac:dyDescent="0.25">
      <c r="A10707" s="188">
        <v>3705050643</v>
      </c>
      <c r="B10707" s="188" t="s">
        <v>6328</v>
      </c>
      <c r="C10707" s="188" t="s">
        <v>916</v>
      </c>
      <c r="D10707" s="188" t="s">
        <v>479</v>
      </c>
      <c r="E10707" s="189">
        <v>0</v>
      </c>
    </row>
    <row r="10708" spans="1:5" x14ac:dyDescent="0.25">
      <c r="A10708" s="190">
        <v>3705050644</v>
      </c>
      <c r="B10708" s="190" t="s">
        <v>7091</v>
      </c>
      <c r="C10708" s="190" t="s">
        <v>916</v>
      </c>
      <c r="D10708" s="190" t="s">
        <v>1975</v>
      </c>
      <c r="E10708" s="191">
        <v>0</v>
      </c>
    </row>
    <row r="10709" spans="1:5" x14ac:dyDescent="0.25">
      <c r="A10709" s="188">
        <v>3705050645</v>
      </c>
      <c r="B10709" s="188" t="s">
        <v>7251</v>
      </c>
      <c r="C10709" s="188" t="s">
        <v>916</v>
      </c>
      <c r="D10709" s="188" t="s">
        <v>2354</v>
      </c>
      <c r="E10709" s="189">
        <v>0</v>
      </c>
    </row>
    <row r="10710" spans="1:5" x14ac:dyDescent="0.25">
      <c r="A10710" s="190">
        <v>3705050646</v>
      </c>
      <c r="B10710" s="190" t="s">
        <v>5888</v>
      </c>
      <c r="C10710" s="190" t="s">
        <v>916</v>
      </c>
      <c r="D10710" s="190" t="s">
        <v>479</v>
      </c>
      <c r="E10710" s="191">
        <v>0</v>
      </c>
    </row>
    <row r="10711" spans="1:5" x14ac:dyDescent="0.25">
      <c r="A10711" s="188">
        <v>3705050647</v>
      </c>
      <c r="B10711" s="188" t="s">
        <v>6329</v>
      </c>
      <c r="C10711" s="188" t="s">
        <v>916</v>
      </c>
      <c r="D10711" s="188" t="s">
        <v>5323</v>
      </c>
      <c r="E10711" s="189">
        <v>0</v>
      </c>
    </row>
    <row r="10712" spans="1:5" x14ac:dyDescent="0.25">
      <c r="A10712" s="190">
        <v>3705050648</v>
      </c>
      <c r="B10712" s="190" t="s">
        <v>6330</v>
      </c>
      <c r="C10712" s="190" t="s">
        <v>916</v>
      </c>
      <c r="D10712" s="190" t="s">
        <v>1981</v>
      </c>
      <c r="E10712" s="191">
        <v>0</v>
      </c>
    </row>
    <row r="10713" spans="1:5" x14ac:dyDescent="0.25">
      <c r="A10713" s="188">
        <v>3705050649</v>
      </c>
      <c r="B10713" s="188" t="s">
        <v>6331</v>
      </c>
      <c r="C10713" s="188" t="s">
        <v>916</v>
      </c>
      <c r="D10713" s="188" t="s">
        <v>479</v>
      </c>
      <c r="E10713" s="189">
        <v>0</v>
      </c>
    </row>
    <row r="10714" spans="1:5" x14ac:dyDescent="0.25">
      <c r="A10714" s="190">
        <v>3705050650</v>
      </c>
      <c r="B10714" s="190" t="s">
        <v>5627</v>
      </c>
      <c r="C10714" s="190" t="s">
        <v>916</v>
      </c>
      <c r="D10714" s="190" t="s">
        <v>874</v>
      </c>
      <c r="E10714" s="191">
        <v>0</v>
      </c>
    </row>
    <row r="10715" spans="1:5" x14ac:dyDescent="0.25">
      <c r="A10715" s="188">
        <v>3705050651</v>
      </c>
      <c r="B10715" s="188" t="s">
        <v>6366</v>
      </c>
      <c r="C10715" s="188" t="s">
        <v>916</v>
      </c>
      <c r="D10715" s="188" t="s">
        <v>1975</v>
      </c>
      <c r="E10715" s="189">
        <v>0</v>
      </c>
    </row>
    <row r="10716" spans="1:5" x14ac:dyDescent="0.25">
      <c r="A10716" s="190">
        <v>3705050652</v>
      </c>
      <c r="B10716" s="190" t="s">
        <v>6471</v>
      </c>
      <c r="C10716" s="190" t="s">
        <v>916</v>
      </c>
      <c r="D10716" s="190" t="s">
        <v>480</v>
      </c>
      <c r="E10716" s="191">
        <v>0</v>
      </c>
    </row>
    <row r="10717" spans="1:5" x14ac:dyDescent="0.25">
      <c r="A10717" s="188">
        <v>3705050653</v>
      </c>
      <c r="B10717" s="188" t="s">
        <v>6472</v>
      </c>
      <c r="C10717" s="188" t="s">
        <v>916</v>
      </c>
      <c r="D10717" s="188" t="s">
        <v>479</v>
      </c>
      <c r="E10717" s="189">
        <v>0</v>
      </c>
    </row>
    <row r="10718" spans="1:5" x14ac:dyDescent="0.25">
      <c r="A10718" s="190">
        <v>3705050654</v>
      </c>
      <c r="B10718" s="190" t="s">
        <v>6488</v>
      </c>
      <c r="C10718" s="190" t="s">
        <v>916</v>
      </c>
      <c r="D10718" s="190" t="s">
        <v>1975</v>
      </c>
      <c r="E10718" s="191">
        <v>0</v>
      </c>
    </row>
    <row r="10719" spans="1:5" x14ac:dyDescent="0.25">
      <c r="A10719" s="188">
        <v>3705050655</v>
      </c>
      <c r="B10719" s="188" t="s">
        <v>7318</v>
      </c>
      <c r="C10719" s="188" t="s">
        <v>916</v>
      </c>
      <c r="D10719" s="188" t="s">
        <v>1975</v>
      </c>
      <c r="E10719" s="189">
        <v>0</v>
      </c>
    </row>
    <row r="10720" spans="1:5" x14ac:dyDescent="0.25">
      <c r="A10720" s="190">
        <v>3705050656</v>
      </c>
      <c r="B10720" s="190" t="s">
        <v>8180</v>
      </c>
      <c r="C10720" s="190" t="s">
        <v>916</v>
      </c>
      <c r="D10720" s="190" t="s">
        <v>1975</v>
      </c>
      <c r="E10720" s="191">
        <v>0</v>
      </c>
    </row>
    <row r="10721" spans="1:5" x14ac:dyDescent="0.25">
      <c r="A10721" s="188">
        <v>3705050657</v>
      </c>
      <c r="B10721" s="188" t="s">
        <v>8181</v>
      </c>
      <c r="C10721" s="188" t="s">
        <v>916</v>
      </c>
      <c r="D10721" s="188" t="s">
        <v>1975</v>
      </c>
      <c r="E10721" s="189">
        <v>0</v>
      </c>
    </row>
    <row r="10722" spans="1:5" x14ac:dyDescent="0.25">
      <c r="A10722" s="190">
        <v>3705050658</v>
      </c>
      <c r="B10722" s="190" t="s">
        <v>8182</v>
      </c>
      <c r="C10722" s="190" t="s">
        <v>916</v>
      </c>
      <c r="D10722" s="190" t="s">
        <v>1975</v>
      </c>
      <c r="E10722" s="191">
        <v>0</v>
      </c>
    </row>
    <row r="10723" spans="1:5" x14ac:dyDescent="0.25">
      <c r="A10723" s="188">
        <v>3705050659</v>
      </c>
      <c r="B10723" s="188" t="s">
        <v>8183</v>
      </c>
      <c r="C10723" s="188" t="s">
        <v>916</v>
      </c>
      <c r="D10723" s="188" t="s">
        <v>1975</v>
      </c>
      <c r="E10723" s="189">
        <v>0</v>
      </c>
    </row>
    <row r="10724" spans="1:5" x14ac:dyDescent="0.25">
      <c r="A10724" s="190">
        <v>3705050660</v>
      </c>
      <c r="B10724" s="190" t="s">
        <v>8184</v>
      </c>
      <c r="C10724" s="190" t="s">
        <v>916</v>
      </c>
      <c r="D10724" s="190" t="s">
        <v>1975</v>
      </c>
      <c r="E10724" s="191">
        <v>0</v>
      </c>
    </row>
    <row r="10725" spans="1:5" x14ac:dyDescent="0.25">
      <c r="A10725" s="188">
        <v>3705050661</v>
      </c>
      <c r="B10725" s="188" t="s">
        <v>8185</v>
      </c>
      <c r="C10725" s="188" t="s">
        <v>916</v>
      </c>
      <c r="D10725" s="188" t="s">
        <v>1975</v>
      </c>
      <c r="E10725" s="189">
        <v>0</v>
      </c>
    </row>
    <row r="10726" spans="1:5" x14ac:dyDescent="0.25">
      <c r="A10726" s="190">
        <v>3705050662</v>
      </c>
      <c r="B10726" s="190" t="s">
        <v>8186</v>
      </c>
      <c r="C10726" s="190" t="s">
        <v>916</v>
      </c>
      <c r="D10726" s="190" t="s">
        <v>1975</v>
      </c>
      <c r="E10726" s="191">
        <v>0</v>
      </c>
    </row>
    <row r="10727" spans="1:5" x14ac:dyDescent="0.25">
      <c r="A10727" s="188">
        <v>3705050663</v>
      </c>
      <c r="B10727" s="188" t="s">
        <v>5674</v>
      </c>
      <c r="C10727" s="188" t="s">
        <v>916</v>
      </c>
      <c r="D10727" s="188" t="s">
        <v>1975</v>
      </c>
      <c r="E10727" s="189">
        <v>0</v>
      </c>
    </row>
    <row r="10728" spans="1:5" x14ac:dyDescent="0.25">
      <c r="A10728" s="190">
        <v>3705050664</v>
      </c>
      <c r="B10728" s="190" t="s">
        <v>8187</v>
      </c>
      <c r="C10728" s="190" t="s">
        <v>916</v>
      </c>
      <c r="D10728" s="190" t="s">
        <v>1975</v>
      </c>
      <c r="E10728" s="191">
        <v>0</v>
      </c>
    </row>
    <row r="10729" spans="1:5" x14ac:dyDescent="0.25">
      <c r="A10729" s="188">
        <v>3705050665</v>
      </c>
      <c r="B10729" s="188" t="s">
        <v>8188</v>
      </c>
      <c r="C10729" s="188" t="s">
        <v>916</v>
      </c>
      <c r="D10729" s="188" t="s">
        <v>874</v>
      </c>
      <c r="E10729" s="189">
        <v>0</v>
      </c>
    </row>
    <row r="10730" spans="1:5" x14ac:dyDescent="0.25">
      <c r="A10730" s="190">
        <v>3705050666</v>
      </c>
      <c r="B10730" s="190" t="s">
        <v>8189</v>
      </c>
      <c r="C10730" s="190" t="s">
        <v>916</v>
      </c>
      <c r="D10730" s="190" t="s">
        <v>1975</v>
      </c>
      <c r="E10730" s="191">
        <v>0</v>
      </c>
    </row>
    <row r="10731" spans="1:5" x14ac:dyDescent="0.25">
      <c r="A10731" s="188">
        <v>3705050667</v>
      </c>
      <c r="B10731" s="188" t="s">
        <v>8190</v>
      </c>
      <c r="C10731" s="188" t="s">
        <v>916</v>
      </c>
      <c r="D10731" s="188" t="s">
        <v>479</v>
      </c>
      <c r="E10731" s="189">
        <v>0</v>
      </c>
    </row>
    <row r="10732" spans="1:5" x14ac:dyDescent="0.25">
      <c r="A10732" s="190">
        <v>3705050668</v>
      </c>
      <c r="B10732" s="190" t="s">
        <v>8191</v>
      </c>
      <c r="C10732" s="190" t="s">
        <v>916</v>
      </c>
      <c r="D10732" s="190" t="s">
        <v>479</v>
      </c>
      <c r="E10732" s="191">
        <v>0</v>
      </c>
    </row>
    <row r="10733" spans="1:5" x14ac:dyDescent="0.25">
      <c r="A10733" s="188">
        <v>3705050669</v>
      </c>
      <c r="B10733" s="188" t="s">
        <v>8192</v>
      </c>
      <c r="C10733" s="188" t="s">
        <v>916</v>
      </c>
      <c r="D10733" s="188" t="s">
        <v>5323</v>
      </c>
      <c r="E10733" s="189">
        <v>0</v>
      </c>
    </row>
    <row r="10734" spans="1:5" x14ac:dyDescent="0.25">
      <c r="A10734" s="190">
        <v>3705050670</v>
      </c>
      <c r="B10734" s="190" t="s">
        <v>8193</v>
      </c>
      <c r="C10734" s="190" t="s">
        <v>916</v>
      </c>
      <c r="D10734" s="190" t="s">
        <v>478</v>
      </c>
      <c r="E10734" s="191">
        <v>0</v>
      </c>
    </row>
    <row r="10735" spans="1:5" x14ac:dyDescent="0.25">
      <c r="A10735" s="188">
        <v>3705050671</v>
      </c>
      <c r="B10735" s="188" t="s">
        <v>8194</v>
      </c>
      <c r="C10735" s="188" t="s">
        <v>916</v>
      </c>
      <c r="D10735" s="188" t="s">
        <v>478</v>
      </c>
      <c r="E10735" s="189">
        <v>0</v>
      </c>
    </row>
    <row r="10736" spans="1:5" x14ac:dyDescent="0.25">
      <c r="A10736" s="190">
        <v>3705050672</v>
      </c>
      <c r="B10736" s="190" t="s">
        <v>8195</v>
      </c>
      <c r="C10736" s="190" t="s">
        <v>916</v>
      </c>
      <c r="D10736" s="190" t="s">
        <v>478</v>
      </c>
      <c r="E10736" s="191">
        <v>0</v>
      </c>
    </row>
    <row r="10737" spans="1:5" x14ac:dyDescent="0.25">
      <c r="A10737" s="188">
        <v>3705050673</v>
      </c>
      <c r="B10737" s="188" t="s">
        <v>8196</v>
      </c>
      <c r="C10737" s="188" t="s">
        <v>916</v>
      </c>
      <c r="D10737" s="188" t="s">
        <v>478</v>
      </c>
      <c r="E10737" s="189">
        <v>0</v>
      </c>
    </row>
    <row r="10738" spans="1:5" x14ac:dyDescent="0.25">
      <c r="A10738" s="190">
        <v>3705050674</v>
      </c>
      <c r="B10738" s="190" t="s">
        <v>8197</v>
      </c>
      <c r="C10738" s="190" t="s">
        <v>916</v>
      </c>
      <c r="D10738" s="190" t="s">
        <v>1975</v>
      </c>
      <c r="E10738" s="191">
        <v>0</v>
      </c>
    </row>
    <row r="10739" spans="1:5" x14ac:dyDescent="0.25">
      <c r="A10739" s="188">
        <v>3705050675</v>
      </c>
      <c r="B10739" s="188" t="s">
        <v>7973</v>
      </c>
      <c r="C10739" s="188" t="s">
        <v>916</v>
      </c>
      <c r="D10739" s="188" t="s">
        <v>1975</v>
      </c>
      <c r="E10739" s="189">
        <v>0</v>
      </c>
    </row>
    <row r="10740" spans="1:5" x14ac:dyDescent="0.25">
      <c r="A10740" s="190">
        <v>3705050676</v>
      </c>
      <c r="B10740" s="190" t="s">
        <v>8198</v>
      </c>
      <c r="C10740" s="190" t="s">
        <v>916</v>
      </c>
      <c r="D10740" s="190" t="s">
        <v>478</v>
      </c>
      <c r="E10740" s="191">
        <v>0</v>
      </c>
    </row>
    <row r="10741" spans="1:5" x14ac:dyDescent="0.25">
      <c r="A10741" s="188">
        <v>3705050677</v>
      </c>
      <c r="B10741" s="188" t="s">
        <v>8199</v>
      </c>
      <c r="C10741" s="188" t="s">
        <v>916</v>
      </c>
      <c r="D10741" s="188" t="s">
        <v>481</v>
      </c>
      <c r="E10741" s="189">
        <v>0</v>
      </c>
    </row>
    <row r="10742" spans="1:5" x14ac:dyDescent="0.25">
      <c r="A10742" s="190">
        <v>3705050678</v>
      </c>
      <c r="B10742" s="190" t="s">
        <v>8200</v>
      </c>
      <c r="C10742" s="190" t="s">
        <v>916</v>
      </c>
      <c r="D10742" s="190" t="s">
        <v>481</v>
      </c>
      <c r="E10742" s="191">
        <v>0</v>
      </c>
    </row>
    <row r="10743" spans="1:5" x14ac:dyDescent="0.25">
      <c r="A10743" s="188">
        <v>3705050679</v>
      </c>
      <c r="B10743" s="188" t="s">
        <v>8201</v>
      </c>
      <c r="C10743" s="188" t="s">
        <v>916</v>
      </c>
      <c r="D10743" s="188" t="s">
        <v>1975</v>
      </c>
      <c r="E10743" s="189">
        <v>0</v>
      </c>
    </row>
    <row r="10744" spans="1:5" x14ac:dyDescent="0.25">
      <c r="A10744" s="190">
        <v>3705050680</v>
      </c>
      <c r="B10744" s="190" t="s">
        <v>8202</v>
      </c>
      <c r="C10744" s="190" t="s">
        <v>916</v>
      </c>
      <c r="D10744" s="190" t="s">
        <v>1975</v>
      </c>
      <c r="E10744" s="191">
        <v>0</v>
      </c>
    </row>
    <row r="10745" spans="1:5" x14ac:dyDescent="0.25">
      <c r="A10745" s="188">
        <v>3705050681</v>
      </c>
      <c r="B10745" s="188" t="s">
        <v>8203</v>
      </c>
      <c r="C10745" s="188" t="s">
        <v>916</v>
      </c>
      <c r="D10745" s="188" t="s">
        <v>479</v>
      </c>
      <c r="E10745" s="189">
        <v>0</v>
      </c>
    </row>
    <row r="10746" spans="1:5" x14ac:dyDescent="0.25">
      <c r="A10746" s="190">
        <v>3705050682</v>
      </c>
      <c r="B10746" s="190" t="s">
        <v>8204</v>
      </c>
      <c r="C10746" s="190" t="s">
        <v>916</v>
      </c>
      <c r="D10746" s="190" t="s">
        <v>479</v>
      </c>
      <c r="E10746" s="191">
        <v>0</v>
      </c>
    </row>
    <row r="10747" spans="1:5" x14ac:dyDescent="0.25">
      <c r="A10747" s="188">
        <v>3705050683</v>
      </c>
      <c r="B10747" s="188" t="s">
        <v>8205</v>
      </c>
      <c r="C10747" s="188" t="s">
        <v>916</v>
      </c>
      <c r="D10747" s="188" t="s">
        <v>479</v>
      </c>
      <c r="E10747" s="189">
        <v>0</v>
      </c>
    </row>
    <row r="10748" spans="1:5" x14ac:dyDescent="0.25">
      <c r="A10748" s="190">
        <v>3705050684</v>
      </c>
      <c r="B10748" s="190" t="s">
        <v>10650</v>
      </c>
      <c r="C10748" s="190" t="s">
        <v>916</v>
      </c>
      <c r="D10748" s="190" t="s">
        <v>874</v>
      </c>
      <c r="E10748" s="191">
        <v>0</v>
      </c>
    </row>
    <row r="10749" spans="1:5" x14ac:dyDescent="0.25">
      <c r="A10749" s="188">
        <v>3705050685</v>
      </c>
      <c r="B10749" s="188" t="s">
        <v>8206</v>
      </c>
      <c r="C10749" s="188" t="s">
        <v>916</v>
      </c>
      <c r="D10749" s="188" t="s">
        <v>479</v>
      </c>
      <c r="E10749" s="189">
        <v>0</v>
      </c>
    </row>
    <row r="10750" spans="1:5" x14ac:dyDescent="0.25">
      <c r="A10750" s="190">
        <v>3705050686</v>
      </c>
      <c r="B10750" s="190" t="s">
        <v>3149</v>
      </c>
      <c r="C10750" s="190" t="s">
        <v>916</v>
      </c>
      <c r="D10750" s="190" t="s">
        <v>479</v>
      </c>
      <c r="E10750" s="191">
        <v>0</v>
      </c>
    </row>
    <row r="10751" spans="1:5" x14ac:dyDescent="0.25">
      <c r="A10751" s="188">
        <v>3705050687</v>
      </c>
      <c r="B10751" s="188" t="s">
        <v>8207</v>
      </c>
      <c r="C10751" s="188" t="s">
        <v>916</v>
      </c>
      <c r="D10751" s="188" t="s">
        <v>479</v>
      </c>
      <c r="E10751" s="189">
        <v>0</v>
      </c>
    </row>
    <row r="10752" spans="1:5" x14ac:dyDescent="0.25">
      <c r="A10752" s="190">
        <v>3705050688</v>
      </c>
      <c r="B10752" s="190" t="s">
        <v>8208</v>
      </c>
      <c r="C10752" s="190" t="s">
        <v>916</v>
      </c>
      <c r="D10752" s="190" t="s">
        <v>479</v>
      </c>
      <c r="E10752" s="191">
        <v>0</v>
      </c>
    </row>
    <row r="10753" spans="1:5" x14ac:dyDescent="0.25">
      <c r="A10753" s="188">
        <v>3705050689</v>
      </c>
      <c r="B10753" s="188" t="s">
        <v>8209</v>
      </c>
      <c r="C10753" s="188" t="s">
        <v>916</v>
      </c>
      <c r="D10753" s="188" t="s">
        <v>479</v>
      </c>
      <c r="E10753" s="189">
        <v>0</v>
      </c>
    </row>
    <row r="10754" spans="1:5" x14ac:dyDescent="0.25">
      <c r="A10754" s="190">
        <v>3705050690</v>
      </c>
      <c r="B10754" s="190" t="s">
        <v>12268</v>
      </c>
      <c r="C10754" s="190" t="s">
        <v>916</v>
      </c>
      <c r="D10754" s="190" t="s">
        <v>479</v>
      </c>
      <c r="E10754" s="191">
        <v>0</v>
      </c>
    </row>
    <row r="10755" spans="1:5" x14ac:dyDescent="0.25">
      <c r="A10755" s="188">
        <v>3705050691</v>
      </c>
      <c r="B10755" s="188" t="s">
        <v>8210</v>
      </c>
      <c r="C10755" s="188" t="s">
        <v>916</v>
      </c>
      <c r="D10755" s="188" t="s">
        <v>479</v>
      </c>
      <c r="E10755" s="189">
        <v>0</v>
      </c>
    </row>
    <row r="10756" spans="1:5" x14ac:dyDescent="0.25">
      <c r="A10756" s="190">
        <v>3705050692</v>
      </c>
      <c r="B10756" s="190" t="s">
        <v>6583</v>
      </c>
      <c r="C10756" s="190" t="s">
        <v>916</v>
      </c>
      <c r="D10756" s="190" t="s">
        <v>874</v>
      </c>
      <c r="E10756" s="191">
        <v>0</v>
      </c>
    </row>
    <row r="10757" spans="1:5" x14ac:dyDescent="0.25">
      <c r="A10757" s="188">
        <v>3705050693</v>
      </c>
      <c r="B10757" s="188" t="s">
        <v>6584</v>
      </c>
      <c r="C10757" s="188" t="s">
        <v>916</v>
      </c>
      <c r="D10757" s="188" t="s">
        <v>2079</v>
      </c>
      <c r="E10757" s="189">
        <v>0</v>
      </c>
    </row>
    <row r="10758" spans="1:5" x14ac:dyDescent="0.25">
      <c r="A10758" s="190">
        <v>3705050694</v>
      </c>
      <c r="B10758" s="190" t="s">
        <v>10651</v>
      </c>
      <c r="C10758" s="190" t="s">
        <v>916</v>
      </c>
      <c r="D10758" s="190" t="s">
        <v>480</v>
      </c>
      <c r="E10758" s="191">
        <v>0</v>
      </c>
    </row>
    <row r="10759" spans="1:5" x14ac:dyDescent="0.25">
      <c r="A10759" s="188">
        <v>3705050695</v>
      </c>
      <c r="B10759" s="188" t="s">
        <v>8211</v>
      </c>
      <c r="C10759" s="188" t="s">
        <v>916</v>
      </c>
      <c r="D10759" s="188" t="s">
        <v>1975</v>
      </c>
      <c r="E10759" s="189">
        <v>0</v>
      </c>
    </row>
    <row r="10760" spans="1:5" x14ac:dyDescent="0.25">
      <c r="A10760" s="190">
        <v>3705050696</v>
      </c>
      <c r="B10760" s="190" t="s">
        <v>8212</v>
      </c>
      <c r="C10760" s="190" t="s">
        <v>916</v>
      </c>
      <c r="D10760" s="190" t="s">
        <v>1975</v>
      </c>
      <c r="E10760" s="191">
        <v>0</v>
      </c>
    </row>
    <row r="10761" spans="1:5" x14ac:dyDescent="0.25">
      <c r="A10761" s="188">
        <v>3705050697</v>
      </c>
      <c r="B10761" s="188" t="s">
        <v>8213</v>
      </c>
      <c r="C10761" s="188" t="s">
        <v>916</v>
      </c>
      <c r="D10761" s="188" t="s">
        <v>1975</v>
      </c>
      <c r="E10761" s="189">
        <v>0</v>
      </c>
    </row>
    <row r="10762" spans="1:5" x14ac:dyDescent="0.25">
      <c r="A10762" s="190">
        <v>3705050698</v>
      </c>
      <c r="B10762" s="190" t="s">
        <v>10652</v>
      </c>
      <c r="C10762" s="190" t="s">
        <v>916</v>
      </c>
      <c r="D10762" s="190" t="s">
        <v>874</v>
      </c>
      <c r="E10762" s="191">
        <v>0</v>
      </c>
    </row>
    <row r="10763" spans="1:5" x14ac:dyDescent="0.25">
      <c r="A10763" s="188">
        <v>3705050699</v>
      </c>
      <c r="B10763" s="188" t="s">
        <v>10653</v>
      </c>
      <c r="C10763" s="188" t="s">
        <v>916</v>
      </c>
      <c r="D10763" s="188" t="s">
        <v>874</v>
      </c>
      <c r="E10763" s="189">
        <v>0</v>
      </c>
    </row>
    <row r="10764" spans="1:5" x14ac:dyDescent="0.25">
      <c r="A10764" s="190">
        <v>3705050700</v>
      </c>
      <c r="B10764" s="190" t="s">
        <v>10654</v>
      </c>
      <c r="C10764" s="190" t="s">
        <v>916</v>
      </c>
      <c r="D10764" s="190" t="s">
        <v>874</v>
      </c>
      <c r="E10764" s="191">
        <v>0</v>
      </c>
    </row>
    <row r="10765" spans="1:5" x14ac:dyDescent="0.25">
      <c r="A10765" s="188">
        <v>3705050701</v>
      </c>
      <c r="B10765" s="188" t="s">
        <v>8214</v>
      </c>
      <c r="C10765" s="188" t="s">
        <v>916</v>
      </c>
      <c r="D10765" s="188" t="s">
        <v>874</v>
      </c>
      <c r="E10765" s="189">
        <v>0</v>
      </c>
    </row>
    <row r="10766" spans="1:5" x14ac:dyDescent="0.25">
      <c r="A10766" s="190">
        <v>3705050702</v>
      </c>
      <c r="B10766" s="190" t="s">
        <v>8215</v>
      </c>
      <c r="C10766" s="190" t="s">
        <v>916</v>
      </c>
      <c r="D10766" s="190" t="s">
        <v>874</v>
      </c>
      <c r="E10766" s="191">
        <v>0</v>
      </c>
    </row>
    <row r="10767" spans="1:5" x14ac:dyDescent="0.25">
      <c r="A10767" s="188">
        <v>3705050703</v>
      </c>
      <c r="B10767" s="188" t="s">
        <v>7974</v>
      </c>
      <c r="C10767" s="188" t="s">
        <v>916</v>
      </c>
      <c r="D10767" s="188" t="s">
        <v>1975</v>
      </c>
      <c r="E10767" s="189">
        <v>0</v>
      </c>
    </row>
    <row r="10768" spans="1:5" x14ac:dyDescent="0.25">
      <c r="A10768" s="190">
        <v>3705050704</v>
      </c>
      <c r="B10768" s="190" t="s">
        <v>7975</v>
      </c>
      <c r="C10768" s="190" t="s">
        <v>916</v>
      </c>
      <c r="D10768" s="190" t="s">
        <v>1975</v>
      </c>
      <c r="E10768" s="191">
        <v>0</v>
      </c>
    </row>
    <row r="10769" spans="1:5" x14ac:dyDescent="0.25">
      <c r="A10769" s="188">
        <v>3705050705</v>
      </c>
      <c r="B10769" s="188" t="s">
        <v>7977</v>
      </c>
      <c r="C10769" s="188" t="s">
        <v>916</v>
      </c>
      <c r="D10769" s="188" t="s">
        <v>1975</v>
      </c>
      <c r="E10769" s="189">
        <v>0</v>
      </c>
    </row>
    <row r="10770" spans="1:5" x14ac:dyDescent="0.25">
      <c r="A10770" s="190">
        <v>3705050706</v>
      </c>
      <c r="B10770" s="190" t="s">
        <v>7976</v>
      </c>
      <c r="C10770" s="190" t="s">
        <v>916</v>
      </c>
      <c r="D10770" s="190" t="s">
        <v>1975</v>
      </c>
      <c r="E10770" s="191">
        <v>0</v>
      </c>
    </row>
    <row r="10771" spans="1:5" x14ac:dyDescent="0.25">
      <c r="A10771" s="188">
        <v>3705050707</v>
      </c>
      <c r="B10771" s="188" t="s">
        <v>12116</v>
      </c>
      <c r="C10771" s="188" t="s">
        <v>916</v>
      </c>
      <c r="D10771" s="188" t="s">
        <v>1975</v>
      </c>
      <c r="E10771" s="189">
        <v>0</v>
      </c>
    </row>
    <row r="10772" spans="1:5" x14ac:dyDescent="0.25">
      <c r="A10772" s="190">
        <v>3705050708</v>
      </c>
      <c r="B10772" s="190" t="s">
        <v>7979</v>
      </c>
      <c r="C10772" s="190" t="s">
        <v>916</v>
      </c>
      <c r="D10772" s="190" t="s">
        <v>1975</v>
      </c>
      <c r="E10772" s="191">
        <v>0</v>
      </c>
    </row>
    <row r="10773" spans="1:5" x14ac:dyDescent="0.25">
      <c r="A10773" s="188">
        <v>3705050709</v>
      </c>
      <c r="B10773" s="188" t="s">
        <v>7980</v>
      </c>
      <c r="C10773" s="188" t="s">
        <v>916</v>
      </c>
      <c r="D10773" s="188" t="s">
        <v>1975</v>
      </c>
      <c r="E10773" s="189">
        <v>0</v>
      </c>
    </row>
    <row r="10774" spans="1:5" x14ac:dyDescent="0.25">
      <c r="A10774" s="190">
        <v>3705050710</v>
      </c>
      <c r="B10774" s="190" t="s">
        <v>7982</v>
      </c>
      <c r="C10774" s="190" t="s">
        <v>916</v>
      </c>
      <c r="D10774" s="190" t="s">
        <v>1975</v>
      </c>
      <c r="E10774" s="191">
        <v>0</v>
      </c>
    </row>
    <row r="10775" spans="1:5" x14ac:dyDescent="0.25">
      <c r="A10775" s="188">
        <v>3705050711</v>
      </c>
      <c r="B10775" s="188" t="s">
        <v>7981</v>
      </c>
      <c r="C10775" s="188" t="s">
        <v>916</v>
      </c>
      <c r="D10775" s="188" t="s">
        <v>1975</v>
      </c>
      <c r="E10775" s="189">
        <v>0</v>
      </c>
    </row>
    <row r="10776" spans="1:5" x14ac:dyDescent="0.25">
      <c r="A10776" s="190">
        <v>3705050712</v>
      </c>
      <c r="B10776" s="190" t="s">
        <v>7983</v>
      </c>
      <c r="C10776" s="190" t="s">
        <v>916</v>
      </c>
      <c r="D10776" s="190" t="s">
        <v>1975</v>
      </c>
      <c r="E10776" s="191">
        <v>0</v>
      </c>
    </row>
    <row r="10777" spans="1:5" x14ac:dyDescent="0.25">
      <c r="A10777" s="188">
        <v>3705050713</v>
      </c>
      <c r="B10777" s="188" t="s">
        <v>7984</v>
      </c>
      <c r="C10777" s="188" t="s">
        <v>916</v>
      </c>
      <c r="D10777" s="188" t="s">
        <v>1975</v>
      </c>
      <c r="E10777" s="189">
        <v>0</v>
      </c>
    </row>
    <row r="10778" spans="1:5" x14ac:dyDescent="0.25">
      <c r="A10778" s="190">
        <v>3705050714</v>
      </c>
      <c r="B10778" s="190" t="s">
        <v>7985</v>
      </c>
      <c r="C10778" s="190" t="s">
        <v>916</v>
      </c>
      <c r="D10778" s="190" t="s">
        <v>1975</v>
      </c>
      <c r="E10778" s="191">
        <v>0</v>
      </c>
    </row>
    <row r="10779" spans="1:5" x14ac:dyDescent="0.25">
      <c r="A10779" s="188">
        <v>3705050715</v>
      </c>
      <c r="B10779" s="188" t="s">
        <v>7986</v>
      </c>
      <c r="C10779" s="188" t="s">
        <v>916</v>
      </c>
      <c r="D10779" s="188" t="s">
        <v>1975</v>
      </c>
      <c r="E10779" s="189">
        <v>0</v>
      </c>
    </row>
    <row r="10780" spans="1:5" x14ac:dyDescent="0.25">
      <c r="A10780" s="190">
        <v>3705050716</v>
      </c>
      <c r="B10780" s="190" t="s">
        <v>8216</v>
      </c>
      <c r="C10780" s="190" t="s">
        <v>916</v>
      </c>
      <c r="D10780" s="190" t="s">
        <v>1975</v>
      </c>
      <c r="E10780" s="191">
        <v>0</v>
      </c>
    </row>
    <row r="10781" spans="1:5" x14ac:dyDescent="0.25">
      <c r="A10781" s="188">
        <v>3705050717</v>
      </c>
      <c r="B10781" s="188" t="s">
        <v>8217</v>
      </c>
      <c r="C10781" s="188" t="s">
        <v>916</v>
      </c>
      <c r="D10781" s="188" t="s">
        <v>479</v>
      </c>
      <c r="E10781" s="189">
        <v>0</v>
      </c>
    </row>
    <row r="10782" spans="1:5" x14ac:dyDescent="0.25">
      <c r="A10782" s="190">
        <v>3705050718</v>
      </c>
      <c r="B10782" s="190" t="s">
        <v>8218</v>
      </c>
      <c r="C10782" s="190" t="s">
        <v>916</v>
      </c>
      <c r="D10782" s="190" t="s">
        <v>479</v>
      </c>
      <c r="E10782" s="191">
        <v>0</v>
      </c>
    </row>
    <row r="10783" spans="1:5" x14ac:dyDescent="0.25">
      <c r="A10783" s="188">
        <v>3705050719</v>
      </c>
      <c r="B10783" s="188" t="s">
        <v>8219</v>
      </c>
      <c r="C10783" s="188" t="s">
        <v>916</v>
      </c>
      <c r="D10783" s="188" t="s">
        <v>1975</v>
      </c>
      <c r="E10783" s="189">
        <v>0</v>
      </c>
    </row>
    <row r="10784" spans="1:5" x14ac:dyDescent="0.25">
      <c r="A10784" s="190">
        <v>3705050720</v>
      </c>
      <c r="B10784" s="190" t="s">
        <v>8220</v>
      </c>
      <c r="C10784" s="190" t="s">
        <v>916</v>
      </c>
      <c r="D10784" s="190" t="s">
        <v>1975</v>
      </c>
      <c r="E10784" s="191">
        <v>0</v>
      </c>
    </row>
    <row r="10785" spans="1:5" x14ac:dyDescent="0.25">
      <c r="A10785" s="188">
        <v>3705050721</v>
      </c>
      <c r="B10785" s="188" t="s">
        <v>8221</v>
      </c>
      <c r="C10785" s="188" t="s">
        <v>916</v>
      </c>
      <c r="D10785" s="188" t="s">
        <v>1975</v>
      </c>
      <c r="E10785" s="189">
        <v>0</v>
      </c>
    </row>
    <row r="10786" spans="1:5" x14ac:dyDescent="0.25">
      <c r="A10786" s="190">
        <v>3705050722</v>
      </c>
      <c r="B10786" s="190" t="s">
        <v>8222</v>
      </c>
      <c r="C10786" s="190" t="s">
        <v>916</v>
      </c>
      <c r="D10786" s="190" t="s">
        <v>1975</v>
      </c>
      <c r="E10786" s="191">
        <v>0</v>
      </c>
    </row>
    <row r="10787" spans="1:5" x14ac:dyDescent="0.25">
      <c r="A10787" s="188">
        <v>3705050723</v>
      </c>
      <c r="B10787" s="188" t="s">
        <v>8223</v>
      </c>
      <c r="C10787" s="188" t="s">
        <v>916</v>
      </c>
      <c r="D10787" s="188" t="s">
        <v>1975</v>
      </c>
      <c r="E10787" s="189">
        <v>0</v>
      </c>
    </row>
    <row r="10788" spans="1:5" x14ac:dyDescent="0.25">
      <c r="A10788" s="190">
        <v>3705050724</v>
      </c>
      <c r="B10788" s="190" t="s">
        <v>8224</v>
      </c>
      <c r="C10788" s="190" t="s">
        <v>916</v>
      </c>
      <c r="D10788" s="190" t="s">
        <v>1975</v>
      </c>
      <c r="E10788" s="191">
        <v>0</v>
      </c>
    </row>
    <row r="10789" spans="1:5" x14ac:dyDescent="0.25">
      <c r="A10789" s="188">
        <v>3705050725</v>
      </c>
      <c r="B10789" s="188" t="s">
        <v>10655</v>
      </c>
      <c r="C10789" s="188" t="s">
        <v>916</v>
      </c>
      <c r="D10789" s="188" t="s">
        <v>1975</v>
      </c>
      <c r="E10789" s="189">
        <v>0</v>
      </c>
    </row>
    <row r="10790" spans="1:5" x14ac:dyDescent="0.25">
      <c r="A10790" s="190">
        <v>3705050726</v>
      </c>
      <c r="B10790" s="190" t="s">
        <v>8225</v>
      </c>
      <c r="C10790" s="190" t="s">
        <v>916</v>
      </c>
      <c r="D10790" s="190" t="s">
        <v>1975</v>
      </c>
      <c r="E10790" s="191">
        <v>0</v>
      </c>
    </row>
    <row r="10791" spans="1:5" x14ac:dyDescent="0.25">
      <c r="A10791" s="188">
        <v>3705050727</v>
      </c>
      <c r="B10791" s="188" t="s">
        <v>8226</v>
      </c>
      <c r="C10791" s="188" t="s">
        <v>916</v>
      </c>
      <c r="D10791" s="188" t="s">
        <v>1975</v>
      </c>
      <c r="E10791" s="189">
        <v>0</v>
      </c>
    </row>
    <row r="10792" spans="1:5" x14ac:dyDescent="0.25">
      <c r="A10792" s="190">
        <v>3705050728</v>
      </c>
      <c r="B10792" s="190" t="s">
        <v>8227</v>
      </c>
      <c r="C10792" s="190" t="s">
        <v>916</v>
      </c>
      <c r="D10792" s="190" t="s">
        <v>1975</v>
      </c>
      <c r="E10792" s="191">
        <v>0</v>
      </c>
    </row>
    <row r="10793" spans="1:5" x14ac:dyDescent="0.25">
      <c r="A10793" s="188">
        <v>3705050729</v>
      </c>
      <c r="B10793" s="188" t="s">
        <v>8228</v>
      </c>
      <c r="C10793" s="188" t="s">
        <v>916</v>
      </c>
      <c r="D10793" s="188" t="s">
        <v>1975</v>
      </c>
      <c r="E10793" s="189">
        <v>0</v>
      </c>
    </row>
    <row r="10794" spans="1:5" x14ac:dyDescent="0.25">
      <c r="A10794" s="190">
        <v>3705050730</v>
      </c>
      <c r="B10794" s="190" t="s">
        <v>10656</v>
      </c>
      <c r="C10794" s="190" t="s">
        <v>916</v>
      </c>
      <c r="D10794" s="190" t="s">
        <v>1975</v>
      </c>
      <c r="E10794" s="191">
        <v>0</v>
      </c>
    </row>
    <row r="10795" spans="1:5" x14ac:dyDescent="0.25">
      <c r="A10795" s="188">
        <v>3705050731</v>
      </c>
      <c r="B10795" s="188" t="s">
        <v>8229</v>
      </c>
      <c r="C10795" s="188" t="s">
        <v>916</v>
      </c>
      <c r="D10795" s="188" t="s">
        <v>1975</v>
      </c>
      <c r="E10795" s="189">
        <v>0</v>
      </c>
    </row>
    <row r="10796" spans="1:5" x14ac:dyDescent="0.25">
      <c r="A10796" s="190">
        <v>3705050732</v>
      </c>
      <c r="B10796" s="190" t="s">
        <v>8230</v>
      </c>
      <c r="C10796" s="190" t="s">
        <v>916</v>
      </c>
      <c r="D10796" s="190" t="s">
        <v>479</v>
      </c>
      <c r="E10796" s="191">
        <v>0</v>
      </c>
    </row>
    <row r="10797" spans="1:5" x14ac:dyDescent="0.25">
      <c r="A10797" s="188">
        <v>3705050733</v>
      </c>
      <c r="B10797" s="188" t="s">
        <v>8231</v>
      </c>
      <c r="C10797" s="188" t="s">
        <v>916</v>
      </c>
      <c r="D10797" s="188" t="s">
        <v>479</v>
      </c>
      <c r="E10797" s="189">
        <v>0</v>
      </c>
    </row>
    <row r="10798" spans="1:5" x14ac:dyDescent="0.25">
      <c r="A10798" s="190">
        <v>3705050734</v>
      </c>
      <c r="B10798" s="190" t="s">
        <v>8232</v>
      </c>
      <c r="C10798" s="190" t="s">
        <v>916</v>
      </c>
      <c r="D10798" s="190" t="s">
        <v>479</v>
      </c>
      <c r="E10798" s="191">
        <v>0</v>
      </c>
    </row>
    <row r="10799" spans="1:5" x14ac:dyDescent="0.25">
      <c r="A10799" s="188">
        <v>3705050735</v>
      </c>
      <c r="B10799" s="188" t="s">
        <v>6435</v>
      </c>
      <c r="C10799" s="188" t="s">
        <v>916</v>
      </c>
      <c r="D10799" s="188" t="s">
        <v>479</v>
      </c>
      <c r="E10799" s="189">
        <v>0</v>
      </c>
    </row>
    <row r="10800" spans="1:5" x14ac:dyDescent="0.25">
      <c r="A10800" s="190">
        <v>3705050736</v>
      </c>
      <c r="B10800" s="190" t="s">
        <v>8233</v>
      </c>
      <c r="C10800" s="190" t="s">
        <v>916</v>
      </c>
      <c r="D10800" s="190" t="s">
        <v>1975</v>
      </c>
      <c r="E10800" s="191">
        <v>0</v>
      </c>
    </row>
    <row r="10801" spans="1:5" x14ac:dyDescent="0.25">
      <c r="A10801" s="188">
        <v>3705050737</v>
      </c>
      <c r="B10801" s="188" t="s">
        <v>8234</v>
      </c>
      <c r="C10801" s="188" t="s">
        <v>916</v>
      </c>
      <c r="D10801" s="188" t="s">
        <v>1975</v>
      </c>
      <c r="E10801" s="189">
        <v>0</v>
      </c>
    </row>
    <row r="10802" spans="1:5" x14ac:dyDescent="0.25">
      <c r="A10802" s="190">
        <v>3705050738</v>
      </c>
      <c r="B10802" s="190" t="s">
        <v>12675</v>
      </c>
      <c r="C10802" s="190" t="s">
        <v>916</v>
      </c>
      <c r="D10802" s="190" t="s">
        <v>2062</v>
      </c>
      <c r="E10802" s="191">
        <v>0</v>
      </c>
    </row>
    <row r="10803" spans="1:5" x14ac:dyDescent="0.25">
      <c r="A10803" s="188">
        <v>3705050739</v>
      </c>
      <c r="B10803" s="188" t="s">
        <v>8235</v>
      </c>
      <c r="C10803" s="188" t="s">
        <v>916</v>
      </c>
      <c r="D10803" s="188" t="s">
        <v>479</v>
      </c>
      <c r="E10803" s="189">
        <v>0</v>
      </c>
    </row>
    <row r="10804" spans="1:5" x14ac:dyDescent="0.25">
      <c r="A10804" s="190">
        <v>3705050740</v>
      </c>
      <c r="B10804" s="190" t="s">
        <v>8236</v>
      </c>
      <c r="C10804" s="190" t="s">
        <v>916</v>
      </c>
      <c r="D10804" s="190" t="s">
        <v>874</v>
      </c>
      <c r="E10804" s="191">
        <v>0</v>
      </c>
    </row>
    <row r="10805" spans="1:5" x14ac:dyDescent="0.25">
      <c r="A10805" s="188">
        <v>3705050741</v>
      </c>
      <c r="B10805" s="188" t="s">
        <v>8237</v>
      </c>
      <c r="C10805" s="188" t="s">
        <v>916</v>
      </c>
      <c r="D10805" s="188" t="s">
        <v>479</v>
      </c>
      <c r="E10805" s="189">
        <v>0</v>
      </c>
    </row>
    <row r="10806" spans="1:5" x14ac:dyDescent="0.25">
      <c r="A10806" s="190">
        <v>3705050742</v>
      </c>
      <c r="B10806" s="190" t="s">
        <v>10657</v>
      </c>
      <c r="C10806" s="190" t="s">
        <v>916</v>
      </c>
      <c r="D10806" s="190" t="s">
        <v>479</v>
      </c>
      <c r="E10806" s="191">
        <v>0</v>
      </c>
    </row>
    <row r="10807" spans="1:5" x14ac:dyDescent="0.25">
      <c r="A10807" s="188">
        <v>3705050743</v>
      </c>
      <c r="B10807" s="188" t="s">
        <v>10658</v>
      </c>
      <c r="C10807" s="188" t="s">
        <v>916</v>
      </c>
      <c r="D10807" s="188" t="s">
        <v>479</v>
      </c>
      <c r="E10807" s="189">
        <v>0</v>
      </c>
    </row>
    <row r="10808" spans="1:5" x14ac:dyDescent="0.25">
      <c r="A10808" s="190">
        <v>3705050744</v>
      </c>
      <c r="B10808" s="190" t="s">
        <v>8238</v>
      </c>
      <c r="C10808" s="190" t="s">
        <v>916</v>
      </c>
      <c r="D10808" s="190" t="s">
        <v>479</v>
      </c>
      <c r="E10808" s="191">
        <v>0</v>
      </c>
    </row>
    <row r="10809" spans="1:5" x14ac:dyDescent="0.25">
      <c r="A10809" s="188">
        <v>3705050745</v>
      </c>
      <c r="B10809" s="188" t="s">
        <v>8239</v>
      </c>
      <c r="C10809" s="188" t="s">
        <v>916</v>
      </c>
      <c r="D10809" s="188" t="s">
        <v>479</v>
      </c>
      <c r="E10809" s="189">
        <v>0</v>
      </c>
    </row>
    <row r="10810" spans="1:5" x14ac:dyDescent="0.25">
      <c r="A10810" s="190">
        <v>3705050746</v>
      </c>
      <c r="B10810" s="190" t="s">
        <v>8240</v>
      </c>
      <c r="C10810" s="190" t="s">
        <v>916</v>
      </c>
      <c r="D10810" s="190" t="s">
        <v>1975</v>
      </c>
      <c r="E10810" s="191">
        <v>0</v>
      </c>
    </row>
    <row r="10811" spans="1:5" x14ac:dyDescent="0.25">
      <c r="A10811" s="188">
        <v>3705050747</v>
      </c>
      <c r="B10811" s="188" t="s">
        <v>8241</v>
      </c>
      <c r="C10811" s="188" t="s">
        <v>916</v>
      </c>
      <c r="D10811" s="188" t="s">
        <v>479</v>
      </c>
      <c r="E10811" s="189">
        <v>0</v>
      </c>
    </row>
    <row r="10812" spans="1:5" x14ac:dyDescent="0.25">
      <c r="A10812" s="190">
        <v>3705050748</v>
      </c>
      <c r="B10812" s="190" t="s">
        <v>8242</v>
      </c>
      <c r="C10812" s="190" t="s">
        <v>916</v>
      </c>
      <c r="D10812" s="190" t="s">
        <v>479</v>
      </c>
      <c r="E10812" s="191">
        <v>0</v>
      </c>
    </row>
    <row r="10813" spans="1:5" x14ac:dyDescent="0.25">
      <c r="A10813" s="188">
        <v>3705050749</v>
      </c>
      <c r="B10813" s="188" t="s">
        <v>8243</v>
      </c>
      <c r="C10813" s="188" t="s">
        <v>916</v>
      </c>
      <c r="D10813" s="188" t="s">
        <v>479</v>
      </c>
      <c r="E10813" s="189">
        <v>0</v>
      </c>
    </row>
    <row r="10814" spans="1:5" x14ac:dyDescent="0.25">
      <c r="A10814" s="190">
        <v>3705050750</v>
      </c>
      <c r="B10814" s="190" t="s">
        <v>8244</v>
      </c>
      <c r="C10814" s="190" t="s">
        <v>916</v>
      </c>
      <c r="D10814" s="190" t="s">
        <v>479</v>
      </c>
      <c r="E10814" s="191">
        <v>0</v>
      </c>
    </row>
    <row r="10815" spans="1:5" x14ac:dyDescent="0.25">
      <c r="A10815" s="188">
        <v>3705050751</v>
      </c>
      <c r="B10815" s="188" t="s">
        <v>8245</v>
      </c>
      <c r="C10815" s="188" t="s">
        <v>916</v>
      </c>
      <c r="D10815" s="188" t="s">
        <v>479</v>
      </c>
      <c r="E10815" s="189">
        <v>0</v>
      </c>
    </row>
    <row r="10816" spans="1:5" x14ac:dyDescent="0.25">
      <c r="A10816" s="190">
        <v>3705050752</v>
      </c>
      <c r="B10816" s="190" t="s">
        <v>8246</v>
      </c>
      <c r="C10816" s="190" t="s">
        <v>916</v>
      </c>
      <c r="D10816" s="190" t="s">
        <v>478</v>
      </c>
      <c r="E10816" s="191">
        <v>0</v>
      </c>
    </row>
    <row r="10817" spans="1:5" x14ac:dyDescent="0.25">
      <c r="A10817" s="188">
        <v>3705050753</v>
      </c>
      <c r="B10817" s="188" t="s">
        <v>8247</v>
      </c>
      <c r="C10817" s="188" t="s">
        <v>916</v>
      </c>
      <c r="D10817" s="188" t="s">
        <v>478</v>
      </c>
      <c r="E10817" s="189">
        <v>0</v>
      </c>
    </row>
    <row r="10818" spans="1:5" x14ac:dyDescent="0.25">
      <c r="A10818" s="190">
        <v>3705050754</v>
      </c>
      <c r="B10818" s="190" t="s">
        <v>8075</v>
      </c>
      <c r="C10818" s="190" t="s">
        <v>916</v>
      </c>
      <c r="D10818" s="190" t="s">
        <v>478</v>
      </c>
      <c r="E10818" s="191">
        <v>0</v>
      </c>
    </row>
    <row r="10819" spans="1:5" x14ac:dyDescent="0.25">
      <c r="A10819" s="188">
        <v>3705050755</v>
      </c>
      <c r="B10819" s="188" t="s">
        <v>10659</v>
      </c>
      <c r="C10819" s="188" t="s">
        <v>916</v>
      </c>
      <c r="D10819" s="188" t="s">
        <v>478</v>
      </c>
      <c r="E10819" s="189">
        <v>0</v>
      </c>
    </row>
    <row r="10820" spans="1:5" x14ac:dyDescent="0.25">
      <c r="A10820" s="190">
        <v>3705050756</v>
      </c>
      <c r="B10820" s="190" t="s">
        <v>12676</v>
      </c>
      <c r="C10820" s="190" t="s">
        <v>916</v>
      </c>
      <c r="D10820" s="190" t="s">
        <v>479</v>
      </c>
      <c r="E10820" s="191">
        <v>0</v>
      </c>
    </row>
    <row r="10821" spans="1:5" x14ac:dyDescent="0.25">
      <c r="A10821" s="188">
        <v>3705050757</v>
      </c>
      <c r="B10821" s="188" t="s">
        <v>7697</v>
      </c>
      <c r="C10821" s="188" t="s">
        <v>916</v>
      </c>
      <c r="D10821" s="188" t="s">
        <v>1981</v>
      </c>
      <c r="E10821" s="189">
        <v>0</v>
      </c>
    </row>
    <row r="10822" spans="1:5" x14ac:dyDescent="0.25">
      <c r="A10822" s="190">
        <v>3705050758</v>
      </c>
      <c r="B10822" s="190" t="s">
        <v>8248</v>
      </c>
      <c r="C10822" s="190" t="s">
        <v>916</v>
      </c>
      <c r="D10822" s="190" t="s">
        <v>481</v>
      </c>
      <c r="E10822" s="191">
        <v>0</v>
      </c>
    </row>
    <row r="10823" spans="1:5" x14ac:dyDescent="0.25">
      <c r="A10823" s="188">
        <v>3705050759</v>
      </c>
      <c r="B10823" s="188" t="s">
        <v>8249</v>
      </c>
      <c r="C10823" s="188" t="s">
        <v>916</v>
      </c>
      <c r="D10823" s="188" t="s">
        <v>750</v>
      </c>
      <c r="E10823" s="189">
        <v>0</v>
      </c>
    </row>
    <row r="10824" spans="1:5" x14ac:dyDescent="0.25">
      <c r="A10824" s="190">
        <v>3705050760</v>
      </c>
      <c r="B10824" s="190" t="s">
        <v>8250</v>
      </c>
      <c r="C10824" s="190" t="s">
        <v>916</v>
      </c>
      <c r="D10824" s="190" t="s">
        <v>874</v>
      </c>
      <c r="E10824" s="191">
        <v>0</v>
      </c>
    </row>
    <row r="10825" spans="1:5" x14ac:dyDescent="0.25">
      <c r="A10825" s="188">
        <v>3705050761</v>
      </c>
      <c r="B10825" s="188" t="s">
        <v>8251</v>
      </c>
      <c r="C10825" s="188" t="s">
        <v>916</v>
      </c>
      <c r="D10825" s="188" t="s">
        <v>874</v>
      </c>
      <c r="E10825" s="189">
        <v>0</v>
      </c>
    </row>
    <row r="10826" spans="1:5" x14ac:dyDescent="0.25">
      <c r="A10826" s="190">
        <v>3705050762</v>
      </c>
      <c r="B10826" s="190" t="s">
        <v>8252</v>
      </c>
      <c r="C10826" s="190" t="s">
        <v>916</v>
      </c>
      <c r="D10826" s="190" t="s">
        <v>1975</v>
      </c>
      <c r="E10826" s="191">
        <v>0</v>
      </c>
    </row>
    <row r="10827" spans="1:5" x14ac:dyDescent="0.25">
      <c r="A10827" s="188">
        <v>3705050763</v>
      </c>
      <c r="B10827" s="188" t="s">
        <v>8253</v>
      </c>
      <c r="C10827" s="188" t="s">
        <v>916</v>
      </c>
      <c r="D10827" s="188" t="s">
        <v>479</v>
      </c>
      <c r="E10827" s="189">
        <v>0</v>
      </c>
    </row>
    <row r="10828" spans="1:5" x14ac:dyDescent="0.25">
      <c r="A10828" s="190">
        <v>3705050764</v>
      </c>
      <c r="B10828" s="190" t="s">
        <v>8254</v>
      </c>
      <c r="C10828" s="190" t="s">
        <v>916</v>
      </c>
      <c r="D10828" s="190" t="s">
        <v>1975</v>
      </c>
      <c r="E10828" s="191">
        <v>0</v>
      </c>
    </row>
    <row r="10829" spans="1:5" x14ac:dyDescent="0.25">
      <c r="A10829" s="188">
        <v>3705050765</v>
      </c>
      <c r="B10829" s="188" t="s">
        <v>8255</v>
      </c>
      <c r="C10829" s="188" t="s">
        <v>916</v>
      </c>
      <c r="D10829" s="188" t="s">
        <v>1975</v>
      </c>
      <c r="E10829" s="189">
        <v>0</v>
      </c>
    </row>
    <row r="10830" spans="1:5" x14ac:dyDescent="0.25">
      <c r="A10830" s="190">
        <v>3705050766</v>
      </c>
      <c r="B10830" s="190" t="s">
        <v>10660</v>
      </c>
      <c r="C10830" s="190" t="s">
        <v>916</v>
      </c>
      <c r="D10830" s="190" t="s">
        <v>1975</v>
      </c>
      <c r="E10830" s="191">
        <v>0</v>
      </c>
    </row>
    <row r="10831" spans="1:5" x14ac:dyDescent="0.25">
      <c r="A10831" s="188">
        <v>3705050767</v>
      </c>
      <c r="B10831" s="188" t="s">
        <v>8256</v>
      </c>
      <c r="C10831" s="188" t="s">
        <v>916</v>
      </c>
      <c r="D10831" s="188" t="s">
        <v>1975</v>
      </c>
      <c r="E10831" s="189">
        <v>0</v>
      </c>
    </row>
    <row r="10832" spans="1:5" x14ac:dyDescent="0.25">
      <c r="A10832" s="190">
        <v>3705050768</v>
      </c>
      <c r="B10832" s="190" t="s">
        <v>8257</v>
      </c>
      <c r="C10832" s="190" t="s">
        <v>916</v>
      </c>
      <c r="D10832" s="190" t="s">
        <v>1975</v>
      </c>
      <c r="E10832" s="191">
        <v>0</v>
      </c>
    </row>
    <row r="10833" spans="1:5" x14ac:dyDescent="0.25">
      <c r="A10833" s="188">
        <v>3705050769</v>
      </c>
      <c r="B10833" s="188" t="s">
        <v>8258</v>
      </c>
      <c r="C10833" s="188" t="s">
        <v>916</v>
      </c>
      <c r="D10833" s="188" t="s">
        <v>1975</v>
      </c>
      <c r="E10833" s="189">
        <v>0</v>
      </c>
    </row>
    <row r="10834" spans="1:5" x14ac:dyDescent="0.25">
      <c r="A10834" s="190">
        <v>3705050770</v>
      </c>
      <c r="B10834" s="190" t="s">
        <v>8259</v>
      </c>
      <c r="C10834" s="190" t="s">
        <v>916</v>
      </c>
      <c r="D10834" s="190" t="s">
        <v>1975</v>
      </c>
      <c r="E10834" s="191">
        <v>0</v>
      </c>
    </row>
    <row r="10835" spans="1:5" x14ac:dyDescent="0.25">
      <c r="A10835" s="188">
        <v>3705050771</v>
      </c>
      <c r="B10835" s="188" t="s">
        <v>10661</v>
      </c>
      <c r="C10835" s="188" t="s">
        <v>916</v>
      </c>
      <c r="D10835" s="188" t="s">
        <v>1975</v>
      </c>
      <c r="E10835" s="189">
        <v>0</v>
      </c>
    </row>
    <row r="10836" spans="1:5" x14ac:dyDescent="0.25">
      <c r="A10836" s="190">
        <v>3705050772</v>
      </c>
      <c r="B10836" s="190" t="s">
        <v>8260</v>
      </c>
      <c r="C10836" s="190" t="s">
        <v>916</v>
      </c>
      <c r="D10836" s="190" t="s">
        <v>1975</v>
      </c>
      <c r="E10836" s="191">
        <v>0</v>
      </c>
    </row>
    <row r="10837" spans="1:5" x14ac:dyDescent="0.25">
      <c r="A10837" s="188">
        <v>3705050773</v>
      </c>
      <c r="B10837" s="188" t="s">
        <v>10662</v>
      </c>
      <c r="C10837" s="188" t="s">
        <v>916</v>
      </c>
      <c r="D10837" s="188" t="s">
        <v>1975</v>
      </c>
      <c r="E10837" s="189">
        <v>0</v>
      </c>
    </row>
    <row r="10838" spans="1:5" x14ac:dyDescent="0.25">
      <c r="A10838" s="190">
        <v>3705050774</v>
      </c>
      <c r="B10838" s="190" t="s">
        <v>8261</v>
      </c>
      <c r="C10838" s="190" t="s">
        <v>916</v>
      </c>
      <c r="D10838" s="190" t="s">
        <v>1975</v>
      </c>
      <c r="E10838" s="191">
        <v>0</v>
      </c>
    </row>
    <row r="10839" spans="1:5" x14ac:dyDescent="0.25">
      <c r="A10839" s="188">
        <v>3705050775</v>
      </c>
      <c r="B10839" s="188" t="s">
        <v>8262</v>
      </c>
      <c r="C10839" s="188" t="s">
        <v>916</v>
      </c>
      <c r="D10839" s="188" t="s">
        <v>1975</v>
      </c>
      <c r="E10839" s="189">
        <v>0</v>
      </c>
    </row>
    <row r="10840" spans="1:5" x14ac:dyDescent="0.25">
      <c r="A10840" s="190">
        <v>3705050776</v>
      </c>
      <c r="B10840" s="190" t="s">
        <v>8263</v>
      </c>
      <c r="C10840" s="190" t="s">
        <v>916</v>
      </c>
      <c r="D10840" s="190" t="s">
        <v>1975</v>
      </c>
      <c r="E10840" s="191">
        <v>0</v>
      </c>
    </row>
    <row r="10841" spans="1:5" x14ac:dyDescent="0.25">
      <c r="A10841" s="188">
        <v>3705050777</v>
      </c>
      <c r="B10841" s="188" t="s">
        <v>8264</v>
      </c>
      <c r="C10841" s="188" t="s">
        <v>916</v>
      </c>
      <c r="D10841" s="188" t="s">
        <v>1975</v>
      </c>
      <c r="E10841" s="189">
        <v>0</v>
      </c>
    </row>
    <row r="10842" spans="1:5" x14ac:dyDescent="0.25">
      <c r="A10842" s="190">
        <v>3705050778</v>
      </c>
      <c r="B10842" s="190" t="s">
        <v>8265</v>
      </c>
      <c r="C10842" s="190" t="s">
        <v>916</v>
      </c>
      <c r="D10842" s="190" t="s">
        <v>1975</v>
      </c>
      <c r="E10842" s="191">
        <v>0</v>
      </c>
    </row>
    <row r="10843" spans="1:5" x14ac:dyDescent="0.25">
      <c r="A10843" s="188">
        <v>3705050779</v>
      </c>
      <c r="B10843" s="188" t="s">
        <v>8266</v>
      </c>
      <c r="C10843" s="188" t="s">
        <v>916</v>
      </c>
      <c r="D10843" s="188" t="s">
        <v>1975</v>
      </c>
      <c r="E10843" s="189">
        <v>0</v>
      </c>
    </row>
    <row r="10844" spans="1:5" x14ac:dyDescent="0.25">
      <c r="A10844" s="190">
        <v>3705050780</v>
      </c>
      <c r="B10844" s="190" t="s">
        <v>8267</v>
      </c>
      <c r="C10844" s="190" t="s">
        <v>916</v>
      </c>
      <c r="D10844" s="190" t="s">
        <v>1975</v>
      </c>
      <c r="E10844" s="191">
        <v>0</v>
      </c>
    </row>
    <row r="10845" spans="1:5" x14ac:dyDescent="0.25">
      <c r="A10845" s="188">
        <v>3705050781</v>
      </c>
      <c r="B10845" s="188" t="s">
        <v>8268</v>
      </c>
      <c r="C10845" s="188" t="s">
        <v>916</v>
      </c>
      <c r="D10845" s="188" t="s">
        <v>1975</v>
      </c>
      <c r="E10845" s="189">
        <v>0</v>
      </c>
    </row>
    <row r="10846" spans="1:5" x14ac:dyDescent="0.25">
      <c r="A10846" s="190">
        <v>3705050782</v>
      </c>
      <c r="B10846" s="190" t="s">
        <v>8269</v>
      </c>
      <c r="C10846" s="190" t="s">
        <v>916</v>
      </c>
      <c r="D10846" s="190" t="s">
        <v>1975</v>
      </c>
      <c r="E10846" s="191">
        <v>0</v>
      </c>
    </row>
    <row r="10847" spans="1:5" x14ac:dyDescent="0.25">
      <c r="A10847" s="188">
        <v>3705050783</v>
      </c>
      <c r="B10847" s="188" t="s">
        <v>8270</v>
      </c>
      <c r="C10847" s="188" t="s">
        <v>916</v>
      </c>
      <c r="D10847" s="188" t="s">
        <v>1975</v>
      </c>
      <c r="E10847" s="189">
        <v>0</v>
      </c>
    </row>
    <row r="10848" spans="1:5" x14ac:dyDescent="0.25">
      <c r="A10848" s="190">
        <v>3705050784</v>
      </c>
      <c r="B10848" s="190" t="s">
        <v>8271</v>
      </c>
      <c r="C10848" s="190" t="s">
        <v>916</v>
      </c>
      <c r="D10848" s="190" t="s">
        <v>1975</v>
      </c>
      <c r="E10848" s="191">
        <v>0</v>
      </c>
    </row>
    <row r="10849" spans="1:5" x14ac:dyDescent="0.25">
      <c r="A10849" s="188">
        <v>3705050785</v>
      </c>
      <c r="B10849" s="188" t="s">
        <v>8272</v>
      </c>
      <c r="C10849" s="188" t="s">
        <v>916</v>
      </c>
      <c r="D10849" s="188" t="s">
        <v>479</v>
      </c>
      <c r="E10849" s="189">
        <v>0</v>
      </c>
    </row>
    <row r="10850" spans="1:5" x14ac:dyDescent="0.25">
      <c r="A10850" s="190">
        <v>3705050786</v>
      </c>
      <c r="B10850" s="190" t="s">
        <v>10663</v>
      </c>
      <c r="C10850" s="190" t="s">
        <v>916</v>
      </c>
      <c r="D10850" s="190" t="s">
        <v>1975</v>
      </c>
      <c r="E10850" s="191">
        <v>0</v>
      </c>
    </row>
    <row r="10851" spans="1:5" x14ac:dyDescent="0.25">
      <c r="A10851" s="188">
        <v>3705050787</v>
      </c>
      <c r="B10851" s="188" t="s">
        <v>4353</v>
      </c>
      <c r="C10851" s="188" t="s">
        <v>916</v>
      </c>
      <c r="D10851" s="188" t="s">
        <v>479</v>
      </c>
      <c r="E10851" s="189">
        <v>0</v>
      </c>
    </row>
    <row r="10852" spans="1:5" x14ac:dyDescent="0.25">
      <c r="A10852" s="190">
        <v>3705050788</v>
      </c>
      <c r="B10852" s="190" t="s">
        <v>8274</v>
      </c>
      <c r="C10852" s="190" t="s">
        <v>916</v>
      </c>
      <c r="D10852" s="190" t="s">
        <v>479</v>
      </c>
      <c r="E10852" s="191">
        <v>0</v>
      </c>
    </row>
    <row r="10853" spans="1:5" x14ac:dyDescent="0.25">
      <c r="A10853" s="188">
        <v>3705050789</v>
      </c>
      <c r="B10853" s="188" t="s">
        <v>8275</v>
      </c>
      <c r="C10853" s="188" t="s">
        <v>916</v>
      </c>
      <c r="D10853" s="188" t="s">
        <v>479</v>
      </c>
      <c r="E10853" s="189">
        <v>0</v>
      </c>
    </row>
    <row r="10854" spans="1:5" x14ac:dyDescent="0.25">
      <c r="A10854" s="190">
        <v>3705050790</v>
      </c>
      <c r="B10854" s="190" t="s">
        <v>8276</v>
      </c>
      <c r="C10854" s="190" t="s">
        <v>916</v>
      </c>
      <c r="D10854" s="190" t="s">
        <v>479</v>
      </c>
      <c r="E10854" s="191">
        <v>0</v>
      </c>
    </row>
    <row r="10855" spans="1:5" x14ac:dyDescent="0.25">
      <c r="A10855" s="188">
        <v>3705050791</v>
      </c>
      <c r="B10855" s="188" t="s">
        <v>8277</v>
      </c>
      <c r="C10855" s="188" t="s">
        <v>916</v>
      </c>
      <c r="D10855" s="188" t="s">
        <v>479</v>
      </c>
      <c r="E10855" s="189">
        <v>0</v>
      </c>
    </row>
    <row r="10856" spans="1:5" x14ac:dyDescent="0.25">
      <c r="A10856" s="190">
        <v>3705050792</v>
      </c>
      <c r="B10856" s="190" t="s">
        <v>8278</v>
      </c>
      <c r="C10856" s="190" t="s">
        <v>916</v>
      </c>
      <c r="D10856" s="190" t="s">
        <v>479</v>
      </c>
      <c r="E10856" s="191">
        <v>0</v>
      </c>
    </row>
    <row r="10857" spans="1:5" x14ac:dyDescent="0.25">
      <c r="A10857" s="188">
        <v>3705050793</v>
      </c>
      <c r="B10857" s="188" t="s">
        <v>8279</v>
      </c>
      <c r="C10857" s="188" t="s">
        <v>916</v>
      </c>
      <c r="D10857" s="188" t="s">
        <v>478</v>
      </c>
      <c r="E10857" s="189">
        <v>0</v>
      </c>
    </row>
    <row r="10858" spans="1:5" x14ac:dyDescent="0.25">
      <c r="A10858" s="190">
        <v>3705050794</v>
      </c>
      <c r="B10858" s="190" t="s">
        <v>3629</v>
      </c>
      <c r="C10858" s="190" t="s">
        <v>916</v>
      </c>
      <c r="D10858" s="190" t="s">
        <v>750</v>
      </c>
      <c r="E10858" s="191">
        <v>0</v>
      </c>
    </row>
    <row r="10859" spans="1:5" x14ac:dyDescent="0.25">
      <c r="A10859" s="188">
        <v>3705050795</v>
      </c>
      <c r="B10859" s="188" t="s">
        <v>8280</v>
      </c>
      <c r="C10859" s="188" t="s">
        <v>916</v>
      </c>
      <c r="D10859" s="188" t="s">
        <v>750</v>
      </c>
      <c r="E10859" s="189">
        <v>0</v>
      </c>
    </row>
    <row r="10860" spans="1:5" x14ac:dyDescent="0.25">
      <c r="A10860" s="190">
        <v>3705050796</v>
      </c>
      <c r="B10860" s="190" t="s">
        <v>8281</v>
      </c>
      <c r="C10860" s="190" t="s">
        <v>916</v>
      </c>
      <c r="D10860" s="190" t="s">
        <v>479</v>
      </c>
      <c r="E10860" s="191">
        <v>0</v>
      </c>
    </row>
    <row r="10861" spans="1:5" x14ac:dyDescent="0.25">
      <c r="A10861" s="188">
        <v>3705050797</v>
      </c>
      <c r="B10861" s="188" t="s">
        <v>8282</v>
      </c>
      <c r="C10861" s="188" t="s">
        <v>916</v>
      </c>
      <c r="D10861" s="188" t="s">
        <v>479</v>
      </c>
      <c r="E10861" s="189">
        <v>0</v>
      </c>
    </row>
    <row r="10862" spans="1:5" x14ac:dyDescent="0.25">
      <c r="A10862" s="190">
        <v>3705050798</v>
      </c>
      <c r="B10862" s="190" t="s">
        <v>7277</v>
      </c>
      <c r="C10862" s="190" t="s">
        <v>916</v>
      </c>
      <c r="D10862" s="190" t="s">
        <v>479</v>
      </c>
      <c r="E10862" s="191">
        <v>0</v>
      </c>
    </row>
    <row r="10863" spans="1:5" x14ac:dyDescent="0.25">
      <c r="A10863" s="188">
        <v>3705050799</v>
      </c>
      <c r="B10863" s="188" t="s">
        <v>7845</v>
      </c>
      <c r="C10863" s="188" t="s">
        <v>916</v>
      </c>
      <c r="D10863" s="188" t="s">
        <v>479</v>
      </c>
      <c r="E10863" s="189">
        <v>0</v>
      </c>
    </row>
    <row r="10864" spans="1:5" x14ac:dyDescent="0.25">
      <c r="A10864" s="190">
        <v>3705050800</v>
      </c>
      <c r="B10864" s="190" t="s">
        <v>8283</v>
      </c>
      <c r="C10864" s="190" t="s">
        <v>916</v>
      </c>
      <c r="D10864" s="190" t="s">
        <v>2062</v>
      </c>
      <c r="E10864" s="191">
        <v>0</v>
      </c>
    </row>
    <row r="10865" spans="1:5" x14ac:dyDescent="0.25">
      <c r="A10865" s="188">
        <v>3705050801</v>
      </c>
      <c r="B10865" s="188" t="s">
        <v>8284</v>
      </c>
      <c r="C10865" s="188" t="s">
        <v>916</v>
      </c>
      <c r="D10865" s="188" t="s">
        <v>478</v>
      </c>
      <c r="E10865" s="189">
        <v>0</v>
      </c>
    </row>
    <row r="10866" spans="1:5" x14ac:dyDescent="0.25">
      <c r="A10866" s="190">
        <v>3705050802</v>
      </c>
      <c r="B10866" s="190" t="s">
        <v>8285</v>
      </c>
      <c r="C10866" s="190" t="s">
        <v>916</v>
      </c>
      <c r="D10866" s="190" t="s">
        <v>2062</v>
      </c>
      <c r="E10866" s="191">
        <v>0</v>
      </c>
    </row>
    <row r="10867" spans="1:5" x14ac:dyDescent="0.25">
      <c r="A10867" s="188">
        <v>3705050803</v>
      </c>
      <c r="B10867" s="188" t="s">
        <v>8286</v>
      </c>
      <c r="C10867" s="188" t="s">
        <v>916</v>
      </c>
      <c r="D10867" s="188" t="s">
        <v>1975</v>
      </c>
      <c r="E10867" s="189">
        <v>0</v>
      </c>
    </row>
    <row r="10868" spans="1:5" x14ac:dyDescent="0.25">
      <c r="A10868" s="190">
        <v>3705050804</v>
      </c>
      <c r="B10868" s="190" t="s">
        <v>8287</v>
      </c>
      <c r="C10868" s="190" t="s">
        <v>916</v>
      </c>
      <c r="D10868" s="190" t="s">
        <v>1975</v>
      </c>
      <c r="E10868" s="191">
        <v>0</v>
      </c>
    </row>
    <row r="10869" spans="1:5" x14ac:dyDescent="0.25">
      <c r="A10869" s="188">
        <v>3705050805</v>
      </c>
      <c r="B10869" s="188" t="s">
        <v>8288</v>
      </c>
      <c r="C10869" s="188" t="s">
        <v>916</v>
      </c>
      <c r="D10869" s="188" t="s">
        <v>1975</v>
      </c>
      <c r="E10869" s="189">
        <v>0</v>
      </c>
    </row>
    <row r="10870" spans="1:5" x14ac:dyDescent="0.25">
      <c r="A10870" s="190">
        <v>3705050806</v>
      </c>
      <c r="B10870" s="190" t="s">
        <v>8289</v>
      </c>
      <c r="C10870" s="190" t="s">
        <v>916</v>
      </c>
      <c r="D10870" s="190" t="s">
        <v>1975</v>
      </c>
      <c r="E10870" s="191">
        <v>0</v>
      </c>
    </row>
    <row r="10871" spans="1:5" x14ac:dyDescent="0.25">
      <c r="A10871" s="188">
        <v>3705050807</v>
      </c>
      <c r="B10871" s="188" t="s">
        <v>8290</v>
      </c>
      <c r="C10871" s="188" t="s">
        <v>916</v>
      </c>
      <c r="D10871" s="188" t="s">
        <v>479</v>
      </c>
      <c r="E10871" s="189">
        <v>0</v>
      </c>
    </row>
    <row r="10872" spans="1:5" x14ac:dyDescent="0.25">
      <c r="A10872" s="190">
        <v>3705050808</v>
      </c>
      <c r="B10872" s="190" t="s">
        <v>8291</v>
      </c>
      <c r="C10872" s="190" t="s">
        <v>916</v>
      </c>
      <c r="D10872" s="190" t="s">
        <v>478</v>
      </c>
      <c r="E10872" s="191">
        <v>0</v>
      </c>
    </row>
    <row r="10873" spans="1:5" x14ac:dyDescent="0.25">
      <c r="A10873" s="188">
        <v>3705050809</v>
      </c>
      <c r="B10873" s="188" t="s">
        <v>7252</v>
      </c>
      <c r="C10873" s="188" t="s">
        <v>916</v>
      </c>
      <c r="D10873" s="188" t="s">
        <v>1981</v>
      </c>
      <c r="E10873" s="189">
        <v>0</v>
      </c>
    </row>
    <row r="10874" spans="1:5" x14ac:dyDescent="0.25">
      <c r="A10874" s="190">
        <v>3705050810</v>
      </c>
      <c r="B10874" s="190" t="s">
        <v>7253</v>
      </c>
      <c r="C10874" s="190" t="s">
        <v>916</v>
      </c>
      <c r="D10874" s="190" t="s">
        <v>1981</v>
      </c>
      <c r="E10874" s="191">
        <v>0</v>
      </c>
    </row>
    <row r="10875" spans="1:5" x14ac:dyDescent="0.25">
      <c r="A10875" s="188">
        <v>3705050811</v>
      </c>
      <c r="B10875" s="188" t="s">
        <v>8292</v>
      </c>
      <c r="C10875" s="188" t="s">
        <v>916</v>
      </c>
      <c r="D10875" s="188" t="s">
        <v>874</v>
      </c>
      <c r="E10875" s="189">
        <v>0</v>
      </c>
    </row>
    <row r="10876" spans="1:5" x14ac:dyDescent="0.25">
      <c r="A10876" s="190">
        <v>3705050812</v>
      </c>
      <c r="B10876" s="190" t="s">
        <v>8293</v>
      </c>
      <c r="C10876" s="190" t="s">
        <v>916</v>
      </c>
      <c r="D10876" s="190" t="s">
        <v>874</v>
      </c>
      <c r="E10876" s="191">
        <v>0</v>
      </c>
    </row>
    <row r="10877" spans="1:5" x14ac:dyDescent="0.25">
      <c r="A10877" s="188">
        <v>3705050813</v>
      </c>
      <c r="B10877" s="188" t="s">
        <v>8294</v>
      </c>
      <c r="C10877" s="188" t="s">
        <v>916</v>
      </c>
      <c r="D10877" s="188" t="s">
        <v>874</v>
      </c>
      <c r="E10877" s="189">
        <v>0</v>
      </c>
    </row>
    <row r="10878" spans="1:5" x14ac:dyDescent="0.25">
      <c r="A10878" s="190">
        <v>3705050814</v>
      </c>
      <c r="B10878" s="190" t="s">
        <v>10664</v>
      </c>
      <c r="C10878" s="190" t="s">
        <v>916</v>
      </c>
      <c r="D10878" s="190" t="s">
        <v>874</v>
      </c>
      <c r="E10878" s="191">
        <v>0</v>
      </c>
    </row>
    <row r="10879" spans="1:5" x14ac:dyDescent="0.25">
      <c r="A10879" s="188">
        <v>3705050815</v>
      </c>
      <c r="B10879" s="188" t="s">
        <v>8295</v>
      </c>
      <c r="C10879" s="188" t="s">
        <v>916</v>
      </c>
      <c r="D10879" s="188" t="s">
        <v>1975</v>
      </c>
      <c r="E10879" s="189">
        <v>0</v>
      </c>
    </row>
    <row r="10880" spans="1:5" x14ac:dyDescent="0.25">
      <c r="A10880" s="190">
        <v>3705050816</v>
      </c>
      <c r="B10880" s="190" t="s">
        <v>10665</v>
      </c>
      <c r="C10880" s="190" t="s">
        <v>916</v>
      </c>
      <c r="D10880" s="190" t="s">
        <v>1975</v>
      </c>
      <c r="E10880" s="191">
        <v>0</v>
      </c>
    </row>
    <row r="10881" spans="1:5" x14ac:dyDescent="0.25">
      <c r="A10881" s="188">
        <v>3705050817</v>
      </c>
      <c r="B10881" s="188" t="s">
        <v>10666</v>
      </c>
      <c r="C10881" s="188" t="s">
        <v>916</v>
      </c>
      <c r="D10881" s="188" t="s">
        <v>1975</v>
      </c>
      <c r="E10881" s="189">
        <v>0</v>
      </c>
    </row>
    <row r="10882" spans="1:5" x14ac:dyDescent="0.25">
      <c r="A10882" s="190">
        <v>3705050818</v>
      </c>
      <c r="B10882" s="190" t="s">
        <v>8296</v>
      </c>
      <c r="C10882" s="190" t="s">
        <v>916</v>
      </c>
      <c r="D10882" s="190" t="s">
        <v>1975</v>
      </c>
      <c r="E10882" s="191">
        <v>0</v>
      </c>
    </row>
    <row r="10883" spans="1:5" x14ac:dyDescent="0.25">
      <c r="A10883" s="188">
        <v>3705050819</v>
      </c>
      <c r="B10883" s="188" t="s">
        <v>8297</v>
      </c>
      <c r="C10883" s="188" t="s">
        <v>916</v>
      </c>
      <c r="D10883" s="188" t="s">
        <v>1975</v>
      </c>
      <c r="E10883" s="189">
        <v>0</v>
      </c>
    </row>
    <row r="10884" spans="1:5" x14ac:dyDescent="0.25">
      <c r="A10884" s="190">
        <v>3705050820</v>
      </c>
      <c r="B10884" s="190" t="s">
        <v>8298</v>
      </c>
      <c r="C10884" s="190" t="s">
        <v>916</v>
      </c>
      <c r="D10884" s="190" t="s">
        <v>1975</v>
      </c>
      <c r="E10884" s="191">
        <v>0</v>
      </c>
    </row>
    <row r="10885" spans="1:5" x14ac:dyDescent="0.25">
      <c r="A10885" s="188">
        <v>3705050821</v>
      </c>
      <c r="B10885" s="188" t="s">
        <v>8299</v>
      </c>
      <c r="C10885" s="188" t="s">
        <v>916</v>
      </c>
      <c r="D10885" s="188" t="s">
        <v>1975</v>
      </c>
      <c r="E10885" s="189">
        <v>0</v>
      </c>
    </row>
    <row r="10886" spans="1:5" x14ac:dyDescent="0.25">
      <c r="A10886" s="190">
        <v>3705050822</v>
      </c>
      <c r="B10886" s="190" t="s">
        <v>8300</v>
      </c>
      <c r="C10886" s="190" t="s">
        <v>916</v>
      </c>
      <c r="D10886" s="190" t="s">
        <v>1975</v>
      </c>
      <c r="E10886" s="191">
        <v>0</v>
      </c>
    </row>
    <row r="10887" spans="1:5" x14ac:dyDescent="0.25">
      <c r="A10887" s="188">
        <v>3705050823</v>
      </c>
      <c r="B10887" s="188" t="s">
        <v>8301</v>
      </c>
      <c r="C10887" s="188" t="s">
        <v>916</v>
      </c>
      <c r="D10887" s="188" t="s">
        <v>1975</v>
      </c>
      <c r="E10887" s="189">
        <v>0</v>
      </c>
    </row>
    <row r="10888" spans="1:5" x14ac:dyDescent="0.25">
      <c r="A10888" s="190">
        <v>3705050824</v>
      </c>
      <c r="B10888" s="190" t="s">
        <v>8302</v>
      </c>
      <c r="C10888" s="190" t="s">
        <v>916</v>
      </c>
      <c r="D10888" s="190" t="s">
        <v>1975</v>
      </c>
      <c r="E10888" s="191">
        <v>0</v>
      </c>
    </row>
    <row r="10889" spans="1:5" x14ac:dyDescent="0.25">
      <c r="A10889" s="188">
        <v>3705050825</v>
      </c>
      <c r="B10889" s="188" t="s">
        <v>8303</v>
      </c>
      <c r="C10889" s="188" t="s">
        <v>916</v>
      </c>
      <c r="D10889" s="188" t="s">
        <v>1975</v>
      </c>
      <c r="E10889" s="189">
        <v>0</v>
      </c>
    </row>
    <row r="10890" spans="1:5" x14ac:dyDescent="0.25">
      <c r="A10890" s="190">
        <v>3705050826</v>
      </c>
      <c r="B10890" s="190" t="s">
        <v>8304</v>
      </c>
      <c r="C10890" s="190" t="s">
        <v>916</v>
      </c>
      <c r="D10890" s="190" t="s">
        <v>1975</v>
      </c>
      <c r="E10890" s="191">
        <v>0</v>
      </c>
    </row>
    <row r="10891" spans="1:5" x14ac:dyDescent="0.25">
      <c r="A10891" s="188">
        <v>3705050827</v>
      </c>
      <c r="B10891" s="188" t="s">
        <v>8305</v>
      </c>
      <c r="C10891" s="188" t="s">
        <v>916</v>
      </c>
      <c r="D10891" s="188" t="s">
        <v>1975</v>
      </c>
      <c r="E10891" s="189">
        <v>0</v>
      </c>
    </row>
    <row r="10892" spans="1:5" x14ac:dyDescent="0.25">
      <c r="A10892" s="190">
        <v>3705050828</v>
      </c>
      <c r="B10892" s="190" t="s">
        <v>8306</v>
      </c>
      <c r="C10892" s="190" t="s">
        <v>916</v>
      </c>
      <c r="D10892" s="190" t="s">
        <v>2024</v>
      </c>
      <c r="E10892" s="191">
        <v>0</v>
      </c>
    </row>
    <row r="10893" spans="1:5" x14ac:dyDescent="0.25">
      <c r="A10893" s="188">
        <v>3705050829</v>
      </c>
      <c r="B10893" s="188" t="s">
        <v>8307</v>
      </c>
      <c r="C10893" s="188" t="s">
        <v>916</v>
      </c>
      <c r="D10893" s="188" t="s">
        <v>874</v>
      </c>
      <c r="E10893" s="189">
        <v>0</v>
      </c>
    </row>
    <row r="10894" spans="1:5" x14ac:dyDescent="0.25">
      <c r="A10894" s="190">
        <v>3705050830</v>
      </c>
      <c r="B10894" s="190" t="s">
        <v>8308</v>
      </c>
      <c r="C10894" s="190" t="s">
        <v>916</v>
      </c>
      <c r="D10894" s="190" t="s">
        <v>1975</v>
      </c>
      <c r="E10894" s="191">
        <v>0</v>
      </c>
    </row>
    <row r="10895" spans="1:5" x14ac:dyDescent="0.25">
      <c r="A10895" s="188">
        <v>3705050831</v>
      </c>
      <c r="B10895" s="188" t="s">
        <v>6581</v>
      </c>
      <c r="C10895" s="188" t="s">
        <v>916</v>
      </c>
      <c r="D10895" s="188" t="s">
        <v>478</v>
      </c>
      <c r="E10895" s="189">
        <v>0</v>
      </c>
    </row>
    <row r="10896" spans="1:5" x14ac:dyDescent="0.25">
      <c r="A10896" s="190">
        <v>3705050832</v>
      </c>
      <c r="B10896" s="190" t="s">
        <v>6352</v>
      </c>
      <c r="C10896" s="190" t="s">
        <v>916</v>
      </c>
      <c r="D10896" s="190" t="s">
        <v>479</v>
      </c>
      <c r="E10896" s="191">
        <v>0</v>
      </c>
    </row>
    <row r="10897" spans="1:5" x14ac:dyDescent="0.25">
      <c r="A10897" s="188">
        <v>3705050833</v>
      </c>
      <c r="B10897" s="188" t="s">
        <v>8309</v>
      </c>
      <c r="C10897" s="188" t="s">
        <v>916</v>
      </c>
      <c r="D10897" s="188" t="s">
        <v>1981</v>
      </c>
      <c r="E10897" s="189">
        <v>0</v>
      </c>
    </row>
    <row r="10898" spans="1:5" x14ac:dyDescent="0.25">
      <c r="A10898" s="190">
        <v>3705050834</v>
      </c>
      <c r="B10898" s="190" t="s">
        <v>8310</v>
      </c>
      <c r="C10898" s="190" t="s">
        <v>916</v>
      </c>
      <c r="D10898" s="190" t="s">
        <v>2079</v>
      </c>
      <c r="E10898" s="191">
        <v>0</v>
      </c>
    </row>
    <row r="10899" spans="1:5" x14ac:dyDescent="0.25">
      <c r="A10899" s="188">
        <v>3705050835</v>
      </c>
      <c r="B10899" s="188" t="s">
        <v>8311</v>
      </c>
      <c r="C10899" s="188" t="s">
        <v>916</v>
      </c>
      <c r="D10899" s="188" t="s">
        <v>479</v>
      </c>
      <c r="E10899" s="189">
        <v>0</v>
      </c>
    </row>
    <row r="10900" spans="1:5" x14ac:dyDescent="0.25">
      <c r="A10900" s="190">
        <v>3705050836</v>
      </c>
      <c r="B10900" s="190" t="s">
        <v>7254</v>
      </c>
      <c r="C10900" s="190" t="s">
        <v>916</v>
      </c>
      <c r="D10900" s="190" t="s">
        <v>7255</v>
      </c>
      <c r="E10900" s="191">
        <v>0</v>
      </c>
    </row>
    <row r="10901" spans="1:5" x14ac:dyDescent="0.25">
      <c r="A10901" s="188">
        <v>3705050837</v>
      </c>
      <c r="B10901" s="188" t="s">
        <v>8312</v>
      </c>
      <c r="C10901" s="188" t="s">
        <v>916</v>
      </c>
      <c r="D10901" s="188" t="s">
        <v>479</v>
      </c>
      <c r="E10901" s="189">
        <v>0</v>
      </c>
    </row>
    <row r="10902" spans="1:5" x14ac:dyDescent="0.25">
      <c r="A10902" s="190">
        <v>3705050838</v>
      </c>
      <c r="B10902" s="190" t="s">
        <v>10667</v>
      </c>
      <c r="C10902" s="190" t="s">
        <v>916</v>
      </c>
      <c r="D10902" s="190" t="s">
        <v>479</v>
      </c>
      <c r="E10902" s="191">
        <v>0</v>
      </c>
    </row>
    <row r="10903" spans="1:5" x14ac:dyDescent="0.25">
      <c r="A10903" s="188">
        <v>3705050839</v>
      </c>
      <c r="B10903" s="188" t="s">
        <v>8313</v>
      </c>
      <c r="C10903" s="188" t="s">
        <v>916</v>
      </c>
      <c r="D10903" s="188" t="s">
        <v>479</v>
      </c>
      <c r="E10903" s="189">
        <v>0</v>
      </c>
    </row>
    <row r="10904" spans="1:5" x14ac:dyDescent="0.25">
      <c r="A10904" s="190">
        <v>3705050840</v>
      </c>
      <c r="B10904" s="190" t="s">
        <v>8314</v>
      </c>
      <c r="C10904" s="190" t="s">
        <v>916</v>
      </c>
      <c r="D10904" s="190" t="s">
        <v>479</v>
      </c>
      <c r="E10904" s="191">
        <v>0</v>
      </c>
    </row>
    <row r="10905" spans="1:5" x14ac:dyDescent="0.25">
      <c r="A10905" s="188">
        <v>3705050841</v>
      </c>
      <c r="B10905" s="188" t="s">
        <v>8315</v>
      </c>
      <c r="C10905" s="188" t="s">
        <v>916</v>
      </c>
      <c r="D10905" s="188" t="s">
        <v>874</v>
      </c>
      <c r="E10905" s="189">
        <v>0</v>
      </c>
    </row>
    <row r="10906" spans="1:5" x14ac:dyDescent="0.25">
      <c r="A10906" s="190">
        <v>3705050842</v>
      </c>
      <c r="B10906" s="190" t="s">
        <v>8316</v>
      </c>
      <c r="C10906" s="190" t="s">
        <v>916</v>
      </c>
      <c r="D10906" s="190" t="s">
        <v>479</v>
      </c>
      <c r="E10906" s="191">
        <v>0</v>
      </c>
    </row>
    <row r="10907" spans="1:5" x14ac:dyDescent="0.25">
      <c r="A10907" s="188">
        <v>3705050843</v>
      </c>
      <c r="B10907" s="188" t="s">
        <v>8317</v>
      </c>
      <c r="C10907" s="188" t="s">
        <v>916</v>
      </c>
      <c r="D10907" s="188" t="s">
        <v>479</v>
      </c>
      <c r="E10907" s="189">
        <v>0</v>
      </c>
    </row>
    <row r="10908" spans="1:5" x14ac:dyDescent="0.25">
      <c r="A10908" s="190">
        <v>3705050844</v>
      </c>
      <c r="B10908" s="190" t="s">
        <v>8318</v>
      </c>
      <c r="C10908" s="190" t="s">
        <v>916</v>
      </c>
      <c r="D10908" s="190" t="s">
        <v>479</v>
      </c>
      <c r="E10908" s="191">
        <v>0</v>
      </c>
    </row>
    <row r="10909" spans="1:5" x14ac:dyDescent="0.25">
      <c r="A10909" s="188">
        <v>3705050845</v>
      </c>
      <c r="B10909" s="188" t="s">
        <v>8319</v>
      </c>
      <c r="C10909" s="188" t="s">
        <v>916</v>
      </c>
      <c r="D10909" s="188" t="s">
        <v>479</v>
      </c>
      <c r="E10909" s="189">
        <v>0</v>
      </c>
    </row>
    <row r="10910" spans="1:5" x14ac:dyDescent="0.25">
      <c r="A10910" s="190">
        <v>3705050846</v>
      </c>
      <c r="B10910" s="190" t="s">
        <v>8320</v>
      </c>
      <c r="C10910" s="190" t="s">
        <v>916</v>
      </c>
      <c r="D10910" s="190" t="s">
        <v>479</v>
      </c>
      <c r="E10910" s="191">
        <v>0</v>
      </c>
    </row>
    <row r="10911" spans="1:5" x14ac:dyDescent="0.25">
      <c r="A10911" s="188">
        <v>3705050847</v>
      </c>
      <c r="B10911" s="188" t="s">
        <v>7503</v>
      </c>
      <c r="C10911" s="188" t="s">
        <v>916</v>
      </c>
      <c r="D10911" s="188" t="s">
        <v>479</v>
      </c>
      <c r="E10911" s="189">
        <v>0</v>
      </c>
    </row>
    <row r="10912" spans="1:5" x14ac:dyDescent="0.25">
      <c r="A10912" s="190">
        <v>3705050848</v>
      </c>
      <c r="B10912" s="190" t="s">
        <v>8321</v>
      </c>
      <c r="C10912" s="190" t="s">
        <v>916</v>
      </c>
      <c r="D10912" s="190" t="s">
        <v>479</v>
      </c>
      <c r="E10912" s="191">
        <v>0</v>
      </c>
    </row>
    <row r="10913" spans="1:5" x14ac:dyDescent="0.25">
      <c r="A10913" s="188">
        <v>3705050849</v>
      </c>
      <c r="B10913" s="188" t="s">
        <v>8322</v>
      </c>
      <c r="C10913" s="188" t="s">
        <v>916</v>
      </c>
      <c r="D10913" s="188" t="s">
        <v>479</v>
      </c>
      <c r="E10913" s="189">
        <v>0</v>
      </c>
    </row>
    <row r="10914" spans="1:5" x14ac:dyDescent="0.25">
      <c r="A10914" s="190">
        <v>3705050850</v>
      </c>
      <c r="B10914" s="190" t="s">
        <v>8323</v>
      </c>
      <c r="C10914" s="190" t="s">
        <v>916</v>
      </c>
      <c r="D10914" s="190" t="s">
        <v>1975</v>
      </c>
      <c r="E10914" s="191">
        <v>0</v>
      </c>
    </row>
    <row r="10915" spans="1:5" x14ac:dyDescent="0.25">
      <c r="A10915" s="188">
        <v>3705050851</v>
      </c>
      <c r="B10915" s="188" t="s">
        <v>8324</v>
      </c>
      <c r="C10915" s="188" t="s">
        <v>916</v>
      </c>
      <c r="D10915" s="188" t="s">
        <v>1975</v>
      </c>
      <c r="E10915" s="189">
        <v>0</v>
      </c>
    </row>
    <row r="10916" spans="1:5" x14ac:dyDescent="0.25">
      <c r="A10916" s="190">
        <v>3705050852</v>
      </c>
      <c r="B10916" s="190" t="s">
        <v>8325</v>
      </c>
      <c r="C10916" s="190" t="s">
        <v>916</v>
      </c>
      <c r="D10916" s="190" t="s">
        <v>1975</v>
      </c>
      <c r="E10916" s="191">
        <v>0</v>
      </c>
    </row>
    <row r="10917" spans="1:5" x14ac:dyDescent="0.25">
      <c r="A10917" s="188">
        <v>3705050853</v>
      </c>
      <c r="B10917" s="188" t="s">
        <v>8326</v>
      </c>
      <c r="C10917" s="188" t="s">
        <v>916</v>
      </c>
      <c r="D10917" s="188" t="s">
        <v>1975</v>
      </c>
      <c r="E10917" s="189">
        <v>0</v>
      </c>
    </row>
    <row r="10918" spans="1:5" x14ac:dyDescent="0.25">
      <c r="A10918" s="190">
        <v>3705050854</v>
      </c>
      <c r="B10918" s="190" t="s">
        <v>8327</v>
      </c>
      <c r="C10918" s="190" t="s">
        <v>916</v>
      </c>
      <c r="D10918" s="190" t="s">
        <v>1975</v>
      </c>
      <c r="E10918" s="191">
        <v>0</v>
      </c>
    </row>
    <row r="10919" spans="1:5" x14ac:dyDescent="0.25">
      <c r="A10919" s="188">
        <v>3705050855</v>
      </c>
      <c r="B10919" s="188" t="s">
        <v>8328</v>
      </c>
      <c r="C10919" s="188" t="s">
        <v>916</v>
      </c>
      <c r="D10919" s="188" t="s">
        <v>479</v>
      </c>
      <c r="E10919" s="189">
        <v>0</v>
      </c>
    </row>
    <row r="10920" spans="1:5" x14ac:dyDescent="0.25">
      <c r="A10920" s="190">
        <v>3705050856</v>
      </c>
      <c r="B10920" s="190" t="s">
        <v>8329</v>
      </c>
      <c r="C10920" s="190" t="s">
        <v>916</v>
      </c>
      <c r="D10920" s="190" t="s">
        <v>478</v>
      </c>
      <c r="E10920" s="191">
        <v>0</v>
      </c>
    </row>
    <row r="10921" spans="1:5" x14ac:dyDescent="0.25">
      <c r="A10921" s="188">
        <v>3705050857</v>
      </c>
      <c r="B10921" s="188" t="s">
        <v>8330</v>
      </c>
      <c r="C10921" s="188" t="s">
        <v>916</v>
      </c>
      <c r="D10921" s="188" t="s">
        <v>479</v>
      </c>
      <c r="E10921" s="189">
        <v>0</v>
      </c>
    </row>
    <row r="10922" spans="1:5" x14ac:dyDescent="0.25">
      <c r="A10922" s="190">
        <v>3705050858</v>
      </c>
      <c r="B10922" s="190" t="s">
        <v>8331</v>
      </c>
      <c r="C10922" s="190" t="s">
        <v>916</v>
      </c>
      <c r="D10922" s="190" t="s">
        <v>479</v>
      </c>
      <c r="E10922" s="191">
        <v>0</v>
      </c>
    </row>
    <row r="10923" spans="1:5" x14ac:dyDescent="0.25">
      <c r="A10923" s="188">
        <v>3705050859</v>
      </c>
      <c r="B10923" s="188" t="s">
        <v>8332</v>
      </c>
      <c r="C10923" s="188" t="s">
        <v>916</v>
      </c>
      <c r="D10923" s="188" t="s">
        <v>1975</v>
      </c>
      <c r="E10923" s="189">
        <v>0</v>
      </c>
    </row>
    <row r="10924" spans="1:5" x14ac:dyDescent="0.25">
      <c r="A10924" s="190">
        <v>3705050860</v>
      </c>
      <c r="B10924" s="190" t="s">
        <v>8333</v>
      </c>
      <c r="C10924" s="190" t="s">
        <v>916</v>
      </c>
      <c r="D10924" s="190" t="s">
        <v>478</v>
      </c>
      <c r="E10924" s="191">
        <v>0</v>
      </c>
    </row>
    <row r="10925" spans="1:5" x14ac:dyDescent="0.25">
      <c r="A10925" s="188">
        <v>3705050861</v>
      </c>
      <c r="B10925" s="188" t="s">
        <v>8334</v>
      </c>
      <c r="C10925" s="188" t="s">
        <v>916</v>
      </c>
      <c r="D10925" s="188" t="s">
        <v>478</v>
      </c>
      <c r="E10925" s="189">
        <v>0</v>
      </c>
    </row>
    <row r="10926" spans="1:5" x14ac:dyDescent="0.25">
      <c r="A10926" s="190">
        <v>3705050862</v>
      </c>
      <c r="B10926" s="190" t="s">
        <v>8335</v>
      </c>
      <c r="C10926" s="190" t="s">
        <v>916</v>
      </c>
      <c r="D10926" s="190" t="s">
        <v>1975</v>
      </c>
      <c r="E10926" s="191">
        <v>0</v>
      </c>
    </row>
    <row r="10927" spans="1:5" x14ac:dyDescent="0.25">
      <c r="A10927" s="188">
        <v>3705050863</v>
      </c>
      <c r="B10927" s="188" t="s">
        <v>8336</v>
      </c>
      <c r="C10927" s="188" t="s">
        <v>916</v>
      </c>
      <c r="D10927" s="188" t="s">
        <v>479</v>
      </c>
      <c r="E10927" s="189">
        <v>0</v>
      </c>
    </row>
    <row r="10928" spans="1:5" x14ac:dyDescent="0.25">
      <c r="A10928" s="190">
        <v>3705050864</v>
      </c>
      <c r="B10928" s="190" t="s">
        <v>8337</v>
      </c>
      <c r="C10928" s="190" t="s">
        <v>916</v>
      </c>
      <c r="D10928" s="190" t="s">
        <v>479</v>
      </c>
      <c r="E10928" s="191">
        <v>0</v>
      </c>
    </row>
    <row r="10929" spans="1:5" x14ac:dyDescent="0.25">
      <c r="A10929" s="188">
        <v>3705050865</v>
      </c>
      <c r="B10929" s="188" t="s">
        <v>8338</v>
      </c>
      <c r="C10929" s="188" t="s">
        <v>916</v>
      </c>
      <c r="D10929" s="188" t="s">
        <v>874</v>
      </c>
      <c r="E10929" s="189">
        <v>0</v>
      </c>
    </row>
    <row r="10930" spans="1:5" x14ac:dyDescent="0.25">
      <c r="A10930" s="190">
        <v>3705050866</v>
      </c>
      <c r="B10930" s="190" t="s">
        <v>8339</v>
      </c>
      <c r="C10930" s="190" t="s">
        <v>916</v>
      </c>
      <c r="D10930" s="190" t="s">
        <v>874</v>
      </c>
      <c r="E10930" s="191">
        <v>0</v>
      </c>
    </row>
    <row r="10931" spans="1:5" x14ac:dyDescent="0.25">
      <c r="A10931" s="188">
        <v>3705050867</v>
      </c>
      <c r="B10931" s="188" t="s">
        <v>8340</v>
      </c>
      <c r="C10931" s="188" t="s">
        <v>916</v>
      </c>
      <c r="D10931" s="188" t="s">
        <v>874</v>
      </c>
      <c r="E10931" s="189">
        <v>0</v>
      </c>
    </row>
    <row r="10932" spans="1:5" x14ac:dyDescent="0.25">
      <c r="A10932" s="190">
        <v>3705050868</v>
      </c>
      <c r="B10932" s="190" t="s">
        <v>8341</v>
      </c>
      <c r="C10932" s="190" t="s">
        <v>916</v>
      </c>
      <c r="D10932" s="190" t="s">
        <v>874</v>
      </c>
      <c r="E10932" s="191">
        <v>0</v>
      </c>
    </row>
    <row r="10933" spans="1:5" x14ac:dyDescent="0.25">
      <c r="A10933" s="188">
        <v>3705050869</v>
      </c>
      <c r="B10933" s="188" t="s">
        <v>8342</v>
      </c>
      <c r="C10933" s="188" t="s">
        <v>916</v>
      </c>
      <c r="D10933" s="188" t="s">
        <v>874</v>
      </c>
      <c r="E10933" s="189">
        <v>0</v>
      </c>
    </row>
    <row r="10934" spans="1:5" x14ac:dyDescent="0.25">
      <c r="A10934" s="190">
        <v>3705050870</v>
      </c>
      <c r="B10934" s="190" t="s">
        <v>8333</v>
      </c>
      <c r="C10934" s="190" t="s">
        <v>916</v>
      </c>
      <c r="D10934" s="190" t="s">
        <v>874</v>
      </c>
      <c r="E10934" s="191">
        <v>0</v>
      </c>
    </row>
    <row r="10935" spans="1:5" x14ac:dyDescent="0.25">
      <c r="A10935" s="188">
        <v>3705050871</v>
      </c>
      <c r="B10935" s="188" t="s">
        <v>8343</v>
      </c>
      <c r="C10935" s="188" t="s">
        <v>916</v>
      </c>
      <c r="D10935" s="188" t="s">
        <v>874</v>
      </c>
      <c r="E10935" s="189">
        <v>0</v>
      </c>
    </row>
    <row r="10936" spans="1:5" x14ac:dyDescent="0.25">
      <c r="A10936" s="190">
        <v>3705050872</v>
      </c>
      <c r="B10936" s="190" t="s">
        <v>8344</v>
      </c>
      <c r="C10936" s="190" t="s">
        <v>916</v>
      </c>
      <c r="D10936" s="190" t="s">
        <v>874</v>
      </c>
      <c r="E10936" s="191">
        <v>0</v>
      </c>
    </row>
    <row r="10937" spans="1:5" x14ac:dyDescent="0.25">
      <c r="A10937" s="188">
        <v>3705050873</v>
      </c>
      <c r="B10937" s="188" t="s">
        <v>8334</v>
      </c>
      <c r="C10937" s="188" t="s">
        <v>916</v>
      </c>
      <c r="D10937" s="188" t="s">
        <v>874</v>
      </c>
      <c r="E10937" s="189">
        <v>0</v>
      </c>
    </row>
    <row r="10938" spans="1:5" x14ac:dyDescent="0.25">
      <c r="A10938" s="190">
        <v>3705050874</v>
      </c>
      <c r="B10938" s="190" t="s">
        <v>8345</v>
      </c>
      <c r="C10938" s="190" t="s">
        <v>916</v>
      </c>
      <c r="D10938" s="190" t="s">
        <v>874</v>
      </c>
      <c r="E10938" s="191">
        <v>0</v>
      </c>
    </row>
    <row r="10939" spans="1:5" x14ac:dyDescent="0.25">
      <c r="A10939" s="188">
        <v>3705050875</v>
      </c>
      <c r="B10939" s="188" t="s">
        <v>8346</v>
      </c>
      <c r="C10939" s="188" t="s">
        <v>916</v>
      </c>
      <c r="D10939" s="188" t="s">
        <v>2062</v>
      </c>
      <c r="E10939" s="189">
        <v>0</v>
      </c>
    </row>
    <row r="10940" spans="1:5" x14ac:dyDescent="0.25">
      <c r="A10940" s="190">
        <v>3705050876</v>
      </c>
      <c r="B10940" s="190" t="s">
        <v>8347</v>
      </c>
      <c r="C10940" s="190" t="s">
        <v>916</v>
      </c>
      <c r="D10940" s="190" t="s">
        <v>2062</v>
      </c>
      <c r="E10940" s="191">
        <v>0</v>
      </c>
    </row>
    <row r="10941" spans="1:5" x14ac:dyDescent="0.25">
      <c r="A10941" s="188">
        <v>3705050877</v>
      </c>
      <c r="B10941" s="188" t="s">
        <v>8348</v>
      </c>
      <c r="C10941" s="188" t="s">
        <v>916</v>
      </c>
      <c r="D10941" s="188" t="s">
        <v>478</v>
      </c>
      <c r="E10941" s="189">
        <v>0</v>
      </c>
    </row>
    <row r="10942" spans="1:5" x14ac:dyDescent="0.25">
      <c r="A10942" s="190">
        <v>3705050878</v>
      </c>
      <c r="B10942" s="190" t="s">
        <v>8349</v>
      </c>
      <c r="C10942" s="190" t="s">
        <v>916</v>
      </c>
      <c r="D10942" s="190" t="s">
        <v>478</v>
      </c>
      <c r="E10942" s="191">
        <v>0</v>
      </c>
    </row>
    <row r="10943" spans="1:5" x14ac:dyDescent="0.25">
      <c r="A10943" s="188">
        <v>3705050879</v>
      </c>
      <c r="B10943" s="188" t="s">
        <v>8350</v>
      </c>
      <c r="C10943" s="188" t="s">
        <v>916</v>
      </c>
      <c r="D10943" s="188" t="s">
        <v>478</v>
      </c>
      <c r="E10943" s="189">
        <v>0</v>
      </c>
    </row>
    <row r="10944" spans="1:5" x14ac:dyDescent="0.25">
      <c r="A10944" s="190">
        <v>3705050880</v>
      </c>
      <c r="B10944" s="190" t="s">
        <v>8351</v>
      </c>
      <c r="C10944" s="190" t="s">
        <v>916</v>
      </c>
      <c r="D10944" s="190" t="s">
        <v>478</v>
      </c>
      <c r="E10944" s="191">
        <v>0</v>
      </c>
    </row>
    <row r="10945" spans="1:5" x14ac:dyDescent="0.25">
      <c r="A10945" s="188">
        <v>3705050881</v>
      </c>
      <c r="B10945" s="188" t="s">
        <v>8352</v>
      </c>
      <c r="C10945" s="188" t="s">
        <v>916</v>
      </c>
      <c r="D10945" s="188" t="s">
        <v>478</v>
      </c>
      <c r="E10945" s="189">
        <v>0</v>
      </c>
    </row>
    <row r="10946" spans="1:5" x14ac:dyDescent="0.25">
      <c r="A10946" s="190">
        <v>3705050882</v>
      </c>
      <c r="B10946" s="190" t="s">
        <v>12677</v>
      </c>
      <c r="C10946" s="190" t="s">
        <v>916</v>
      </c>
      <c r="D10946" s="190" t="s">
        <v>478</v>
      </c>
      <c r="E10946" s="191">
        <v>0</v>
      </c>
    </row>
    <row r="10947" spans="1:5" x14ac:dyDescent="0.25">
      <c r="A10947" s="188">
        <v>3705050883</v>
      </c>
      <c r="B10947" s="188" t="s">
        <v>7256</v>
      </c>
      <c r="C10947" s="188" t="s">
        <v>916</v>
      </c>
      <c r="D10947" s="188" t="s">
        <v>479</v>
      </c>
      <c r="E10947" s="189">
        <v>0</v>
      </c>
    </row>
    <row r="10948" spans="1:5" x14ac:dyDescent="0.25">
      <c r="A10948" s="190">
        <v>3705050884</v>
      </c>
      <c r="B10948" s="190" t="s">
        <v>7257</v>
      </c>
      <c r="C10948" s="190" t="s">
        <v>916</v>
      </c>
      <c r="D10948" s="190" t="s">
        <v>479</v>
      </c>
      <c r="E10948" s="191">
        <v>0</v>
      </c>
    </row>
    <row r="10949" spans="1:5" x14ac:dyDescent="0.25">
      <c r="A10949" s="188">
        <v>3705050885</v>
      </c>
      <c r="B10949" s="188" t="s">
        <v>7258</v>
      </c>
      <c r="C10949" s="188" t="s">
        <v>916</v>
      </c>
      <c r="D10949" s="188" t="s">
        <v>479</v>
      </c>
      <c r="E10949" s="189">
        <v>0</v>
      </c>
    </row>
    <row r="10950" spans="1:5" x14ac:dyDescent="0.25">
      <c r="A10950" s="190">
        <v>3705050886</v>
      </c>
      <c r="B10950" s="190" t="s">
        <v>7259</v>
      </c>
      <c r="C10950" s="190" t="s">
        <v>916</v>
      </c>
      <c r="D10950" s="190" t="s">
        <v>479</v>
      </c>
      <c r="E10950" s="191">
        <v>0</v>
      </c>
    </row>
    <row r="10951" spans="1:5" x14ac:dyDescent="0.25">
      <c r="A10951" s="188">
        <v>3705050887</v>
      </c>
      <c r="B10951" s="188" t="s">
        <v>8353</v>
      </c>
      <c r="C10951" s="188" t="s">
        <v>916</v>
      </c>
      <c r="D10951" s="188" t="s">
        <v>479</v>
      </c>
      <c r="E10951" s="189">
        <v>0</v>
      </c>
    </row>
    <row r="10952" spans="1:5" x14ac:dyDescent="0.25">
      <c r="A10952" s="190">
        <v>3705050888</v>
      </c>
      <c r="B10952" s="190" t="s">
        <v>8354</v>
      </c>
      <c r="C10952" s="190" t="s">
        <v>916</v>
      </c>
      <c r="D10952" s="190" t="s">
        <v>1975</v>
      </c>
      <c r="E10952" s="191">
        <v>0</v>
      </c>
    </row>
    <row r="10953" spans="1:5" x14ac:dyDescent="0.25">
      <c r="A10953" s="188">
        <v>3705050889</v>
      </c>
      <c r="B10953" s="188" t="s">
        <v>8355</v>
      </c>
      <c r="C10953" s="188" t="s">
        <v>916</v>
      </c>
      <c r="D10953" s="188" t="s">
        <v>1975</v>
      </c>
      <c r="E10953" s="189">
        <v>0</v>
      </c>
    </row>
    <row r="10954" spans="1:5" x14ac:dyDescent="0.25">
      <c r="A10954" s="190">
        <v>3705050890</v>
      </c>
      <c r="B10954" s="190" t="s">
        <v>8356</v>
      </c>
      <c r="C10954" s="190" t="s">
        <v>916</v>
      </c>
      <c r="D10954" s="190" t="s">
        <v>1975</v>
      </c>
      <c r="E10954" s="191">
        <v>0</v>
      </c>
    </row>
    <row r="10955" spans="1:5" x14ac:dyDescent="0.25">
      <c r="A10955" s="188">
        <v>3705050891</v>
      </c>
      <c r="B10955" s="188" t="s">
        <v>8357</v>
      </c>
      <c r="C10955" s="188" t="s">
        <v>916</v>
      </c>
      <c r="D10955" s="188" t="s">
        <v>479</v>
      </c>
      <c r="E10955" s="189">
        <v>0</v>
      </c>
    </row>
    <row r="10956" spans="1:5" x14ac:dyDescent="0.25">
      <c r="A10956" s="190">
        <v>3705050892</v>
      </c>
      <c r="B10956" s="190" t="s">
        <v>8358</v>
      </c>
      <c r="C10956" s="190" t="s">
        <v>916</v>
      </c>
      <c r="D10956" s="190" t="s">
        <v>1975</v>
      </c>
      <c r="E10956" s="191">
        <v>0</v>
      </c>
    </row>
    <row r="10957" spans="1:5" x14ac:dyDescent="0.25">
      <c r="A10957" s="188">
        <v>3705050893</v>
      </c>
      <c r="B10957" s="188" t="s">
        <v>8359</v>
      </c>
      <c r="C10957" s="188" t="s">
        <v>916</v>
      </c>
      <c r="D10957" s="188" t="s">
        <v>1975</v>
      </c>
      <c r="E10957" s="189">
        <v>0</v>
      </c>
    </row>
    <row r="10958" spans="1:5" x14ac:dyDescent="0.25">
      <c r="A10958" s="190">
        <v>3705050894</v>
      </c>
      <c r="B10958" s="190" t="s">
        <v>10668</v>
      </c>
      <c r="C10958" s="190" t="s">
        <v>916</v>
      </c>
      <c r="D10958" s="190" t="s">
        <v>479</v>
      </c>
      <c r="E10958" s="191">
        <v>0</v>
      </c>
    </row>
    <row r="10959" spans="1:5" x14ac:dyDescent="0.25">
      <c r="A10959" s="188">
        <v>3705050895</v>
      </c>
      <c r="B10959" s="188" t="s">
        <v>8360</v>
      </c>
      <c r="C10959" s="188" t="s">
        <v>916</v>
      </c>
      <c r="D10959" s="188" t="s">
        <v>479</v>
      </c>
      <c r="E10959" s="189">
        <v>0</v>
      </c>
    </row>
    <row r="10960" spans="1:5" x14ac:dyDescent="0.25">
      <c r="A10960" s="190">
        <v>3705050896</v>
      </c>
      <c r="B10960" s="190" t="s">
        <v>8361</v>
      </c>
      <c r="C10960" s="190" t="s">
        <v>916</v>
      </c>
      <c r="D10960" s="190" t="s">
        <v>479</v>
      </c>
      <c r="E10960" s="191">
        <v>0</v>
      </c>
    </row>
    <row r="10961" spans="1:5" x14ac:dyDescent="0.25">
      <c r="A10961" s="188">
        <v>3705050897</v>
      </c>
      <c r="B10961" s="188" t="s">
        <v>8362</v>
      </c>
      <c r="C10961" s="188" t="s">
        <v>916</v>
      </c>
      <c r="D10961" s="188" t="s">
        <v>479</v>
      </c>
      <c r="E10961" s="189">
        <v>0</v>
      </c>
    </row>
    <row r="10962" spans="1:5" x14ac:dyDescent="0.25">
      <c r="A10962" s="190">
        <v>3705050898</v>
      </c>
      <c r="B10962" s="190" t="s">
        <v>8363</v>
      </c>
      <c r="C10962" s="190" t="s">
        <v>916</v>
      </c>
      <c r="D10962" s="190" t="s">
        <v>1975</v>
      </c>
      <c r="E10962" s="191">
        <v>0</v>
      </c>
    </row>
    <row r="10963" spans="1:5" x14ac:dyDescent="0.25">
      <c r="A10963" s="188">
        <v>3705050899</v>
      </c>
      <c r="B10963" s="188" t="s">
        <v>8364</v>
      </c>
      <c r="C10963" s="188" t="s">
        <v>916</v>
      </c>
      <c r="D10963" s="188" t="s">
        <v>1975</v>
      </c>
      <c r="E10963" s="189">
        <v>0</v>
      </c>
    </row>
    <row r="10964" spans="1:5" x14ac:dyDescent="0.25">
      <c r="A10964" s="190">
        <v>3705050900</v>
      </c>
      <c r="B10964" s="190" t="s">
        <v>8365</v>
      </c>
      <c r="C10964" s="190" t="s">
        <v>916</v>
      </c>
      <c r="D10964" s="190" t="s">
        <v>478</v>
      </c>
      <c r="E10964" s="191">
        <v>0</v>
      </c>
    </row>
    <row r="10965" spans="1:5" x14ac:dyDescent="0.25">
      <c r="A10965" s="188">
        <v>3705050901</v>
      </c>
      <c r="B10965" s="188" t="s">
        <v>8366</v>
      </c>
      <c r="C10965" s="188" t="s">
        <v>916</v>
      </c>
      <c r="D10965" s="188" t="s">
        <v>478</v>
      </c>
      <c r="E10965" s="189">
        <v>0</v>
      </c>
    </row>
    <row r="10966" spans="1:5" x14ac:dyDescent="0.25">
      <c r="A10966" s="190">
        <v>3705050902</v>
      </c>
      <c r="B10966" s="190" t="s">
        <v>8367</v>
      </c>
      <c r="C10966" s="190" t="s">
        <v>916</v>
      </c>
      <c r="D10966" s="190" t="s">
        <v>478</v>
      </c>
      <c r="E10966" s="191">
        <v>0</v>
      </c>
    </row>
    <row r="10967" spans="1:5" x14ac:dyDescent="0.25">
      <c r="A10967" s="188">
        <v>3705050903</v>
      </c>
      <c r="B10967" s="188" t="s">
        <v>8368</v>
      </c>
      <c r="C10967" s="188" t="s">
        <v>916</v>
      </c>
      <c r="D10967" s="188" t="s">
        <v>478</v>
      </c>
      <c r="E10967" s="189">
        <v>0</v>
      </c>
    </row>
    <row r="10968" spans="1:5" x14ac:dyDescent="0.25">
      <c r="A10968" s="190">
        <v>3705050904</v>
      </c>
      <c r="B10968" s="190" t="s">
        <v>8369</v>
      </c>
      <c r="C10968" s="190" t="s">
        <v>916</v>
      </c>
      <c r="D10968" s="190" t="s">
        <v>478</v>
      </c>
      <c r="E10968" s="191">
        <v>0</v>
      </c>
    </row>
    <row r="10969" spans="1:5" x14ac:dyDescent="0.25">
      <c r="A10969" s="188">
        <v>3705050905</v>
      </c>
      <c r="B10969" s="188" t="s">
        <v>8370</v>
      </c>
      <c r="C10969" s="188" t="s">
        <v>916</v>
      </c>
      <c r="D10969" s="188" t="s">
        <v>478</v>
      </c>
      <c r="E10969" s="189">
        <v>0</v>
      </c>
    </row>
    <row r="10970" spans="1:5" x14ac:dyDescent="0.25">
      <c r="A10970" s="190">
        <v>3705050906</v>
      </c>
      <c r="B10970" s="190" t="s">
        <v>10669</v>
      </c>
      <c r="C10970" s="190" t="s">
        <v>916</v>
      </c>
      <c r="D10970" s="190" t="s">
        <v>478</v>
      </c>
      <c r="E10970" s="191">
        <v>0</v>
      </c>
    </row>
    <row r="10971" spans="1:5" x14ac:dyDescent="0.25">
      <c r="A10971" s="188">
        <v>3705050907</v>
      </c>
      <c r="B10971" s="188" t="s">
        <v>8371</v>
      </c>
      <c r="C10971" s="188" t="s">
        <v>916</v>
      </c>
      <c r="D10971" s="188" t="s">
        <v>1975</v>
      </c>
      <c r="E10971" s="189">
        <v>0</v>
      </c>
    </row>
    <row r="10972" spans="1:5" x14ac:dyDescent="0.25">
      <c r="A10972" s="190">
        <v>3705050908</v>
      </c>
      <c r="B10972" s="190" t="s">
        <v>8372</v>
      </c>
      <c r="C10972" s="190" t="s">
        <v>916</v>
      </c>
      <c r="D10972" s="190" t="s">
        <v>1975</v>
      </c>
      <c r="E10972" s="191">
        <v>0</v>
      </c>
    </row>
    <row r="10973" spans="1:5" x14ac:dyDescent="0.25">
      <c r="A10973" s="188">
        <v>3705050909</v>
      </c>
      <c r="B10973" s="188" t="s">
        <v>8373</v>
      </c>
      <c r="C10973" s="188" t="s">
        <v>916</v>
      </c>
      <c r="D10973" s="188" t="s">
        <v>1975</v>
      </c>
      <c r="E10973" s="189">
        <v>0</v>
      </c>
    </row>
    <row r="10974" spans="1:5" x14ac:dyDescent="0.25">
      <c r="A10974" s="190">
        <v>3705050910</v>
      </c>
      <c r="B10974" s="190" t="s">
        <v>8374</v>
      </c>
      <c r="C10974" s="190" t="s">
        <v>916</v>
      </c>
      <c r="D10974" s="190" t="s">
        <v>1975</v>
      </c>
      <c r="E10974" s="191">
        <v>0</v>
      </c>
    </row>
    <row r="10975" spans="1:5" x14ac:dyDescent="0.25">
      <c r="A10975" s="188">
        <v>3705050911</v>
      </c>
      <c r="B10975" s="188" t="s">
        <v>8375</v>
      </c>
      <c r="C10975" s="188" t="s">
        <v>916</v>
      </c>
      <c r="D10975" s="188" t="s">
        <v>1975</v>
      </c>
      <c r="E10975" s="189">
        <v>0</v>
      </c>
    </row>
    <row r="10976" spans="1:5" x14ac:dyDescent="0.25">
      <c r="A10976" s="190">
        <v>3705050912</v>
      </c>
      <c r="B10976" s="190" t="s">
        <v>10670</v>
      </c>
      <c r="C10976" s="190" t="s">
        <v>916</v>
      </c>
      <c r="D10976" s="190" t="s">
        <v>1975</v>
      </c>
      <c r="E10976" s="191">
        <v>0</v>
      </c>
    </row>
    <row r="10977" spans="1:5" x14ac:dyDescent="0.25">
      <c r="A10977" s="188">
        <v>3705050913</v>
      </c>
      <c r="B10977" s="188" t="s">
        <v>8376</v>
      </c>
      <c r="C10977" s="188" t="s">
        <v>916</v>
      </c>
      <c r="D10977" s="188" t="s">
        <v>1975</v>
      </c>
      <c r="E10977" s="189">
        <v>0</v>
      </c>
    </row>
    <row r="10978" spans="1:5" x14ac:dyDescent="0.25">
      <c r="A10978" s="190">
        <v>3705050914</v>
      </c>
      <c r="B10978" s="190" t="s">
        <v>8377</v>
      </c>
      <c r="C10978" s="190" t="s">
        <v>916</v>
      </c>
      <c r="D10978" s="190" t="s">
        <v>1975</v>
      </c>
      <c r="E10978" s="191">
        <v>0</v>
      </c>
    </row>
    <row r="10979" spans="1:5" x14ac:dyDescent="0.25">
      <c r="A10979" s="188">
        <v>3705050915</v>
      </c>
      <c r="B10979" s="188" t="s">
        <v>8378</v>
      </c>
      <c r="C10979" s="188" t="s">
        <v>916</v>
      </c>
      <c r="D10979" s="188" t="s">
        <v>1975</v>
      </c>
      <c r="E10979" s="189">
        <v>0</v>
      </c>
    </row>
    <row r="10980" spans="1:5" x14ac:dyDescent="0.25">
      <c r="A10980" s="190">
        <v>3705050916</v>
      </c>
      <c r="B10980" s="190" t="s">
        <v>8379</v>
      </c>
      <c r="C10980" s="190" t="s">
        <v>916</v>
      </c>
      <c r="D10980" s="190" t="s">
        <v>1975</v>
      </c>
      <c r="E10980" s="191">
        <v>0</v>
      </c>
    </row>
    <row r="10981" spans="1:5" x14ac:dyDescent="0.25">
      <c r="A10981" s="188">
        <v>3705050917</v>
      </c>
      <c r="B10981" s="188" t="s">
        <v>8380</v>
      </c>
      <c r="C10981" s="188" t="s">
        <v>916</v>
      </c>
      <c r="D10981" s="188" t="s">
        <v>1975</v>
      </c>
      <c r="E10981" s="189">
        <v>0</v>
      </c>
    </row>
    <row r="10982" spans="1:5" x14ac:dyDescent="0.25">
      <c r="A10982" s="190">
        <v>3705050918</v>
      </c>
      <c r="B10982" s="190" t="s">
        <v>8381</v>
      </c>
      <c r="C10982" s="190" t="s">
        <v>916</v>
      </c>
      <c r="D10982" s="190" t="s">
        <v>1975</v>
      </c>
      <c r="E10982" s="191">
        <v>0</v>
      </c>
    </row>
    <row r="10983" spans="1:5" x14ac:dyDescent="0.25">
      <c r="A10983" s="188">
        <v>3705050919</v>
      </c>
      <c r="B10983" s="188" t="s">
        <v>8382</v>
      </c>
      <c r="C10983" s="188" t="s">
        <v>916</v>
      </c>
      <c r="D10983" s="188" t="s">
        <v>1975</v>
      </c>
      <c r="E10983" s="189">
        <v>0</v>
      </c>
    </row>
    <row r="10984" spans="1:5" x14ac:dyDescent="0.25">
      <c r="A10984" s="190">
        <v>3705050920</v>
      </c>
      <c r="B10984" s="190" t="s">
        <v>8383</v>
      </c>
      <c r="C10984" s="190" t="s">
        <v>916</v>
      </c>
      <c r="D10984" s="190" t="s">
        <v>1975</v>
      </c>
      <c r="E10984" s="191">
        <v>0</v>
      </c>
    </row>
    <row r="10985" spans="1:5" x14ac:dyDescent="0.25">
      <c r="A10985" s="188">
        <v>3705050921</v>
      </c>
      <c r="B10985" s="188" t="s">
        <v>8384</v>
      </c>
      <c r="C10985" s="188" t="s">
        <v>916</v>
      </c>
      <c r="D10985" s="188" t="s">
        <v>1975</v>
      </c>
      <c r="E10985" s="189">
        <v>0</v>
      </c>
    </row>
    <row r="10986" spans="1:5" x14ac:dyDescent="0.25">
      <c r="A10986" s="190">
        <v>3705050922</v>
      </c>
      <c r="B10986" s="190" t="s">
        <v>7266</v>
      </c>
      <c r="C10986" s="190" t="s">
        <v>916</v>
      </c>
      <c r="D10986" s="190" t="s">
        <v>479</v>
      </c>
      <c r="E10986" s="191">
        <v>0</v>
      </c>
    </row>
    <row r="10987" spans="1:5" x14ac:dyDescent="0.25">
      <c r="A10987" s="188">
        <v>3705050923</v>
      </c>
      <c r="B10987" s="188" t="s">
        <v>8385</v>
      </c>
      <c r="C10987" s="188" t="s">
        <v>916</v>
      </c>
      <c r="D10987" s="188" t="s">
        <v>1975</v>
      </c>
      <c r="E10987" s="189">
        <v>0</v>
      </c>
    </row>
    <row r="10988" spans="1:5" x14ac:dyDescent="0.25">
      <c r="A10988" s="190">
        <v>3705050924</v>
      </c>
      <c r="B10988" s="190" t="s">
        <v>8386</v>
      </c>
      <c r="C10988" s="190" t="s">
        <v>916</v>
      </c>
      <c r="D10988" s="190" t="s">
        <v>1975</v>
      </c>
      <c r="E10988" s="191">
        <v>0</v>
      </c>
    </row>
    <row r="10989" spans="1:5" x14ac:dyDescent="0.25">
      <c r="A10989" s="188">
        <v>3705050925</v>
      </c>
      <c r="B10989" s="188" t="s">
        <v>8387</v>
      </c>
      <c r="C10989" s="188" t="s">
        <v>916</v>
      </c>
      <c r="D10989" s="188" t="s">
        <v>2062</v>
      </c>
      <c r="E10989" s="189">
        <v>0</v>
      </c>
    </row>
    <row r="10990" spans="1:5" x14ac:dyDescent="0.25">
      <c r="A10990" s="190">
        <v>3705050926</v>
      </c>
      <c r="B10990" s="190" t="s">
        <v>8388</v>
      </c>
      <c r="C10990" s="190" t="s">
        <v>916</v>
      </c>
      <c r="D10990" s="190" t="s">
        <v>2062</v>
      </c>
      <c r="E10990" s="191">
        <v>0</v>
      </c>
    </row>
    <row r="10991" spans="1:5" x14ac:dyDescent="0.25">
      <c r="A10991" s="188">
        <v>3705050927</v>
      </c>
      <c r="B10991" s="188" t="s">
        <v>8389</v>
      </c>
      <c r="C10991" s="188" t="s">
        <v>916</v>
      </c>
      <c r="D10991" s="188" t="s">
        <v>2062</v>
      </c>
      <c r="E10991" s="189">
        <v>0</v>
      </c>
    </row>
    <row r="10992" spans="1:5" x14ac:dyDescent="0.25">
      <c r="A10992" s="190">
        <v>3705050928</v>
      </c>
      <c r="B10992" s="190" t="s">
        <v>8390</v>
      </c>
      <c r="C10992" s="190" t="s">
        <v>916</v>
      </c>
      <c r="D10992" s="190" t="s">
        <v>478</v>
      </c>
      <c r="E10992" s="191">
        <v>0</v>
      </c>
    </row>
    <row r="10993" spans="1:5" x14ac:dyDescent="0.25">
      <c r="A10993" s="188">
        <v>3705050929</v>
      </c>
      <c r="B10993" s="188" t="s">
        <v>8391</v>
      </c>
      <c r="C10993" s="188" t="s">
        <v>916</v>
      </c>
      <c r="D10993" s="188" t="s">
        <v>479</v>
      </c>
      <c r="E10993" s="189">
        <v>0</v>
      </c>
    </row>
    <row r="10994" spans="1:5" x14ac:dyDescent="0.25">
      <c r="A10994" s="190">
        <v>3705050930</v>
      </c>
      <c r="B10994" s="190" t="s">
        <v>8392</v>
      </c>
      <c r="C10994" s="190" t="s">
        <v>916</v>
      </c>
      <c r="D10994" s="190" t="s">
        <v>478</v>
      </c>
      <c r="E10994" s="191">
        <v>0</v>
      </c>
    </row>
    <row r="10995" spans="1:5" x14ac:dyDescent="0.25">
      <c r="A10995" s="188">
        <v>3705050931</v>
      </c>
      <c r="B10995" s="188" t="s">
        <v>8393</v>
      </c>
      <c r="C10995" s="188" t="s">
        <v>916</v>
      </c>
      <c r="D10995" s="188" t="s">
        <v>478</v>
      </c>
      <c r="E10995" s="189">
        <v>0</v>
      </c>
    </row>
    <row r="10996" spans="1:5" x14ac:dyDescent="0.25">
      <c r="A10996" s="190">
        <v>3705050932</v>
      </c>
      <c r="B10996" s="190" t="s">
        <v>8394</v>
      </c>
      <c r="C10996" s="190" t="s">
        <v>916</v>
      </c>
      <c r="D10996" s="190" t="s">
        <v>478</v>
      </c>
      <c r="E10996" s="191">
        <v>0</v>
      </c>
    </row>
    <row r="10997" spans="1:5" x14ac:dyDescent="0.25">
      <c r="A10997" s="188">
        <v>3705050933</v>
      </c>
      <c r="B10997" s="188" t="s">
        <v>8395</v>
      </c>
      <c r="C10997" s="188" t="s">
        <v>916</v>
      </c>
      <c r="D10997" s="188" t="s">
        <v>479</v>
      </c>
      <c r="E10997" s="189">
        <v>0</v>
      </c>
    </row>
    <row r="10998" spans="1:5" x14ac:dyDescent="0.25">
      <c r="A10998" s="190">
        <v>3705050934</v>
      </c>
      <c r="B10998" s="190" t="s">
        <v>8396</v>
      </c>
      <c r="C10998" s="190" t="s">
        <v>916</v>
      </c>
      <c r="D10998" s="190" t="s">
        <v>479</v>
      </c>
      <c r="E10998" s="191">
        <v>0</v>
      </c>
    </row>
    <row r="10999" spans="1:5" x14ac:dyDescent="0.25">
      <c r="A10999" s="188">
        <v>3705050935</v>
      </c>
      <c r="B10999" s="188" t="s">
        <v>8397</v>
      </c>
      <c r="C10999" s="188" t="s">
        <v>916</v>
      </c>
      <c r="D10999" s="188" t="s">
        <v>1975</v>
      </c>
      <c r="E10999" s="189">
        <v>0</v>
      </c>
    </row>
    <row r="11000" spans="1:5" x14ac:dyDescent="0.25">
      <c r="A11000" s="190">
        <v>3705050936</v>
      </c>
      <c r="B11000" s="190" t="s">
        <v>8398</v>
      </c>
      <c r="C11000" s="190" t="s">
        <v>916</v>
      </c>
      <c r="D11000" s="190" t="s">
        <v>2062</v>
      </c>
      <c r="E11000" s="191">
        <v>0</v>
      </c>
    </row>
    <row r="11001" spans="1:5" x14ac:dyDescent="0.25">
      <c r="A11001" s="188">
        <v>3705050937</v>
      </c>
      <c r="B11001" s="188" t="s">
        <v>8399</v>
      </c>
      <c r="C11001" s="188" t="s">
        <v>916</v>
      </c>
      <c r="D11001" s="188" t="s">
        <v>479</v>
      </c>
      <c r="E11001" s="189">
        <v>0</v>
      </c>
    </row>
    <row r="11002" spans="1:5" x14ac:dyDescent="0.25">
      <c r="A11002" s="190">
        <v>3705050938</v>
      </c>
      <c r="B11002" s="190" t="s">
        <v>8400</v>
      </c>
      <c r="C11002" s="190" t="s">
        <v>916</v>
      </c>
      <c r="D11002" s="190" t="s">
        <v>479</v>
      </c>
      <c r="E11002" s="191">
        <v>0</v>
      </c>
    </row>
    <row r="11003" spans="1:5" x14ac:dyDescent="0.25">
      <c r="A11003" s="188">
        <v>3705050939</v>
      </c>
      <c r="B11003" s="188" t="s">
        <v>8401</v>
      </c>
      <c r="C11003" s="188" t="s">
        <v>916</v>
      </c>
      <c r="D11003" s="188" t="s">
        <v>479</v>
      </c>
      <c r="E11003" s="189">
        <v>0</v>
      </c>
    </row>
    <row r="11004" spans="1:5" x14ac:dyDescent="0.25">
      <c r="A11004" s="190">
        <v>3705050940</v>
      </c>
      <c r="B11004" s="190" t="s">
        <v>8402</v>
      </c>
      <c r="C11004" s="190" t="s">
        <v>916</v>
      </c>
      <c r="D11004" s="190" t="s">
        <v>479</v>
      </c>
      <c r="E11004" s="191">
        <v>0</v>
      </c>
    </row>
    <row r="11005" spans="1:5" x14ac:dyDescent="0.25">
      <c r="A11005" s="188">
        <v>3705050941</v>
      </c>
      <c r="B11005" s="188" t="s">
        <v>5033</v>
      </c>
      <c r="C11005" s="188" t="s">
        <v>916</v>
      </c>
      <c r="D11005" s="188" t="s">
        <v>479</v>
      </c>
      <c r="E11005" s="189">
        <v>0</v>
      </c>
    </row>
    <row r="11006" spans="1:5" x14ac:dyDescent="0.25">
      <c r="A11006" s="190">
        <v>3705050942</v>
      </c>
      <c r="B11006" s="190" t="s">
        <v>8403</v>
      </c>
      <c r="C11006" s="190" t="s">
        <v>916</v>
      </c>
      <c r="D11006" s="190" t="s">
        <v>479</v>
      </c>
      <c r="E11006" s="191">
        <v>0</v>
      </c>
    </row>
    <row r="11007" spans="1:5" x14ac:dyDescent="0.25">
      <c r="A11007" s="188">
        <v>3705050943</v>
      </c>
      <c r="B11007" s="188" t="s">
        <v>8404</v>
      </c>
      <c r="C11007" s="188" t="s">
        <v>916</v>
      </c>
      <c r="D11007" s="188" t="s">
        <v>479</v>
      </c>
      <c r="E11007" s="189">
        <v>0</v>
      </c>
    </row>
    <row r="11008" spans="1:5" x14ac:dyDescent="0.25">
      <c r="A11008" s="190">
        <v>3705050944</v>
      </c>
      <c r="B11008" s="190" t="s">
        <v>8405</v>
      </c>
      <c r="C11008" s="190" t="s">
        <v>916</v>
      </c>
      <c r="D11008" s="190" t="s">
        <v>479</v>
      </c>
      <c r="E11008" s="191">
        <v>0</v>
      </c>
    </row>
    <row r="11009" spans="1:5" x14ac:dyDescent="0.25">
      <c r="A11009" s="188">
        <v>3705050945</v>
      </c>
      <c r="B11009" s="188" t="s">
        <v>8406</v>
      </c>
      <c r="C11009" s="188" t="s">
        <v>916</v>
      </c>
      <c r="D11009" s="188" t="s">
        <v>479</v>
      </c>
      <c r="E11009" s="189">
        <v>0</v>
      </c>
    </row>
    <row r="11010" spans="1:5" x14ac:dyDescent="0.25">
      <c r="A11010" s="190">
        <v>3705050946</v>
      </c>
      <c r="B11010" s="190" t="s">
        <v>8407</v>
      </c>
      <c r="C11010" s="190" t="s">
        <v>916</v>
      </c>
      <c r="D11010" s="190" t="s">
        <v>479</v>
      </c>
      <c r="E11010" s="191">
        <v>0</v>
      </c>
    </row>
    <row r="11011" spans="1:5" x14ac:dyDescent="0.25">
      <c r="A11011" s="188">
        <v>3705050947</v>
      </c>
      <c r="B11011" s="188" t="s">
        <v>8408</v>
      </c>
      <c r="C11011" s="188" t="s">
        <v>916</v>
      </c>
      <c r="D11011" s="188" t="s">
        <v>479</v>
      </c>
      <c r="E11011" s="189">
        <v>0</v>
      </c>
    </row>
    <row r="11012" spans="1:5" x14ac:dyDescent="0.25">
      <c r="A11012" s="190">
        <v>3705050948</v>
      </c>
      <c r="B11012" s="190" t="s">
        <v>8409</v>
      </c>
      <c r="C11012" s="190" t="s">
        <v>916</v>
      </c>
      <c r="D11012" s="190" t="s">
        <v>1975</v>
      </c>
      <c r="E11012" s="191">
        <v>0</v>
      </c>
    </row>
    <row r="11013" spans="1:5" x14ac:dyDescent="0.25">
      <c r="A11013" s="188">
        <v>3705050949</v>
      </c>
      <c r="B11013" s="188" t="s">
        <v>8410</v>
      </c>
      <c r="C11013" s="188" t="s">
        <v>916</v>
      </c>
      <c r="D11013" s="188" t="s">
        <v>479</v>
      </c>
      <c r="E11013" s="189">
        <v>0</v>
      </c>
    </row>
    <row r="11014" spans="1:5" x14ac:dyDescent="0.25">
      <c r="A11014" s="190">
        <v>3705050950</v>
      </c>
      <c r="B11014" s="190" t="s">
        <v>8411</v>
      </c>
      <c r="C11014" s="190" t="s">
        <v>916</v>
      </c>
      <c r="D11014" s="190" t="s">
        <v>478</v>
      </c>
      <c r="E11014" s="191">
        <v>0</v>
      </c>
    </row>
    <row r="11015" spans="1:5" x14ac:dyDescent="0.25">
      <c r="A11015" s="188">
        <v>3705050951</v>
      </c>
      <c r="B11015" s="188" t="s">
        <v>8412</v>
      </c>
      <c r="C11015" s="188" t="s">
        <v>916</v>
      </c>
      <c r="D11015" s="188" t="s">
        <v>2092</v>
      </c>
      <c r="E11015" s="189">
        <v>0</v>
      </c>
    </row>
    <row r="11016" spans="1:5" x14ac:dyDescent="0.25">
      <c r="A11016" s="190">
        <v>3705050952</v>
      </c>
      <c r="B11016" s="190" t="s">
        <v>8413</v>
      </c>
      <c r="C11016" s="190" t="s">
        <v>916</v>
      </c>
      <c r="D11016" s="190" t="s">
        <v>1975</v>
      </c>
      <c r="E11016" s="191">
        <v>0</v>
      </c>
    </row>
    <row r="11017" spans="1:5" x14ac:dyDescent="0.25">
      <c r="A11017" s="188">
        <v>3705050953</v>
      </c>
      <c r="B11017" s="188" t="s">
        <v>10671</v>
      </c>
      <c r="C11017" s="188" t="s">
        <v>916</v>
      </c>
      <c r="D11017" s="188" t="s">
        <v>1975</v>
      </c>
      <c r="E11017" s="189">
        <v>0</v>
      </c>
    </row>
    <row r="11018" spans="1:5" x14ac:dyDescent="0.25">
      <c r="A11018" s="190">
        <v>3705050954</v>
      </c>
      <c r="B11018" s="190" t="s">
        <v>8414</v>
      </c>
      <c r="C11018" s="190" t="s">
        <v>916</v>
      </c>
      <c r="D11018" s="190" t="s">
        <v>1975</v>
      </c>
      <c r="E11018" s="191">
        <v>0</v>
      </c>
    </row>
    <row r="11019" spans="1:5" x14ac:dyDescent="0.25">
      <c r="A11019" s="188">
        <v>3705050955</v>
      </c>
      <c r="B11019" s="188" t="s">
        <v>7842</v>
      </c>
      <c r="C11019" s="188" t="s">
        <v>916</v>
      </c>
      <c r="D11019" s="188" t="s">
        <v>1975</v>
      </c>
      <c r="E11019" s="189">
        <v>0</v>
      </c>
    </row>
    <row r="11020" spans="1:5" x14ac:dyDescent="0.25">
      <c r="A11020" s="190">
        <v>3705050956</v>
      </c>
      <c r="B11020" s="190" t="s">
        <v>8415</v>
      </c>
      <c r="C11020" s="190" t="s">
        <v>916</v>
      </c>
      <c r="D11020" s="190" t="s">
        <v>1975</v>
      </c>
      <c r="E11020" s="191">
        <v>0</v>
      </c>
    </row>
    <row r="11021" spans="1:5" x14ac:dyDescent="0.25">
      <c r="A11021" s="188">
        <v>3705050957</v>
      </c>
      <c r="B11021" s="188" t="s">
        <v>8416</v>
      </c>
      <c r="C11021" s="188" t="s">
        <v>916</v>
      </c>
      <c r="D11021" s="188" t="s">
        <v>1975</v>
      </c>
      <c r="E11021" s="189">
        <v>0</v>
      </c>
    </row>
    <row r="11022" spans="1:5" x14ac:dyDescent="0.25">
      <c r="A11022" s="190">
        <v>3705050958</v>
      </c>
      <c r="B11022" s="190" t="s">
        <v>8417</v>
      </c>
      <c r="C11022" s="190" t="s">
        <v>916</v>
      </c>
      <c r="D11022" s="190" t="s">
        <v>874</v>
      </c>
      <c r="E11022" s="191">
        <v>0</v>
      </c>
    </row>
    <row r="11023" spans="1:5" x14ac:dyDescent="0.25">
      <c r="A11023" s="188">
        <v>3705050959</v>
      </c>
      <c r="B11023" s="188" t="s">
        <v>8418</v>
      </c>
      <c r="C11023" s="188" t="s">
        <v>916</v>
      </c>
      <c r="D11023" s="188" t="s">
        <v>479</v>
      </c>
      <c r="E11023" s="189">
        <v>0</v>
      </c>
    </row>
    <row r="11024" spans="1:5" x14ac:dyDescent="0.25">
      <c r="A11024" s="190">
        <v>3705050960</v>
      </c>
      <c r="B11024" s="190" t="s">
        <v>8419</v>
      </c>
      <c r="C11024" s="190" t="s">
        <v>916</v>
      </c>
      <c r="D11024" s="190" t="s">
        <v>1975</v>
      </c>
      <c r="E11024" s="191">
        <v>0</v>
      </c>
    </row>
    <row r="11025" spans="1:5" x14ac:dyDescent="0.25">
      <c r="A11025" s="188">
        <v>3705050961</v>
      </c>
      <c r="B11025" s="188" t="s">
        <v>8420</v>
      </c>
      <c r="C11025" s="188" t="s">
        <v>916</v>
      </c>
      <c r="D11025" s="188" t="s">
        <v>1975</v>
      </c>
      <c r="E11025" s="189">
        <v>0</v>
      </c>
    </row>
    <row r="11026" spans="1:5" x14ac:dyDescent="0.25">
      <c r="A11026" s="190">
        <v>3705050962</v>
      </c>
      <c r="B11026" s="190" t="s">
        <v>8421</v>
      </c>
      <c r="C11026" s="190" t="s">
        <v>916</v>
      </c>
      <c r="D11026" s="190" t="s">
        <v>478</v>
      </c>
      <c r="E11026" s="191">
        <v>0</v>
      </c>
    </row>
    <row r="11027" spans="1:5" x14ac:dyDescent="0.25">
      <c r="A11027" s="188">
        <v>3705050963</v>
      </c>
      <c r="B11027" s="188" t="s">
        <v>8422</v>
      </c>
      <c r="C11027" s="188" t="s">
        <v>916</v>
      </c>
      <c r="D11027" s="188" t="s">
        <v>478</v>
      </c>
      <c r="E11027" s="189">
        <v>0</v>
      </c>
    </row>
    <row r="11028" spans="1:5" x14ac:dyDescent="0.25">
      <c r="A11028" s="190">
        <v>3705050964</v>
      </c>
      <c r="B11028" s="190" t="s">
        <v>8423</v>
      </c>
      <c r="C11028" s="190" t="s">
        <v>916</v>
      </c>
      <c r="D11028" s="190" t="s">
        <v>478</v>
      </c>
      <c r="E11028" s="191">
        <v>0</v>
      </c>
    </row>
    <row r="11029" spans="1:5" x14ac:dyDescent="0.25">
      <c r="A11029" s="188">
        <v>3705050965</v>
      </c>
      <c r="B11029" s="188" t="s">
        <v>8424</v>
      </c>
      <c r="C11029" s="188" t="s">
        <v>916</v>
      </c>
      <c r="D11029" s="188" t="s">
        <v>1975</v>
      </c>
      <c r="E11029" s="189">
        <v>0</v>
      </c>
    </row>
    <row r="11030" spans="1:5" x14ac:dyDescent="0.25">
      <c r="A11030" s="190">
        <v>3705050966</v>
      </c>
      <c r="B11030" s="190" t="s">
        <v>8425</v>
      </c>
      <c r="C11030" s="190" t="s">
        <v>916</v>
      </c>
      <c r="D11030" s="190" t="s">
        <v>1975</v>
      </c>
      <c r="E11030" s="191">
        <v>0</v>
      </c>
    </row>
    <row r="11031" spans="1:5" x14ac:dyDescent="0.25">
      <c r="A11031" s="188">
        <v>3705050967</v>
      </c>
      <c r="B11031" s="188" t="s">
        <v>8426</v>
      </c>
      <c r="C11031" s="188" t="s">
        <v>916</v>
      </c>
      <c r="D11031" s="188" t="s">
        <v>478</v>
      </c>
      <c r="E11031" s="189">
        <v>0</v>
      </c>
    </row>
    <row r="11032" spans="1:5" x14ac:dyDescent="0.25">
      <c r="A11032" s="190">
        <v>3705050968</v>
      </c>
      <c r="B11032" s="190" t="s">
        <v>8427</v>
      </c>
      <c r="C11032" s="190" t="s">
        <v>916</v>
      </c>
      <c r="D11032" s="190" t="s">
        <v>1975</v>
      </c>
      <c r="E11032" s="191">
        <v>0</v>
      </c>
    </row>
    <row r="11033" spans="1:5" x14ac:dyDescent="0.25">
      <c r="A11033" s="188">
        <v>3705050969</v>
      </c>
      <c r="B11033" s="188" t="s">
        <v>8428</v>
      </c>
      <c r="C11033" s="188" t="s">
        <v>916</v>
      </c>
      <c r="D11033" s="188" t="s">
        <v>1975</v>
      </c>
      <c r="E11033" s="189">
        <v>0</v>
      </c>
    </row>
    <row r="11034" spans="1:5" x14ac:dyDescent="0.25">
      <c r="A11034" s="190">
        <v>3705050970</v>
      </c>
      <c r="B11034" s="190" t="s">
        <v>8429</v>
      </c>
      <c r="C11034" s="190" t="s">
        <v>916</v>
      </c>
      <c r="D11034" s="190" t="s">
        <v>480</v>
      </c>
      <c r="E11034" s="191">
        <v>0</v>
      </c>
    </row>
    <row r="11035" spans="1:5" x14ac:dyDescent="0.25">
      <c r="A11035" s="188">
        <v>3705050971</v>
      </c>
      <c r="B11035" s="188" t="s">
        <v>8430</v>
      </c>
      <c r="C11035" s="188" t="s">
        <v>916</v>
      </c>
      <c r="D11035" s="188" t="s">
        <v>479</v>
      </c>
      <c r="E11035" s="189">
        <v>0</v>
      </c>
    </row>
    <row r="11036" spans="1:5" x14ac:dyDescent="0.25">
      <c r="A11036" s="190">
        <v>3705050972</v>
      </c>
      <c r="B11036" s="190" t="s">
        <v>8431</v>
      </c>
      <c r="C11036" s="190" t="s">
        <v>916</v>
      </c>
      <c r="D11036" s="190" t="s">
        <v>479</v>
      </c>
      <c r="E11036" s="191">
        <v>0</v>
      </c>
    </row>
    <row r="11037" spans="1:5" x14ac:dyDescent="0.25">
      <c r="A11037" s="188">
        <v>3705050973</v>
      </c>
      <c r="B11037" s="188" t="s">
        <v>8432</v>
      </c>
      <c r="C11037" s="188" t="s">
        <v>916</v>
      </c>
      <c r="D11037" s="188" t="s">
        <v>479</v>
      </c>
      <c r="E11037" s="189">
        <v>0</v>
      </c>
    </row>
    <row r="11038" spans="1:5" x14ac:dyDescent="0.25">
      <c r="A11038" s="190">
        <v>3705050974</v>
      </c>
      <c r="B11038" s="190" t="s">
        <v>8433</v>
      </c>
      <c r="C11038" s="190" t="s">
        <v>916</v>
      </c>
      <c r="D11038" s="190" t="s">
        <v>1975</v>
      </c>
      <c r="E11038" s="191">
        <v>0</v>
      </c>
    </row>
    <row r="11039" spans="1:5" x14ac:dyDescent="0.25">
      <c r="A11039" s="188">
        <v>3705050975</v>
      </c>
      <c r="B11039" s="188" t="s">
        <v>5883</v>
      </c>
      <c r="C11039" s="188" t="s">
        <v>916</v>
      </c>
      <c r="D11039" s="188" t="s">
        <v>479</v>
      </c>
      <c r="E11039" s="189">
        <v>0</v>
      </c>
    </row>
    <row r="11040" spans="1:5" x14ac:dyDescent="0.25">
      <c r="A11040" s="190">
        <v>3705050976</v>
      </c>
      <c r="B11040" s="190" t="s">
        <v>8434</v>
      </c>
      <c r="C11040" s="190" t="s">
        <v>916</v>
      </c>
      <c r="D11040" s="190" t="s">
        <v>479</v>
      </c>
      <c r="E11040" s="191">
        <v>0</v>
      </c>
    </row>
    <row r="11041" spans="1:5" x14ac:dyDescent="0.25">
      <c r="A11041" s="188">
        <v>3705050977</v>
      </c>
      <c r="B11041" s="188" t="s">
        <v>8435</v>
      </c>
      <c r="C11041" s="188" t="s">
        <v>916</v>
      </c>
      <c r="D11041" s="188" t="s">
        <v>479</v>
      </c>
      <c r="E11041" s="189">
        <v>0</v>
      </c>
    </row>
    <row r="11042" spans="1:5" x14ac:dyDescent="0.25">
      <c r="A11042" s="190">
        <v>3705050978</v>
      </c>
      <c r="B11042" s="190" t="s">
        <v>8436</v>
      </c>
      <c r="C11042" s="190" t="s">
        <v>916</v>
      </c>
      <c r="D11042" s="190" t="s">
        <v>1975</v>
      </c>
      <c r="E11042" s="191">
        <v>0</v>
      </c>
    </row>
    <row r="11043" spans="1:5" x14ac:dyDescent="0.25">
      <c r="A11043" s="188">
        <v>3705050979</v>
      </c>
      <c r="B11043" s="188" t="s">
        <v>8437</v>
      </c>
      <c r="C11043" s="188" t="s">
        <v>916</v>
      </c>
      <c r="D11043" s="188" t="s">
        <v>479</v>
      </c>
      <c r="E11043" s="189">
        <v>0</v>
      </c>
    </row>
    <row r="11044" spans="1:5" x14ac:dyDescent="0.25">
      <c r="A11044" s="190">
        <v>3705050980</v>
      </c>
      <c r="B11044" s="190" t="s">
        <v>8438</v>
      </c>
      <c r="C11044" s="190" t="s">
        <v>916</v>
      </c>
      <c r="D11044" s="190" t="s">
        <v>479</v>
      </c>
      <c r="E11044" s="191">
        <v>0</v>
      </c>
    </row>
    <row r="11045" spans="1:5" x14ac:dyDescent="0.25">
      <c r="A11045" s="188">
        <v>3705050981</v>
      </c>
      <c r="B11045" s="188" t="s">
        <v>8439</v>
      </c>
      <c r="C11045" s="188" t="s">
        <v>916</v>
      </c>
      <c r="D11045" s="188" t="s">
        <v>8544</v>
      </c>
      <c r="E11045" s="189">
        <v>0</v>
      </c>
    </row>
    <row r="11046" spans="1:5" x14ac:dyDescent="0.25">
      <c r="A11046" s="190">
        <v>3705050982</v>
      </c>
      <c r="B11046" s="190" t="s">
        <v>8440</v>
      </c>
      <c r="C11046" s="190" t="s">
        <v>916</v>
      </c>
      <c r="D11046" s="190" t="s">
        <v>2354</v>
      </c>
      <c r="E11046" s="191">
        <v>0</v>
      </c>
    </row>
    <row r="11047" spans="1:5" x14ac:dyDescent="0.25">
      <c r="A11047" s="188">
        <v>3705050983</v>
      </c>
      <c r="B11047" s="188" t="s">
        <v>8441</v>
      </c>
      <c r="C11047" s="188" t="s">
        <v>916</v>
      </c>
      <c r="D11047" s="188" t="s">
        <v>479</v>
      </c>
      <c r="E11047" s="189">
        <v>0</v>
      </c>
    </row>
    <row r="11048" spans="1:5" x14ac:dyDescent="0.25">
      <c r="A11048" s="190">
        <v>3705050984</v>
      </c>
      <c r="B11048" s="190" t="s">
        <v>8442</v>
      </c>
      <c r="C11048" s="190" t="s">
        <v>916</v>
      </c>
      <c r="D11048" s="190" t="s">
        <v>479</v>
      </c>
      <c r="E11048" s="191">
        <v>0</v>
      </c>
    </row>
    <row r="11049" spans="1:5" x14ac:dyDescent="0.25">
      <c r="A11049" s="188">
        <v>3705050985</v>
      </c>
      <c r="B11049" s="188" t="s">
        <v>8443</v>
      </c>
      <c r="C11049" s="188" t="s">
        <v>916</v>
      </c>
      <c r="D11049" s="188" t="s">
        <v>479</v>
      </c>
      <c r="E11049" s="189">
        <v>0</v>
      </c>
    </row>
    <row r="11050" spans="1:5" x14ac:dyDescent="0.25">
      <c r="A11050" s="190">
        <v>3705050986</v>
      </c>
      <c r="B11050" s="190" t="s">
        <v>8444</v>
      </c>
      <c r="C11050" s="190" t="s">
        <v>916</v>
      </c>
      <c r="D11050" s="190" t="s">
        <v>478</v>
      </c>
      <c r="E11050" s="191">
        <v>0</v>
      </c>
    </row>
    <row r="11051" spans="1:5" x14ac:dyDescent="0.25">
      <c r="A11051" s="188">
        <v>3705050987</v>
      </c>
      <c r="B11051" s="188" t="s">
        <v>10672</v>
      </c>
      <c r="C11051" s="188" t="s">
        <v>916</v>
      </c>
      <c r="D11051" s="188" t="s">
        <v>1975</v>
      </c>
      <c r="E11051" s="189">
        <v>0</v>
      </c>
    </row>
    <row r="11052" spans="1:5" x14ac:dyDescent="0.25">
      <c r="A11052" s="190">
        <v>3705050988</v>
      </c>
      <c r="B11052" s="190" t="s">
        <v>8445</v>
      </c>
      <c r="C11052" s="190" t="s">
        <v>916</v>
      </c>
      <c r="D11052" s="190" t="s">
        <v>1975</v>
      </c>
      <c r="E11052" s="191">
        <v>0</v>
      </c>
    </row>
    <row r="11053" spans="1:5" x14ac:dyDescent="0.25">
      <c r="A11053" s="188">
        <v>3705050989</v>
      </c>
      <c r="B11053" s="188" t="s">
        <v>8446</v>
      </c>
      <c r="C11053" s="188" t="s">
        <v>916</v>
      </c>
      <c r="D11053" s="188" t="s">
        <v>1975</v>
      </c>
      <c r="E11053" s="189">
        <v>0</v>
      </c>
    </row>
    <row r="11054" spans="1:5" x14ac:dyDescent="0.25">
      <c r="A11054" s="190">
        <v>3705050990</v>
      </c>
      <c r="B11054" s="190" t="s">
        <v>8447</v>
      </c>
      <c r="C11054" s="190" t="s">
        <v>916</v>
      </c>
      <c r="D11054" s="190" t="s">
        <v>874</v>
      </c>
      <c r="E11054" s="191">
        <v>0</v>
      </c>
    </row>
    <row r="11055" spans="1:5" x14ac:dyDescent="0.25">
      <c r="A11055" s="188">
        <v>3705050991</v>
      </c>
      <c r="B11055" s="188" t="s">
        <v>8448</v>
      </c>
      <c r="C11055" s="188" t="s">
        <v>916</v>
      </c>
      <c r="D11055" s="188" t="s">
        <v>874</v>
      </c>
      <c r="E11055" s="189">
        <v>0</v>
      </c>
    </row>
    <row r="11056" spans="1:5" x14ac:dyDescent="0.25">
      <c r="A11056" s="190">
        <v>3705050992</v>
      </c>
      <c r="B11056" s="190" t="s">
        <v>8449</v>
      </c>
      <c r="C11056" s="190" t="s">
        <v>916</v>
      </c>
      <c r="D11056" s="190" t="s">
        <v>1975</v>
      </c>
      <c r="E11056" s="191">
        <v>0</v>
      </c>
    </row>
    <row r="11057" spans="1:5" x14ac:dyDescent="0.25">
      <c r="A11057" s="188">
        <v>3705050993</v>
      </c>
      <c r="B11057" s="188" t="s">
        <v>8450</v>
      </c>
      <c r="C11057" s="188" t="s">
        <v>916</v>
      </c>
      <c r="D11057" s="188" t="s">
        <v>874</v>
      </c>
      <c r="E11057" s="189">
        <v>0</v>
      </c>
    </row>
    <row r="11058" spans="1:5" x14ac:dyDescent="0.25">
      <c r="A11058" s="190">
        <v>3705050994</v>
      </c>
      <c r="B11058" s="190" t="s">
        <v>8451</v>
      </c>
      <c r="C11058" s="190" t="s">
        <v>916</v>
      </c>
      <c r="D11058" s="190" t="s">
        <v>874</v>
      </c>
      <c r="E11058" s="191">
        <v>0</v>
      </c>
    </row>
    <row r="11059" spans="1:5" x14ac:dyDescent="0.25">
      <c r="A11059" s="188">
        <v>3705050995</v>
      </c>
      <c r="B11059" s="188" t="s">
        <v>8452</v>
      </c>
      <c r="C11059" s="188" t="s">
        <v>916</v>
      </c>
      <c r="D11059" s="188" t="s">
        <v>479</v>
      </c>
      <c r="E11059" s="189">
        <v>0</v>
      </c>
    </row>
    <row r="11060" spans="1:5" x14ac:dyDescent="0.25">
      <c r="A11060" s="190">
        <v>3705050996</v>
      </c>
      <c r="B11060" s="190" t="s">
        <v>8453</v>
      </c>
      <c r="C11060" s="190" t="s">
        <v>916</v>
      </c>
      <c r="D11060" s="190" t="s">
        <v>479</v>
      </c>
      <c r="E11060" s="191">
        <v>0</v>
      </c>
    </row>
    <row r="11061" spans="1:5" x14ac:dyDescent="0.25">
      <c r="A11061" s="188">
        <v>3705050997</v>
      </c>
      <c r="B11061" s="188" t="s">
        <v>12117</v>
      </c>
      <c r="C11061" s="188" t="s">
        <v>916</v>
      </c>
      <c r="D11061" s="188" t="s">
        <v>479</v>
      </c>
      <c r="E11061" s="189">
        <v>0</v>
      </c>
    </row>
    <row r="11062" spans="1:5" x14ac:dyDescent="0.25">
      <c r="A11062" s="190">
        <v>3705050998</v>
      </c>
      <c r="B11062" s="190" t="s">
        <v>8454</v>
      </c>
      <c r="C11062" s="190" t="s">
        <v>916</v>
      </c>
      <c r="D11062" s="190" t="s">
        <v>479</v>
      </c>
      <c r="E11062" s="191">
        <v>0</v>
      </c>
    </row>
    <row r="11063" spans="1:5" x14ac:dyDescent="0.25">
      <c r="A11063" s="188">
        <v>3705050999</v>
      </c>
      <c r="B11063" s="188" t="s">
        <v>8455</v>
      </c>
      <c r="C11063" s="188" t="s">
        <v>916</v>
      </c>
      <c r="D11063" s="188" t="s">
        <v>2079</v>
      </c>
      <c r="E11063" s="189">
        <v>0</v>
      </c>
    </row>
    <row r="11064" spans="1:5" x14ac:dyDescent="0.25">
      <c r="A11064" s="190">
        <v>3705051000</v>
      </c>
      <c r="B11064" s="190" t="s">
        <v>8456</v>
      </c>
      <c r="C11064" s="190" t="s">
        <v>916</v>
      </c>
      <c r="D11064" s="190" t="s">
        <v>479</v>
      </c>
      <c r="E11064" s="191">
        <v>0</v>
      </c>
    </row>
    <row r="11065" spans="1:5" x14ac:dyDescent="0.25">
      <c r="A11065" s="188">
        <v>3705051001</v>
      </c>
      <c r="B11065" s="188" t="s">
        <v>8457</v>
      </c>
      <c r="C11065" s="188" t="s">
        <v>916</v>
      </c>
      <c r="D11065" s="188" t="s">
        <v>874</v>
      </c>
      <c r="E11065" s="189">
        <v>0</v>
      </c>
    </row>
    <row r="11066" spans="1:5" x14ac:dyDescent="0.25">
      <c r="A11066" s="190">
        <v>3705051002</v>
      </c>
      <c r="B11066" s="190" t="s">
        <v>8458</v>
      </c>
      <c r="C11066" s="190" t="s">
        <v>916</v>
      </c>
      <c r="D11066" s="190" t="s">
        <v>479</v>
      </c>
      <c r="E11066" s="191">
        <v>0</v>
      </c>
    </row>
    <row r="11067" spans="1:5" x14ac:dyDescent="0.25">
      <c r="A11067" s="188">
        <v>3705051003</v>
      </c>
      <c r="B11067" s="188" t="s">
        <v>12678</v>
      </c>
      <c r="C11067" s="188" t="s">
        <v>916</v>
      </c>
      <c r="D11067" s="188" t="s">
        <v>479</v>
      </c>
      <c r="E11067" s="189">
        <v>0</v>
      </c>
    </row>
    <row r="11068" spans="1:5" x14ac:dyDescent="0.25">
      <c r="A11068" s="190">
        <v>3705051004</v>
      </c>
      <c r="B11068" s="190" t="s">
        <v>8459</v>
      </c>
      <c r="C11068" s="190" t="s">
        <v>916</v>
      </c>
      <c r="D11068" s="190" t="s">
        <v>479</v>
      </c>
      <c r="E11068" s="191">
        <v>0</v>
      </c>
    </row>
    <row r="11069" spans="1:5" x14ac:dyDescent="0.25">
      <c r="A11069" s="188">
        <v>3705051005</v>
      </c>
      <c r="B11069" s="188" t="s">
        <v>8460</v>
      </c>
      <c r="C11069" s="188" t="s">
        <v>916</v>
      </c>
      <c r="D11069" s="188" t="s">
        <v>479</v>
      </c>
      <c r="E11069" s="189">
        <v>0</v>
      </c>
    </row>
    <row r="11070" spans="1:5" x14ac:dyDescent="0.25">
      <c r="A11070" s="190">
        <v>3705051006</v>
      </c>
      <c r="B11070" s="190" t="s">
        <v>8461</v>
      </c>
      <c r="C11070" s="190" t="s">
        <v>916</v>
      </c>
      <c r="D11070" s="190" t="s">
        <v>479</v>
      </c>
      <c r="E11070" s="191">
        <v>0</v>
      </c>
    </row>
    <row r="11071" spans="1:5" x14ac:dyDescent="0.25">
      <c r="A11071" s="188">
        <v>3705051007</v>
      </c>
      <c r="B11071" s="188" t="s">
        <v>8462</v>
      </c>
      <c r="C11071" s="188" t="s">
        <v>916</v>
      </c>
      <c r="D11071" s="188" t="s">
        <v>874</v>
      </c>
      <c r="E11071" s="189">
        <v>0</v>
      </c>
    </row>
    <row r="11072" spans="1:5" x14ac:dyDescent="0.25">
      <c r="A11072" s="190">
        <v>3705051008</v>
      </c>
      <c r="B11072" s="190" t="s">
        <v>8463</v>
      </c>
      <c r="C11072" s="190" t="s">
        <v>916</v>
      </c>
      <c r="D11072" s="190" t="s">
        <v>479</v>
      </c>
      <c r="E11072" s="191">
        <v>0</v>
      </c>
    </row>
    <row r="11073" spans="1:5" x14ac:dyDescent="0.25">
      <c r="A11073" s="188">
        <v>3705051009</v>
      </c>
      <c r="B11073" s="188" t="s">
        <v>8464</v>
      </c>
      <c r="C11073" s="188" t="s">
        <v>916</v>
      </c>
      <c r="D11073" s="188" t="s">
        <v>479</v>
      </c>
      <c r="E11073" s="189">
        <v>0</v>
      </c>
    </row>
    <row r="11074" spans="1:5" x14ac:dyDescent="0.25">
      <c r="A11074" s="190">
        <v>3705051010</v>
      </c>
      <c r="B11074" s="190" t="s">
        <v>8465</v>
      </c>
      <c r="C11074" s="190" t="s">
        <v>916</v>
      </c>
      <c r="D11074" s="190" t="s">
        <v>479</v>
      </c>
      <c r="E11074" s="191">
        <v>0</v>
      </c>
    </row>
    <row r="11075" spans="1:5" x14ac:dyDescent="0.25">
      <c r="A11075" s="188">
        <v>3705051011</v>
      </c>
      <c r="B11075" s="188" t="s">
        <v>8466</v>
      </c>
      <c r="C11075" s="188" t="s">
        <v>916</v>
      </c>
      <c r="D11075" s="188" t="s">
        <v>479</v>
      </c>
      <c r="E11075" s="189">
        <v>0</v>
      </c>
    </row>
    <row r="11076" spans="1:5" x14ac:dyDescent="0.25">
      <c r="A11076" s="190">
        <v>3705051012</v>
      </c>
      <c r="B11076" s="190" t="s">
        <v>8467</v>
      </c>
      <c r="C11076" s="190" t="s">
        <v>916</v>
      </c>
      <c r="D11076" s="190" t="s">
        <v>479</v>
      </c>
      <c r="E11076" s="191">
        <v>0</v>
      </c>
    </row>
    <row r="11077" spans="1:5" x14ac:dyDescent="0.25">
      <c r="A11077" s="188">
        <v>3705051013</v>
      </c>
      <c r="B11077" s="188" t="s">
        <v>8468</v>
      </c>
      <c r="C11077" s="188" t="s">
        <v>916</v>
      </c>
      <c r="D11077" s="188" t="s">
        <v>479</v>
      </c>
      <c r="E11077" s="189">
        <v>0</v>
      </c>
    </row>
    <row r="11078" spans="1:5" x14ac:dyDescent="0.25">
      <c r="A11078" s="190">
        <v>3705051014</v>
      </c>
      <c r="B11078" s="190" t="s">
        <v>8469</v>
      </c>
      <c r="C11078" s="190" t="s">
        <v>916</v>
      </c>
      <c r="D11078" s="190" t="s">
        <v>479</v>
      </c>
      <c r="E11078" s="191">
        <v>0</v>
      </c>
    </row>
    <row r="11079" spans="1:5" x14ac:dyDescent="0.25">
      <c r="A11079" s="188">
        <v>3705051015</v>
      </c>
      <c r="B11079" s="188" t="s">
        <v>8470</v>
      </c>
      <c r="C11079" s="188" t="s">
        <v>916</v>
      </c>
      <c r="D11079" s="188" t="s">
        <v>479</v>
      </c>
      <c r="E11079" s="189">
        <v>0</v>
      </c>
    </row>
    <row r="11080" spans="1:5" x14ac:dyDescent="0.25">
      <c r="A11080" s="190">
        <v>3705051016</v>
      </c>
      <c r="B11080" s="190" t="s">
        <v>8471</v>
      </c>
      <c r="C11080" s="190" t="s">
        <v>916</v>
      </c>
      <c r="D11080" s="190" t="s">
        <v>479</v>
      </c>
      <c r="E11080" s="191">
        <v>0</v>
      </c>
    </row>
    <row r="11081" spans="1:5" x14ac:dyDescent="0.25">
      <c r="A11081" s="188">
        <v>3705051017</v>
      </c>
      <c r="B11081" s="188" t="s">
        <v>8472</v>
      </c>
      <c r="C11081" s="188" t="s">
        <v>916</v>
      </c>
      <c r="D11081" s="188" t="s">
        <v>1975</v>
      </c>
      <c r="E11081" s="189">
        <v>0</v>
      </c>
    </row>
    <row r="11082" spans="1:5" x14ac:dyDescent="0.25">
      <c r="A11082" s="190">
        <v>3705051018</v>
      </c>
      <c r="B11082" s="190" t="s">
        <v>8473</v>
      </c>
      <c r="C11082" s="190" t="s">
        <v>916</v>
      </c>
      <c r="D11082" s="190" t="s">
        <v>1975</v>
      </c>
      <c r="E11082" s="191">
        <v>0</v>
      </c>
    </row>
    <row r="11083" spans="1:5" x14ac:dyDescent="0.25">
      <c r="A11083" s="188">
        <v>3705051019</v>
      </c>
      <c r="B11083" s="188" t="s">
        <v>7319</v>
      </c>
      <c r="C11083" s="188" t="s">
        <v>916</v>
      </c>
      <c r="D11083" s="188" t="s">
        <v>1975</v>
      </c>
      <c r="E11083" s="189">
        <v>0</v>
      </c>
    </row>
    <row r="11084" spans="1:5" x14ac:dyDescent="0.25">
      <c r="A11084" s="190">
        <v>3705051020</v>
      </c>
      <c r="B11084" s="190" t="s">
        <v>8474</v>
      </c>
      <c r="C11084" s="190" t="s">
        <v>916</v>
      </c>
      <c r="D11084" s="190" t="s">
        <v>479</v>
      </c>
      <c r="E11084" s="191">
        <v>0</v>
      </c>
    </row>
    <row r="11085" spans="1:5" x14ac:dyDescent="0.25">
      <c r="A11085" s="188">
        <v>3705051021</v>
      </c>
      <c r="B11085" s="188" t="s">
        <v>8475</v>
      </c>
      <c r="C11085" s="188" t="s">
        <v>916</v>
      </c>
      <c r="D11085" s="188" t="s">
        <v>479</v>
      </c>
      <c r="E11085" s="189">
        <v>0</v>
      </c>
    </row>
    <row r="11086" spans="1:5" x14ac:dyDescent="0.25">
      <c r="A11086" s="190">
        <v>3705051022</v>
      </c>
      <c r="B11086" s="190" t="s">
        <v>8476</v>
      </c>
      <c r="C11086" s="190" t="s">
        <v>916</v>
      </c>
      <c r="D11086" s="190" t="s">
        <v>479</v>
      </c>
      <c r="E11086" s="191">
        <v>0</v>
      </c>
    </row>
    <row r="11087" spans="1:5" x14ac:dyDescent="0.25">
      <c r="A11087" s="188">
        <v>3705051023</v>
      </c>
      <c r="B11087" s="188" t="s">
        <v>8477</v>
      </c>
      <c r="C11087" s="188" t="s">
        <v>916</v>
      </c>
      <c r="D11087" s="188" t="s">
        <v>479</v>
      </c>
      <c r="E11087" s="189">
        <v>0</v>
      </c>
    </row>
    <row r="11088" spans="1:5" x14ac:dyDescent="0.25">
      <c r="A11088" s="190">
        <v>3705051024</v>
      </c>
      <c r="B11088" s="190" t="s">
        <v>8478</v>
      </c>
      <c r="C11088" s="190" t="s">
        <v>916</v>
      </c>
      <c r="D11088" s="190" t="s">
        <v>479</v>
      </c>
      <c r="E11088" s="191">
        <v>0</v>
      </c>
    </row>
    <row r="11089" spans="1:5" x14ac:dyDescent="0.25">
      <c r="A11089" s="188">
        <v>3705051025</v>
      </c>
      <c r="B11089" s="188" t="s">
        <v>8479</v>
      </c>
      <c r="C11089" s="188" t="s">
        <v>916</v>
      </c>
      <c r="D11089" s="188" t="s">
        <v>479</v>
      </c>
      <c r="E11089" s="189">
        <v>0</v>
      </c>
    </row>
    <row r="11090" spans="1:5" x14ac:dyDescent="0.25">
      <c r="A11090" s="190">
        <v>3705051026</v>
      </c>
      <c r="B11090" s="190" t="s">
        <v>8480</v>
      </c>
      <c r="C11090" s="190" t="s">
        <v>916</v>
      </c>
      <c r="D11090" s="190" t="s">
        <v>479</v>
      </c>
      <c r="E11090" s="191">
        <v>0</v>
      </c>
    </row>
    <row r="11091" spans="1:5" x14ac:dyDescent="0.25">
      <c r="A11091" s="188">
        <v>3705051027</v>
      </c>
      <c r="B11091" s="188" t="s">
        <v>10673</v>
      </c>
      <c r="C11091" s="188" t="s">
        <v>916</v>
      </c>
      <c r="D11091" s="188" t="s">
        <v>479</v>
      </c>
      <c r="E11091" s="189">
        <v>0</v>
      </c>
    </row>
    <row r="11092" spans="1:5" x14ac:dyDescent="0.25">
      <c r="A11092" s="190">
        <v>3705051028</v>
      </c>
      <c r="B11092" s="190" t="s">
        <v>8481</v>
      </c>
      <c r="C11092" s="190" t="s">
        <v>916</v>
      </c>
      <c r="D11092" s="190" t="s">
        <v>479</v>
      </c>
      <c r="E11092" s="191">
        <v>0</v>
      </c>
    </row>
    <row r="11093" spans="1:5" x14ac:dyDescent="0.25">
      <c r="A11093" s="188">
        <v>3705051029</v>
      </c>
      <c r="B11093" s="188" t="s">
        <v>8482</v>
      </c>
      <c r="C11093" s="188" t="s">
        <v>916</v>
      </c>
      <c r="D11093" s="188" t="s">
        <v>479</v>
      </c>
      <c r="E11093" s="189">
        <v>0</v>
      </c>
    </row>
    <row r="11094" spans="1:5" x14ac:dyDescent="0.25">
      <c r="A11094" s="190">
        <v>3705051030</v>
      </c>
      <c r="B11094" s="190" t="s">
        <v>8483</v>
      </c>
      <c r="C11094" s="190" t="s">
        <v>916</v>
      </c>
      <c r="D11094" s="190" t="s">
        <v>481</v>
      </c>
      <c r="E11094" s="191">
        <v>0</v>
      </c>
    </row>
    <row r="11095" spans="1:5" x14ac:dyDescent="0.25">
      <c r="A11095" s="188">
        <v>3705051031</v>
      </c>
      <c r="B11095" s="188" t="s">
        <v>8484</v>
      </c>
      <c r="C11095" s="188" t="s">
        <v>916</v>
      </c>
      <c r="D11095" s="188" t="s">
        <v>479</v>
      </c>
      <c r="E11095" s="189">
        <v>0</v>
      </c>
    </row>
    <row r="11096" spans="1:5" x14ac:dyDescent="0.25">
      <c r="A11096" s="190">
        <v>3705051032</v>
      </c>
      <c r="B11096" s="190" t="s">
        <v>8485</v>
      </c>
      <c r="C11096" s="190" t="s">
        <v>916</v>
      </c>
      <c r="D11096" s="190" t="s">
        <v>479</v>
      </c>
      <c r="E11096" s="191">
        <v>0</v>
      </c>
    </row>
    <row r="11097" spans="1:5" x14ac:dyDescent="0.25">
      <c r="A11097" s="188">
        <v>3705051033</v>
      </c>
      <c r="B11097" s="188" t="s">
        <v>8486</v>
      </c>
      <c r="C11097" s="188" t="s">
        <v>916</v>
      </c>
      <c r="D11097" s="188" t="s">
        <v>1975</v>
      </c>
      <c r="E11097" s="189">
        <v>0</v>
      </c>
    </row>
    <row r="11098" spans="1:5" x14ac:dyDescent="0.25">
      <c r="A11098" s="190">
        <v>3705051034</v>
      </c>
      <c r="B11098" s="190" t="s">
        <v>10674</v>
      </c>
      <c r="C11098" s="190" t="s">
        <v>916</v>
      </c>
      <c r="D11098" s="190" t="s">
        <v>1966</v>
      </c>
      <c r="E11098" s="191">
        <v>0</v>
      </c>
    </row>
    <row r="11099" spans="1:5" x14ac:dyDescent="0.25">
      <c r="A11099" s="188">
        <v>3705051035</v>
      </c>
      <c r="B11099" s="188" t="s">
        <v>8487</v>
      </c>
      <c r="C11099" s="188" t="s">
        <v>916</v>
      </c>
      <c r="D11099" s="188" t="s">
        <v>1975</v>
      </c>
      <c r="E11099" s="189">
        <v>0</v>
      </c>
    </row>
    <row r="11100" spans="1:5" x14ac:dyDescent="0.25">
      <c r="A11100" s="190">
        <v>3705051036</v>
      </c>
      <c r="B11100" s="190" t="s">
        <v>8488</v>
      </c>
      <c r="C11100" s="190" t="s">
        <v>916</v>
      </c>
      <c r="D11100" s="190" t="s">
        <v>2002</v>
      </c>
      <c r="E11100" s="191">
        <v>0</v>
      </c>
    </row>
    <row r="11101" spans="1:5" x14ac:dyDescent="0.25">
      <c r="A11101" s="188">
        <v>3705051037</v>
      </c>
      <c r="B11101" s="188" t="s">
        <v>8489</v>
      </c>
      <c r="C11101" s="188" t="s">
        <v>916</v>
      </c>
      <c r="D11101" s="188" t="s">
        <v>874</v>
      </c>
      <c r="E11101" s="189">
        <v>0</v>
      </c>
    </row>
    <row r="11102" spans="1:5" x14ac:dyDescent="0.25">
      <c r="A11102" s="190">
        <v>3705051038</v>
      </c>
      <c r="B11102" s="190" t="s">
        <v>8490</v>
      </c>
      <c r="C11102" s="190" t="s">
        <v>916</v>
      </c>
      <c r="D11102" s="190" t="s">
        <v>1975</v>
      </c>
      <c r="E11102" s="191">
        <v>0</v>
      </c>
    </row>
    <row r="11103" spans="1:5" x14ac:dyDescent="0.25">
      <c r="A11103" s="188">
        <v>3705051039</v>
      </c>
      <c r="B11103" s="188" t="s">
        <v>7504</v>
      </c>
      <c r="C11103" s="188" t="s">
        <v>916</v>
      </c>
      <c r="D11103" s="188" t="s">
        <v>1975</v>
      </c>
      <c r="E11103" s="189">
        <v>0</v>
      </c>
    </row>
    <row r="11104" spans="1:5" x14ac:dyDescent="0.25">
      <c r="A11104" s="190">
        <v>3705051040</v>
      </c>
      <c r="B11104" s="190" t="s">
        <v>8491</v>
      </c>
      <c r="C11104" s="190" t="s">
        <v>916</v>
      </c>
      <c r="D11104" s="190" t="s">
        <v>7255</v>
      </c>
      <c r="E11104" s="191">
        <v>0</v>
      </c>
    </row>
    <row r="11105" spans="1:5" x14ac:dyDescent="0.25">
      <c r="A11105" s="188">
        <v>3705051041</v>
      </c>
      <c r="B11105" s="188" t="s">
        <v>8492</v>
      </c>
      <c r="C11105" s="188" t="s">
        <v>916</v>
      </c>
      <c r="D11105" s="188" t="s">
        <v>478</v>
      </c>
      <c r="E11105" s="189">
        <v>0</v>
      </c>
    </row>
    <row r="11106" spans="1:5" x14ac:dyDescent="0.25">
      <c r="A11106" s="190">
        <v>3705051042</v>
      </c>
      <c r="B11106" s="190" t="s">
        <v>8493</v>
      </c>
      <c r="C11106" s="190" t="s">
        <v>916</v>
      </c>
      <c r="D11106" s="190" t="s">
        <v>1975</v>
      </c>
      <c r="E11106" s="191">
        <v>0</v>
      </c>
    </row>
    <row r="11107" spans="1:5" x14ac:dyDescent="0.25">
      <c r="A11107" s="188">
        <v>3705051043</v>
      </c>
      <c r="B11107" s="188" t="s">
        <v>8494</v>
      </c>
      <c r="C11107" s="188" t="s">
        <v>916</v>
      </c>
      <c r="D11107" s="188" t="s">
        <v>1975</v>
      </c>
      <c r="E11107" s="189">
        <v>0</v>
      </c>
    </row>
    <row r="11108" spans="1:5" x14ac:dyDescent="0.25">
      <c r="A11108" s="190">
        <v>3705051044</v>
      </c>
      <c r="B11108" s="190" t="s">
        <v>8495</v>
      </c>
      <c r="C11108" s="190" t="s">
        <v>916</v>
      </c>
      <c r="D11108" s="190" t="s">
        <v>1975</v>
      </c>
      <c r="E11108" s="191">
        <v>0</v>
      </c>
    </row>
    <row r="11109" spans="1:5" x14ac:dyDescent="0.25">
      <c r="A11109" s="188">
        <v>3705051045</v>
      </c>
      <c r="B11109" s="188" t="s">
        <v>8496</v>
      </c>
      <c r="C11109" s="188" t="s">
        <v>916</v>
      </c>
      <c r="D11109" s="188" t="s">
        <v>1975</v>
      </c>
      <c r="E11109" s="189">
        <v>0</v>
      </c>
    </row>
    <row r="11110" spans="1:5" x14ac:dyDescent="0.25">
      <c r="A11110" s="190">
        <v>3705051046</v>
      </c>
      <c r="B11110" s="190" t="s">
        <v>8497</v>
      </c>
      <c r="C11110" s="190" t="s">
        <v>916</v>
      </c>
      <c r="D11110" s="190" t="s">
        <v>1975</v>
      </c>
      <c r="E11110" s="191">
        <v>0</v>
      </c>
    </row>
    <row r="11111" spans="1:5" x14ac:dyDescent="0.25">
      <c r="A11111" s="188">
        <v>3705051047</v>
      </c>
      <c r="B11111" s="188" t="s">
        <v>8498</v>
      </c>
      <c r="C11111" s="188" t="s">
        <v>916</v>
      </c>
      <c r="D11111" s="188" t="s">
        <v>1975</v>
      </c>
      <c r="E11111" s="189">
        <v>0</v>
      </c>
    </row>
    <row r="11112" spans="1:5" x14ac:dyDescent="0.25">
      <c r="A11112" s="190">
        <v>3705051048</v>
      </c>
      <c r="B11112" s="190" t="s">
        <v>8499</v>
      </c>
      <c r="C11112" s="190" t="s">
        <v>916</v>
      </c>
      <c r="D11112" s="190" t="s">
        <v>479</v>
      </c>
      <c r="E11112" s="191">
        <v>0</v>
      </c>
    </row>
    <row r="11113" spans="1:5" x14ac:dyDescent="0.25">
      <c r="A11113" s="188">
        <v>3705051049</v>
      </c>
      <c r="B11113" s="188" t="s">
        <v>8500</v>
      </c>
      <c r="C11113" s="188" t="s">
        <v>916</v>
      </c>
      <c r="D11113" s="188" t="s">
        <v>479</v>
      </c>
      <c r="E11113" s="189">
        <v>0</v>
      </c>
    </row>
    <row r="11114" spans="1:5" x14ac:dyDescent="0.25">
      <c r="A11114" s="190">
        <v>3705051050</v>
      </c>
      <c r="B11114" s="190" t="s">
        <v>8501</v>
      </c>
      <c r="C11114" s="190" t="s">
        <v>916</v>
      </c>
      <c r="D11114" s="190" t="s">
        <v>478</v>
      </c>
      <c r="E11114" s="191">
        <v>0</v>
      </c>
    </row>
    <row r="11115" spans="1:5" x14ac:dyDescent="0.25">
      <c r="A11115" s="188">
        <v>3705051051</v>
      </c>
      <c r="B11115" s="188" t="s">
        <v>8502</v>
      </c>
      <c r="C11115" s="188" t="s">
        <v>916</v>
      </c>
      <c r="D11115" s="188" t="s">
        <v>1975</v>
      </c>
      <c r="E11115" s="189">
        <v>0</v>
      </c>
    </row>
    <row r="11116" spans="1:5" x14ac:dyDescent="0.25">
      <c r="A11116" s="190">
        <v>3705051052</v>
      </c>
      <c r="B11116" s="190" t="s">
        <v>8503</v>
      </c>
      <c r="C11116" s="190" t="s">
        <v>916</v>
      </c>
      <c r="D11116" s="190" t="s">
        <v>479</v>
      </c>
      <c r="E11116" s="191">
        <v>0</v>
      </c>
    </row>
    <row r="11117" spans="1:5" x14ac:dyDescent="0.25">
      <c r="A11117" s="188">
        <v>3705051053</v>
      </c>
      <c r="B11117" s="188" t="s">
        <v>8504</v>
      </c>
      <c r="C11117" s="188" t="s">
        <v>916</v>
      </c>
      <c r="D11117" s="188" t="s">
        <v>479</v>
      </c>
      <c r="E11117" s="189">
        <v>0</v>
      </c>
    </row>
    <row r="11118" spans="1:5" x14ac:dyDescent="0.25">
      <c r="A11118" s="190">
        <v>3705051054</v>
      </c>
      <c r="B11118" s="190" t="s">
        <v>8505</v>
      </c>
      <c r="C11118" s="190" t="s">
        <v>916</v>
      </c>
      <c r="D11118" s="190" t="s">
        <v>8545</v>
      </c>
      <c r="E11118" s="191">
        <v>0</v>
      </c>
    </row>
    <row r="11119" spans="1:5" x14ac:dyDescent="0.25">
      <c r="A11119" s="188">
        <v>3705051055</v>
      </c>
      <c r="B11119" s="188" t="s">
        <v>8506</v>
      </c>
      <c r="C11119" s="188" t="s">
        <v>916</v>
      </c>
      <c r="D11119" s="188" t="s">
        <v>479</v>
      </c>
      <c r="E11119" s="189">
        <v>0</v>
      </c>
    </row>
    <row r="11120" spans="1:5" x14ac:dyDescent="0.25">
      <c r="A11120" s="190">
        <v>3705051056</v>
      </c>
      <c r="B11120" s="190" t="s">
        <v>8507</v>
      </c>
      <c r="C11120" s="190" t="s">
        <v>916</v>
      </c>
      <c r="D11120" s="190" t="s">
        <v>479</v>
      </c>
      <c r="E11120" s="191">
        <v>0</v>
      </c>
    </row>
    <row r="11121" spans="1:5" x14ac:dyDescent="0.25">
      <c r="A11121" s="188">
        <v>3705051057</v>
      </c>
      <c r="B11121" s="188" t="s">
        <v>8508</v>
      </c>
      <c r="C11121" s="188" t="s">
        <v>916</v>
      </c>
      <c r="D11121" s="188" t="s">
        <v>479</v>
      </c>
      <c r="E11121" s="189">
        <v>0</v>
      </c>
    </row>
    <row r="11122" spans="1:5" x14ac:dyDescent="0.25">
      <c r="A11122" s="190">
        <v>3705051058</v>
      </c>
      <c r="B11122" s="190" t="s">
        <v>8509</v>
      </c>
      <c r="C11122" s="190" t="s">
        <v>916</v>
      </c>
      <c r="D11122" s="190" t="s">
        <v>479</v>
      </c>
      <c r="E11122" s="191">
        <v>0</v>
      </c>
    </row>
    <row r="11123" spans="1:5" x14ac:dyDescent="0.25">
      <c r="A11123" s="188">
        <v>3705051059</v>
      </c>
      <c r="B11123" s="188" t="s">
        <v>8510</v>
      </c>
      <c r="C11123" s="188" t="s">
        <v>916</v>
      </c>
      <c r="D11123" s="188" t="s">
        <v>479</v>
      </c>
      <c r="E11123" s="189">
        <v>0</v>
      </c>
    </row>
    <row r="11124" spans="1:5" x14ac:dyDescent="0.25">
      <c r="A11124" s="190">
        <v>3705051060</v>
      </c>
      <c r="B11124" s="190" t="s">
        <v>10675</v>
      </c>
      <c r="C11124" s="190" t="s">
        <v>916</v>
      </c>
      <c r="D11124" s="190" t="s">
        <v>479</v>
      </c>
      <c r="E11124" s="191">
        <v>0</v>
      </c>
    </row>
    <row r="11125" spans="1:5" x14ac:dyDescent="0.25">
      <c r="A11125" s="188">
        <v>3705051061</v>
      </c>
      <c r="B11125" s="188" t="s">
        <v>12679</v>
      </c>
      <c r="C11125" s="188" t="s">
        <v>916</v>
      </c>
      <c r="D11125" s="188" t="s">
        <v>479</v>
      </c>
      <c r="E11125" s="189">
        <v>0</v>
      </c>
    </row>
    <row r="11126" spans="1:5" x14ac:dyDescent="0.25">
      <c r="A11126" s="190">
        <v>3705051062</v>
      </c>
      <c r="B11126" s="190" t="s">
        <v>10676</v>
      </c>
      <c r="C11126" s="190" t="s">
        <v>916</v>
      </c>
      <c r="D11126" s="190" t="s">
        <v>479</v>
      </c>
      <c r="E11126" s="191">
        <v>0</v>
      </c>
    </row>
    <row r="11127" spans="1:5" x14ac:dyDescent="0.25">
      <c r="A11127" s="188">
        <v>3705051063</v>
      </c>
      <c r="B11127" s="188" t="s">
        <v>12680</v>
      </c>
      <c r="C11127" s="188" t="s">
        <v>916</v>
      </c>
      <c r="D11127" s="188" t="s">
        <v>479</v>
      </c>
      <c r="E11127" s="189">
        <v>0</v>
      </c>
    </row>
    <row r="11128" spans="1:5" x14ac:dyDescent="0.25">
      <c r="A11128" s="190">
        <v>3705051064</v>
      </c>
      <c r="B11128" s="190" t="s">
        <v>10677</v>
      </c>
      <c r="C11128" s="190" t="s">
        <v>916</v>
      </c>
      <c r="D11128" s="190" t="s">
        <v>479</v>
      </c>
      <c r="E11128" s="191">
        <v>0</v>
      </c>
    </row>
    <row r="11129" spans="1:5" x14ac:dyDescent="0.25">
      <c r="A11129" s="188">
        <v>3705051065</v>
      </c>
      <c r="B11129" s="188" t="s">
        <v>10678</v>
      </c>
      <c r="C11129" s="188" t="s">
        <v>916</v>
      </c>
      <c r="D11129" s="188" t="s">
        <v>479</v>
      </c>
      <c r="E11129" s="189">
        <v>0</v>
      </c>
    </row>
    <row r="11130" spans="1:5" x14ac:dyDescent="0.25">
      <c r="A11130" s="190">
        <v>3705051066</v>
      </c>
      <c r="B11130" s="190" t="s">
        <v>10679</v>
      </c>
      <c r="C11130" s="190" t="s">
        <v>916</v>
      </c>
      <c r="D11130" s="190" t="s">
        <v>479</v>
      </c>
      <c r="E11130" s="191">
        <v>0</v>
      </c>
    </row>
    <row r="11131" spans="1:5" x14ac:dyDescent="0.25">
      <c r="A11131" s="188">
        <v>3705051067</v>
      </c>
      <c r="B11131" s="188" t="s">
        <v>10680</v>
      </c>
      <c r="C11131" s="188" t="s">
        <v>916</v>
      </c>
      <c r="D11131" s="188" t="s">
        <v>479</v>
      </c>
      <c r="E11131" s="189">
        <v>0</v>
      </c>
    </row>
    <row r="11132" spans="1:5" x14ac:dyDescent="0.25">
      <c r="A11132" s="190">
        <v>3705051068</v>
      </c>
      <c r="B11132" s="190" t="s">
        <v>10681</v>
      </c>
      <c r="C11132" s="190" t="s">
        <v>916</v>
      </c>
      <c r="D11132" s="190" t="s">
        <v>1975</v>
      </c>
      <c r="E11132" s="191">
        <v>0</v>
      </c>
    </row>
    <row r="11133" spans="1:5" x14ac:dyDescent="0.25">
      <c r="A11133" s="188">
        <v>3705051069</v>
      </c>
      <c r="B11133" s="188" t="s">
        <v>10682</v>
      </c>
      <c r="C11133" s="188" t="s">
        <v>916</v>
      </c>
      <c r="D11133" s="188" t="s">
        <v>1975</v>
      </c>
      <c r="E11133" s="189">
        <v>0</v>
      </c>
    </row>
    <row r="11134" spans="1:5" x14ac:dyDescent="0.25">
      <c r="A11134" s="190">
        <v>3705051070</v>
      </c>
      <c r="B11134" s="190" t="s">
        <v>10683</v>
      </c>
      <c r="C11134" s="190" t="s">
        <v>916</v>
      </c>
      <c r="D11134" s="190" t="s">
        <v>1975</v>
      </c>
      <c r="E11134" s="191">
        <v>0</v>
      </c>
    </row>
    <row r="11135" spans="1:5" x14ac:dyDescent="0.25">
      <c r="A11135" s="188">
        <v>3705051071</v>
      </c>
      <c r="B11135" s="188" t="s">
        <v>10684</v>
      </c>
      <c r="C11135" s="188" t="s">
        <v>916</v>
      </c>
      <c r="D11135" s="188" t="s">
        <v>1975</v>
      </c>
      <c r="E11135" s="189">
        <v>0</v>
      </c>
    </row>
    <row r="11136" spans="1:5" x14ac:dyDescent="0.25">
      <c r="A11136" s="190">
        <v>3705051072</v>
      </c>
      <c r="B11136" s="190" t="s">
        <v>10685</v>
      </c>
      <c r="C11136" s="190" t="s">
        <v>916</v>
      </c>
      <c r="D11136" s="190" t="s">
        <v>479</v>
      </c>
      <c r="E11136" s="191">
        <v>0</v>
      </c>
    </row>
    <row r="11137" spans="1:5" x14ac:dyDescent="0.25">
      <c r="A11137" s="188">
        <v>3705051073</v>
      </c>
      <c r="B11137" s="188" t="s">
        <v>10686</v>
      </c>
      <c r="C11137" s="188" t="s">
        <v>916</v>
      </c>
      <c r="D11137" s="188" t="s">
        <v>909</v>
      </c>
      <c r="E11137" s="189">
        <v>0</v>
      </c>
    </row>
    <row r="11138" spans="1:5" x14ac:dyDescent="0.25">
      <c r="A11138" s="190">
        <v>3705051074</v>
      </c>
      <c r="B11138" s="190" t="s">
        <v>10687</v>
      </c>
      <c r="C11138" s="190" t="s">
        <v>916</v>
      </c>
      <c r="D11138" s="190" t="s">
        <v>909</v>
      </c>
      <c r="E11138" s="191">
        <v>0</v>
      </c>
    </row>
    <row r="11139" spans="1:5" x14ac:dyDescent="0.25">
      <c r="A11139" s="188">
        <v>3705051075</v>
      </c>
      <c r="B11139" s="188" t="s">
        <v>10688</v>
      </c>
      <c r="C11139" s="188" t="s">
        <v>916</v>
      </c>
      <c r="D11139" s="188" t="s">
        <v>909</v>
      </c>
      <c r="E11139" s="189">
        <v>0</v>
      </c>
    </row>
    <row r="11140" spans="1:5" x14ac:dyDescent="0.25">
      <c r="A11140" s="190">
        <v>3705051076</v>
      </c>
      <c r="B11140" s="190" t="s">
        <v>10689</v>
      </c>
      <c r="C11140" s="190" t="s">
        <v>916</v>
      </c>
      <c r="D11140" s="190" t="s">
        <v>1975</v>
      </c>
      <c r="E11140" s="191">
        <v>0</v>
      </c>
    </row>
    <row r="11141" spans="1:5" x14ac:dyDescent="0.25">
      <c r="A11141" s="188">
        <v>3705051077</v>
      </c>
      <c r="B11141" s="188" t="s">
        <v>10690</v>
      </c>
      <c r="C11141" s="188" t="s">
        <v>916</v>
      </c>
      <c r="D11141" s="188" t="s">
        <v>479</v>
      </c>
      <c r="E11141" s="189">
        <v>0</v>
      </c>
    </row>
    <row r="11142" spans="1:5" x14ac:dyDescent="0.25">
      <c r="A11142" s="190">
        <v>3705051078</v>
      </c>
      <c r="B11142" s="190" t="s">
        <v>10691</v>
      </c>
      <c r="C11142" s="190" t="s">
        <v>916</v>
      </c>
      <c r="D11142" s="190" t="s">
        <v>1975</v>
      </c>
      <c r="E11142" s="191">
        <v>0</v>
      </c>
    </row>
    <row r="11143" spans="1:5" x14ac:dyDescent="0.25">
      <c r="A11143" s="188">
        <v>3705051079</v>
      </c>
      <c r="B11143" s="188" t="s">
        <v>10692</v>
      </c>
      <c r="C11143" s="188" t="s">
        <v>916</v>
      </c>
      <c r="D11143" s="188" t="s">
        <v>1975</v>
      </c>
      <c r="E11143" s="189">
        <v>0</v>
      </c>
    </row>
    <row r="11144" spans="1:5" x14ac:dyDescent="0.25">
      <c r="A11144" s="190">
        <v>3705051080</v>
      </c>
      <c r="B11144" s="190" t="s">
        <v>10693</v>
      </c>
      <c r="C11144" s="190" t="s">
        <v>916</v>
      </c>
      <c r="D11144" s="190" t="s">
        <v>2062</v>
      </c>
      <c r="E11144" s="191">
        <v>0</v>
      </c>
    </row>
    <row r="11145" spans="1:5" x14ac:dyDescent="0.25">
      <c r="A11145" s="188">
        <v>3705051081</v>
      </c>
      <c r="B11145" s="188" t="s">
        <v>10694</v>
      </c>
      <c r="C11145" s="188" t="s">
        <v>916</v>
      </c>
      <c r="D11145" s="188" t="s">
        <v>479</v>
      </c>
      <c r="E11145" s="189">
        <v>0</v>
      </c>
    </row>
    <row r="11146" spans="1:5" x14ac:dyDescent="0.25">
      <c r="A11146" s="190">
        <v>3705051082</v>
      </c>
      <c r="B11146" s="190" t="s">
        <v>10695</v>
      </c>
      <c r="C11146" s="190" t="s">
        <v>916</v>
      </c>
      <c r="D11146" s="190" t="s">
        <v>2062</v>
      </c>
      <c r="E11146" s="191">
        <v>0</v>
      </c>
    </row>
    <row r="11147" spans="1:5" x14ac:dyDescent="0.25">
      <c r="A11147" s="188">
        <v>3705051083</v>
      </c>
      <c r="B11147" s="188" t="s">
        <v>10696</v>
      </c>
      <c r="C11147" s="188" t="s">
        <v>916</v>
      </c>
      <c r="D11147" s="188" t="s">
        <v>479</v>
      </c>
      <c r="E11147" s="189">
        <v>0</v>
      </c>
    </row>
    <row r="11148" spans="1:5" x14ac:dyDescent="0.25">
      <c r="A11148" s="190">
        <v>3705051084</v>
      </c>
      <c r="B11148" s="190" t="s">
        <v>10697</v>
      </c>
      <c r="C11148" s="190" t="s">
        <v>916</v>
      </c>
      <c r="D11148" s="190" t="s">
        <v>478</v>
      </c>
      <c r="E11148" s="191">
        <v>0</v>
      </c>
    </row>
    <row r="11149" spans="1:5" x14ac:dyDescent="0.25">
      <c r="A11149" s="188">
        <v>3705051085</v>
      </c>
      <c r="B11149" s="188" t="s">
        <v>7505</v>
      </c>
      <c r="C11149" s="188" t="s">
        <v>916</v>
      </c>
      <c r="D11149" s="188" t="s">
        <v>479</v>
      </c>
      <c r="E11149" s="189">
        <v>0</v>
      </c>
    </row>
    <row r="11150" spans="1:5" x14ac:dyDescent="0.25">
      <c r="A11150" s="190">
        <v>3705051086</v>
      </c>
      <c r="B11150" s="190" t="s">
        <v>10698</v>
      </c>
      <c r="C11150" s="190" t="s">
        <v>916</v>
      </c>
      <c r="D11150" s="190" t="s">
        <v>478</v>
      </c>
      <c r="E11150" s="191">
        <v>0</v>
      </c>
    </row>
    <row r="11151" spans="1:5" x14ac:dyDescent="0.25">
      <c r="A11151" s="188">
        <v>3705051087</v>
      </c>
      <c r="B11151" s="188" t="s">
        <v>7506</v>
      </c>
      <c r="C11151" s="188" t="s">
        <v>916</v>
      </c>
      <c r="D11151" s="188" t="s">
        <v>479</v>
      </c>
      <c r="E11151" s="189">
        <v>0</v>
      </c>
    </row>
    <row r="11152" spans="1:5" x14ac:dyDescent="0.25">
      <c r="A11152" s="190">
        <v>3705051088</v>
      </c>
      <c r="B11152" s="190" t="s">
        <v>10699</v>
      </c>
      <c r="C11152" s="190" t="s">
        <v>916</v>
      </c>
      <c r="D11152" s="190" t="s">
        <v>2002</v>
      </c>
      <c r="E11152" s="191">
        <v>0</v>
      </c>
    </row>
    <row r="11153" spans="1:5" x14ac:dyDescent="0.25">
      <c r="A11153" s="188">
        <v>3705051089</v>
      </c>
      <c r="B11153" s="188" t="s">
        <v>7507</v>
      </c>
      <c r="C11153" s="188" t="s">
        <v>916</v>
      </c>
      <c r="D11153" s="188" t="s">
        <v>479</v>
      </c>
      <c r="E11153" s="189">
        <v>0</v>
      </c>
    </row>
    <row r="11154" spans="1:5" x14ac:dyDescent="0.25">
      <c r="A11154" s="190">
        <v>3705051090</v>
      </c>
      <c r="B11154" s="190" t="s">
        <v>7508</v>
      </c>
      <c r="C11154" s="190" t="s">
        <v>916</v>
      </c>
      <c r="D11154" s="190" t="s">
        <v>479</v>
      </c>
      <c r="E11154" s="191">
        <v>0</v>
      </c>
    </row>
    <row r="11155" spans="1:5" x14ac:dyDescent="0.25">
      <c r="A11155" s="188">
        <v>3705051091</v>
      </c>
      <c r="B11155" s="188" t="s">
        <v>10700</v>
      </c>
      <c r="C11155" s="188" t="s">
        <v>916</v>
      </c>
      <c r="D11155" s="188" t="s">
        <v>479</v>
      </c>
      <c r="E11155" s="189">
        <v>0</v>
      </c>
    </row>
    <row r="11156" spans="1:5" x14ac:dyDescent="0.25">
      <c r="A11156" s="190">
        <v>3705051092</v>
      </c>
      <c r="B11156" s="190" t="s">
        <v>10701</v>
      </c>
      <c r="C11156" s="190" t="s">
        <v>916</v>
      </c>
      <c r="D11156" s="190" t="s">
        <v>479</v>
      </c>
      <c r="E11156" s="191">
        <v>0</v>
      </c>
    </row>
    <row r="11157" spans="1:5" x14ac:dyDescent="0.25">
      <c r="A11157" s="188">
        <v>3705051093</v>
      </c>
      <c r="B11157" s="188" t="s">
        <v>9376</v>
      </c>
      <c r="C11157" s="188" t="s">
        <v>916</v>
      </c>
      <c r="D11157" s="188" t="s">
        <v>479</v>
      </c>
      <c r="E11157" s="189">
        <v>0</v>
      </c>
    </row>
    <row r="11158" spans="1:5" x14ac:dyDescent="0.25">
      <c r="A11158" s="190">
        <v>3705051094</v>
      </c>
      <c r="B11158" s="190" t="s">
        <v>10702</v>
      </c>
      <c r="C11158" s="190" t="s">
        <v>916</v>
      </c>
      <c r="D11158" s="190" t="s">
        <v>2092</v>
      </c>
      <c r="E11158" s="191">
        <v>0</v>
      </c>
    </row>
    <row r="11159" spans="1:5" x14ac:dyDescent="0.25">
      <c r="A11159" s="188">
        <v>3705051095</v>
      </c>
      <c r="B11159" s="188" t="s">
        <v>10703</v>
      </c>
      <c r="C11159" s="188" t="s">
        <v>916</v>
      </c>
      <c r="D11159" s="188" t="s">
        <v>2092</v>
      </c>
      <c r="E11159" s="189">
        <v>0</v>
      </c>
    </row>
    <row r="11160" spans="1:5" x14ac:dyDescent="0.25">
      <c r="A11160" s="190">
        <v>3705051096</v>
      </c>
      <c r="B11160" s="190" t="s">
        <v>10704</v>
      </c>
      <c r="C11160" s="190" t="s">
        <v>916</v>
      </c>
      <c r="D11160" s="190" t="s">
        <v>2092</v>
      </c>
      <c r="E11160" s="191">
        <v>0</v>
      </c>
    </row>
    <row r="11161" spans="1:5" x14ac:dyDescent="0.25">
      <c r="A11161" s="188">
        <v>3705051097</v>
      </c>
      <c r="B11161" s="188" t="s">
        <v>10705</v>
      </c>
      <c r="C11161" s="188" t="s">
        <v>916</v>
      </c>
      <c r="D11161" s="188" t="s">
        <v>2092</v>
      </c>
      <c r="E11161" s="189">
        <v>0</v>
      </c>
    </row>
    <row r="11162" spans="1:5" x14ac:dyDescent="0.25">
      <c r="A11162" s="190">
        <v>3705051098</v>
      </c>
      <c r="B11162" s="190" t="s">
        <v>10706</v>
      </c>
      <c r="C11162" s="190" t="s">
        <v>916</v>
      </c>
      <c r="D11162" s="190" t="s">
        <v>2092</v>
      </c>
      <c r="E11162" s="191">
        <v>0</v>
      </c>
    </row>
    <row r="11163" spans="1:5" x14ac:dyDescent="0.25">
      <c r="A11163" s="188">
        <v>3705051099</v>
      </c>
      <c r="B11163" s="188" t="s">
        <v>10707</v>
      </c>
      <c r="C11163" s="188" t="s">
        <v>916</v>
      </c>
      <c r="D11163" s="188" t="s">
        <v>1975</v>
      </c>
      <c r="E11163" s="189">
        <v>0</v>
      </c>
    </row>
    <row r="11164" spans="1:5" x14ac:dyDescent="0.25">
      <c r="A11164" s="190">
        <v>3705051100</v>
      </c>
      <c r="B11164" s="190" t="s">
        <v>10708</v>
      </c>
      <c r="C11164" s="190" t="s">
        <v>916</v>
      </c>
      <c r="D11164" s="190" t="s">
        <v>1975</v>
      </c>
      <c r="E11164" s="191">
        <v>0</v>
      </c>
    </row>
    <row r="11165" spans="1:5" x14ac:dyDescent="0.25">
      <c r="A11165" s="188">
        <v>3705051101</v>
      </c>
      <c r="B11165" s="188" t="s">
        <v>10709</v>
      </c>
      <c r="C11165" s="188" t="s">
        <v>916</v>
      </c>
      <c r="D11165" s="188" t="s">
        <v>1975</v>
      </c>
      <c r="E11165" s="189">
        <v>0</v>
      </c>
    </row>
    <row r="11166" spans="1:5" x14ac:dyDescent="0.25">
      <c r="A11166" s="190">
        <v>3705051102</v>
      </c>
      <c r="B11166" s="190" t="s">
        <v>10710</v>
      </c>
      <c r="C11166" s="190" t="s">
        <v>916</v>
      </c>
      <c r="D11166" s="190" t="s">
        <v>1975</v>
      </c>
      <c r="E11166" s="191">
        <v>0</v>
      </c>
    </row>
    <row r="11167" spans="1:5" x14ac:dyDescent="0.25">
      <c r="A11167" s="188">
        <v>3705051103</v>
      </c>
      <c r="B11167" s="188" t="s">
        <v>10711</v>
      </c>
      <c r="C11167" s="188" t="s">
        <v>916</v>
      </c>
      <c r="D11167" s="188" t="s">
        <v>1975</v>
      </c>
      <c r="E11167" s="189">
        <v>0</v>
      </c>
    </row>
    <row r="11168" spans="1:5" x14ac:dyDescent="0.25">
      <c r="A11168" s="190">
        <v>3705051104</v>
      </c>
      <c r="B11168" s="190" t="s">
        <v>10712</v>
      </c>
      <c r="C11168" s="190" t="s">
        <v>916</v>
      </c>
      <c r="D11168" s="190" t="s">
        <v>1975</v>
      </c>
      <c r="E11168" s="191">
        <v>0</v>
      </c>
    </row>
    <row r="11169" spans="1:5" x14ac:dyDescent="0.25">
      <c r="A11169" s="188">
        <v>3705051105</v>
      </c>
      <c r="B11169" s="188" t="s">
        <v>10713</v>
      </c>
      <c r="C11169" s="188" t="s">
        <v>916</v>
      </c>
      <c r="D11169" s="188" t="s">
        <v>1975</v>
      </c>
      <c r="E11169" s="189">
        <v>0</v>
      </c>
    </row>
    <row r="11170" spans="1:5" x14ac:dyDescent="0.25">
      <c r="A11170" s="190">
        <v>3705051106</v>
      </c>
      <c r="B11170" s="190" t="s">
        <v>10714</v>
      </c>
      <c r="C11170" s="190" t="s">
        <v>916</v>
      </c>
      <c r="D11170" s="190" t="s">
        <v>1975</v>
      </c>
      <c r="E11170" s="191">
        <v>0</v>
      </c>
    </row>
    <row r="11171" spans="1:5" x14ac:dyDescent="0.25">
      <c r="A11171" s="188">
        <v>3705051107</v>
      </c>
      <c r="B11171" s="188" t="s">
        <v>10715</v>
      </c>
      <c r="C11171" s="188" t="s">
        <v>916</v>
      </c>
      <c r="D11171" s="188" t="s">
        <v>1975</v>
      </c>
      <c r="E11171" s="189">
        <v>0</v>
      </c>
    </row>
    <row r="11172" spans="1:5" x14ac:dyDescent="0.25">
      <c r="A11172" s="190">
        <v>3705051108</v>
      </c>
      <c r="B11172" s="190" t="s">
        <v>10716</v>
      </c>
      <c r="C11172" s="190" t="s">
        <v>916</v>
      </c>
      <c r="D11172" s="190" t="s">
        <v>1975</v>
      </c>
      <c r="E11172" s="191">
        <v>0</v>
      </c>
    </row>
    <row r="11173" spans="1:5" x14ac:dyDescent="0.25">
      <c r="A11173" s="188">
        <v>3705051109</v>
      </c>
      <c r="B11173" s="188" t="s">
        <v>10717</v>
      </c>
      <c r="C11173" s="188" t="s">
        <v>916</v>
      </c>
      <c r="D11173" s="188" t="s">
        <v>1975</v>
      </c>
      <c r="E11173" s="189">
        <v>0</v>
      </c>
    </row>
    <row r="11174" spans="1:5" x14ac:dyDescent="0.25">
      <c r="A11174" s="190">
        <v>3705051110</v>
      </c>
      <c r="B11174" s="190" t="s">
        <v>10718</v>
      </c>
      <c r="C11174" s="190" t="s">
        <v>916</v>
      </c>
      <c r="D11174" s="190" t="s">
        <v>1975</v>
      </c>
      <c r="E11174" s="191">
        <v>0</v>
      </c>
    </row>
    <row r="11175" spans="1:5" x14ac:dyDescent="0.25">
      <c r="A11175" s="188">
        <v>3705051111</v>
      </c>
      <c r="B11175" s="188" t="s">
        <v>10719</v>
      </c>
      <c r="C11175" s="188" t="s">
        <v>916</v>
      </c>
      <c r="D11175" s="188" t="s">
        <v>1975</v>
      </c>
      <c r="E11175" s="189">
        <v>0</v>
      </c>
    </row>
    <row r="11176" spans="1:5" x14ac:dyDescent="0.25">
      <c r="A11176" s="190">
        <v>3705051112</v>
      </c>
      <c r="B11176" s="190" t="s">
        <v>10720</v>
      </c>
      <c r="C11176" s="190" t="s">
        <v>916</v>
      </c>
      <c r="D11176" s="190" t="s">
        <v>1975</v>
      </c>
      <c r="E11176" s="191">
        <v>0</v>
      </c>
    </row>
    <row r="11177" spans="1:5" x14ac:dyDescent="0.25">
      <c r="A11177" s="188">
        <v>3705051113</v>
      </c>
      <c r="B11177" s="188" t="s">
        <v>10721</v>
      </c>
      <c r="C11177" s="188" t="s">
        <v>916</v>
      </c>
      <c r="D11177" s="188" t="s">
        <v>1975</v>
      </c>
      <c r="E11177" s="189">
        <v>0</v>
      </c>
    </row>
    <row r="11178" spans="1:5" x14ac:dyDescent="0.25">
      <c r="A11178" s="190">
        <v>3705051114</v>
      </c>
      <c r="B11178" s="190" t="s">
        <v>10722</v>
      </c>
      <c r="C11178" s="190" t="s">
        <v>916</v>
      </c>
      <c r="D11178" s="190" t="s">
        <v>1975</v>
      </c>
      <c r="E11178" s="191">
        <v>0</v>
      </c>
    </row>
    <row r="11179" spans="1:5" x14ac:dyDescent="0.25">
      <c r="A11179" s="188">
        <v>3705051115</v>
      </c>
      <c r="B11179" s="188" t="s">
        <v>10723</v>
      </c>
      <c r="C11179" s="188" t="s">
        <v>916</v>
      </c>
      <c r="D11179" s="188" t="s">
        <v>1975</v>
      </c>
      <c r="E11179" s="189">
        <v>0</v>
      </c>
    </row>
    <row r="11180" spans="1:5" x14ac:dyDescent="0.25">
      <c r="A11180" s="190">
        <v>3705051116</v>
      </c>
      <c r="B11180" s="190" t="s">
        <v>10724</v>
      </c>
      <c r="C11180" s="190" t="s">
        <v>916</v>
      </c>
      <c r="D11180" s="190" t="s">
        <v>1975</v>
      </c>
      <c r="E11180" s="191">
        <v>0</v>
      </c>
    </row>
    <row r="11181" spans="1:5" x14ac:dyDescent="0.25">
      <c r="A11181" s="188">
        <v>3705051117</v>
      </c>
      <c r="B11181" s="188" t="s">
        <v>10725</v>
      </c>
      <c r="C11181" s="188" t="s">
        <v>916</v>
      </c>
      <c r="D11181" s="188" t="s">
        <v>1975</v>
      </c>
      <c r="E11181" s="189">
        <v>0</v>
      </c>
    </row>
    <row r="11182" spans="1:5" x14ac:dyDescent="0.25">
      <c r="A11182" s="190">
        <v>3705051118</v>
      </c>
      <c r="B11182" s="190" t="s">
        <v>10726</v>
      </c>
      <c r="C11182" s="190" t="s">
        <v>916</v>
      </c>
      <c r="D11182" s="190" t="s">
        <v>1975</v>
      </c>
      <c r="E11182" s="191">
        <v>0</v>
      </c>
    </row>
    <row r="11183" spans="1:5" x14ac:dyDescent="0.25">
      <c r="A11183" s="188">
        <v>3705051119</v>
      </c>
      <c r="B11183" s="188" t="s">
        <v>10727</v>
      </c>
      <c r="C11183" s="188" t="s">
        <v>916</v>
      </c>
      <c r="D11183" s="188" t="s">
        <v>1975</v>
      </c>
      <c r="E11183" s="189">
        <v>0</v>
      </c>
    </row>
    <row r="11184" spans="1:5" x14ac:dyDescent="0.25">
      <c r="A11184" s="190">
        <v>3705051120</v>
      </c>
      <c r="B11184" s="190" t="s">
        <v>10728</v>
      </c>
      <c r="C11184" s="190" t="s">
        <v>916</v>
      </c>
      <c r="D11184" s="190" t="s">
        <v>1975</v>
      </c>
      <c r="E11184" s="191">
        <v>0</v>
      </c>
    </row>
    <row r="11185" spans="1:5" x14ac:dyDescent="0.25">
      <c r="A11185" s="188">
        <v>3705051121</v>
      </c>
      <c r="B11185" s="188" t="s">
        <v>10729</v>
      </c>
      <c r="C11185" s="188" t="s">
        <v>916</v>
      </c>
      <c r="D11185" s="188" t="s">
        <v>1975</v>
      </c>
      <c r="E11185" s="189">
        <v>0</v>
      </c>
    </row>
    <row r="11186" spans="1:5" x14ac:dyDescent="0.25">
      <c r="A11186" s="190">
        <v>3705051122</v>
      </c>
      <c r="B11186" s="190" t="s">
        <v>10730</v>
      </c>
      <c r="C11186" s="190" t="s">
        <v>916</v>
      </c>
      <c r="D11186" s="190" t="s">
        <v>1975</v>
      </c>
      <c r="E11186" s="191">
        <v>0</v>
      </c>
    </row>
    <row r="11187" spans="1:5" x14ac:dyDescent="0.25">
      <c r="A11187" s="188">
        <v>3705051123</v>
      </c>
      <c r="B11187" s="188" t="s">
        <v>10731</v>
      </c>
      <c r="C11187" s="188" t="s">
        <v>916</v>
      </c>
      <c r="D11187" s="188" t="s">
        <v>1975</v>
      </c>
      <c r="E11187" s="189">
        <v>0</v>
      </c>
    </row>
    <row r="11188" spans="1:5" x14ac:dyDescent="0.25">
      <c r="A11188" s="190">
        <v>3705051124</v>
      </c>
      <c r="B11188" s="190" t="s">
        <v>10732</v>
      </c>
      <c r="C11188" s="190" t="s">
        <v>916</v>
      </c>
      <c r="D11188" s="190" t="s">
        <v>1975</v>
      </c>
      <c r="E11188" s="191">
        <v>0</v>
      </c>
    </row>
    <row r="11189" spans="1:5" x14ac:dyDescent="0.25">
      <c r="A11189" s="188">
        <v>3705051125</v>
      </c>
      <c r="B11189" s="188" t="s">
        <v>10733</v>
      </c>
      <c r="C11189" s="188" t="s">
        <v>916</v>
      </c>
      <c r="D11189" s="188" t="s">
        <v>1975</v>
      </c>
      <c r="E11189" s="189">
        <v>0</v>
      </c>
    </row>
    <row r="11190" spans="1:5" x14ac:dyDescent="0.25">
      <c r="A11190" s="190">
        <v>3705051126</v>
      </c>
      <c r="B11190" s="190" t="s">
        <v>10734</v>
      </c>
      <c r="C11190" s="190" t="s">
        <v>916</v>
      </c>
      <c r="D11190" s="190" t="s">
        <v>1975</v>
      </c>
      <c r="E11190" s="191">
        <v>0</v>
      </c>
    </row>
    <row r="11191" spans="1:5" x14ac:dyDescent="0.25">
      <c r="A11191" s="188">
        <v>3705051127</v>
      </c>
      <c r="B11191" s="188" t="s">
        <v>10735</v>
      </c>
      <c r="C11191" s="188" t="s">
        <v>916</v>
      </c>
      <c r="D11191" s="188" t="s">
        <v>1975</v>
      </c>
      <c r="E11191" s="189">
        <v>0</v>
      </c>
    </row>
    <row r="11192" spans="1:5" x14ac:dyDescent="0.25">
      <c r="A11192" s="190">
        <v>3705051128</v>
      </c>
      <c r="B11192" s="190" t="s">
        <v>10736</v>
      </c>
      <c r="C11192" s="190" t="s">
        <v>916</v>
      </c>
      <c r="D11192" s="190" t="s">
        <v>1975</v>
      </c>
      <c r="E11192" s="191">
        <v>0</v>
      </c>
    </row>
    <row r="11193" spans="1:5" x14ac:dyDescent="0.25">
      <c r="A11193" s="188">
        <v>3705051129</v>
      </c>
      <c r="B11193" s="188" t="s">
        <v>10737</v>
      </c>
      <c r="C11193" s="188" t="s">
        <v>916</v>
      </c>
      <c r="D11193" s="188" t="s">
        <v>1975</v>
      </c>
      <c r="E11193" s="189">
        <v>0</v>
      </c>
    </row>
    <row r="11194" spans="1:5" x14ac:dyDescent="0.25">
      <c r="A11194" s="190">
        <v>3705051130</v>
      </c>
      <c r="B11194" s="190" t="s">
        <v>10738</v>
      </c>
      <c r="C11194" s="190" t="s">
        <v>916</v>
      </c>
      <c r="D11194" s="190" t="s">
        <v>1975</v>
      </c>
      <c r="E11194" s="191">
        <v>0</v>
      </c>
    </row>
    <row r="11195" spans="1:5" x14ac:dyDescent="0.25">
      <c r="A11195" s="188">
        <v>3705051131</v>
      </c>
      <c r="B11195" s="188" t="s">
        <v>10739</v>
      </c>
      <c r="C11195" s="188" t="s">
        <v>916</v>
      </c>
      <c r="D11195" s="188" t="s">
        <v>1975</v>
      </c>
      <c r="E11195" s="189">
        <v>0</v>
      </c>
    </row>
    <row r="11196" spans="1:5" x14ac:dyDescent="0.25">
      <c r="A11196" s="190">
        <v>3705051132</v>
      </c>
      <c r="B11196" s="190" t="s">
        <v>10740</v>
      </c>
      <c r="C11196" s="190" t="s">
        <v>916</v>
      </c>
      <c r="D11196" s="190" t="s">
        <v>1975</v>
      </c>
      <c r="E11196" s="191">
        <v>0</v>
      </c>
    </row>
    <row r="11197" spans="1:5" x14ac:dyDescent="0.25">
      <c r="A11197" s="188">
        <v>3705051133</v>
      </c>
      <c r="B11197" s="188" t="s">
        <v>10741</v>
      </c>
      <c r="C11197" s="188" t="s">
        <v>916</v>
      </c>
      <c r="D11197" s="188" t="s">
        <v>1975</v>
      </c>
      <c r="E11197" s="189">
        <v>0</v>
      </c>
    </row>
    <row r="11198" spans="1:5" x14ac:dyDescent="0.25">
      <c r="A11198" s="190">
        <v>3705051134</v>
      </c>
      <c r="B11198" s="190" t="s">
        <v>10742</v>
      </c>
      <c r="C11198" s="190" t="s">
        <v>916</v>
      </c>
      <c r="D11198" s="190" t="s">
        <v>1975</v>
      </c>
      <c r="E11198" s="191">
        <v>0</v>
      </c>
    </row>
    <row r="11199" spans="1:5" x14ac:dyDescent="0.25">
      <c r="A11199" s="188">
        <v>3705051135</v>
      </c>
      <c r="B11199" s="188" t="s">
        <v>10743</v>
      </c>
      <c r="C11199" s="188" t="s">
        <v>916</v>
      </c>
      <c r="D11199" s="188" t="s">
        <v>1975</v>
      </c>
      <c r="E11199" s="189">
        <v>0</v>
      </c>
    </row>
    <row r="11200" spans="1:5" x14ac:dyDescent="0.25">
      <c r="A11200" s="190">
        <v>3705051136</v>
      </c>
      <c r="B11200" s="190" t="s">
        <v>10744</v>
      </c>
      <c r="C11200" s="190" t="s">
        <v>916</v>
      </c>
      <c r="D11200" s="190" t="s">
        <v>1975</v>
      </c>
      <c r="E11200" s="191">
        <v>0</v>
      </c>
    </row>
    <row r="11201" spans="1:5" x14ac:dyDescent="0.25">
      <c r="A11201" s="188">
        <v>3705051137</v>
      </c>
      <c r="B11201" s="188" t="s">
        <v>10745</v>
      </c>
      <c r="C11201" s="188" t="s">
        <v>916</v>
      </c>
      <c r="D11201" s="188" t="s">
        <v>1975</v>
      </c>
      <c r="E11201" s="189">
        <v>0</v>
      </c>
    </row>
    <row r="11202" spans="1:5" x14ac:dyDescent="0.25">
      <c r="A11202" s="190">
        <v>3705051138</v>
      </c>
      <c r="B11202" s="190" t="s">
        <v>10746</v>
      </c>
      <c r="C11202" s="190" t="s">
        <v>916</v>
      </c>
      <c r="D11202" s="190" t="s">
        <v>1975</v>
      </c>
      <c r="E11202" s="191">
        <v>0</v>
      </c>
    </row>
    <row r="11203" spans="1:5" x14ac:dyDescent="0.25">
      <c r="A11203" s="188">
        <v>3705051139</v>
      </c>
      <c r="B11203" s="188" t="s">
        <v>10747</v>
      </c>
      <c r="C11203" s="188" t="s">
        <v>916</v>
      </c>
      <c r="D11203" s="188" t="s">
        <v>1975</v>
      </c>
      <c r="E11203" s="189">
        <v>0</v>
      </c>
    </row>
    <row r="11204" spans="1:5" x14ac:dyDescent="0.25">
      <c r="A11204" s="190">
        <v>3705051140</v>
      </c>
      <c r="B11204" s="190" t="s">
        <v>10748</v>
      </c>
      <c r="C11204" s="190" t="s">
        <v>916</v>
      </c>
      <c r="D11204" s="190" t="s">
        <v>1975</v>
      </c>
      <c r="E11204" s="191">
        <v>0</v>
      </c>
    </row>
    <row r="11205" spans="1:5" x14ac:dyDescent="0.25">
      <c r="A11205" s="188">
        <v>3705051141</v>
      </c>
      <c r="B11205" s="188" t="s">
        <v>10749</v>
      </c>
      <c r="C11205" s="188" t="s">
        <v>916</v>
      </c>
      <c r="D11205" s="188" t="s">
        <v>1975</v>
      </c>
      <c r="E11205" s="189">
        <v>0</v>
      </c>
    </row>
    <row r="11206" spans="1:5" x14ac:dyDescent="0.25">
      <c r="A11206" s="190">
        <v>3705051142</v>
      </c>
      <c r="B11206" s="190" t="s">
        <v>10750</v>
      </c>
      <c r="C11206" s="190" t="s">
        <v>916</v>
      </c>
      <c r="D11206" s="190" t="s">
        <v>1975</v>
      </c>
      <c r="E11206" s="191">
        <v>0</v>
      </c>
    </row>
    <row r="11207" spans="1:5" x14ac:dyDescent="0.25">
      <c r="A11207" s="188">
        <v>3705051143</v>
      </c>
      <c r="B11207" s="188" t="s">
        <v>10751</v>
      </c>
      <c r="C11207" s="188" t="s">
        <v>916</v>
      </c>
      <c r="D11207" s="188" t="s">
        <v>1975</v>
      </c>
      <c r="E11207" s="189">
        <v>0</v>
      </c>
    </row>
    <row r="11208" spans="1:5" x14ac:dyDescent="0.25">
      <c r="A11208" s="190">
        <v>3705051144</v>
      </c>
      <c r="B11208" s="190" t="s">
        <v>10752</v>
      </c>
      <c r="C11208" s="190" t="s">
        <v>916</v>
      </c>
      <c r="D11208" s="190" t="s">
        <v>1975</v>
      </c>
      <c r="E11208" s="191">
        <v>0</v>
      </c>
    </row>
    <row r="11209" spans="1:5" x14ac:dyDescent="0.25">
      <c r="A11209" s="188">
        <v>3705051145</v>
      </c>
      <c r="B11209" s="188" t="s">
        <v>10753</v>
      </c>
      <c r="C11209" s="188" t="s">
        <v>916</v>
      </c>
      <c r="D11209" s="188" t="s">
        <v>1975</v>
      </c>
      <c r="E11209" s="189">
        <v>0</v>
      </c>
    </row>
    <row r="11210" spans="1:5" x14ac:dyDescent="0.25">
      <c r="A11210" s="190">
        <v>3705051146</v>
      </c>
      <c r="B11210" s="190" t="s">
        <v>10754</v>
      </c>
      <c r="C11210" s="190" t="s">
        <v>916</v>
      </c>
      <c r="D11210" s="190" t="s">
        <v>1975</v>
      </c>
      <c r="E11210" s="191">
        <v>0</v>
      </c>
    </row>
    <row r="11211" spans="1:5" x14ac:dyDescent="0.25">
      <c r="A11211" s="188">
        <v>3705051147</v>
      </c>
      <c r="B11211" s="188" t="s">
        <v>10755</v>
      </c>
      <c r="C11211" s="188" t="s">
        <v>916</v>
      </c>
      <c r="D11211" s="188" t="s">
        <v>1975</v>
      </c>
      <c r="E11211" s="189">
        <v>0</v>
      </c>
    </row>
    <row r="11212" spans="1:5" x14ac:dyDescent="0.25">
      <c r="A11212" s="190">
        <v>3705051148</v>
      </c>
      <c r="B11212" s="190" t="s">
        <v>10756</v>
      </c>
      <c r="C11212" s="190" t="s">
        <v>916</v>
      </c>
      <c r="D11212" s="190" t="s">
        <v>1975</v>
      </c>
      <c r="E11212" s="191">
        <v>0</v>
      </c>
    </row>
    <row r="11213" spans="1:5" x14ac:dyDescent="0.25">
      <c r="A11213" s="188">
        <v>3705051149</v>
      </c>
      <c r="B11213" s="188" t="s">
        <v>10757</v>
      </c>
      <c r="C11213" s="188" t="s">
        <v>916</v>
      </c>
      <c r="D11213" s="188" t="s">
        <v>1975</v>
      </c>
      <c r="E11213" s="189">
        <v>0</v>
      </c>
    </row>
    <row r="11214" spans="1:5" x14ac:dyDescent="0.25">
      <c r="A11214" s="190">
        <v>3705051150</v>
      </c>
      <c r="B11214" s="190" t="s">
        <v>10758</v>
      </c>
      <c r="C11214" s="190" t="s">
        <v>916</v>
      </c>
      <c r="D11214" s="190" t="s">
        <v>1975</v>
      </c>
      <c r="E11214" s="191">
        <v>0</v>
      </c>
    </row>
    <row r="11215" spans="1:5" x14ac:dyDescent="0.25">
      <c r="A11215" s="188">
        <v>3705051151</v>
      </c>
      <c r="B11215" s="188" t="s">
        <v>10759</v>
      </c>
      <c r="C11215" s="188" t="s">
        <v>916</v>
      </c>
      <c r="D11215" s="188" t="s">
        <v>1975</v>
      </c>
      <c r="E11215" s="189">
        <v>0</v>
      </c>
    </row>
    <row r="11216" spans="1:5" x14ac:dyDescent="0.25">
      <c r="A11216" s="190">
        <v>3705051152</v>
      </c>
      <c r="B11216" s="190" t="s">
        <v>10760</v>
      </c>
      <c r="C11216" s="190" t="s">
        <v>916</v>
      </c>
      <c r="D11216" s="190" t="s">
        <v>1975</v>
      </c>
      <c r="E11216" s="191">
        <v>0</v>
      </c>
    </row>
    <row r="11217" spans="1:5" x14ac:dyDescent="0.25">
      <c r="A11217" s="188">
        <v>3705051153</v>
      </c>
      <c r="B11217" s="188" t="s">
        <v>10761</v>
      </c>
      <c r="C11217" s="188" t="s">
        <v>916</v>
      </c>
      <c r="D11217" s="188" t="s">
        <v>1975</v>
      </c>
      <c r="E11217" s="189">
        <v>0</v>
      </c>
    </row>
    <row r="11218" spans="1:5" x14ac:dyDescent="0.25">
      <c r="A11218" s="190">
        <v>3705051154</v>
      </c>
      <c r="B11218" s="190" t="s">
        <v>10762</v>
      </c>
      <c r="C11218" s="190" t="s">
        <v>916</v>
      </c>
      <c r="D11218" s="190" t="s">
        <v>1975</v>
      </c>
      <c r="E11218" s="191">
        <v>0</v>
      </c>
    </row>
    <row r="11219" spans="1:5" x14ac:dyDescent="0.25">
      <c r="A11219" s="188">
        <v>3705051155</v>
      </c>
      <c r="B11219" s="188" t="s">
        <v>12681</v>
      </c>
      <c r="C11219" s="188" t="s">
        <v>916</v>
      </c>
      <c r="D11219" s="188" t="s">
        <v>1975</v>
      </c>
      <c r="E11219" s="189">
        <v>0</v>
      </c>
    </row>
    <row r="11220" spans="1:5" x14ac:dyDescent="0.25">
      <c r="A11220" s="190">
        <v>3705051156</v>
      </c>
      <c r="B11220" s="190" t="s">
        <v>10763</v>
      </c>
      <c r="C11220" s="190" t="s">
        <v>916</v>
      </c>
      <c r="D11220" s="190" t="s">
        <v>479</v>
      </c>
      <c r="E11220" s="191">
        <v>0</v>
      </c>
    </row>
    <row r="11221" spans="1:5" x14ac:dyDescent="0.25">
      <c r="A11221" s="188">
        <v>3705051157</v>
      </c>
      <c r="B11221" s="188" t="s">
        <v>10764</v>
      </c>
      <c r="C11221" s="188" t="s">
        <v>916</v>
      </c>
      <c r="D11221" s="188" t="s">
        <v>1975</v>
      </c>
      <c r="E11221" s="189">
        <v>0</v>
      </c>
    </row>
    <row r="11222" spans="1:5" x14ac:dyDescent="0.25">
      <c r="A11222" s="190">
        <v>3705051158</v>
      </c>
      <c r="B11222" s="190" t="s">
        <v>10765</v>
      </c>
      <c r="C11222" s="190" t="s">
        <v>916</v>
      </c>
      <c r="D11222" s="190" t="s">
        <v>1975</v>
      </c>
      <c r="E11222" s="191">
        <v>0</v>
      </c>
    </row>
    <row r="11223" spans="1:5" x14ac:dyDescent="0.25">
      <c r="A11223" s="188">
        <v>3705051159</v>
      </c>
      <c r="B11223" s="188" t="s">
        <v>10766</v>
      </c>
      <c r="C11223" s="188" t="s">
        <v>916</v>
      </c>
      <c r="D11223" s="188" t="s">
        <v>1975</v>
      </c>
      <c r="E11223" s="189">
        <v>0</v>
      </c>
    </row>
    <row r="11224" spans="1:5" x14ac:dyDescent="0.25">
      <c r="A11224" s="190">
        <v>3705051160</v>
      </c>
      <c r="B11224" s="190" t="s">
        <v>10767</v>
      </c>
      <c r="C11224" s="190" t="s">
        <v>916</v>
      </c>
      <c r="D11224" s="190" t="s">
        <v>479</v>
      </c>
      <c r="E11224" s="191">
        <v>0</v>
      </c>
    </row>
    <row r="11225" spans="1:5" x14ac:dyDescent="0.25">
      <c r="A11225" s="188">
        <v>3705051161</v>
      </c>
      <c r="B11225" s="188" t="s">
        <v>10768</v>
      </c>
      <c r="C11225" s="188" t="s">
        <v>916</v>
      </c>
      <c r="D11225" s="188" t="s">
        <v>479</v>
      </c>
      <c r="E11225" s="189">
        <v>0</v>
      </c>
    </row>
    <row r="11226" spans="1:5" x14ac:dyDescent="0.25">
      <c r="A11226" s="190">
        <v>3705051162</v>
      </c>
      <c r="B11226" s="190" t="s">
        <v>10769</v>
      </c>
      <c r="C11226" s="190" t="s">
        <v>916</v>
      </c>
      <c r="D11226" s="190" t="s">
        <v>479</v>
      </c>
      <c r="E11226" s="191">
        <v>0</v>
      </c>
    </row>
    <row r="11227" spans="1:5" x14ac:dyDescent="0.25">
      <c r="A11227" s="188">
        <v>3705051163</v>
      </c>
      <c r="B11227" s="188" t="s">
        <v>10770</v>
      </c>
      <c r="C11227" s="188" t="s">
        <v>916</v>
      </c>
      <c r="D11227" s="188" t="s">
        <v>478</v>
      </c>
      <c r="E11227" s="189">
        <v>0</v>
      </c>
    </row>
    <row r="11228" spans="1:5" x14ac:dyDescent="0.25">
      <c r="A11228" s="190">
        <v>3705051164</v>
      </c>
      <c r="B11228" s="190" t="s">
        <v>10771</v>
      </c>
      <c r="C11228" s="190" t="s">
        <v>916</v>
      </c>
      <c r="D11228" s="190" t="s">
        <v>1975</v>
      </c>
      <c r="E11228" s="191">
        <v>0</v>
      </c>
    </row>
    <row r="11229" spans="1:5" x14ac:dyDescent="0.25">
      <c r="A11229" s="188">
        <v>3705051165</v>
      </c>
      <c r="B11229" s="188" t="s">
        <v>10772</v>
      </c>
      <c r="C11229" s="188" t="s">
        <v>916</v>
      </c>
      <c r="D11229" s="188" t="s">
        <v>479</v>
      </c>
      <c r="E11229" s="189">
        <v>0</v>
      </c>
    </row>
    <row r="11230" spans="1:5" x14ac:dyDescent="0.25">
      <c r="A11230" s="190">
        <v>3705051166</v>
      </c>
      <c r="B11230" s="190" t="s">
        <v>10773</v>
      </c>
      <c r="C11230" s="190" t="s">
        <v>916</v>
      </c>
      <c r="D11230" s="190" t="s">
        <v>1975</v>
      </c>
      <c r="E11230" s="191">
        <v>0</v>
      </c>
    </row>
    <row r="11231" spans="1:5" x14ac:dyDescent="0.25">
      <c r="A11231" s="188">
        <v>3705051167</v>
      </c>
      <c r="B11231" s="188" t="s">
        <v>10774</v>
      </c>
      <c r="C11231" s="188" t="s">
        <v>916</v>
      </c>
      <c r="D11231" s="188" t="s">
        <v>1975</v>
      </c>
      <c r="E11231" s="189">
        <v>0</v>
      </c>
    </row>
    <row r="11232" spans="1:5" x14ac:dyDescent="0.25">
      <c r="A11232" s="190">
        <v>3705051168</v>
      </c>
      <c r="B11232" s="190" t="s">
        <v>10775</v>
      </c>
      <c r="C11232" s="190" t="s">
        <v>916</v>
      </c>
      <c r="D11232" s="190" t="s">
        <v>479</v>
      </c>
      <c r="E11232" s="191">
        <v>0</v>
      </c>
    </row>
    <row r="11233" spans="1:5" x14ac:dyDescent="0.25">
      <c r="A11233" s="188">
        <v>3705051169</v>
      </c>
      <c r="B11233" s="188" t="s">
        <v>9332</v>
      </c>
      <c r="C11233" s="188" t="s">
        <v>916</v>
      </c>
      <c r="D11233" s="188" t="s">
        <v>2079</v>
      </c>
      <c r="E11233" s="189">
        <v>0</v>
      </c>
    </row>
    <row r="11234" spans="1:5" x14ac:dyDescent="0.25">
      <c r="A11234" s="190">
        <v>3705051170</v>
      </c>
      <c r="B11234" s="190" t="s">
        <v>10776</v>
      </c>
      <c r="C11234" s="190" t="s">
        <v>916</v>
      </c>
      <c r="D11234" s="190" t="s">
        <v>478</v>
      </c>
      <c r="E11234" s="191">
        <v>0</v>
      </c>
    </row>
    <row r="11235" spans="1:5" x14ac:dyDescent="0.25">
      <c r="A11235" s="188">
        <v>3705051171</v>
      </c>
      <c r="B11235" s="188" t="s">
        <v>10777</v>
      </c>
      <c r="C11235" s="188" t="s">
        <v>916</v>
      </c>
      <c r="D11235" s="188" t="s">
        <v>3113</v>
      </c>
      <c r="E11235" s="189">
        <v>0</v>
      </c>
    </row>
    <row r="11236" spans="1:5" x14ac:dyDescent="0.25">
      <c r="A11236" s="190">
        <v>3705051172</v>
      </c>
      <c r="B11236" s="190" t="s">
        <v>10778</v>
      </c>
      <c r="C11236" s="190" t="s">
        <v>916</v>
      </c>
      <c r="D11236" s="190" t="s">
        <v>1975</v>
      </c>
      <c r="E11236" s="191">
        <v>0</v>
      </c>
    </row>
    <row r="11237" spans="1:5" x14ac:dyDescent="0.25">
      <c r="A11237" s="188">
        <v>3705051173</v>
      </c>
      <c r="B11237" s="188" t="s">
        <v>8775</v>
      </c>
      <c r="C11237" s="188" t="s">
        <v>916</v>
      </c>
      <c r="D11237" s="188" t="s">
        <v>1975</v>
      </c>
      <c r="E11237" s="189">
        <v>0</v>
      </c>
    </row>
    <row r="11238" spans="1:5" x14ac:dyDescent="0.25">
      <c r="A11238" s="190">
        <v>3705051174</v>
      </c>
      <c r="B11238" s="190" t="s">
        <v>10779</v>
      </c>
      <c r="C11238" s="190" t="s">
        <v>916</v>
      </c>
      <c r="D11238" s="190" t="s">
        <v>479</v>
      </c>
      <c r="E11238" s="191">
        <v>0</v>
      </c>
    </row>
    <row r="11239" spans="1:5" x14ac:dyDescent="0.25">
      <c r="A11239" s="188">
        <v>3705051175</v>
      </c>
      <c r="B11239" s="188" t="s">
        <v>10780</v>
      </c>
      <c r="C11239" s="188" t="s">
        <v>916</v>
      </c>
      <c r="D11239" s="188" t="s">
        <v>479</v>
      </c>
      <c r="E11239" s="189">
        <v>0</v>
      </c>
    </row>
    <row r="11240" spans="1:5" x14ac:dyDescent="0.25">
      <c r="A11240" s="190">
        <v>3705051176</v>
      </c>
      <c r="B11240" s="190" t="s">
        <v>10781</v>
      </c>
      <c r="C11240" s="190" t="s">
        <v>916</v>
      </c>
      <c r="D11240" s="190" t="s">
        <v>479</v>
      </c>
      <c r="E11240" s="191">
        <v>0</v>
      </c>
    </row>
    <row r="11241" spans="1:5" x14ac:dyDescent="0.25">
      <c r="A11241" s="188">
        <v>3705051177</v>
      </c>
      <c r="B11241" s="188" t="s">
        <v>10782</v>
      </c>
      <c r="C11241" s="188" t="s">
        <v>916</v>
      </c>
      <c r="D11241" s="188" t="s">
        <v>479</v>
      </c>
      <c r="E11241" s="189">
        <v>0</v>
      </c>
    </row>
    <row r="11242" spans="1:5" x14ac:dyDescent="0.25">
      <c r="A11242" s="190">
        <v>3705051178</v>
      </c>
      <c r="B11242" s="190" t="s">
        <v>10783</v>
      </c>
      <c r="C11242" s="190" t="s">
        <v>916</v>
      </c>
      <c r="D11242" s="190" t="s">
        <v>479</v>
      </c>
      <c r="E11242" s="191">
        <v>0</v>
      </c>
    </row>
    <row r="11243" spans="1:5" x14ac:dyDescent="0.25">
      <c r="A11243" s="188">
        <v>3705051179</v>
      </c>
      <c r="B11243" s="188" t="s">
        <v>10784</v>
      </c>
      <c r="C11243" s="188" t="s">
        <v>916</v>
      </c>
      <c r="D11243" s="188" t="s">
        <v>479</v>
      </c>
      <c r="E11243" s="189">
        <v>0</v>
      </c>
    </row>
    <row r="11244" spans="1:5" x14ac:dyDescent="0.25">
      <c r="A11244" s="190">
        <v>3705051180</v>
      </c>
      <c r="B11244" s="190" t="s">
        <v>10785</v>
      </c>
      <c r="C11244" s="190" t="s">
        <v>916</v>
      </c>
      <c r="D11244" s="190" t="s">
        <v>479</v>
      </c>
      <c r="E11244" s="191">
        <v>0</v>
      </c>
    </row>
    <row r="11245" spans="1:5" x14ac:dyDescent="0.25">
      <c r="A11245" s="188">
        <v>3705051181</v>
      </c>
      <c r="B11245" s="188" t="s">
        <v>10786</v>
      </c>
      <c r="C11245" s="188" t="s">
        <v>916</v>
      </c>
      <c r="D11245" s="188" t="s">
        <v>479</v>
      </c>
      <c r="E11245" s="189">
        <v>0</v>
      </c>
    </row>
    <row r="11246" spans="1:5" x14ac:dyDescent="0.25">
      <c r="A11246" s="190">
        <v>3705051182</v>
      </c>
      <c r="B11246" s="190" t="s">
        <v>10787</v>
      </c>
      <c r="C11246" s="190" t="s">
        <v>916</v>
      </c>
      <c r="D11246" s="190" t="s">
        <v>479</v>
      </c>
      <c r="E11246" s="191">
        <v>0</v>
      </c>
    </row>
    <row r="11247" spans="1:5" x14ac:dyDescent="0.25">
      <c r="A11247" s="188">
        <v>3705051183</v>
      </c>
      <c r="B11247" s="188" t="s">
        <v>9108</v>
      </c>
      <c r="C11247" s="188" t="s">
        <v>916</v>
      </c>
      <c r="D11247" s="188" t="s">
        <v>479</v>
      </c>
      <c r="E11247" s="189">
        <v>0</v>
      </c>
    </row>
    <row r="11248" spans="1:5" x14ac:dyDescent="0.25">
      <c r="A11248" s="190">
        <v>3705051184</v>
      </c>
      <c r="B11248" s="190" t="s">
        <v>10788</v>
      </c>
      <c r="C11248" s="190" t="s">
        <v>916</v>
      </c>
      <c r="D11248" s="190" t="s">
        <v>2092</v>
      </c>
      <c r="E11248" s="191">
        <v>0</v>
      </c>
    </row>
    <row r="11249" spans="1:5" x14ac:dyDescent="0.25">
      <c r="A11249" s="188">
        <v>3705051185</v>
      </c>
      <c r="B11249" s="188" t="s">
        <v>1996</v>
      </c>
      <c r="C11249" s="188" t="s">
        <v>916</v>
      </c>
      <c r="D11249" s="188" t="s">
        <v>479</v>
      </c>
      <c r="E11249" s="189">
        <v>0</v>
      </c>
    </row>
    <row r="11250" spans="1:5" x14ac:dyDescent="0.25">
      <c r="A11250" s="190">
        <v>3705051186</v>
      </c>
      <c r="B11250" s="190" t="s">
        <v>8733</v>
      </c>
      <c r="C11250" s="190" t="s">
        <v>916</v>
      </c>
      <c r="D11250" s="190" t="s">
        <v>479</v>
      </c>
      <c r="E11250" s="191">
        <v>0</v>
      </c>
    </row>
    <row r="11251" spans="1:5" x14ac:dyDescent="0.25">
      <c r="A11251" s="188">
        <v>3705051187</v>
      </c>
      <c r="B11251" s="188" t="s">
        <v>10789</v>
      </c>
      <c r="C11251" s="188" t="s">
        <v>916</v>
      </c>
      <c r="D11251" s="188" t="s">
        <v>479</v>
      </c>
      <c r="E11251" s="189">
        <v>0</v>
      </c>
    </row>
    <row r="11252" spans="1:5" x14ac:dyDescent="0.25">
      <c r="A11252" s="190">
        <v>3705051188</v>
      </c>
      <c r="B11252" s="190" t="s">
        <v>7898</v>
      </c>
      <c r="C11252" s="190" t="s">
        <v>916</v>
      </c>
      <c r="D11252" s="190" t="s">
        <v>479</v>
      </c>
      <c r="E11252" s="191">
        <v>0</v>
      </c>
    </row>
    <row r="11253" spans="1:5" x14ac:dyDescent="0.25">
      <c r="A11253" s="188">
        <v>3705051189</v>
      </c>
      <c r="B11253" s="188" t="s">
        <v>10790</v>
      </c>
      <c r="C11253" s="188" t="s">
        <v>916</v>
      </c>
      <c r="D11253" s="188" t="s">
        <v>2354</v>
      </c>
      <c r="E11253" s="189">
        <v>0</v>
      </c>
    </row>
    <row r="11254" spans="1:5" x14ac:dyDescent="0.25">
      <c r="A11254" s="190">
        <v>3705051190</v>
      </c>
      <c r="B11254" s="190" t="s">
        <v>10791</v>
      </c>
      <c r="C11254" s="190" t="s">
        <v>916</v>
      </c>
      <c r="D11254" s="190" t="s">
        <v>479</v>
      </c>
      <c r="E11254" s="191">
        <v>0</v>
      </c>
    </row>
    <row r="11255" spans="1:5" x14ac:dyDescent="0.25">
      <c r="A11255" s="188">
        <v>3705051191</v>
      </c>
      <c r="B11255" s="188" t="s">
        <v>5783</v>
      </c>
      <c r="C11255" s="188" t="s">
        <v>916</v>
      </c>
      <c r="D11255" s="188" t="s">
        <v>479</v>
      </c>
      <c r="E11255" s="189">
        <v>0</v>
      </c>
    </row>
    <row r="11256" spans="1:5" x14ac:dyDescent="0.25">
      <c r="A11256" s="190">
        <v>3705051192</v>
      </c>
      <c r="B11256" s="190" t="s">
        <v>10792</v>
      </c>
      <c r="C11256" s="190" t="s">
        <v>916</v>
      </c>
      <c r="D11256" s="190" t="s">
        <v>479</v>
      </c>
      <c r="E11256" s="191">
        <v>0</v>
      </c>
    </row>
    <row r="11257" spans="1:5" x14ac:dyDescent="0.25">
      <c r="A11257" s="188">
        <v>3705051193</v>
      </c>
      <c r="B11257" s="188" t="s">
        <v>10793</v>
      </c>
      <c r="C11257" s="188" t="s">
        <v>916</v>
      </c>
      <c r="D11257" s="188" t="s">
        <v>479</v>
      </c>
      <c r="E11257" s="189">
        <v>0</v>
      </c>
    </row>
    <row r="11258" spans="1:5" x14ac:dyDescent="0.25">
      <c r="A11258" s="190">
        <v>3705051194</v>
      </c>
      <c r="B11258" s="190" t="s">
        <v>10794</v>
      </c>
      <c r="C11258" s="190" t="s">
        <v>916</v>
      </c>
      <c r="D11258" s="190" t="s">
        <v>479</v>
      </c>
      <c r="E11258" s="191">
        <v>0</v>
      </c>
    </row>
    <row r="11259" spans="1:5" x14ac:dyDescent="0.25">
      <c r="A11259" s="188">
        <v>3705051195</v>
      </c>
      <c r="B11259" s="188" t="s">
        <v>10795</v>
      </c>
      <c r="C11259" s="188" t="s">
        <v>916</v>
      </c>
      <c r="D11259" s="188" t="s">
        <v>1975</v>
      </c>
      <c r="E11259" s="189">
        <v>0</v>
      </c>
    </row>
    <row r="11260" spans="1:5" x14ac:dyDescent="0.25">
      <c r="A11260" s="190">
        <v>3705051196</v>
      </c>
      <c r="B11260" s="190" t="s">
        <v>5781</v>
      </c>
      <c r="C11260" s="190" t="s">
        <v>916</v>
      </c>
      <c r="D11260" s="190" t="s">
        <v>479</v>
      </c>
      <c r="E11260" s="191">
        <v>0</v>
      </c>
    </row>
    <row r="11261" spans="1:5" x14ac:dyDescent="0.25">
      <c r="A11261" s="188">
        <v>3705051197</v>
      </c>
      <c r="B11261" s="188" t="s">
        <v>7308</v>
      </c>
      <c r="C11261" s="188" t="s">
        <v>916</v>
      </c>
      <c r="D11261" s="188" t="s">
        <v>479</v>
      </c>
      <c r="E11261" s="189">
        <v>0</v>
      </c>
    </row>
    <row r="11262" spans="1:5" x14ac:dyDescent="0.25">
      <c r="A11262" s="190">
        <v>3705051198</v>
      </c>
      <c r="B11262" s="190" t="s">
        <v>5702</v>
      </c>
      <c r="C11262" s="190" t="s">
        <v>916</v>
      </c>
      <c r="D11262" s="190" t="s">
        <v>1975</v>
      </c>
      <c r="E11262" s="191">
        <v>0</v>
      </c>
    </row>
    <row r="11263" spans="1:5" x14ac:dyDescent="0.25">
      <c r="A11263" s="188">
        <v>3705051199</v>
      </c>
      <c r="B11263" s="188" t="s">
        <v>5621</v>
      </c>
      <c r="C11263" s="188" t="s">
        <v>916</v>
      </c>
      <c r="D11263" s="188" t="s">
        <v>479</v>
      </c>
      <c r="E11263" s="189">
        <v>0</v>
      </c>
    </row>
    <row r="11264" spans="1:5" x14ac:dyDescent="0.25">
      <c r="A11264" s="190">
        <v>3705051200</v>
      </c>
      <c r="B11264" s="190" t="s">
        <v>10796</v>
      </c>
      <c r="C11264" s="190" t="s">
        <v>916</v>
      </c>
      <c r="D11264" s="190" t="s">
        <v>479</v>
      </c>
      <c r="E11264" s="191">
        <v>0</v>
      </c>
    </row>
    <row r="11265" spans="1:5" x14ac:dyDescent="0.25">
      <c r="A11265" s="188">
        <v>3705051201</v>
      </c>
      <c r="B11265" s="188" t="s">
        <v>10797</v>
      </c>
      <c r="C11265" s="188" t="s">
        <v>916</v>
      </c>
      <c r="D11265" s="188" t="s">
        <v>479</v>
      </c>
      <c r="E11265" s="189">
        <v>0</v>
      </c>
    </row>
    <row r="11266" spans="1:5" x14ac:dyDescent="0.25">
      <c r="A11266" s="190">
        <v>3705051202</v>
      </c>
      <c r="B11266" s="190" t="s">
        <v>10798</v>
      </c>
      <c r="C11266" s="190" t="s">
        <v>916</v>
      </c>
      <c r="D11266" s="190" t="s">
        <v>478</v>
      </c>
      <c r="E11266" s="191">
        <v>0</v>
      </c>
    </row>
    <row r="11267" spans="1:5" x14ac:dyDescent="0.25">
      <c r="A11267" s="188">
        <v>3705051203</v>
      </c>
      <c r="B11267" s="188" t="s">
        <v>9109</v>
      </c>
      <c r="C11267" s="188" t="s">
        <v>916</v>
      </c>
      <c r="D11267" s="188" t="s">
        <v>1981</v>
      </c>
      <c r="E11267" s="189">
        <v>0</v>
      </c>
    </row>
    <row r="11268" spans="1:5" x14ac:dyDescent="0.25">
      <c r="A11268" s="190">
        <v>3705051204</v>
      </c>
      <c r="B11268" s="190" t="s">
        <v>10799</v>
      </c>
      <c r="C11268" s="190" t="s">
        <v>916</v>
      </c>
      <c r="D11268" s="190" t="s">
        <v>874</v>
      </c>
      <c r="E11268" s="191">
        <v>0</v>
      </c>
    </row>
    <row r="11269" spans="1:5" x14ac:dyDescent="0.25">
      <c r="A11269" s="188">
        <v>3705051205</v>
      </c>
      <c r="B11269" s="188" t="s">
        <v>10800</v>
      </c>
      <c r="C11269" s="188" t="s">
        <v>916</v>
      </c>
      <c r="D11269" s="188" t="s">
        <v>479</v>
      </c>
      <c r="E11269" s="189">
        <v>0</v>
      </c>
    </row>
    <row r="11270" spans="1:5" x14ac:dyDescent="0.25">
      <c r="A11270" s="190">
        <v>3705051206</v>
      </c>
      <c r="B11270" s="190" t="s">
        <v>8667</v>
      </c>
      <c r="C11270" s="190" t="s">
        <v>916</v>
      </c>
      <c r="D11270" s="190" t="s">
        <v>2354</v>
      </c>
      <c r="E11270" s="191">
        <v>0</v>
      </c>
    </row>
    <row r="11271" spans="1:5" x14ac:dyDescent="0.25">
      <c r="A11271" s="188">
        <v>3705051207</v>
      </c>
      <c r="B11271" s="188" t="s">
        <v>10801</v>
      </c>
      <c r="C11271" s="188" t="s">
        <v>916</v>
      </c>
      <c r="D11271" s="188" t="s">
        <v>479</v>
      </c>
      <c r="E11271" s="189">
        <v>0</v>
      </c>
    </row>
    <row r="11272" spans="1:5" x14ac:dyDescent="0.25">
      <c r="A11272" s="190">
        <v>3705051208</v>
      </c>
      <c r="B11272" s="190" t="s">
        <v>10802</v>
      </c>
      <c r="C11272" s="190" t="s">
        <v>916</v>
      </c>
      <c r="D11272" s="190" t="s">
        <v>1975</v>
      </c>
      <c r="E11272" s="191">
        <v>0</v>
      </c>
    </row>
    <row r="11273" spans="1:5" x14ac:dyDescent="0.25">
      <c r="A11273" s="188">
        <v>3705051209</v>
      </c>
      <c r="B11273" s="188" t="s">
        <v>10803</v>
      </c>
      <c r="C11273" s="188" t="s">
        <v>916</v>
      </c>
      <c r="D11273" s="188" t="s">
        <v>479</v>
      </c>
      <c r="E11273" s="189">
        <v>0</v>
      </c>
    </row>
    <row r="11274" spans="1:5" x14ac:dyDescent="0.25">
      <c r="A11274" s="190">
        <v>3705051210</v>
      </c>
      <c r="B11274" s="190" t="s">
        <v>10804</v>
      </c>
      <c r="C11274" s="190" t="s">
        <v>916</v>
      </c>
      <c r="D11274" s="190" t="s">
        <v>1975</v>
      </c>
      <c r="E11274" s="191">
        <v>0</v>
      </c>
    </row>
    <row r="11275" spans="1:5" x14ac:dyDescent="0.25">
      <c r="A11275" s="188">
        <v>3705051211</v>
      </c>
      <c r="B11275" s="188" t="s">
        <v>10805</v>
      </c>
      <c r="C11275" s="188" t="s">
        <v>916</v>
      </c>
      <c r="D11275" s="188" t="s">
        <v>2079</v>
      </c>
      <c r="E11275" s="189">
        <v>0</v>
      </c>
    </row>
    <row r="11276" spans="1:5" x14ac:dyDescent="0.25">
      <c r="A11276" s="190">
        <v>3705051212</v>
      </c>
      <c r="B11276" s="190" t="s">
        <v>10806</v>
      </c>
      <c r="C11276" s="190" t="s">
        <v>916</v>
      </c>
      <c r="D11276" s="190" t="s">
        <v>1975</v>
      </c>
      <c r="E11276" s="191">
        <v>0</v>
      </c>
    </row>
    <row r="11277" spans="1:5" x14ac:dyDescent="0.25">
      <c r="A11277" s="188">
        <v>3705051213</v>
      </c>
      <c r="B11277" s="188" t="s">
        <v>10807</v>
      </c>
      <c r="C11277" s="188" t="s">
        <v>916</v>
      </c>
      <c r="D11277" s="188" t="s">
        <v>1975</v>
      </c>
      <c r="E11277" s="189">
        <v>0</v>
      </c>
    </row>
    <row r="11278" spans="1:5" x14ac:dyDescent="0.25">
      <c r="A11278" s="190">
        <v>3705051214</v>
      </c>
      <c r="B11278" s="190" t="s">
        <v>10808</v>
      </c>
      <c r="C11278" s="190" t="s">
        <v>916</v>
      </c>
      <c r="D11278" s="190" t="s">
        <v>479</v>
      </c>
      <c r="E11278" s="191">
        <v>0</v>
      </c>
    </row>
    <row r="11279" spans="1:5" x14ac:dyDescent="0.25">
      <c r="A11279" s="188">
        <v>3705051215</v>
      </c>
      <c r="B11279" s="188" t="s">
        <v>10809</v>
      </c>
      <c r="C11279" s="188" t="s">
        <v>916</v>
      </c>
      <c r="D11279" s="188" t="s">
        <v>1975</v>
      </c>
      <c r="E11279" s="189">
        <v>0</v>
      </c>
    </row>
    <row r="11280" spans="1:5" x14ac:dyDescent="0.25">
      <c r="A11280" s="190">
        <v>3705051216</v>
      </c>
      <c r="B11280" s="190" t="s">
        <v>10810</v>
      </c>
      <c r="C11280" s="190" t="s">
        <v>916</v>
      </c>
      <c r="D11280" s="190" t="s">
        <v>1975</v>
      </c>
      <c r="E11280" s="191">
        <v>0</v>
      </c>
    </row>
    <row r="11281" spans="1:5" x14ac:dyDescent="0.25">
      <c r="A11281" s="188">
        <v>3705051217</v>
      </c>
      <c r="B11281" s="188" t="s">
        <v>10811</v>
      </c>
      <c r="C11281" s="188" t="s">
        <v>916</v>
      </c>
      <c r="D11281" s="188" t="s">
        <v>1975</v>
      </c>
      <c r="E11281" s="189">
        <v>0</v>
      </c>
    </row>
    <row r="11282" spans="1:5" x14ac:dyDescent="0.25">
      <c r="A11282" s="190">
        <v>3705051218</v>
      </c>
      <c r="B11282" s="190" t="s">
        <v>10812</v>
      </c>
      <c r="C11282" s="190" t="s">
        <v>916</v>
      </c>
      <c r="D11282" s="190" t="s">
        <v>479</v>
      </c>
      <c r="E11282" s="191">
        <v>0</v>
      </c>
    </row>
    <row r="11283" spans="1:5" x14ac:dyDescent="0.25">
      <c r="A11283" s="188">
        <v>3705051219</v>
      </c>
      <c r="B11283" s="188" t="s">
        <v>10813</v>
      </c>
      <c r="C11283" s="188" t="s">
        <v>916</v>
      </c>
      <c r="D11283" s="188" t="s">
        <v>479</v>
      </c>
      <c r="E11283" s="189">
        <v>0</v>
      </c>
    </row>
    <row r="11284" spans="1:5" x14ac:dyDescent="0.25">
      <c r="A11284" s="190">
        <v>3705051220</v>
      </c>
      <c r="B11284" s="190" t="s">
        <v>10814</v>
      </c>
      <c r="C11284" s="190" t="s">
        <v>916</v>
      </c>
      <c r="D11284" s="190" t="s">
        <v>479</v>
      </c>
      <c r="E11284" s="191">
        <v>0</v>
      </c>
    </row>
    <row r="11285" spans="1:5" x14ac:dyDescent="0.25">
      <c r="A11285" s="188">
        <v>3705051221</v>
      </c>
      <c r="B11285" s="188" t="s">
        <v>10815</v>
      </c>
      <c r="C11285" s="188" t="s">
        <v>916</v>
      </c>
      <c r="D11285" s="188" t="s">
        <v>1975</v>
      </c>
      <c r="E11285" s="189">
        <v>0</v>
      </c>
    </row>
    <row r="11286" spans="1:5" x14ac:dyDescent="0.25">
      <c r="A11286" s="190">
        <v>3705051222</v>
      </c>
      <c r="B11286" s="190" t="s">
        <v>10816</v>
      </c>
      <c r="C11286" s="190" t="s">
        <v>916</v>
      </c>
      <c r="D11286" s="190" t="s">
        <v>1975</v>
      </c>
      <c r="E11286" s="191">
        <v>0</v>
      </c>
    </row>
    <row r="11287" spans="1:5" x14ac:dyDescent="0.25">
      <c r="A11287" s="188">
        <v>3705051223</v>
      </c>
      <c r="B11287" s="188" t="s">
        <v>10817</v>
      </c>
      <c r="C11287" s="188" t="s">
        <v>916</v>
      </c>
      <c r="D11287" s="188" t="s">
        <v>1975</v>
      </c>
      <c r="E11287" s="189">
        <v>0</v>
      </c>
    </row>
    <row r="11288" spans="1:5" x14ac:dyDescent="0.25">
      <c r="A11288" s="190">
        <v>3705051224</v>
      </c>
      <c r="B11288" s="190" t="s">
        <v>10818</v>
      </c>
      <c r="C11288" s="190" t="s">
        <v>916</v>
      </c>
      <c r="D11288" s="190" t="s">
        <v>1975</v>
      </c>
      <c r="E11288" s="191">
        <v>0</v>
      </c>
    </row>
    <row r="11289" spans="1:5" x14ac:dyDescent="0.25">
      <c r="A11289" s="188">
        <v>3705051225</v>
      </c>
      <c r="B11289" s="188" t="s">
        <v>10819</v>
      </c>
      <c r="C11289" s="188" t="s">
        <v>916</v>
      </c>
      <c r="D11289" s="188" t="s">
        <v>1975</v>
      </c>
      <c r="E11289" s="189">
        <v>0</v>
      </c>
    </row>
    <row r="11290" spans="1:5" x14ac:dyDescent="0.25">
      <c r="A11290" s="190">
        <v>3705051226</v>
      </c>
      <c r="B11290" s="190" t="s">
        <v>10820</v>
      </c>
      <c r="C11290" s="190" t="s">
        <v>916</v>
      </c>
      <c r="D11290" s="190" t="s">
        <v>1975</v>
      </c>
      <c r="E11290" s="191">
        <v>0</v>
      </c>
    </row>
    <row r="11291" spans="1:5" x14ac:dyDescent="0.25">
      <c r="A11291" s="188">
        <v>3705051227</v>
      </c>
      <c r="B11291" s="188" t="s">
        <v>10821</v>
      </c>
      <c r="C11291" s="188" t="s">
        <v>916</v>
      </c>
      <c r="D11291" s="188" t="s">
        <v>479</v>
      </c>
      <c r="E11291" s="189">
        <v>0</v>
      </c>
    </row>
    <row r="11292" spans="1:5" x14ac:dyDescent="0.25">
      <c r="A11292" s="190">
        <v>3705051228</v>
      </c>
      <c r="B11292" s="190" t="s">
        <v>10822</v>
      </c>
      <c r="C11292" s="190" t="s">
        <v>916</v>
      </c>
      <c r="D11292" s="190" t="s">
        <v>479</v>
      </c>
      <c r="E11292" s="191">
        <v>0</v>
      </c>
    </row>
    <row r="11293" spans="1:5" x14ac:dyDescent="0.25">
      <c r="A11293" s="188">
        <v>3705051229</v>
      </c>
      <c r="B11293" s="188" t="s">
        <v>10823</v>
      </c>
      <c r="C11293" s="188" t="s">
        <v>916</v>
      </c>
      <c r="D11293" s="188" t="s">
        <v>1975</v>
      </c>
      <c r="E11293" s="189">
        <v>0</v>
      </c>
    </row>
    <row r="11294" spans="1:5" x14ac:dyDescent="0.25">
      <c r="A11294" s="190">
        <v>3705051230</v>
      </c>
      <c r="B11294" s="190" t="s">
        <v>10824</v>
      </c>
      <c r="C11294" s="190" t="s">
        <v>916</v>
      </c>
      <c r="D11294" s="190" t="s">
        <v>1975</v>
      </c>
      <c r="E11294" s="191">
        <v>0</v>
      </c>
    </row>
    <row r="11295" spans="1:5" x14ac:dyDescent="0.25">
      <c r="A11295" s="188">
        <v>3705051231</v>
      </c>
      <c r="B11295" s="188" t="s">
        <v>10825</v>
      </c>
      <c r="C11295" s="188" t="s">
        <v>916</v>
      </c>
      <c r="D11295" s="188" t="s">
        <v>1975</v>
      </c>
      <c r="E11295" s="189">
        <v>0</v>
      </c>
    </row>
    <row r="11296" spans="1:5" x14ac:dyDescent="0.25">
      <c r="A11296" s="190">
        <v>3705051232</v>
      </c>
      <c r="B11296" s="190" t="s">
        <v>10826</v>
      </c>
      <c r="C11296" s="190" t="s">
        <v>916</v>
      </c>
      <c r="D11296" s="190" t="s">
        <v>1975</v>
      </c>
      <c r="E11296" s="191">
        <v>0</v>
      </c>
    </row>
    <row r="11297" spans="1:5" x14ac:dyDescent="0.25">
      <c r="A11297" s="188">
        <v>3705051233</v>
      </c>
      <c r="B11297" s="188" t="s">
        <v>10827</v>
      </c>
      <c r="C11297" s="188" t="s">
        <v>916</v>
      </c>
      <c r="D11297" s="188" t="s">
        <v>1975</v>
      </c>
      <c r="E11297" s="189">
        <v>0</v>
      </c>
    </row>
    <row r="11298" spans="1:5" x14ac:dyDescent="0.25">
      <c r="A11298" s="190">
        <v>3705051234</v>
      </c>
      <c r="B11298" s="190" t="s">
        <v>10828</v>
      </c>
      <c r="C11298" s="190" t="s">
        <v>916</v>
      </c>
      <c r="D11298" s="190" t="s">
        <v>1975</v>
      </c>
      <c r="E11298" s="191">
        <v>0</v>
      </c>
    </row>
    <row r="11299" spans="1:5" x14ac:dyDescent="0.25">
      <c r="A11299" s="188">
        <v>3705051235</v>
      </c>
      <c r="B11299" s="188" t="s">
        <v>10829</v>
      </c>
      <c r="C11299" s="188" t="s">
        <v>916</v>
      </c>
      <c r="D11299" s="188" t="s">
        <v>1975</v>
      </c>
      <c r="E11299" s="189">
        <v>0</v>
      </c>
    </row>
    <row r="11300" spans="1:5" x14ac:dyDescent="0.25">
      <c r="A11300" s="190">
        <v>3705051236</v>
      </c>
      <c r="B11300" s="190" t="s">
        <v>10830</v>
      </c>
      <c r="C11300" s="190" t="s">
        <v>916</v>
      </c>
      <c r="D11300" s="190" t="s">
        <v>1975</v>
      </c>
      <c r="E11300" s="191">
        <v>0</v>
      </c>
    </row>
    <row r="11301" spans="1:5" x14ac:dyDescent="0.25">
      <c r="A11301" s="188">
        <v>3705051237</v>
      </c>
      <c r="B11301" s="188" t="s">
        <v>10831</v>
      </c>
      <c r="C11301" s="188" t="s">
        <v>916</v>
      </c>
      <c r="D11301" s="188" t="s">
        <v>1975</v>
      </c>
      <c r="E11301" s="189">
        <v>0</v>
      </c>
    </row>
    <row r="11302" spans="1:5" x14ac:dyDescent="0.25">
      <c r="A11302" s="190">
        <v>3705051238</v>
      </c>
      <c r="B11302" s="190" t="s">
        <v>10832</v>
      </c>
      <c r="C11302" s="190" t="s">
        <v>916</v>
      </c>
      <c r="D11302" s="190" t="s">
        <v>1975</v>
      </c>
      <c r="E11302" s="191">
        <v>0</v>
      </c>
    </row>
    <row r="11303" spans="1:5" x14ac:dyDescent="0.25">
      <c r="A11303" s="188">
        <v>3705051239</v>
      </c>
      <c r="B11303" s="188" t="s">
        <v>10833</v>
      </c>
      <c r="C11303" s="188" t="s">
        <v>916</v>
      </c>
      <c r="D11303" s="188" t="s">
        <v>479</v>
      </c>
      <c r="E11303" s="189">
        <v>0</v>
      </c>
    </row>
    <row r="11304" spans="1:5" x14ac:dyDescent="0.25">
      <c r="A11304" s="190">
        <v>3705051240</v>
      </c>
      <c r="B11304" s="190" t="s">
        <v>10834</v>
      </c>
      <c r="C11304" s="190" t="s">
        <v>916</v>
      </c>
      <c r="D11304" s="190" t="s">
        <v>2079</v>
      </c>
      <c r="E11304" s="191">
        <v>0</v>
      </c>
    </row>
    <row r="11305" spans="1:5" x14ac:dyDescent="0.25">
      <c r="A11305" s="188">
        <v>3705051241</v>
      </c>
      <c r="B11305" s="188" t="s">
        <v>10835</v>
      </c>
      <c r="C11305" s="188" t="s">
        <v>916</v>
      </c>
      <c r="D11305" s="188" t="s">
        <v>2079</v>
      </c>
      <c r="E11305" s="189">
        <v>0</v>
      </c>
    </row>
    <row r="11306" spans="1:5" x14ac:dyDescent="0.25">
      <c r="A11306" s="190">
        <v>3705051242</v>
      </c>
      <c r="B11306" s="190" t="s">
        <v>10836</v>
      </c>
      <c r="C11306" s="190" t="s">
        <v>916</v>
      </c>
      <c r="D11306" s="190" t="s">
        <v>1975</v>
      </c>
      <c r="E11306" s="191">
        <v>0</v>
      </c>
    </row>
    <row r="11307" spans="1:5" x14ac:dyDescent="0.25">
      <c r="A11307" s="188">
        <v>3705051243</v>
      </c>
      <c r="B11307" s="188" t="s">
        <v>10837</v>
      </c>
      <c r="C11307" s="188" t="s">
        <v>916</v>
      </c>
      <c r="D11307" s="188" t="s">
        <v>1975</v>
      </c>
      <c r="E11307" s="189">
        <v>0</v>
      </c>
    </row>
    <row r="11308" spans="1:5" x14ac:dyDescent="0.25">
      <c r="A11308" s="190">
        <v>3705051244</v>
      </c>
      <c r="B11308" s="190" t="s">
        <v>10838</v>
      </c>
      <c r="C11308" s="190" t="s">
        <v>916</v>
      </c>
      <c r="D11308" s="190" t="s">
        <v>874</v>
      </c>
      <c r="E11308" s="191">
        <v>0</v>
      </c>
    </row>
    <row r="11309" spans="1:5" x14ac:dyDescent="0.25">
      <c r="A11309" s="188">
        <v>3705051245</v>
      </c>
      <c r="B11309" s="188" t="s">
        <v>7519</v>
      </c>
      <c r="C11309" s="188" t="s">
        <v>916</v>
      </c>
      <c r="D11309" s="188" t="s">
        <v>1975</v>
      </c>
      <c r="E11309" s="189">
        <v>0</v>
      </c>
    </row>
    <row r="11310" spans="1:5" x14ac:dyDescent="0.25">
      <c r="A11310" s="190">
        <v>3705051246</v>
      </c>
      <c r="B11310" s="190" t="s">
        <v>7520</v>
      </c>
      <c r="C11310" s="190" t="s">
        <v>916</v>
      </c>
      <c r="D11310" s="190" t="s">
        <v>1975</v>
      </c>
      <c r="E11310" s="191">
        <v>0</v>
      </c>
    </row>
    <row r="11311" spans="1:5" x14ac:dyDescent="0.25">
      <c r="A11311" s="188">
        <v>3705051247</v>
      </c>
      <c r="B11311" s="188" t="s">
        <v>7521</v>
      </c>
      <c r="C11311" s="188" t="s">
        <v>916</v>
      </c>
      <c r="D11311" s="188" t="s">
        <v>1975</v>
      </c>
      <c r="E11311" s="189">
        <v>0</v>
      </c>
    </row>
    <row r="11312" spans="1:5" x14ac:dyDescent="0.25">
      <c r="A11312" s="190">
        <v>3705051248</v>
      </c>
      <c r="B11312" s="190" t="s">
        <v>10839</v>
      </c>
      <c r="C11312" s="190" t="s">
        <v>916</v>
      </c>
      <c r="D11312" s="190" t="s">
        <v>479</v>
      </c>
      <c r="E11312" s="191">
        <v>0</v>
      </c>
    </row>
    <row r="11313" spans="1:5" x14ac:dyDescent="0.25">
      <c r="A11313" s="188">
        <v>3705051249</v>
      </c>
      <c r="B11313" s="188" t="s">
        <v>9352</v>
      </c>
      <c r="C11313" s="188" t="s">
        <v>916</v>
      </c>
      <c r="D11313" s="188" t="s">
        <v>479</v>
      </c>
      <c r="E11313" s="189">
        <v>0</v>
      </c>
    </row>
    <row r="11314" spans="1:5" x14ac:dyDescent="0.25">
      <c r="A11314" s="190">
        <v>3705051250</v>
      </c>
      <c r="B11314" s="190" t="s">
        <v>10840</v>
      </c>
      <c r="C11314" s="190" t="s">
        <v>916</v>
      </c>
      <c r="D11314" s="190" t="s">
        <v>479</v>
      </c>
      <c r="E11314" s="191">
        <v>0</v>
      </c>
    </row>
    <row r="11315" spans="1:5" x14ac:dyDescent="0.25">
      <c r="A11315" s="188">
        <v>3705051251</v>
      </c>
      <c r="B11315" s="188" t="s">
        <v>10841</v>
      </c>
      <c r="C11315" s="188" t="s">
        <v>916</v>
      </c>
      <c r="D11315" s="188" t="s">
        <v>1975</v>
      </c>
      <c r="E11315" s="189">
        <v>0</v>
      </c>
    </row>
    <row r="11316" spans="1:5" x14ac:dyDescent="0.25">
      <c r="A11316" s="190">
        <v>3705051252</v>
      </c>
      <c r="B11316" s="190" t="s">
        <v>10842</v>
      </c>
      <c r="C11316" s="190" t="s">
        <v>916</v>
      </c>
      <c r="D11316" s="190" t="s">
        <v>1975</v>
      </c>
      <c r="E11316" s="191">
        <v>0</v>
      </c>
    </row>
    <row r="11317" spans="1:5" x14ac:dyDescent="0.25">
      <c r="A11317" s="188">
        <v>3705051253</v>
      </c>
      <c r="B11317" s="188" t="s">
        <v>10843</v>
      </c>
      <c r="C11317" s="188" t="s">
        <v>916</v>
      </c>
      <c r="D11317" s="188" t="s">
        <v>1975</v>
      </c>
      <c r="E11317" s="189">
        <v>0</v>
      </c>
    </row>
    <row r="11318" spans="1:5" x14ac:dyDescent="0.25">
      <c r="A11318" s="190">
        <v>3705051254</v>
      </c>
      <c r="B11318" s="190" t="s">
        <v>10844</v>
      </c>
      <c r="C11318" s="190" t="s">
        <v>916</v>
      </c>
      <c r="D11318" s="190" t="s">
        <v>1975</v>
      </c>
      <c r="E11318" s="191">
        <v>0</v>
      </c>
    </row>
    <row r="11319" spans="1:5" x14ac:dyDescent="0.25">
      <c r="A11319" s="188">
        <v>3705051255</v>
      </c>
      <c r="B11319" s="188" t="s">
        <v>10845</v>
      </c>
      <c r="C11319" s="188" t="s">
        <v>916</v>
      </c>
      <c r="D11319" s="188" t="s">
        <v>479</v>
      </c>
      <c r="E11319" s="189">
        <v>0</v>
      </c>
    </row>
    <row r="11320" spans="1:5" x14ac:dyDescent="0.25">
      <c r="A11320" s="190">
        <v>3705051256</v>
      </c>
      <c r="B11320" s="190" t="s">
        <v>10846</v>
      </c>
      <c r="C11320" s="190" t="s">
        <v>916</v>
      </c>
      <c r="D11320" s="190" t="s">
        <v>479</v>
      </c>
      <c r="E11320" s="191">
        <v>0</v>
      </c>
    </row>
    <row r="11321" spans="1:5" x14ac:dyDescent="0.25">
      <c r="A11321" s="188">
        <v>3705051257</v>
      </c>
      <c r="B11321" s="188" t="s">
        <v>10847</v>
      </c>
      <c r="C11321" s="188" t="s">
        <v>916</v>
      </c>
      <c r="D11321" s="188" t="s">
        <v>479</v>
      </c>
      <c r="E11321" s="189">
        <v>0</v>
      </c>
    </row>
    <row r="11322" spans="1:5" x14ac:dyDescent="0.25">
      <c r="A11322" s="190">
        <v>3705051258</v>
      </c>
      <c r="B11322" s="190" t="s">
        <v>10848</v>
      </c>
      <c r="C11322" s="190" t="s">
        <v>916</v>
      </c>
      <c r="D11322" s="190" t="s">
        <v>2062</v>
      </c>
      <c r="E11322" s="191">
        <v>0</v>
      </c>
    </row>
    <row r="11323" spans="1:5" x14ac:dyDescent="0.25">
      <c r="A11323" s="188">
        <v>3705051259</v>
      </c>
      <c r="B11323" s="188" t="s">
        <v>10849</v>
      </c>
      <c r="C11323" s="188" t="s">
        <v>916</v>
      </c>
      <c r="D11323" s="188" t="s">
        <v>874</v>
      </c>
      <c r="E11323" s="189">
        <v>0</v>
      </c>
    </row>
    <row r="11324" spans="1:5" x14ac:dyDescent="0.25">
      <c r="A11324" s="190">
        <v>3705051260</v>
      </c>
      <c r="B11324" s="190" t="s">
        <v>10850</v>
      </c>
      <c r="C11324" s="190" t="s">
        <v>916</v>
      </c>
      <c r="D11324" s="190" t="s">
        <v>1975</v>
      </c>
      <c r="E11324" s="191">
        <v>0</v>
      </c>
    </row>
    <row r="11325" spans="1:5" x14ac:dyDescent="0.25">
      <c r="A11325" s="188">
        <v>3705051261</v>
      </c>
      <c r="B11325" s="188" t="s">
        <v>10851</v>
      </c>
      <c r="C11325" s="188" t="s">
        <v>916</v>
      </c>
      <c r="D11325" s="188" t="s">
        <v>1975</v>
      </c>
      <c r="E11325" s="189">
        <v>0</v>
      </c>
    </row>
    <row r="11326" spans="1:5" x14ac:dyDescent="0.25">
      <c r="A11326" s="190">
        <v>3705051262</v>
      </c>
      <c r="B11326" s="190" t="s">
        <v>10852</v>
      </c>
      <c r="C11326" s="190" t="s">
        <v>916</v>
      </c>
      <c r="D11326" s="190" t="s">
        <v>1975</v>
      </c>
      <c r="E11326" s="191">
        <v>0</v>
      </c>
    </row>
    <row r="11327" spans="1:5" x14ac:dyDescent="0.25">
      <c r="A11327" s="188">
        <v>3705051263</v>
      </c>
      <c r="B11327" s="188" t="s">
        <v>10853</v>
      </c>
      <c r="C11327" s="188" t="s">
        <v>916</v>
      </c>
      <c r="D11327" s="188" t="s">
        <v>1975</v>
      </c>
      <c r="E11327" s="189">
        <v>0</v>
      </c>
    </row>
    <row r="11328" spans="1:5" x14ac:dyDescent="0.25">
      <c r="A11328" s="190">
        <v>3705051264</v>
      </c>
      <c r="B11328" s="190" t="s">
        <v>10854</v>
      </c>
      <c r="C11328" s="190" t="s">
        <v>916</v>
      </c>
      <c r="D11328" s="190" t="s">
        <v>479</v>
      </c>
      <c r="E11328" s="191">
        <v>0</v>
      </c>
    </row>
    <row r="11329" spans="1:5" x14ac:dyDescent="0.25">
      <c r="A11329" s="188">
        <v>3705051265</v>
      </c>
      <c r="B11329" s="188" t="s">
        <v>9762</v>
      </c>
      <c r="C11329" s="188" t="s">
        <v>916</v>
      </c>
      <c r="D11329" s="188" t="s">
        <v>478</v>
      </c>
      <c r="E11329" s="189">
        <v>0</v>
      </c>
    </row>
    <row r="11330" spans="1:5" x14ac:dyDescent="0.25">
      <c r="A11330" s="190">
        <v>3705051266</v>
      </c>
      <c r="B11330" s="190" t="s">
        <v>10855</v>
      </c>
      <c r="C11330" s="190" t="s">
        <v>916</v>
      </c>
      <c r="D11330" s="190" t="s">
        <v>1975</v>
      </c>
      <c r="E11330" s="191">
        <v>0</v>
      </c>
    </row>
    <row r="11331" spans="1:5" x14ac:dyDescent="0.25">
      <c r="A11331" s="188">
        <v>3705051267</v>
      </c>
      <c r="B11331" s="188" t="s">
        <v>10856</v>
      </c>
      <c r="C11331" s="188" t="s">
        <v>916</v>
      </c>
      <c r="D11331" s="188" t="s">
        <v>1975</v>
      </c>
      <c r="E11331" s="189">
        <v>0</v>
      </c>
    </row>
    <row r="11332" spans="1:5" x14ac:dyDescent="0.25">
      <c r="A11332" s="190">
        <v>3705051268</v>
      </c>
      <c r="B11332" s="190" t="s">
        <v>10857</v>
      </c>
      <c r="C11332" s="190" t="s">
        <v>916</v>
      </c>
      <c r="D11332" s="190" t="s">
        <v>1975</v>
      </c>
      <c r="E11332" s="191">
        <v>0</v>
      </c>
    </row>
    <row r="11333" spans="1:5" x14ac:dyDescent="0.25">
      <c r="A11333" s="188">
        <v>3705051269</v>
      </c>
      <c r="B11333" s="188" t="s">
        <v>8551</v>
      </c>
      <c r="C11333" s="188" t="s">
        <v>916</v>
      </c>
      <c r="D11333" s="188" t="s">
        <v>1975</v>
      </c>
      <c r="E11333" s="189">
        <v>0</v>
      </c>
    </row>
    <row r="11334" spans="1:5" x14ac:dyDescent="0.25">
      <c r="A11334" s="190">
        <v>3705051270</v>
      </c>
      <c r="B11334" s="190" t="s">
        <v>8555</v>
      </c>
      <c r="C11334" s="190" t="s">
        <v>916</v>
      </c>
      <c r="D11334" s="190" t="s">
        <v>479</v>
      </c>
      <c r="E11334" s="191">
        <v>0</v>
      </c>
    </row>
    <row r="11335" spans="1:5" x14ac:dyDescent="0.25">
      <c r="A11335" s="188">
        <v>3705051271</v>
      </c>
      <c r="B11335" s="188" t="s">
        <v>8556</v>
      </c>
      <c r="C11335" s="188" t="s">
        <v>916</v>
      </c>
      <c r="D11335" s="188" t="s">
        <v>489</v>
      </c>
      <c r="E11335" s="189">
        <v>0</v>
      </c>
    </row>
    <row r="11336" spans="1:5" x14ac:dyDescent="0.25">
      <c r="A11336" s="190">
        <v>3705051272</v>
      </c>
      <c r="B11336" s="190" t="s">
        <v>12118</v>
      </c>
      <c r="C11336" s="190" t="s">
        <v>916</v>
      </c>
      <c r="D11336" s="190" t="s">
        <v>1975</v>
      </c>
      <c r="E11336" s="191">
        <v>0</v>
      </c>
    </row>
    <row r="11337" spans="1:5" x14ac:dyDescent="0.25">
      <c r="A11337" s="188">
        <v>3705051273</v>
      </c>
      <c r="B11337" s="188" t="s">
        <v>8557</v>
      </c>
      <c r="C11337" s="188" t="s">
        <v>916</v>
      </c>
      <c r="D11337" s="188" t="s">
        <v>2091</v>
      </c>
      <c r="E11337" s="189">
        <v>0</v>
      </c>
    </row>
    <row r="11338" spans="1:5" x14ac:dyDescent="0.25">
      <c r="A11338" s="190">
        <v>3705051274</v>
      </c>
      <c r="B11338" s="190" t="s">
        <v>7312</v>
      </c>
      <c r="C11338" s="190" t="s">
        <v>916</v>
      </c>
      <c r="D11338" s="190" t="s">
        <v>479</v>
      </c>
      <c r="E11338" s="191">
        <v>0</v>
      </c>
    </row>
    <row r="11339" spans="1:5" x14ac:dyDescent="0.25">
      <c r="A11339" s="188">
        <v>3705051275</v>
      </c>
      <c r="B11339" s="188" t="s">
        <v>8558</v>
      </c>
      <c r="C11339" s="188" t="s">
        <v>916</v>
      </c>
      <c r="D11339" s="188" t="s">
        <v>2091</v>
      </c>
      <c r="E11339" s="189">
        <v>0</v>
      </c>
    </row>
    <row r="11340" spans="1:5" x14ac:dyDescent="0.25">
      <c r="A11340" s="190">
        <v>3705051276</v>
      </c>
      <c r="B11340" s="190" t="s">
        <v>9696</v>
      </c>
      <c r="C11340" s="190" t="s">
        <v>916</v>
      </c>
      <c r="D11340" s="190" t="s">
        <v>479</v>
      </c>
      <c r="E11340" s="191">
        <v>0</v>
      </c>
    </row>
    <row r="11341" spans="1:5" x14ac:dyDescent="0.25">
      <c r="A11341" s="188">
        <v>3705051277</v>
      </c>
      <c r="B11341" s="188" t="s">
        <v>10858</v>
      </c>
      <c r="C11341" s="188" t="s">
        <v>916</v>
      </c>
      <c r="D11341" s="188" t="s">
        <v>1975</v>
      </c>
      <c r="E11341" s="189">
        <v>0</v>
      </c>
    </row>
    <row r="11342" spans="1:5" x14ac:dyDescent="0.25">
      <c r="A11342" s="190">
        <v>3705051278</v>
      </c>
      <c r="B11342" s="190" t="s">
        <v>10859</v>
      </c>
      <c r="C11342" s="190" t="s">
        <v>916</v>
      </c>
      <c r="D11342" s="190" t="s">
        <v>479</v>
      </c>
      <c r="E11342" s="191">
        <v>0</v>
      </c>
    </row>
    <row r="11343" spans="1:5" x14ac:dyDescent="0.25">
      <c r="A11343" s="188">
        <v>3705051279</v>
      </c>
      <c r="B11343" s="188" t="s">
        <v>10860</v>
      </c>
      <c r="C11343" s="188" t="s">
        <v>916</v>
      </c>
      <c r="D11343" s="188" t="s">
        <v>479</v>
      </c>
      <c r="E11343" s="189">
        <v>0</v>
      </c>
    </row>
    <row r="11344" spans="1:5" x14ac:dyDescent="0.25">
      <c r="A11344" s="190">
        <v>3705051280</v>
      </c>
      <c r="B11344" s="190" t="s">
        <v>10861</v>
      </c>
      <c r="C11344" s="190" t="s">
        <v>916</v>
      </c>
      <c r="D11344" s="190" t="s">
        <v>1975</v>
      </c>
      <c r="E11344" s="191">
        <v>0</v>
      </c>
    </row>
    <row r="11345" spans="1:5" x14ac:dyDescent="0.25">
      <c r="A11345" s="188">
        <v>3705051281</v>
      </c>
      <c r="B11345" s="188" t="s">
        <v>8589</v>
      </c>
      <c r="C11345" s="188" t="s">
        <v>916</v>
      </c>
      <c r="D11345" s="188" t="s">
        <v>479</v>
      </c>
      <c r="E11345" s="189">
        <v>0</v>
      </c>
    </row>
    <row r="11346" spans="1:5" x14ac:dyDescent="0.25">
      <c r="A11346" s="190">
        <v>3705051282</v>
      </c>
      <c r="B11346" s="190" t="s">
        <v>10862</v>
      </c>
      <c r="C11346" s="190" t="s">
        <v>916</v>
      </c>
      <c r="D11346" s="190" t="s">
        <v>1975</v>
      </c>
      <c r="E11346" s="191">
        <v>0</v>
      </c>
    </row>
    <row r="11347" spans="1:5" x14ac:dyDescent="0.25">
      <c r="A11347" s="188">
        <v>3705051283</v>
      </c>
      <c r="B11347" s="188" t="s">
        <v>10863</v>
      </c>
      <c r="C11347" s="188" t="s">
        <v>916</v>
      </c>
      <c r="D11347" s="188" t="s">
        <v>478</v>
      </c>
      <c r="E11347" s="189">
        <v>0</v>
      </c>
    </row>
    <row r="11348" spans="1:5" x14ac:dyDescent="0.25">
      <c r="A11348" s="190">
        <v>3705051284</v>
      </c>
      <c r="B11348" s="190" t="s">
        <v>10864</v>
      </c>
      <c r="C11348" s="190" t="s">
        <v>916</v>
      </c>
      <c r="D11348" s="190" t="s">
        <v>2062</v>
      </c>
      <c r="E11348" s="191">
        <v>0</v>
      </c>
    </row>
    <row r="11349" spans="1:5" x14ac:dyDescent="0.25">
      <c r="A11349" s="188">
        <v>3705051285</v>
      </c>
      <c r="B11349" s="188" t="s">
        <v>10865</v>
      </c>
      <c r="C11349" s="188" t="s">
        <v>916</v>
      </c>
      <c r="D11349" s="188" t="s">
        <v>479</v>
      </c>
      <c r="E11349" s="189">
        <v>0</v>
      </c>
    </row>
    <row r="11350" spans="1:5" x14ac:dyDescent="0.25">
      <c r="A11350" s="190">
        <v>3705051286</v>
      </c>
      <c r="B11350" s="190" t="s">
        <v>10866</v>
      </c>
      <c r="C11350" s="190" t="s">
        <v>916</v>
      </c>
      <c r="D11350" s="190" t="s">
        <v>479</v>
      </c>
      <c r="E11350" s="191">
        <v>0</v>
      </c>
    </row>
    <row r="11351" spans="1:5" x14ac:dyDescent="0.25">
      <c r="A11351" s="188">
        <v>3705051287</v>
      </c>
      <c r="B11351" s="188" t="s">
        <v>10867</v>
      </c>
      <c r="C11351" s="188" t="s">
        <v>916</v>
      </c>
      <c r="D11351" s="188" t="s">
        <v>479</v>
      </c>
      <c r="E11351" s="189">
        <v>0</v>
      </c>
    </row>
    <row r="11352" spans="1:5" x14ac:dyDescent="0.25">
      <c r="A11352" s="190">
        <v>3705051288</v>
      </c>
      <c r="B11352" s="190" t="s">
        <v>10868</v>
      </c>
      <c r="C11352" s="190" t="s">
        <v>916</v>
      </c>
      <c r="D11352" s="190" t="s">
        <v>479</v>
      </c>
      <c r="E11352" s="191">
        <v>0</v>
      </c>
    </row>
    <row r="11353" spans="1:5" x14ac:dyDescent="0.25">
      <c r="A11353" s="188">
        <v>3705051289</v>
      </c>
      <c r="B11353" s="188" t="s">
        <v>10869</v>
      </c>
      <c r="C11353" s="188" t="s">
        <v>916</v>
      </c>
      <c r="D11353" s="188" t="s">
        <v>1975</v>
      </c>
      <c r="E11353" s="189">
        <v>0</v>
      </c>
    </row>
    <row r="11354" spans="1:5" x14ac:dyDescent="0.25">
      <c r="A11354" s="190">
        <v>3705051290</v>
      </c>
      <c r="B11354" s="190" t="s">
        <v>10870</v>
      </c>
      <c r="C11354" s="190" t="s">
        <v>916</v>
      </c>
      <c r="D11354" s="190" t="s">
        <v>479</v>
      </c>
      <c r="E11354" s="191">
        <v>0</v>
      </c>
    </row>
    <row r="11355" spans="1:5" x14ac:dyDescent="0.25">
      <c r="A11355" s="188">
        <v>3705051291</v>
      </c>
      <c r="B11355" s="188" t="s">
        <v>10871</v>
      </c>
      <c r="C11355" s="188" t="s">
        <v>916</v>
      </c>
      <c r="D11355" s="188" t="s">
        <v>479</v>
      </c>
      <c r="E11355" s="189">
        <v>0</v>
      </c>
    </row>
    <row r="11356" spans="1:5" x14ac:dyDescent="0.25">
      <c r="A11356" s="190">
        <v>3705051292</v>
      </c>
      <c r="B11356" s="190" t="s">
        <v>10872</v>
      </c>
      <c r="C11356" s="190" t="s">
        <v>916</v>
      </c>
      <c r="D11356" s="190" t="s">
        <v>479</v>
      </c>
      <c r="E11356" s="191">
        <v>0</v>
      </c>
    </row>
    <row r="11357" spans="1:5" x14ac:dyDescent="0.25">
      <c r="A11357" s="188">
        <v>3705051293</v>
      </c>
      <c r="B11357" s="188" t="s">
        <v>10873</v>
      </c>
      <c r="C11357" s="188" t="s">
        <v>916</v>
      </c>
      <c r="D11357" s="188" t="s">
        <v>479</v>
      </c>
      <c r="E11357" s="189">
        <v>0</v>
      </c>
    </row>
    <row r="11358" spans="1:5" x14ac:dyDescent="0.25">
      <c r="A11358" s="190">
        <v>3705051294</v>
      </c>
      <c r="B11358" s="190" t="s">
        <v>10874</v>
      </c>
      <c r="C11358" s="190" t="s">
        <v>916</v>
      </c>
      <c r="D11358" s="190" t="s">
        <v>479</v>
      </c>
      <c r="E11358" s="191">
        <v>0</v>
      </c>
    </row>
    <row r="11359" spans="1:5" x14ac:dyDescent="0.25">
      <c r="A11359" s="188">
        <v>3705051295</v>
      </c>
      <c r="B11359" s="188" t="s">
        <v>10875</v>
      </c>
      <c r="C11359" s="188" t="s">
        <v>916</v>
      </c>
      <c r="D11359" s="188" t="s">
        <v>479</v>
      </c>
      <c r="E11359" s="189">
        <v>0</v>
      </c>
    </row>
    <row r="11360" spans="1:5" x14ac:dyDescent="0.25">
      <c r="A11360" s="190">
        <v>3705051296</v>
      </c>
      <c r="B11360" s="190" t="s">
        <v>10876</v>
      </c>
      <c r="C11360" s="190" t="s">
        <v>916</v>
      </c>
      <c r="D11360" s="190" t="s">
        <v>479</v>
      </c>
      <c r="E11360" s="191">
        <v>0</v>
      </c>
    </row>
    <row r="11361" spans="1:5" x14ac:dyDescent="0.25">
      <c r="A11361" s="188">
        <v>3705051297</v>
      </c>
      <c r="B11361" s="188" t="s">
        <v>7870</v>
      </c>
      <c r="C11361" s="188" t="s">
        <v>916</v>
      </c>
      <c r="D11361" s="188" t="s">
        <v>479</v>
      </c>
      <c r="E11361" s="189">
        <v>0</v>
      </c>
    </row>
    <row r="11362" spans="1:5" x14ac:dyDescent="0.25">
      <c r="A11362" s="190">
        <v>3705051298</v>
      </c>
      <c r="B11362" s="190" t="s">
        <v>10877</v>
      </c>
      <c r="C11362" s="190" t="s">
        <v>916</v>
      </c>
      <c r="D11362" s="190" t="s">
        <v>479</v>
      </c>
      <c r="E11362" s="191">
        <v>0</v>
      </c>
    </row>
    <row r="11363" spans="1:5" x14ac:dyDescent="0.25">
      <c r="A11363" s="188">
        <v>3705051299</v>
      </c>
      <c r="B11363" s="188" t="s">
        <v>10878</v>
      </c>
      <c r="C11363" s="188" t="s">
        <v>916</v>
      </c>
      <c r="D11363" s="188" t="s">
        <v>1975</v>
      </c>
      <c r="E11363" s="189">
        <v>0</v>
      </c>
    </row>
    <row r="11364" spans="1:5" x14ac:dyDescent="0.25">
      <c r="A11364" s="190">
        <v>3705051300</v>
      </c>
      <c r="B11364" s="190" t="s">
        <v>10879</v>
      </c>
      <c r="C11364" s="190" t="s">
        <v>916</v>
      </c>
      <c r="D11364" s="190" t="s">
        <v>1975</v>
      </c>
      <c r="E11364" s="191">
        <v>0</v>
      </c>
    </row>
    <row r="11365" spans="1:5" x14ac:dyDescent="0.25">
      <c r="A11365" s="188">
        <v>3705051301</v>
      </c>
      <c r="B11365" s="188" t="s">
        <v>10880</v>
      </c>
      <c r="C11365" s="188" t="s">
        <v>916</v>
      </c>
      <c r="D11365" s="188" t="s">
        <v>479</v>
      </c>
      <c r="E11365" s="189">
        <v>0</v>
      </c>
    </row>
    <row r="11366" spans="1:5" x14ac:dyDescent="0.25">
      <c r="A11366" s="190">
        <v>3705051302</v>
      </c>
      <c r="B11366" s="190" t="s">
        <v>10881</v>
      </c>
      <c r="C11366" s="190" t="s">
        <v>916</v>
      </c>
      <c r="D11366" s="190" t="s">
        <v>479</v>
      </c>
      <c r="E11366" s="191">
        <v>0</v>
      </c>
    </row>
    <row r="11367" spans="1:5" x14ac:dyDescent="0.25">
      <c r="A11367" s="188">
        <v>3705051303</v>
      </c>
      <c r="B11367" s="188" t="s">
        <v>10882</v>
      </c>
      <c r="C11367" s="188" t="s">
        <v>916</v>
      </c>
      <c r="D11367" s="188" t="s">
        <v>479</v>
      </c>
      <c r="E11367" s="189">
        <v>0</v>
      </c>
    </row>
    <row r="11368" spans="1:5" x14ac:dyDescent="0.25">
      <c r="A11368" s="190">
        <v>3705051304</v>
      </c>
      <c r="B11368" s="190" t="s">
        <v>10883</v>
      </c>
      <c r="C11368" s="190" t="s">
        <v>916</v>
      </c>
      <c r="D11368" s="190" t="s">
        <v>479</v>
      </c>
      <c r="E11368" s="191">
        <v>0</v>
      </c>
    </row>
    <row r="11369" spans="1:5" x14ac:dyDescent="0.25">
      <c r="A11369" s="188">
        <v>3705051305</v>
      </c>
      <c r="B11369" s="188" t="s">
        <v>10884</v>
      </c>
      <c r="C11369" s="188" t="s">
        <v>916</v>
      </c>
      <c r="D11369" s="188" t="s">
        <v>479</v>
      </c>
      <c r="E11369" s="189">
        <v>0</v>
      </c>
    </row>
    <row r="11370" spans="1:5" x14ac:dyDescent="0.25">
      <c r="A11370" s="190">
        <v>3705051306</v>
      </c>
      <c r="B11370" s="190" t="s">
        <v>10885</v>
      </c>
      <c r="C11370" s="190" t="s">
        <v>916</v>
      </c>
      <c r="D11370" s="190" t="s">
        <v>479</v>
      </c>
      <c r="E11370" s="191">
        <v>0</v>
      </c>
    </row>
    <row r="11371" spans="1:5" x14ac:dyDescent="0.25">
      <c r="A11371" s="188">
        <v>3705051307</v>
      </c>
      <c r="B11371" s="188" t="s">
        <v>10886</v>
      </c>
      <c r="C11371" s="188" t="s">
        <v>916</v>
      </c>
      <c r="D11371" s="188" t="s">
        <v>479</v>
      </c>
      <c r="E11371" s="189">
        <v>0</v>
      </c>
    </row>
    <row r="11372" spans="1:5" x14ac:dyDescent="0.25">
      <c r="A11372" s="190">
        <v>3705051308</v>
      </c>
      <c r="B11372" s="190" t="s">
        <v>10887</v>
      </c>
      <c r="C11372" s="190" t="s">
        <v>916</v>
      </c>
      <c r="D11372" s="190" t="s">
        <v>2354</v>
      </c>
      <c r="E11372" s="191">
        <v>0</v>
      </c>
    </row>
    <row r="11373" spans="1:5" x14ac:dyDescent="0.25">
      <c r="A11373" s="188">
        <v>3705051309</v>
      </c>
      <c r="B11373" s="188" t="s">
        <v>10888</v>
      </c>
      <c r="C11373" s="188" t="s">
        <v>916</v>
      </c>
      <c r="D11373" s="188" t="s">
        <v>479</v>
      </c>
      <c r="E11373" s="189">
        <v>0</v>
      </c>
    </row>
    <row r="11374" spans="1:5" x14ac:dyDescent="0.25">
      <c r="A11374" s="190">
        <v>3705051310</v>
      </c>
      <c r="B11374" s="190" t="s">
        <v>10889</v>
      </c>
      <c r="C11374" s="190" t="s">
        <v>916</v>
      </c>
      <c r="D11374" s="190" t="s">
        <v>478</v>
      </c>
      <c r="E11374" s="191">
        <v>0</v>
      </c>
    </row>
    <row r="11375" spans="1:5" x14ac:dyDescent="0.25">
      <c r="A11375" s="188">
        <v>3705051311</v>
      </c>
      <c r="B11375" s="188" t="s">
        <v>10890</v>
      </c>
      <c r="C11375" s="188" t="s">
        <v>916</v>
      </c>
      <c r="D11375" s="188" t="s">
        <v>489</v>
      </c>
      <c r="E11375" s="189">
        <v>0</v>
      </c>
    </row>
    <row r="11376" spans="1:5" x14ac:dyDescent="0.25">
      <c r="A11376" s="190">
        <v>3705051312</v>
      </c>
      <c r="B11376" s="190" t="s">
        <v>10891</v>
      </c>
      <c r="C11376" s="190" t="s">
        <v>916</v>
      </c>
      <c r="D11376" s="190" t="s">
        <v>479</v>
      </c>
      <c r="E11376" s="191">
        <v>0</v>
      </c>
    </row>
    <row r="11377" spans="1:5" x14ac:dyDescent="0.25">
      <c r="A11377" s="188">
        <v>3705051313</v>
      </c>
      <c r="B11377" s="188" t="s">
        <v>10892</v>
      </c>
      <c r="C11377" s="188" t="s">
        <v>916</v>
      </c>
      <c r="D11377" s="188" t="s">
        <v>874</v>
      </c>
      <c r="E11377" s="189">
        <v>0</v>
      </c>
    </row>
    <row r="11378" spans="1:5" x14ac:dyDescent="0.25">
      <c r="A11378" s="190">
        <v>3705051314</v>
      </c>
      <c r="B11378" s="190" t="s">
        <v>10893</v>
      </c>
      <c r="C11378" s="190" t="s">
        <v>916</v>
      </c>
      <c r="D11378" s="190" t="s">
        <v>1975</v>
      </c>
      <c r="E11378" s="191">
        <v>0</v>
      </c>
    </row>
    <row r="11379" spans="1:5" x14ac:dyDescent="0.25">
      <c r="A11379" s="188">
        <v>3705051315</v>
      </c>
      <c r="B11379" s="188" t="s">
        <v>10894</v>
      </c>
      <c r="C11379" s="188" t="s">
        <v>916</v>
      </c>
      <c r="D11379" s="188" t="s">
        <v>1975</v>
      </c>
      <c r="E11379" s="189">
        <v>0</v>
      </c>
    </row>
    <row r="11380" spans="1:5" x14ac:dyDescent="0.25">
      <c r="A11380" s="190">
        <v>3705051316</v>
      </c>
      <c r="B11380" s="190" t="s">
        <v>10895</v>
      </c>
      <c r="C11380" s="190" t="s">
        <v>916</v>
      </c>
      <c r="D11380" s="190" t="s">
        <v>479</v>
      </c>
      <c r="E11380" s="191">
        <v>0</v>
      </c>
    </row>
    <row r="11381" spans="1:5" x14ac:dyDescent="0.25">
      <c r="A11381" s="188">
        <v>3705051317</v>
      </c>
      <c r="B11381" s="188" t="s">
        <v>10896</v>
      </c>
      <c r="C11381" s="188" t="s">
        <v>916</v>
      </c>
      <c r="D11381" s="188" t="s">
        <v>874</v>
      </c>
      <c r="E11381" s="189">
        <v>0</v>
      </c>
    </row>
    <row r="11382" spans="1:5" x14ac:dyDescent="0.25">
      <c r="A11382" s="190">
        <v>3705051318</v>
      </c>
      <c r="B11382" s="190" t="s">
        <v>10897</v>
      </c>
      <c r="C11382" s="190" t="s">
        <v>916</v>
      </c>
      <c r="D11382" s="190" t="s">
        <v>479</v>
      </c>
      <c r="E11382" s="191">
        <v>0</v>
      </c>
    </row>
    <row r="11383" spans="1:5" x14ac:dyDescent="0.25">
      <c r="A11383" s="188">
        <v>3705051319</v>
      </c>
      <c r="B11383" s="188" t="s">
        <v>10898</v>
      </c>
      <c r="C11383" s="188" t="s">
        <v>916</v>
      </c>
      <c r="D11383" s="188" t="s">
        <v>2092</v>
      </c>
      <c r="E11383" s="189">
        <v>0</v>
      </c>
    </row>
    <row r="11384" spans="1:5" x14ac:dyDescent="0.25">
      <c r="A11384" s="190">
        <v>3705051320</v>
      </c>
      <c r="B11384" s="190" t="s">
        <v>10899</v>
      </c>
      <c r="C11384" s="190" t="s">
        <v>916</v>
      </c>
      <c r="D11384" s="190" t="s">
        <v>479</v>
      </c>
      <c r="E11384" s="191">
        <v>0</v>
      </c>
    </row>
    <row r="11385" spans="1:5" x14ac:dyDescent="0.25">
      <c r="A11385" s="188">
        <v>3705051321</v>
      </c>
      <c r="B11385" s="188" t="s">
        <v>10900</v>
      </c>
      <c r="C11385" s="188" t="s">
        <v>916</v>
      </c>
      <c r="D11385" s="188" t="s">
        <v>479</v>
      </c>
      <c r="E11385" s="189">
        <v>0</v>
      </c>
    </row>
    <row r="11386" spans="1:5" x14ac:dyDescent="0.25">
      <c r="A11386" s="190">
        <v>3705051322</v>
      </c>
      <c r="B11386" s="190" t="s">
        <v>10901</v>
      </c>
      <c r="C11386" s="190" t="s">
        <v>916</v>
      </c>
      <c r="D11386" s="190" t="s">
        <v>479</v>
      </c>
      <c r="E11386" s="191">
        <v>0</v>
      </c>
    </row>
    <row r="11387" spans="1:5" x14ac:dyDescent="0.25">
      <c r="A11387" s="188">
        <v>3705051323</v>
      </c>
      <c r="B11387" s="188" t="s">
        <v>10902</v>
      </c>
      <c r="C11387" s="188" t="s">
        <v>916</v>
      </c>
      <c r="D11387" s="188" t="s">
        <v>1975</v>
      </c>
      <c r="E11387" s="189">
        <v>0</v>
      </c>
    </row>
    <row r="11388" spans="1:5" x14ac:dyDescent="0.25">
      <c r="A11388" s="190">
        <v>3705051324</v>
      </c>
      <c r="B11388" s="190" t="s">
        <v>10903</v>
      </c>
      <c r="C11388" s="190" t="s">
        <v>916</v>
      </c>
      <c r="D11388" s="190" t="s">
        <v>479</v>
      </c>
      <c r="E11388" s="191">
        <v>0</v>
      </c>
    </row>
    <row r="11389" spans="1:5" x14ac:dyDescent="0.25">
      <c r="A11389" s="188">
        <v>3705051325</v>
      </c>
      <c r="B11389" s="188" t="s">
        <v>10904</v>
      </c>
      <c r="C11389" s="188" t="s">
        <v>916</v>
      </c>
      <c r="D11389" s="188" t="s">
        <v>1975</v>
      </c>
      <c r="E11389" s="189">
        <v>0</v>
      </c>
    </row>
    <row r="11390" spans="1:5" x14ac:dyDescent="0.25">
      <c r="A11390" s="190">
        <v>3705051326</v>
      </c>
      <c r="B11390" s="190" t="s">
        <v>10905</v>
      </c>
      <c r="C11390" s="190" t="s">
        <v>916</v>
      </c>
      <c r="D11390" s="190" t="s">
        <v>1975</v>
      </c>
      <c r="E11390" s="191">
        <v>0</v>
      </c>
    </row>
    <row r="11391" spans="1:5" x14ac:dyDescent="0.25">
      <c r="A11391" s="188">
        <v>3705051327</v>
      </c>
      <c r="B11391" s="188" t="s">
        <v>10906</v>
      </c>
      <c r="C11391" s="188" t="s">
        <v>916</v>
      </c>
      <c r="D11391" s="188" t="s">
        <v>1975</v>
      </c>
      <c r="E11391" s="189">
        <v>0</v>
      </c>
    </row>
    <row r="11392" spans="1:5" x14ac:dyDescent="0.25">
      <c r="A11392" s="190">
        <v>3705051328</v>
      </c>
      <c r="B11392" s="190" t="s">
        <v>10907</v>
      </c>
      <c r="C11392" s="190" t="s">
        <v>916</v>
      </c>
      <c r="D11392" s="190" t="s">
        <v>479</v>
      </c>
      <c r="E11392" s="191">
        <v>0</v>
      </c>
    </row>
    <row r="11393" spans="1:5" x14ac:dyDescent="0.25">
      <c r="A11393" s="188">
        <v>3705051329</v>
      </c>
      <c r="B11393" s="188" t="s">
        <v>9110</v>
      </c>
      <c r="C11393" s="188" t="s">
        <v>916</v>
      </c>
      <c r="D11393" s="188" t="s">
        <v>479</v>
      </c>
      <c r="E11393" s="189">
        <v>0</v>
      </c>
    </row>
    <row r="11394" spans="1:5" x14ac:dyDescent="0.25">
      <c r="A11394" s="190">
        <v>3705051330</v>
      </c>
      <c r="B11394" s="190" t="s">
        <v>10908</v>
      </c>
      <c r="C11394" s="190" t="s">
        <v>916</v>
      </c>
      <c r="D11394" s="190" t="s">
        <v>479</v>
      </c>
      <c r="E11394" s="191">
        <v>0</v>
      </c>
    </row>
    <row r="11395" spans="1:5" x14ac:dyDescent="0.25">
      <c r="A11395" s="188">
        <v>3705051331</v>
      </c>
      <c r="B11395" s="188" t="s">
        <v>3608</v>
      </c>
      <c r="C11395" s="188" t="s">
        <v>916</v>
      </c>
      <c r="D11395" s="188" t="s">
        <v>479</v>
      </c>
      <c r="E11395" s="189">
        <v>0</v>
      </c>
    </row>
    <row r="11396" spans="1:5" x14ac:dyDescent="0.25">
      <c r="A11396" s="190">
        <v>3705051332</v>
      </c>
      <c r="B11396" s="190" t="s">
        <v>9819</v>
      </c>
      <c r="C11396" s="190" t="s">
        <v>916</v>
      </c>
      <c r="D11396" s="190" t="s">
        <v>479</v>
      </c>
      <c r="E11396" s="191">
        <v>0</v>
      </c>
    </row>
    <row r="11397" spans="1:5" x14ac:dyDescent="0.25">
      <c r="A11397" s="188">
        <v>3705051333</v>
      </c>
      <c r="B11397" s="188" t="s">
        <v>10909</v>
      </c>
      <c r="C11397" s="188" t="s">
        <v>916</v>
      </c>
      <c r="D11397" s="188" t="s">
        <v>479</v>
      </c>
      <c r="E11397" s="189">
        <v>0</v>
      </c>
    </row>
    <row r="11398" spans="1:5" x14ac:dyDescent="0.25">
      <c r="A11398" s="190">
        <v>3705051334</v>
      </c>
      <c r="B11398" s="190" t="s">
        <v>10910</v>
      </c>
      <c r="C11398" s="190" t="s">
        <v>916</v>
      </c>
      <c r="D11398" s="190" t="s">
        <v>479</v>
      </c>
      <c r="E11398" s="191">
        <v>0</v>
      </c>
    </row>
    <row r="11399" spans="1:5" x14ac:dyDescent="0.25">
      <c r="A11399" s="188">
        <v>3705051335</v>
      </c>
      <c r="B11399" s="188" t="s">
        <v>10911</v>
      </c>
      <c r="C11399" s="188" t="s">
        <v>916</v>
      </c>
      <c r="D11399" s="188" t="s">
        <v>479</v>
      </c>
      <c r="E11399" s="189">
        <v>0</v>
      </c>
    </row>
    <row r="11400" spans="1:5" x14ac:dyDescent="0.25">
      <c r="A11400" s="190">
        <v>3705051336</v>
      </c>
      <c r="B11400" s="190" t="s">
        <v>10912</v>
      </c>
      <c r="C11400" s="190" t="s">
        <v>916</v>
      </c>
      <c r="D11400" s="190" t="s">
        <v>479</v>
      </c>
      <c r="E11400" s="191">
        <v>0</v>
      </c>
    </row>
    <row r="11401" spans="1:5" x14ac:dyDescent="0.25">
      <c r="A11401" s="188">
        <v>3705051337</v>
      </c>
      <c r="B11401" s="188" t="s">
        <v>10913</v>
      </c>
      <c r="C11401" s="188" t="s">
        <v>916</v>
      </c>
      <c r="D11401" s="188" t="s">
        <v>479</v>
      </c>
      <c r="E11401" s="189">
        <v>0</v>
      </c>
    </row>
    <row r="11402" spans="1:5" x14ac:dyDescent="0.25">
      <c r="A11402" s="190">
        <v>3705051338</v>
      </c>
      <c r="B11402" s="190" t="s">
        <v>10914</v>
      </c>
      <c r="C11402" s="190" t="s">
        <v>916</v>
      </c>
      <c r="D11402" s="190" t="s">
        <v>479</v>
      </c>
      <c r="E11402" s="191">
        <v>0</v>
      </c>
    </row>
    <row r="11403" spans="1:5" x14ac:dyDescent="0.25">
      <c r="A11403" s="188">
        <v>3705051339</v>
      </c>
      <c r="B11403" s="188" t="s">
        <v>10915</v>
      </c>
      <c r="C11403" s="188" t="s">
        <v>916</v>
      </c>
      <c r="D11403" s="188" t="s">
        <v>1975</v>
      </c>
      <c r="E11403" s="189">
        <v>0</v>
      </c>
    </row>
    <row r="11404" spans="1:5" x14ac:dyDescent="0.25">
      <c r="A11404" s="190">
        <v>3705051340</v>
      </c>
      <c r="B11404" s="190" t="s">
        <v>10916</v>
      </c>
      <c r="C11404" s="190" t="s">
        <v>916</v>
      </c>
      <c r="D11404" s="190" t="s">
        <v>479</v>
      </c>
      <c r="E11404" s="191">
        <v>0</v>
      </c>
    </row>
    <row r="11405" spans="1:5" x14ac:dyDescent="0.25">
      <c r="A11405" s="188">
        <v>3705051341</v>
      </c>
      <c r="B11405" s="188" t="s">
        <v>10917</v>
      </c>
      <c r="C11405" s="188" t="s">
        <v>916</v>
      </c>
      <c r="D11405" s="188" t="s">
        <v>1975</v>
      </c>
      <c r="E11405" s="189">
        <v>0</v>
      </c>
    </row>
    <row r="11406" spans="1:5" x14ac:dyDescent="0.25">
      <c r="A11406" s="190">
        <v>3705051342</v>
      </c>
      <c r="B11406" s="190" t="s">
        <v>8668</v>
      </c>
      <c r="C11406" s="190" t="s">
        <v>916</v>
      </c>
      <c r="D11406" s="190" t="s">
        <v>479</v>
      </c>
      <c r="E11406" s="191">
        <v>0</v>
      </c>
    </row>
    <row r="11407" spans="1:5" x14ac:dyDescent="0.25">
      <c r="A11407" s="188">
        <v>3705051343</v>
      </c>
      <c r="B11407" s="188" t="s">
        <v>8669</v>
      </c>
      <c r="C11407" s="188" t="s">
        <v>916</v>
      </c>
      <c r="D11407" s="188" t="s">
        <v>479</v>
      </c>
      <c r="E11407" s="189">
        <v>0</v>
      </c>
    </row>
    <row r="11408" spans="1:5" x14ac:dyDescent="0.25">
      <c r="A11408" s="190">
        <v>3705051344</v>
      </c>
      <c r="B11408" s="190" t="s">
        <v>8670</v>
      </c>
      <c r="C11408" s="190" t="s">
        <v>916</v>
      </c>
      <c r="D11408" s="190" t="s">
        <v>479</v>
      </c>
      <c r="E11408" s="191">
        <v>0</v>
      </c>
    </row>
    <row r="11409" spans="1:5" x14ac:dyDescent="0.25">
      <c r="A11409" s="188">
        <v>3705051345</v>
      </c>
      <c r="B11409" s="188" t="s">
        <v>8671</v>
      </c>
      <c r="C11409" s="188" t="s">
        <v>916</v>
      </c>
      <c r="D11409" s="188" t="s">
        <v>479</v>
      </c>
      <c r="E11409" s="189">
        <v>0</v>
      </c>
    </row>
    <row r="11410" spans="1:5" x14ac:dyDescent="0.25">
      <c r="A11410" s="190">
        <v>3705051346</v>
      </c>
      <c r="B11410" s="190" t="s">
        <v>10918</v>
      </c>
      <c r="C11410" s="190" t="s">
        <v>916</v>
      </c>
      <c r="D11410" s="190" t="s">
        <v>1975</v>
      </c>
      <c r="E11410" s="191">
        <v>0</v>
      </c>
    </row>
    <row r="11411" spans="1:5" x14ac:dyDescent="0.25">
      <c r="A11411" s="188">
        <v>3705051347</v>
      </c>
      <c r="B11411" s="188" t="s">
        <v>10919</v>
      </c>
      <c r="C11411" s="188" t="s">
        <v>916</v>
      </c>
      <c r="D11411" s="188" t="s">
        <v>1975</v>
      </c>
      <c r="E11411" s="189">
        <v>0</v>
      </c>
    </row>
    <row r="11412" spans="1:5" x14ac:dyDescent="0.25">
      <c r="A11412" s="190">
        <v>3705051348</v>
      </c>
      <c r="B11412" s="190" t="s">
        <v>10920</v>
      </c>
      <c r="C11412" s="190" t="s">
        <v>916</v>
      </c>
      <c r="D11412" s="190" t="s">
        <v>1975</v>
      </c>
      <c r="E11412" s="191">
        <v>0</v>
      </c>
    </row>
    <row r="11413" spans="1:5" x14ac:dyDescent="0.25">
      <c r="A11413" s="188">
        <v>3705051349</v>
      </c>
      <c r="B11413" s="188" t="s">
        <v>10921</v>
      </c>
      <c r="C11413" s="188" t="s">
        <v>916</v>
      </c>
      <c r="D11413" s="188" t="s">
        <v>1975</v>
      </c>
      <c r="E11413" s="189">
        <v>0</v>
      </c>
    </row>
    <row r="11414" spans="1:5" x14ac:dyDescent="0.25">
      <c r="A11414" s="190">
        <v>3705051350</v>
      </c>
      <c r="B11414" s="190" t="s">
        <v>10922</v>
      </c>
      <c r="C11414" s="190" t="s">
        <v>916</v>
      </c>
      <c r="D11414" s="190" t="s">
        <v>1975</v>
      </c>
      <c r="E11414" s="191">
        <v>0</v>
      </c>
    </row>
    <row r="11415" spans="1:5" x14ac:dyDescent="0.25">
      <c r="A11415" s="188">
        <v>3705051351</v>
      </c>
      <c r="B11415" s="188" t="s">
        <v>10923</v>
      </c>
      <c r="C11415" s="188" t="s">
        <v>916</v>
      </c>
      <c r="D11415" s="188" t="s">
        <v>1975</v>
      </c>
      <c r="E11415" s="189">
        <v>0</v>
      </c>
    </row>
    <row r="11416" spans="1:5" x14ac:dyDescent="0.25">
      <c r="A11416" s="190">
        <v>3705051352</v>
      </c>
      <c r="B11416" s="190" t="s">
        <v>10924</v>
      </c>
      <c r="C11416" s="190" t="s">
        <v>916</v>
      </c>
      <c r="D11416" s="190" t="s">
        <v>1975</v>
      </c>
      <c r="E11416" s="191">
        <v>0</v>
      </c>
    </row>
    <row r="11417" spans="1:5" x14ac:dyDescent="0.25">
      <c r="A11417" s="188">
        <v>3705051353</v>
      </c>
      <c r="B11417" s="188" t="s">
        <v>10925</v>
      </c>
      <c r="C11417" s="188" t="s">
        <v>916</v>
      </c>
      <c r="D11417" s="188" t="s">
        <v>1975</v>
      </c>
      <c r="E11417" s="189">
        <v>0</v>
      </c>
    </row>
    <row r="11418" spans="1:5" x14ac:dyDescent="0.25">
      <c r="A11418" s="190">
        <v>3705051354</v>
      </c>
      <c r="B11418" s="190" t="s">
        <v>10926</v>
      </c>
      <c r="C11418" s="190" t="s">
        <v>916</v>
      </c>
      <c r="D11418" s="190" t="s">
        <v>1975</v>
      </c>
      <c r="E11418" s="191">
        <v>0</v>
      </c>
    </row>
    <row r="11419" spans="1:5" x14ac:dyDescent="0.25">
      <c r="A11419" s="188">
        <v>3705051355</v>
      </c>
      <c r="B11419" s="188" t="s">
        <v>10927</v>
      </c>
      <c r="C11419" s="188" t="s">
        <v>916</v>
      </c>
      <c r="D11419" s="188" t="s">
        <v>1975</v>
      </c>
      <c r="E11419" s="189">
        <v>0</v>
      </c>
    </row>
    <row r="11420" spans="1:5" x14ac:dyDescent="0.25">
      <c r="A11420" s="190">
        <v>3705051356</v>
      </c>
      <c r="B11420" s="190" t="s">
        <v>10928</v>
      </c>
      <c r="C11420" s="190" t="s">
        <v>916</v>
      </c>
      <c r="D11420" s="190" t="s">
        <v>479</v>
      </c>
      <c r="E11420" s="191">
        <v>0</v>
      </c>
    </row>
    <row r="11421" spans="1:5" x14ac:dyDescent="0.25">
      <c r="A11421" s="188">
        <v>3705051357</v>
      </c>
      <c r="B11421" s="188" t="s">
        <v>10929</v>
      </c>
      <c r="C11421" s="188" t="s">
        <v>916</v>
      </c>
      <c r="D11421" s="188" t="s">
        <v>1975</v>
      </c>
      <c r="E11421" s="189">
        <v>0</v>
      </c>
    </row>
    <row r="11422" spans="1:5" x14ac:dyDescent="0.25">
      <c r="A11422" s="190">
        <v>3705051358</v>
      </c>
      <c r="B11422" s="190" t="s">
        <v>10930</v>
      </c>
      <c r="C11422" s="190" t="s">
        <v>916</v>
      </c>
      <c r="D11422" s="190" t="s">
        <v>1975</v>
      </c>
      <c r="E11422" s="191">
        <v>0</v>
      </c>
    </row>
    <row r="11423" spans="1:5" x14ac:dyDescent="0.25">
      <c r="A11423" s="188">
        <v>3705051359</v>
      </c>
      <c r="B11423" s="188" t="s">
        <v>10931</v>
      </c>
      <c r="C11423" s="188" t="s">
        <v>916</v>
      </c>
      <c r="D11423" s="188" t="s">
        <v>1975</v>
      </c>
      <c r="E11423" s="189">
        <v>0</v>
      </c>
    </row>
    <row r="11424" spans="1:5" x14ac:dyDescent="0.25">
      <c r="A11424" s="190">
        <v>3705051360</v>
      </c>
      <c r="B11424" s="190" t="s">
        <v>10932</v>
      </c>
      <c r="C11424" s="190" t="s">
        <v>916</v>
      </c>
      <c r="D11424" s="190" t="s">
        <v>1975</v>
      </c>
      <c r="E11424" s="191">
        <v>0</v>
      </c>
    </row>
    <row r="11425" spans="1:5" x14ac:dyDescent="0.25">
      <c r="A11425" s="188">
        <v>3705051361</v>
      </c>
      <c r="B11425" s="188" t="s">
        <v>10933</v>
      </c>
      <c r="C11425" s="188" t="s">
        <v>916</v>
      </c>
      <c r="D11425" s="188" t="s">
        <v>1975</v>
      </c>
      <c r="E11425" s="189">
        <v>0</v>
      </c>
    </row>
    <row r="11426" spans="1:5" x14ac:dyDescent="0.25">
      <c r="A11426" s="190">
        <v>3705051362</v>
      </c>
      <c r="B11426" s="190" t="s">
        <v>8824</v>
      </c>
      <c r="C11426" s="190" t="s">
        <v>916</v>
      </c>
      <c r="D11426" s="190" t="s">
        <v>479</v>
      </c>
      <c r="E11426" s="191">
        <v>0</v>
      </c>
    </row>
    <row r="11427" spans="1:5" x14ac:dyDescent="0.25">
      <c r="A11427" s="188">
        <v>3705051363</v>
      </c>
      <c r="B11427" s="188" t="s">
        <v>7952</v>
      </c>
      <c r="C11427" s="188" t="s">
        <v>916</v>
      </c>
      <c r="D11427" s="188" t="s">
        <v>1975</v>
      </c>
      <c r="E11427" s="189">
        <v>0</v>
      </c>
    </row>
    <row r="11428" spans="1:5" x14ac:dyDescent="0.25">
      <c r="A11428" s="190">
        <v>3705051364</v>
      </c>
      <c r="B11428" s="190" t="s">
        <v>10934</v>
      </c>
      <c r="C11428" s="190" t="s">
        <v>916</v>
      </c>
      <c r="D11428" s="190" t="s">
        <v>1975</v>
      </c>
      <c r="E11428" s="191">
        <v>0</v>
      </c>
    </row>
    <row r="11429" spans="1:5" x14ac:dyDescent="0.25">
      <c r="A11429" s="188">
        <v>3705051365</v>
      </c>
      <c r="B11429" s="188" t="s">
        <v>10935</v>
      </c>
      <c r="C11429" s="188" t="s">
        <v>916</v>
      </c>
      <c r="D11429" s="188" t="s">
        <v>1975</v>
      </c>
      <c r="E11429" s="189">
        <v>0</v>
      </c>
    </row>
    <row r="11430" spans="1:5" x14ac:dyDescent="0.25">
      <c r="A11430" s="190">
        <v>3705051366</v>
      </c>
      <c r="B11430" s="190" t="s">
        <v>10936</v>
      </c>
      <c r="C11430" s="190" t="s">
        <v>916</v>
      </c>
      <c r="D11430" s="190" t="s">
        <v>1975</v>
      </c>
      <c r="E11430" s="191">
        <v>0</v>
      </c>
    </row>
    <row r="11431" spans="1:5" x14ac:dyDescent="0.25">
      <c r="A11431" s="188">
        <v>3705051367</v>
      </c>
      <c r="B11431" s="188" t="s">
        <v>10937</v>
      </c>
      <c r="C11431" s="188" t="s">
        <v>916</v>
      </c>
      <c r="D11431" s="188" t="s">
        <v>1975</v>
      </c>
      <c r="E11431" s="189">
        <v>0</v>
      </c>
    </row>
    <row r="11432" spans="1:5" x14ac:dyDescent="0.25">
      <c r="A11432" s="190">
        <v>3705051368</v>
      </c>
      <c r="B11432" s="190" t="s">
        <v>10938</v>
      </c>
      <c r="C11432" s="190" t="s">
        <v>916</v>
      </c>
      <c r="D11432" s="190" t="s">
        <v>1975</v>
      </c>
      <c r="E11432" s="191">
        <v>0</v>
      </c>
    </row>
    <row r="11433" spans="1:5" x14ac:dyDescent="0.25">
      <c r="A11433" s="188">
        <v>3705051369</v>
      </c>
      <c r="B11433" s="188" t="s">
        <v>10939</v>
      </c>
      <c r="C11433" s="188" t="s">
        <v>916</v>
      </c>
      <c r="D11433" s="188" t="s">
        <v>1975</v>
      </c>
      <c r="E11433" s="189">
        <v>0</v>
      </c>
    </row>
    <row r="11434" spans="1:5" x14ac:dyDescent="0.25">
      <c r="A11434" s="190">
        <v>3705051370</v>
      </c>
      <c r="B11434" s="190" t="s">
        <v>10940</v>
      </c>
      <c r="C11434" s="190" t="s">
        <v>916</v>
      </c>
      <c r="D11434" s="190" t="s">
        <v>1975</v>
      </c>
      <c r="E11434" s="191">
        <v>0</v>
      </c>
    </row>
    <row r="11435" spans="1:5" x14ac:dyDescent="0.25">
      <c r="A11435" s="188">
        <v>3705051371</v>
      </c>
      <c r="B11435" s="188" t="s">
        <v>10941</v>
      </c>
      <c r="C11435" s="188" t="s">
        <v>916</v>
      </c>
      <c r="D11435" s="188" t="s">
        <v>1975</v>
      </c>
      <c r="E11435" s="189">
        <v>0</v>
      </c>
    </row>
    <row r="11436" spans="1:5" x14ac:dyDescent="0.25">
      <c r="A11436" s="190">
        <v>3705051372</v>
      </c>
      <c r="B11436" s="190" t="s">
        <v>10942</v>
      </c>
      <c r="C11436" s="190" t="s">
        <v>916</v>
      </c>
      <c r="D11436" s="190" t="s">
        <v>1975</v>
      </c>
      <c r="E11436" s="191">
        <v>0</v>
      </c>
    </row>
    <row r="11437" spans="1:5" x14ac:dyDescent="0.25">
      <c r="A11437" s="188">
        <v>3705051373</v>
      </c>
      <c r="B11437" s="188" t="s">
        <v>10943</v>
      </c>
      <c r="C11437" s="188" t="s">
        <v>916</v>
      </c>
      <c r="D11437" s="188" t="s">
        <v>1975</v>
      </c>
      <c r="E11437" s="189">
        <v>0</v>
      </c>
    </row>
    <row r="11438" spans="1:5" x14ac:dyDescent="0.25">
      <c r="A11438" s="190">
        <v>3705051374</v>
      </c>
      <c r="B11438" s="190" t="s">
        <v>10944</v>
      </c>
      <c r="C11438" s="190" t="s">
        <v>916</v>
      </c>
      <c r="D11438" s="190" t="s">
        <v>1975</v>
      </c>
      <c r="E11438" s="191">
        <v>0</v>
      </c>
    </row>
    <row r="11439" spans="1:5" x14ac:dyDescent="0.25">
      <c r="A11439" s="188">
        <v>3705051375</v>
      </c>
      <c r="B11439" s="188" t="s">
        <v>10945</v>
      </c>
      <c r="C11439" s="188" t="s">
        <v>916</v>
      </c>
      <c r="D11439" s="188" t="s">
        <v>479</v>
      </c>
      <c r="E11439" s="189">
        <v>0</v>
      </c>
    </row>
    <row r="11440" spans="1:5" x14ac:dyDescent="0.25">
      <c r="A11440" s="190">
        <v>3705051376</v>
      </c>
      <c r="B11440" s="190" t="s">
        <v>10946</v>
      </c>
      <c r="C11440" s="190" t="s">
        <v>916</v>
      </c>
      <c r="D11440" s="190" t="s">
        <v>479</v>
      </c>
      <c r="E11440" s="191">
        <v>0</v>
      </c>
    </row>
    <row r="11441" spans="1:5" x14ac:dyDescent="0.25">
      <c r="A11441" s="188">
        <v>3705051377</v>
      </c>
      <c r="B11441" s="188" t="s">
        <v>10947</v>
      </c>
      <c r="C11441" s="188" t="s">
        <v>916</v>
      </c>
      <c r="D11441" s="188" t="s">
        <v>479</v>
      </c>
      <c r="E11441" s="189">
        <v>0</v>
      </c>
    </row>
    <row r="11442" spans="1:5" x14ac:dyDescent="0.25">
      <c r="A11442" s="190">
        <v>3705051378</v>
      </c>
      <c r="B11442" s="190" t="s">
        <v>10948</v>
      </c>
      <c r="C11442" s="190" t="s">
        <v>916</v>
      </c>
      <c r="D11442" s="190" t="s">
        <v>479</v>
      </c>
      <c r="E11442" s="191">
        <v>0</v>
      </c>
    </row>
    <row r="11443" spans="1:5" x14ac:dyDescent="0.25">
      <c r="A11443" s="188">
        <v>3705051379</v>
      </c>
      <c r="B11443" s="188" t="s">
        <v>10949</v>
      </c>
      <c r="C11443" s="188" t="s">
        <v>916</v>
      </c>
      <c r="D11443" s="188" t="s">
        <v>479</v>
      </c>
      <c r="E11443" s="189">
        <v>0</v>
      </c>
    </row>
    <row r="11444" spans="1:5" x14ac:dyDescent="0.25">
      <c r="A11444" s="190">
        <v>3705051380</v>
      </c>
      <c r="B11444" s="190" t="s">
        <v>10950</v>
      </c>
      <c r="C11444" s="190" t="s">
        <v>916</v>
      </c>
      <c r="D11444" s="190" t="s">
        <v>1975</v>
      </c>
      <c r="E11444" s="191">
        <v>0</v>
      </c>
    </row>
    <row r="11445" spans="1:5" x14ac:dyDescent="0.25">
      <c r="A11445" s="188">
        <v>3705051381</v>
      </c>
      <c r="B11445" s="188" t="s">
        <v>10951</v>
      </c>
      <c r="C11445" s="188" t="s">
        <v>916</v>
      </c>
      <c r="D11445" s="188" t="s">
        <v>1975</v>
      </c>
      <c r="E11445" s="189">
        <v>0</v>
      </c>
    </row>
    <row r="11446" spans="1:5" x14ac:dyDescent="0.25">
      <c r="A11446" s="190">
        <v>3705051382</v>
      </c>
      <c r="B11446" s="190" t="s">
        <v>10952</v>
      </c>
      <c r="C11446" s="190" t="s">
        <v>916</v>
      </c>
      <c r="D11446" s="190" t="s">
        <v>2062</v>
      </c>
      <c r="E11446" s="191">
        <v>0</v>
      </c>
    </row>
    <row r="11447" spans="1:5" x14ac:dyDescent="0.25">
      <c r="A11447" s="188">
        <v>3705051383</v>
      </c>
      <c r="B11447" s="188" t="s">
        <v>10953</v>
      </c>
      <c r="C11447" s="188" t="s">
        <v>916</v>
      </c>
      <c r="D11447" s="188" t="s">
        <v>1975</v>
      </c>
      <c r="E11447" s="189">
        <v>0</v>
      </c>
    </row>
    <row r="11448" spans="1:5" x14ac:dyDescent="0.25">
      <c r="A11448" s="190">
        <v>3705051384</v>
      </c>
      <c r="B11448" s="190" t="s">
        <v>10954</v>
      </c>
      <c r="C11448" s="190" t="s">
        <v>916</v>
      </c>
      <c r="D11448" s="190" t="s">
        <v>1975</v>
      </c>
      <c r="E11448" s="191">
        <v>0</v>
      </c>
    </row>
    <row r="11449" spans="1:5" x14ac:dyDescent="0.25">
      <c r="A11449" s="188">
        <v>3705051385</v>
      </c>
      <c r="B11449" s="188" t="s">
        <v>10955</v>
      </c>
      <c r="C11449" s="188" t="s">
        <v>916</v>
      </c>
      <c r="D11449" s="188" t="s">
        <v>1975</v>
      </c>
      <c r="E11449" s="189">
        <v>0</v>
      </c>
    </row>
    <row r="11450" spans="1:5" x14ac:dyDescent="0.25">
      <c r="A11450" s="190">
        <v>3705051386</v>
      </c>
      <c r="B11450" s="190" t="s">
        <v>10956</v>
      </c>
      <c r="C11450" s="190" t="s">
        <v>916</v>
      </c>
      <c r="D11450" s="190" t="s">
        <v>1975</v>
      </c>
      <c r="E11450" s="191">
        <v>0</v>
      </c>
    </row>
    <row r="11451" spans="1:5" x14ac:dyDescent="0.25">
      <c r="A11451" s="188">
        <v>3705051387</v>
      </c>
      <c r="B11451" s="188" t="s">
        <v>10957</v>
      </c>
      <c r="C11451" s="188" t="s">
        <v>916</v>
      </c>
      <c r="D11451" s="188" t="s">
        <v>1975</v>
      </c>
      <c r="E11451" s="189">
        <v>0</v>
      </c>
    </row>
    <row r="11452" spans="1:5" x14ac:dyDescent="0.25">
      <c r="A11452" s="190">
        <v>3705051388</v>
      </c>
      <c r="B11452" s="190" t="s">
        <v>10958</v>
      </c>
      <c r="C11452" s="190" t="s">
        <v>916</v>
      </c>
      <c r="D11452" s="190" t="s">
        <v>1975</v>
      </c>
      <c r="E11452" s="191">
        <v>0</v>
      </c>
    </row>
    <row r="11453" spans="1:5" x14ac:dyDescent="0.25">
      <c r="A11453" s="188">
        <v>3705051389</v>
      </c>
      <c r="B11453" s="188" t="s">
        <v>10959</v>
      </c>
      <c r="C11453" s="188" t="s">
        <v>916</v>
      </c>
      <c r="D11453" s="188" t="s">
        <v>874</v>
      </c>
      <c r="E11453" s="189">
        <v>0</v>
      </c>
    </row>
    <row r="11454" spans="1:5" x14ac:dyDescent="0.25">
      <c r="A11454" s="190">
        <v>3705051390</v>
      </c>
      <c r="B11454" s="190" t="s">
        <v>10960</v>
      </c>
      <c r="C11454" s="190" t="s">
        <v>916</v>
      </c>
      <c r="D11454" s="190" t="s">
        <v>874</v>
      </c>
      <c r="E11454" s="191">
        <v>0</v>
      </c>
    </row>
    <row r="11455" spans="1:5" x14ac:dyDescent="0.25">
      <c r="A11455" s="188">
        <v>3705051391</v>
      </c>
      <c r="B11455" s="188" t="s">
        <v>10961</v>
      </c>
      <c r="C11455" s="188" t="s">
        <v>916</v>
      </c>
      <c r="D11455" s="188" t="s">
        <v>479</v>
      </c>
      <c r="E11455" s="189">
        <v>0</v>
      </c>
    </row>
    <row r="11456" spans="1:5" x14ac:dyDescent="0.25">
      <c r="A11456" s="190">
        <v>3705051392</v>
      </c>
      <c r="B11456" s="190" t="s">
        <v>10962</v>
      </c>
      <c r="C11456" s="190" t="s">
        <v>916</v>
      </c>
      <c r="D11456" s="190" t="s">
        <v>1966</v>
      </c>
      <c r="E11456" s="191">
        <v>0</v>
      </c>
    </row>
    <row r="11457" spans="1:5" x14ac:dyDescent="0.25">
      <c r="A11457" s="188">
        <v>3705051393</v>
      </c>
      <c r="B11457" s="188" t="s">
        <v>10963</v>
      </c>
      <c r="C11457" s="188" t="s">
        <v>916</v>
      </c>
      <c r="D11457" s="188" t="s">
        <v>479</v>
      </c>
      <c r="E11457" s="189">
        <v>0</v>
      </c>
    </row>
    <row r="11458" spans="1:5" x14ac:dyDescent="0.25">
      <c r="A11458" s="190">
        <v>3705051394</v>
      </c>
      <c r="B11458" s="190" t="s">
        <v>6438</v>
      </c>
      <c r="C11458" s="190" t="s">
        <v>916</v>
      </c>
      <c r="D11458" s="190" t="s">
        <v>479</v>
      </c>
      <c r="E11458" s="191">
        <v>0</v>
      </c>
    </row>
    <row r="11459" spans="1:5" x14ac:dyDescent="0.25">
      <c r="A11459" s="188">
        <v>3705051395</v>
      </c>
      <c r="B11459" s="188" t="s">
        <v>10964</v>
      </c>
      <c r="C11459" s="188" t="s">
        <v>916</v>
      </c>
      <c r="D11459" s="188" t="s">
        <v>479</v>
      </c>
      <c r="E11459" s="189">
        <v>0</v>
      </c>
    </row>
    <row r="11460" spans="1:5" x14ac:dyDescent="0.25">
      <c r="A11460" s="190">
        <v>3705051396</v>
      </c>
      <c r="B11460" s="190" t="s">
        <v>10965</v>
      </c>
      <c r="C11460" s="190" t="s">
        <v>916</v>
      </c>
      <c r="D11460" s="190" t="s">
        <v>2002</v>
      </c>
      <c r="E11460" s="191">
        <v>0</v>
      </c>
    </row>
    <row r="11461" spans="1:5" x14ac:dyDescent="0.25">
      <c r="A11461" s="188">
        <v>3705051397</v>
      </c>
      <c r="B11461" s="188" t="s">
        <v>10966</v>
      </c>
      <c r="C11461" s="188" t="s">
        <v>916</v>
      </c>
      <c r="D11461" s="188" t="s">
        <v>1975</v>
      </c>
      <c r="E11461" s="189">
        <v>0</v>
      </c>
    </row>
    <row r="11462" spans="1:5" x14ac:dyDescent="0.25">
      <c r="A11462" s="190">
        <v>3705051398</v>
      </c>
      <c r="B11462" s="190" t="s">
        <v>10967</v>
      </c>
      <c r="C11462" s="190" t="s">
        <v>916</v>
      </c>
      <c r="D11462" s="190" t="s">
        <v>1975</v>
      </c>
      <c r="E11462" s="191">
        <v>0</v>
      </c>
    </row>
    <row r="11463" spans="1:5" x14ac:dyDescent="0.25">
      <c r="A11463" s="188">
        <v>3705051399</v>
      </c>
      <c r="B11463" s="188" t="s">
        <v>10968</v>
      </c>
      <c r="C11463" s="188" t="s">
        <v>916</v>
      </c>
      <c r="D11463" s="188" t="s">
        <v>478</v>
      </c>
      <c r="E11463" s="189">
        <v>0</v>
      </c>
    </row>
    <row r="11464" spans="1:5" x14ac:dyDescent="0.25">
      <c r="A11464" s="190">
        <v>3705051400</v>
      </c>
      <c r="B11464" s="190" t="s">
        <v>2060</v>
      </c>
      <c r="C11464" s="190" t="s">
        <v>916</v>
      </c>
      <c r="D11464" s="190" t="s">
        <v>479</v>
      </c>
      <c r="E11464" s="191">
        <v>0</v>
      </c>
    </row>
    <row r="11465" spans="1:5" x14ac:dyDescent="0.25">
      <c r="A11465" s="188">
        <v>3705051401</v>
      </c>
      <c r="B11465" s="188" t="s">
        <v>9054</v>
      </c>
      <c r="C11465" s="188" t="s">
        <v>916</v>
      </c>
      <c r="D11465" s="188" t="s">
        <v>479</v>
      </c>
      <c r="E11465" s="189">
        <v>0</v>
      </c>
    </row>
    <row r="11466" spans="1:5" x14ac:dyDescent="0.25">
      <c r="A11466" s="190">
        <v>3705051402</v>
      </c>
      <c r="B11466" s="190" t="s">
        <v>10969</v>
      </c>
      <c r="C11466" s="190" t="s">
        <v>916</v>
      </c>
      <c r="D11466" s="190" t="s">
        <v>1975</v>
      </c>
      <c r="E11466" s="191">
        <v>0</v>
      </c>
    </row>
    <row r="11467" spans="1:5" x14ac:dyDescent="0.25">
      <c r="A11467" s="188">
        <v>3705051403</v>
      </c>
      <c r="B11467" s="188" t="s">
        <v>10970</v>
      </c>
      <c r="C11467" s="188" t="s">
        <v>916</v>
      </c>
      <c r="D11467" s="188" t="s">
        <v>1975</v>
      </c>
      <c r="E11467" s="189">
        <v>0</v>
      </c>
    </row>
    <row r="11468" spans="1:5" x14ac:dyDescent="0.25">
      <c r="A11468" s="190">
        <v>3705051404</v>
      </c>
      <c r="B11468" s="190" t="s">
        <v>10971</v>
      </c>
      <c r="C11468" s="190" t="s">
        <v>916</v>
      </c>
      <c r="D11468" s="190" t="s">
        <v>2062</v>
      </c>
      <c r="E11468" s="191">
        <v>0</v>
      </c>
    </row>
    <row r="11469" spans="1:5" x14ac:dyDescent="0.25">
      <c r="A11469" s="188">
        <v>3705051405</v>
      </c>
      <c r="B11469" s="188" t="s">
        <v>10972</v>
      </c>
      <c r="C11469" s="188" t="s">
        <v>916</v>
      </c>
      <c r="D11469" s="188" t="s">
        <v>2062</v>
      </c>
      <c r="E11469" s="189">
        <v>0</v>
      </c>
    </row>
    <row r="11470" spans="1:5" x14ac:dyDescent="0.25">
      <c r="A11470" s="190">
        <v>3705051406</v>
      </c>
      <c r="B11470" s="190" t="s">
        <v>10973</v>
      </c>
      <c r="C11470" s="190" t="s">
        <v>916</v>
      </c>
      <c r="D11470" s="190" t="s">
        <v>2062</v>
      </c>
      <c r="E11470" s="191">
        <v>0</v>
      </c>
    </row>
    <row r="11471" spans="1:5" x14ac:dyDescent="0.25">
      <c r="A11471" s="188">
        <v>3705051407</v>
      </c>
      <c r="B11471" s="188" t="s">
        <v>10974</v>
      </c>
      <c r="C11471" s="188" t="s">
        <v>916</v>
      </c>
      <c r="D11471" s="188" t="s">
        <v>2062</v>
      </c>
      <c r="E11471" s="189">
        <v>0</v>
      </c>
    </row>
    <row r="11472" spans="1:5" x14ac:dyDescent="0.25">
      <c r="A11472" s="190">
        <v>3705051408</v>
      </c>
      <c r="B11472" s="190" t="s">
        <v>10975</v>
      </c>
      <c r="C11472" s="190" t="s">
        <v>916</v>
      </c>
      <c r="D11472" s="190" t="s">
        <v>2062</v>
      </c>
      <c r="E11472" s="191">
        <v>0</v>
      </c>
    </row>
    <row r="11473" spans="1:5" x14ac:dyDescent="0.25">
      <c r="A11473" s="188">
        <v>3705051409</v>
      </c>
      <c r="B11473" s="188" t="s">
        <v>10976</v>
      </c>
      <c r="C11473" s="188" t="s">
        <v>916</v>
      </c>
      <c r="D11473" s="188" t="s">
        <v>2062</v>
      </c>
      <c r="E11473" s="189">
        <v>0</v>
      </c>
    </row>
    <row r="11474" spans="1:5" x14ac:dyDescent="0.25">
      <c r="A11474" s="190">
        <v>3705051410</v>
      </c>
      <c r="B11474" s="190" t="s">
        <v>10977</v>
      </c>
      <c r="C11474" s="190" t="s">
        <v>916</v>
      </c>
      <c r="D11474" s="190" t="s">
        <v>479</v>
      </c>
      <c r="E11474" s="191">
        <v>0</v>
      </c>
    </row>
    <row r="11475" spans="1:5" x14ac:dyDescent="0.25">
      <c r="A11475" s="188">
        <v>3705051411</v>
      </c>
      <c r="B11475" s="188" t="s">
        <v>10978</v>
      </c>
      <c r="C11475" s="188" t="s">
        <v>916</v>
      </c>
      <c r="D11475" s="188" t="s">
        <v>479</v>
      </c>
      <c r="E11475" s="189">
        <v>0</v>
      </c>
    </row>
    <row r="11476" spans="1:5" x14ac:dyDescent="0.25">
      <c r="A11476" s="190">
        <v>3705051412</v>
      </c>
      <c r="B11476" s="190" t="s">
        <v>10979</v>
      </c>
      <c r="C11476" s="190" t="s">
        <v>916</v>
      </c>
      <c r="D11476" s="190" t="s">
        <v>1975</v>
      </c>
      <c r="E11476" s="191">
        <v>0</v>
      </c>
    </row>
    <row r="11477" spans="1:5" x14ac:dyDescent="0.25">
      <c r="A11477" s="188">
        <v>3705051413</v>
      </c>
      <c r="B11477" s="188" t="s">
        <v>8672</v>
      </c>
      <c r="C11477" s="188" t="s">
        <v>916</v>
      </c>
      <c r="D11477" s="188" t="s">
        <v>479</v>
      </c>
      <c r="E11477" s="189">
        <v>0</v>
      </c>
    </row>
    <row r="11478" spans="1:5" x14ac:dyDescent="0.25">
      <c r="A11478" s="190">
        <v>3705051414</v>
      </c>
      <c r="B11478" s="190" t="s">
        <v>10980</v>
      </c>
      <c r="C11478" s="190" t="s">
        <v>916</v>
      </c>
      <c r="D11478" s="190" t="s">
        <v>1975</v>
      </c>
      <c r="E11478" s="191">
        <v>0</v>
      </c>
    </row>
    <row r="11479" spans="1:5" x14ac:dyDescent="0.25">
      <c r="A11479" s="188">
        <v>3705051415</v>
      </c>
      <c r="B11479" s="188" t="s">
        <v>10981</v>
      </c>
      <c r="C11479" s="188" t="s">
        <v>916</v>
      </c>
      <c r="D11479" s="188" t="s">
        <v>479</v>
      </c>
      <c r="E11479" s="189">
        <v>0</v>
      </c>
    </row>
    <row r="11480" spans="1:5" x14ac:dyDescent="0.25">
      <c r="A11480" s="190">
        <v>3705051416</v>
      </c>
      <c r="B11480" s="190" t="s">
        <v>10982</v>
      </c>
      <c r="C11480" s="190" t="s">
        <v>916</v>
      </c>
      <c r="D11480" s="190" t="s">
        <v>479</v>
      </c>
      <c r="E11480" s="191">
        <v>0</v>
      </c>
    </row>
    <row r="11481" spans="1:5" x14ac:dyDescent="0.25">
      <c r="A11481" s="188">
        <v>3705051417</v>
      </c>
      <c r="B11481" s="188" t="s">
        <v>10983</v>
      </c>
      <c r="C11481" s="188" t="s">
        <v>916</v>
      </c>
      <c r="D11481" s="188" t="s">
        <v>479</v>
      </c>
      <c r="E11481" s="189">
        <v>0</v>
      </c>
    </row>
    <row r="11482" spans="1:5" x14ac:dyDescent="0.25">
      <c r="A11482" s="190">
        <v>3705051418</v>
      </c>
      <c r="B11482" s="190" t="s">
        <v>8930</v>
      </c>
      <c r="C11482" s="190" t="s">
        <v>916</v>
      </c>
      <c r="D11482" s="190" t="s">
        <v>479</v>
      </c>
      <c r="E11482" s="191">
        <v>0</v>
      </c>
    </row>
    <row r="11483" spans="1:5" x14ac:dyDescent="0.25">
      <c r="A11483" s="188">
        <v>3705051419</v>
      </c>
      <c r="B11483" s="188" t="s">
        <v>10984</v>
      </c>
      <c r="C11483" s="188" t="s">
        <v>916</v>
      </c>
      <c r="D11483" s="188" t="s">
        <v>479</v>
      </c>
      <c r="E11483" s="189">
        <v>0</v>
      </c>
    </row>
    <row r="11484" spans="1:5" x14ac:dyDescent="0.25">
      <c r="A11484" s="190">
        <v>3705051420</v>
      </c>
      <c r="B11484" s="190" t="s">
        <v>10985</v>
      </c>
      <c r="C11484" s="190" t="s">
        <v>916</v>
      </c>
      <c r="D11484" s="190" t="s">
        <v>874</v>
      </c>
      <c r="E11484" s="191">
        <v>0</v>
      </c>
    </row>
    <row r="11485" spans="1:5" x14ac:dyDescent="0.25">
      <c r="A11485" s="188">
        <v>3705051421</v>
      </c>
      <c r="B11485" s="188" t="s">
        <v>10986</v>
      </c>
      <c r="C11485" s="188" t="s">
        <v>916</v>
      </c>
      <c r="D11485" s="188" t="s">
        <v>1975</v>
      </c>
      <c r="E11485" s="189">
        <v>0</v>
      </c>
    </row>
    <row r="11486" spans="1:5" x14ac:dyDescent="0.25">
      <c r="A11486" s="190">
        <v>3705051422</v>
      </c>
      <c r="B11486" s="190" t="s">
        <v>10987</v>
      </c>
      <c r="C11486" s="190" t="s">
        <v>916</v>
      </c>
      <c r="D11486" s="190" t="s">
        <v>1975</v>
      </c>
      <c r="E11486" s="191">
        <v>0</v>
      </c>
    </row>
    <row r="11487" spans="1:5" x14ac:dyDescent="0.25">
      <c r="A11487" s="188">
        <v>3705051423</v>
      </c>
      <c r="B11487" s="188" t="s">
        <v>10988</v>
      </c>
      <c r="C11487" s="188" t="s">
        <v>916</v>
      </c>
      <c r="D11487" s="188" t="s">
        <v>1975</v>
      </c>
      <c r="E11487" s="189">
        <v>0</v>
      </c>
    </row>
    <row r="11488" spans="1:5" x14ac:dyDescent="0.25">
      <c r="A11488" s="190">
        <v>3705051424</v>
      </c>
      <c r="B11488" s="190" t="s">
        <v>10989</v>
      </c>
      <c r="C11488" s="190" t="s">
        <v>916</v>
      </c>
      <c r="D11488" s="190" t="s">
        <v>1975</v>
      </c>
      <c r="E11488" s="191">
        <v>0</v>
      </c>
    </row>
    <row r="11489" spans="1:5" x14ac:dyDescent="0.25">
      <c r="A11489" s="188">
        <v>3705051425</v>
      </c>
      <c r="B11489" s="188" t="s">
        <v>10990</v>
      </c>
      <c r="C11489" s="188" t="s">
        <v>916</v>
      </c>
      <c r="D11489" s="188" t="s">
        <v>1975</v>
      </c>
      <c r="E11489" s="189">
        <v>0</v>
      </c>
    </row>
    <row r="11490" spans="1:5" x14ac:dyDescent="0.25">
      <c r="A11490" s="190">
        <v>3705051426</v>
      </c>
      <c r="B11490" s="190" t="s">
        <v>10991</v>
      </c>
      <c r="C11490" s="190" t="s">
        <v>916</v>
      </c>
      <c r="D11490" s="190" t="s">
        <v>1975</v>
      </c>
      <c r="E11490" s="191">
        <v>0</v>
      </c>
    </row>
    <row r="11491" spans="1:5" x14ac:dyDescent="0.25">
      <c r="A11491" s="188">
        <v>3705051427</v>
      </c>
      <c r="B11491" s="188" t="s">
        <v>10992</v>
      </c>
      <c r="C11491" s="188" t="s">
        <v>916</v>
      </c>
      <c r="D11491" s="188" t="s">
        <v>478</v>
      </c>
      <c r="E11491" s="189">
        <v>0</v>
      </c>
    </row>
    <row r="11492" spans="1:5" x14ac:dyDescent="0.25">
      <c r="A11492" s="190">
        <v>3705051428</v>
      </c>
      <c r="B11492" s="190" t="s">
        <v>10993</v>
      </c>
      <c r="C11492" s="190" t="s">
        <v>916</v>
      </c>
      <c r="D11492" s="190" t="s">
        <v>1975</v>
      </c>
      <c r="E11492" s="191">
        <v>0</v>
      </c>
    </row>
    <row r="11493" spans="1:5" x14ac:dyDescent="0.25">
      <c r="A11493" s="188">
        <v>3705051429</v>
      </c>
      <c r="B11493" s="188" t="s">
        <v>10994</v>
      </c>
      <c r="C11493" s="188" t="s">
        <v>916</v>
      </c>
      <c r="D11493" s="188" t="s">
        <v>1975</v>
      </c>
      <c r="E11493" s="189">
        <v>0</v>
      </c>
    </row>
    <row r="11494" spans="1:5" x14ac:dyDescent="0.25">
      <c r="A11494" s="190">
        <v>3705051430</v>
      </c>
      <c r="B11494" s="190" t="s">
        <v>10995</v>
      </c>
      <c r="C11494" s="190" t="s">
        <v>916</v>
      </c>
      <c r="D11494" s="190" t="s">
        <v>1975</v>
      </c>
      <c r="E11494" s="191">
        <v>0</v>
      </c>
    </row>
    <row r="11495" spans="1:5" x14ac:dyDescent="0.25">
      <c r="A11495" s="188">
        <v>3705051431</v>
      </c>
      <c r="B11495" s="188" t="s">
        <v>10996</v>
      </c>
      <c r="C11495" s="188" t="s">
        <v>916</v>
      </c>
      <c r="D11495" s="188" t="s">
        <v>1975</v>
      </c>
      <c r="E11495" s="189">
        <v>0</v>
      </c>
    </row>
    <row r="11496" spans="1:5" x14ac:dyDescent="0.25">
      <c r="A11496" s="190">
        <v>3705051432</v>
      </c>
      <c r="B11496" s="190" t="s">
        <v>4341</v>
      </c>
      <c r="C11496" s="190" t="s">
        <v>916</v>
      </c>
      <c r="D11496" s="190" t="s">
        <v>1975</v>
      </c>
      <c r="E11496" s="191">
        <v>0</v>
      </c>
    </row>
    <row r="11497" spans="1:5" x14ac:dyDescent="0.25">
      <c r="A11497" s="188">
        <v>3705051433</v>
      </c>
      <c r="B11497" s="188" t="s">
        <v>10997</v>
      </c>
      <c r="C11497" s="188" t="s">
        <v>916</v>
      </c>
      <c r="D11497" s="188" t="s">
        <v>478</v>
      </c>
      <c r="E11497" s="189">
        <v>0</v>
      </c>
    </row>
    <row r="11498" spans="1:5" x14ac:dyDescent="0.25">
      <c r="A11498" s="190">
        <v>3705051434</v>
      </c>
      <c r="B11498" s="190" t="s">
        <v>10998</v>
      </c>
      <c r="C11498" s="190" t="s">
        <v>916</v>
      </c>
      <c r="D11498" s="190" t="s">
        <v>1975</v>
      </c>
      <c r="E11498" s="191">
        <v>0</v>
      </c>
    </row>
    <row r="11499" spans="1:5" x14ac:dyDescent="0.25">
      <c r="A11499" s="188">
        <v>3705051435</v>
      </c>
      <c r="B11499" s="188" t="s">
        <v>10999</v>
      </c>
      <c r="C11499" s="188" t="s">
        <v>916</v>
      </c>
      <c r="D11499" s="188" t="s">
        <v>1975</v>
      </c>
      <c r="E11499" s="189">
        <v>0</v>
      </c>
    </row>
    <row r="11500" spans="1:5" x14ac:dyDescent="0.25">
      <c r="A11500" s="190">
        <v>3705051436</v>
      </c>
      <c r="B11500" s="190" t="s">
        <v>11000</v>
      </c>
      <c r="C11500" s="190" t="s">
        <v>916</v>
      </c>
      <c r="D11500" s="190" t="s">
        <v>478</v>
      </c>
      <c r="E11500" s="191">
        <v>0</v>
      </c>
    </row>
    <row r="11501" spans="1:5" x14ac:dyDescent="0.25">
      <c r="A11501" s="188">
        <v>3705051437</v>
      </c>
      <c r="B11501" s="188" t="s">
        <v>11001</v>
      </c>
      <c r="C11501" s="188" t="s">
        <v>916</v>
      </c>
      <c r="D11501" s="188" t="s">
        <v>479</v>
      </c>
      <c r="E11501" s="189">
        <v>0</v>
      </c>
    </row>
    <row r="11502" spans="1:5" x14ac:dyDescent="0.25">
      <c r="A11502" s="190">
        <v>3705051438</v>
      </c>
      <c r="B11502" s="190" t="s">
        <v>8673</v>
      </c>
      <c r="C11502" s="190" t="s">
        <v>916</v>
      </c>
      <c r="D11502" s="190" t="s">
        <v>479</v>
      </c>
      <c r="E11502" s="191">
        <v>0</v>
      </c>
    </row>
    <row r="11503" spans="1:5" x14ac:dyDescent="0.25">
      <c r="A11503" s="188">
        <v>3705051439</v>
      </c>
      <c r="B11503" s="188" t="s">
        <v>11002</v>
      </c>
      <c r="C11503" s="188" t="s">
        <v>916</v>
      </c>
      <c r="D11503" s="188" t="s">
        <v>1975</v>
      </c>
      <c r="E11503" s="189">
        <v>0</v>
      </c>
    </row>
    <row r="11504" spans="1:5" x14ac:dyDescent="0.25">
      <c r="A11504" s="190">
        <v>3705051440</v>
      </c>
      <c r="B11504" s="190" t="s">
        <v>11003</v>
      </c>
      <c r="C11504" s="190" t="s">
        <v>916</v>
      </c>
      <c r="D11504" s="190" t="s">
        <v>479</v>
      </c>
      <c r="E11504" s="191">
        <v>0</v>
      </c>
    </row>
    <row r="11505" spans="1:5" x14ac:dyDescent="0.25">
      <c r="A11505" s="188">
        <v>3705051441</v>
      </c>
      <c r="B11505" s="188" t="s">
        <v>11004</v>
      </c>
      <c r="C11505" s="188" t="s">
        <v>916</v>
      </c>
      <c r="D11505" s="188" t="s">
        <v>479</v>
      </c>
      <c r="E11505" s="189">
        <v>0</v>
      </c>
    </row>
    <row r="11506" spans="1:5" x14ac:dyDescent="0.25">
      <c r="A11506" s="190">
        <v>3705051442</v>
      </c>
      <c r="B11506" s="190" t="s">
        <v>11005</v>
      </c>
      <c r="C11506" s="190" t="s">
        <v>916</v>
      </c>
      <c r="D11506" s="190" t="s">
        <v>1975</v>
      </c>
      <c r="E11506" s="191">
        <v>0</v>
      </c>
    </row>
    <row r="11507" spans="1:5" x14ac:dyDescent="0.25">
      <c r="A11507" s="188">
        <v>3705051443</v>
      </c>
      <c r="B11507" s="188" t="s">
        <v>11006</v>
      </c>
      <c r="C11507" s="188" t="s">
        <v>916</v>
      </c>
      <c r="D11507" s="188" t="s">
        <v>479</v>
      </c>
      <c r="E11507" s="189">
        <v>0</v>
      </c>
    </row>
    <row r="11508" spans="1:5" x14ac:dyDescent="0.25">
      <c r="A11508" s="190">
        <v>3705051444</v>
      </c>
      <c r="B11508" s="190" t="s">
        <v>11007</v>
      </c>
      <c r="C11508" s="190" t="s">
        <v>916</v>
      </c>
      <c r="D11508" s="190" t="s">
        <v>479</v>
      </c>
      <c r="E11508" s="191">
        <v>0</v>
      </c>
    </row>
    <row r="11509" spans="1:5" x14ac:dyDescent="0.25">
      <c r="A11509" s="188">
        <v>3705051445</v>
      </c>
      <c r="B11509" s="188" t="s">
        <v>11008</v>
      </c>
      <c r="C11509" s="188" t="s">
        <v>916</v>
      </c>
      <c r="D11509" s="188" t="s">
        <v>479</v>
      </c>
      <c r="E11509" s="189">
        <v>0</v>
      </c>
    </row>
    <row r="11510" spans="1:5" x14ac:dyDescent="0.25">
      <c r="A11510" s="190">
        <v>3705051446</v>
      </c>
      <c r="B11510" s="190" t="s">
        <v>11009</v>
      </c>
      <c r="C11510" s="190" t="s">
        <v>916</v>
      </c>
      <c r="D11510" s="190" t="s">
        <v>479</v>
      </c>
      <c r="E11510" s="191">
        <v>0</v>
      </c>
    </row>
    <row r="11511" spans="1:5" x14ac:dyDescent="0.25">
      <c r="A11511" s="188">
        <v>3705051447</v>
      </c>
      <c r="B11511" s="188" t="s">
        <v>11010</v>
      </c>
      <c r="C11511" s="188" t="s">
        <v>916</v>
      </c>
      <c r="D11511" s="188" t="s">
        <v>479</v>
      </c>
      <c r="E11511" s="189">
        <v>0</v>
      </c>
    </row>
    <row r="11512" spans="1:5" x14ac:dyDescent="0.25">
      <c r="A11512" s="190">
        <v>3705051448</v>
      </c>
      <c r="B11512" s="190" t="s">
        <v>11011</v>
      </c>
      <c r="C11512" s="190" t="s">
        <v>916</v>
      </c>
      <c r="D11512" s="190" t="s">
        <v>479</v>
      </c>
      <c r="E11512" s="191">
        <v>0</v>
      </c>
    </row>
    <row r="11513" spans="1:5" x14ac:dyDescent="0.25">
      <c r="A11513" s="188">
        <v>3705051449</v>
      </c>
      <c r="B11513" s="188" t="s">
        <v>11012</v>
      </c>
      <c r="C11513" s="188" t="s">
        <v>916</v>
      </c>
      <c r="D11513" s="188" t="s">
        <v>479</v>
      </c>
      <c r="E11513" s="189">
        <v>0</v>
      </c>
    </row>
    <row r="11514" spans="1:5" x14ac:dyDescent="0.25">
      <c r="A11514" s="190">
        <v>3705051450</v>
      </c>
      <c r="B11514" s="190" t="s">
        <v>11013</v>
      </c>
      <c r="C11514" s="190" t="s">
        <v>916</v>
      </c>
      <c r="D11514" s="190" t="s">
        <v>481</v>
      </c>
      <c r="E11514" s="191">
        <v>0</v>
      </c>
    </row>
    <row r="11515" spans="1:5" x14ac:dyDescent="0.25">
      <c r="A11515" s="188">
        <v>3705051451</v>
      </c>
      <c r="B11515" s="188" t="s">
        <v>8674</v>
      </c>
      <c r="C11515" s="188" t="s">
        <v>916</v>
      </c>
      <c r="D11515" s="188" t="s">
        <v>479</v>
      </c>
      <c r="E11515" s="189">
        <v>0</v>
      </c>
    </row>
    <row r="11516" spans="1:5" x14ac:dyDescent="0.25">
      <c r="A11516" s="190">
        <v>3705051452</v>
      </c>
      <c r="B11516" s="190" t="s">
        <v>11014</v>
      </c>
      <c r="C11516" s="190" t="s">
        <v>916</v>
      </c>
      <c r="D11516" s="190" t="s">
        <v>1975</v>
      </c>
      <c r="E11516" s="191">
        <v>0</v>
      </c>
    </row>
    <row r="11517" spans="1:5" x14ac:dyDescent="0.25">
      <c r="A11517" s="188">
        <v>3705051453</v>
      </c>
      <c r="B11517" s="188" t="s">
        <v>8675</v>
      </c>
      <c r="C11517" s="188" t="s">
        <v>916</v>
      </c>
      <c r="D11517" s="188" t="s">
        <v>479</v>
      </c>
      <c r="E11517" s="189">
        <v>0</v>
      </c>
    </row>
    <row r="11518" spans="1:5" x14ac:dyDescent="0.25">
      <c r="A11518" s="190">
        <v>3705051454</v>
      </c>
      <c r="B11518" s="190" t="s">
        <v>8676</v>
      </c>
      <c r="C11518" s="190" t="s">
        <v>916</v>
      </c>
      <c r="D11518" s="190" t="s">
        <v>479</v>
      </c>
      <c r="E11518" s="191">
        <v>0</v>
      </c>
    </row>
    <row r="11519" spans="1:5" x14ac:dyDescent="0.25">
      <c r="A11519" s="188">
        <v>3705051455</v>
      </c>
      <c r="B11519" s="188" t="s">
        <v>8677</v>
      </c>
      <c r="C11519" s="188" t="s">
        <v>916</v>
      </c>
      <c r="D11519" s="188" t="s">
        <v>479</v>
      </c>
      <c r="E11519" s="189">
        <v>0</v>
      </c>
    </row>
    <row r="11520" spans="1:5" x14ac:dyDescent="0.25">
      <c r="A11520" s="190">
        <v>3705051456</v>
      </c>
      <c r="B11520" s="190" t="s">
        <v>8678</v>
      </c>
      <c r="C11520" s="190" t="s">
        <v>916</v>
      </c>
      <c r="D11520" s="190" t="s">
        <v>479</v>
      </c>
      <c r="E11520" s="191">
        <v>0</v>
      </c>
    </row>
    <row r="11521" spans="1:5" x14ac:dyDescent="0.25">
      <c r="A11521" s="188">
        <v>3705051457</v>
      </c>
      <c r="B11521" s="188" t="s">
        <v>8679</v>
      </c>
      <c r="C11521" s="188" t="s">
        <v>916</v>
      </c>
      <c r="D11521" s="188" t="s">
        <v>479</v>
      </c>
      <c r="E11521" s="189">
        <v>0</v>
      </c>
    </row>
    <row r="11522" spans="1:5" x14ac:dyDescent="0.25">
      <c r="A11522" s="190">
        <v>3705051458</v>
      </c>
      <c r="B11522" s="190" t="s">
        <v>8680</v>
      </c>
      <c r="C11522" s="190" t="s">
        <v>916</v>
      </c>
      <c r="D11522" s="190" t="s">
        <v>479</v>
      </c>
      <c r="E11522" s="191">
        <v>0</v>
      </c>
    </row>
    <row r="11523" spans="1:5" x14ac:dyDescent="0.25">
      <c r="A11523" s="188">
        <v>3705051459</v>
      </c>
      <c r="B11523" s="188" t="s">
        <v>8681</v>
      </c>
      <c r="C11523" s="188" t="s">
        <v>916</v>
      </c>
      <c r="D11523" s="188" t="s">
        <v>479</v>
      </c>
      <c r="E11523" s="189">
        <v>0</v>
      </c>
    </row>
    <row r="11524" spans="1:5" x14ac:dyDescent="0.25">
      <c r="A11524" s="190">
        <v>3705051460</v>
      </c>
      <c r="B11524" s="190" t="s">
        <v>9494</v>
      </c>
      <c r="C11524" s="190" t="s">
        <v>916</v>
      </c>
      <c r="D11524" s="190" t="s">
        <v>479</v>
      </c>
      <c r="E11524" s="191">
        <v>0</v>
      </c>
    </row>
    <row r="11525" spans="1:5" x14ac:dyDescent="0.25">
      <c r="A11525" s="188">
        <v>3705051461</v>
      </c>
      <c r="B11525" s="188" t="s">
        <v>11015</v>
      </c>
      <c r="C11525" s="188" t="s">
        <v>916</v>
      </c>
      <c r="D11525" s="188" t="s">
        <v>479</v>
      </c>
      <c r="E11525" s="189">
        <v>0</v>
      </c>
    </row>
    <row r="11526" spans="1:5" x14ac:dyDescent="0.25">
      <c r="A11526" s="190">
        <v>3705051462</v>
      </c>
      <c r="B11526" s="190" t="s">
        <v>11016</v>
      </c>
      <c r="C11526" s="190" t="s">
        <v>916</v>
      </c>
      <c r="D11526" s="190" t="s">
        <v>1975</v>
      </c>
      <c r="E11526" s="191">
        <v>0</v>
      </c>
    </row>
    <row r="11527" spans="1:5" x14ac:dyDescent="0.25">
      <c r="A11527" s="188">
        <v>3705051463</v>
      </c>
      <c r="B11527" s="188" t="s">
        <v>11017</v>
      </c>
      <c r="C11527" s="188" t="s">
        <v>916</v>
      </c>
      <c r="D11527" s="188" t="s">
        <v>481</v>
      </c>
      <c r="E11527" s="189">
        <v>0</v>
      </c>
    </row>
    <row r="11528" spans="1:5" x14ac:dyDescent="0.25">
      <c r="A11528" s="190">
        <v>3705051464</v>
      </c>
      <c r="B11528" s="190" t="s">
        <v>11018</v>
      </c>
      <c r="C11528" s="190" t="s">
        <v>916</v>
      </c>
      <c r="D11528" s="190" t="s">
        <v>1975</v>
      </c>
      <c r="E11528" s="191">
        <v>0</v>
      </c>
    </row>
    <row r="11529" spans="1:5" x14ac:dyDescent="0.25">
      <c r="A11529" s="188">
        <v>3705051465</v>
      </c>
      <c r="B11529" s="188" t="s">
        <v>11019</v>
      </c>
      <c r="C11529" s="188" t="s">
        <v>916</v>
      </c>
      <c r="D11529" s="188" t="s">
        <v>1975</v>
      </c>
      <c r="E11529" s="189">
        <v>0</v>
      </c>
    </row>
    <row r="11530" spans="1:5" x14ac:dyDescent="0.25">
      <c r="A11530" s="190">
        <v>3705051466</v>
      </c>
      <c r="B11530" s="190" t="s">
        <v>11020</v>
      </c>
      <c r="C11530" s="190" t="s">
        <v>916</v>
      </c>
      <c r="D11530" s="190" t="s">
        <v>1975</v>
      </c>
      <c r="E11530" s="191">
        <v>0</v>
      </c>
    </row>
    <row r="11531" spans="1:5" x14ac:dyDescent="0.25">
      <c r="A11531" s="188">
        <v>3705051467</v>
      </c>
      <c r="B11531" s="188" t="s">
        <v>11021</v>
      </c>
      <c r="C11531" s="188" t="s">
        <v>916</v>
      </c>
      <c r="D11531" s="188" t="s">
        <v>1975</v>
      </c>
      <c r="E11531" s="189">
        <v>0</v>
      </c>
    </row>
    <row r="11532" spans="1:5" x14ac:dyDescent="0.25">
      <c r="A11532" s="190">
        <v>3705051468</v>
      </c>
      <c r="B11532" s="190" t="s">
        <v>11022</v>
      </c>
      <c r="C11532" s="190" t="s">
        <v>916</v>
      </c>
      <c r="D11532" s="190" t="s">
        <v>1975</v>
      </c>
      <c r="E11532" s="191">
        <v>0</v>
      </c>
    </row>
    <row r="11533" spans="1:5" x14ac:dyDescent="0.25">
      <c r="A11533" s="188">
        <v>3705051469</v>
      </c>
      <c r="B11533" s="188" t="s">
        <v>11023</v>
      </c>
      <c r="C11533" s="188" t="s">
        <v>916</v>
      </c>
      <c r="D11533" s="188" t="s">
        <v>1975</v>
      </c>
      <c r="E11533" s="189">
        <v>0</v>
      </c>
    </row>
    <row r="11534" spans="1:5" x14ac:dyDescent="0.25">
      <c r="A11534" s="190">
        <v>3705051470</v>
      </c>
      <c r="B11534" s="190" t="s">
        <v>11024</v>
      </c>
      <c r="C11534" s="190" t="s">
        <v>916</v>
      </c>
      <c r="D11534" s="190" t="s">
        <v>1975</v>
      </c>
      <c r="E11534" s="191">
        <v>0</v>
      </c>
    </row>
    <row r="11535" spans="1:5" x14ac:dyDescent="0.25">
      <c r="A11535" s="188">
        <v>3705051471</v>
      </c>
      <c r="B11535" s="188" t="s">
        <v>11025</v>
      </c>
      <c r="C11535" s="188" t="s">
        <v>916</v>
      </c>
      <c r="D11535" s="188" t="s">
        <v>1975</v>
      </c>
      <c r="E11535" s="189">
        <v>0</v>
      </c>
    </row>
    <row r="11536" spans="1:5" x14ac:dyDescent="0.25">
      <c r="A11536" s="190">
        <v>3705051472</v>
      </c>
      <c r="B11536" s="190" t="s">
        <v>11026</v>
      </c>
      <c r="C11536" s="190" t="s">
        <v>916</v>
      </c>
      <c r="D11536" s="190" t="s">
        <v>479</v>
      </c>
      <c r="E11536" s="191">
        <v>0</v>
      </c>
    </row>
    <row r="11537" spans="1:5" x14ac:dyDescent="0.25">
      <c r="A11537" s="188">
        <v>3705051473</v>
      </c>
      <c r="B11537" s="188" t="s">
        <v>11027</v>
      </c>
      <c r="C11537" s="188" t="s">
        <v>916</v>
      </c>
      <c r="D11537" s="188" t="s">
        <v>1975</v>
      </c>
      <c r="E11537" s="189">
        <v>0</v>
      </c>
    </row>
    <row r="11538" spans="1:5" x14ac:dyDescent="0.25">
      <c r="A11538" s="190">
        <v>3705051474</v>
      </c>
      <c r="B11538" s="190" t="s">
        <v>11028</v>
      </c>
      <c r="C11538" s="190" t="s">
        <v>916</v>
      </c>
      <c r="D11538" s="190" t="s">
        <v>1975</v>
      </c>
      <c r="E11538" s="191">
        <v>0</v>
      </c>
    </row>
    <row r="11539" spans="1:5" x14ac:dyDescent="0.25">
      <c r="A11539" s="188">
        <v>3705051475</v>
      </c>
      <c r="B11539" s="188" t="s">
        <v>11029</v>
      </c>
      <c r="C11539" s="188" t="s">
        <v>916</v>
      </c>
      <c r="D11539" s="188" t="s">
        <v>1975</v>
      </c>
      <c r="E11539" s="189">
        <v>0</v>
      </c>
    </row>
    <row r="11540" spans="1:5" x14ac:dyDescent="0.25">
      <c r="A11540" s="190">
        <v>3705051476</v>
      </c>
      <c r="B11540" s="190" t="s">
        <v>11030</v>
      </c>
      <c r="C11540" s="190" t="s">
        <v>916</v>
      </c>
      <c r="D11540" s="190" t="s">
        <v>1975</v>
      </c>
      <c r="E11540" s="191">
        <v>0</v>
      </c>
    </row>
    <row r="11541" spans="1:5" x14ac:dyDescent="0.25">
      <c r="A11541" s="188">
        <v>3705051477</v>
      </c>
      <c r="B11541" s="188" t="s">
        <v>11031</v>
      </c>
      <c r="C11541" s="188" t="s">
        <v>916</v>
      </c>
      <c r="D11541" s="188" t="s">
        <v>1975</v>
      </c>
      <c r="E11541" s="189">
        <v>0</v>
      </c>
    </row>
    <row r="11542" spans="1:5" x14ac:dyDescent="0.25">
      <c r="A11542" s="190">
        <v>3705051478</v>
      </c>
      <c r="B11542" s="190" t="s">
        <v>11032</v>
      </c>
      <c r="C11542" s="190" t="s">
        <v>916</v>
      </c>
      <c r="D11542" s="190" t="s">
        <v>1975</v>
      </c>
      <c r="E11542" s="191">
        <v>0</v>
      </c>
    </row>
    <row r="11543" spans="1:5" x14ac:dyDescent="0.25">
      <c r="A11543" s="188">
        <v>3705051479</v>
      </c>
      <c r="B11543" s="188" t="s">
        <v>11033</v>
      </c>
      <c r="C11543" s="188" t="s">
        <v>916</v>
      </c>
      <c r="D11543" s="188" t="s">
        <v>1975</v>
      </c>
      <c r="E11543" s="189">
        <v>0</v>
      </c>
    </row>
    <row r="11544" spans="1:5" x14ac:dyDescent="0.25">
      <c r="A11544" s="190">
        <v>3705051480</v>
      </c>
      <c r="B11544" s="190" t="s">
        <v>11034</v>
      </c>
      <c r="C11544" s="190" t="s">
        <v>916</v>
      </c>
      <c r="D11544" s="190" t="s">
        <v>1975</v>
      </c>
      <c r="E11544" s="191">
        <v>0</v>
      </c>
    </row>
    <row r="11545" spans="1:5" x14ac:dyDescent="0.25">
      <c r="A11545" s="188">
        <v>3705051481</v>
      </c>
      <c r="B11545" s="188" t="s">
        <v>9821</v>
      </c>
      <c r="C11545" s="188" t="s">
        <v>916</v>
      </c>
      <c r="D11545" s="188" t="s">
        <v>479</v>
      </c>
      <c r="E11545" s="189">
        <v>0</v>
      </c>
    </row>
    <row r="11546" spans="1:5" x14ac:dyDescent="0.25">
      <c r="A11546" s="190">
        <v>3705051482</v>
      </c>
      <c r="B11546" s="190" t="s">
        <v>2609</v>
      </c>
      <c r="C11546" s="190" t="s">
        <v>916</v>
      </c>
      <c r="D11546" s="190" t="s">
        <v>479</v>
      </c>
      <c r="E11546" s="191">
        <v>0</v>
      </c>
    </row>
    <row r="11547" spans="1:5" x14ac:dyDescent="0.25">
      <c r="A11547" s="188">
        <v>3705051483</v>
      </c>
      <c r="B11547" s="188" t="s">
        <v>11035</v>
      </c>
      <c r="C11547" s="188" t="s">
        <v>916</v>
      </c>
      <c r="D11547" s="188" t="s">
        <v>479</v>
      </c>
      <c r="E11547" s="189">
        <v>0</v>
      </c>
    </row>
    <row r="11548" spans="1:5" x14ac:dyDescent="0.25">
      <c r="A11548" s="190">
        <v>3705051484</v>
      </c>
      <c r="B11548" s="190" t="s">
        <v>9495</v>
      </c>
      <c r="C11548" s="190" t="s">
        <v>916</v>
      </c>
      <c r="D11548" s="190" t="s">
        <v>479</v>
      </c>
      <c r="E11548" s="191">
        <v>0</v>
      </c>
    </row>
    <row r="11549" spans="1:5" x14ac:dyDescent="0.25">
      <c r="A11549" s="188">
        <v>3705051485</v>
      </c>
      <c r="B11549" s="188" t="s">
        <v>11036</v>
      </c>
      <c r="C11549" s="188" t="s">
        <v>916</v>
      </c>
      <c r="D11549" s="188" t="s">
        <v>1975</v>
      </c>
      <c r="E11549" s="189">
        <v>0</v>
      </c>
    </row>
    <row r="11550" spans="1:5" x14ac:dyDescent="0.25">
      <c r="A11550" s="190">
        <v>3705051486</v>
      </c>
      <c r="B11550" s="190" t="s">
        <v>11037</v>
      </c>
      <c r="C11550" s="190" t="s">
        <v>916</v>
      </c>
      <c r="D11550" s="190" t="s">
        <v>1981</v>
      </c>
      <c r="E11550" s="191">
        <v>0</v>
      </c>
    </row>
    <row r="11551" spans="1:5" x14ac:dyDescent="0.25">
      <c r="A11551" s="188">
        <v>3705051487</v>
      </c>
      <c r="B11551" s="188" t="s">
        <v>11038</v>
      </c>
      <c r="C11551" s="188" t="s">
        <v>916</v>
      </c>
      <c r="D11551" s="188" t="s">
        <v>1975</v>
      </c>
      <c r="E11551" s="189">
        <v>0</v>
      </c>
    </row>
    <row r="11552" spans="1:5" x14ac:dyDescent="0.25">
      <c r="A11552" s="190">
        <v>3705051488</v>
      </c>
      <c r="B11552" s="190" t="s">
        <v>11039</v>
      </c>
      <c r="C11552" s="190" t="s">
        <v>916</v>
      </c>
      <c r="D11552" s="190" t="s">
        <v>1975</v>
      </c>
      <c r="E11552" s="191">
        <v>0</v>
      </c>
    </row>
    <row r="11553" spans="1:5" x14ac:dyDescent="0.25">
      <c r="A11553" s="188">
        <v>3705051489</v>
      </c>
      <c r="B11553" s="188" t="s">
        <v>11040</v>
      </c>
      <c r="C11553" s="188" t="s">
        <v>916</v>
      </c>
      <c r="D11553" s="188" t="s">
        <v>1975</v>
      </c>
      <c r="E11553" s="189">
        <v>0</v>
      </c>
    </row>
    <row r="11554" spans="1:5" x14ac:dyDescent="0.25">
      <c r="A11554" s="190">
        <v>3705051490</v>
      </c>
      <c r="B11554" s="190" t="s">
        <v>11041</v>
      </c>
      <c r="C11554" s="190" t="s">
        <v>916</v>
      </c>
      <c r="D11554" s="190" t="s">
        <v>1975</v>
      </c>
      <c r="E11554" s="191">
        <v>0</v>
      </c>
    </row>
    <row r="11555" spans="1:5" x14ac:dyDescent="0.25">
      <c r="A11555" s="188">
        <v>3705051491</v>
      </c>
      <c r="B11555" s="188" t="s">
        <v>11042</v>
      </c>
      <c r="C11555" s="188" t="s">
        <v>916</v>
      </c>
      <c r="D11555" s="188" t="s">
        <v>1975</v>
      </c>
      <c r="E11555" s="189">
        <v>0</v>
      </c>
    </row>
    <row r="11556" spans="1:5" x14ac:dyDescent="0.25">
      <c r="A11556" s="190">
        <v>3705051492</v>
      </c>
      <c r="B11556" s="190" t="s">
        <v>11043</v>
      </c>
      <c r="C11556" s="190" t="s">
        <v>916</v>
      </c>
      <c r="D11556" s="190" t="s">
        <v>1975</v>
      </c>
      <c r="E11556" s="191">
        <v>0</v>
      </c>
    </row>
    <row r="11557" spans="1:5" x14ac:dyDescent="0.25">
      <c r="A11557" s="188">
        <v>3705051493</v>
      </c>
      <c r="B11557" s="188" t="s">
        <v>11044</v>
      </c>
      <c r="C11557" s="188" t="s">
        <v>916</v>
      </c>
      <c r="D11557" s="188" t="s">
        <v>1975</v>
      </c>
      <c r="E11557" s="189">
        <v>0</v>
      </c>
    </row>
    <row r="11558" spans="1:5" x14ac:dyDescent="0.25">
      <c r="A11558" s="190">
        <v>3705051494</v>
      </c>
      <c r="B11558" s="190" t="s">
        <v>11045</v>
      </c>
      <c r="C11558" s="190" t="s">
        <v>916</v>
      </c>
      <c r="D11558" s="190" t="s">
        <v>1975</v>
      </c>
      <c r="E11558" s="191">
        <v>0</v>
      </c>
    </row>
    <row r="11559" spans="1:5" x14ac:dyDescent="0.25">
      <c r="A11559" s="188">
        <v>3705051495</v>
      </c>
      <c r="B11559" s="188" t="s">
        <v>11046</v>
      </c>
      <c r="C11559" s="188" t="s">
        <v>916</v>
      </c>
      <c r="D11559" s="188" t="s">
        <v>1981</v>
      </c>
      <c r="E11559" s="189">
        <v>0</v>
      </c>
    </row>
    <row r="11560" spans="1:5" x14ac:dyDescent="0.25">
      <c r="A11560" s="190">
        <v>3705051496</v>
      </c>
      <c r="B11560" s="190" t="s">
        <v>9354</v>
      </c>
      <c r="C11560" s="190" t="s">
        <v>916</v>
      </c>
      <c r="D11560" s="190" t="s">
        <v>874</v>
      </c>
      <c r="E11560" s="191">
        <v>0</v>
      </c>
    </row>
    <row r="11561" spans="1:5" x14ac:dyDescent="0.25">
      <c r="A11561" s="188">
        <v>3705051497</v>
      </c>
      <c r="B11561" s="188" t="s">
        <v>5050</v>
      </c>
      <c r="C11561" s="188" t="s">
        <v>916</v>
      </c>
      <c r="D11561" s="188" t="s">
        <v>479</v>
      </c>
      <c r="E11561" s="189">
        <v>0</v>
      </c>
    </row>
    <row r="11562" spans="1:5" x14ac:dyDescent="0.25">
      <c r="A11562" s="190">
        <v>3705051498</v>
      </c>
      <c r="B11562" s="190" t="s">
        <v>4379</v>
      </c>
      <c r="C11562" s="190" t="s">
        <v>916</v>
      </c>
      <c r="D11562" s="190" t="s">
        <v>1975</v>
      </c>
      <c r="E11562" s="191">
        <v>0</v>
      </c>
    </row>
    <row r="11563" spans="1:5" x14ac:dyDescent="0.25">
      <c r="A11563" s="188">
        <v>3705051499</v>
      </c>
      <c r="B11563" s="188" t="s">
        <v>11047</v>
      </c>
      <c r="C11563" s="188" t="s">
        <v>916</v>
      </c>
      <c r="D11563" s="188" t="s">
        <v>1975</v>
      </c>
      <c r="E11563" s="189">
        <v>0</v>
      </c>
    </row>
    <row r="11564" spans="1:5" x14ac:dyDescent="0.25">
      <c r="A11564" s="190">
        <v>3705051500</v>
      </c>
      <c r="B11564" s="190" t="s">
        <v>11048</v>
      </c>
      <c r="C11564" s="190" t="s">
        <v>916</v>
      </c>
      <c r="D11564" s="190" t="s">
        <v>1975</v>
      </c>
      <c r="E11564" s="191">
        <v>0</v>
      </c>
    </row>
    <row r="11565" spans="1:5" x14ac:dyDescent="0.25">
      <c r="A11565" s="188">
        <v>3705051501</v>
      </c>
      <c r="B11565" s="188" t="s">
        <v>11049</v>
      </c>
      <c r="C11565" s="188" t="s">
        <v>916</v>
      </c>
      <c r="D11565" s="188" t="s">
        <v>479</v>
      </c>
      <c r="E11565" s="189">
        <v>0</v>
      </c>
    </row>
    <row r="11566" spans="1:5" x14ac:dyDescent="0.25">
      <c r="A11566" s="190">
        <v>3705051502</v>
      </c>
      <c r="B11566" s="190" t="s">
        <v>11050</v>
      </c>
      <c r="C11566" s="190" t="s">
        <v>916</v>
      </c>
      <c r="D11566" s="190" t="s">
        <v>1975</v>
      </c>
      <c r="E11566" s="191">
        <v>0</v>
      </c>
    </row>
    <row r="11567" spans="1:5" x14ac:dyDescent="0.25">
      <c r="A11567" s="188">
        <v>3705051503</v>
      </c>
      <c r="B11567" s="188" t="s">
        <v>11051</v>
      </c>
      <c r="C11567" s="188" t="s">
        <v>916</v>
      </c>
      <c r="D11567" s="188" t="s">
        <v>1975</v>
      </c>
      <c r="E11567" s="189">
        <v>0</v>
      </c>
    </row>
    <row r="11568" spans="1:5" x14ac:dyDescent="0.25">
      <c r="A11568" s="190">
        <v>3705051504</v>
      </c>
      <c r="B11568" s="190" t="s">
        <v>11052</v>
      </c>
      <c r="C11568" s="190" t="s">
        <v>916</v>
      </c>
      <c r="D11568" s="190" t="s">
        <v>1975</v>
      </c>
      <c r="E11568" s="191">
        <v>0</v>
      </c>
    </row>
    <row r="11569" spans="1:5" x14ac:dyDescent="0.25">
      <c r="A11569" s="188">
        <v>3705051505</v>
      </c>
      <c r="B11569" s="188" t="s">
        <v>11053</v>
      </c>
      <c r="C11569" s="188" t="s">
        <v>916</v>
      </c>
      <c r="D11569" s="188" t="s">
        <v>479</v>
      </c>
      <c r="E11569" s="189">
        <v>0</v>
      </c>
    </row>
    <row r="11570" spans="1:5" x14ac:dyDescent="0.25">
      <c r="A11570" s="190">
        <v>3705051506</v>
      </c>
      <c r="B11570" s="190" t="s">
        <v>9345</v>
      </c>
      <c r="C11570" s="190" t="s">
        <v>916</v>
      </c>
      <c r="D11570" s="190" t="s">
        <v>479</v>
      </c>
      <c r="E11570" s="191">
        <v>0</v>
      </c>
    </row>
    <row r="11571" spans="1:5" x14ac:dyDescent="0.25">
      <c r="A11571" s="188">
        <v>3705051507</v>
      </c>
      <c r="B11571" s="188" t="s">
        <v>8776</v>
      </c>
      <c r="C11571" s="188" t="s">
        <v>916</v>
      </c>
      <c r="D11571" s="188" t="s">
        <v>2091</v>
      </c>
      <c r="E11571" s="189">
        <v>0</v>
      </c>
    </row>
    <row r="11572" spans="1:5" x14ac:dyDescent="0.25">
      <c r="A11572" s="190">
        <v>3705051508</v>
      </c>
      <c r="B11572" s="190" t="s">
        <v>9346</v>
      </c>
      <c r="C11572" s="190" t="s">
        <v>916</v>
      </c>
      <c r="D11572" s="190" t="s">
        <v>479</v>
      </c>
      <c r="E11572" s="191">
        <v>0</v>
      </c>
    </row>
    <row r="11573" spans="1:5" x14ac:dyDescent="0.25">
      <c r="A11573" s="188">
        <v>3705051509</v>
      </c>
      <c r="B11573" s="188" t="s">
        <v>9347</v>
      </c>
      <c r="C11573" s="188" t="s">
        <v>916</v>
      </c>
      <c r="D11573" s="188" t="s">
        <v>479</v>
      </c>
      <c r="E11573" s="189">
        <v>0</v>
      </c>
    </row>
    <row r="11574" spans="1:5" x14ac:dyDescent="0.25">
      <c r="A11574" s="190">
        <v>3705051510</v>
      </c>
      <c r="B11574" s="190" t="s">
        <v>9348</v>
      </c>
      <c r="C11574" s="190" t="s">
        <v>916</v>
      </c>
      <c r="D11574" s="190" t="s">
        <v>479</v>
      </c>
      <c r="E11574" s="191">
        <v>0</v>
      </c>
    </row>
    <row r="11575" spans="1:5" x14ac:dyDescent="0.25">
      <c r="A11575" s="188">
        <v>3705051511</v>
      </c>
      <c r="B11575" s="188" t="s">
        <v>8602</v>
      </c>
      <c r="C11575" s="188" t="s">
        <v>916</v>
      </c>
      <c r="D11575" s="188" t="s">
        <v>479</v>
      </c>
      <c r="E11575" s="189">
        <v>0</v>
      </c>
    </row>
    <row r="11576" spans="1:5" x14ac:dyDescent="0.25">
      <c r="A11576" s="190">
        <v>3705051512</v>
      </c>
      <c r="B11576" s="190" t="s">
        <v>11054</v>
      </c>
      <c r="C11576" s="190" t="s">
        <v>916</v>
      </c>
      <c r="D11576" s="190" t="s">
        <v>1975</v>
      </c>
      <c r="E11576" s="191">
        <v>0</v>
      </c>
    </row>
    <row r="11577" spans="1:5" x14ac:dyDescent="0.25">
      <c r="A11577" s="188">
        <v>3705051513</v>
      </c>
      <c r="B11577" s="188" t="s">
        <v>11055</v>
      </c>
      <c r="C11577" s="188" t="s">
        <v>916</v>
      </c>
      <c r="D11577" s="188" t="s">
        <v>479</v>
      </c>
      <c r="E11577" s="189">
        <v>0</v>
      </c>
    </row>
    <row r="11578" spans="1:5" x14ac:dyDescent="0.25">
      <c r="A11578" s="190">
        <v>3705051514</v>
      </c>
      <c r="B11578" s="190" t="s">
        <v>11056</v>
      </c>
      <c r="C11578" s="190" t="s">
        <v>916</v>
      </c>
      <c r="D11578" s="190" t="s">
        <v>479</v>
      </c>
      <c r="E11578" s="191">
        <v>0</v>
      </c>
    </row>
    <row r="11579" spans="1:5" x14ac:dyDescent="0.25">
      <c r="A11579" s="188">
        <v>3705051515</v>
      </c>
      <c r="B11579" s="188" t="s">
        <v>11057</v>
      </c>
      <c r="C11579" s="188" t="s">
        <v>916</v>
      </c>
      <c r="D11579" s="188" t="s">
        <v>1975</v>
      </c>
      <c r="E11579" s="189">
        <v>0</v>
      </c>
    </row>
    <row r="11580" spans="1:5" x14ac:dyDescent="0.25">
      <c r="A11580" s="190">
        <v>3705051516</v>
      </c>
      <c r="B11580" s="190" t="s">
        <v>11058</v>
      </c>
      <c r="C11580" s="190" t="s">
        <v>916</v>
      </c>
      <c r="D11580" s="190" t="s">
        <v>1975</v>
      </c>
      <c r="E11580" s="191">
        <v>0</v>
      </c>
    </row>
    <row r="11581" spans="1:5" x14ac:dyDescent="0.25">
      <c r="A11581" s="188">
        <v>3705051517</v>
      </c>
      <c r="B11581" s="188" t="s">
        <v>11059</v>
      </c>
      <c r="C11581" s="188" t="s">
        <v>916</v>
      </c>
      <c r="D11581" s="188" t="s">
        <v>479</v>
      </c>
      <c r="E11581" s="189">
        <v>0</v>
      </c>
    </row>
    <row r="11582" spans="1:5" x14ac:dyDescent="0.25">
      <c r="A11582" s="190">
        <v>3705051518</v>
      </c>
      <c r="B11582" s="190" t="s">
        <v>11060</v>
      </c>
      <c r="C11582" s="190" t="s">
        <v>916</v>
      </c>
      <c r="D11582" s="190" t="s">
        <v>479</v>
      </c>
      <c r="E11582" s="191">
        <v>0</v>
      </c>
    </row>
    <row r="11583" spans="1:5" x14ac:dyDescent="0.25">
      <c r="A11583" s="188">
        <v>3705051519</v>
      </c>
      <c r="B11583" s="188" t="s">
        <v>11061</v>
      </c>
      <c r="C11583" s="188" t="s">
        <v>916</v>
      </c>
      <c r="D11583" s="188" t="s">
        <v>479</v>
      </c>
      <c r="E11583" s="189">
        <v>0</v>
      </c>
    </row>
    <row r="11584" spans="1:5" x14ac:dyDescent="0.25">
      <c r="A11584" s="190">
        <v>3705051520</v>
      </c>
      <c r="B11584" s="190" t="s">
        <v>11062</v>
      </c>
      <c r="C11584" s="190" t="s">
        <v>916</v>
      </c>
      <c r="D11584" s="190" t="s">
        <v>1975</v>
      </c>
      <c r="E11584" s="191">
        <v>0</v>
      </c>
    </row>
    <row r="11585" spans="1:5" x14ac:dyDescent="0.25">
      <c r="A11585" s="188">
        <v>3705051521</v>
      </c>
      <c r="B11585" s="188" t="s">
        <v>11063</v>
      </c>
      <c r="C11585" s="188" t="s">
        <v>916</v>
      </c>
      <c r="D11585" s="188" t="s">
        <v>479</v>
      </c>
      <c r="E11585" s="189">
        <v>0</v>
      </c>
    </row>
    <row r="11586" spans="1:5" x14ac:dyDescent="0.25">
      <c r="A11586" s="190">
        <v>3705051522</v>
      </c>
      <c r="B11586" s="190" t="s">
        <v>12682</v>
      </c>
      <c r="C11586" s="190" t="s">
        <v>916</v>
      </c>
      <c r="D11586" s="190" t="s">
        <v>479</v>
      </c>
      <c r="E11586" s="191">
        <v>0</v>
      </c>
    </row>
    <row r="11587" spans="1:5" x14ac:dyDescent="0.25">
      <c r="A11587" s="188">
        <v>3705051523</v>
      </c>
      <c r="B11587" s="188" t="s">
        <v>11064</v>
      </c>
      <c r="C11587" s="188" t="s">
        <v>916</v>
      </c>
      <c r="D11587" s="188" t="s">
        <v>479</v>
      </c>
      <c r="E11587" s="189">
        <v>0</v>
      </c>
    </row>
    <row r="11588" spans="1:5" x14ac:dyDescent="0.25">
      <c r="A11588" s="190">
        <v>3705051524</v>
      </c>
      <c r="B11588" s="190" t="s">
        <v>11065</v>
      </c>
      <c r="C11588" s="190" t="s">
        <v>916</v>
      </c>
      <c r="D11588" s="190" t="s">
        <v>1975</v>
      </c>
      <c r="E11588" s="191">
        <v>0</v>
      </c>
    </row>
    <row r="11589" spans="1:5" x14ac:dyDescent="0.25">
      <c r="A11589" s="188">
        <v>3705051525</v>
      </c>
      <c r="B11589" s="188" t="s">
        <v>11066</v>
      </c>
      <c r="C11589" s="188" t="s">
        <v>916</v>
      </c>
      <c r="D11589" s="188" t="s">
        <v>1975</v>
      </c>
      <c r="E11589" s="189">
        <v>0</v>
      </c>
    </row>
    <row r="11590" spans="1:5" x14ac:dyDescent="0.25">
      <c r="A11590" s="190">
        <v>3705051526</v>
      </c>
      <c r="B11590" s="190" t="s">
        <v>11067</v>
      </c>
      <c r="C11590" s="190" t="s">
        <v>916</v>
      </c>
      <c r="D11590" s="190" t="s">
        <v>479</v>
      </c>
      <c r="E11590" s="191">
        <v>0</v>
      </c>
    </row>
    <row r="11591" spans="1:5" x14ac:dyDescent="0.25">
      <c r="A11591" s="188">
        <v>3705051527</v>
      </c>
      <c r="B11591" s="188" t="s">
        <v>11068</v>
      </c>
      <c r="C11591" s="188" t="s">
        <v>916</v>
      </c>
      <c r="D11591" s="188" t="s">
        <v>479</v>
      </c>
      <c r="E11591" s="189">
        <v>0</v>
      </c>
    </row>
    <row r="11592" spans="1:5" x14ac:dyDescent="0.25">
      <c r="A11592" s="190">
        <v>3705051528</v>
      </c>
      <c r="B11592" s="190" t="s">
        <v>11069</v>
      </c>
      <c r="C11592" s="190" t="s">
        <v>916</v>
      </c>
      <c r="D11592" s="190" t="s">
        <v>1975</v>
      </c>
      <c r="E11592" s="191">
        <v>0</v>
      </c>
    </row>
    <row r="11593" spans="1:5" x14ac:dyDescent="0.25">
      <c r="A11593" s="188">
        <v>3705051529</v>
      </c>
      <c r="B11593" s="188" t="s">
        <v>11070</v>
      </c>
      <c r="C11593" s="188" t="s">
        <v>916</v>
      </c>
      <c r="D11593" s="188" t="s">
        <v>479</v>
      </c>
      <c r="E11593" s="189">
        <v>0</v>
      </c>
    </row>
    <row r="11594" spans="1:5" x14ac:dyDescent="0.25">
      <c r="A11594" s="190">
        <v>3705051530</v>
      </c>
      <c r="B11594" s="190" t="s">
        <v>11071</v>
      </c>
      <c r="C11594" s="190" t="s">
        <v>916</v>
      </c>
      <c r="D11594" s="190" t="s">
        <v>479</v>
      </c>
      <c r="E11594" s="191">
        <v>0</v>
      </c>
    </row>
    <row r="11595" spans="1:5" x14ac:dyDescent="0.25">
      <c r="A11595" s="188">
        <v>3705051531</v>
      </c>
      <c r="B11595" s="188" t="s">
        <v>9045</v>
      </c>
      <c r="C11595" s="188" t="s">
        <v>916</v>
      </c>
      <c r="D11595" s="188" t="s">
        <v>479</v>
      </c>
      <c r="E11595" s="189">
        <v>0</v>
      </c>
    </row>
    <row r="11596" spans="1:5" x14ac:dyDescent="0.25">
      <c r="A11596" s="190">
        <v>3705051532</v>
      </c>
      <c r="B11596" s="190" t="s">
        <v>11072</v>
      </c>
      <c r="C11596" s="190" t="s">
        <v>916</v>
      </c>
      <c r="D11596" s="190" t="s">
        <v>1975</v>
      </c>
      <c r="E11596" s="191">
        <v>0</v>
      </c>
    </row>
    <row r="11597" spans="1:5" x14ac:dyDescent="0.25">
      <c r="A11597" s="188">
        <v>3705051533</v>
      </c>
      <c r="B11597" s="188" t="s">
        <v>11073</v>
      </c>
      <c r="C11597" s="188" t="s">
        <v>916</v>
      </c>
      <c r="D11597" s="188" t="s">
        <v>1975</v>
      </c>
      <c r="E11597" s="189">
        <v>0</v>
      </c>
    </row>
    <row r="11598" spans="1:5" x14ac:dyDescent="0.25">
      <c r="A11598" s="190">
        <v>3705051534</v>
      </c>
      <c r="B11598" s="190" t="s">
        <v>11074</v>
      </c>
      <c r="C11598" s="190" t="s">
        <v>916</v>
      </c>
      <c r="D11598" s="190" t="s">
        <v>479</v>
      </c>
      <c r="E11598" s="191">
        <v>0</v>
      </c>
    </row>
    <row r="11599" spans="1:5" x14ac:dyDescent="0.25">
      <c r="A11599" s="188">
        <v>3705051535</v>
      </c>
      <c r="B11599" s="188" t="s">
        <v>11075</v>
      </c>
      <c r="C11599" s="188" t="s">
        <v>916</v>
      </c>
      <c r="D11599" s="188" t="s">
        <v>479</v>
      </c>
      <c r="E11599" s="189">
        <v>0</v>
      </c>
    </row>
    <row r="11600" spans="1:5" x14ac:dyDescent="0.25">
      <c r="A11600" s="190">
        <v>3705051536</v>
      </c>
      <c r="B11600" s="190" t="s">
        <v>11076</v>
      </c>
      <c r="C11600" s="190" t="s">
        <v>916</v>
      </c>
      <c r="D11600" s="190" t="s">
        <v>479</v>
      </c>
      <c r="E11600" s="191">
        <v>0</v>
      </c>
    </row>
    <row r="11601" spans="1:5" x14ac:dyDescent="0.25">
      <c r="A11601" s="188">
        <v>3705051537</v>
      </c>
      <c r="B11601" s="188" t="s">
        <v>11077</v>
      </c>
      <c r="C11601" s="188" t="s">
        <v>916</v>
      </c>
      <c r="D11601" s="188" t="s">
        <v>1975</v>
      </c>
      <c r="E11601" s="189">
        <v>0</v>
      </c>
    </row>
    <row r="11602" spans="1:5" x14ac:dyDescent="0.25">
      <c r="A11602" s="190">
        <v>3705051538</v>
      </c>
      <c r="B11602" s="190" t="s">
        <v>7314</v>
      </c>
      <c r="C11602" s="190" t="s">
        <v>916</v>
      </c>
      <c r="D11602" s="190" t="s">
        <v>1981</v>
      </c>
      <c r="E11602" s="191">
        <v>0</v>
      </c>
    </row>
    <row r="11603" spans="1:5" x14ac:dyDescent="0.25">
      <c r="A11603" s="188">
        <v>3705051539</v>
      </c>
      <c r="B11603" s="188" t="s">
        <v>9353</v>
      </c>
      <c r="C11603" s="188" t="s">
        <v>916</v>
      </c>
      <c r="D11603" s="188" t="s">
        <v>1981</v>
      </c>
      <c r="E11603" s="189">
        <v>0</v>
      </c>
    </row>
    <row r="11604" spans="1:5" x14ac:dyDescent="0.25">
      <c r="A11604" s="190">
        <v>3705051540</v>
      </c>
      <c r="B11604" s="190" t="s">
        <v>9349</v>
      </c>
      <c r="C11604" s="190" t="s">
        <v>916</v>
      </c>
      <c r="D11604" s="190" t="s">
        <v>481</v>
      </c>
      <c r="E11604" s="191">
        <v>0</v>
      </c>
    </row>
    <row r="11605" spans="1:5" x14ac:dyDescent="0.25">
      <c r="A11605" s="188">
        <v>3705051541</v>
      </c>
      <c r="B11605" s="188" t="s">
        <v>9350</v>
      </c>
      <c r="C11605" s="188" t="s">
        <v>916</v>
      </c>
      <c r="D11605" s="188" t="s">
        <v>479</v>
      </c>
      <c r="E11605" s="189">
        <v>0</v>
      </c>
    </row>
    <row r="11606" spans="1:5" x14ac:dyDescent="0.25">
      <c r="A11606" s="190">
        <v>3705051542</v>
      </c>
      <c r="B11606" s="190" t="s">
        <v>8777</v>
      </c>
      <c r="C11606" s="190" t="s">
        <v>916</v>
      </c>
      <c r="D11606" s="190" t="s">
        <v>481</v>
      </c>
      <c r="E11606" s="191">
        <v>0</v>
      </c>
    </row>
    <row r="11607" spans="1:5" x14ac:dyDescent="0.25">
      <c r="A11607" s="188">
        <v>3705051543</v>
      </c>
      <c r="B11607" s="188" t="s">
        <v>8584</v>
      </c>
      <c r="C11607" s="188" t="s">
        <v>916</v>
      </c>
      <c r="D11607" s="188" t="s">
        <v>1975</v>
      </c>
      <c r="E11607" s="189">
        <v>0</v>
      </c>
    </row>
    <row r="11608" spans="1:5" x14ac:dyDescent="0.25">
      <c r="A11608" s="190">
        <v>3705051544</v>
      </c>
      <c r="B11608" s="190" t="s">
        <v>11078</v>
      </c>
      <c r="C11608" s="190" t="s">
        <v>916</v>
      </c>
      <c r="D11608" s="190" t="s">
        <v>479</v>
      </c>
      <c r="E11608" s="191">
        <v>0</v>
      </c>
    </row>
    <row r="11609" spans="1:5" x14ac:dyDescent="0.25">
      <c r="A11609" s="188">
        <v>3705051545</v>
      </c>
      <c r="B11609" s="188" t="s">
        <v>11079</v>
      </c>
      <c r="C11609" s="188" t="s">
        <v>916</v>
      </c>
      <c r="D11609" s="188" t="s">
        <v>479</v>
      </c>
      <c r="E11609" s="189">
        <v>0</v>
      </c>
    </row>
    <row r="11610" spans="1:5" x14ac:dyDescent="0.25">
      <c r="A11610" s="190">
        <v>3705051546</v>
      </c>
      <c r="B11610" s="190" t="s">
        <v>11080</v>
      </c>
      <c r="C11610" s="190" t="s">
        <v>916</v>
      </c>
      <c r="D11610" s="190" t="s">
        <v>479</v>
      </c>
      <c r="E11610" s="191">
        <v>0</v>
      </c>
    </row>
    <row r="11611" spans="1:5" x14ac:dyDescent="0.25">
      <c r="A11611" s="188">
        <v>3705051547</v>
      </c>
      <c r="B11611" s="188" t="s">
        <v>11081</v>
      </c>
      <c r="C11611" s="188" t="s">
        <v>916</v>
      </c>
      <c r="D11611" s="188" t="s">
        <v>479</v>
      </c>
      <c r="E11611" s="189">
        <v>0</v>
      </c>
    </row>
    <row r="11612" spans="1:5" x14ac:dyDescent="0.25">
      <c r="A11612" s="190">
        <v>3705051548</v>
      </c>
      <c r="B11612" s="190" t="s">
        <v>11082</v>
      </c>
      <c r="C11612" s="190" t="s">
        <v>916</v>
      </c>
      <c r="D11612" s="190" t="s">
        <v>479</v>
      </c>
      <c r="E11612" s="191">
        <v>0</v>
      </c>
    </row>
    <row r="11613" spans="1:5" x14ac:dyDescent="0.25">
      <c r="A11613" s="188">
        <v>3705051549</v>
      </c>
      <c r="B11613" s="188" t="s">
        <v>11083</v>
      </c>
      <c r="C11613" s="188" t="s">
        <v>916</v>
      </c>
      <c r="D11613" s="188" t="s">
        <v>1975</v>
      </c>
      <c r="E11613" s="189">
        <v>0</v>
      </c>
    </row>
    <row r="11614" spans="1:5" x14ac:dyDescent="0.25">
      <c r="A11614" s="190">
        <v>3705051550</v>
      </c>
      <c r="B11614" s="190" t="s">
        <v>11084</v>
      </c>
      <c r="C11614" s="190" t="s">
        <v>916</v>
      </c>
      <c r="D11614" s="190" t="s">
        <v>5323</v>
      </c>
      <c r="E11614" s="191">
        <v>0</v>
      </c>
    </row>
    <row r="11615" spans="1:5" x14ac:dyDescent="0.25">
      <c r="A11615" s="188">
        <v>3705051551</v>
      </c>
      <c r="B11615" s="188" t="s">
        <v>11085</v>
      </c>
      <c r="C11615" s="188" t="s">
        <v>916</v>
      </c>
      <c r="D11615" s="188" t="s">
        <v>1975</v>
      </c>
      <c r="E11615" s="189">
        <v>0</v>
      </c>
    </row>
    <row r="11616" spans="1:5" x14ac:dyDescent="0.25">
      <c r="A11616" s="190">
        <v>3705051552</v>
      </c>
      <c r="B11616" s="190" t="s">
        <v>11086</v>
      </c>
      <c r="C11616" s="190" t="s">
        <v>916</v>
      </c>
      <c r="D11616" s="190" t="s">
        <v>1975</v>
      </c>
      <c r="E11616" s="191">
        <v>0</v>
      </c>
    </row>
    <row r="11617" spans="1:5" x14ac:dyDescent="0.25">
      <c r="A11617" s="188">
        <v>3705051553</v>
      </c>
      <c r="B11617" s="188" t="s">
        <v>11087</v>
      </c>
      <c r="C11617" s="188" t="s">
        <v>916</v>
      </c>
      <c r="D11617" s="188" t="s">
        <v>8544</v>
      </c>
      <c r="E11617" s="189">
        <v>0</v>
      </c>
    </row>
    <row r="11618" spans="1:5" x14ac:dyDescent="0.25">
      <c r="A11618" s="190">
        <v>3705051554</v>
      </c>
      <c r="B11618" s="190" t="s">
        <v>1997</v>
      </c>
      <c r="C11618" s="190" t="s">
        <v>916</v>
      </c>
      <c r="D11618" s="190" t="s">
        <v>479</v>
      </c>
      <c r="E11618" s="191">
        <v>0</v>
      </c>
    </row>
    <row r="11619" spans="1:5" x14ac:dyDescent="0.25">
      <c r="A11619" s="188">
        <v>3705051555</v>
      </c>
      <c r="B11619" s="188" t="s">
        <v>12683</v>
      </c>
      <c r="C11619" s="188" t="s">
        <v>916</v>
      </c>
      <c r="D11619" s="188" t="s">
        <v>479</v>
      </c>
      <c r="E11619" s="189">
        <v>0</v>
      </c>
    </row>
    <row r="11620" spans="1:5" x14ac:dyDescent="0.25">
      <c r="A11620" s="190">
        <v>3705051556</v>
      </c>
      <c r="B11620" s="190" t="s">
        <v>12684</v>
      </c>
      <c r="C11620" s="190" t="s">
        <v>916</v>
      </c>
      <c r="D11620" s="190" t="s">
        <v>479</v>
      </c>
      <c r="E11620" s="191">
        <v>0</v>
      </c>
    </row>
    <row r="11621" spans="1:5" x14ac:dyDescent="0.25">
      <c r="A11621" s="188">
        <v>3705051557</v>
      </c>
      <c r="B11621" s="188" t="s">
        <v>11088</v>
      </c>
      <c r="C11621" s="188" t="s">
        <v>916</v>
      </c>
      <c r="D11621" s="188" t="s">
        <v>479</v>
      </c>
      <c r="E11621" s="189">
        <v>0</v>
      </c>
    </row>
    <row r="11622" spans="1:5" x14ac:dyDescent="0.25">
      <c r="A11622" s="190">
        <v>3705051558</v>
      </c>
      <c r="B11622" s="190" t="s">
        <v>11089</v>
      </c>
      <c r="C11622" s="190" t="s">
        <v>916</v>
      </c>
      <c r="D11622" s="190" t="s">
        <v>479</v>
      </c>
      <c r="E11622" s="191">
        <v>0</v>
      </c>
    </row>
    <row r="11623" spans="1:5" x14ac:dyDescent="0.25">
      <c r="A11623" s="188">
        <v>3705051559</v>
      </c>
      <c r="B11623" s="188" t="s">
        <v>11090</v>
      </c>
      <c r="C11623" s="188" t="s">
        <v>916</v>
      </c>
      <c r="D11623" s="188" t="s">
        <v>1975</v>
      </c>
      <c r="E11623" s="189">
        <v>0</v>
      </c>
    </row>
    <row r="11624" spans="1:5" x14ac:dyDescent="0.25">
      <c r="A11624" s="190">
        <v>3705051560</v>
      </c>
      <c r="B11624" s="190" t="s">
        <v>11091</v>
      </c>
      <c r="C11624" s="190" t="s">
        <v>916</v>
      </c>
      <c r="D11624" s="190" t="s">
        <v>478</v>
      </c>
      <c r="E11624" s="191">
        <v>0</v>
      </c>
    </row>
    <row r="11625" spans="1:5" x14ac:dyDescent="0.25">
      <c r="A11625" s="188">
        <v>3705051561</v>
      </c>
      <c r="B11625" s="188" t="s">
        <v>11092</v>
      </c>
      <c r="C11625" s="188" t="s">
        <v>916</v>
      </c>
      <c r="D11625" s="188" t="s">
        <v>479</v>
      </c>
      <c r="E11625" s="189">
        <v>0</v>
      </c>
    </row>
    <row r="11626" spans="1:5" x14ac:dyDescent="0.25">
      <c r="A11626" s="190">
        <v>3705051562</v>
      </c>
      <c r="B11626" s="190" t="s">
        <v>11093</v>
      </c>
      <c r="C11626" s="190" t="s">
        <v>916</v>
      </c>
      <c r="D11626" s="190" t="s">
        <v>1975</v>
      </c>
      <c r="E11626" s="191">
        <v>0</v>
      </c>
    </row>
    <row r="11627" spans="1:5" x14ac:dyDescent="0.25">
      <c r="A11627" s="188">
        <v>3705051563</v>
      </c>
      <c r="B11627" s="188" t="s">
        <v>11094</v>
      </c>
      <c r="C11627" s="188" t="s">
        <v>916</v>
      </c>
      <c r="D11627" s="188" t="s">
        <v>1975</v>
      </c>
      <c r="E11627" s="189">
        <v>0</v>
      </c>
    </row>
    <row r="11628" spans="1:5" x14ac:dyDescent="0.25">
      <c r="A11628" s="190">
        <v>3705051564</v>
      </c>
      <c r="B11628" s="190" t="s">
        <v>11095</v>
      </c>
      <c r="C11628" s="190" t="s">
        <v>916</v>
      </c>
      <c r="D11628" s="190" t="s">
        <v>1975</v>
      </c>
      <c r="E11628" s="191">
        <v>0</v>
      </c>
    </row>
    <row r="11629" spans="1:5" x14ac:dyDescent="0.25">
      <c r="A11629" s="188">
        <v>3705051565</v>
      </c>
      <c r="B11629" s="188" t="s">
        <v>11096</v>
      </c>
      <c r="C11629" s="188" t="s">
        <v>916</v>
      </c>
      <c r="D11629" s="188" t="s">
        <v>1975</v>
      </c>
      <c r="E11629" s="189">
        <v>0</v>
      </c>
    </row>
    <row r="11630" spans="1:5" x14ac:dyDescent="0.25">
      <c r="A11630" s="190">
        <v>3705051566</v>
      </c>
      <c r="B11630" s="190" t="s">
        <v>11097</v>
      </c>
      <c r="C11630" s="190" t="s">
        <v>916</v>
      </c>
      <c r="D11630" s="190" t="s">
        <v>1975</v>
      </c>
      <c r="E11630" s="191">
        <v>0</v>
      </c>
    </row>
    <row r="11631" spans="1:5" x14ac:dyDescent="0.25">
      <c r="A11631" s="188">
        <v>3705051567</v>
      </c>
      <c r="B11631" s="188" t="s">
        <v>11098</v>
      </c>
      <c r="C11631" s="188" t="s">
        <v>916</v>
      </c>
      <c r="D11631" s="188" t="s">
        <v>479</v>
      </c>
      <c r="E11631" s="189">
        <v>0</v>
      </c>
    </row>
    <row r="11632" spans="1:5" x14ac:dyDescent="0.25">
      <c r="A11632" s="190">
        <v>3705051568</v>
      </c>
      <c r="B11632" s="190" t="s">
        <v>11099</v>
      </c>
      <c r="C11632" s="190" t="s">
        <v>916</v>
      </c>
      <c r="D11632" s="190" t="s">
        <v>479</v>
      </c>
      <c r="E11632" s="191">
        <v>0</v>
      </c>
    </row>
    <row r="11633" spans="1:5" x14ac:dyDescent="0.25">
      <c r="A11633" s="188">
        <v>3705051569</v>
      </c>
      <c r="B11633" s="188" t="s">
        <v>11100</v>
      </c>
      <c r="C11633" s="188" t="s">
        <v>916</v>
      </c>
      <c r="D11633" s="188" t="s">
        <v>1975</v>
      </c>
      <c r="E11633" s="189">
        <v>0</v>
      </c>
    </row>
    <row r="11634" spans="1:5" x14ac:dyDescent="0.25">
      <c r="A11634" s="190">
        <v>3705051570</v>
      </c>
      <c r="B11634" s="190" t="s">
        <v>11101</v>
      </c>
      <c r="C11634" s="190" t="s">
        <v>916</v>
      </c>
      <c r="D11634" s="190" t="s">
        <v>1975</v>
      </c>
      <c r="E11634" s="191">
        <v>0</v>
      </c>
    </row>
    <row r="11635" spans="1:5" x14ac:dyDescent="0.25">
      <c r="A11635" s="188">
        <v>3705051571</v>
      </c>
      <c r="B11635" s="188" t="s">
        <v>11102</v>
      </c>
      <c r="C11635" s="188" t="s">
        <v>916</v>
      </c>
      <c r="D11635" s="188" t="s">
        <v>1975</v>
      </c>
      <c r="E11635" s="189">
        <v>0</v>
      </c>
    </row>
    <row r="11636" spans="1:5" x14ac:dyDescent="0.25">
      <c r="A11636" s="190">
        <v>3705051572</v>
      </c>
      <c r="B11636" s="190" t="s">
        <v>11103</v>
      </c>
      <c r="C11636" s="190" t="s">
        <v>916</v>
      </c>
      <c r="D11636" s="190" t="s">
        <v>478</v>
      </c>
      <c r="E11636" s="191">
        <v>0</v>
      </c>
    </row>
    <row r="11637" spans="1:5" x14ac:dyDescent="0.25">
      <c r="A11637" s="188">
        <v>3705051573</v>
      </c>
      <c r="B11637" s="188" t="s">
        <v>11104</v>
      </c>
      <c r="C11637" s="188" t="s">
        <v>916</v>
      </c>
      <c r="D11637" s="188" t="s">
        <v>479</v>
      </c>
      <c r="E11637" s="189">
        <v>0</v>
      </c>
    </row>
    <row r="11638" spans="1:5" x14ac:dyDescent="0.25">
      <c r="A11638" s="190">
        <v>3705051574</v>
      </c>
      <c r="B11638" s="190" t="s">
        <v>11105</v>
      </c>
      <c r="C11638" s="190" t="s">
        <v>916</v>
      </c>
      <c r="D11638" s="190" t="s">
        <v>479</v>
      </c>
      <c r="E11638" s="191">
        <v>0</v>
      </c>
    </row>
    <row r="11639" spans="1:5" x14ac:dyDescent="0.25">
      <c r="A11639" s="188">
        <v>3705051575</v>
      </c>
      <c r="B11639" s="188" t="s">
        <v>11106</v>
      </c>
      <c r="C11639" s="188" t="s">
        <v>916</v>
      </c>
      <c r="D11639" s="188" t="s">
        <v>479</v>
      </c>
      <c r="E11639" s="189">
        <v>0</v>
      </c>
    </row>
    <row r="11640" spans="1:5" x14ac:dyDescent="0.25">
      <c r="A11640" s="190">
        <v>3705051576</v>
      </c>
      <c r="B11640" s="190" t="s">
        <v>11107</v>
      </c>
      <c r="C11640" s="190" t="s">
        <v>916</v>
      </c>
      <c r="D11640" s="190" t="s">
        <v>479</v>
      </c>
      <c r="E11640" s="191">
        <v>0</v>
      </c>
    </row>
    <row r="11641" spans="1:5" x14ac:dyDescent="0.25">
      <c r="A11641" s="188">
        <v>3705051577</v>
      </c>
      <c r="B11641" s="188" t="s">
        <v>11108</v>
      </c>
      <c r="C11641" s="188" t="s">
        <v>916</v>
      </c>
      <c r="D11641" s="188" t="s">
        <v>479</v>
      </c>
      <c r="E11641" s="189">
        <v>0</v>
      </c>
    </row>
    <row r="11642" spans="1:5" x14ac:dyDescent="0.25">
      <c r="A11642" s="190">
        <v>3705051578</v>
      </c>
      <c r="B11642" s="190" t="s">
        <v>11109</v>
      </c>
      <c r="C11642" s="190" t="s">
        <v>916</v>
      </c>
      <c r="D11642" s="190" t="s">
        <v>479</v>
      </c>
      <c r="E11642" s="191">
        <v>0</v>
      </c>
    </row>
    <row r="11643" spans="1:5" x14ac:dyDescent="0.25">
      <c r="A11643" s="188">
        <v>3705051579</v>
      </c>
      <c r="B11643" s="188" t="s">
        <v>11110</v>
      </c>
      <c r="C11643" s="188" t="s">
        <v>916</v>
      </c>
      <c r="D11643" s="188" t="s">
        <v>479</v>
      </c>
      <c r="E11643" s="189">
        <v>0</v>
      </c>
    </row>
    <row r="11644" spans="1:5" x14ac:dyDescent="0.25">
      <c r="A11644" s="190">
        <v>3705051580</v>
      </c>
      <c r="B11644" s="190" t="s">
        <v>11111</v>
      </c>
      <c r="C11644" s="190" t="s">
        <v>916</v>
      </c>
      <c r="D11644" s="190" t="s">
        <v>479</v>
      </c>
      <c r="E11644" s="191">
        <v>0</v>
      </c>
    </row>
    <row r="11645" spans="1:5" x14ac:dyDescent="0.25">
      <c r="A11645" s="188">
        <v>3705051581</v>
      </c>
      <c r="B11645" s="188" t="s">
        <v>11112</v>
      </c>
      <c r="C11645" s="188" t="s">
        <v>916</v>
      </c>
      <c r="D11645" s="188" t="s">
        <v>479</v>
      </c>
      <c r="E11645" s="189">
        <v>0</v>
      </c>
    </row>
    <row r="11646" spans="1:5" x14ac:dyDescent="0.25">
      <c r="A11646" s="190">
        <v>3705051582</v>
      </c>
      <c r="B11646" s="190" t="s">
        <v>11113</v>
      </c>
      <c r="C11646" s="190" t="s">
        <v>916</v>
      </c>
      <c r="D11646" s="190" t="s">
        <v>479</v>
      </c>
      <c r="E11646" s="191">
        <v>0</v>
      </c>
    </row>
    <row r="11647" spans="1:5" x14ac:dyDescent="0.25">
      <c r="A11647" s="188">
        <v>3705051583</v>
      </c>
      <c r="B11647" s="188" t="s">
        <v>12685</v>
      </c>
      <c r="C11647" s="188" t="s">
        <v>916</v>
      </c>
      <c r="D11647" s="188" t="s">
        <v>479</v>
      </c>
      <c r="E11647" s="189">
        <v>0</v>
      </c>
    </row>
    <row r="11648" spans="1:5" x14ac:dyDescent="0.25">
      <c r="A11648" s="190">
        <v>3705051584</v>
      </c>
      <c r="B11648" s="190" t="s">
        <v>11114</v>
      </c>
      <c r="C11648" s="190" t="s">
        <v>916</v>
      </c>
      <c r="D11648" s="190" t="s">
        <v>874</v>
      </c>
      <c r="E11648" s="191">
        <v>0</v>
      </c>
    </row>
    <row r="11649" spans="1:5" x14ac:dyDescent="0.25">
      <c r="A11649" s="188">
        <v>3705051585</v>
      </c>
      <c r="B11649" s="188" t="s">
        <v>11115</v>
      </c>
      <c r="C11649" s="188" t="s">
        <v>916</v>
      </c>
      <c r="D11649" s="188" t="s">
        <v>479</v>
      </c>
      <c r="E11649" s="189">
        <v>0</v>
      </c>
    </row>
    <row r="11650" spans="1:5" x14ac:dyDescent="0.25">
      <c r="A11650" s="190">
        <v>3705051586</v>
      </c>
      <c r="B11650" s="190" t="s">
        <v>11116</v>
      </c>
      <c r="C11650" s="190" t="s">
        <v>916</v>
      </c>
      <c r="D11650" s="190" t="s">
        <v>479</v>
      </c>
      <c r="E11650" s="191">
        <v>0</v>
      </c>
    </row>
    <row r="11651" spans="1:5" x14ac:dyDescent="0.25">
      <c r="A11651" s="188">
        <v>3705051587</v>
      </c>
      <c r="B11651" s="188" t="s">
        <v>11117</v>
      </c>
      <c r="C11651" s="188" t="s">
        <v>916</v>
      </c>
      <c r="D11651" s="188" t="s">
        <v>479</v>
      </c>
      <c r="E11651" s="189">
        <v>0</v>
      </c>
    </row>
    <row r="11652" spans="1:5" x14ac:dyDescent="0.25">
      <c r="A11652" s="190">
        <v>3705051588</v>
      </c>
      <c r="B11652" s="190" t="s">
        <v>11118</v>
      </c>
      <c r="C11652" s="190" t="s">
        <v>916</v>
      </c>
      <c r="D11652" s="190" t="s">
        <v>479</v>
      </c>
      <c r="E11652" s="191">
        <v>0</v>
      </c>
    </row>
    <row r="11653" spans="1:5" x14ac:dyDescent="0.25">
      <c r="A11653" s="188">
        <v>3705051589</v>
      </c>
      <c r="B11653" s="188" t="s">
        <v>11119</v>
      </c>
      <c r="C11653" s="188" t="s">
        <v>916</v>
      </c>
      <c r="D11653" s="188" t="s">
        <v>602</v>
      </c>
      <c r="E11653" s="189">
        <v>0</v>
      </c>
    </row>
    <row r="11654" spans="1:5" x14ac:dyDescent="0.25">
      <c r="A11654" s="190">
        <v>3705051590</v>
      </c>
      <c r="B11654" s="190" t="s">
        <v>11120</v>
      </c>
      <c r="C11654" s="190" t="s">
        <v>916</v>
      </c>
      <c r="D11654" s="190" t="s">
        <v>602</v>
      </c>
      <c r="E11654" s="191">
        <v>0</v>
      </c>
    </row>
    <row r="11655" spans="1:5" x14ac:dyDescent="0.25">
      <c r="A11655" s="188">
        <v>3705051591</v>
      </c>
      <c r="B11655" s="188" t="s">
        <v>11121</v>
      </c>
      <c r="C11655" s="188" t="s">
        <v>916</v>
      </c>
      <c r="D11655" s="188" t="s">
        <v>602</v>
      </c>
      <c r="E11655" s="189">
        <v>0</v>
      </c>
    </row>
    <row r="11656" spans="1:5" x14ac:dyDescent="0.25">
      <c r="A11656" s="190">
        <v>3705051592</v>
      </c>
      <c r="B11656" s="190" t="s">
        <v>11122</v>
      </c>
      <c r="C11656" s="190" t="s">
        <v>916</v>
      </c>
      <c r="D11656" s="190" t="s">
        <v>602</v>
      </c>
      <c r="E11656" s="191">
        <v>0</v>
      </c>
    </row>
    <row r="11657" spans="1:5" x14ac:dyDescent="0.25">
      <c r="A11657" s="188">
        <v>3705051593</v>
      </c>
      <c r="B11657" s="188" t="s">
        <v>11123</v>
      </c>
      <c r="C11657" s="188" t="s">
        <v>916</v>
      </c>
      <c r="D11657" s="188" t="s">
        <v>602</v>
      </c>
      <c r="E11657" s="189">
        <v>0</v>
      </c>
    </row>
    <row r="11658" spans="1:5" x14ac:dyDescent="0.25">
      <c r="A11658" s="190">
        <v>3705051594</v>
      </c>
      <c r="B11658" s="190" t="s">
        <v>11124</v>
      </c>
      <c r="C11658" s="190" t="s">
        <v>916</v>
      </c>
      <c r="D11658" s="190" t="s">
        <v>602</v>
      </c>
      <c r="E11658" s="191">
        <v>0</v>
      </c>
    </row>
    <row r="11659" spans="1:5" x14ac:dyDescent="0.25">
      <c r="A11659" s="188">
        <v>3705051595</v>
      </c>
      <c r="B11659" s="188" t="s">
        <v>11125</v>
      </c>
      <c r="C11659" s="188" t="s">
        <v>916</v>
      </c>
      <c r="D11659" s="188" t="s">
        <v>602</v>
      </c>
      <c r="E11659" s="189">
        <v>0</v>
      </c>
    </row>
    <row r="11660" spans="1:5" x14ac:dyDescent="0.25">
      <c r="A11660" s="190">
        <v>3705051596</v>
      </c>
      <c r="B11660" s="190" t="s">
        <v>11126</v>
      </c>
      <c r="C11660" s="190" t="s">
        <v>916</v>
      </c>
      <c r="D11660" s="190" t="s">
        <v>602</v>
      </c>
      <c r="E11660" s="191">
        <v>0</v>
      </c>
    </row>
    <row r="11661" spans="1:5" x14ac:dyDescent="0.25">
      <c r="A11661" s="188">
        <v>3705051597</v>
      </c>
      <c r="B11661" s="188" t="s">
        <v>11127</v>
      </c>
      <c r="C11661" s="188" t="s">
        <v>916</v>
      </c>
      <c r="D11661" s="188" t="s">
        <v>602</v>
      </c>
      <c r="E11661" s="189">
        <v>0</v>
      </c>
    </row>
    <row r="11662" spans="1:5" x14ac:dyDescent="0.25">
      <c r="A11662" s="190">
        <v>3705051598</v>
      </c>
      <c r="B11662" s="190" t="s">
        <v>11128</v>
      </c>
      <c r="C11662" s="190" t="s">
        <v>916</v>
      </c>
      <c r="D11662" s="190" t="s">
        <v>602</v>
      </c>
      <c r="E11662" s="191">
        <v>0</v>
      </c>
    </row>
    <row r="11663" spans="1:5" x14ac:dyDescent="0.25">
      <c r="A11663" s="188">
        <v>3705051599</v>
      </c>
      <c r="B11663" s="188" t="s">
        <v>11129</v>
      </c>
      <c r="C11663" s="188" t="s">
        <v>916</v>
      </c>
      <c r="D11663" s="188" t="s">
        <v>479</v>
      </c>
      <c r="E11663" s="189">
        <v>0</v>
      </c>
    </row>
    <row r="11664" spans="1:5" x14ac:dyDescent="0.25">
      <c r="A11664" s="190">
        <v>3705051600</v>
      </c>
      <c r="B11664" s="190" t="s">
        <v>11130</v>
      </c>
      <c r="C11664" s="190" t="s">
        <v>916</v>
      </c>
      <c r="D11664" s="190" t="s">
        <v>1966</v>
      </c>
      <c r="E11664" s="191">
        <v>0</v>
      </c>
    </row>
    <row r="11665" spans="1:5" x14ac:dyDescent="0.25">
      <c r="A11665" s="188">
        <v>3705051601</v>
      </c>
      <c r="B11665" s="188" t="s">
        <v>11131</v>
      </c>
      <c r="C11665" s="188" t="s">
        <v>916</v>
      </c>
      <c r="D11665" s="188" t="s">
        <v>479</v>
      </c>
      <c r="E11665" s="189">
        <v>0</v>
      </c>
    </row>
    <row r="11666" spans="1:5" x14ac:dyDescent="0.25">
      <c r="A11666" s="190">
        <v>3705051602</v>
      </c>
      <c r="B11666" s="190" t="s">
        <v>11132</v>
      </c>
      <c r="C11666" s="190" t="s">
        <v>916</v>
      </c>
      <c r="D11666" s="190" t="s">
        <v>479</v>
      </c>
      <c r="E11666" s="191">
        <v>0</v>
      </c>
    </row>
    <row r="11667" spans="1:5" x14ac:dyDescent="0.25">
      <c r="A11667" s="188">
        <v>3705051603</v>
      </c>
      <c r="B11667" s="188" t="s">
        <v>11133</v>
      </c>
      <c r="C11667" s="188" t="s">
        <v>916</v>
      </c>
      <c r="D11667" s="188" t="s">
        <v>479</v>
      </c>
      <c r="E11667" s="189">
        <v>0</v>
      </c>
    </row>
    <row r="11668" spans="1:5" x14ac:dyDescent="0.25">
      <c r="A11668" s="190">
        <v>3705051604</v>
      </c>
      <c r="B11668" s="190" t="s">
        <v>11134</v>
      </c>
      <c r="C11668" s="190" t="s">
        <v>916</v>
      </c>
      <c r="D11668" s="190" t="s">
        <v>479</v>
      </c>
      <c r="E11668" s="191">
        <v>0</v>
      </c>
    </row>
    <row r="11669" spans="1:5" x14ac:dyDescent="0.25">
      <c r="A11669" s="188">
        <v>3705051605</v>
      </c>
      <c r="B11669" s="188" t="s">
        <v>11135</v>
      </c>
      <c r="C11669" s="188" t="s">
        <v>916</v>
      </c>
      <c r="D11669" s="188" t="s">
        <v>479</v>
      </c>
      <c r="E11669" s="189">
        <v>0</v>
      </c>
    </row>
    <row r="11670" spans="1:5" x14ac:dyDescent="0.25">
      <c r="A11670" s="190">
        <v>3705051606</v>
      </c>
      <c r="B11670" s="190" t="s">
        <v>11136</v>
      </c>
      <c r="C11670" s="190" t="s">
        <v>916</v>
      </c>
      <c r="D11670" s="190" t="s">
        <v>478</v>
      </c>
      <c r="E11670" s="191">
        <v>0</v>
      </c>
    </row>
    <row r="11671" spans="1:5" x14ac:dyDescent="0.25">
      <c r="A11671" s="188">
        <v>3705051607</v>
      </c>
      <c r="B11671" s="188" t="s">
        <v>11137</v>
      </c>
      <c r="C11671" s="188" t="s">
        <v>916</v>
      </c>
      <c r="D11671" s="188" t="s">
        <v>1975</v>
      </c>
      <c r="E11671" s="189">
        <v>0</v>
      </c>
    </row>
    <row r="11672" spans="1:5" x14ac:dyDescent="0.25">
      <c r="A11672" s="190">
        <v>3705051608</v>
      </c>
      <c r="B11672" s="190" t="s">
        <v>8734</v>
      </c>
      <c r="C11672" s="190" t="s">
        <v>916</v>
      </c>
      <c r="D11672" s="190" t="s">
        <v>479</v>
      </c>
      <c r="E11672" s="191">
        <v>0</v>
      </c>
    </row>
    <row r="11673" spans="1:5" x14ac:dyDescent="0.25">
      <c r="A11673" s="188">
        <v>3705051609</v>
      </c>
      <c r="B11673" s="188" t="s">
        <v>8735</v>
      </c>
      <c r="C11673" s="188" t="s">
        <v>916</v>
      </c>
      <c r="D11673" s="188" t="s">
        <v>874</v>
      </c>
      <c r="E11673" s="189">
        <v>0</v>
      </c>
    </row>
    <row r="11674" spans="1:5" x14ac:dyDescent="0.25">
      <c r="A11674" s="190">
        <v>3705051610</v>
      </c>
      <c r="B11674" s="190" t="s">
        <v>12119</v>
      </c>
      <c r="C11674" s="190" t="s">
        <v>916</v>
      </c>
      <c r="D11674" s="190" t="s">
        <v>874</v>
      </c>
      <c r="E11674" s="191">
        <v>0</v>
      </c>
    </row>
    <row r="11675" spans="1:5" x14ac:dyDescent="0.25">
      <c r="A11675" s="188">
        <v>3705051611</v>
      </c>
      <c r="B11675" s="188" t="s">
        <v>8736</v>
      </c>
      <c r="C11675" s="188" t="s">
        <v>916</v>
      </c>
      <c r="D11675" s="188" t="s">
        <v>479</v>
      </c>
      <c r="E11675" s="189">
        <v>0</v>
      </c>
    </row>
    <row r="11676" spans="1:5" x14ac:dyDescent="0.25">
      <c r="A11676" s="190">
        <v>3705051612</v>
      </c>
      <c r="B11676" s="190" t="s">
        <v>8737</v>
      </c>
      <c r="C11676" s="190" t="s">
        <v>916</v>
      </c>
      <c r="D11676" s="190" t="s">
        <v>479</v>
      </c>
      <c r="E11676" s="191">
        <v>0</v>
      </c>
    </row>
    <row r="11677" spans="1:5" x14ac:dyDescent="0.25">
      <c r="A11677" s="188">
        <v>3705051613</v>
      </c>
      <c r="B11677" s="188" t="s">
        <v>8738</v>
      </c>
      <c r="C11677" s="188" t="s">
        <v>916</v>
      </c>
      <c r="D11677" s="188" t="s">
        <v>479</v>
      </c>
      <c r="E11677" s="189">
        <v>0</v>
      </c>
    </row>
    <row r="11678" spans="1:5" x14ac:dyDescent="0.25">
      <c r="A11678" s="190">
        <v>3705051614</v>
      </c>
      <c r="B11678" s="190" t="s">
        <v>8739</v>
      </c>
      <c r="C11678" s="190" t="s">
        <v>916</v>
      </c>
      <c r="D11678" s="190" t="s">
        <v>479</v>
      </c>
      <c r="E11678" s="191">
        <v>0</v>
      </c>
    </row>
    <row r="11679" spans="1:5" x14ac:dyDescent="0.25">
      <c r="A11679" s="188">
        <v>3705051615</v>
      </c>
      <c r="B11679" s="188" t="s">
        <v>8740</v>
      </c>
      <c r="C11679" s="188" t="s">
        <v>916</v>
      </c>
      <c r="D11679" s="188" t="s">
        <v>479</v>
      </c>
      <c r="E11679" s="189">
        <v>0</v>
      </c>
    </row>
    <row r="11680" spans="1:5" x14ac:dyDescent="0.25">
      <c r="A11680" s="190">
        <v>3705051616</v>
      </c>
      <c r="B11680" s="190" t="s">
        <v>11138</v>
      </c>
      <c r="C11680" s="190" t="s">
        <v>916</v>
      </c>
      <c r="D11680" s="190" t="s">
        <v>479</v>
      </c>
      <c r="E11680" s="191">
        <v>0</v>
      </c>
    </row>
    <row r="11681" spans="1:5" x14ac:dyDescent="0.25">
      <c r="A11681" s="188">
        <v>3705051617</v>
      </c>
      <c r="B11681" s="188" t="s">
        <v>8741</v>
      </c>
      <c r="C11681" s="188" t="s">
        <v>916</v>
      </c>
      <c r="D11681" s="188" t="s">
        <v>479</v>
      </c>
      <c r="E11681" s="189">
        <v>0</v>
      </c>
    </row>
    <row r="11682" spans="1:5" x14ac:dyDescent="0.25">
      <c r="A11682" s="190">
        <v>3705051618</v>
      </c>
      <c r="B11682" s="190" t="s">
        <v>8742</v>
      </c>
      <c r="C11682" s="190" t="s">
        <v>916</v>
      </c>
      <c r="D11682" s="190" t="s">
        <v>479</v>
      </c>
      <c r="E11682" s="191">
        <v>0</v>
      </c>
    </row>
    <row r="11683" spans="1:5" x14ac:dyDescent="0.25">
      <c r="A11683" s="188">
        <v>3705051619</v>
      </c>
      <c r="B11683" s="188" t="s">
        <v>8743</v>
      </c>
      <c r="C11683" s="188" t="s">
        <v>916</v>
      </c>
      <c r="D11683" s="188" t="s">
        <v>479</v>
      </c>
      <c r="E11683" s="189">
        <v>0</v>
      </c>
    </row>
    <row r="11684" spans="1:5" x14ac:dyDescent="0.25">
      <c r="A11684" s="190">
        <v>3705051620</v>
      </c>
      <c r="B11684" s="190" t="s">
        <v>8744</v>
      </c>
      <c r="C11684" s="190" t="s">
        <v>916</v>
      </c>
      <c r="D11684" s="190" t="s">
        <v>479</v>
      </c>
      <c r="E11684" s="191">
        <v>0</v>
      </c>
    </row>
    <row r="11685" spans="1:5" x14ac:dyDescent="0.25">
      <c r="A11685" s="188">
        <v>3705051621</v>
      </c>
      <c r="B11685" s="188" t="s">
        <v>8745</v>
      </c>
      <c r="C11685" s="188" t="s">
        <v>916</v>
      </c>
      <c r="D11685" s="188" t="s">
        <v>479</v>
      </c>
      <c r="E11685" s="189">
        <v>0</v>
      </c>
    </row>
    <row r="11686" spans="1:5" x14ac:dyDescent="0.25">
      <c r="A11686" s="190">
        <v>3705051622</v>
      </c>
      <c r="B11686" s="190" t="s">
        <v>8746</v>
      </c>
      <c r="C11686" s="190" t="s">
        <v>916</v>
      </c>
      <c r="D11686" s="190" t="s">
        <v>479</v>
      </c>
      <c r="E11686" s="191">
        <v>0</v>
      </c>
    </row>
    <row r="11687" spans="1:5" x14ac:dyDescent="0.25">
      <c r="A11687" s="188">
        <v>3705051623</v>
      </c>
      <c r="B11687" s="188" t="s">
        <v>11139</v>
      </c>
      <c r="C11687" s="188" t="s">
        <v>916</v>
      </c>
      <c r="D11687" s="188" t="s">
        <v>479</v>
      </c>
      <c r="E11687" s="189">
        <v>0</v>
      </c>
    </row>
    <row r="11688" spans="1:5" x14ac:dyDescent="0.25">
      <c r="A11688" s="190">
        <v>3705051624</v>
      </c>
      <c r="B11688" s="190" t="s">
        <v>8747</v>
      </c>
      <c r="C11688" s="190" t="s">
        <v>916</v>
      </c>
      <c r="D11688" s="190" t="s">
        <v>479</v>
      </c>
      <c r="E11688" s="191">
        <v>0</v>
      </c>
    </row>
    <row r="11689" spans="1:5" x14ac:dyDescent="0.25">
      <c r="A11689" s="188">
        <v>3705051625</v>
      </c>
      <c r="B11689" s="188" t="s">
        <v>8748</v>
      </c>
      <c r="C11689" s="188" t="s">
        <v>916</v>
      </c>
      <c r="D11689" s="188" t="s">
        <v>479</v>
      </c>
      <c r="E11689" s="189">
        <v>0</v>
      </c>
    </row>
    <row r="11690" spans="1:5" x14ac:dyDescent="0.25">
      <c r="A11690" s="190">
        <v>3705051626</v>
      </c>
      <c r="B11690" s="190" t="s">
        <v>8749</v>
      </c>
      <c r="C11690" s="190" t="s">
        <v>916</v>
      </c>
      <c r="D11690" s="190" t="s">
        <v>479</v>
      </c>
      <c r="E11690" s="191">
        <v>0</v>
      </c>
    </row>
    <row r="11691" spans="1:5" x14ac:dyDescent="0.25">
      <c r="A11691" s="188">
        <v>3705051627</v>
      </c>
      <c r="B11691" s="188" t="s">
        <v>8750</v>
      </c>
      <c r="C11691" s="188" t="s">
        <v>916</v>
      </c>
      <c r="D11691" s="188" t="s">
        <v>479</v>
      </c>
      <c r="E11691" s="189">
        <v>0</v>
      </c>
    </row>
    <row r="11692" spans="1:5" x14ac:dyDescent="0.25">
      <c r="A11692" s="190">
        <v>3705051628</v>
      </c>
      <c r="B11692" s="190" t="s">
        <v>8751</v>
      </c>
      <c r="C11692" s="190" t="s">
        <v>916</v>
      </c>
      <c r="D11692" s="190" t="s">
        <v>479</v>
      </c>
      <c r="E11692" s="191">
        <v>0</v>
      </c>
    </row>
    <row r="11693" spans="1:5" x14ac:dyDescent="0.25">
      <c r="A11693" s="188">
        <v>3705051629</v>
      </c>
      <c r="B11693" s="188" t="s">
        <v>8752</v>
      </c>
      <c r="C11693" s="188" t="s">
        <v>916</v>
      </c>
      <c r="D11693" s="188" t="s">
        <v>479</v>
      </c>
      <c r="E11693" s="189">
        <v>0</v>
      </c>
    </row>
    <row r="11694" spans="1:5" x14ac:dyDescent="0.25">
      <c r="A11694" s="190">
        <v>3705051630</v>
      </c>
      <c r="B11694" s="190" t="s">
        <v>12686</v>
      </c>
      <c r="C11694" s="190" t="s">
        <v>916</v>
      </c>
      <c r="D11694" s="190" t="s">
        <v>479</v>
      </c>
      <c r="E11694" s="191">
        <v>0</v>
      </c>
    </row>
    <row r="11695" spans="1:5" x14ac:dyDescent="0.25">
      <c r="A11695" s="188">
        <v>3705051631</v>
      </c>
      <c r="B11695" s="188" t="s">
        <v>11140</v>
      </c>
      <c r="C11695" s="188" t="s">
        <v>916</v>
      </c>
      <c r="D11695" s="188" t="s">
        <v>479</v>
      </c>
      <c r="E11695" s="189">
        <v>0</v>
      </c>
    </row>
    <row r="11696" spans="1:5" x14ac:dyDescent="0.25">
      <c r="A11696" s="190">
        <v>3705051632</v>
      </c>
      <c r="B11696" s="190" t="s">
        <v>11141</v>
      </c>
      <c r="C11696" s="190" t="s">
        <v>916</v>
      </c>
      <c r="D11696" s="190" t="s">
        <v>479</v>
      </c>
      <c r="E11696" s="191">
        <v>0</v>
      </c>
    </row>
    <row r="11697" spans="1:5" x14ac:dyDescent="0.25">
      <c r="A11697" s="188">
        <v>3705051633</v>
      </c>
      <c r="B11697" s="188" t="s">
        <v>11142</v>
      </c>
      <c r="C11697" s="188" t="s">
        <v>916</v>
      </c>
      <c r="D11697" s="188" t="s">
        <v>1975</v>
      </c>
      <c r="E11697" s="189">
        <v>0</v>
      </c>
    </row>
    <row r="11698" spans="1:5" x14ac:dyDescent="0.25">
      <c r="A11698" s="190">
        <v>3705051634</v>
      </c>
      <c r="B11698" s="190" t="s">
        <v>11143</v>
      </c>
      <c r="C11698" s="190" t="s">
        <v>916</v>
      </c>
      <c r="D11698" s="190" t="s">
        <v>479</v>
      </c>
      <c r="E11698" s="191">
        <v>0</v>
      </c>
    </row>
    <row r="11699" spans="1:5" x14ac:dyDescent="0.25">
      <c r="A11699" s="188">
        <v>3705051635</v>
      </c>
      <c r="B11699" s="188" t="s">
        <v>11144</v>
      </c>
      <c r="C11699" s="188" t="s">
        <v>916</v>
      </c>
      <c r="D11699" s="188" t="s">
        <v>874</v>
      </c>
      <c r="E11699" s="189">
        <v>0</v>
      </c>
    </row>
    <row r="11700" spans="1:5" x14ac:dyDescent="0.25">
      <c r="A11700" s="190">
        <v>3705051636</v>
      </c>
      <c r="B11700" s="190" t="s">
        <v>8931</v>
      </c>
      <c r="C11700" s="190" t="s">
        <v>916</v>
      </c>
      <c r="D11700" s="190" t="s">
        <v>479</v>
      </c>
      <c r="E11700" s="191">
        <v>0</v>
      </c>
    </row>
    <row r="11701" spans="1:5" x14ac:dyDescent="0.25">
      <c r="A11701" s="188">
        <v>3705051637</v>
      </c>
      <c r="B11701" s="188" t="s">
        <v>11145</v>
      </c>
      <c r="C11701" s="188" t="s">
        <v>916</v>
      </c>
      <c r="D11701" s="188" t="s">
        <v>479</v>
      </c>
      <c r="E11701" s="189">
        <v>0</v>
      </c>
    </row>
    <row r="11702" spans="1:5" x14ac:dyDescent="0.25">
      <c r="A11702" s="190">
        <v>3705051638</v>
      </c>
      <c r="B11702" s="190" t="s">
        <v>8809</v>
      </c>
      <c r="C11702" s="190" t="s">
        <v>916</v>
      </c>
      <c r="D11702" s="190" t="s">
        <v>874</v>
      </c>
      <c r="E11702" s="191">
        <v>0</v>
      </c>
    </row>
    <row r="11703" spans="1:5" x14ac:dyDescent="0.25">
      <c r="A11703" s="188">
        <v>3705051639</v>
      </c>
      <c r="B11703" s="188" t="s">
        <v>11146</v>
      </c>
      <c r="C11703" s="188" t="s">
        <v>916</v>
      </c>
      <c r="D11703" s="188" t="s">
        <v>1975</v>
      </c>
      <c r="E11703" s="189">
        <v>0</v>
      </c>
    </row>
    <row r="11704" spans="1:5" x14ac:dyDescent="0.25">
      <c r="A11704" s="190">
        <v>3705051640</v>
      </c>
      <c r="B11704" s="190" t="s">
        <v>11147</v>
      </c>
      <c r="C11704" s="190" t="s">
        <v>916</v>
      </c>
      <c r="D11704" s="190" t="s">
        <v>1975</v>
      </c>
      <c r="E11704" s="191">
        <v>0</v>
      </c>
    </row>
    <row r="11705" spans="1:5" x14ac:dyDescent="0.25">
      <c r="A11705" s="188">
        <v>3705051641</v>
      </c>
      <c r="B11705" s="188" t="s">
        <v>11148</v>
      </c>
      <c r="C11705" s="188" t="s">
        <v>916</v>
      </c>
      <c r="D11705" s="188" t="s">
        <v>2062</v>
      </c>
      <c r="E11705" s="189">
        <v>0</v>
      </c>
    </row>
    <row r="11706" spans="1:5" x14ac:dyDescent="0.25">
      <c r="A11706" s="190">
        <v>3705051642</v>
      </c>
      <c r="B11706" s="190" t="s">
        <v>11149</v>
      </c>
      <c r="C11706" s="190" t="s">
        <v>916</v>
      </c>
      <c r="D11706" s="190" t="s">
        <v>1975</v>
      </c>
      <c r="E11706" s="191">
        <v>0</v>
      </c>
    </row>
    <row r="11707" spans="1:5" x14ac:dyDescent="0.25">
      <c r="A11707" s="188">
        <v>3705051643</v>
      </c>
      <c r="B11707" s="188" t="s">
        <v>11150</v>
      </c>
      <c r="C11707" s="188" t="s">
        <v>916</v>
      </c>
      <c r="D11707" s="188" t="s">
        <v>3419</v>
      </c>
      <c r="E11707" s="189">
        <v>0</v>
      </c>
    </row>
    <row r="11708" spans="1:5" x14ac:dyDescent="0.25">
      <c r="A11708" s="190">
        <v>3705051644</v>
      </c>
      <c r="B11708" s="190" t="s">
        <v>11151</v>
      </c>
      <c r="C11708" s="190" t="s">
        <v>916</v>
      </c>
      <c r="D11708" s="190" t="s">
        <v>479</v>
      </c>
      <c r="E11708" s="191">
        <v>0</v>
      </c>
    </row>
    <row r="11709" spans="1:5" x14ac:dyDescent="0.25">
      <c r="A11709" s="188">
        <v>3705051645</v>
      </c>
      <c r="B11709" s="188" t="s">
        <v>11152</v>
      </c>
      <c r="C11709" s="188" t="s">
        <v>916</v>
      </c>
      <c r="D11709" s="188" t="s">
        <v>1975</v>
      </c>
      <c r="E11709" s="189">
        <v>0</v>
      </c>
    </row>
    <row r="11710" spans="1:5" x14ac:dyDescent="0.25">
      <c r="A11710" s="190">
        <v>3705051646</v>
      </c>
      <c r="B11710" s="190" t="s">
        <v>11153</v>
      </c>
      <c r="C11710" s="190" t="s">
        <v>916</v>
      </c>
      <c r="D11710" s="190" t="s">
        <v>1975</v>
      </c>
      <c r="E11710" s="191">
        <v>0</v>
      </c>
    </row>
    <row r="11711" spans="1:5" x14ac:dyDescent="0.25">
      <c r="A11711" s="188">
        <v>3705051647</v>
      </c>
      <c r="B11711" s="188" t="s">
        <v>8932</v>
      </c>
      <c r="C11711" s="188" t="s">
        <v>916</v>
      </c>
      <c r="D11711" s="188" t="s">
        <v>479</v>
      </c>
      <c r="E11711" s="189">
        <v>0</v>
      </c>
    </row>
    <row r="11712" spans="1:5" x14ac:dyDescent="0.25">
      <c r="A11712" s="190">
        <v>3705051648</v>
      </c>
      <c r="B11712" s="190" t="s">
        <v>11154</v>
      </c>
      <c r="C11712" s="190" t="s">
        <v>916</v>
      </c>
      <c r="D11712" s="190" t="s">
        <v>479</v>
      </c>
      <c r="E11712" s="191">
        <v>0</v>
      </c>
    </row>
    <row r="11713" spans="1:5" x14ac:dyDescent="0.25">
      <c r="A11713" s="188">
        <v>3705051649</v>
      </c>
      <c r="B11713" s="188" t="s">
        <v>8933</v>
      </c>
      <c r="C11713" s="188" t="s">
        <v>916</v>
      </c>
      <c r="D11713" s="188" t="s">
        <v>479</v>
      </c>
      <c r="E11713" s="189">
        <v>0</v>
      </c>
    </row>
    <row r="11714" spans="1:5" x14ac:dyDescent="0.25">
      <c r="A11714" s="190">
        <v>3705051650</v>
      </c>
      <c r="B11714" s="190" t="s">
        <v>11155</v>
      </c>
      <c r="C11714" s="190" t="s">
        <v>916</v>
      </c>
      <c r="D11714" s="190" t="s">
        <v>478</v>
      </c>
      <c r="E11714" s="191">
        <v>0</v>
      </c>
    </row>
    <row r="11715" spans="1:5" x14ac:dyDescent="0.25">
      <c r="A11715" s="188">
        <v>3705051651</v>
      </c>
      <c r="B11715" s="188" t="s">
        <v>11156</v>
      </c>
      <c r="C11715" s="188" t="s">
        <v>916</v>
      </c>
      <c r="D11715" s="188" t="s">
        <v>479</v>
      </c>
      <c r="E11715" s="189">
        <v>0</v>
      </c>
    </row>
    <row r="11716" spans="1:5" x14ac:dyDescent="0.25">
      <c r="A11716" s="190">
        <v>3705051652</v>
      </c>
      <c r="B11716" s="190" t="s">
        <v>11157</v>
      </c>
      <c r="C11716" s="190" t="s">
        <v>916</v>
      </c>
      <c r="D11716" s="190" t="s">
        <v>479</v>
      </c>
      <c r="E11716" s="191">
        <v>0</v>
      </c>
    </row>
    <row r="11717" spans="1:5" x14ac:dyDescent="0.25">
      <c r="A11717" s="188">
        <v>3705051653</v>
      </c>
      <c r="B11717" s="188" t="s">
        <v>11158</v>
      </c>
      <c r="C11717" s="188" t="s">
        <v>916</v>
      </c>
      <c r="D11717" s="188" t="s">
        <v>2354</v>
      </c>
      <c r="E11717" s="189">
        <v>0</v>
      </c>
    </row>
    <row r="11718" spans="1:5" x14ac:dyDescent="0.25">
      <c r="A11718" s="190">
        <v>3705051654</v>
      </c>
      <c r="B11718" s="190" t="s">
        <v>8934</v>
      </c>
      <c r="C11718" s="190" t="s">
        <v>916</v>
      </c>
      <c r="D11718" s="190" t="s">
        <v>479</v>
      </c>
      <c r="E11718" s="191">
        <v>0</v>
      </c>
    </row>
    <row r="11719" spans="1:5" x14ac:dyDescent="0.25">
      <c r="A11719" s="188">
        <v>3705051655</v>
      </c>
      <c r="B11719" s="188" t="s">
        <v>11159</v>
      </c>
      <c r="C11719" s="188" t="s">
        <v>916</v>
      </c>
      <c r="D11719" s="188" t="s">
        <v>479</v>
      </c>
      <c r="E11719" s="189">
        <v>0</v>
      </c>
    </row>
    <row r="11720" spans="1:5" x14ac:dyDescent="0.25">
      <c r="A11720" s="190">
        <v>3705051656</v>
      </c>
      <c r="B11720" s="190" t="s">
        <v>11160</v>
      </c>
      <c r="C11720" s="190" t="s">
        <v>916</v>
      </c>
      <c r="D11720" s="190" t="s">
        <v>479</v>
      </c>
      <c r="E11720" s="191">
        <v>0</v>
      </c>
    </row>
    <row r="11721" spans="1:5" x14ac:dyDescent="0.25">
      <c r="A11721" s="188">
        <v>3705051657</v>
      </c>
      <c r="B11721" s="188" t="s">
        <v>11161</v>
      </c>
      <c r="C11721" s="188" t="s">
        <v>916</v>
      </c>
      <c r="D11721" s="188" t="s">
        <v>479</v>
      </c>
      <c r="E11721" s="189">
        <v>0</v>
      </c>
    </row>
    <row r="11722" spans="1:5" x14ac:dyDescent="0.25">
      <c r="A11722" s="190">
        <v>3705051658</v>
      </c>
      <c r="B11722" s="190" t="s">
        <v>11162</v>
      </c>
      <c r="C11722" s="190" t="s">
        <v>916</v>
      </c>
      <c r="D11722" s="190" t="s">
        <v>479</v>
      </c>
      <c r="E11722" s="191">
        <v>0</v>
      </c>
    </row>
    <row r="11723" spans="1:5" x14ac:dyDescent="0.25">
      <c r="A11723" s="188">
        <v>3705051659</v>
      </c>
      <c r="B11723" s="188" t="s">
        <v>11163</v>
      </c>
      <c r="C11723" s="188" t="s">
        <v>916</v>
      </c>
      <c r="D11723" s="188" t="s">
        <v>479</v>
      </c>
      <c r="E11723" s="189">
        <v>0</v>
      </c>
    </row>
    <row r="11724" spans="1:5" x14ac:dyDescent="0.25">
      <c r="A11724" s="190">
        <v>3705051660</v>
      </c>
      <c r="B11724" s="190" t="s">
        <v>11164</v>
      </c>
      <c r="C11724" s="190" t="s">
        <v>916</v>
      </c>
      <c r="D11724" s="190" t="s">
        <v>479</v>
      </c>
      <c r="E11724" s="191">
        <v>0</v>
      </c>
    </row>
    <row r="11725" spans="1:5" x14ac:dyDescent="0.25">
      <c r="A11725" s="188">
        <v>3705051661</v>
      </c>
      <c r="B11725" s="188" t="s">
        <v>11165</v>
      </c>
      <c r="C11725" s="188" t="s">
        <v>916</v>
      </c>
      <c r="D11725" s="188" t="s">
        <v>479</v>
      </c>
      <c r="E11725" s="189">
        <v>0</v>
      </c>
    </row>
    <row r="11726" spans="1:5" x14ac:dyDescent="0.25">
      <c r="A11726" s="190">
        <v>3705051662</v>
      </c>
      <c r="B11726" s="190" t="s">
        <v>11166</v>
      </c>
      <c r="C11726" s="190" t="s">
        <v>916</v>
      </c>
      <c r="D11726" s="190" t="s">
        <v>479</v>
      </c>
      <c r="E11726" s="191">
        <v>0</v>
      </c>
    </row>
    <row r="11727" spans="1:5" x14ac:dyDescent="0.25">
      <c r="A11727" s="188">
        <v>3705051663</v>
      </c>
      <c r="B11727" s="188" t="s">
        <v>11167</v>
      </c>
      <c r="C11727" s="188" t="s">
        <v>916</v>
      </c>
      <c r="D11727" s="188" t="s">
        <v>479</v>
      </c>
      <c r="E11727" s="189">
        <v>0</v>
      </c>
    </row>
    <row r="11728" spans="1:5" x14ac:dyDescent="0.25">
      <c r="A11728" s="190">
        <v>3705051664</v>
      </c>
      <c r="B11728" s="190" t="s">
        <v>11168</v>
      </c>
      <c r="C11728" s="190" t="s">
        <v>916</v>
      </c>
      <c r="D11728" s="190" t="s">
        <v>479</v>
      </c>
      <c r="E11728" s="191">
        <v>0</v>
      </c>
    </row>
    <row r="11729" spans="1:5" x14ac:dyDescent="0.25">
      <c r="A11729" s="188">
        <v>3705051665</v>
      </c>
      <c r="B11729" s="188" t="s">
        <v>11169</v>
      </c>
      <c r="C11729" s="188" t="s">
        <v>916</v>
      </c>
      <c r="D11729" s="188" t="s">
        <v>479</v>
      </c>
      <c r="E11729" s="189">
        <v>0</v>
      </c>
    </row>
    <row r="11730" spans="1:5" x14ac:dyDescent="0.25">
      <c r="A11730" s="190">
        <v>3705051666</v>
      </c>
      <c r="B11730" s="190" t="s">
        <v>11170</v>
      </c>
      <c r="C11730" s="190" t="s">
        <v>916</v>
      </c>
      <c r="D11730" s="190" t="s">
        <v>479</v>
      </c>
      <c r="E11730" s="191">
        <v>0</v>
      </c>
    </row>
    <row r="11731" spans="1:5" x14ac:dyDescent="0.25">
      <c r="A11731" s="188">
        <v>3705051667</v>
      </c>
      <c r="B11731" s="188" t="s">
        <v>11171</v>
      </c>
      <c r="C11731" s="188" t="s">
        <v>916</v>
      </c>
      <c r="D11731" s="188" t="s">
        <v>479</v>
      </c>
      <c r="E11731" s="189">
        <v>0</v>
      </c>
    </row>
    <row r="11732" spans="1:5" x14ac:dyDescent="0.25">
      <c r="A11732" s="190">
        <v>3705051668</v>
      </c>
      <c r="B11732" s="190" t="s">
        <v>11172</v>
      </c>
      <c r="C11732" s="190" t="s">
        <v>916</v>
      </c>
      <c r="D11732" s="190" t="s">
        <v>479</v>
      </c>
      <c r="E11732" s="191">
        <v>0</v>
      </c>
    </row>
    <row r="11733" spans="1:5" x14ac:dyDescent="0.25">
      <c r="A11733" s="188">
        <v>3705051669</v>
      </c>
      <c r="B11733" s="188" t="s">
        <v>11173</v>
      </c>
      <c r="C11733" s="188" t="s">
        <v>916</v>
      </c>
      <c r="D11733" s="188" t="s">
        <v>479</v>
      </c>
      <c r="E11733" s="189">
        <v>0</v>
      </c>
    </row>
    <row r="11734" spans="1:5" x14ac:dyDescent="0.25">
      <c r="A11734" s="190">
        <v>3705051670</v>
      </c>
      <c r="B11734" s="190" t="s">
        <v>11174</v>
      </c>
      <c r="C11734" s="190" t="s">
        <v>916</v>
      </c>
      <c r="D11734" s="190" t="s">
        <v>479</v>
      </c>
      <c r="E11734" s="191">
        <v>0</v>
      </c>
    </row>
    <row r="11735" spans="1:5" x14ac:dyDescent="0.25">
      <c r="A11735" s="188">
        <v>3705051671</v>
      </c>
      <c r="B11735" s="188" t="s">
        <v>11175</v>
      </c>
      <c r="C11735" s="188" t="s">
        <v>916</v>
      </c>
      <c r="D11735" s="188" t="s">
        <v>479</v>
      </c>
      <c r="E11735" s="189">
        <v>0</v>
      </c>
    </row>
    <row r="11736" spans="1:5" x14ac:dyDescent="0.25">
      <c r="A11736" s="190">
        <v>3705051672</v>
      </c>
      <c r="B11736" s="190" t="s">
        <v>11176</v>
      </c>
      <c r="C11736" s="190" t="s">
        <v>916</v>
      </c>
      <c r="D11736" s="190" t="s">
        <v>479</v>
      </c>
      <c r="E11736" s="191">
        <v>0</v>
      </c>
    </row>
    <row r="11737" spans="1:5" x14ac:dyDescent="0.25">
      <c r="A11737" s="188">
        <v>3705051673</v>
      </c>
      <c r="B11737" s="188" t="s">
        <v>11177</v>
      </c>
      <c r="C11737" s="188" t="s">
        <v>916</v>
      </c>
      <c r="D11737" s="188" t="s">
        <v>479</v>
      </c>
      <c r="E11737" s="189">
        <v>0</v>
      </c>
    </row>
    <row r="11738" spans="1:5" x14ac:dyDescent="0.25">
      <c r="A11738" s="190">
        <v>3705051674</v>
      </c>
      <c r="B11738" s="190" t="s">
        <v>11178</v>
      </c>
      <c r="C11738" s="190" t="s">
        <v>916</v>
      </c>
      <c r="D11738" s="190" t="s">
        <v>479</v>
      </c>
      <c r="E11738" s="191">
        <v>0</v>
      </c>
    </row>
    <row r="11739" spans="1:5" x14ac:dyDescent="0.25">
      <c r="A11739" s="188">
        <v>3705051675</v>
      </c>
      <c r="B11739" s="188" t="s">
        <v>11179</v>
      </c>
      <c r="C11739" s="188" t="s">
        <v>916</v>
      </c>
      <c r="D11739" s="188" t="s">
        <v>479</v>
      </c>
      <c r="E11739" s="189">
        <v>0</v>
      </c>
    </row>
    <row r="11740" spans="1:5" x14ac:dyDescent="0.25">
      <c r="A11740" s="190">
        <v>3705051676</v>
      </c>
      <c r="B11740" s="190" t="s">
        <v>11180</v>
      </c>
      <c r="C11740" s="190" t="s">
        <v>916</v>
      </c>
      <c r="D11740" s="190" t="s">
        <v>479</v>
      </c>
      <c r="E11740" s="191">
        <v>0</v>
      </c>
    </row>
    <row r="11741" spans="1:5" x14ac:dyDescent="0.25">
      <c r="A11741" s="188">
        <v>3705051677</v>
      </c>
      <c r="B11741" s="188" t="s">
        <v>11181</v>
      </c>
      <c r="C11741" s="188" t="s">
        <v>916</v>
      </c>
      <c r="D11741" s="188" t="s">
        <v>479</v>
      </c>
      <c r="E11741" s="189">
        <v>0</v>
      </c>
    </row>
    <row r="11742" spans="1:5" x14ac:dyDescent="0.25">
      <c r="A11742" s="190">
        <v>3705051678</v>
      </c>
      <c r="B11742" s="190" t="s">
        <v>12687</v>
      </c>
      <c r="C11742" s="190" t="s">
        <v>916</v>
      </c>
      <c r="D11742" s="190" t="s">
        <v>479</v>
      </c>
      <c r="E11742" s="191">
        <v>0</v>
      </c>
    </row>
    <row r="11743" spans="1:5" x14ac:dyDescent="0.25">
      <c r="A11743" s="188">
        <v>3705051679</v>
      </c>
      <c r="B11743" s="188" t="s">
        <v>11182</v>
      </c>
      <c r="C11743" s="188" t="s">
        <v>916</v>
      </c>
      <c r="D11743" s="188" t="s">
        <v>479</v>
      </c>
      <c r="E11743" s="189">
        <v>0</v>
      </c>
    </row>
    <row r="11744" spans="1:5" x14ac:dyDescent="0.25">
      <c r="A11744" s="190">
        <v>3705051680</v>
      </c>
      <c r="B11744" s="190" t="s">
        <v>11183</v>
      </c>
      <c r="C11744" s="190" t="s">
        <v>916</v>
      </c>
      <c r="D11744" s="190" t="s">
        <v>479</v>
      </c>
      <c r="E11744" s="191">
        <v>0</v>
      </c>
    </row>
    <row r="11745" spans="1:5" x14ac:dyDescent="0.25">
      <c r="A11745" s="188">
        <v>3705051681</v>
      </c>
      <c r="B11745" s="188" t="s">
        <v>12688</v>
      </c>
      <c r="C11745" s="188" t="s">
        <v>916</v>
      </c>
      <c r="D11745" s="188" t="s">
        <v>479</v>
      </c>
      <c r="E11745" s="189">
        <v>0</v>
      </c>
    </row>
    <row r="11746" spans="1:5" x14ac:dyDescent="0.25">
      <c r="A11746" s="190">
        <v>3705051682</v>
      </c>
      <c r="B11746" s="190" t="s">
        <v>11184</v>
      </c>
      <c r="C11746" s="190" t="s">
        <v>916</v>
      </c>
      <c r="D11746" s="190" t="s">
        <v>479</v>
      </c>
      <c r="E11746" s="191">
        <v>0</v>
      </c>
    </row>
    <row r="11747" spans="1:5" x14ac:dyDescent="0.25">
      <c r="A11747" s="188">
        <v>3705051683</v>
      </c>
      <c r="B11747" s="188" t="s">
        <v>11185</v>
      </c>
      <c r="C11747" s="188" t="s">
        <v>916</v>
      </c>
      <c r="D11747" s="188" t="s">
        <v>479</v>
      </c>
      <c r="E11747" s="189">
        <v>0</v>
      </c>
    </row>
    <row r="11748" spans="1:5" x14ac:dyDescent="0.25">
      <c r="A11748" s="190">
        <v>3705051684</v>
      </c>
      <c r="B11748" s="190" t="s">
        <v>11186</v>
      </c>
      <c r="C11748" s="190" t="s">
        <v>916</v>
      </c>
      <c r="D11748" s="190" t="s">
        <v>479</v>
      </c>
      <c r="E11748" s="191">
        <v>0</v>
      </c>
    </row>
    <row r="11749" spans="1:5" x14ac:dyDescent="0.25">
      <c r="A11749" s="188">
        <v>3705051685</v>
      </c>
      <c r="B11749" s="188" t="s">
        <v>11187</v>
      </c>
      <c r="C11749" s="188" t="s">
        <v>916</v>
      </c>
      <c r="D11749" s="188" t="s">
        <v>479</v>
      </c>
      <c r="E11749" s="189">
        <v>0</v>
      </c>
    </row>
    <row r="11750" spans="1:5" x14ac:dyDescent="0.25">
      <c r="A11750" s="190">
        <v>3705051686</v>
      </c>
      <c r="B11750" s="190" t="s">
        <v>11188</v>
      </c>
      <c r="C11750" s="190" t="s">
        <v>916</v>
      </c>
      <c r="D11750" s="190" t="s">
        <v>479</v>
      </c>
      <c r="E11750" s="191">
        <v>0</v>
      </c>
    </row>
    <row r="11751" spans="1:5" x14ac:dyDescent="0.25">
      <c r="A11751" s="188">
        <v>3705051687</v>
      </c>
      <c r="B11751" s="188" t="s">
        <v>11189</v>
      </c>
      <c r="C11751" s="188" t="s">
        <v>916</v>
      </c>
      <c r="D11751" s="188" t="s">
        <v>479</v>
      </c>
      <c r="E11751" s="189">
        <v>0</v>
      </c>
    </row>
    <row r="11752" spans="1:5" x14ac:dyDescent="0.25">
      <c r="A11752" s="190">
        <v>3705051688</v>
      </c>
      <c r="B11752" s="190" t="s">
        <v>11190</v>
      </c>
      <c r="C11752" s="190" t="s">
        <v>916</v>
      </c>
      <c r="D11752" s="190" t="s">
        <v>479</v>
      </c>
      <c r="E11752" s="191">
        <v>0</v>
      </c>
    </row>
    <row r="11753" spans="1:5" x14ac:dyDescent="0.25">
      <c r="A11753" s="188">
        <v>3705051689</v>
      </c>
      <c r="B11753" s="188" t="s">
        <v>11191</v>
      </c>
      <c r="C11753" s="188" t="s">
        <v>916</v>
      </c>
      <c r="D11753" s="188" t="s">
        <v>479</v>
      </c>
      <c r="E11753" s="189">
        <v>0</v>
      </c>
    </row>
    <row r="11754" spans="1:5" x14ac:dyDescent="0.25">
      <c r="A11754" s="190">
        <v>3705051690</v>
      </c>
      <c r="B11754" s="190" t="s">
        <v>11192</v>
      </c>
      <c r="C11754" s="190" t="s">
        <v>916</v>
      </c>
      <c r="D11754" s="190" t="s">
        <v>479</v>
      </c>
      <c r="E11754" s="191">
        <v>0</v>
      </c>
    </row>
    <row r="11755" spans="1:5" x14ac:dyDescent="0.25">
      <c r="A11755" s="188">
        <v>3705051691</v>
      </c>
      <c r="B11755" s="188" t="s">
        <v>11193</v>
      </c>
      <c r="C11755" s="188" t="s">
        <v>916</v>
      </c>
      <c r="D11755" s="188" t="s">
        <v>479</v>
      </c>
      <c r="E11755" s="189">
        <v>0</v>
      </c>
    </row>
    <row r="11756" spans="1:5" x14ac:dyDescent="0.25">
      <c r="A11756" s="190">
        <v>3705051692</v>
      </c>
      <c r="B11756" s="190" t="s">
        <v>11186</v>
      </c>
      <c r="C11756" s="190" t="s">
        <v>916</v>
      </c>
      <c r="D11756" s="190" t="s">
        <v>479</v>
      </c>
      <c r="E11756" s="191">
        <v>0</v>
      </c>
    </row>
    <row r="11757" spans="1:5" x14ac:dyDescent="0.25">
      <c r="A11757" s="188">
        <v>3705051693</v>
      </c>
      <c r="B11757" s="188" t="s">
        <v>11194</v>
      </c>
      <c r="C11757" s="188" t="s">
        <v>916</v>
      </c>
      <c r="D11757" s="188" t="s">
        <v>479</v>
      </c>
      <c r="E11757" s="189">
        <v>0</v>
      </c>
    </row>
    <row r="11758" spans="1:5" x14ac:dyDescent="0.25">
      <c r="A11758" s="190">
        <v>3705051694</v>
      </c>
      <c r="B11758" s="190" t="s">
        <v>11195</v>
      </c>
      <c r="C11758" s="190" t="s">
        <v>916</v>
      </c>
      <c r="D11758" s="190" t="s">
        <v>479</v>
      </c>
      <c r="E11758" s="191">
        <v>0</v>
      </c>
    </row>
    <row r="11759" spans="1:5" x14ac:dyDescent="0.25">
      <c r="A11759" s="188">
        <v>3705051695</v>
      </c>
      <c r="B11759" s="188" t="s">
        <v>11196</v>
      </c>
      <c r="C11759" s="188" t="s">
        <v>916</v>
      </c>
      <c r="D11759" s="188" t="s">
        <v>479</v>
      </c>
      <c r="E11759" s="189">
        <v>0</v>
      </c>
    </row>
    <row r="11760" spans="1:5" x14ac:dyDescent="0.25">
      <c r="A11760" s="190">
        <v>3705051696</v>
      </c>
      <c r="B11760" s="190" t="s">
        <v>11197</v>
      </c>
      <c r="C11760" s="190" t="s">
        <v>916</v>
      </c>
      <c r="D11760" s="190" t="s">
        <v>479</v>
      </c>
      <c r="E11760" s="191">
        <v>0</v>
      </c>
    </row>
    <row r="11761" spans="1:5" x14ac:dyDescent="0.25">
      <c r="A11761" s="188">
        <v>3705051697</v>
      </c>
      <c r="B11761" s="188" t="s">
        <v>11198</v>
      </c>
      <c r="C11761" s="188" t="s">
        <v>916</v>
      </c>
      <c r="D11761" s="188" t="s">
        <v>479</v>
      </c>
      <c r="E11761" s="189">
        <v>0</v>
      </c>
    </row>
    <row r="11762" spans="1:5" x14ac:dyDescent="0.25">
      <c r="A11762" s="190">
        <v>3705051698</v>
      </c>
      <c r="B11762" s="190" t="s">
        <v>12689</v>
      </c>
      <c r="C11762" s="190" t="s">
        <v>916</v>
      </c>
      <c r="D11762" s="190" t="s">
        <v>479</v>
      </c>
      <c r="E11762" s="191">
        <v>0</v>
      </c>
    </row>
    <row r="11763" spans="1:5" x14ac:dyDescent="0.25">
      <c r="A11763" s="188">
        <v>3705051699</v>
      </c>
      <c r="B11763" s="188" t="s">
        <v>11199</v>
      </c>
      <c r="C11763" s="188" t="s">
        <v>916</v>
      </c>
      <c r="D11763" s="188" t="s">
        <v>479</v>
      </c>
      <c r="E11763" s="189">
        <v>0</v>
      </c>
    </row>
    <row r="11764" spans="1:5" x14ac:dyDescent="0.25">
      <c r="A11764" s="190">
        <v>3705051700</v>
      </c>
      <c r="B11764" s="190" t="s">
        <v>11200</v>
      </c>
      <c r="C11764" s="190" t="s">
        <v>916</v>
      </c>
      <c r="D11764" s="190" t="s">
        <v>479</v>
      </c>
      <c r="E11764" s="191">
        <v>0</v>
      </c>
    </row>
    <row r="11765" spans="1:5" x14ac:dyDescent="0.25">
      <c r="A11765" s="188">
        <v>3705051701</v>
      </c>
      <c r="B11765" s="188" t="s">
        <v>11201</v>
      </c>
      <c r="C11765" s="188" t="s">
        <v>916</v>
      </c>
      <c r="D11765" s="188" t="s">
        <v>479</v>
      </c>
      <c r="E11765" s="189">
        <v>0</v>
      </c>
    </row>
    <row r="11766" spans="1:5" x14ac:dyDescent="0.25">
      <c r="A11766" s="190">
        <v>3705051702</v>
      </c>
      <c r="B11766" s="190" t="s">
        <v>11202</v>
      </c>
      <c r="C11766" s="190" t="s">
        <v>916</v>
      </c>
      <c r="D11766" s="190" t="s">
        <v>479</v>
      </c>
      <c r="E11766" s="191">
        <v>0</v>
      </c>
    </row>
    <row r="11767" spans="1:5" x14ac:dyDescent="0.25">
      <c r="A11767" s="188">
        <v>3705051703</v>
      </c>
      <c r="B11767" s="188" t="s">
        <v>11203</v>
      </c>
      <c r="C11767" s="188" t="s">
        <v>916</v>
      </c>
      <c r="D11767" s="188" t="s">
        <v>479</v>
      </c>
      <c r="E11767" s="189">
        <v>0</v>
      </c>
    </row>
    <row r="11768" spans="1:5" x14ac:dyDescent="0.25">
      <c r="A11768" s="190">
        <v>3705051704</v>
      </c>
      <c r="B11768" s="190" t="s">
        <v>11204</v>
      </c>
      <c r="C11768" s="190" t="s">
        <v>916</v>
      </c>
      <c r="D11768" s="190" t="s">
        <v>479</v>
      </c>
      <c r="E11768" s="191">
        <v>0</v>
      </c>
    </row>
    <row r="11769" spans="1:5" x14ac:dyDescent="0.25">
      <c r="A11769" s="188">
        <v>3705051705</v>
      </c>
      <c r="B11769" s="188" t="s">
        <v>11205</v>
      </c>
      <c r="C11769" s="188" t="s">
        <v>916</v>
      </c>
      <c r="D11769" s="188" t="s">
        <v>479</v>
      </c>
      <c r="E11769" s="189">
        <v>0</v>
      </c>
    </row>
    <row r="11770" spans="1:5" x14ac:dyDescent="0.25">
      <c r="A11770" s="190">
        <v>3705051706</v>
      </c>
      <c r="B11770" s="190" t="s">
        <v>11206</v>
      </c>
      <c r="C11770" s="190" t="s">
        <v>916</v>
      </c>
      <c r="D11770" s="190" t="s">
        <v>479</v>
      </c>
      <c r="E11770" s="191">
        <v>0</v>
      </c>
    </row>
    <row r="11771" spans="1:5" x14ac:dyDescent="0.25">
      <c r="A11771" s="188">
        <v>3705051707</v>
      </c>
      <c r="B11771" s="188" t="s">
        <v>11207</v>
      </c>
      <c r="C11771" s="188" t="s">
        <v>916</v>
      </c>
      <c r="D11771" s="188" t="s">
        <v>479</v>
      </c>
      <c r="E11771" s="189">
        <v>0</v>
      </c>
    </row>
    <row r="11772" spans="1:5" x14ac:dyDescent="0.25">
      <c r="A11772" s="190">
        <v>3705051708</v>
      </c>
      <c r="B11772" s="190" t="s">
        <v>11208</v>
      </c>
      <c r="C11772" s="190" t="s">
        <v>916</v>
      </c>
      <c r="D11772" s="190" t="s">
        <v>479</v>
      </c>
      <c r="E11772" s="191">
        <v>0</v>
      </c>
    </row>
    <row r="11773" spans="1:5" x14ac:dyDescent="0.25">
      <c r="A11773" s="188">
        <v>3705051709</v>
      </c>
      <c r="B11773" s="188" t="s">
        <v>11209</v>
      </c>
      <c r="C11773" s="188" t="s">
        <v>916</v>
      </c>
      <c r="D11773" s="188" t="s">
        <v>479</v>
      </c>
      <c r="E11773" s="189">
        <v>0</v>
      </c>
    </row>
    <row r="11774" spans="1:5" x14ac:dyDescent="0.25">
      <c r="A11774" s="190">
        <v>3705051710</v>
      </c>
      <c r="B11774" s="190" t="s">
        <v>11210</v>
      </c>
      <c r="C11774" s="190" t="s">
        <v>916</v>
      </c>
      <c r="D11774" s="190" t="s">
        <v>479</v>
      </c>
      <c r="E11774" s="191">
        <v>0</v>
      </c>
    </row>
    <row r="11775" spans="1:5" x14ac:dyDescent="0.25">
      <c r="A11775" s="188">
        <v>3705051711</v>
      </c>
      <c r="B11775" s="188" t="s">
        <v>11211</v>
      </c>
      <c r="C11775" s="188" t="s">
        <v>916</v>
      </c>
      <c r="D11775" s="188" t="s">
        <v>1975</v>
      </c>
      <c r="E11775" s="189">
        <v>0</v>
      </c>
    </row>
    <row r="11776" spans="1:5" x14ac:dyDescent="0.25">
      <c r="A11776" s="190">
        <v>3705051712</v>
      </c>
      <c r="B11776" s="190" t="s">
        <v>11212</v>
      </c>
      <c r="C11776" s="190" t="s">
        <v>916</v>
      </c>
      <c r="D11776" s="190" t="s">
        <v>1975</v>
      </c>
      <c r="E11776" s="191">
        <v>0</v>
      </c>
    </row>
    <row r="11777" spans="1:5" x14ac:dyDescent="0.25">
      <c r="A11777" s="188">
        <v>3705051713</v>
      </c>
      <c r="B11777" s="188" t="s">
        <v>11213</v>
      </c>
      <c r="C11777" s="188" t="s">
        <v>916</v>
      </c>
      <c r="D11777" s="188" t="s">
        <v>1975</v>
      </c>
      <c r="E11777" s="189">
        <v>0</v>
      </c>
    </row>
    <row r="11778" spans="1:5" x14ac:dyDescent="0.25">
      <c r="A11778" s="190">
        <v>3705051714</v>
      </c>
      <c r="B11778" s="190" t="s">
        <v>11214</v>
      </c>
      <c r="C11778" s="190" t="s">
        <v>916</v>
      </c>
      <c r="D11778" s="190" t="s">
        <v>479</v>
      </c>
      <c r="E11778" s="191">
        <v>0</v>
      </c>
    </row>
    <row r="11779" spans="1:5" x14ac:dyDescent="0.25">
      <c r="A11779" s="188">
        <v>3705051715</v>
      </c>
      <c r="B11779" s="188" t="s">
        <v>11215</v>
      </c>
      <c r="C11779" s="188" t="s">
        <v>916</v>
      </c>
      <c r="D11779" s="188" t="s">
        <v>1975</v>
      </c>
      <c r="E11779" s="189">
        <v>0</v>
      </c>
    </row>
    <row r="11780" spans="1:5" x14ac:dyDescent="0.25">
      <c r="A11780" s="190">
        <v>3705051716</v>
      </c>
      <c r="B11780" s="190" t="s">
        <v>3456</v>
      </c>
      <c r="C11780" s="190" t="s">
        <v>916</v>
      </c>
      <c r="D11780" s="190" t="s">
        <v>1975</v>
      </c>
      <c r="E11780" s="191">
        <v>0</v>
      </c>
    </row>
    <row r="11781" spans="1:5" x14ac:dyDescent="0.25">
      <c r="A11781" s="188">
        <v>3705051717</v>
      </c>
      <c r="B11781" s="188" t="s">
        <v>11216</v>
      </c>
      <c r="C11781" s="188" t="s">
        <v>916</v>
      </c>
      <c r="D11781" s="188" t="s">
        <v>479</v>
      </c>
      <c r="E11781" s="189">
        <v>0</v>
      </c>
    </row>
    <row r="11782" spans="1:5" x14ac:dyDescent="0.25">
      <c r="A11782" s="190">
        <v>3705051718</v>
      </c>
      <c r="B11782" s="190" t="s">
        <v>11217</v>
      </c>
      <c r="C11782" s="190" t="s">
        <v>916</v>
      </c>
      <c r="D11782" s="190" t="s">
        <v>479</v>
      </c>
      <c r="E11782" s="191">
        <v>0</v>
      </c>
    </row>
    <row r="11783" spans="1:5" x14ac:dyDescent="0.25">
      <c r="A11783" s="188">
        <v>3705051719</v>
      </c>
      <c r="B11783" s="188" t="s">
        <v>11218</v>
      </c>
      <c r="C11783" s="188" t="s">
        <v>916</v>
      </c>
      <c r="D11783" s="188" t="s">
        <v>479</v>
      </c>
      <c r="E11783" s="189">
        <v>0</v>
      </c>
    </row>
    <row r="11784" spans="1:5" x14ac:dyDescent="0.25">
      <c r="A11784" s="190">
        <v>3705051720</v>
      </c>
      <c r="B11784" s="190" t="s">
        <v>11219</v>
      </c>
      <c r="C11784" s="190" t="s">
        <v>916</v>
      </c>
      <c r="D11784" s="190" t="s">
        <v>479</v>
      </c>
      <c r="E11784" s="191">
        <v>0</v>
      </c>
    </row>
    <row r="11785" spans="1:5" x14ac:dyDescent="0.25">
      <c r="A11785" s="188">
        <v>3705051721</v>
      </c>
      <c r="B11785" s="188" t="s">
        <v>11220</v>
      </c>
      <c r="C11785" s="188" t="s">
        <v>916</v>
      </c>
      <c r="D11785" s="188" t="s">
        <v>479</v>
      </c>
      <c r="E11785" s="189">
        <v>0</v>
      </c>
    </row>
    <row r="11786" spans="1:5" x14ac:dyDescent="0.25">
      <c r="A11786" s="190">
        <v>3705051722</v>
      </c>
      <c r="B11786" s="190" t="s">
        <v>11221</v>
      </c>
      <c r="C11786" s="190" t="s">
        <v>916</v>
      </c>
      <c r="D11786" s="190" t="s">
        <v>479</v>
      </c>
      <c r="E11786" s="191">
        <v>0</v>
      </c>
    </row>
    <row r="11787" spans="1:5" x14ac:dyDescent="0.25">
      <c r="A11787" s="188">
        <v>3705051723</v>
      </c>
      <c r="B11787" s="188" t="s">
        <v>11222</v>
      </c>
      <c r="C11787" s="188" t="s">
        <v>916</v>
      </c>
      <c r="D11787" s="188" t="s">
        <v>479</v>
      </c>
      <c r="E11787" s="189">
        <v>0</v>
      </c>
    </row>
    <row r="11788" spans="1:5" x14ac:dyDescent="0.25">
      <c r="A11788" s="190">
        <v>3705051724</v>
      </c>
      <c r="B11788" s="190" t="s">
        <v>11223</v>
      </c>
      <c r="C11788" s="190" t="s">
        <v>916</v>
      </c>
      <c r="D11788" s="190" t="s">
        <v>479</v>
      </c>
      <c r="E11788" s="191">
        <v>0</v>
      </c>
    </row>
    <row r="11789" spans="1:5" x14ac:dyDescent="0.25">
      <c r="A11789" s="188">
        <v>3705051725</v>
      </c>
      <c r="B11789" s="188" t="s">
        <v>11224</v>
      </c>
      <c r="C11789" s="188" t="s">
        <v>916</v>
      </c>
      <c r="D11789" s="188" t="s">
        <v>479</v>
      </c>
      <c r="E11789" s="189">
        <v>0</v>
      </c>
    </row>
    <row r="11790" spans="1:5" x14ac:dyDescent="0.25">
      <c r="A11790" s="190">
        <v>3705051726</v>
      </c>
      <c r="B11790" s="190" t="s">
        <v>11225</v>
      </c>
      <c r="C11790" s="190" t="s">
        <v>916</v>
      </c>
      <c r="D11790" s="190" t="s">
        <v>1975</v>
      </c>
      <c r="E11790" s="191">
        <v>0</v>
      </c>
    </row>
    <row r="11791" spans="1:5" x14ac:dyDescent="0.25">
      <c r="A11791" s="188">
        <v>3705051727</v>
      </c>
      <c r="B11791" s="188" t="s">
        <v>11226</v>
      </c>
      <c r="C11791" s="188" t="s">
        <v>916</v>
      </c>
      <c r="D11791" s="188" t="s">
        <v>481</v>
      </c>
      <c r="E11791" s="189">
        <v>0</v>
      </c>
    </row>
    <row r="11792" spans="1:5" x14ac:dyDescent="0.25">
      <c r="A11792" s="190">
        <v>3705051728</v>
      </c>
      <c r="B11792" s="190" t="s">
        <v>11227</v>
      </c>
      <c r="C11792" s="190" t="s">
        <v>916</v>
      </c>
      <c r="D11792" s="190" t="s">
        <v>1975</v>
      </c>
      <c r="E11792" s="191">
        <v>0</v>
      </c>
    </row>
    <row r="11793" spans="1:5" x14ac:dyDescent="0.25">
      <c r="A11793" s="188">
        <v>3705051729</v>
      </c>
      <c r="B11793" s="188" t="s">
        <v>11228</v>
      </c>
      <c r="C11793" s="188" t="s">
        <v>916</v>
      </c>
      <c r="D11793" s="188" t="s">
        <v>1975</v>
      </c>
      <c r="E11793" s="189">
        <v>0</v>
      </c>
    </row>
    <row r="11794" spans="1:5" x14ac:dyDescent="0.25">
      <c r="A11794" s="190">
        <v>3705051730</v>
      </c>
      <c r="B11794" s="190" t="s">
        <v>11229</v>
      </c>
      <c r="C11794" s="190" t="s">
        <v>916</v>
      </c>
      <c r="D11794" s="190" t="s">
        <v>479</v>
      </c>
      <c r="E11794" s="191">
        <v>0</v>
      </c>
    </row>
    <row r="11795" spans="1:5" x14ac:dyDescent="0.25">
      <c r="A11795" s="188">
        <v>3705051731</v>
      </c>
      <c r="B11795" s="188" t="s">
        <v>11230</v>
      </c>
      <c r="C11795" s="188" t="s">
        <v>916</v>
      </c>
      <c r="D11795" s="188" t="s">
        <v>479</v>
      </c>
      <c r="E11795" s="189">
        <v>0</v>
      </c>
    </row>
    <row r="11796" spans="1:5" x14ac:dyDescent="0.25">
      <c r="A11796" s="190">
        <v>3705051732</v>
      </c>
      <c r="B11796" s="190" t="s">
        <v>11231</v>
      </c>
      <c r="C11796" s="190" t="s">
        <v>916</v>
      </c>
      <c r="D11796" s="190" t="s">
        <v>479</v>
      </c>
      <c r="E11796" s="191">
        <v>0</v>
      </c>
    </row>
    <row r="11797" spans="1:5" x14ac:dyDescent="0.25">
      <c r="A11797" s="188">
        <v>3705051733</v>
      </c>
      <c r="B11797" s="188" t="s">
        <v>11232</v>
      </c>
      <c r="C11797" s="188" t="s">
        <v>916</v>
      </c>
      <c r="D11797" s="188" t="s">
        <v>2079</v>
      </c>
      <c r="E11797" s="189">
        <v>0</v>
      </c>
    </row>
    <row r="11798" spans="1:5" x14ac:dyDescent="0.25">
      <c r="A11798" s="190">
        <v>3705051734</v>
      </c>
      <c r="B11798" s="190" t="s">
        <v>11233</v>
      </c>
      <c r="C11798" s="190" t="s">
        <v>916</v>
      </c>
      <c r="D11798" s="190" t="s">
        <v>2079</v>
      </c>
      <c r="E11798" s="191">
        <v>0</v>
      </c>
    </row>
    <row r="11799" spans="1:5" x14ac:dyDescent="0.25">
      <c r="A11799" s="188">
        <v>3705051735</v>
      </c>
      <c r="B11799" s="188" t="s">
        <v>11234</v>
      </c>
      <c r="C11799" s="188" t="s">
        <v>916</v>
      </c>
      <c r="D11799" s="188" t="s">
        <v>874</v>
      </c>
      <c r="E11799" s="189">
        <v>0</v>
      </c>
    </row>
    <row r="11800" spans="1:5" x14ac:dyDescent="0.25">
      <c r="A11800" s="190">
        <v>3705051736</v>
      </c>
      <c r="B11800" s="190" t="s">
        <v>11235</v>
      </c>
      <c r="C11800" s="190" t="s">
        <v>916</v>
      </c>
      <c r="D11800" s="190" t="s">
        <v>874</v>
      </c>
      <c r="E11800" s="191">
        <v>0</v>
      </c>
    </row>
    <row r="11801" spans="1:5" x14ac:dyDescent="0.25">
      <c r="A11801" s="188">
        <v>3705051737</v>
      </c>
      <c r="B11801" s="188" t="s">
        <v>11236</v>
      </c>
      <c r="C11801" s="188" t="s">
        <v>916</v>
      </c>
      <c r="D11801" s="188" t="s">
        <v>874</v>
      </c>
      <c r="E11801" s="189">
        <v>0</v>
      </c>
    </row>
    <row r="11802" spans="1:5" x14ac:dyDescent="0.25">
      <c r="A11802" s="190">
        <v>3705051738</v>
      </c>
      <c r="B11802" s="190" t="s">
        <v>11237</v>
      </c>
      <c r="C11802" s="190" t="s">
        <v>916</v>
      </c>
      <c r="D11802" s="190" t="s">
        <v>479</v>
      </c>
      <c r="E11802" s="191">
        <v>0</v>
      </c>
    </row>
    <row r="11803" spans="1:5" x14ac:dyDescent="0.25">
      <c r="A11803" s="188">
        <v>3705051739</v>
      </c>
      <c r="B11803" s="188" t="s">
        <v>11238</v>
      </c>
      <c r="C11803" s="188" t="s">
        <v>916</v>
      </c>
      <c r="D11803" s="188" t="s">
        <v>874</v>
      </c>
      <c r="E11803" s="189">
        <v>0</v>
      </c>
    </row>
    <row r="11804" spans="1:5" x14ac:dyDescent="0.25">
      <c r="A11804" s="190">
        <v>3705051740</v>
      </c>
      <c r="B11804" s="190" t="s">
        <v>11239</v>
      </c>
      <c r="C11804" s="190" t="s">
        <v>916</v>
      </c>
      <c r="D11804" s="190" t="s">
        <v>479</v>
      </c>
      <c r="E11804" s="191">
        <v>0</v>
      </c>
    </row>
    <row r="11805" spans="1:5" x14ac:dyDescent="0.25">
      <c r="A11805" s="188">
        <v>3705051741</v>
      </c>
      <c r="B11805" s="188" t="s">
        <v>11240</v>
      </c>
      <c r="C11805" s="188" t="s">
        <v>916</v>
      </c>
      <c r="D11805" s="188" t="s">
        <v>1975</v>
      </c>
      <c r="E11805" s="189">
        <v>0</v>
      </c>
    </row>
    <row r="11806" spans="1:5" x14ac:dyDescent="0.25">
      <c r="A11806" s="190">
        <v>3705051742</v>
      </c>
      <c r="B11806" s="190" t="s">
        <v>11241</v>
      </c>
      <c r="C11806" s="190" t="s">
        <v>916</v>
      </c>
      <c r="D11806" s="190" t="s">
        <v>1975</v>
      </c>
      <c r="E11806" s="191">
        <v>0</v>
      </c>
    </row>
    <row r="11807" spans="1:5" x14ac:dyDescent="0.25">
      <c r="A11807" s="188">
        <v>3705051743</v>
      </c>
      <c r="B11807" s="188" t="s">
        <v>11242</v>
      </c>
      <c r="C11807" s="188" t="s">
        <v>916</v>
      </c>
      <c r="D11807" s="188" t="s">
        <v>479</v>
      </c>
      <c r="E11807" s="189">
        <v>0</v>
      </c>
    </row>
    <row r="11808" spans="1:5" x14ac:dyDescent="0.25">
      <c r="A11808" s="190">
        <v>3705051744</v>
      </c>
      <c r="B11808" s="190" t="s">
        <v>4299</v>
      </c>
      <c r="C11808" s="190" t="s">
        <v>916</v>
      </c>
      <c r="D11808" s="190" t="s">
        <v>479</v>
      </c>
      <c r="E11808" s="191">
        <v>0</v>
      </c>
    </row>
    <row r="11809" spans="1:5" x14ac:dyDescent="0.25">
      <c r="A11809" s="188">
        <v>3705051745</v>
      </c>
      <c r="B11809" s="188" t="s">
        <v>11243</v>
      </c>
      <c r="C11809" s="188" t="s">
        <v>916</v>
      </c>
      <c r="D11809" s="188" t="s">
        <v>479</v>
      </c>
      <c r="E11809" s="189">
        <v>0</v>
      </c>
    </row>
    <row r="11810" spans="1:5" x14ac:dyDescent="0.25">
      <c r="A11810" s="190">
        <v>3705051746</v>
      </c>
      <c r="B11810" s="190" t="s">
        <v>11244</v>
      </c>
      <c r="C11810" s="190" t="s">
        <v>916</v>
      </c>
      <c r="D11810" s="190" t="s">
        <v>479</v>
      </c>
      <c r="E11810" s="191">
        <v>0</v>
      </c>
    </row>
    <row r="11811" spans="1:5" x14ac:dyDescent="0.25">
      <c r="A11811" s="188">
        <v>3705051747</v>
      </c>
      <c r="B11811" s="188" t="s">
        <v>11245</v>
      </c>
      <c r="C11811" s="188" t="s">
        <v>916</v>
      </c>
      <c r="D11811" s="188" t="s">
        <v>479</v>
      </c>
      <c r="E11811" s="189">
        <v>0</v>
      </c>
    </row>
    <row r="11812" spans="1:5" x14ac:dyDescent="0.25">
      <c r="A11812" s="190">
        <v>3705051748</v>
      </c>
      <c r="B11812" s="190" t="s">
        <v>11246</v>
      </c>
      <c r="C11812" s="190" t="s">
        <v>916</v>
      </c>
      <c r="D11812" s="190" t="s">
        <v>479</v>
      </c>
      <c r="E11812" s="191">
        <v>0</v>
      </c>
    </row>
    <row r="11813" spans="1:5" x14ac:dyDescent="0.25">
      <c r="A11813" s="188">
        <v>3705051749</v>
      </c>
      <c r="B11813" s="188" t="s">
        <v>11247</v>
      </c>
      <c r="C11813" s="188" t="s">
        <v>916</v>
      </c>
      <c r="D11813" s="188" t="s">
        <v>479</v>
      </c>
      <c r="E11813" s="189">
        <v>0</v>
      </c>
    </row>
    <row r="11814" spans="1:5" x14ac:dyDescent="0.25">
      <c r="A11814" s="190">
        <v>3705051750</v>
      </c>
      <c r="B11814" s="190" t="s">
        <v>11248</v>
      </c>
      <c r="C11814" s="190" t="s">
        <v>916</v>
      </c>
      <c r="D11814" s="190" t="s">
        <v>874</v>
      </c>
      <c r="E11814" s="191">
        <v>0</v>
      </c>
    </row>
    <row r="11815" spans="1:5" x14ac:dyDescent="0.25">
      <c r="A11815" s="188">
        <v>3705051751</v>
      </c>
      <c r="B11815" s="188" t="s">
        <v>3948</v>
      </c>
      <c r="C11815" s="188" t="s">
        <v>916</v>
      </c>
      <c r="D11815" s="188" t="s">
        <v>874</v>
      </c>
      <c r="E11815" s="189">
        <v>0</v>
      </c>
    </row>
    <row r="11816" spans="1:5" x14ac:dyDescent="0.25">
      <c r="A11816" s="190">
        <v>3705051752</v>
      </c>
      <c r="B11816" s="190" t="s">
        <v>11249</v>
      </c>
      <c r="C11816" s="190" t="s">
        <v>916</v>
      </c>
      <c r="D11816" s="190" t="s">
        <v>479</v>
      </c>
      <c r="E11816" s="191">
        <v>0</v>
      </c>
    </row>
    <row r="11817" spans="1:5" x14ac:dyDescent="0.25">
      <c r="A11817" s="188">
        <v>3705051753</v>
      </c>
      <c r="B11817" s="188" t="s">
        <v>11250</v>
      </c>
      <c r="C11817" s="188" t="s">
        <v>916</v>
      </c>
      <c r="D11817" s="188" t="s">
        <v>479</v>
      </c>
      <c r="E11817" s="189">
        <v>0</v>
      </c>
    </row>
    <row r="11818" spans="1:5" x14ac:dyDescent="0.25">
      <c r="A11818" s="190">
        <v>3705051754</v>
      </c>
      <c r="B11818" s="190" t="s">
        <v>11251</v>
      </c>
      <c r="C11818" s="190" t="s">
        <v>916</v>
      </c>
      <c r="D11818" s="190" t="s">
        <v>479</v>
      </c>
      <c r="E11818" s="191">
        <v>0</v>
      </c>
    </row>
    <row r="11819" spans="1:5" x14ac:dyDescent="0.25">
      <c r="A11819" s="188">
        <v>3705051755</v>
      </c>
      <c r="B11819" s="188" t="s">
        <v>11252</v>
      </c>
      <c r="C11819" s="188" t="s">
        <v>916</v>
      </c>
      <c r="D11819" s="188" t="s">
        <v>479</v>
      </c>
      <c r="E11819" s="189">
        <v>0</v>
      </c>
    </row>
    <row r="11820" spans="1:5" x14ac:dyDescent="0.25">
      <c r="A11820" s="190">
        <v>3705051756</v>
      </c>
      <c r="B11820" s="190" t="s">
        <v>11253</v>
      </c>
      <c r="C11820" s="190" t="s">
        <v>916</v>
      </c>
      <c r="D11820" s="190" t="s">
        <v>479</v>
      </c>
      <c r="E11820" s="191">
        <v>0</v>
      </c>
    </row>
    <row r="11821" spans="1:5" x14ac:dyDescent="0.25">
      <c r="A11821" s="188">
        <v>3705051757</v>
      </c>
      <c r="B11821" s="188" t="s">
        <v>11254</v>
      </c>
      <c r="C11821" s="188" t="s">
        <v>916</v>
      </c>
      <c r="D11821" s="188" t="s">
        <v>479</v>
      </c>
      <c r="E11821" s="189">
        <v>0</v>
      </c>
    </row>
    <row r="11822" spans="1:5" x14ac:dyDescent="0.25">
      <c r="A11822" s="190">
        <v>3705051758</v>
      </c>
      <c r="B11822" s="190" t="s">
        <v>11255</v>
      </c>
      <c r="C11822" s="190" t="s">
        <v>916</v>
      </c>
      <c r="D11822" s="190" t="s">
        <v>479</v>
      </c>
      <c r="E11822" s="191">
        <v>0</v>
      </c>
    </row>
    <row r="11823" spans="1:5" x14ac:dyDescent="0.25">
      <c r="A11823" s="188">
        <v>3705051759</v>
      </c>
      <c r="B11823" s="188" t="s">
        <v>11256</v>
      </c>
      <c r="C11823" s="188" t="s">
        <v>916</v>
      </c>
      <c r="D11823" s="188" t="s">
        <v>479</v>
      </c>
      <c r="E11823" s="189">
        <v>0</v>
      </c>
    </row>
    <row r="11824" spans="1:5" x14ac:dyDescent="0.25">
      <c r="A11824" s="190">
        <v>3705051760</v>
      </c>
      <c r="B11824" s="190" t="s">
        <v>11257</v>
      </c>
      <c r="C11824" s="190" t="s">
        <v>916</v>
      </c>
      <c r="D11824" s="190" t="s">
        <v>479</v>
      </c>
      <c r="E11824" s="191">
        <v>0</v>
      </c>
    </row>
    <row r="11825" spans="1:5" x14ac:dyDescent="0.25">
      <c r="A11825" s="188">
        <v>3705051761</v>
      </c>
      <c r="B11825" s="188" t="s">
        <v>11258</v>
      </c>
      <c r="C11825" s="188" t="s">
        <v>916</v>
      </c>
      <c r="D11825" s="188" t="s">
        <v>479</v>
      </c>
      <c r="E11825" s="189">
        <v>0</v>
      </c>
    </row>
    <row r="11826" spans="1:5" x14ac:dyDescent="0.25">
      <c r="A11826" s="190">
        <v>3705051762</v>
      </c>
      <c r="B11826" s="190" t="s">
        <v>11259</v>
      </c>
      <c r="C11826" s="190" t="s">
        <v>916</v>
      </c>
      <c r="D11826" s="190" t="s">
        <v>1975</v>
      </c>
      <c r="E11826" s="191">
        <v>0</v>
      </c>
    </row>
    <row r="11827" spans="1:5" x14ac:dyDescent="0.25">
      <c r="A11827" s="188">
        <v>3705051763</v>
      </c>
      <c r="B11827" s="188" t="s">
        <v>5778</v>
      </c>
      <c r="C11827" s="188" t="s">
        <v>916</v>
      </c>
      <c r="D11827" s="188" t="s">
        <v>2002</v>
      </c>
      <c r="E11827" s="189">
        <v>0</v>
      </c>
    </row>
    <row r="11828" spans="1:5" x14ac:dyDescent="0.25">
      <c r="A11828" s="190">
        <v>3705051764</v>
      </c>
      <c r="B11828" s="190" t="s">
        <v>11260</v>
      </c>
      <c r="C11828" s="190" t="s">
        <v>916</v>
      </c>
      <c r="D11828" s="190" t="s">
        <v>479</v>
      </c>
      <c r="E11828" s="191">
        <v>0</v>
      </c>
    </row>
    <row r="11829" spans="1:5" x14ac:dyDescent="0.25">
      <c r="A11829" s="188">
        <v>3705051765</v>
      </c>
      <c r="B11829" s="188" t="s">
        <v>11261</v>
      </c>
      <c r="C11829" s="188" t="s">
        <v>916</v>
      </c>
      <c r="D11829" s="188" t="s">
        <v>1975</v>
      </c>
      <c r="E11829" s="189">
        <v>0</v>
      </c>
    </row>
    <row r="11830" spans="1:5" x14ac:dyDescent="0.25">
      <c r="A11830" s="190">
        <v>3705051766</v>
      </c>
      <c r="B11830" s="190" t="s">
        <v>11262</v>
      </c>
      <c r="C11830" s="190" t="s">
        <v>916</v>
      </c>
      <c r="D11830" s="190" t="s">
        <v>479</v>
      </c>
      <c r="E11830" s="191">
        <v>0</v>
      </c>
    </row>
    <row r="11831" spans="1:5" x14ac:dyDescent="0.25">
      <c r="A11831" s="188">
        <v>3705051767</v>
      </c>
      <c r="B11831" s="188" t="s">
        <v>11263</v>
      </c>
      <c r="C11831" s="188" t="s">
        <v>916</v>
      </c>
      <c r="D11831" s="188" t="s">
        <v>479</v>
      </c>
      <c r="E11831" s="189">
        <v>0</v>
      </c>
    </row>
    <row r="11832" spans="1:5" x14ac:dyDescent="0.25">
      <c r="A11832" s="190">
        <v>3705051768</v>
      </c>
      <c r="B11832" s="190" t="s">
        <v>11264</v>
      </c>
      <c r="C11832" s="190" t="s">
        <v>916</v>
      </c>
      <c r="D11832" s="190" t="s">
        <v>874</v>
      </c>
      <c r="E11832" s="191">
        <v>0</v>
      </c>
    </row>
    <row r="11833" spans="1:5" x14ac:dyDescent="0.25">
      <c r="A11833" s="188">
        <v>3705051769</v>
      </c>
      <c r="B11833" s="188" t="s">
        <v>11265</v>
      </c>
      <c r="C11833" s="188" t="s">
        <v>916</v>
      </c>
      <c r="D11833" s="188" t="s">
        <v>874</v>
      </c>
      <c r="E11833" s="189">
        <v>0</v>
      </c>
    </row>
    <row r="11834" spans="1:5" x14ac:dyDescent="0.25">
      <c r="A11834" s="190">
        <v>3705051770</v>
      </c>
      <c r="B11834" s="190" t="s">
        <v>11266</v>
      </c>
      <c r="C11834" s="190" t="s">
        <v>916</v>
      </c>
      <c r="D11834" s="190" t="s">
        <v>479</v>
      </c>
      <c r="E11834" s="191">
        <v>0</v>
      </c>
    </row>
    <row r="11835" spans="1:5" x14ac:dyDescent="0.25">
      <c r="A11835" s="188">
        <v>3705051771</v>
      </c>
      <c r="B11835" s="188" t="s">
        <v>11267</v>
      </c>
      <c r="C11835" s="188" t="s">
        <v>916</v>
      </c>
      <c r="D11835" s="188" t="s">
        <v>479</v>
      </c>
      <c r="E11835" s="189">
        <v>0</v>
      </c>
    </row>
    <row r="11836" spans="1:5" x14ac:dyDescent="0.25">
      <c r="A11836" s="190">
        <v>3705051772</v>
      </c>
      <c r="B11836" s="190" t="s">
        <v>9111</v>
      </c>
      <c r="C11836" s="190" t="s">
        <v>916</v>
      </c>
      <c r="D11836" s="190" t="s">
        <v>874</v>
      </c>
      <c r="E11836" s="191">
        <v>0</v>
      </c>
    </row>
    <row r="11837" spans="1:5" x14ac:dyDescent="0.25">
      <c r="A11837" s="188">
        <v>3705051773</v>
      </c>
      <c r="B11837" s="188" t="s">
        <v>4339</v>
      </c>
      <c r="C11837" s="188" t="s">
        <v>916</v>
      </c>
      <c r="D11837" s="188" t="s">
        <v>2024</v>
      </c>
      <c r="E11837" s="189">
        <v>0</v>
      </c>
    </row>
    <row r="11838" spans="1:5" x14ac:dyDescent="0.25">
      <c r="A11838" s="190">
        <v>3705051774</v>
      </c>
      <c r="B11838" s="190" t="s">
        <v>11268</v>
      </c>
      <c r="C11838" s="190" t="s">
        <v>916</v>
      </c>
      <c r="D11838" s="190" t="s">
        <v>479</v>
      </c>
      <c r="E11838" s="191">
        <v>0</v>
      </c>
    </row>
    <row r="11839" spans="1:5" x14ac:dyDescent="0.25">
      <c r="A11839" s="188">
        <v>3705051775</v>
      </c>
      <c r="B11839" s="188" t="s">
        <v>11269</v>
      </c>
      <c r="C11839" s="188" t="s">
        <v>916</v>
      </c>
      <c r="D11839" s="188" t="s">
        <v>479</v>
      </c>
      <c r="E11839" s="189">
        <v>0</v>
      </c>
    </row>
    <row r="11840" spans="1:5" x14ac:dyDescent="0.25">
      <c r="A11840" s="190">
        <v>3705051776</v>
      </c>
      <c r="B11840" s="190" t="s">
        <v>7853</v>
      </c>
      <c r="C11840" s="190" t="s">
        <v>916</v>
      </c>
      <c r="D11840" s="190" t="s">
        <v>1975</v>
      </c>
      <c r="E11840" s="191">
        <v>0</v>
      </c>
    </row>
    <row r="11841" spans="1:5" x14ac:dyDescent="0.25">
      <c r="A11841" s="188">
        <v>3705051777</v>
      </c>
      <c r="B11841" s="188" t="s">
        <v>11270</v>
      </c>
      <c r="C11841" s="188" t="s">
        <v>916</v>
      </c>
      <c r="D11841" s="188" t="s">
        <v>479</v>
      </c>
      <c r="E11841" s="189">
        <v>0</v>
      </c>
    </row>
    <row r="11842" spans="1:5" x14ac:dyDescent="0.25">
      <c r="A11842" s="190">
        <v>3705051778</v>
      </c>
      <c r="B11842" s="190" t="s">
        <v>11271</v>
      </c>
      <c r="C11842" s="190" t="s">
        <v>916</v>
      </c>
      <c r="D11842" s="190" t="s">
        <v>479</v>
      </c>
      <c r="E11842" s="191">
        <v>0</v>
      </c>
    </row>
    <row r="11843" spans="1:5" x14ac:dyDescent="0.25">
      <c r="A11843" s="188">
        <v>3705051779</v>
      </c>
      <c r="B11843" s="188" t="s">
        <v>11272</v>
      </c>
      <c r="C11843" s="188" t="s">
        <v>916</v>
      </c>
      <c r="D11843" s="188" t="s">
        <v>479</v>
      </c>
      <c r="E11843" s="189">
        <v>0</v>
      </c>
    </row>
    <row r="11844" spans="1:5" x14ac:dyDescent="0.25">
      <c r="A11844" s="190">
        <v>3705051780</v>
      </c>
      <c r="B11844" s="190" t="s">
        <v>11273</v>
      </c>
      <c r="C11844" s="190" t="s">
        <v>916</v>
      </c>
      <c r="D11844" s="190" t="s">
        <v>479</v>
      </c>
      <c r="E11844" s="191">
        <v>0</v>
      </c>
    </row>
    <row r="11845" spans="1:5" x14ac:dyDescent="0.25">
      <c r="A11845" s="188">
        <v>3705051781</v>
      </c>
      <c r="B11845" s="188" t="s">
        <v>11274</v>
      </c>
      <c r="C11845" s="188" t="s">
        <v>916</v>
      </c>
      <c r="D11845" s="188" t="s">
        <v>479</v>
      </c>
      <c r="E11845" s="189">
        <v>0</v>
      </c>
    </row>
    <row r="11846" spans="1:5" x14ac:dyDescent="0.25">
      <c r="A11846" s="190">
        <v>3705051782</v>
      </c>
      <c r="B11846" s="190" t="s">
        <v>11275</v>
      </c>
      <c r="C11846" s="190" t="s">
        <v>916</v>
      </c>
      <c r="D11846" s="190" t="s">
        <v>479</v>
      </c>
      <c r="E11846" s="191">
        <v>0</v>
      </c>
    </row>
    <row r="11847" spans="1:5" x14ac:dyDescent="0.25">
      <c r="A11847" s="188">
        <v>3705051783</v>
      </c>
      <c r="B11847" s="188" t="s">
        <v>11276</v>
      </c>
      <c r="C11847" s="188" t="s">
        <v>916</v>
      </c>
      <c r="D11847" s="188" t="s">
        <v>479</v>
      </c>
      <c r="E11847" s="189">
        <v>0</v>
      </c>
    </row>
    <row r="11848" spans="1:5" x14ac:dyDescent="0.25">
      <c r="A11848" s="190">
        <v>3705051784</v>
      </c>
      <c r="B11848" s="190" t="s">
        <v>11277</v>
      </c>
      <c r="C11848" s="190" t="s">
        <v>916</v>
      </c>
      <c r="D11848" s="190" t="s">
        <v>479</v>
      </c>
      <c r="E11848" s="191">
        <v>0</v>
      </c>
    </row>
    <row r="11849" spans="1:5" x14ac:dyDescent="0.25">
      <c r="A11849" s="188">
        <v>3705051785</v>
      </c>
      <c r="B11849" s="188" t="s">
        <v>11278</v>
      </c>
      <c r="C11849" s="188" t="s">
        <v>916</v>
      </c>
      <c r="D11849" s="188" t="s">
        <v>479</v>
      </c>
      <c r="E11849" s="189">
        <v>0</v>
      </c>
    </row>
    <row r="11850" spans="1:5" x14ac:dyDescent="0.25">
      <c r="A11850" s="190">
        <v>3705051786</v>
      </c>
      <c r="B11850" s="190" t="s">
        <v>11279</v>
      </c>
      <c r="C11850" s="190" t="s">
        <v>916</v>
      </c>
      <c r="D11850" s="190" t="s">
        <v>1975</v>
      </c>
      <c r="E11850" s="191">
        <v>0</v>
      </c>
    </row>
    <row r="11851" spans="1:5" x14ac:dyDescent="0.25">
      <c r="A11851" s="188">
        <v>3705051787</v>
      </c>
      <c r="B11851" s="188" t="s">
        <v>11280</v>
      </c>
      <c r="C11851" s="188" t="s">
        <v>916</v>
      </c>
      <c r="D11851" s="188" t="s">
        <v>1975</v>
      </c>
      <c r="E11851" s="189">
        <v>0</v>
      </c>
    </row>
    <row r="11852" spans="1:5" x14ac:dyDescent="0.25">
      <c r="A11852" s="190">
        <v>3705051788</v>
      </c>
      <c r="B11852" s="190" t="s">
        <v>11281</v>
      </c>
      <c r="C11852" s="190" t="s">
        <v>916</v>
      </c>
      <c r="D11852" s="190" t="s">
        <v>1975</v>
      </c>
      <c r="E11852" s="191">
        <v>0</v>
      </c>
    </row>
    <row r="11853" spans="1:5" x14ac:dyDescent="0.25">
      <c r="A11853" s="188">
        <v>3705051789</v>
      </c>
      <c r="B11853" s="188" t="s">
        <v>11282</v>
      </c>
      <c r="C11853" s="188" t="s">
        <v>916</v>
      </c>
      <c r="D11853" s="188" t="s">
        <v>1975</v>
      </c>
      <c r="E11853" s="189">
        <v>0</v>
      </c>
    </row>
    <row r="11854" spans="1:5" x14ac:dyDescent="0.25">
      <c r="A11854" s="190">
        <v>3705051790</v>
      </c>
      <c r="B11854" s="190" t="s">
        <v>11283</v>
      </c>
      <c r="C11854" s="190" t="s">
        <v>916</v>
      </c>
      <c r="D11854" s="190" t="s">
        <v>1975</v>
      </c>
      <c r="E11854" s="191">
        <v>0</v>
      </c>
    </row>
    <row r="11855" spans="1:5" x14ac:dyDescent="0.25">
      <c r="A11855" s="188">
        <v>3705051791</v>
      </c>
      <c r="B11855" s="188" t="s">
        <v>11284</v>
      </c>
      <c r="C11855" s="188" t="s">
        <v>916</v>
      </c>
      <c r="D11855" s="188" t="s">
        <v>1975</v>
      </c>
      <c r="E11855" s="189">
        <v>0</v>
      </c>
    </row>
    <row r="11856" spans="1:5" x14ac:dyDescent="0.25">
      <c r="A11856" s="190">
        <v>3705051792</v>
      </c>
      <c r="B11856" s="190" t="s">
        <v>11285</v>
      </c>
      <c r="C11856" s="190" t="s">
        <v>916</v>
      </c>
      <c r="D11856" s="190" t="s">
        <v>874</v>
      </c>
      <c r="E11856" s="191">
        <v>0</v>
      </c>
    </row>
    <row r="11857" spans="1:5" x14ac:dyDescent="0.25">
      <c r="A11857" s="188">
        <v>3705051793</v>
      </c>
      <c r="B11857" s="188" t="s">
        <v>11286</v>
      </c>
      <c r="C11857" s="188" t="s">
        <v>916</v>
      </c>
      <c r="D11857" s="188" t="s">
        <v>1975</v>
      </c>
      <c r="E11857" s="189">
        <v>0</v>
      </c>
    </row>
    <row r="11858" spans="1:5" x14ac:dyDescent="0.25">
      <c r="A11858" s="190">
        <v>3705051794</v>
      </c>
      <c r="B11858" s="190" t="s">
        <v>11287</v>
      </c>
      <c r="C11858" s="190" t="s">
        <v>916</v>
      </c>
      <c r="D11858" s="190" t="s">
        <v>1975</v>
      </c>
      <c r="E11858" s="191">
        <v>0</v>
      </c>
    </row>
    <row r="11859" spans="1:5" x14ac:dyDescent="0.25">
      <c r="A11859" s="188">
        <v>3705051795</v>
      </c>
      <c r="B11859" s="188" t="s">
        <v>11288</v>
      </c>
      <c r="C11859" s="188" t="s">
        <v>916</v>
      </c>
      <c r="D11859" s="188" t="s">
        <v>1975</v>
      </c>
      <c r="E11859" s="189">
        <v>0</v>
      </c>
    </row>
    <row r="11860" spans="1:5" x14ac:dyDescent="0.25">
      <c r="A11860" s="190">
        <v>3705051796</v>
      </c>
      <c r="B11860" s="190" t="s">
        <v>11289</v>
      </c>
      <c r="C11860" s="190" t="s">
        <v>916</v>
      </c>
      <c r="D11860" s="190" t="s">
        <v>1975</v>
      </c>
      <c r="E11860" s="191">
        <v>0</v>
      </c>
    </row>
    <row r="11861" spans="1:5" x14ac:dyDescent="0.25">
      <c r="A11861" s="188">
        <v>3705051797</v>
      </c>
      <c r="B11861" s="188" t="s">
        <v>11290</v>
      </c>
      <c r="C11861" s="188" t="s">
        <v>916</v>
      </c>
      <c r="D11861" s="188" t="s">
        <v>1975</v>
      </c>
      <c r="E11861" s="189">
        <v>0</v>
      </c>
    </row>
    <row r="11862" spans="1:5" x14ac:dyDescent="0.25">
      <c r="A11862" s="190">
        <v>3705051798</v>
      </c>
      <c r="B11862" s="190" t="s">
        <v>11291</v>
      </c>
      <c r="C11862" s="190" t="s">
        <v>916</v>
      </c>
      <c r="D11862" s="190" t="s">
        <v>1975</v>
      </c>
      <c r="E11862" s="191">
        <v>0</v>
      </c>
    </row>
    <row r="11863" spans="1:5" x14ac:dyDescent="0.25">
      <c r="A11863" s="188">
        <v>3705051799</v>
      </c>
      <c r="B11863" s="188" t="s">
        <v>11292</v>
      </c>
      <c r="C11863" s="188" t="s">
        <v>916</v>
      </c>
      <c r="D11863" s="188" t="s">
        <v>1975</v>
      </c>
      <c r="E11863" s="189">
        <v>0</v>
      </c>
    </row>
    <row r="11864" spans="1:5" x14ac:dyDescent="0.25">
      <c r="A11864" s="190">
        <v>3705051800</v>
      </c>
      <c r="B11864" s="190" t="s">
        <v>11293</v>
      </c>
      <c r="C11864" s="190" t="s">
        <v>916</v>
      </c>
      <c r="D11864" s="190" t="s">
        <v>1975</v>
      </c>
      <c r="E11864" s="191">
        <v>0</v>
      </c>
    </row>
    <row r="11865" spans="1:5" x14ac:dyDescent="0.25">
      <c r="A11865" s="188">
        <v>3705051801</v>
      </c>
      <c r="B11865" s="188" t="s">
        <v>11294</v>
      </c>
      <c r="C11865" s="188" t="s">
        <v>916</v>
      </c>
      <c r="D11865" s="188" t="s">
        <v>479</v>
      </c>
      <c r="E11865" s="189">
        <v>0</v>
      </c>
    </row>
    <row r="11866" spans="1:5" x14ac:dyDescent="0.25">
      <c r="A11866" s="190">
        <v>3705051802</v>
      </c>
      <c r="B11866" s="190" t="s">
        <v>11295</v>
      </c>
      <c r="C11866" s="190" t="s">
        <v>916</v>
      </c>
      <c r="D11866" s="190" t="s">
        <v>2079</v>
      </c>
      <c r="E11866" s="191">
        <v>0</v>
      </c>
    </row>
    <row r="11867" spans="1:5" x14ac:dyDescent="0.25">
      <c r="A11867" s="188">
        <v>3705051803</v>
      </c>
      <c r="B11867" s="188" t="s">
        <v>11296</v>
      </c>
      <c r="C11867" s="188" t="s">
        <v>916</v>
      </c>
      <c r="D11867" s="188" t="s">
        <v>478</v>
      </c>
      <c r="E11867" s="189">
        <v>0</v>
      </c>
    </row>
    <row r="11868" spans="1:5" x14ac:dyDescent="0.25">
      <c r="A11868" s="190">
        <v>3705051804</v>
      </c>
      <c r="B11868" s="190" t="s">
        <v>11297</v>
      </c>
      <c r="C11868" s="190" t="s">
        <v>916</v>
      </c>
      <c r="D11868" s="190" t="s">
        <v>1975</v>
      </c>
      <c r="E11868" s="191">
        <v>0</v>
      </c>
    </row>
    <row r="11869" spans="1:5" x14ac:dyDescent="0.25">
      <c r="A11869" s="188">
        <v>3705051805</v>
      </c>
      <c r="B11869" s="188" t="s">
        <v>11298</v>
      </c>
      <c r="C11869" s="188" t="s">
        <v>916</v>
      </c>
      <c r="D11869" s="188" t="s">
        <v>1975</v>
      </c>
      <c r="E11869" s="189">
        <v>0</v>
      </c>
    </row>
    <row r="11870" spans="1:5" x14ac:dyDescent="0.25">
      <c r="A11870" s="190">
        <v>3705051806</v>
      </c>
      <c r="B11870" s="190" t="s">
        <v>11299</v>
      </c>
      <c r="C11870" s="190" t="s">
        <v>916</v>
      </c>
      <c r="D11870" s="190" t="s">
        <v>1975</v>
      </c>
      <c r="E11870" s="191">
        <v>0</v>
      </c>
    </row>
    <row r="11871" spans="1:5" x14ac:dyDescent="0.25">
      <c r="A11871" s="188">
        <v>3705051807</v>
      </c>
      <c r="B11871" s="188" t="s">
        <v>11300</v>
      </c>
      <c r="C11871" s="188" t="s">
        <v>916</v>
      </c>
      <c r="D11871" s="188" t="s">
        <v>1975</v>
      </c>
      <c r="E11871" s="189">
        <v>0</v>
      </c>
    </row>
    <row r="11872" spans="1:5" x14ac:dyDescent="0.25">
      <c r="A11872" s="190">
        <v>3705051808</v>
      </c>
      <c r="B11872" s="190" t="s">
        <v>11301</v>
      </c>
      <c r="C11872" s="190" t="s">
        <v>916</v>
      </c>
      <c r="D11872" s="190" t="s">
        <v>1975</v>
      </c>
      <c r="E11872" s="191">
        <v>0</v>
      </c>
    </row>
    <row r="11873" spans="1:5" x14ac:dyDescent="0.25">
      <c r="A11873" s="188">
        <v>3705051809</v>
      </c>
      <c r="B11873" s="188" t="s">
        <v>11302</v>
      </c>
      <c r="C11873" s="188" t="s">
        <v>916</v>
      </c>
      <c r="D11873" s="188" t="s">
        <v>1975</v>
      </c>
      <c r="E11873" s="189">
        <v>0</v>
      </c>
    </row>
    <row r="11874" spans="1:5" x14ac:dyDescent="0.25">
      <c r="A11874" s="190">
        <v>3705051810</v>
      </c>
      <c r="B11874" s="190" t="s">
        <v>11303</v>
      </c>
      <c r="C11874" s="190" t="s">
        <v>916</v>
      </c>
      <c r="D11874" s="190" t="s">
        <v>1975</v>
      </c>
      <c r="E11874" s="191">
        <v>0</v>
      </c>
    </row>
    <row r="11875" spans="1:5" x14ac:dyDescent="0.25">
      <c r="A11875" s="188">
        <v>3705051811</v>
      </c>
      <c r="B11875" s="188" t="s">
        <v>11304</v>
      </c>
      <c r="C11875" s="188" t="s">
        <v>916</v>
      </c>
      <c r="D11875" s="188" t="s">
        <v>1975</v>
      </c>
      <c r="E11875" s="189">
        <v>0</v>
      </c>
    </row>
    <row r="11876" spans="1:5" x14ac:dyDescent="0.25">
      <c r="A11876" s="190">
        <v>3705051812</v>
      </c>
      <c r="B11876" s="190" t="s">
        <v>11305</v>
      </c>
      <c r="C11876" s="190" t="s">
        <v>916</v>
      </c>
      <c r="D11876" s="190" t="s">
        <v>1975</v>
      </c>
      <c r="E11876" s="191">
        <v>0</v>
      </c>
    </row>
    <row r="11877" spans="1:5" x14ac:dyDescent="0.25">
      <c r="A11877" s="188">
        <v>3705051813</v>
      </c>
      <c r="B11877" s="188" t="s">
        <v>11306</v>
      </c>
      <c r="C11877" s="188" t="s">
        <v>916</v>
      </c>
      <c r="D11877" s="188" t="s">
        <v>1975</v>
      </c>
      <c r="E11877" s="189">
        <v>0</v>
      </c>
    </row>
    <row r="11878" spans="1:5" x14ac:dyDescent="0.25">
      <c r="A11878" s="190">
        <v>3705051814</v>
      </c>
      <c r="B11878" s="190" t="s">
        <v>11307</v>
      </c>
      <c r="C11878" s="190" t="s">
        <v>916</v>
      </c>
      <c r="D11878" s="190" t="s">
        <v>1975</v>
      </c>
      <c r="E11878" s="191">
        <v>0</v>
      </c>
    </row>
    <row r="11879" spans="1:5" x14ac:dyDescent="0.25">
      <c r="A11879" s="188">
        <v>3705051815</v>
      </c>
      <c r="B11879" s="188" t="s">
        <v>11308</v>
      </c>
      <c r="C11879" s="188" t="s">
        <v>916</v>
      </c>
      <c r="D11879" s="188" t="s">
        <v>1975</v>
      </c>
      <c r="E11879" s="189">
        <v>0</v>
      </c>
    </row>
    <row r="11880" spans="1:5" x14ac:dyDescent="0.25">
      <c r="A11880" s="190">
        <v>3705051816</v>
      </c>
      <c r="B11880" s="190" t="s">
        <v>11309</v>
      </c>
      <c r="C11880" s="190" t="s">
        <v>916</v>
      </c>
      <c r="D11880" s="190" t="s">
        <v>1975</v>
      </c>
      <c r="E11880" s="191">
        <v>0</v>
      </c>
    </row>
    <row r="11881" spans="1:5" x14ac:dyDescent="0.25">
      <c r="A11881" s="188">
        <v>3705051817</v>
      </c>
      <c r="B11881" s="188" t="s">
        <v>11310</v>
      </c>
      <c r="C11881" s="188" t="s">
        <v>916</v>
      </c>
      <c r="D11881" s="188" t="s">
        <v>1975</v>
      </c>
      <c r="E11881" s="189">
        <v>0</v>
      </c>
    </row>
    <row r="11882" spans="1:5" x14ac:dyDescent="0.25">
      <c r="A11882" s="190">
        <v>3705051818</v>
      </c>
      <c r="B11882" s="190" t="s">
        <v>11311</v>
      </c>
      <c r="C11882" s="190" t="s">
        <v>916</v>
      </c>
      <c r="D11882" s="190" t="s">
        <v>1975</v>
      </c>
      <c r="E11882" s="191">
        <v>0</v>
      </c>
    </row>
    <row r="11883" spans="1:5" x14ac:dyDescent="0.25">
      <c r="A11883" s="188">
        <v>3705051819</v>
      </c>
      <c r="B11883" s="188" t="s">
        <v>11312</v>
      </c>
      <c r="C11883" s="188" t="s">
        <v>916</v>
      </c>
      <c r="D11883" s="188" t="s">
        <v>1975</v>
      </c>
      <c r="E11883" s="189">
        <v>0</v>
      </c>
    </row>
    <row r="11884" spans="1:5" x14ac:dyDescent="0.25">
      <c r="A11884" s="190">
        <v>3705051820</v>
      </c>
      <c r="B11884" s="190" t="s">
        <v>11313</v>
      </c>
      <c r="C11884" s="190" t="s">
        <v>916</v>
      </c>
      <c r="D11884" s="190" t="s">
        <v>1975</v>
      </c>
      <c r="E11884" s="191">
        <v>0</v>
      </c>
    </row>
    <row r="11885" spans="1:5" x14ac:dyDescent="0.25">
      <c r="A11885" s="188">
        <v>3705051821</v>
      </c>
      <c r="B11885" s="188" t="s">
        <v>11314</v>
      </c>
      <c r="C11885" s="188" t="s">
        <v>916</v>
      </c>
      <c r="D11885" s="188" t="s">
        <v>1975</v>
      </c>
      <c r="E11885" s="189">
        <v>0</v>
      </c>
    </row>
    <row r="11886" spans="1:5" x14ac:dyDescent="0.25">
      <c r="A11886" s="190">
        <v>3705051822</v>
      </c>
      <c r="B11886" s="190" t="s">
        <v>11315</v>
      </c>
      <c r="C11886" s="190" t="s">
        <v>916</v>
      </c>
      <c r="D11886" s="190" t="s">
        <v>1975</v>
      </c>
      <c r="E11886" s="191">
        <v>0</v>
      </c>
    </row>
    <row r="11887" spans="1:5" x14ac:dyDescent="0.25">
      <c r="A11887" s="188">
        <v>3705051823</v>
      </c>
      <c r="B11887" s="188" t="s">
        <v>11316</v>
      </c>
      <c r="C11887" s="188" t="s">
        <v>916</v>
      </c>
      <c r="D11887" s="188" t="s">
        <v>1975</v>
      </c>
      <c r="E11887" s="189">
        <v>0</v>
      </c>
    </row>
    <row r="11888" spans="1:5" x14ac:dyDescent="0.25">
      <c r="A11888" s="190">
        <v>3705051824</v>
      </c>
      <c r="B11888" s="190" t="s">
        <v>11317</v>
      </c>
      <c r="C11888" s="190" t="s">
        <v>916</v>
      </c>
      <c r="D11888" s="190" t="s">
        <v>1975</v>
      </c>
      <c r="E11888" s="191">
        <v>0</v>
      </c>
    </row>
    <row r="11889" spans="1:5" x14ac:dyDescent="0.25">
      <c r="A11889" s="188">
        <v>3705051825</v>
      </c>
      <c r="B11889" s="188" t="s">
        <v>11318</v>
      </c>
      <c r="C11889" s="188" t="s">
        <v>916</v>
      </c>
      <c r="D11889" s="188" t="s">
        <v>1975</v>
      </c>
      <c r="E11889" s="189">
        <v>0</v>
      </c>
    </row>
    <row r="11890" spans="1:5" x14ac:dyDescent="0.25">
      <c r="A11890" s="190">
        <v>3705051826</v>
      </c>
      <c r="B11890" s="190" t="s">
        <v>11319</v>
      </c>
      <c r="C11890" s="190" t="s">
        <v>916</v>
      </c>
      <c r="D11890" s="190" t="s">
        <v>1975</v>
      </c>
      <c r="E11890" s="191">
        <v>0</v>
      </c>
    </row>
    <row r="11891" spans="1:5" x14ac:dyDescent="0.25">
      <c r="A11891" s="188">
        <v>3705051827</v>
      </c>
      <c r="B11891" s="188" t="s">
        <v>11320</v>
      </c>
      <c r="C11891" s="188" t="s">
        <v>916</v>
      </c>
      <c r="D11891" s="188" t="s">
        <v>1975</v>
      </c>
      <c r="E11891" s="189">
        <v>0</v>
      </c>
    </row>
    <row r="11892" spans="1:5" x14ac:dyDescent="0.25">
      <c r="A11892" s="190">
        <v>3705051828</v>
      </c>
      <c r="B11892" s="190" t="s">
        <v>11321</v>
      </c>
      <c r="C11892" s="190" t="s">
        <v>916</v>
      </c>
      <c r="D11892" s="190" t="s">
        <v>1975</v>
      </c>
      <c r="E11892" s="191">
        <v>0</v>
      </c>
    </row>
    <row r="11893" spans="1:5" x14ac:dyDescent="0.25">
      <c r="A11893" s="188">
        <v>3705051829</v>
      </c>
      <c r="B11893" s="188" t="s">
        <v>11322</v>
      </c>
      <c r="C11893" s="188" t="s">
        <v>916</v>
      </c>
      <c r="D11893" s="188" t="s">
        <v>1975</v>
      </c>
      <c r="E11893" s="189">
        <v>0</v>
      </c>
    </row>
    <row r="11894" spans="1:5" x14ac:dyDescent="0.25">
      <c r="A11894" s="190">
        <v>3705051830</v>
      </c>
      <c r="B11894" s="190" t="s">
        <v>11323</v>
      </c>
      <c r="C11894" s="190" t="s">
        <v>916</v>
      </c>
      <c r="D11894" s="190" t="s">
        <v>1975</v>
      </c>
      <c r="E11894" s="191">
        <v>0</v>
      </c>
    </row>
    <row r="11895" spans="1:5" x14ac:dyDescent="0.25">
      <c r="A11895" s="188">
        <v>3705051831</v>
      </c>
      <c r="B11895" s="188" t="s">
        <v>11324</v>
      </c>
      <c r="C11895" s="188" t="s">
        <v>916</v>
      </c>
      <c r="D11895" s="188" t="s">
        <v>1975</v>
      </c>
      <c r="E11895" s="189">
        <v>0</v>
      </c>
    </row>
    <row r="11896" spans="1:5" x14ac:dyDescent="0.25">
      <c r="A11896" s="190">
        <v>3705051832</v>
      </c>
      <c r="B11896" s="190" t="s">
        <v>11325</v>
      </c>
      <c r="C11896" s="190" t="s">
        <v>916</v>
      </c>
      <c r="D11896" s="190" t="s">
        <v>1975</v>
      </c>
      <c r="E11896" s="191">
        <v>0</v>
      </c>
    </row>
    <row r="11897" spans="1:5" x14ac:dyDescent="0.25">
      <c r="A11897" s="188">
        <v>3705051833</v>
      </c>
      <c r="B11897" s="188" t="s">
        <v>11326</v>
      </c>
      <c r="C11897" s="188" t="s">
        <v>916</v>
      </c>
      <c r="D11897" s="188" t="s">
        <v>1975</v>
      </c>
      <c r="E11897" s="189">
        <v>0</v>
      </c>
    </row>
    <row r="11898" spans="1:5" x14ac:dyDescent="0.25">
      <c r="A11898" s="190">
        <v>3705051834</v>
      </c>
      <c r="B11898" s="190" t="s">
        <v>11327</v>
      </c>
      <c r="C11898" s="190" t="s">
        <v>916</v>
      </c>
      <c r="D11898" s="190" t="s">
        <v>1975</v>
      </c>
      <c r="E11898" s="191">
        <v>0</v>
      </c>
    </row>
    <row r="11899" spans="1:5" x14ac:dyDescent="0.25">
      <c r="A11899" s="188">
        <v>3705051835</v>
      </c>
      <c r="B11899" s="188" t="s">
        <v>11328</v>
      </c>
      <c r="C11899" s="188" t="s">
        <v>916</v>
      </c>
      <c r="D11899" s="188" t="s">
        <v>1975</v>
      </c>
      <c r="E11899" s="189">
        <v>0</v>
      </c>
    </row>
    <row r="11900" spans="1:5" x14ac:dyDescent="0.25">
      <c r="A11900" s="190">
        <v>3705051836</v>
      </c>
      <c r="B11900" s="190" t="s">
        <v>11329</v>
      </c>
      <c r="C11900" s="190" t="s">
        <v>916</v>
      </c>
      <c r="D11900" s="190" t="s">
        <v>1975</v>
      </c>
      <c r="E11900" s="191">
        <v>0</v>
      </c>
    </row>
    <row r="11901" spans="1:5" x14ac:dyDescent="0.25">
      <c r="A11901" s="188">
        <v>3705051837</v>
      </c>
      <c r="B11901" s="188" t="s">
        <v>11330</v>
      </c>
      <c r="C11901" s="188" t="s">
        <v>916</v>
      </c>
      <c r="D11901" s="188" t="s">
        <v>1975</v>
      </c>
      <c r="E11901" s="189">
        <v>0</v>
      </c>
    </row>
    <row r="11902" spans="1:5" x14ac:dyDescent="0.25">
      <c r="A11902" s="190">
        <v>3705051838</v>
      </c>
      <c r="B11902" s="190" t="s">
        <v>11331</v>
      </c>
      <c r="C11902" s="190" t="s">
        <v>916</v>
      </c>
      <c r="D11902" s="190" t="s">
        <v>1975</v>
      </c>
      <c r="E11902" s="191">
        <v>0</v>
      </c>
    </row>
    <row r="11903" spans="1:5" x14ac:dyDescent="0.25">
      <c r="A11903" s="188">
        <v>3705051839</v>
      </c>
      <c r="B11903" s="188" t="s">
        <v>11332</v>
      </c>
      <c r="C11903" s="188" t="s">
        <v>916</v>
      </c>
      <c r="D11903" s="188" t="s">
        <v>1975</v>
      </c>
      <c r="E11903" s="189">
        <v>0</v>
      </c>
    </row>
    <row r="11904" spans="1:5" x14ac:dyDescent="0.25">
      <c r="A11904" s="190">
        <v>3705051840</v>
      </c>
      <c r="B11904" s="190" t="s">
        <v>11333</v>
      </c>
      <c r="C11904" s="190" t="s">
        <v>916</v>
      </c>
      <c r="D11904" s="190" t="s">
        <v>1975</v>
      </c>
      <c r="E11904" s="191">
        <v>0</v>
      </c>
    </row>
    <row r="11905" spans="1:5" x14ac:dyDescent="0.25">
      <c r="A11905" s="188">
        <v>3705051841</v>
      </c>
      <c r="B11905" s="188" t="s">
        <v>11334</v>
      </c>
      <c r="C11905" s="188" t="s">
        <v>916</v>
      </c>
      <c r="D11905" s="188" t="s">
        <v>1975</v>
      </c>
      <c r="E11905" s="189">
        <v>0</v>
      </c>
    </row>
    <row r="11906" spans="1:5" x14ac:dyDescent="0.25">
      <c r="A11906" s="190">
        <v>3705051842</v>
      </c>
      <c r="B11906" s="190" t="s">
        <v>11335</v>
      </c>
      <c r="C11906" s="190" t="s">
        <v>916</v>
      </c>
      <c r="D11906" s="190" t="s">
        <v>1975</v>
      </c>
      <c r="E11906" s="191">
        <v>0</v>
      </c>
    </row>
    <row r="11907" spans="1:5" x14ac:dyDescent="0.25">
      <c r="A11907" s="188">
        <v>3705051843</v>
      </c>
      <c r="B11907" s="188" t="s">
        <v>11336</v>
      </c>
      <c r="C11907" s="188" t="s">
        <v>916</v>
      </c>
      <c r="D11907" s="188" t="s">
        <v>479</v>
      </c>
      <c r="E11907" s="189">
        <v>0</v>
      </c>
    </row>
    <row r="11908" spans="1:5" x14ac:dyDescent="0.25">
      <c r="A11908" s="190">
        <v>3705051844</v>
      </c>
      <c r="B11908" s="190" t="s">
        <v>11337</v>
      </c>
      <c r="C11908" s="190" t="s">
        <v>916</v>
      </c>
      <c r="D11908" s="190" t="s">
        <v>479</v>
      </c>
      <c r="E11908" s="191">
        <v>0</v>
      </c>
    </row>
    <row r="11909" spans="1:5" x14ac:dyDescent="0.25">
      <c r="A11909" s="188">
        <v>3705051845</v>
      </c>
      <c r="B11909" s="188" t="s">
        <v>11338</v>
      </c>
      <c r="C11909" s="188" t="s">
        <v>916</v>
      </c>
      <c r="D11909" s="188" t="s">
        <v>479</v>
      </c>
      <c r="E11909" s="189">
        <v>0</v>
      </c>
    </row>
    <row r="11910" spans="1:5" x14ac:dyDescent="0.25">
      <c r="A11910" s="190">
        <v>3705051846</v>
      </c>
      <c r="B11910" s="190" t="s">
        <v>11339</v>
      </c>
      <c r="C11910" s="190" t="s">
        <v>916</v>
      </c>
      <c r="D11910" s="190" t="s">
        <v>479</v>
      </c>
      <c r="E11910" s="191">
        <v>0</v>
      </c>
    </row>
    <row r="11911" spans="1:5" x14ac:dyDescent="0.25">
      <c r="A11911" s="188">
        <v>3705051847</v>
      </c>
      <c r="B11911" s="188" t="s">
        <v>11340</v>
      </c>
      <c r="C11911" s="188" t="s">
        <v>916</v>
      </c>
      <c r="D11911" s="188" t="s">
        <v>479</v>
      </c>
      <c r="E11911" s="189">
        <v>0</v>
      </c>
    </row>
    <row r="11912" spans="1:5" x14ac:dyDescent="0.25">
      <c r="A11912" s="190">
        <v>3705051848</v>
      </c>
      <c r="B11912" s="190" t="s">
        <v>11341</v>
      </c>
      <c r="C11912" s="190" t="s">
        <v>916</v>
      </c>
      <c r="D11912" s="190" t="s">
        <v>1975</v>
      </c>
      <c r="E11912" s="191">
        <v>0</v>
      </c>
    </row>
    <row r="11913" spans="1:5" x14ac:dyDescent="0.25">
      <c r="A11913" s="188">
        <v>3705051849</v>
      </c>
      <c r="B11913" s="188" t="s">
        <v>11342</v>
      </c>
      <c r="C11913" s="188" t="s">
        <v>916</v>
      </c>
      <c r="D11913" s="188" t="s">
        <v>1975</v>
      </c>
      <c r="E11913" s="189">
        <v>0</v>
      </c>
    </row>
    <row r="11914" spans="1:5" x14ac:dyDescent="0.25">
      <c r="A11914" s="190">
        <v>3705051850</v>
      </c>
      <c r="B11914" s="190" t="s">
        <v>10462</v>
      </c>
      <c r="C11914" s="190" t="s">
        <v>916</v>
      </c>
      <c r="D11914" s="190" t="s">
        <v>1975</v>
      </c>
      <c r="E11914" s="191">
        <v>0</v>
      </c>
    </row>
    <row r="11915" spans="1:5" x14ac:dyDescent="0.25">
      <c r="A11915" s="188">
        <v>3705051851</v>
      </c>
      <c r="B11915" s="188" t="s">
        <v>11343</v>
      </c>
      <c r="C11915" s="188" t="s">
        <v>916</v>
      </c>
      <c r="D11915" s="188" t="s">
        <v>1975</v>
      </c>
      <c r="E11915" s="189">
        <v>0</v>
      </c>
    </row>
    <row r="11916" spans="1:5" x14ac:dyDescent="0.25">
      <c r="A11916" s="190">
        <v>3705051852</v>
      </c>
      <c r="B11916" s="190" t="s">
        <v>11344</v>
      </c>
      <c r="C11916" s="190" t="s">
        <v>916</v>
      </c>
      <c r="D11916" s="190" t="s">
        <v>1975</v>
      </c>
      <c r="E11916" s="191">
        <v>0</v>
      </c>
    </row>
    <row r="11917" spans="1:5" x14ac:dyDescent="0.25">
      <c r="A11917" s="188">
        <v>3705051853</v>
      </c>
      <c r="B11917" s="188" t="s">
        <v>11345</v>
      </c>
      <c r="C11917" s="188" t="s">
        <v>916</v>
      </c>
      <c r="D11917" s="188" t="s">
        <v>1975</v>
      </c>
      <c r="E11917" s="189">
        <v>0</v>
      </c>
    </row>
    <row r="11918" spans="1:5" x14ac:dyDescent="0.25">
      <c r="A11918" s="190">
        <v>3705051854</v>
      </c>
      <c r="B11918" s="190" t="s">
        <v>11346</v>
      </c>
      <c r="C11918" s="190" t="s">
        <v>916</v>
      </c>
      <c r="D11918" s="190" t="s">
        <v>1975</v>
      </c>
      <c r="E11918" s="191">
        <v>0</v>
      </c>
    </row>
    <row r="11919" spans="1:5" x14ac:dyDescent="0.25">
      <c r="A11919" s="188">
        <v>3705051855</v>
      </c>
      <c r="B11919" s="188" t="s">
        <v>11347</v>
      </c>
      <c r="C11919" s="188" t="s">
        <v>916</v>
      </c>
      <c r="D11919" s="188" t="s">
        <v>1975</v>
      </c>
      <c r="E11919" s="189">
        <v>0</v>
      </c>
    </row>
    <row r="11920" spans="1:5" x14ac:dyDescent="0.25">
      <c r="A11920" s="190">
        <v>3705051856</v>
      </c>
      <c r="B11920" s="190" t="s">
        <v>11348</v>
      </c>
      <c r="C11920" s="190" t="s">
        <v>916</v>
      </c>
      <c r="D11920" s="190" t="s">
        <v>1975</v>
      </c>
      <c r="E11920" s="191">
        <v>0</v>
      </c>
    </row>
    <row r="11921" spans="1:5" x14ac:dyDescent="0.25">
      <c r="A11921" s="188">
        <v>3705051857</v>
      </c>
      <c r="B11921" s="188" t="s">
        <v>11349</v>
      </c>
      <c r="C11921" s="188" t="s">
        <v>916</v>
      </c>
      <c r="D11921" s="188" t="s">
        <v>1975</v>
      </c>
      <c r="E11921" s="189">
        <v>0</v>
      </c>
    </row>
    <row r="11922" spans="1:5" x14ac:dyDescent="0.25">
      <c r="A11922" s="190">
        <v>3705051858</v>
      </c>
      <c r="B11922" s="190" t="s">
        <v>11350</v>
      </c>
      <c r="C11922" s="190" t="s">
        <v>916</v>
      </c>
      <c r="D11922" s="190" t="s">
        <v>1975</v>
      </c>
      <c r="E11922" s="191">
        <v>0</v>
      </c>
    </row>
    <row r="11923" spans="1:5" x14ac:dyDescent="0.25">
      <c r="A11923" s="188">
        <v>3705051859</v>
      </c>
      <c r="B11923" s="188" t="s">
        <v>11351</v>
      </c>
      <c r="C11923" s="188" t="s">
        <v>916</v>
      </c>
      <c r="D11923" s="188" t="s">
        <v>1975</v>
      </c>
      <c r="E11923" s="189">
        <v>0</v>
      </c>
    </row>
    <row r="11924" spans="1:5" x14ac:dyDescent="0.25">
      <c r="A11924" s="190">
        <v>3705051860</v>
      </c>
      <c r="B11924" s="190" t="s">
        <v>11352</v>
      </c>
      <c r="C11924" s="190" t="s">
        <v>916</v>
      </c>
      <c r="D11924" s="190" t="s">
        <v>1975</v>
      </c>
      <c r="E11924" s="191">
        <v>0</v>
      </c>
    </row>
    <row r="11925" spans="1:5" x14ac:dyDescent="0.25">
      <c r="A11925" s="188">
        <v>3705051861</v>
      </c>
      <c r="B11925" s="188" t="s">
        <v>11353</v>
      </c>
      <c r="C11925" s="188" t="s">
        <v>916</v>
      </c>
      <c r="D11925" s="188" t="s">
        <v>1975</v>
      </c>
      <c r="E11925" s="189">
        <v>0</v>
      </c>
    </row>
    <row r="11926" spans="1:5" x14ac:dyDescent="0.25">
      <c r="A11926" s="190">
        <v>3705051862</v>
      </c>
      <c r="B11926" s="190" t="s">
        <v>11354</v>
      </c>
      <c r="C11926" s="190" t="s">
        <v>916</v>
      </c>
      <c r="D11926" s="190" t="s">
        <v>1975</v>
      </c>
      <c r="E11926" s="191">
        <v>0</v>
      </c>
    </row>
    <row r="11927" spans="1:5" x14ac:dyDescent="0.25">
      <c r="A11927" s="188">
        <v>3705051863</v>
      </c>
      <c r="B11927" s="188" t="s">
        <v>11355</v>
      </c>
      <c r="C11927" s="188" t="s">
        <v>916</v>
      </c>
      <c r="D11927" s="188" t="s">
        <v>1975</v>
      </c>
      <c r="E11927" s="189">
        <v>0</v>
      </c>
    </row>
    <row r="11928" spans="1:5" x14ac:dyDescent="0.25">
      <c r="A11928" s="190">
        <v>3705051864</v>
      </c>
      <c r="B11928" s="190" t="s">
        <v>11356</v>
      </c>
      <c r="C11928" s="190" t="s">
        <v>916</v>
      </c>
      <c r="D11928" s="190" t="s">
        <v>1975</v>
      </c>
      <c r="E11928" s="191">
        <v>0</v>
      </c>
    </row>
    <row r="11929" spans="1:5" x14ac:dyDescent="0.25">
      <c r="A11929" s="188">
        <v>3705051865</v>
      </c>
      <c r="B11929" s="188" t="s">
        <v>11357</v>
      </c>
      <c r="C11929" s="188" t="s">
        <v>916</v>
      </c>
      <c r="D11929" s="188" t="s">
        <v>1975</v>
      </c>
      <c r="E11929" s="189">
        <v>0</v>
      </c>
    </row>
    <row r="11930" spans="1:5" x14ac:dyDescent="0.25">
      <c r="A11930" s="190">
        <v>3705051866</v>
      </c>
      <c r="B11930" s="190" t="s">
        <v>11358</v>
      </c>
      <c r="C11930" s="190" t="s">
        <v>916</v>
      </c>
      <c r="D11930" s="190" t="s">
        <v>1975</v>
      </c>
      <c r="E11930" s="191">
        <v>0</v>
      </c>
    </row>
    <row r="11931" spans="1:5" x14ac:dyDescent="0.25">
      <c r="A11931" s="188">
        <v>3705051867</v>
      </c>
      <c r="B11931" s="188" t="s">
        <v>11359</v>
      </c>
      <c r="C11931" s="188" t="s">
        <v>916</v>
      </c>
      <c r="D11931" s="188" t="s">
        <v>1975</v>
      </c>
      <c r="E11931" s="189">
        <v>0</v>
      </c>
    </row>
    <row r="11932" spans="1:5" x14ac:dyDescent="0.25">
      <c r="A11932" s="190">
        <v>3705051868</v>
      </c>
      <c r="B11932" s="190" t="s">
        <v>11360</v>
      </c>
      <c r="C11932" s="190" t="s">
        <v>916</v>
      </c>
      <c r="D11932" s="190" t="s">
        <v>1975</v>
      </c>
      <c r="E11932" s="191">
        <v>0</v>
      </c>
    </row>
    <row r="11933" spans="1:5" x14ac:dyDescent="0.25">
      <c r="A11933" s="188">
        <v>3705051869</v>
      </c>
      <c r="B11933" s="188" t="s">
        <v>11361</v>
      </c>
      <c r="C11933" s="188" t="s">
        <v>916</v>
      </c>
      <c r="D11933" s="188" t="s">
        <v>1975</v>
      </c>
      <c r="E11933" s="189">
        <v>0</v>
      </c>
    </row>
    <row r="11934" spans="1:5" x14ac:dyDescent="0.25">
      <c r="A11934" s="190">
        <v>3705051870</v>
      </c>
      <c r="B11934" s="190" t="s">
        <v>11348</v>
      </c>
      <c r="C11934" s="190" t="s">
        <v>916</v>
      </c>
      <c r="D11934" s="190" t="s">
        <v>1975</v>
      </c>
      <c r="E11934" s="191">
        <v>0</v>
      </c>
    </row>
    <row r="11935" spans="1:5" x14ac:dyDescent="0.25">
      <c r="A11935" s="188">
        <v>3705051871</v>
      </c>
      <c r="B11935" s="188" t="s">
        <v>11352</v>
      </c>
      <c r="C11935" s="188" t="s">
        <v>916</v>
      </c>
      <c r="D11935" s="188" t="s">
        <v>1975</v>
      </c>
      <c r="E11935" s="189">
        <v>0</v>
      </c>
    </row>
    <row r="11936" spans="1:5" x14ac:dyDescent="0.25">
      <c r="A11936" s="190">
        <v>3705051872</v>
      </c>
      <c r="B11936" s="190" t="s">
        <v>11362</v>
      </c>
      <c r="C11936" s="190" t="s">
        <v>916</v>
      </c>
      <c r="D11936" s="190" t="s">
        <v>1975</v>
      </c>
      <c r="E11936" s="191">
        <v>0</v>
      </c>
    </row>
    <row r="11937" spans="1:5" x14ac:dyDescent="0.25">
      <c r="A11937" s="188">
        <v>3705051873</v>
      </c>
      <c r="B11937" s="188" t="s">
        <v>11363</v>
      </c>
      <c r="C11937" s="188" t="s">
        <v>916</v>
      </c>
      <c r="D11937" s="188" t="s">
        <v>1975</v>
      </c>
      <c r="E11937" s="189">
        <v>0</v>
      </c>
    </row>
    <row r="11938" spans="1:5" x14ac:dyDescent="0.25">
      <c r="A11938" s="190">
        <v>3705051874</v>
      </c>
      <c r="B11938" s="190" t="s">
        <v>11364</v>
      </c>
      <c r="C11938" s="190" t="s">
        <v>916</v>
      </c>
      <c r="D11938" s="190" t="s">
        <v>1975</v>
      </c>
      <c r="E11938" s="191">
        <v>0</v>
      </c>
    </row>
    <row r="11939" spans="1:5" x14ac:dyDescent="0.25">
      <c r="A11939" s="188">
        <v>3705051875</v>
      </c>
      <c r="B11939" s="188" t="s">
        <v>11365</v>
      </c>
      <c r="C11939" s="188" t="s">
        <v>916</v>
      </c>
      <c r="D11939" s="188" t="s">
        <v>1975</v>
      </c>
      <c r="E11939" s="189">
        <v>0</v>
      </c>
    </row>
    <row r="11940" spans="1:5" x14ac:dyDescent="0.25">
      <c r="A11940" s="190">
        <v>3705051876</v>
      </c>
      <c r="B11940" s="190" t="s">
        <v>11366</v>
      </c>
      <c r="C11940" s="190" t="s">
        <v>916</v>
      </c>
      <c r="D11940" s="190" t="s">
        <v>1975</v>
      </c>
      <c r="E11940" s="191">
        <v>0</v>
      </c>
    </row>
    <row r="11941" spans="1:5" x14ac:dyDescent="0.25">
      <c r="A11941" s="188">
        <v>3705051877</v>
      </c>
      <c r="B11941" s="188" t="s">
        <v>11367</v>
      </c>
      <c r="C11941" s="188" t="s">
        <v>916</v>
      </c>
      <c r="D11941" s="188" t="s">
        <v>1975</v>
      </c>
      <c r="E11941" s="189">
        <v>0</v>
      </c>
    </row>
    <row r="11942" spans="1:5" x14ac:dyDescent="0.25">
      <c r="A11942" s="190">
        <v>3705051878</v>
      </c>
      <c r="B11942" s="190" t="s">
        <v>11368</v>
      </c>
      <c r="C11942" s="190" t="s">
        <v>916</v>
      </c>
      <c r="D11942" s="190" t="s">
        <v>1975</v>
      </c>
      <c r="E11942" s="191">
        <v>0</v>
      </c>
    </row>
    <row r="11943" spans="1:5" x14ac:dyDescent="0.25">
      <c r="A11943" s="188">
        <v>3705051879</v>
      </c>
      <c r="B11943" s="188" t="s">
        <v>11369</v>
      </c>
      <c r="C11943" s="188" t="s">
        <v>916</v>
      </c>
      <c r="D11943" s="188" t="s">
        <v>1975</v>
      </c>
      <c r="E11943" s="189">
        <v>0</v>
      </c>
    </row>
    <row r="11944" spans="1:5" x14ac:dyDescent="0.25">
      <c r="A11944" s="190">
        <v>3705051880</v>
      </c>
      <c r="B11944" s="190" t="s">
        <v>11370</v>
      </c>
      <c r="C11944" s="190" t="s">
        <v>916</v>
      </c>
      <c r="D11944" s="190" t="s">
        <v>1975</v>
      </c>
      <c r="E11944" s="191">
        <v>0</v>
      </c>
    </row>
    <row r="11945" spans="1:5" x14ac:dyDescent="0.25">
      <c r="A11945" s="188">
        <v>3705051881</v>
      </c>
      <c r="B11945" s="188" t="s">
        <v>11371</v>
      </c>
      <c r="C11945" s="188" t="s">
        <v>916</v>
      </c>
      <c r="D11945" s="188" t="s">
        <v>1975</v>
      </c>
      <c r="E11945" s="189">
        <v>0</v>
      </c>
    </row>
    <row r="11946" spans="1:5" x14ac:dyDescent="0.25">
      <c r="A11946" s="190">
        <v>3705051882</v>
      </c>
      <c r="B11946" s="190" t="s">
        <v>11372</v>
      </c>
      <c r="C11946" s="190" t="s">
        <v>916</v>
      </c>
      <c r="D11946" s="190" t="s">
        <v>1975</v>
      </c>
      <c r="E11946" s="191">
        <v>0</v>
      </c>
    </row>
    <row r="11947" spans="1:5" x14ac:dyDescent="0.25">
      <c r="A11947" s="188">
        <v>3705051883</v>
      </c>
      <c r="B11947" s="188" t="s">
        <v>11371</v>
      </c>
      <c r="C11947" s="188" t="s">
        <v>916</v>
      </c>
      <c r="D11947" s="188" t="s">
        <v>1975</v>
      </c>
      <c r="E11947" s="189">
        <v>0</v>
      </c>
    </row>
    <row r="11948" spans="1:5" x14ac:dyDescent="0.25">
      <c r="A11948" s="190">
        <v>3705051884</v>
      </c>
      <c r="B11948" s="190" t="s">
        <v>11373</v>
      </c>
      <c r="C11948" s="190" t="s">
        <v>916</v>
      </c>
      <c r="D11948" s="190" t="s">
        <v>874</v>
      </c>
      <c r="E11948" s="191">
        <v>0</v>
      </c>
    </row>
    <row r="11949" spans="1:5" x14ac:dyDescent="0.25">
      <c r="A11949" s="188">
        <v>3705051885</v>
      </c>
      <c r="B11949" s="188" t="s">
        <v>11374</v>
      </c>
      <c r="C11949" s="188" t="s">
        <v>916</v>
      </c>
      <c r="D11949" s="188" t="s">
        <v>874</v>
      </c>
      <c r="E11949" s="189">
        <v>0</v>
      </c>
    </row>
    <row r="11950" spans="1:5" x14ac:dyDescent="0.25">
      <c r="A11950" s="190">
        <v>3705051886</v>
      </c>
      <c r="B11950" s="190" t="s">
        <v>11375</v>
      </c>
      <c r="C11950" s="190" t="s">
        <v>916</v>
      </c>
      <c r="D11950" s="190" t="s">
        <v>874</v>
      </c>
      <c r="E11950" s="191">
        <v>0</v>
      </c>
    </row>
    <row r="11951" spans="1:5" x14ac:dyDescent="0.25">
      <c r="A11951" s="188">
        <v>3705051887</v>
      </c>
      <c r="B11951" s="188" t="s">
        <v>11376</v>
      </c>
      <c r="C11951" s="188" t="s">
        <v>916</v>
      </c>
      <c r="D11951" s="188" t="s">
        <v>874</v>
      </c>
      <c r="E11951" s="189">
        <v>0</v>
      </c>
    </row>
    <row r="11952" spans="1:5" x14ac:dyDescent="0.25">
      <c r="A11952" s="190">
        <v>3705051888</v>
      </c>
      <c r="B11952" s="190" t="s">
        <v>11377</v>
      </c>
      <c r="C11952" s="190" t="s">
        <v>916</v>
      </c>
      <c r="D11952" s="190" t="s">
        <v>874</v>
      </c>
      <c r="E11952" s="191">
        <v>0</v>
      </c>
    </row>
    <row r="11953" spans="1:5" x14ac:dyDescent="0.25">
      <c r="A11953" s="188">
        <v>3705051889</v>
      </c>
      <c r="B11953" s="188" t="s">
        <v>11378</v>
      </c>
      <c r="C11953" s="188" t="s">
        <v>916</v>
      </c>
      <c r="D11953" s="188" t="s">
        <v>874</v>
      </c>
      <c r="E11953" s="189">
        <v>0</v>
      </c>
    </row>
    <row r="11954" spans="1:5" x14ac:dyDescent="0.25">
      <c r="A11954" s="190">
        <v>3705051890</v>
      </c>
      <c r="B11954" s="190" t="s">
        <v>11379</v>
      </c>
      <c r="C11954" s="190" t="s">
        <v>916</v>
      </c>
      <c r="D11954" s="190" t="s">
        <v>874</v>
      </c>
      <c r="E11954" s="191">
        <v>0</v>
      </c>
    </row>
    <row r="11955" spans="1:5" x14ac:dyDescent="0.25">
      <c r="A11955" s="188">
        <v>3705051891</v>
      </c>
      <c r="B11955" s="188" t="s">
        <v>11380</v>
      </c>
      <c r="C11955" s="188" t="s">
        <v>916</v>
      </c>
      <c r="D11955" s="188" t="s">
        <v>874</v>
      </c>
      <c r="E11955" s="189">
        <v>0</v>
      </c>
    </row>
    <row r="11956" spans="1:5" x14ac:dyDescent="0.25">
      <c r="A11956" s="190">
        <v>3705051892</v>
      </c>
      <c r="B11956" s="190" t="s">
        <v>8935</v>
      </c>
      <c r="C11956" s="190" t="s">
        <v>916</v>
      </c>
      <c r="D11956" s="190" t="s">
        <v>874</v>
      </c>
      <c r="E11956" s="191">
        <v>0</v>
      </c>
    </row>
    <row r="11957" spans="1:5" x14ac:dyDescent="0.25">
      <c r="A11957" s="188">
        <v>3705051893</v>
      </c>
      <c r="B11957" s="188" t="s">
        <v>8936</v>
      </c>
      <c r="C11957" s="188" t="s">
        <v>916</v>
      </c>
      <c r="D11957" s="188" t="s">
        <v>479</v>
      </c>
      <c r="E11957" s="189">
        <v>0</v>
      </c>
    </row>
    <row r="11958" spans="1:5" x14ac:dyDescent="0.25">
      <c r="A11958" s="190">
        <v>3705051894</v>
      </c>
      <c r="B11958" s="190" t="s">
        <v>8937</v>
      </c>
      <c r="C11958" s="190" t="s">
        <v>916</v>
      </c>
      <c r="D11958" s="190" t="s">
        <v>479</v>
      </c>
      <c r="E11958" s="191">
        <v>0</v>
      </c>
    </row>
    <row r="11959" spans="1:5" x14ac:dyDescent="0.25">
      <c r="A11959" s="188">
        <v>3705051895</v>
      </c>
      <c r="B11959" s="188" t="s">
        <v>8938</v>
      </c>
      <c r="C11959" s="188" t="s">
        <v>916</v>
      </c>
      <c r="D11959" s="188" t="s">
        <v>479</v>
      </c>
      <c r="E11959" s="189">
        <v>0</v>
      </c>
    </row>
    <row r="11960" spans="1:5" x14ac:dyDescent="0.25">
      <c r="A11960" s="190">
        <v>3705051896</v>
      </c>
      <c r="B11960" s="190" t="s">
        <v>8939</v>
      </c>
      <c r="C11960" s="190" t="s">
        <v>916</v>
      </c>
      <c r="D11960" s="190" t="s">
        <v>874</v>
      </c>
      <c r="E11960" s="191">
        <v>0</v>
      </c>
    </row>
    <row r="11961" spans="1:5" x14ac:dyDescent="0.25">
      <c r="A11961" s="188">
        <v>3705051897</v>
      </c>
      <c r="B11961" s="188" t="s">
        <v>8940</v>
      </c>
      <c r="C11961" s="188" t="s">
        <v>916</v>
      </c>
      <c r="D11961" s="188" t="s">
        <v>479</v>
      </c>
      <c r="E11961" s="189">
        <v>0</v>
      </c>
    </row>
    <row r="11962" spans="1:5" x14ac:dyDescent="0.25">
      <c r="A11962" s="190">
        <v>3705051898</v>
      </c>
      <c r="B11962" s="190" t="s">
        <v>11381</v>
      </c>
      <c r="C11962" s="190" t="s">
        <v>916</v>
      </c>
      <c r="D11962" s="190" t="s">
        <v>479</v>
      </c>
      <c r="E11962" s="191">
        <v>0</v>
      </c>
    </row>
    <row r="11963" spans="1:5" x14ac:dyDescent="0.25">
      <c r="A11963" s="188">
        <v>3705051899</v>
      </c>
      <c r="B11963" s="188" t="s">
        <v>11382</v>
      </c>
      <c r="C11963" s="188" t="s">
        <v>916</v>
      </c>
      <c r="D11963" s="188" t="s">
        <v>479</v>
      </c>
      <c r="E11963" s="189">
        <v>0</v>
      </c>
    </row>
    <row r="11964" spans="1:5" x14ac:dyDescent="0.25">
      <c r="A11964" s="190">
        <v>3705051900</v>
      </c>
      <c r="B11964" s="190" t="s">
        <v>11383</v>
      </c>
      <c r="C11964" s="190" t="s">
        <v>916</v>
      </c>
      <c r="D11964" s="190" t="s">
        <v>874</v>
      </c>
      <c r="E11964" s="191">
        <v>0</v>
      </c>
    </row>
    <row r="11965" spans="1:5" x14ac:dyDescent="0.25">
      <c r="A11965" s="188">
        <v>3705051901</v>
      </c>
      <c r="B11965" s="188" t="s">
        <v>11384</v>
      </c>
      <c r="C11965" s="188" t="s">
        <v>916</v>
      </c>
      <c r="D11965" s="188" t="s">
        <v>479</v>
      </c>
      <c r="E11965" s="189">
        <v>0</v>
      </c>
    </row>
    <row r="11966" spans="1:5" x14ac:dyDescent="0.25">
      <c r="A11966" s="190">
        <v>3705051902</v>
      </c>
      <c r="B11966" s="190" t="s">
        <v>2073</v>
      </c>
      <c r="C11966" s="190" t="s">
        <v>916</v>
      </c>
      <c r="D11966" s="190" t="s">
        <v>479</v>
      </c>
      <c r="E11966" s="191">
        <v>0</v>
      </c>
    </row>
    <row r="11967" spans="1:5" x14ac:dyDescent="0.25">
      <c r="A11967" s="188">
        <v>3705051903</v>
      </c>
      <c r="B11967" s="188" t="s">
        <v>11385</v>
      </c>
      <c r="C11967" s="188" t="s">
        <v>916</v>
      </c>
      <c r="D11967" s="188" t="s">
        <v>479</v>
      </c>
      <c r="E11967" s="189">
        <v>0</v>
      </c>
    </row>
    <row r="11968" spans="1:5" x14ac:dyDescent="0.25">
      <c r="A11968" s="190">
        <v>3705051904</v>
      </c>
      <c r="B11968" s="190" t="s">
        <v>11386</v>
      </c>
      <c r="C11968" s="190" t="s">
        <v>916</v>
      </c>
      <c r="D11968" s="190" t="s">
        <v>602</v>
      </c>
      <c r="E11968" s="191">
        <v>0</v>
      </c>
    </row>
    <row r="11969" spans="1:5" x14ac:dyDescent="0.25">
      <c r="A11969" s="188">
        <v>3705051905</v>
      </c>
      <c r="B11969" s="188" t="s">
        <v>11387</v>
      </c>
      <c r="C11969" s="188" t="s">
        <v>916</v>
      </c>
      <c r="D11969" s="188" t="s">
        <v>479</v>
      </c>
      <c r="E11969" s="189">
        <v>0</v>
      </c>
    </row>
    <row r="11970" spans="1:5" x14ac:dyDescent="0.25">
      <c r="A11970" s="190">
        <v>3705051906</v>
      </c>
      <c r="B11970" s="190" t="s">
        <v>11388</v>
      </c>
      <c r="C11970" s="190" t="s">
        <v>916</v>
      </c>
      <c r="D11970" s="190" t="s">
        <v>602</v>
      </c>
      <c r="E11970" s="191">
        <v>0</v>
      </c>
    </row>
    <row r="11971" spans="1:5" x14ac:dyDescent="0.25">
      <c r="A11971" s="188">
        <v>3705051907</v>
      </c>
      <c r="B11971" s="188" t="s">
        <v>11389</v>
      </c>
      <c r="C11971" s="188" t="s">
        <v>916</v>
      </c>
      <c r="D11971" s="188" t="s">
        <v>1975</v>
      </c>
      <c r="E11971" s="189">
        <v>0</v>
      </c>
    </row>
    <row r="11972" spans="1:5" x14ac:dyDescent="0.25">
      <c r="A11972" s="190">
        <v>3705051908</v>
      </c>
      <c r="B11972" s="190" t="s">
        <v>11390</v>
      </c>
      <c r="C11972" s="190" t="s">
        <v>916</v>
      </c>
      <c r="D11972" s="190" t="s">
        <v>1975</v>
      </c>
      <c r="E11972" s="191">
        <v>0</v>
      </c>
    </row>
    <row r="11973" spans="1:5" x14ac:dyDescent="0.25">
      <c r="A11973" s="188">
        <v>3705051909</v>
      </c>
      <c r="B11973" s="188" t="s">
        <v>11391</v>
      </c>
      <c r="C11973" s="188" t="s">
        <v>916</v>
      </c>
      <c r="D11973" s="188" t="s">
        <v>2002</v>
      </c>
      <c r="E11973" s="189">
        <v>0</v>
      </c>
    </row>
    <row r="11974" spans="1:5" x14ac:dyDescent="0.25">
      <c r="A11974" s="190">
        <v>3705051910</v>
      </c>
      <c r="B11974" s="190" t="s">
        <v>11392</v>
      </c>
      <c r="C11974" s="190" t="s">
        <v>916</v>
      </c>
      <c r="D11974" s="190" t="s">
        <v>2002</v>
      </c>
      <c r="E11974" s="191">
        <v>0</v>
      </c>
    </row>
    <row r="11975" spans="1:5" x14ac:dyDescent="0.25">
      <c r="A11975" s="188">
        <v>3705051911</v>
      </c>
      <c r="B11975" s="188" t="s">
        <v>11393</v>
      </c>
      <c r="C11975" s="188" t="s">
        <v>916</v>
      </c>
      <c r="D11975" s="188" t="s">
        <v>2002</v>
      </c>
      <c r="E11975" s="189">
        <v>0</v>
      </c>
    </row>
    <row r="11976" spans="1:5" x14ac:dyDescent="0.25">
      <c r="A11976" s="190">
        <v>3705051912</v>
      </c>
      <c r="B11976" s="190" t="s">
        <v>11394</v>
      </c>
      <c r="C11976" s="190" t="s">
        <v>916</v>
      </c>
      <c r="D11976" s="190" t="s">
        <v>2002</v>
      </c>
      <c r="E11976" s="191">
        <v>0</v>
      </c>
    </row>
    <row r="11977" spans="1:5" x14ac:dyDescent="0.25">
      <c r="A11977" s="188">
        <v>3705051913</v>
      </c>
      <c r="B11977" s="188" t="s">
        <v>8941</v>
      </c>
      <c r="C11977" s="188" t="s">
        <v>916</v>
      </c>
      <c r="D11977" s="188" t="s">
        <v>479</v>
      </c>
      <c r="E11977" s="189">
        <v>0</v>
      </c>
    </row>
    <row r="11978" spans="1:5" x14ac:dyDescent="0.25">
      <c r="A11978" s="190">
        <v>3705051914</v>
      </c>
      <c r="B11978" s="190" t="s">
        <v>11395</v>
      </c>
      <c r="C11978" s="190" t="s">
        <v>916</v>
      </c>
      <c r="D11978" s="190" t="s">
        <v>479</v>
      </c>
      <c r="E11978" s="191">
        <v>0</v>
      </c>
    </row>
    <row r="11979" spans="1:5" x14ac:dyDescent="0.25">
      <c r="A11979" s="188">
        <v>3705051915</v>
      </c>
      <c r="B11979" s="188" t="s">
        <v>11396</v>
      </c>
      <c r="C11979" s="188" t="s">
        <v>916</v>
      </c>
      <c r="D11979" s="188" t="s">
        <v>479</v>
      </c>
      <c r="E11979" s="189">
        <v>0</v>
      </c>
    </row>
    <row r="11980" spans="1:5" x14ac:dyDescent="0.25">
      <c r="A11980" s="190">
        <v>3705051916</v>
      </c>
      <c r="B11980" s="190" t="s">
        <v>11397</v>
      </c>
      <c r="C11980" s="190" t="s">
        <v>916</v>
      </c>
      <c r="D11980" s="190" t="s">
        <v>479</v>
      </c>
      <c r="E11980" s="191">
        <v>0</v>
      </c>
    </row>
    <row r="11981" spans="1:5" x14ac:dyDescent="0.25">
      <c r="A11981" s="188">
        <v>3705051917</v>
      </c>
      <c r="B11981" s="188" t="s">
        <v>11398</v>
      </c>
      <c r="C11981" s="188" t="s">
        <v>916</v>
      </c>
      <c r="D11981" s="188" t="s">
        <v>479</v>
      </c>
      <c r="E11981" s="189">
        <v>0</v>
      </c>
    </row>
    <row r="11982" spans="1:5" x14ac:dyDescent="0.25">
      <c r="A11982" s="190">
        <v>3705051918</v>
      </c>
      <c r="B11982" s="190" t="s">
        <v>11399</v>
      </c>
      <c r="C11982" s="190" t="s">
        <v>916</v>
      </c>
      <c r="D11982" s="190" t="s">
        <v>479</v>
      </c>
      <c r="E11982" s="191">
        <v>0</v>
      </c>
    </row>
    <row r="11983" spans="1:5" x14ac:dyDescent="0.25">
      <c r="A11983" s="188">
        <v>3705051919</v>
      </c>
      <c r="B11983" s="188" t="s">
        <v>11400</v>
      </c>
      <c r="C11983" s="188" t="s">
        <v>916</v>
      </c>
      <c r="D11983" s="188" t="s">
        <v>479</v>
      </c>
      <c r="E11983" s="189">
        <v>0</v>
      </c>
    </row>
    <row r="11984" spans="1:5" x14ac:dyDescent="0.25">
      <c r="A11984" s="190">
        <v>3705051920</v>
      </c>
      <c r="B11984" s="190" t="s">
        <v>11401</v>
      </c>
      <c r="C11984" s="190" t="s">
        <v>916</v>
      </c>
      <c r="D11984" s="190" t="s">
        <v>479</v>
      </c>
      <c r="E11984" s="191">
        <v>0</v>
      </c>
    </row>
    <row r="11985" spans="1:5" x14ac:dyDescent="0.25">
      <c r="A11985" s="188">
        <v>3705051921</v>
      </c>
      <c r="B11985" s="188" t="s">
        <v>11402</v>
      </c>
      <c r="C11985" s="188" t="s">
        <v>916</v>
      </c>
      <c r="D11985" s="188" t="s">
        <v>479</v>
      </c>
      <c r="E11985" s="189">
        <v>0</v>
      </c>
    </row>
    <row r="11986" spans="1:5" x14ac:dyDescent="0.25">
      <c r="A11986" s="190">
        <v>3705051922</v>
      </c>
      <c r="B11986" s="190" t="s">
        <v>11403</v>
      </c>
      <c r="C11986" s="190" t="s">
        <v>916</v>
      </c>
      <c r="D11986" s="190" t="s">
        <v>479</v>
      </c>
      <c r="E11986" s="191">
        <v>0</v>
      </c>
    </row>
    <row r="11987" spans="1:5" x14ac:dyDescent="0.25">
      <c r="A11987" s="188">
        <v>3705051923</v>
      </c>
      <c r="B11987" s="188" t="s">
        <v>11404</v>
      </c>
      <c r="C11987" s="188" t="s">
        <v>916</v>
      </c>
      <c r="D11987" s="188" t="s">
        <v>1975</v>
      </c>
      <c r="E11987" s="189">
        <v>0</v>
      </c>
    </row>
    <row r="11988" spans="1:5" x14ac:dyDescent="0.25">
      <c r="A11988" s="190">
        <v>3705051924</v>
      </c>
      <c r="B11988" s="190" t="s">
        <v>11405</v>
      </c>
      <c r="C11988" s="190" t="s">
        <v>916</v>
      </c>
      <c r="D11988" s="190" t="s">
        <v>1975</v>
      </c>
      <c r="E11988" s="191">
        <v>0</v>
      </c>
    </row>
    <row r="11989" spans="1:5" x14ac:dyDescent="0.25">
      <c r="A11989" s="188">
        <v>3705051925</v>
      </c>
      <c r="B11989" s="188" t="s">
        <v>11406</v>
      </c>
      <c r="C11989" s="188" t="s">
        <v>916</v>
      </c>
      <c r="D11989" s="188" t="s">
        <v>479</v>
      </c>
      <c r="E11989" s="189">
        <v>0</v>
      </c>
    </row>
    <row r="11990" spans="1:5" x14ac:dyDescent="0.25">
      <c r="A11990" s="190">
        <v>3705051926</v>
      </c>
      <c r="B11990" s="190" t="s">
        <v>11407</v>
      </c>
      <c r="C11990" s="190" t="s">
        <v>916</v>
      </c>
      <c r="D11990" s="190" t="s">
        <v>479</v>
      </c>
      <c r="E11990" s="191">
        <v>0</v>
      </c>
    </row>
    <row r="11991" spans="1:5" x14ac:dyDescent="0.25">
      <c r="A11991" s="188">
        <v>3705051927</v>
      </c>
      <c r="B11991" s="188" t="s">
        <v>11408</v>
      </c>
      <c r="C11991" s="188" t="s">
        <v>916</v>
      </c>
      <c r="D11991" s="188" t="s">
        <v>479</v>
      </c>
      <c r="E11991" s="189">
        <v>0</v>
      </c>
    </row>
    <row r="11992" spans="1:5" x14ac:dyDescent="0.25">
      <c r="A11992" s="190">
        <v>3705051928</v>
      </c>
      <c r="B11992" s="190" t="s">
        <v>11409</v>
      </c>
      <c r="C11992" s="190" t="s">
        <v>916</v>
      </c>
      <c r="D11992" s="190" t="s">
        <v>479</v>
      </c>
      <c r="E11992" s="191">
        <v>0</v>
      </c>
    </row>
    <row r="11993" spans="1:5" x14ac:dyDescent="0.25">
      <c r="A11993" s="188">
        <v>3705051929</v>
      </c>
      <c r="B11993" s="188" t="s">
        <v>11410</v>
      </c>
      <c r="C11993" s="188" t="s">
        <v>916</v>
      </c>
      <c r="D11993" s="188" t="s">
        <v>479</v>
      </c>
      <c r="E11993" s="189">
        <v>0</v>
      </c>
    </row>
    <row r="11994" spans="1:5" x14ac:dyDescent="0.25">
      <c r="A11994" s="190">
        <v>3705051930</v>
      </c>
      <c r="B11994" s="190" t="s">
        <v>11411</v>
      </c>
      <c r="C11994" s="190" t="s">
        <v>916</v>
      </c>
      <c r="D11994" s="190" t="s">
        <v>479</v>
      </c>
      <c r="E11994" s="191">
        <v>0</v>
      </c>
    </row>
    <row r="11995" spans="1:5" x14ac:dyDescent="0.25">
      <c r="A11995" s="188">
        <v>3705051931</v>
      </c>
      <c r="B11995" s="188" t="s">
        <v>11412</v>
      </c>
      <c r="C11995" s="188" t="s">
        <v>916</v>
      </c>
      <c r="D11995" s="188" t="s">
        <v>479</v>
      </c>
      <c r="E11995" s="189">
        <v>0</v>
      </c>
    </row>
    <row r="11996" spans="1:5" x14ac:dyDescent="0.25">
      <c r="A11996" s="190">
        <v>3705051932</v>
      </c>
      <c r="B11996" s="190" t="s">
        <v>11413</v>
      </c>
      <c r="C11996" s="190" t="s">
        <v>916</v>
      </c>
      <c r="D11996" s="190" t="s">
        <v>479</v>
      </c>
      <c r="E11996" s="191">
        <v>0</v>
      </c>
    </row>
    <row r="11997" spans="1:5" x14ac:dyDescent="0.25">
      <c r="A11997" s="188">
        <v>3705051933</v>
      </c>
      <c r="B11997" s="188" t="s">
        <v>11414</v>
      </c>
      <c r="C11997" s="188" t="s">
        <v>916</v>
      </c>
      <c r="D11997" s="188" t="s">
        <v>479</v>
      </c>
      <c r="E11997" s="189">
        <v>0</v>
      </c>
    </row>
    <row r="11998" spans="1:5" x14ac:dyDescent="0.25">
      <c r="A11998" s="190">
        <v>3705051934</v>
      </c>
      <c r="B11998" s="190" t="s">
        <v>11415</v>
      </c>
      <c r="C11998" s="190" t="s">
        <v>916</v>
      </c>
      <c r="D11998" s="190" t="s">
        <v>479</v>
      </c>
      <c r="E11998" s="191">
        <v>0</v>
      </c>
    </row>
    <row r="11999" spans="1:5" x14ac:dyDescent="0.25">
      <c r="A11999" s="188">
        <v>3705051935</v>
      </c>
      <c r="B11999" s="188" t="s">
        <v>11416</v>
      </c>
      <c r="C11999" s="188" t="s">
        <v>916</v>
      </c>
      <c r="D11999" s="188" t="s">
        <v>479</v>
      </c>
      <c r="E11999" s="189">
        <v>0</v>
      </c>
    </row>
    <row r="12000" spans="1:5" x14ac:dyDescent="0.25">
      <c r="A12000" s="190">
        <v>3705051936</v>
      </c>
      <c r="B12000" s="190" t="s">
        <v>11417</v>
      </c>
      <c r="C12000" s="190" t="s">
        <v>916</v>
      </c>
      <c r="D12000" s="190" t="s">
        <v>479</v>
      </c>
      <c r="E12000" s="191">
        <v>0</v>
      </c>
    </row>
    <row r="12001" spans="1:5" x14ac:dyDescent="0.25">
      <c r="A12001" s="188">
        <v>3705051937</v>
      </c>
      <c r="B12001" s="188" t="s">
        <v>11418</v>
      </c>
      <c r="C12001" s="188" t="s">
        <v>916</v>
      </c>
      <c r="D12001" s="188" t="s">
        <v>479</v>
      </c>
      <c r="E12001" s="189">
        <v>0</v>
      </c>
    </row>
    <row r="12002" spans="1:5" x14ac:dyDescent="0.25">
      <c r="A12002" s="190">
        <v>3705051938</v>
      </c>
      <c r="B12002" s="190" t="s">
        <v>11419</v>
      </c>
      <c r="C12002" s="190" t="s">
        <v>916</v>
      </c>
      <c r="D12002" s="190" t="s">
        <v>479</v>
      </c>
      <c r="E12002" s="191">
        <v>0</v>
      </c>
    </row>
    <row r="12003" spans="1:5" x14ac:dyDescent="0.25">
      <c r="A12003" s="188">
        <v>3705051939</v>
      </c>
      <c r="B12003" s="188" t="s">
        <v>11420</v>
      </c>
      <c r="C12003" s="188" t="s">
        <v>916</v>
      </c>
      <c r="D12003" s="188" t="s">
        <v>479</v>
      </c>
      <c r="E12003" s="189">
        <v>0</v>
      </c>
    </row>
    <row r="12004" spans="1:5" x14ac:dyDescent="0.25">
      <c r="A12004" s="190">
        <v>3705051940</v>
      </c>
      <c r="B12004" s="190" t="s">
        <v>11421</v>
      </c>
      <c r="C12004" s="190" t="s">
        <v>916</v>
      </c>
      <c r="D12004" s="190" t="s">
        <v>1975</v>
      </c>
      <c r="E12004" s="191">
        <v>0</v>
      </c>
    </row>
    <row r="12005" spans="1:5" x14ac:dyDescent="0.25">
      <c r="A12005" s="188">
        <v>3705051941</v>
      </c>
      <c r="B12005" s="188" t="s">
        <v>11420</v>
      </c>
      <c r="C12005" s="188" t="s">
        <v>916</v>
      </c>
      <c r="D12005" s="188" t="s">
        <v>479</v>
      </c>
      <c r="E12005" s="189">
        <v>0</v>
      </c>
    </row>
    <row r="12006" spans="1:5" x14ac:dyDescent="0.25">
      <c r="A12006" s="190">
        <v>3705051942</v>
      </c>
      <c r="B12006" s="190" t="s">
        <v>11422</v>
      </c>
      <c r="C12006" s="190" t="s">
        <v>916</v>
      </c>
      <c r="D12006" s="190" t="s">
        <v>479</v>
      </c>
      <c r="E12006" s="191">
        <v>0</v>
      </c>
    </row>
    <row r="12007" spans="1:5" x14ac:dyDescent="0.25">
      <c r="A12007" s="188">
        <v>3705051943</v>
      </c>
      <c r="B12007" s="188" t="s">
        <v>11423</v>
      </c>
      <c r="C12007" s="188" t="s">
        <v>916</v>
      </c>
      <c r="D12007" s="188" t="s">
        <v>479</v>
      </c>
      <c r="E12007" s="189">
        <v>0</v>
      </c>
    </row>
    <row r="12008" spans="1:5" x14ac:dyDescent="0.25">
      <c r="A12008" s="190">
        <v>3705051944</v>
      </c>
      <c r="B12008" s="190" t="s">
        <v>11424</v>
      </c>
      <c r="C12008" s="190" t="s">
        <v>916</v>
      </c>
      <c r="D12008" s="190" t="s">
        <v>479</v>
      </c>
      <c r="E12008" s="191">
        <v>0</v>
      </c>
    </row>
    <row r="12009" spans="1:5" x14ac:dyDescent="0.25">
      <c r="A12009" s="188">
        <v>3705051945</v>
      </c>
      <c r="B12009" s="188" t="s">
        <v>11425</v>
      </c>
      <c r="C12009" s="188" t="s">
        <v>916</v>
      </c>
      <c r="D12009" s="188" t="s">
        <v>479</v>
      </c>
      <c r="E12009" s="189">
        <v>0</v>
      </c>
    </row>
    <row r="12010" spans="1:5" x14ac:dyDescent="0.25">
      <c r="A12010" s="190">
        <v>3705051946</v>
      </c>
      <c r="B12010" s="190" t="s">
        <v>11426</v>
      </c>
      <c r="C12010" s="190" t="s">
        <v>916</v>
      </c>
      <c r="D12010" s="190" t="s">
        <v>479</v>
      </c>
      <c r="E12010" s="191">
        <v>0</v>
      </c>
    </row>
    <row r="12011" spans="1:5" x14ac:dyDescent="0.25">
      <c r="A12011" s="188">
        <v>3705051947</v>
      </c>
      <c r="B12011" s="188" t="s">
        <v>11427</v>
      </c>
      <c r="C12011" s="188" t="s">
        <v>916</v>
      </c>
      <c r="D12011" s="188" t="s">
        <v>1975</v>
      </c>
      <c r="E12011" s="189">
        <v>0</v>
      </c>
    </row>
    <row r="12012" spans="1:5" x14ac:dyDescent="0.25">
      <c r="A12012" s="190">
        <v>3705051948</v>
      </c>
      <c r="B12012" s="190" t="s">
        <v>11428</v>
      </c>
      <c r="C12012" s="190" t="s">
        <v>916</v>
      </c>
      <c r="D12012" s="190" t="s">
        <v>479</v>
      </c>
      <c r="E12012" s="191">
        <v>0</v>
      </c>
    </row>
    <row r="12013" spans="1:5" x14ac:dyDescent="0.25">
      <c r="A12013" s="188">
        <v>3705051949</v>
      </c>
      <c r="B12013" s="188" t="s">
        <v>11429</v>
      </c>
      <c r="C12013" s="188" t="s">
        <v>916</v>
      </c>
      <c r="D12013" s="188" t="s">
        <v>1975</v>
      </c>
      <c r="E12013" s="189">
        <v>0</v>
      </c>
    </row>
    <row r="12014" spans="1:5" x14ac:dyDescent="0.25">
      <c r="A12014" s="190">
        <v>3705051950</v>
      </c>
      <c r="B12014" s="190" t="s">
        <v>11430</v>
      </c>
      <c r="C12014" s="190" t="s">
        <v>916</v>
      </c>
      <c r="D12014" s="190" t="s">
        <v>479</v>
      </c>
      <c r="E12014" s="191">
        <v>0</v>
      </c>
    </row>
    <row r="12015" spans="1:5" x14ac:dyDescent="0.25">
      <c r="A12015" s="188">
        <v>3705051951</v>
      </c>
      <c r="B12015" s="188" t="s">
        <v>11431</v>
      </c>
      <c r="C12015" s="188" t="s">
        <v>916</v>
      </c>
      <c r="D12015" s="188" t="s">
        <v>479</v>
      </c>
      <c r="E12015" s="189">
        <v>0</v>
      </c>
    </row>
    <row r="12016" spans="1:5" x14ac:dyDescent="0.25">
      <c r="A12016" s="190">
        <v>3705051952</v>
      </c>
      <c r="B12016" s="190" t="s">
        <v>11432</v>
      </c>
      <c r="C12016" s="190" t="s">
        <v>916</v>
      </c>
      <c r="D12016" s="190" t="s">
        <v>479</v>
      </c>
      <c r="E12016" s="191">
        <v>0</v>
      </c>
    </row>
    <row r="12017" spans="1:5" x14ac:dyDescent="0.25">
      <c r="A12017" s="188">
        <v>3705051953</v>
      </c>
      <c r="B12017" s="188" t="s">
        <v>11433</v>
      </c>
      <c r="C12017" s="188" t="s">
        <v>916</v>
      </c>
      <c r="D12017" s="188" t="s">
        <v>479</v>
      </c>
      <c r="E12017" s="189">
        <v>0</v>
      </c>
    </row>
    <row r="12018" spans="1:5" x14ac:dyDescent="0.25">
      <c r="A12018" s="190">
        <v>3705051954</v>
      </c>
      <c r="B12018" s="190" t="s">
        <v>11434</v>
      </c>
      <c r="C12018" s="190" t="s">
        <v>916</v>
      </c>
      <c r="D12018" s="190" t="s">
        <v>479</v>
      </c>
      <c r="E12018" s="191">
        <v>0</v>
      </c>
    </row>
    <row r="12019" spans="1:5" x14ac:dyDescent="0.25">
      <c r="A12019" s="188">
        <v>3705051955</v>
      </c>
      <c r="B12019" s="188" t="s">
        <v>11435</v>
      </c>
      <c r="C12019" s="188" t="s">
        <v>916</v>
      </c>
      <c r="D12019" s="188" t="s">
        <v>479</v>
      </c>
      <c r="E12019" s="189">
        <v>0</v>
      </c>
    </row>
    <row r="12020" spans="1:5" x14ac:dyDescent="0.25">
      <c r="A12020" s="190">
        <v>3705051956</v>
      </c>
      <c r="B12020" s="190" t="s">
        <v>11436</v>
      </c>
      <c r="C12020" s="190" t="s">
        <v>916</v>
      </c>
      <c r="D12020" s="190" t="s">
        <v>479</v>
      </c>
      <c r="E12020" s="191">
        <v>0</v>
      </c>
    </row>
    <row r="12021" spans="1:5" x14ac:dyDescent="0.25">
      <c r="A12021" s="188">
        <v>3705051957</v>
      </c>
      <c r="B12021" s="188" t="s">
        <v>11437</v>
      </c>
      <c r="C12021" s="188" t="s">
        <v>916</v>
      </c>
      <c r="D12021" s="188" t="s">
        <v>479</v>
      </c>
      <c r="E12021" s="189">
        <v>0</v>
      </c>
    </row>
    <row r="12022" spans="1:5" x14ac:dyDescent="0.25">
      <c r="A12022" s="190">
        <v>3705051958</v>
      </c>
      <c r="B12022" s="190" t="s">
        <v>11438</v>
      </c>
      <c r="C12022" s="190" t="s">
        <v>916</v>
      </c>
      <c r="D12022" s="190" t="s">
        <v>479</v>
      </c>
      <c r="E12022" s="191">
        <v>0</v>
      </c>
    </row>
    <row r="12023" spans="1:5" x14ac:dyDescent="0.25">
      <c r="A12023" s="188">
        <v>3705051959</v>
      </c>
      <c r="B12023" s="188" t="s">
        <v>11439</v>
      </c>
      <c r="C12023" s="188" t="s">
        <v>916</v>
      </c>
      <c r="D12023" s="188" t="s">
        <v>479</v>
      </c>
      <c r="E12023" s="189">
        <v>0</v>
      </c>
    </row>
    <row r="12024" spans="1:5" x14ac:dyDescent="0.25">
      <c r="A12024" s="190">
        <v>3705051960</v>
      </c>
      <c r="B12024" s="190" t="s">
        <v>11440</v>
      </c>
      <c r="C12024" s="190" t="s">
        <v>916</v>
      </c>
      <c r="D12024" s="190" t="s">
        <v>479</v>
      </c>
      <c r="E12024" s="191">
        <v>0</v>
      </c>
    </row>
    <row r="12025" spans="1:5" x14ac:dyDescent="0.25">
      <c r="A12025" s="188">
        <v>3705051961</v>
      </c>
      <c r="B12025" s="188" t="s">
        <v>11441</v>
      </c>
      <c r="C12025" s="188" t="s">
        <v>916</v>
      </c>
      <c r="D12025" s="188" t="s">
        <v>479</v>
      </c>
      <c r="E12025" s="189">
        <v>0</v>
      </c>
    </row>
    <row r="12026" spans="1:5" x14ac:dyDescent="0.25">
      <c r="A12026" s="190">
        <v>3705051962</v>
      </c>
      <c r="B12026" s="190" t="s">
        <v>11442</v>
      </c>
      <c r="C12026" s="190" t="s">
        <v>916</v>
      </c>
      <c r="D12026" s="190" t="s">
        <v>1975</v>
      </c>
      <c r="E12026" s="191">
        <v>0</v>
      </c>
    </row>
    <row r="12027" spans="1:5" x14ac:dyDescent="0.25">
      <c r="A12027" s="188">
        <v>3705051963</v>
      </c>
      <c r="B12027" s="188" t="s">
        <v>11443</v>
      </c>
      <c r="C12027" s="188" t="s">
        <v>916</v>
      </c>
      <c r="D12027" s="188" t="s">
        <v>478</v>
      </c>
      <c r="E12027" s="189">
        <v>0</v>
      </c>
    </row>
    <row r="12028" spans="1:5" x14ac:dyDescent="0.25">
      <c r="A12028" s="190">
        <v>3705051964</v>
      </c>
      <c r="B12028" s="190" t="s">
        <v>11444</v>
      </c>
      <c r="C12028" s="190" t="s">
        <v>916</v>
      </c>
      <c r="D12028" s="190" t="s">
        <v>479</v>
      </c>
      <c r="E12028" s="191">
        <v>0</v>
      </c>
    </row>
    <row r="12029" spans="1:5" x14ac:dyDescent="0.25">
      <c r="A12029" s="188">
        <v>3705051965</v>
      </c>
      <c r="B12029" s="188" t="s">
        <v>11445</v>
      </c>
      <c r="C12029" s="188" t="s">
        <v>916</v>
      </c>
      <c r="D12029" s="188" t="s">
        <v>479</v>
      </c>
      <c r="E12029" s="189">
        <v>0</v>
      </c>
    </row>
    <row r="12030" spans="1:5" x14ac:dyDescent="0.25">
      <c r="A12030" s="190">
        <v>3705051966</v>
      </c>
      <c r="B12030" s="190" t="s">
        <v>11446</v>
      </c>
      <c r="C12030" s="190" t="s">
        <v>916</v>
      </c>
      <c r="D12030" s="190" t="s">
        <v>3113</v>
      </c>
      <c r="E12030" s="191">
        <v>0</v>
      </c>
    </row>
    <row r="12031" spans="1:5" x14ac:dyDescent="0.25">
      <c r="A12031" s="188">
        <v>3705051967</v>
      </c>
      <c r="B12031" s="188" t="s">
        <v>11447</v>
      </c>
      <c r="C12031" s="188" t="s">
        <v>916</v>
      </c>
      <c r="D12031" s="188" t="s">
        <v>3113</v>
      </c>
      <c r="E12031" s="189">
        <v>0</v>
      </c>
    </row>
    <row r="12032" spans="1:5" x14ac:dyDescent="0.25">
      <c r="A12032" s="190">
        <v>3705051968</v>
      </c>
      <c r="B12032" s="190" t="s">
        <v>11448</v>
      </c>
      <c r="C12032" s="190" t="s">
        <v>916</v>
      </c>
      <c r="D12032" s="190" t="s">
        <v>479</v>
      </c>
      <c r="E12032" s="191">
        <v>0</v>
      </c>
    </row>
    <row r="12033" spans="1:5" x14ac:dyDescent="0.25">
      <c r="A12033" s="188">
        <v>3705051969</v>
      </c>
      <c r="B12033" s="188" t="s">
        <v>11449</v>
      </c>
      <c r="C12033" s="188" t="s">
        <v>916</v>
      </c>
      <c r="D12033" s="188" t="s">
        <v>479</v>
      </c>
      <c r="E12033" s="189">
        <v>0</v>
      </c>
    </row>
    <row r="12034" spans="1:5" x14ac:dyDescent="0.25">
      <c r="A12034" s="190">
        <v>3705051970</v>
      </c>
      <c r="B12034" s="190" t="s">
        <v>11450</v>
      </c>
      <c r="C12034" s="190" t="s">
        <v>916</v>
      </c>
      <c r="D12034" s="190" t="s">
        <v>479</v>
      </c>
      <c r="E12034" s="191">
        <v>0</v>
      </c>
    </row>
    <row r="12035" spans="1:5" x14ac:dyDescent="0.25">
      <c r="A12035" s="188">
        <v>3705051971</v>
      </c>
      <c r="B12035" s="188" t="s">
        <v>11451</v>
      </c>
      <c r="C12035" s="188" t="s">
        <v>916</v>
      </c>
      <c r="D12035" s="188" t="s">
        <v>479</v>
      </c>
      <c r="E12035" s="189">
        <v>0</v>
      </c>
    </row>
    <row r="12036" spans="1:5" x14ac:dyDescent="0.25">
      <c r="A12036" s="190">
        <v>3705051972</v>
      </c>
      <c r="B12036" s="190" t="s">
        <v>11452</v>
      </c>
      <c r="C12036" s="190" t="s">
        <v>916</v>
      </c>
      <c r="D12036" s="190" t="s">
        <v>480</v>
      </c>
      <c r="E12036" s="191">
        <v>0</v>
      </c>
    </row>
    <row r="12037" spans="1:5" x14ac:dyDescent="0.25">
      <c r="A12037" s="188">
        <v>3705051973</v>
      </c>
      <c r="B12037" s="188" t="s">
        <v>11453</v>
      </c>
      <c r="C12037" s="188" t="s">
        <v>916</v>
      </c>
      <c r="D12037" s="188" t="s">
        <v>479</v>
      </c>
      <c r="E12037" s="189">
        <v>0</v>
      </c>
    </row>
    <row r="12038" spans="1:5" x14ac:dyDescent="0.25">
      <c r="A12038" s="190">
        <v>3705051974</v>
      </c>
      <c r="B12038" s="190" t="s">
        <v>11454</v>
      </c>
      <c r="C12038" s="190" t="s">
        <v>916</v>
      </c>
      <c r="D12038" s="190" t="s">
        <v>1975</v>
      </c>
      <c r="E12038" s="191">
        <v>0</v>
      </c>
    </row>
    <row r="12039" spans="1:5" x14ac:dyDescent="0.25">
      <c r="A12039" s="188">
        <v>3705051975</v>
      </c>
      <c r="B12039" s="188" t="s">
        <v>11455</v>
      </c>
      <c r="C12039" s="188" t="s">
        <v>916</v>
      </c>
      <c r="D12039" s="188" t="s">
        <v>602</v>
      </c>
      <c r="E12039" s="189">
        <v>0</v>
      </c>
    </row>
    <row r="12040" spans="1:5" x14ac:dyDescent="0.25">
      <c r="A12040" s="190">
        <v>3705051976</v>
      </c>
      <c r="B12040" s="190" t="s">
        <v>11456</v>
      </c>
      <c r="C12040" s="190" t="s">
        <v>916</v>
      </c>
      <c r="D12040" s="190" t="s">
        <v>479</v>
      </c>
      <c r="E12040" s="191">
        <v>0</v>
      </c>
    </row>
    <row r="12041" spans="1:5" x14ac:dyDescent="0.25">
      <c r="A12041" s="188">
        <v>3705051977</v>
      </c>
      <c r="B12041" s="188" t="s">
        <v>11457</v>
      </c>
      <c r="C12041" s="188" t="s">
        <v>916</v>
      </c>
      <c r="D12041" s="188" t="s">
        <v>479</v>
      </c>
      <c r="E12041" s="189">
        <v>0</v>
      </c>
    </row>
    <row r="12042" spans="1:5" x14ac:dyDescent="0.25">
      <c r="A12042" s="190">
        <v>3705051978</v>
      </c>
      <c r="B12042" s="190" t="s">
        <v>11458</v>
      </c>
      <c r="C12042" s="190" t="s">
        <v>916</v>
      </c>
      <c r="D12042" s="190" t="s">
        <v>479</v>
      </c>
      <c r="E12042" s="191">
        <v>0</v>
      </c>
    </row>
    <row r="12043" spans="1:5" x14ac:dyDescent="0.25">
      <c r="A12043" s="188">
        <v>3705051979</v>
      </c>
      <c r="B12043" s="188" t="s">
        <v>11459</v>
      </c>
      <c r="C12043" s="188" t="s">
        <v>916</v>
      </c>
      <c r="D12043" s="188" t="s">
        <v>1975</v>
      </c>
      <c r="E12043" s="189">
        <v>0</v>
      </c>
    </row>
    <row r="12044" spans="1:5" x14ac:dyDescent="0.25">
      <c r="A12044" s="190">
        <v>3705051980</v>
      </c>
      <c r="B12044" s="190" t="s">
        <v>11460</v>
      </c>
      <c r="C12044" s="190" t="s">
        <v>916</v>
      </c>
      <c r="D12044" s="190" t="s">
        <v>1975</v>
      </c>
      <c r="E12044" s="191">
        <v>0</v>
      </c>
    </row>
    <row r="12045" spans="1:5" x14ac:dyDescent="0.25">
      <c r="A12045" s="188">
        <v>3705051981</v>
      </c>
      <c r="B12045" s="188" t="s">
        <v>11461</v>
      </c>
      <c r="C12045" s="188" t="s">
        <v>916</v>
      </c>
      <c r="D12045" s="188" t="s">
        <v>1975</v>
      </c>
      <c r="E12045" s="189">
        <v>0</v>
      </c>
    </row>
    <row r="12046" spans="1:5" x14ac:dyDescent="0.25">
      <c r="A12046" s="190">
        <v>3705051982</v>
      </c>
      <c r="B12046" s="190" t="s">
        <v>11462</v>
      </c>
      <c r="C12046" s="190" t="s">
        <v>916</v>
      </c>
      <c r="D12046" s="190" t="s">
        <v>1975</v>
      </c>
      <c r="E12046" s="191">
        <v>0</v>
      </c>
    </row>
    <row r="12047" spans="1:5" x14ac:dyDescent="0.25">
      <c r="A12047" s="188">
        <v>3705051983</v>
      </c>
      <c r="B12047" s="188" t="s">
        <v>11463</v>
      </c>
      <c r="C12047" s="188" t="s">
        <v>916</v>
      </c>
      <c r="D12047" s="188" t="s">
        <v>1975</v>
      </c>
      <c r="E12047" s="189">
        <v>0</v>
      </c>
    </row>
    <row r="12048" spans="1:5" x14ac:dyDescent="0.25">
      <c r="A12048" s="190">
        <v>3705051984</v>
      </c>
      <c r="B12048" s="190" t="s">
        <v>11464</v>
      </c>
      <c r="C12048" s="190" t="s">
        <v>916</v>
      </c>
      <c r="D12048" s="190" t="s">
        <v>1975</v>
      </c>
      <c r="E12048" s="191">
        <v>0</v>
      </c>
    </row>
    <row r="12049" spans="1:5" x14ac:dyDescent="0.25">
      <c r="A12049" s="188">
        <v>3705051985</v>
      </c>
      <c r="B12049" s="188" t="s">
        <v>11465</v>
      </c>
      <c r="C12049" s="188" t="s">
        <v>916</v>
      </c>
      <c r="D12049" s="188" t="s">
        <v>1975</v>
      </c>
      <c r="E12049" s="189">
        <v>0</v>
      </c>
    </row>
    <row r="12050" spans="1:5" x14ac:dyDescent="0.25">
      <c r="A12050" s="190">
        <v>3705051986</v>
      </c>
      <c r="B12050" s="190" t="s">
        <v>11466</v>
      </c>
      <c r="C12050" s="190" t="s">
        <v>916</v>
      </c>
      <c r="D12050" s="190" t="s">
        <v>1975</v>
      </c>
      <c r="E12050" s="191">
        <v>0</v>
      </c>
    </row>
    <row r="12051" spans="1:5" x14ac:dyDescent="0.25">
      <c r="A12051" s="188">
        <v>3705051987</v>
      </c>
      <c r="B12051" s="188" t="s">
        <v>11467</v>
      </c>
      <c r="C12051" s="188" t="s">
        <v>916</v>
      </c>
      <c r="D12051" s="188" t="s">
        <v>1975</v>
      </c>
      <c r="E12051" s="189">
        <v>0</v>
      </c>
    </row>
    <row r="12052" spans="1:5" x14ac:dyDescent="0.25">
      <c r="A12052" s="190">
        <v>3705051988</v>
      </c>
      <c r="B12052" s="190" t="s">
        <v>3605</v>
      </c>
      <c r="C12052" s="190" t="s">
        <v>916</v>
      </c>
      <c r="D12052" s="190" t="s">
        <v>479</v>
      </c>
      <c r="E12052" s="191">
        <v>0</v>
      </c>
    </row>
    <row r="12053" spans="1:5" x14ac:dyDescent="0.25">
      <c r="A12053" s="188">
        <v>3705051989</v>
      </c>
      <c r="B12053" s="188" t="s">
        <v>11468</v>
      </c>
      <c r="C12053" s="188" t="s">
        <v>916</v>
      </c>
      <c r="D12053" s="188" t="s">
        <v>1975</v>
      </c>
      <c r="E12053" s="189">
        <v>0</v>
      </c>
    </row>
    <row r="12054" spans="1:5" x14ac:dyDescent="0.25">
      <c r="A12054" s="190">
        <v>3705051990</v>
      </c>
      <c r="B12054" s="190" t="s">
        <v>11469</v>
      </c>
      <c r="C12054" s="190" t="s">
        <v>916</v>
      </c>
      <c r="D12054" s="190" t="s">
        <v>1975</v>
      </c>
      <c r="E12054" s="191">
        <v>0</v>
      </c>
    </row>
    <row r="12055" spans="1:5" x14ac:dyDescent="0.25">
      <c r="A12055" s="188">
        <v>3705051991</v>
      </c>
      <c r="B12055" s="188" t="s">
        <v>11470</v>
      </c>
      <c r="C12055" s="188" t="s">
        <v>916</v>
      </c>
      <c r="D12055" s="188" t="s">
        <v>1975</v>
      </c>
      <c r="E12055" s="189">
        <v>0</v>
      </c>
    </row>
    <row r="12056" spans="1:5" x14ac:dyDescent="0.25">
      <c r="A12056" s="190">
        <v>3705051992</v>
      </c>
      <c r="B12056" s="190" t="s">
        <v>11471</v>
      </c>
      <c r="C12056" s="190" t="s">
        <v>916</v>
      </c>
      <c r="D12056" s="190" t="s">
        <v>1975</v>
      </c>
      <c r="E12056" s="191">
        <v>0</v>
      </c>
    </row>
    <row r="12057" spans="1:5" x14ac:dyDescent="0.25">
      <c r="A12057" s="188">
        <v>3705051993</v>
      </c>
      <c r="B12057" s="188" t="s">
        <v>9237</v>
      </c>
      <c r="C12057" s="188" t="s">
        <v>916</v>
      </c>
      <c r="D12057" s="188" t="s">
        <v>1975</v>
      </c>
      <c r="E12057" s="189">
        <v>0</v>
      </c>
    </row>
    <row r="12058" spans="1:5" x14ac:dyDescent="0.25">
      <c r="A12058" s="190">
        <v>3705051994</v>
      </c>
      <c r="B12058" s="190" t="s">
        <v>9238</v>
      </c>
      <c r="C12058" s="190" t="s">
        <v>916</v>
      </c>
      <c r="D12058" s="190" t="s">
        <v>1975</v>
      </c>
      <c r="E12058" s="191">
        <v>0</v>
      </c>
    </row>
    <row r="12059" spans="1:5" x14ac:dyDescent="0.25">
      <c r="A12059" s="188">
        <v>3705051995</v>
      </c>
      <c r="B12059" s="188" t="s">
        <v>11472</v>
      </c>
      <c r="C12059" s="188" t="s">
        <v>916</v>
      </c>
      <c r="D12059" s="188" t="s">
        <v>1975</v>
      </c>
      <c r="E12059" s="189">
        <v>0</v>
      </c>
    </row>
    <row r="12060" spans="1:5" x14ac:dyDescent="0.25">
      <c r="A12060" s="190">
        <v>3705051996</v>
      </c>
      <c r="B12060" s="190" t="s">
        <v>8942</v>
      </c>
      <c r="C12060" s="190" t="s">
        <v>916</v>
      </c>
      <c r="D12060" s="190" t="s">
        <v>874</v>
      </c>
      <c r="E12060" s="191">
        <v>0</v>
      </c>
    </row>
    <row r="12061" spans="1:5" x14ac:dyDescent="0.25">
      <c r="A12061" s="188">
        <v>3705051997</v>
      </c>
      <c r="B12061" s="188" t="s">
        <v>8943</v>
      </c>
      <c r="C12061" s="188" t="s">
        <v>916</v>
      </c>
      <c r="D12061" s="188" t="s">
        <v>479</v>
      </c>
      <c r="E12061" s="189">
        <v>0</v>
      </c>
    </row>
    <row r="12062" spans="1:5" x14ac:dyDescent="0.25">
      <c r="A12062" s="190">
        <v>3705051998</v>
      </c>
      <c r="B12062" s="190" t="s">
        <v>8944</v>
      </c>
      <c r="C12062" s="190" t="s">
        <v>916</v>
      </c>
      <c r="D12062" s="190" t="s">
        <v>479</v>
      </c>
      <c r="E12062" s="191">
        <v>0</v>
      </c>
    </row>
    <row r="12063" spans="1:5" x14ac:dyDescent="0.25">
      <c r="A12063" s="188">
        <v>3705051999</v>
      </c>
      <c r="B12063" s="188" t="s">
        <v>8945</v>
      </c>
      <c r="C12063" s="188" t="s">
        <v>916</v>
      </c>
      <c r="D12063" s="188" t="s">
        <v>479</v>
      </c>
      <c r="E12063" s="189">
        <v>0</v>
      </c>
    </row>
    <row r="12064" spans="1:5" x14ac:dyDescent="0.25">
      <c r="A12064" s="190">
        <v>3705052000</v>
      </c>
      <c r="B12064" s="190" t="s">
        <v>8946</v>
      </c>
      <c r="C12064" s="190" t="s">
        <v>916</v>
      </c>
      <c r="D12064" s="190" t="s">
        <v>479</v>
      </c>
      <c r="E12064" s="191">
        <v>0</v>
      </c>
    </row>
    <row r="12065" spans="1:5" x14ac:dyDescent="0.25">
      <c r="A12065" s="188">
        <v>3705052001</v>
      </c>
      <c r="B12065" s="188" t="s">
        <v>8947</v>
      </c>
      <c r="C12065" s="188" t="s">
        <v>916</v>
      </c>
      <c r="D12065" s="188" t="s">
        <v>479</v>
      </c>
      <c r="E12065" s="189">
        <v>0</v>
      </c>
    </row>
    <row r="12066" spans="1:5" x14ac:dyDescent="0.25">
      <c r="A12066" s="190">
        <v>3705052002</v>
      </c>
      <c r="B12066" s="190" t="s">
        <v>11473</v>
      </c>
      <c r="C12066" s="190" t="s">
        <v>916</v>
      </c>
      <c r="D12066" s="190" t="s">
        <v>479</v>
      </c>
      <c r="E12066" s="191">
        <v>0</v>
      </c>
    </row>
    <row r="12067" spans="1:5" x14ac:dyDescent="0.25">
      <c r="A12067" s="188">
        <v>3705052003</v>
      </c>
      <c r="B12067" s="188" t="s">
        <v>11474</v>
      </c>
      <c r="C12067" s="188" t="s">
        <v>916</v>
      </c>
      <c r="D12067" s="188" t="s">
        <v>602</v>
      </c>
      <c r="E12067" s="189">
        <v>0</v>
      </c>
    </row>
    <row r="12068" spans="1:5" x14ac:dyDescent="0.25">
      <c r="A12068" s="190">
        <v>3705052004</v>
      </c>
      <c r="B12068" s="190" t="s">
        <v>11475</v>
      </c>
      <c r="C12068" s="190" t="s">
        <v>916</v>
      </c>
      <c r="D12068" s="190" t="s">
        <v>602</v>
      </c>
      <c r="E12068" s="191">
        <v>0</v>
      </c>
    </row>
    <row r="12069" spans="1:5" x14ac:dyDescent="0.25">
      <c r="A12069" s="188">
        <v>3705052005</v>
      </c>
      <c r="B12069" s="188" t="s">
        <v>11476</v>
      </c>
      <c r="C12069" s="188" t="s">
        <v>916</v>
      </c>
      <c r="D12069" s="188" t="s">
        <v>1975</v>
      </c>
      <c r="E12069" s="189">
        <v>0</v>
      </c>
    </row>
    <row r="12070" spans="1:5" x14ac:dyDescent="0.25">
      <c r="A12070" s="190">
        <v>3705052006</v>
      </c>
      <c r="B12070" s="190" t="s">
        <v>11477</v>
      </c>
      <c r="C12070" s="190" t="s">
        <v>916</v>
      </c>
      <c r="D12070" s="190" t="s">
        <v>874</v>
      </c>
      <c r="E12070" s="191">
        <v>0</v>
      </c>
    </row>
    <row r="12071" spans="1:5" x14ac:dyDescent="0.25">
      <c r="A12071" s="188">
        <v>3705052007</v>
      </c>
      <c r="B12071" s="188" t="s">
        <v>11478</v>
      </c>
      <c r="C12071" s="188" t="s">
        <v>916</v>
      </c>
      <c r="D12071" s="188" t="s">
        <v>1975</v>
      </c>
      <c r="E12071" s="189">
        <v>0</v>
      </c>
    </row>
    <row r="12072" spans="1:5" x14ac:dyDescent="0.25">
      <c r="A12072" s="190">
        <v>3705052008</v>
      </c>
      <c r="B12072" s="190" t="s">
        <v>11479</v>
      </c>
      <c r="C12072" s="190" t="s">
        <v>916</v>
      </c>
      <c r="D12072" s="190" t="s">
        <v>1975</v>
      </c>
      <c r="E12072" s="191">
        <v>0</v>
      </c>
    </row>
    <row r="12073" spans="1:5" x14ac:dyDescent="0.25">
      <c r="A12073" s="188">
        <v>3705052009</v>
      </c>
      <c r="B12073" s="188" t="s">
        <v>12690</v>
      </c>
      <c r="C12073" s="188" t="s">
        <v>916</v>
      </c>
      <c r="D12073" s="188" t="s">
        <v>1975</v>
      </c>
      <c r="E12073" s="189">
        <v>0</v>
      </c>
    </row>
    <row r="12074" spans="1:5" x14ac:dyDescent="0.25">
      <c r="A12074" s="190">
        <v>3705052010</v>
      </c>
      <c r="B12074" s="190" t="s">
        <v>11480</v>
      </c>
      <c r="C12074" s="190" t="s">
        <v>916</v>
      </c>
      <c r="D12074" s="190" t="s">
        <v>1975</v>
      </c>
      <c r="E12074" s="191">
        <v>0</v>
      </c>
    </row>
    <row r="12075" spans="1:5" x14ac:dyDescent="0.25">
      <c r="A12075" s="188">
        <v>3705052011</v>
      </c>
      <c r="B12075" s="188" t="s">
        <v>11481</v>
      </c>
      <c r="C12075" s="188" t="s">
        <v>916</v>
      </c>
      <c r="D12075" s="188" t="s">
        <v>1975</v>
      </c>
      <c r="E12075" s="189">
        <v>0</v>
      </c>
    </row>
    <row r="12076" spans="1:5" x14ac:dyDescent="0.25">
      <c r="A12076" s="190">
        <v>3705052012</v>
      </c>
      <c r="B12076" s="190" t="s">
        <v>11482</v>
      </c>
      <c r="C12076" s="190" t="s">
        <v>916</v>
      </c>
      <c r="D12076" s="190" t="s">
        <v>1975</v>
      </c>
      <c r="E12076" s="191">
        <v>0</v>
      </c>
    </row>
    <row r="12077" spans="1:5" x14ac:dyDescent="0.25">
      <c r="A12077" s="188">
        <v>3705052013</v>
      </c>
      <c r="B12077" s="188" t="s">
        <v>11483</v>
      </c>
      <c r="C12077" s="188" t="s">
        <v>916</v>
      </c>
      <c r="D12077" s="188" t="s">
        <v>1975</v>
      </c>
      <c r="E12077" s="189">
        <v>0</v>
      </c>
    </row>
    <row r="12078" spans="1:5" x14ac:dyDescent="0.25">
      <c r="A12078" s="190">
        <v>3705052014</v>
      </c>
      <c r="B12078" s="190" t="s">
        <v>11484</v>
      </c>
      <c r="C12078" s="190" t="s">
        <v>916</v>
      </c>
      <c r="D12078" s="190" t="s">
        <v>2002</v>
      </c>
      <c r="E12078" s="191">
        <v>0</v>
      </c>
    </row>
    <row r="12079" spans="1:5" x14ac:dyDescent="0.25">
      <c r="A12079" s="188">
        <v>3705052015</v>
      </c>
      <c r="B12079" s="188" t="s">
        <v>11485</v>
      </c>
      <c r="C12079" s="188" t="s">
        <v>916</v>
      </c>
      <c r="D12079" s="188" t="s">
        <v>2092</v>
      </c>
      <c r="E12079" s="189">
        <v>0</v>
      </c>
    </row>
    <row r="12080" spans="1:5" x14ac:dyDescent="0.25">
      <c r="A12080" s="190">
        <v>3705052016</v>
      </c>
      <c r="B12080" s="190" t="s">
        <v>11486</v>
      </c>
      <c r="C12080" s="190" t="s">
        <v>916</v>
      </c>
      <c r="D12080" s="190" t="s">
        <v>1975</v>
      </c>
      <c r="E12080" s="191">
        <v>0</v>
      </c>
    </row>
    <row r="12081" spans="1:5" x14ac:dyDescent="0.25">
      <c r="A12081" s="188">
        <v>3705052017</v>
      </c>
      <c r="B12081" s="188" t="s">
        <v>11487</v>
      </c>
      <c r="C12081" s="188" t="s">
        <v>916</v>
      </c>
      <c r="D12081" s="188" t="s">
        <v>1975</v>
      </c>
      <c r="E12081" s="189">
        <v>0</v>
      </c>
    </row>
    <row r="12082" spans="1:5" x14ac:dyDescent="0.25">
      <c r="A12082" s="190">
        <v>3705052018</v>
      </c>
      <c r="B12082" s="190" t="s">
        <v>11488</v>
      </c>
      <c r="C12082" s="190" t="s">
        <v>916</v>
      </c>
      <c r="D12082" s="190" t="s">
        <v>1975</v>
      </c>
      <c r="E12082" s="191">
        <v>0</v>
      </c>
    </row>
    <row r="12083" spans="1:5" x14ac:dyDescent="0.25">
      <c r="A12083" s="188">
        <v>3705052019</v>
      </c>
      <c r="B12083" s="188" t="s">
        <v>5714</v>
      </c>
      <c r="C12083" s="188" t="s">
        <v>916</v>
      </c>
      <c r="D12083" s="188" t="s">
        <v>479</v>
      </c>
      <c r="E12083" s="189">
        <v>0</v>
      </c>
    </row>
    <row r="12084" spans="1:5" x14ac:dyDescent="0.25">
      <c r="A12084" s="190">
        <v>3705052020</v>
      </c>
      <c r="B12084" s="190" t="s">
        <v>11489</v>
      </c>
      <c r="C12084" s="190" t="s">
        <v>916</v>
      </c>
      <c r="D12084" s="190" t="s">
        <v>2002</v>
      </c>
      <c r="E12084" s="191">
        <v>0</v>
      </c>
    </row>
    <row r="12085" spans="1:5" x14ac:dyDescent="0.25">
      <c r="A12085" s="188">
        <v>3705052021</v>
      </c>
      <c r="B12085" s="188" t="s">
        <v>11490</v>
      </c>
      <c r="C12085" s="188" t="s">
        <v>916</v>
      </c>
      <c r="D12085" s="188" t="s">
        <v>1975</v>
      </c>
      <c r="E12085" s="189">
        <v>0</v>
      </c>
    </row>
    <row r="12086" spans="1:5" x14ac:dyDescent="0.25">
      <c r="A12086" s="190">
        <v>3705052022</v>
      </c>
      <c r="B12086" s="190" t="s">
        <v>11491</v>
      </c>
      <c r="C12086" s="190" t="s">
        <v>916</v>
      </c>
      <c r="D12086" s="190" t="s">
        <v>1975</v>
      </c>
      <c r="E12086" s="191">
        <v>0</v>
      </c>
    </row>
    <row r="12087" spans="1:5" x14ac:dyDescent="0.25">
      <c r="A12087" s="188">
        <v>3705052023</v>
      </c>
      <c r="B12087" s="188" t="s">
        <v>11492</v>
      </c>
      <c r="C12087" s="188" t="s">
        <v>916</v>
      </c>
      <c r="D12087" s="188" t="s">
        <v>1975</v>
      </c>
      <c r="E12087" s="189">
        <v>0</v>
      </c>
    </row>
    <row r="12088" spans="1:5" x14ac:dyDescent="0.25">
      <c r="A12088" s="190">
        <v>3705052024</v>
      </c>
      <c r="B12088" s="190" t="s">
        <v>11493</v>
      </c>
      <c r="C12088" s="190" t="s">
        <v>916</v>
      </c>
      <c r="D12088" s="190" t="s">
        <v>1975</v>
      </c>
      <c r="E12088" s="191">
        <v>0</v>
      </c>
    </row>
    <row r="12089" spans="1:5" x14ac:dyDescent="0.25">
      <c r="A12089" s="188">
        <v>3705052025</v>
      </c>
      <c r="B12089" s="188" t="s">
        <v>8784</v>
      </c>
      <c r="C12089" s="188" t="s">
        <v>916</v>
      </c>
      <c r="D12089" s="188" t="s">
        <v>479</v>
      </c>
      <c r="E12089" s="189">
        <v>0</v>
      </c>
    </row>
    <row r="12090" spans="1:5" x14ac:dyDescent="0.25">
      <c r="A12090" s="190">
        <v>3705052026</v>
      </c>
      <c r="B12090" s="190" t="s">
        <v>8783</v>
      </c>
      <c r="C12090" s="190" t="s">
        <v>916</v>
      </c>
      <c r="D12090" s="190" t="s">
        <v>489</v>
      </c>
      <c r="E12090" s="191">
        <v>0</v>
      </c>
    </row>
    <row r="12091" spans="1:5" x14ac:dyDescent="0.25">
      <c r="A12091" s="188">
        <v>3705052027</v>
      </c>
      <c r="B12091" s="188" t="s">
        <v>8785</v>
      </c>
      <c r="C12091" s="188" t="s">
        <v>916</v>
      </c>
      <c r="D12091" s="188" t="s">
        <v>479</v>
      </c>
      <c r="E12091" s="189">
        <v>0</v>
      </c>
    </row>
    <row r="12092" spans="1:5" x14ac:dyDescent="0.25">
      <c r="A12092" s="190">
        <v>3705052028</v>
      </c>
      <c r="B12092" s="190" t="s">
        <v>8948</v>
      </c>
      <c r="C12092" s="190" t="s">
        <v>916</v>
      </c>
      <c r="D12092" s="190" t="s">
        <v>479</v>
      </c>
      <c r="E12092" s="191">
        <v>0</v>
      </c>
    </row>
    <row r="12093" spans="1:5" x14ac:dyDescent="0.25">
      <c r="A12093" s="188">
        <v>3705052029</v>
      </c>
      <c r="B12093" s="188" t="s">
        <v>11494</v>
      </c>
      <c r="C12093" s="188" t="s">
        <v>916</v>
      </c>
      <c r="D12093" s="188" t="s">
        <v>1975</v>
      </c>
      <c r="E12093" s="189">
        <v>0</v>
      </c>
    </row>
    <row r="12094" spans="1:5" x14ac:dyDescent="0.25">
      <c r="A12094" s="190">
        <v>3705052030</v>
      </c>
      <c r="B12094" s="190" t="s">
        <v>11495</v>
      </c>
      <c r="C12094" s="190" t="s">
        <v>916</v>
      </c>
      <c r="D12094" s="190" t="s">
        <v>1975</v>
      </c>
      <c r="E12094" s="191">
        <v>0</v>
      </c>
    </row>
    <row r="12095" spans="1:5" x14ac:dyDescent="0.25">
      <c r="A12095" s="188">
        <v>3705052031</v>
      </c>
      <c r="B12095" s="188" t="s">
        <v>11496</v>
      </c>
      <c r="C12095" s="188" t="s">
        <v>916</v>
      </c>
      <c r="D12095" s="188" t="s">
        <v>602</v>
      </c>
      <c r="E12095" s="189">
        <v>0</v>
      </c>
    </row>
    <row r="12096" spans="1:5" x14ac:dyDescent="0.25">
      <c r="A12096" s="190">
        <v>3705052032</v>
      </c>
      <c r="B12096" s="190" t="s">
        <v>8949</v>
      </c>
      <c r="C12096" s="190" t="s">
        <v>916</v>
      </c>
      <c r="D12096" s="190" t="s">
        <v>489</v>
      </c>
      <c r="E12096" s="191">
        <v>0</v>
      </c>
    </row>
    <row r="12097" spans="1:5" x14ac:dyDescent="0.25">
      <c r="A12097" s="188">
        <v>3705052033</v>
      </c>
      <c r="B12097" s="188" t="s">
        <v>11497</v>
      </c>
      <c r="C12097" s="188" t="s">
        <v>916</v>
      </c>
      <c r="D12097" s="188" t="s">
        <v>602</v>
      </c>
      <c r="E12097" s="189">
        <v>0</v>
      </c>
    </row>
    <row r="12098" spans="1:5" x14ac:dyDescent="0.25">
      <c r="A12098" s="190">
        <v>3705052034</v>
      </c>
      <c r="B12098" s="190" t="s">
        <v>11498</v>
      </c>
      <c r="C12098" s="190" t="s">
        <v>916</v>
      </c>
      <c r="D12098" s="190" t="s">
        <v>1975</v>
      </c>
      <c r="E12098" s="191">
        <v>0</v>
      </c>
    </row>
    <row r="12099" spans="1:5" x14ac:dyDescent="0.25">
      <c r="A12099" s="188">
        <v>3705052035</v>
      </c>
      <c r="B12099" s="188" t="s">
        <v>11499</v>
      </c>
      <c r="C12099" s="188" t="s">
        <v>916</v>
      </c>
      <c r="D12099" s="188" t="s">
        <v>479</v>
      </c>
      <c r="E12099" s="189">
        <v>0</v>
      </c>
    </row>
    <row r="12100" spans="1:5" x14ac:dyDescent="0.25">
      <c r="A12100" s="190">
        <v>3705052036</v>
      </c>
      <c r="B12100" s="190" t="s">
        <v>11500</v>
      </c>
      <c r="C12100" s="190" t="s">
        <v>916</v>
      </c>
      <c r="D12100" s="190" t="s">
        <v>1975</v>
      </c>
      <c r="E12100" s="191">
        <v>0</v>
      </c>
    </row>
    <row r="12101" spans="1:5" x14ac:dyDescent="0.25">
      <c r="A12101" s="188">
        <v>3705052037</v>
      </c>
      <c r="B12101" s="188" t="s">
        <v>11501</v>
      </c>
      <c r="C12101" s="188" t="s">
        <v>916</v>
      </c>
      <c r="D12101" s="188" t="s">
        <v>1975</v>
      </c>
      <c r="E12101" s="189">
        <v>0</v>
      </c>
    </row>
    <row r="12102" spans="1:5" x14ac:dyDescent="0.25">
      <c r="A12102" s="190">
        <v>3705052038</v>
      </c>
      <c r="B12102" s="190" t="s">
        <v>11502</v>
      </c>
      <c r="C12102" s="190" t="s">
        <v>916</v>
      </c>
      <c r="D12102" s="190" t="s">
        <v>1981</v>
      </c>
      <c r="E12102" s="191">
        <v>0</v>
      </c>
    </row>
    <row r="12103" spans="1:5" x14ac:dyDescent="0.25">
      <c r="A12103" s="188">
        <v>3705052039</v>
      </c>
      <c r="B12103" s="188" t="s">
        <v>11503</v>
      </c>
      <c r="C12103" s="188" t="s">
        <v>916</v>
      </c>
      <c r="D12103" s="188" t="s">
        <v>1975</v>
      </c>
      <c r="E12103" s="189">
        <v>0</v>
      </c>
    </row>
    <row r="12104" spans="1:5" x14ac:dyDescent="0.25">
      <c r="A12104" s="190">
        <v>3705052040</v>
      </c>
      <c r="B12104" s="190" t="s">
        <v>11504</v>
      </c>
      <c r="C12104" s="190" t="s">
        <v>916</v>
      </c>
      <c r="D12104" s="190" t="s">
        <v>479</v>
      </c>
      <c r="E12104" s="191">
        <v>0</v>
      </c>
    </row>
    <row r="12105" spans="1:5" x14ac:dyDescent="0.25">
      <c r="A12105" s="188">
        <v>3705052041</v>
      </c>
      <c r="B12105" s="188" t="s">
        <v>11505</v>
      </c>
      <c r="C12105" s="188" t="s">
        <v>916</v>
      </c>
      <c r="D12105" s="188" t="s">
        <v>479</v>
      </c>
      <c r="E12105" s="189">
        <v>0</v>
      </c>
    </row>
    <row r="12106" spans="1:5" x14ac:dyDescent="0.25">
      <c r="A12106" s="190">
        <v>3705052042</v>
      </c>
      <c r="B12106" s="190" t="s">
        <v>11506</v>
      </c>
      <c r="C12106" s="190" t="s">
        <v>916</v>
      </c>
      <c r="D12106" s="190" t="s">
        <v>479</v>
      </c>
      <c r="E12106" s="191">
        <v>0</v>
      </c>
    </row>
    <row r="12107" spans="1:5" x14ac:dyDescent="0.25">
      <c r="A12107" s="188">
        <v>3705052043</v>
      </c>
      <c r="B12107" s="188" t="s">
        <v>11507</v>
      </c>
      <c r="C12107" s="188" t="s">
        <v>916</v>
      </c>
      <c r="D12107" s="188" t="s">
        <v>479</v>
      </c>
      <c r="E12107" s="189">
        <v>0</v>
      </c>
    </row>
    <row r="12108" spans="1:5" x14ac:dyDescent="0.25">
      <c r="A12108" s="190">
        <v>3705052044</v>
      </c>
      <c r="B12108" s="190" t="s">
        <v>7829</v>
      </c>
      <c r="C12108" s="190" t="s">
        <v>916</v>
      </c>
      <c r="D12108" s="190" t="s">
        <v>479</v>
      </c>
      <c r="E12108" s="191">
        <v>0</v>
      </c>
    </row>
    <row r="12109" spans="1:5" x14ac:dyDescent="0.25">
      <c r="A12109" s="188">
        <v>3705052045</v>
      </c>
      <c r="B12109" s="188" t="s">
        <v>11508</v>
      </c>
      <c r="C12109" s="188" t="s">
        <v>916</v>
      </c>
      <c r="D12109" s="188" t="s">
        <v>1975</v>
      </c>
      <c r="E12109" s="189">
        <v>0</v>
      </c>
    </row>
    <row r="12110" spans="1:5" x14ac:dyDescent="0.25">
      <c r="A12110" s="190">
        <v>3705052046</v>
      </c>
      <c r="B12110" s="190" t="s">
        <v>11509</v>
      </c>
      <c r="C12110" s="190" t="s">
        <v>916</v>
      </c>
      <c r="D12110" s="190" t="s">
        <v>1975</v>
      </c>
      <c r="E12110" s="191">
        <v>0</v>
      </c>
    </row>
    <row r="12111" spans="1:5" x14ac:dyDescent="0.25">
      <c r="A12111" s="188">
        <v>3705052047</v>
      </c>
      <c r="B12111" s="188" t="s">
        <v>11510</v>
      </c>
      <c r="C12111" s="188" t="s">
        <v>916</v>
      </c>
      <c r="D12111" s="188" t="s">
        <v>1975</v>
      </c>
      <c r="E12111" s="189">
        <v>0</v>
      </c>
    </row>
    <row r="12112" spans="1:5" x14ac:dyDescent="0.25">
      <c r="A12112" s="190">
        <v>3705052048</v>
      </c>
      <c r="B12112" s="190" t="s">
        <v>11511</v>
      </c>
      <c r="C12112" s="190" t="s">
        <v>916</v>
      </c>
      <c r="D12112" s="190" t="s">
        <v>478</v>
      </c>
      <c r="E12112" s="191">
        <v>0</v>
      </c>
    </row>
    <row r="12113" spans="1:5" x14ac:dyDescent="0.25">
      <c r="A12113" s="188">
        <v>3705052049</v>
      </c>
      <c r="B12113" s="188" t="s">
        <v>11512</v>
      </c>
      <c r="C12113" s="188" t="s">
        <v>916</v>
      </c>
      <c r="D12113" s="188" t="s">
        <v>478</v>
      </c>
      <c r="E12113" s="189">
        <v>0</v>
      </c>
    </row>
    <row r="12114" spans="1:5" x14ac:dyDescent="0.25">
      <c r="A12114" s="190">
        <v>3705052050</v>
      </c>
      <c r="B12114" s="190" t="s">
        <v>11513</v>
      </c>
      <c r="C12114" s="190" t="s">
        <v>916</v>
      </c>
      <c r="D12114" s="190" t="s">
        <v>1975</v>
      </c>
      <c r="E12114" s="191">
        <v>0</v>
      </c>
    </row>
    <row r="12115" spans="1:5" x14ac:dyDescent="0.25">
      <c r="A12115" s="188">
        <v>3705052051</v>
      </c>
      <c r="B12115" s="188" t="s">
        <v>3983</v>
      </c>
      <c r="C12115" s="188" t="s">
        <v>916</v>
      </c>
      <c r="D12115" s="188" t="s">
        <v>1975</v>
      </c>
      <c r="E12115" s="189">
        <v>0</v>
      </c>
    </row>
    <row r="12116" spans="1:5" x14ac:dyDescent="0.25">
      <c r="A12116" s="190">
        <v>3705052052</v>
      </c>
      <c r="B12116" s="190" t="s">
        <v>11514</v>
      </c>
      <c r="C12116" s="190" t="s">
        <v>916</v>
      </c>
      <c r="D12116" s="190" t="s">
        <v>1975</v>
      </c>
      <c r="E12116" s="191">
        <v>0</v>
      </c>
    </row>
    <row r="12117" spans="1:5" x14ac:dyDescent="0.25">
      <c r="A12117" s="188">
        <v>3705052053</v>
      </c>
      <c r="B12117" s="188" t="s">
        <v>11515</v>
      </c>
      <c r="C12117" s="188" t="s">
        <v>916</v>
      </c>
      <c r="D12117" s="188" t="s">
        <v>479</v>
      </c>
      <c r="E12117" s="189">
        <v>0</v>
      </c>
    </row>
    <row r="12118" spans="1:5" x14ac:dyDescent="0.25">
      <c r="A12118" s="190">
        <v>3705052054</v>
      </c>
      <c r="B12118" s="190" t="s">
        <v>11516</v>
      </c>
      <c r="C12118" s="190" t="s">
        <v>916</v>
      </c>
      <c r="D12118" s="190" t="s">
        <v>479</v>
      </c>
      <c r="E12118" s="191">
        <v>0</v>
      </c>
    </row>
    <row r="12119" spans="1:5" x14ac:dyDescent="0.25">
      <c r="A12119" s="188">
        <v>3705052055</v>
      </c>
      <c r="B12119" s="188" t="s">
        <v>11517</v>
      </c>
      <c r="C12119" s="188" t="s">
        <v>916</v>
      </c>
      <c r="D12119" s="188" t="s">
        <v>479</v>
      </c>
      <c r="E12119" s="189">
        <v>0</v>
      </c>
    </row>
    <row r="12120" spans="1:5" x14ac:dyDescent="0.25">
      <c r="A12120" s="190">
        <v>3705052056</v>
      </c>
      <c r="B12120" s="190" t="s">
        <v>11518</v>
      </c>
      <c r="C12120" s="190" t="s">
        <v>916</v>
      </c>
      <c r="D12120" s="190" t="s">
        <v>479</v>
      </c>
      <c r="E12120" s="191">
        <v>0</v>
      </c>
    </row>
    <row r="12121" spans="1:5" x14ac:dyDescent="0.25">
      <c r="A12121" s="188">
        <v>3705052057</v>
      </c>
      <c r="B12121" s="188" t="s">
        <v>11519</v>
      </c>
      <c r="C12121" s="188" t="s">
        <v>916</v>
      </c>
      <c r="D12121" s="188" t="s">
        <v>479</v>
      </c>
      <c r="E12121" s="189">
        <v>0</v>
      </c>
    </row>
    <row r="12122" spans="1:5" x14ac:dyDescent="0.25">
      <c r="A12122" s="190">
        <v>3705052058</v>
      </c>
      <c r="B12122" s="190" t="s">
        <v>11520</v>
      </c>
      <c r="C12122" s="190" t="s">
        <v>916</v>
      </c>
      <c r="D12122" s="190" t="s">
        <v>479</v>
      </c>
      <c r="E12122" s="191">
        <v>0</v>
      </c>
    </row>
    <row r="12123" spans="1:5" x14ac:dyDescent="0.25">
      <c r="A12123" s="188">
        <v>3705052059</v>
      </c>
      <c r="B12123" s="188" t="s">
        <v>11521</v>
      </c>
      <c r="C12123" s="188" t="s">
        <v>916</v>
      </c>
      <c r="D12123" s="188" t="s">
        <v>1975</v>
      </c>
      <c r="E12123" s="189">
        <v>0</v>
      </c>
    </row>
    <row r="12124" spans="1:5" x14ac:dyDescent="0.25">
      <c r="A12124" s="190">
        <v>3705052060</v>
      </c>
      <c r="B12124" s="190" t="s">
        <v>11522</v>
      </c>
      <c r="C12124" s="190" t="s">
        <v>916</v>
      </c>
      <c r="D12124" s="190" t="s">
        <v>478</v>
      </c>
      <c r="E12124" s="191">
        <v>0</v>
      </c>
    </row>
    <row r="12125" spans="1:5" x14ac:dyDescent="0.25">
      <c r="A12125" s="188">
        <v>3705052061</v>
      </c>
      <c r="B12125" s="188" t="s">
        <v>11523</v>
      </c>
      <c r="C12125" s="188" t="s">
        <v>916</v>
      </c>
      <c r="D12125" s="188" t="s">
        <v>478</v>
      </c>
      <c r="E12125" s="189">
        <v>0</v>
      </c>
    </row>
    <row r="12126" spans="1:5" x14ac:dyDescent="0.25">
      <c r="A12126" s="190">
        <v>3705052062</v>
      </c>
      <c r="B12126" s="190" t="s">
        <v>11524</v>
      </c>
      <c r="C12126" s="190" t="s">
        <v>916</v>
      </c>
      <c r="D12126" s="190" t="s">
        <v>2247</v>
      </c>
      <c r="E12126" s="191">
        <v>0</v>
      </c>
    </row>
    <row r="12127" spans="1:5" x14ac:dyDescent="0.25">
      <c r="A12127" s="188">
        <v>3705052063</v>
      </c>
      <c r="B12127" s="188" t="s">
        <v>11525</v>
      </c>
      <c r="C12127" s="188" t="s">
        <v>916</v>
      </c>
      <c r="D12127" s="188" t="s">
        <v>479</v>
      </c>
      <c r="E12127" s="189">
        <v>0</v>
      </c>
    </row>
    <row r="12128" spans="1:5" x14ac:dyDescent="0.25">
      <c r="A12128" s="190">
        <v>3705052064</v>
      </c>
      <c r="B12128" s="190" t="s">
        <v>11526</v>
      </c>
      <c r="C12128" s="190" t="s">
        <v>916</v>
      </c>
      <c r="D12128" s="190" t="s">
        <v>479</v>
      </c>
      <c r="E12128" s="191">
        <v>0</v>
      </c>
    </row>
    <row r="12129" spans="1:5" x14ac:dyDescent="0.25">
      <c r="A12129" s="188">
        <v>3705052065</v>
      </c>
      <c r="B12129" s="188" t="s">
        <v>11527</v>
      </c>
      <c r="C12129" s="188" t="s">
        <v>916</v>
      </c>
      <c r="D12129" s="188" t="s">
        <v>479</v>
      </c>
      <c r="E12129" s="189">
        <v>0</v>
      </c>
    </row>
    <row r="12130" spans="1:5" x14ac:dyDescent="0.25">
      <c r="A12130" s="190">
        <v>3705052066</v>
      </c>
      <c r="B12130" s="190" t="s">
        <v>11528</v>
      </c>
      <c r="C12130" s="190" t="s">
        <v>916</v>
      </c>
      <c r="D12130" s="190" t="s">
        <v>479</v>
      </c>
      <c r="E12130" s="191">
        <v>0</v>
      </c>
    </row>
    <row r="12131" spans="1:5" x14ac:dyDescent="0.25">
      <c r="A12131" s="188">
        <v>3705052067</v>
      </c>
      <c r="B12131" s="188" t="s">
        <v>11529</v>
      </c>
      <c r="C12131" s="188" t="s">
        <v>916</v>
      </c>
      <c r="D12131" s="188" t="s">
        <v>479</v>
      </c>
      <c r="E12131" s="189">
        <v>0</v>
      </c>
    </row>
    <row r="12132" spans="1:5" x14ac:dyDescent="0.25">
      <c r="A12132" s="190">
        <v>3705052068</v>
      </c>
      <c r="B12132" s="190" t="s">
        <v>11530</v>
      </c>
      <c r="C12132" s="190" t="s">
        <v>916</v>
      </c>
      <c r="D12132" s="190" t="s">
        <v>1981</v>
      </c>
      <c r="E12132" s="191">
        <v>0</v>
      </c>
    </row>
    <row r="12133" spans="1:5" x14ac:dyDescent="0.25">
      <c r="A12133" s="188">
        <v>3705052069</v>
      </c>
      <c r="B12133" s="188" t="s">
        <v>11531</v>
      </c>
      <c r="C12133" s="188" t="s">
        <v>916</v>
      </c>
      <c r="D12133" s="188" t="s">
        <v>479</v>
      </c>
      <c r="E12133" s="189">
        <v>0</v>
      </c>
    </row>
    <row r="12134" spans="1:5" x14ac:dyDescent="0.25">
      <c r="A12134" s="190">
        <v>3705052070</v>
      </c>
      <c r="B12134" s="190" t="s">
        <v>11532</v>
      </c>
      <c r="C12134" s="190" t="s">
        <v>916</v>
      </c>
      <c r="D12134" s="190" t="s">
        <v>479</v>
      </c>
      <c r="E12134" s="191">
        <v>0</v>
      </c>
    </row>
    <row r="12135" spans="1:5" x14ac:dyDescent="0.25">
      <c r="A12135" s="188">
        <v>3705052071</v>
      </c>
      <c r="B12135" s="188" t="s">
        <v>11533</v>
      </c>
      <c r="C12135" s="188" t="s">
        <v>916</v>
      </c>
      <c r="D12135" s="188" t="s">
        <v>8544</v>
      </c>
      <c r="E12135" s="189">
        <v>0</v>
      </c>
    </row>
    <row r="12136" spans="1:5" x14ac:dyDescent="0.25">
      <c r="A12136" s="190">
        <v>3705052072</v>
      </c>
      <c r="B12136" s="190" t="s">
        <v>11534</v>
      </c>
      <c r="C12136" s="190" t="s">
        <v>916</v>
      </c>
      <c r="D12136" s="190" t="s">
        <v>479</v>
      </c>
      <c r="E12136" s="191">
        <v>0</v>
      </c>
    </row>
    <row r="12137" spans="1:5" x14ac:dyDescent="0.25">
      <c r="A12137" s="188">
        <v>3705052073</v>
      </c>
      <c r="B12137" s="188" t="s">
        <v>11535</v>
      </c>
      <c r="C12137" s="188" t="s">
        <v>916</v>
      </c>
      <c r="D12137" s="188" t="s">
        <v>1975</v>
      </c>
      <c r="E12137" s="189">
        <v>0</v>
      </c>
    </row>
    <row r="12138" spans="1:5" x14ac:dyDescent="0.25">
      <c r="A12138" s="190">
        <v>3705052074</v>
      </c>
      <c r="B12138" s="190" t="s">
        <v>11536</v>
      </c>
      <c r="C12138" s="190" t="s">
        <v>916</v>
      </c>
      <c r="D12138" s="190" t="s">
        <v>479</v>
      </c>
      <c r="E12138" s="191">
        <v>0</v>
      </c>
    </row>
    <row r="12139" spans="1:5" x14ac:dyDescent="0.25">
      <c r="A12139" s="188">
        <v>3705052075</v>
      </c>
      <c r="B12139" s="188" t="s">
        <v>11537</v>
      </c>
      <c r="C12139" s="188" t="s">
        <v>916</v>
      </c>
      <c r="D12139" s="188" t="s">
        <v>479</v>
      </c>
      <c r="E12139" s="189">
        <v>0</v>
      </c>
    </row>
    <row r="12140" spans="1:5" x14ac:dyDescent="0.25">
      <c r="A12140" s="190">
        <v>3705052076</v>
      </c>
      <c r="B12140" s="190" t="s">
        <v>11538</v>
      </c>
      <c r="C12140" s="190" t="s">
        <v>916</v>
      </c>
      <c r="D12140" s="190" t="s">
        <v>1975</v>
      </c>
      <c r="E12140" s="191">
        <v>0</v>
      </c>
    </row>
    <row r="12141" spans="1:5" x14ac:dyDescent="0.25">
      <c r="A12141" s="188">
        <v>3705052077</v>
      </c>
      <c r="B12141" s="188" t="s">
        <v>11539</v>
      </c>
      <c r="C12141" s="188" t="s">
        <v>916</v>
      </c>
      <c r="D12141" s="188" t="s">
        <v>1975</v>
      </c>
      <c r="E12141" s="189">
        <v>0</v>
      </c>
    </row>
    <row r="12142" spans="1:5" x14ac:dyDescent="0.25">
      <c r="A12142" s="190">
        <v>3705052078</v>
      </c>
      <c r="B12142" s="190" t="s">
        <v>11540</v>
      </c>
      <c r="C12142" s="190" t="s">
        <v>916</v>
      </c>
      <c r="D12142" s="190" t="s">
        <v>1975</v>
      </c>
      <c r="E12142" s="191">
        <v>0</v>
      </c>
    </row>
    <row r="12143" spans="1:5" x14ac:dyDescent="0.25">
      <c r="A12143" s="188">
        <v>3705052079</v>
      </c>
      <c r="B12143" s="188" t="s">
        <v>11541</v>
      </c>
      <c r="C12143" s="188" t="s">
        <v>916</v>
      </c>
      <c r="D12143" s="188" t="s">
        <v>479</v>
      </c>
      <c r="E12143" s="189">
        <v>0</v>
      </c>
    </row>
    <row r="12144" spans="1:5" x14ac:dyDescent="0.25">
      <c r="A12144" s="190">
        <v>3705052080</v>
      </c>
      <c r="B12144" s="190" t="s">
        <v>11542</v>
      </c>
      <c r="C12144" s="190" t="s">
        <v>916</v>
      </c>
      <c r="D12144" s="190" t="s">
        <v>479</v>
      </c>
      <c r="E12144" s="191">
        <v>0</v>
      </c>
    </row>
    <row r="12145" spans="1:5" x14ac:dyDescent="0.25">
      <c r="A12145" s="188">
        <v>3705052081</v>
      </c>
      <c r="B12145" s="188" t="s">
        <v>11543</v>
      </c>
      <c r="C12145" s="188" t="s">
        <v>916</v>
      </c>
      <c r="D12145" s="188" t="s">
        <v>1975</v>
      </c>
      <c r="E12145" s="189">
        <v>0</v>
      </c>
    </row>
    <row r="12146" spans="1:5" x14ac:dyDescent="0.25">
      <c r="A12146" s="190">
        <v>3705052082</v>
      </c>
      <c r="B12146" s="190" t="s">
        <v>11544</v>
      </c>
      <c r="C12146" s="190" t="s">
        <v>916</v>
      </c>
      <c r="D12146" s="190" t="s">
        <v>1975</v>
      </c>
      <c r="E12146" s="191">
        <v>0</v>
      </c>
    </row>
    <row r="12147" spans="1:5" x14ac:dyDescent="0.25">
      <c r="A12147" s="188">
        <v>3705052083</v>
      </c>
      <c r="B12147" s="188" t="s">
        <v>12691</v>
      </c>
      <c r="C12147" s="188" t="s">
        <v>916</v>
      </c>
      <c r="D12147" s="188" t="s">
        <v>479</v>
      </c>
      <c r="E12147" s="189">
        <v>0</v>
      </c>
    </row>
    <row r="12148" spans="1:5" x14ac:dyDescent="0.25">
      <c r="A12148" s="190">
        <v>3705052084</v>
      </c>
      <c r="B12148" s="190" t="s">
        <v>11545</v>
      </c>
      <c r="C12148" s="190" t="s">
        <v>916</v>
      </c>
      <c r="D12148" s="190" t="s">
        <v>479</v>
      </c>
      <c r="E12148" s="191">
        <v>0</v>
      </c>
    </row>
    <row r="12149" spans="1:5" x14ac:dyDescent="0.25">
      <c r="A12149" s="188">
        <v>3705052085</v>
      </c>
      <c r="B12149" s="188" t="s">
        <v>11546</v>
      </c>
      <c r="C12149" s="188" t="s">
        <v>916</v>
      </c>
      <c r="D12149" s="188" t="s">
        <v>479</v>
      </c>
      <c r="E12149" s="189">
        <v>0</v>
      </c>
    </row>
    <row r="12150" spans="1:5" x14ac:dyDescent="0.25">
      <c r="A12150" s="190">
        <v>3705052086</v>
      </c>
      <c r="B12150" s="190" t="s">
        <v>11547</v>
      </c>
      <c r="C12150" s="190" t="s">
        <v>916</v>
      </c>
      <c r="D12150" s="190" t="s">
        <v>874</v>
      </c>
      <c r="E12150" s="191">
        <v>0</v>
      </c>
    </row>
    <row r="12151" spans="1:5" x14ac:dyDescent="0.25">
      <c r="A12151" s="188">
        <v>3705052087</v>
      </c>
      <c r="B12151" s="188" t="s">
        <v>11548</v>
      </c>
      <c r="C12151" s="188" t="s">
        <v>916</v>
      </c>
      <c r="D12151" s="188" t="s">
        <v>479</v>
      </c>
      <c r="E12151" s="189">
        <v>0</v>
      </c>
    </row>
    <row r="12152" spans="1:5" x14ac:dyDescent="0.25">
      <c r="A12152" s="190">
        <v>3705052088</v>
      </c>
      <c r="B12152" s="190" t="s">
        <v>11549</v>
      </c>
      <c r="C12152" s="190" t="s">
        <v>916</v>
      </c>
      <c r="D12152" s="190" t="s">
        <v>479</v>
      </c>
      <c r="E12152" s="191">
        <v>0</v>
      </c>
    </row>
    <row r="12153" spans="1:5" x14ac:dyDescent="0.25">
      <c r="A12153" s="188">
        <v>3705052089</v>
      </c>
      <c r="B12153" s="188" t="s">
        <v>9112</v>
      </c>
      <c r="C12153" s="188" t="s">
        <v>916</v>
      </c>
      <c r="D12153" s="188" t="s">
        <v>478</v>
      </c>
      <c r="E12153" s="189">
        <v>0</v>
      </c>
    </row>
    <row r="12154" spans="1:5" x14ac:dyDescent="0.25">
      <c r="A12154" s="190">
        <v>3705052090</v>
      </c>
      <c r="B12154" s="190" t="s">
        <v>12692</v>
      </c>
      <c r="C12154" s="190" t="s">
        <v>916</v>
      </c>
      <c r="D12154" s="190" t="s">
        <v>1975</v>
      </c>
      <c r="E12154" s="191">
        <v>0</v>
      </c>
    </row>
    <row r="12155" spans="1:5" x14ac:dyDescent="0.25">
      <c r="A12155" s="188">
        <v>3705052091</v>
      </c>
      <c r="B12155" s="188" t="s">
        <v>11550</v>
      </c>
      <c r="C12155" s="188" t="s">
        <v>916</v>
      </c>
      <c r="D12155" s="188" t="s">
        <v>479</v>
      </c>
      <c r="E12155" s="189">
        <v>0</v>
      </c>
    </row>
    <row r="12156" spans="1:5" x14ac:dyDescent="0.25">
      <c r="A12156" s="190">
        <v>3705052092</v>
      </c>
      <c r="B12156" s="190" t="s">
        <v>11551</v>
      </c>
      <c r="C12156" s="190" t="s">
        <v>916</v>
      </c>
      <c r="D12156" s="190" t="s">
        <v>479</v>
      </c>
      <c r="E12156" s="191">
        <v>0</v>
      </c>
    </row>
    <row r="12157" spans="1:5" x14ac:dyDescent="0.25">
      <c r="A12157" s="188">
        <v>3705052093</v>
      </c>
      <c r="B12157" s="188" t="s">
        <v>11552</v>
      </c>
      <c r="C12157" s="188" t="s">
        <v>916</v>
      </c>
      <c r="D12157" s="188" t="s">
        <v>479</v>
      </c>
      <c r="E12157" s="189">
        <v>0</v>
      </c>
    </row>
    <row r="12158" spans="1:5" x14ac:dyDescent="0.25">
      <c r="A12158" s="190">
        <v>3705052094</v>
      </c>
      <c r="B12158" s="190" t="s">
        <v>11553</v>
      </c>
      <c r="C12158" s="190" t="s">
        <v>916</v>
      </c>
      <c r="D12158" s="190" t="s">
        <v>479</v>
      </c>
      <c r="E12158" s="191">
        <v>0</v>
      </c>
    </row>
    <row r="12159" spans="1:5" x14ac:dyDescent="0.25">
      <c r="A12159" s="188">
        <v>3705052095</v>
      </c>
      <c r="B12159" s="188" t="s">
        <v>11554</v>
      </c>
      <c r="C12159" s="188" t="s">
        <v>916</v>
      </c>
      <c r="D12159" s="188" t="s">
        <v>2092</v>
      </c>
      <c r="E12159" s="189">
        <v>0</v>
      </c>
    </row>
    <row r="12160" spans="1:5" x14ac:dyDescent="0.25">
      <c r="A12160" s="190">
        <v>3705052096</v>
      </c>
      <c r="B12160" s="190" t="s">
        <v>11555</v>
      </c>
      <c r="C12160" s="190" t="s">
        <v>916</v>
      </c>
      <c r="D12160" s="190" t="s">
        <v>479</v>
      </c>
      <c r="E12160" s="191">
        <v>0</v>
      </c>
    </row>
    <row r="12161" spans="1:5" x14ac:dyDescent="0.25">
      <c r="A12161" s="188">
        <v>3705052097</v>
      </c>
      <c r="B12161" s="188" t="s">
        <v>11556</v>
      </c>
      <c r="C12161" s="188" t="s">
        <v>916</v>
      </c>
      <c r="D12161" s="188" t="s">
        <v>479</v>
      </c>
      <c r="E12161" s="189">
        <v>0</v>
      </c>
    </row>
    <row r="12162" spans="1:5" x14ac:dyDescent="0.25">
      <c r="A12162" s="190">
        <v>3705052098</v>
      </c>
      <c r="B12162" s="190" t="s">
        <v>11557</v>
      </c>
      <c r="C12162" s="190" t="s">
        <v>916</v>
      </c>
      <c r="D12162" s="190" t="s">
        <v>479</v>
      </c>
      <c r="E12162" s="191">
        <v>0</v>
      </c>
    </row>
    <row r="12163" spans="1:5" x14ac:dyDescent="0.25">
      <c r="A12163" s="188">
        <v>3705052099</v>
      </c>
      <c r="B12163" s="188" t="s">
        <v>11558</v>
      </c>
      <c r="C12163" s="188" t="s">
        <v>916</v>
      </c>
      <c r="D12163" s="188" t="s">
        <v>2024</v>
      </c>
      <c r="E12163" s="189">
        <v>0</v>
      </c>
    </row>
    <row r="12164" spans="1:5" x14ac:dyDescent="0.25">
      <c r="A12164" s="190">
        <v>3705052100</v>
      </c>
      <c r="B12164" s="190" t="s">
        <v>11559</v>
      </c>
      <c r="C12164" s="190" t="s">
        <v>916</v>
      </c>
      <c r="D12164" s="190" t="s">
        <v>479</v>
      </c>
      <c r="E12164" s="191">
        <v>0</v>
      </c>
    </row>
    <row r="12165" spans="1:5" x14ac:dyDescent="0.25">
      <c r="A12165" s="188">
        <v>3705052101</v>
      </c>
      <c r="B12165" s="188" t="s">
        <v>11560</v>
      </c>
      <c r="C12165" s="188" t="s">
        <v>916</v>
      </c>
      <c r="D12165" s="188" t="s">
        <v>1981</v>
      </c>
      <c r="E12165" s="189">
        <v>0</v>
      </c>
    </row>
    <row r="12166" spans="1:5" x14ac:dyDescent="0.25">
      <c r="A12166" s="190">
        <v>3705052102</v>
      </c>
      <c r="B12166" s="190" t="s">
        <v>11561</v>
      </c>
      <c r="C12166" s="190" t="s">
        <v>916</v>
      </c>
      <c r="D12166" s="190" t="s">
        <v>1966</v>
      </c>
      <c r="E12166" s="191">
        <v>0</v>
      </c>
    </row>
    <row r="12167" spans="1:5" x14ac:dyDescent="0.25">
      <c r="A12167" s="188">
        <v>3705052103</v>
      </c>
      <c r="B12167" s="188" t="s">
        <v>11562</v>
      </c>
      <c r="C12167" s="188" t="s">
        <v>916</v>
      </c>
      <c r="D12167" s="188" t="s">
        <v>478</v>
      </c>
      <c r="E12167" s="189">
        <v>0</v>
      </c>
    </row>
    <row r="12168" spans="1:5" x14ac:dyDescent="0.25">
      <c r="A12168" s="190">
        <v>3705052104</v>
      </c>
      <c r="B12168" s="190" t="s">
        <v>11563</v>
      </c>
      <c r="C12168" s="190" t="s">
        <v>916</v>
      </c>
      <c r="D12168" s="190" t="s">
        <v>1975</v>
      </c>
      <c r="E12168" s="191">
        <v>0</v>
      </c>
    </row>
    <row r="12169" spans="1:5" x14ac:dyDescent="0.25">
      <c r="A12169" s="188">
        <v>3705052105</v>
      </c>
      <c r="B12169" s="188" t="s">
        <v>11564</v>
      </c>
      <c r="C12169" s="188" t="s">
        <v>916</v>
      </c>
      <c r="D12169" s="188" t="s">
        <v>479</v>
      </c>
      <c r="E12169" s="189">
        <v>0</v>
      </c>
    </row>
    <row r="12170" spans="1:5" x14ac:dyDescent="0.25">
      <c r="A12170" s="190">
        <v>3705052106</v>
      </c>
      <c r="B12170" s="190" t="s">
        <v>11565</v>
      </c>
      <c r="C12170" s="190" t="s">
        <v>916</v>
      </c>
      <c r="D12170" s="190" t="s">
        <v>874</v>
      </c>
      <c r="E12170" s="191">
        <v>0</v>
      </c>
    </row>
    <row r="12171" spans="1:5" x14ac:dyDescent="0.25">
      <c r="A12171" s="188">
        <v>3705052107</v>
      </c>
      <c r="B12171" s="188" t="s">
        <v>11566</v>
      </c>
      <c r="C12171" s="188" t="s">
        <v>916</v>
      </c>
      <c r="D12171" s="188" t="s">
        <v>479</v>
      </c>
      <c r="E12171" s="189">
        <v>0</v>
      </c>
    </row>
    <row r="12172" spans="1:5" x14ac:dyDescent="0.25">
      <c r="A12172" s="190">
        <v>3705052108</v>
      </c>
      <c r="B12172" s="190" t="s">
        <v>11567</v>
      </c>
      <c r="C12172" s="190" t="s">
        <v>916</v>
      </c>
      <c r="D12172" s="190" t="s">
        <v>1975</v>
      </c>
      <c r="E12172" s="191">
        <v>0</v>
      </c>
    </row>
    <row r="12173" spans="1:5" x14ac:dyDescent="0.25">
      <c r="A12173" s="188">
        <v>3705052109</v>
      </c>
      <c r="B12173" s="188" t="s">
        <v>11568</v>
      </c>
      <c r="C12173" s="188" t="s">
        <v>916</v>
      </c>
      <c r="D12173" s="188" t="s">
        <v>1975</v>
      </c>
      <c r="E12173" s="189">
        <v>0</v>
      </c>
    </row>
    <row r="12174" spans="1:5" x14ac:dyDescent="0.25">
      <c r="A12174" s="190">
        <v>3705052110</v>
      </c>
      <c r="B12174" s="190" t="s">
        <v>11569</v>
      </c>
      <c r="C12174" s="190" t="s">
        <v>916</v>
      </c>
      <c r="D12174" s="190" t="s">
        <v>1975</v>
      </c>
      <c r="E12174" s="191">
        <v>0</v>
      </c>
    </row>
    <row r="12175" spans="1:5" x14ac:dyDescent="0.25">
      <c r="A12175" s="188">
        <v>3705052111</v>
      </c>
      <c r="B12175" s="188" t="s">
        <v>11570</v>
      </c>
      <c r="C12175" s="188" t="s">
        <v>916</v>
      </c>
      <c r="D12175" s="188" t="s">
        <v>1975</v>
      </c>
      <c r="E12175" s="189">
        <v>0</v>
      </c>
    </row>
    <row r="12176" spans="1:5" x14ac:dyDescent="0.25">
      <c r="A12176" s="190">
        <v>3705052112</v>
      </c>
      <c r="B12176" s="190" t="s">
        <v>9351</v>
      </c>
      <c r="C12176" s="190" t="s">
        <v>916</v>
      </c>
      <c r="D12176" s="190" t="s">
        <v>479</v>
      </c>
      <c r="E12176" s="191">
        <v>0</v>
      </c>
    </row>
    <row r="12177" spans="1:5" x14ac:dyDescent="0.25">
      <c r="A12177" s="188">
        <v>3705052113</v>
      </c>
      <c r="B12177" s="188" t="s">
        <v>11571</v>
      </c>
      <c r="C12177" s="188" t="s">
        <v>916</v>
      </c>
      <c r="D12177" s="188" t="s">
        <v>874</v>
      </c>
      <c r="E12177" s="189">
        <v>0</v>
      </c>
    </row>
    <row r="12178" spans="1:5" x14ac:dyDescent="0.25">
      <c r="A12178" s="190">
        <v>3705052114</v>
      </c>
      <c r="B12178" s="190" t="s">
        <v>11572</v>
      </c>
      <c r="C12178" s="190" t="s">
        <v>916</v>
      </c>
      <c r="D12178" s="190" t="s">
        <v>479</v>
      </c>
      <c r="E12178" s="191">
        <v>0</v>
      </c>
    </row>
    <row r="12179" spans="1:5" x14ac:dyDescent="0.25">
      <c r="A12179" s="188">
        <v>3705052115</v>
      </c>
      <c r="B12179" s="188" t="s">
        <v>11573</v>
      </c>
      <c r="C12179" s="188" t="s">
        <v>916</v>
      </c>
      <c r="D12179" s="188" t="s">
        <v>479</v>
      </c>
      <c r="E12179" s="189">
        <v>0</v>
      </c>
    </row>
    <row r="12180" spans="1:5" x14ac:dyDescent="0.25">
      <c r="A12180" s="190">
        <v>3705052116</v>
      </c>
      <c r="B12180" s="190" t="s">
        <v>11574</v>
      </c>
      <c r="C12180" s="190" t="s">
        <v>916</v>
      </c>
      <c r="D12180" s="190" t="s">
        <v>479</v>
      </c>
      <c r="E12180" s="191">
        <v>0</v>
      </c>
    </row>
    <row r="12181" spans="1:5" x14ac:dyDescent="0.25">
      <c r="A12181" s="188">
        <v>3705052117</v>
      </c>
      <c r="B12181" s="188" t="s">
        <v>11575</v>
      </c>
      <c r="C12181" s="188" t="s">
        <v>916</v>
      </c>
      <c r="D12181" s="188" t="s">
        <v>479</v>
      </c>
      <c r="E12181" s="189">
        <v>0</v>
      </c>
    </row>
    <row r="12182" spans="1:5" x14ac:dyDescent="0.25">
      <c r="A12182" s="190">
        <v>3705052118</v>
      </c>
      <c r="B12182" s="190" t="s">
        <v>11576</v>
      </c>
      <c r="C12182" s="190" t="s">
        <v>916</v>
      </c>
      <c r="D12182" s="190" t="s">
        <v>479</v>
      </c>
      <c r="E12182" s="191">
        <v>0</v>
      </c>
    </row>
    <row r="12183" spans="1:5" x14ac:dyDescent="0.25">
      <c r="A12183" s="188">
        <v>3705052119</v>
      </c>
      <c r="B12183" s="188" t="s">
        <v>11577</v>
      </c>
      <c r="C12183" s="188" t="s">
        <v>916</v>
      </c>
      <c r="D12183" s="188" t="s">
        <v>479</v>
      </c>
      <c r="E12183" s="189">
        <v>0</v>
      </c>
    </row>
    <row r="12184" spans="1:5" x14ac:dyDescent="0.25">
      <c r="A12184" s="190">
        <v>3705052120</v>
      </c>
      <c r="B12184" s="190" t="s">
        <v>11578</v>
      </c>
      <c r="C12184" s="190" t="s">
        <v>916</v>
      </c>
      <c r="D12184" s="190" t="s">
        <v>1981</v>
      </c>
      <c r="E12184" s="191">
        <v>0</v>
      </c>
    </row>
    <row r="12185" spans="1:5" x14ac:dyDescent="0.25">
      <c r="A12185" s="188">
        <v>3705052121</v>
      </c>
      <c r="B12185" s="188" t="s">
        <v>11579</v>
      </c>
      <c r="C12185" s="188" t="s">
        <v>916</v>
      </c>
      <c r="D12185" s="188" t="s">
        <v>479</v>
      </c>
      <c r="E12185" s="189">
        <v>0</v>
      </c>
    </row>
    <row r="12186" spans="1:5" x14ac:dyDescent="0.25">
      <c r="A12186" s="190">
        <v>3705052122</v>
      </c>
      <c r="B12186" s="190" t="s">
        <v>11580</v>
      </c>
      <c r="C12186" s="190" t="s">
        <v>916</v>
      </c>
      <c r="D12186" s="190" t="s">
        <v>479</v>
      </c>
      <c r="E12186" s="191">
        <v>0</v>
      </c>
    </row>
    <row r="12187" spans="1:5" x14ac:dyDescent="0.25">
      <c r="A12187" s="188">
        <v>3705052123</v>
      </c>
      <c r="B12187" s="188" t="s">
        <v>9113</v>
      </c>
      <c r="C12187" s="188" t="s">
        <v>916</v>
      </c>
      <c r="D12187" s="188" t="s">
        <v>479</v>
      </c>
      <c r="E12187" s="189">
        <v>0</v>
      </c>
    </row>
    <row r="12188" spans="1:5" x14ac:dyDescent="0.25">
      <c r="A12188" s="190">
        <v>3705052124</v>
      </c>
      <c r="B12188" s="190" t="s">
        <v>9114</v>
      </c>
      <c r="C12188" s="190" t="s">
        <v>916</v>
      </c>
      <c r="D12188" s="190" t="s">
        <v>479</v>
      </c>
      <c r="E12188" s="191">
        <v>0</v>
      </c>
    </row>
    <row r="12189" spans="1:5" x14ac:dyDescent="0.25">
      <c r="A12189" s="188">
        <v>3705052125</v>
      </c>
      <c r="B12189" s="188" t="s">
        <v>9115</v>
      </c>
      <c r="C12189" s="188" t="s">
        <v>916</v>
      </c>
      <c r="D12189" s="188" t="s">
        <v>479</v>
      </c>
      <c r="E12189" s="189">
        <v>0</v>
      </c>
    </row>
    <row r="12190" spans="1:5" x14ac:dyDescent="0.25">
      <c r="A12190" s="190">
        <v>3705052126</v>
      </c>
      <c r="B12190" s="190" t="s">
        <v>11581</v>
      </c>
      <c r="C12190" s="190" t="s">
        <v>916</v>
      </c>
      <c r="D12190" s="190" t="s">
        <v>479</v>
      </c>
      <c r="E12190" s="191">
        <v>0</v>
      </c>
    </row>
    <row r="12191" spans="1:5" x14ac:dyDescent="0.25">
      <c r="A12191" s="188">
        <v>3705052127</v>
      </c>
      <c r="B12191" s="188" t="s">
        <v>11582</v>
      </c>
      <c r="C12191" s="188" t="s">
        <v>916</v>
      </c>
      <c r="D12191" s="188" t="s">
        <v>874</v>
      </c>
      <c r="E12191" s="189">
        <v>0</v>
      </c>
    </row>
    <row r="12192" spans="1:5" x14ac:dyDescent="0.25">
      <c r="A12192" s="190">
        <v>3705052128</v>
      </c>
      <c r="B12192" s="190" t="s">
        <v>11583</v>
      </c>
      <c r="C12192" s="190" t="s">
        <v>916</v>
      </c>
      <c r="D12192" s="190" t="s">
        <v>1975</v>
      </c>
      <c r="E12192" s="191">
        <v>0</v>
      </c>
    </row>
    <row r="12193" spans="1:5" x14ac:dyDescent="0.25">
      <c r="A12193" s="188">
        <v>3705052129</v>
      </c>
      <c r="B12193" s="188" t="s">
        <v>11584</v>
      </c>
      <c r="C12193" s="188" t="s">
        <v>916</v>
      </c>
      <c r="D12193" s="188" t="s">
        <v>1975</v>
      </c>
      <c r="E12193" s="189">
        <v>0</v>
      </c>
    </row>
    <row r="12194" spans="1:5" x14ac:dyDescent="0.25">
      <c r="A12194" s="190">
        <v>3705052130</v>
      </c>
      <c r="B12194" s="190" t="s">
        <v>11585</v>
      </c>
      <c r="C12194" s="190" t="s">
        <v>916</v>
      </c>
      <c r="D12194" s="190" t="s">
        <v>478</v>
      </c>
      <c r="E12194" s="191">
        <v>0</v>
      </c>
    </row>
    <row r="12195" spans="1:5" x14ac:dyDescent="0.25">
      <c r="A12195" s="188">
        <v>3705052131</v>
      </c>
      <c r="B12195" s="188" t="s">
        <v>11586</v>
      </c>
      <c r="C12195" s="188" t="s">
        <v>916</v>
      </c>
      <c r="D12195" s="188" t="s">
        <v>1975</v>
      </c>
      <c r="E12195" s="189">
        <v>0</v>
      </c>
    </row>
    <row r="12196" spans="1:5" x14ac:dyDescent="0.25">
      <c r="A12196" s="190">
        <v>3705052132</v>
      </c>
      <c r="B12196" s="190" t="s">
        <v>11587</v>
      </c>
      <c r="C12196" s="190" t="s">
        <v>916</v>
      </c>
      <c r="D12196" s="190" t="s">
        <v>2002</v>
      </c>
      <c r="E12196" s="191">
        <v>0</v>
      </c>
    </row>
    <row r="12197" spans="1:5" x14ac:dyDescent="0.25">
      <c r="A12197" s="188">
        <v>3705052133</v>
      </c>
      <c r="B12197" s="188" t="s">
        <v>11588</v>
      </c>
      <c r="C12197" s="188" t="s">
        <v>916</v>
      </c>
      <c r="D12197" s="188" t="s">
        <v>2002</v>
      </c>
      <c r="E12197" s="189">
        <v>0</v>
      </c>
    </row>
    <row r="12198" spans="1:5" x14ac:dyDescent="0.25">
      <c r="A12198" s="190">
        <v>3705052134</v>
      </c>
      <c r="B12198" s="190" t="s">
        <v>11589</v>
      </c>
      <c r="C12198" s="190" t="s">
        <v>916</v>
      </c>
      <c r="D12198" s="190" t="s">
        <v>2002</v>
      </c>
      <c r="E12198" s="191">
        <v>0</v>
      </c>
    </row>
    <row r="12199" spans="1:5" x14ac:dyDescent="0.25">
      <c r="A12199" s="188">
        <v>3705052135</v>
      </c>
      <c r="B12199" s="188" t="s">
        <v>11590</v>
      </c>
      <c r="C12199" s="188" t="s">
        <v>916</v>
      </c>
      <c r="D12199" s="188" t="s">
        <v>2002</v>
      </c>
      <c r="E12199" s="189">
        <v>0</v>
      </c>
    </row>
    <row r="12200" spans="1:5" x14ac:dyDescent="0.25">
      <c r="A12200" s="190">
        <v>3705052136</v>
      </c>
      <c r="B12200" s="190" t="s">
        <v>12693</v>
      </c>
      <c r="C12200" s="190" t="s">
        <v>916</v>
      </c>
      <c r="D12200" s="190" t="s">
        <v>2002</v>
      </c>
      <c r="E12200" s="191">
        <v>0</v>
      </c>
    </row>
    <row r="12201" spans="1:5" x14ac:dyDescent="0.25">
      <c r="A12201" s="188">
        <v>3705052137</v>
      </c>
      <c r="B12201" s="188" t="s">
        <v>11591</v>
      </c>
      <c r="C12201" s="188" t="s">
        <v>916</v>
      </c>
      <c r="D12201" s="188" t="s">
        <v>2002</v>
      </c>
      <c r="E12201" s="189">
        <v>0</v>
      </c>
    </row>
    <row r="12202" spans="1:5" x14ac:dyDescent="0.25">
      <c r="A12202" s="190">
        <v>3705052138</v>
      </c>
      <c r="B12202" s="190" t="s">
        <v>11592</v>
      </c>
      <c r="C12202" s="190" t="s">
        <v>916</v>
      </c>
      <c r="D12202" s="190" t="s">
        <v>2002</v>
      </c>
      <c r="E12202" s="191">
        <v>0</v>
      </c>
    </row>
    <row r="12203" spans="1:5" x14ac:dyDescent="0.25">
      <c r="A12203" s="188">
        <v>3705052139</v>
      </c>
      <c r="B12203" s="188" t="s">
        <v>11593</v>
      </c>
      <c r="C12203" s="188" t="s">
        <v>916</v>
      </c>
      <c r="D12203" s="188" t="s">
        <v>2002</v>
      </c>
      <c r="E12203" s="189">
        <v>0</v>
      </c>
    </row>
    <row r="12204" spans="1:5" x14ac:dyDescent="0.25">
      <c r="A12204" s="190">
        <v>3705052140</v>
      </c>
      <c r="B12204" s="190" t="s">
        <v>12694</v>
      </c>
      <c r="C12204" s="190" t="s">
        <v>916</v>
      </c>
      <c r="D12204" s="190" t="s">
        <v>2002</v>
      </c>
      <c r="E12204" s="191">
        <v>0</v>
      </c>
    </row>
    <row r="12205" spans="1:5" x14ac:dyDescent="0.25">
      <c r="A12205" s="188">
        <v>3705052141</v>
      </c>
      <c r="B12205" s="188" t="s">
        <v>11594</v>
      </c>
      <c r="C12205" s="188" t="s">
        <v>916</v>
      </c>
      <c r="D12205" s="188" t="s">
        <v>2002</v>
      </c>
      <c r="E12205" s="189">
        <v>0</v>
      </c>
    </row>
    <row r="12206" spans="1:5" x14ac:dyDescent="0.25">
      <c r="A12206" s="190">
        <v>3705052142</v>
      </c>
      <c r="B12206" s="190" t="s">
        <v>11595</v>
      </c>
      <c r="C12206" s="190" t="s">
        <v>916</v>
      </c>
      <c r="D12206" s="190" t="s">
        <v>2002</v>
      </c>
      <c r="E12206" s="191">
        <v>0</v>
      </c>
    </row>
    <row r="12207" spans="1:5" x14ac:dyDescent="0.25">
      <c r="A12207" s="188">
        <v>3705052143</v>
      </c>
      <c r="B12207" s="188" t="s">
        <v>11596</v>
      </c>
      <c r="C12207" s="188" t="s">
        <v>916</v>
      </c>
      <c r="D12207" s="188" t="s">
        <v>1975</v>
      </c>
      <c r="E12207" s="189">
        <v>0</v>
      </c>
    </row>
    <row r="12208" spans="1:5" x14ac:dyDescent="0.25">
      <c r="A12208" s="190">
        <v>3705052144</v>
      </c>
      <c r="B12208" s="190" t="s">
        <v>11597</v>
      </c>
      <c r="C12208" s="190" t="s">
        <v>916</v>
      </c>
      <c r="D12208" s="190" t="s">
        <v>2002</v>
      </c>
      <c r="E12208" s="191">
        <v>0</v>
      </c>
    </row>
    <row r="12209" spans="1:5" x14ac:dyDescent="0.25">
      <c r="A12209" s="188">
        <v>3705052145</v>
      </c>
      <c r="B12209" s="188" t="s">
        <v>11598</v>
      </c>
      <c r="C12209" s="188" t="s">
        <v>916</v>
      </c>
      <c r="D12209" s="188" t="s">
        <v>1975</v>
      </c>
      <c r="E12209" s="189">
        <v>0</v>
      </c>
    </row>
    <row r="12210" spans="1:5" x14ac:dyDescent="0.25">
      <c r="A12210" s="190">
        <v>3705052146</v>
      </c>
      <c r="B12210" s="190" t="s">
        <v>11599</v>
      </c>
      <c r="C12210" s="190" t="s">
        <v>916</v>
      </c>
      <c r="D12210" s="190" t="s">
        <v>1975</v>
      </c>
      <c r="E12210" s="191">
        <v>0</v>
      </c>
    </row>
    <row r="12211" spans="1:5" x14ac:dyDescent="0.25">
      <c r="A12211" s="188">
        <v>3705052147</v>
      </c>
      <c r="B12211" s="188" t="s">
        <v>11600</v>
      </c>
      <c r="C12211" s="188" t="s">
        <v>916</v>
      </c>
      <c r="D12211" s="188" t="s">
        <v>1975</v>
      </c>
      <c r="E12211" s="189">
        <v>0</v>
      </c>
    </row>
    <row r="12212" spans="1:5" x14ac:dyDescent="0.25">
      <c r="A12212" s="190">
        <v>3705052148</v>
      </c>
      <c r="B12212" s="190" t="s">
        <v>11601</v>
      </c>
      <c r="C12212" s="190" t="s">
        <v>916</v>
      </c>
      <c r="D12212" s="190" t="s">
        <v>1975</v>
      </c>
      <c r="E12212" s="191">
        <v>0</v>
      </c>
    </row>
    <row r="12213" spans="1:5" x14ac:dyDescent="0.25">
      <c r="A12213" s="188">
        <v>3705052149</v>
      </c>
      <c r="B12213" s="188" t="s">
        <v>11602</v>
      </c>
      <c r="C12213" s="188" t="s">
        <v>916</v>
      </c>
      <c r="D12213" s="188" t="s">
        <v>479</v>
      </c>
      <c r="E12213" s="189">
        <v>0</v>
      </c>
    </row>
    <row r="12214" spans="1:5" x14ac:dyDescent="0.25">
      <c r="A12214" s="190">
        <v>3705052150</v>
      </c>
      <c r="B12214" s="190" t="s">
        <v>11603</v>
      </c>
      <c r="C12214" s="190" t="s">
        <v>916</v>
      </c>
      <c r="D12214" s="190" t="s">
        <v>2002</v>
      </c>
      <c r="E12214" s="191">
        <v>0</v>
      </c>
    </row>
    <row r="12215" spans="1:5" x14ac:dyDescent="0.25">
      <c r="A12215" s="188">
        <v>3705052151</v>
      </c>
      <c r="B12215" s="188" t="s">
        <v>11604</v>
      </c>
      <c r="C12215" s="188" t="s">
        <v>916</v>
      </c>
      <c r="D12215" s="188" t="s">
        <v>2002</v>
      </c>
      <c r="E12215" s="189">
        <v>0</v>
      </c>
    </row>
    <row r="12216" spans="1:5" x14ac:dyDescent="0.25">
      <c r="A12216" s="190">
        <v>3705052152</v>
      </c>
      <c r="B12216" s="190" t="s">
        <v>11605</v>
      </c>
      <c r="C12216" s="190" t="s">
        <v>916</v>
      </c>
      <c r="D12216" s="190" t="s">
        <v>1975</v>
      </c>
      <c r="E12216" s="191">
        <v>0</v>
      </c>
    </row>
    <row r="12217" spans="1:5" x14ac:dyDescent="0.25">
      <c r="A12217" s="188">
        <v>3705052153</v>
      </c>
      <c r="B12217" s="188" t="s">
        <v>11606</v>
      </c>
      <c r="C12217" s="188" t="s">
        <v>916</v>
      </c>
      <c r="D12217" s="188" t="s">
        <v>1975</v>
      </c>
      <c r="E12217" s="189">
        <v>0</v>
      </c>
    </row>
    <row r="12218" spans="1:5" x14ac:dyDescent="0.25">
      <c r="A12218" s="190">
        <v>3705052154</v>
      </c>
      <c r="B12218" s="190" t="s">
        <v>11607</v>
      </c>
      <c r="C12218" s="190" t="s">
        <v>916</v>
      </c>
      <c r="D12218" s="190" t="s">
        <v>1975</v>
      </c>
      <c r="E12218" s="191">
        <v>0</v>
      </c>
    </row>
    <row r="12219" spans="1:5" x14ac:dyDescent="0.25">
      <c r="A12219" s="188">
        <v>3705052155</v>
      </c>
      <c r="B12219" s="188" t="s">
        <v>11608</v>
      </c>
      <c r="C12219" s="188" t="s">
        <v>916</v>
      </c>
      <c r="D12219" s="188" t="s">
        <v>479</v>
      </c>
      <c r="E12219" s="189">
        <v>0</v>
      </c>
    </row>
    <row r="12220" spans="1:5" x14ac:dyDescent="0.25">
      <c r="A12220" s="190">
        <v>3705052156</v>
      </c>
      <c r="B12220" s="190" t="s">
        <v>11609</v>
      </c>
      <c r="C12220" s="190" t="s">
        <v>916</v>
      </c>
      <c r="D12220" s="190" t="s">
        <v>479</v>
      </c>
      <c r="E12220" s="191">
        <v>0</v>
      </c>
    </row>
    <row r="12221" spans="1:5" x14ac:dyDescent="0.25">
      <c r="A12221" s="188">
        <v>3705052157</v>
      </c>
      <c r="B12221" s="188" t="s">
        <v>11610</v>
      </c>
      <c r="C12221" s="188" t="s">
        <v>916</v>
      </c>
      <c r="D12221" s="188" t="s">
        <v>479</v>
      </c>
      <c r="E12221" s="189">
        <v>0</v>
      </c>
    </row>
    <row r="12222" spans="1:5" x14ac:dyDescent="0.25">
      <c r="A12222" s="190">
        <v>3705052158</v>
      </c>
      <c r="B12222" s="190" t="s">
        <v>11611</v>
      </c>
      <c r="C12222" s="190" t="s">
        <v>916</v>
      </c>
      <c r="D12222" s="190" t="s">
        <v>479</v>
      </c>
      <c r="E12222" s="191">
        <v>0</v>
      </c>
    </row>
    <row r="12223" spans="1:5" x14ac:dyDescent="0.25">
      <c r="A12223" s="188">
        <v>3705052159</v>
      </c>
      <c r="B12223" s="188" t="s">
        <v>11612</v>
      </c>
      <c r="C12223" s="188" t="s">
        <v>916</v>
      </c>
      <c r="D12223" s="188" t="s">
        <v>874</v>
      </c>
      <c r="E12223" s="189">
        <v>0</v>
      </c>
    </row>
    <row r="12224" spans="1:5" x14ac:dyDescent="0.25">
      <c r="A12224" s="190">
        <v>3705052160</v>
      </c>
      <c r="B12224" s="190" t="s">
        <v>11613</v>
      </c>
      <c r="C12224" s="190" t="s">
        <v>916</v>
      </c>
      <c r="D12224" s="190" t="s">
        <v>1975</v>
      </c>
      <c r="E12224" s="191">
        <v>0</v>
      </c>
    </row>
    <row r="12225" spans="1:5" x14ac:dyDescent="0.25">
      <c r="A12225" s="188">
        <v>3705052161</v>
      </c>
      <c r="B12225" s="188" t="s">
        <v>11614</v>
      </c>
      <c r="C12225" s="188" t="s">
        <v>916</v>
      </c>
      <c r="D12225" s="188" t="s">
        <v>1975</v>
      </c>
      <c r="E12225" s="189">
        <v>0</v>
      </c>
    </row>
    <row r="12226" spans="1:5" x14ac:dyDescent="0.25">
      <c r="A12226" s="190">
        <v>3705052162</v>
      </c>
      <c r="B12226" s="190" t="s">
        <v>11615</v>
      </c>
      <c r="C12226" s="190" t="s">
        <v>916</v>
      </c>
      <c r="D12226" s="190" t="s">
        <v>8544</v>
      </c>
      <c r="E12226" s="191">
        <v>0</v>
      </c>
    </row>
    <row r="12227" spans="1:5" x14ac:dyDescent="0.25">
      <c r="A12227" s="188">
        <v>3705052163</v>
      </c>
      <c r="B12227" s="188" t="s">
        <v>11616</v>
      </c>
      <c r="C12227" s="188" t="s">
        <v>916</v>
      </c>
      <c r="D12227" s="188" t="s">
        <v>1975</v>
      </c>
      <c r="E12227" s="189">
        <v>0</v>
      </c>
    </row>
    <row r="12228" spans="1:5" x14ac:dyDescent="0.25">
      <c r="A12228" s="190">
        <v>3705052164</v>
      </c>
      <c r="B12228" s="190" t="s">
        <v>11617</v>
      </c>
      <c r="C12228" s="190" t="s">
        <v>916</v>
      </c>
      <c r="D12228" s="190" t="s">
        <v>1975</v>
      </c>
      <c r="E12228" s="191">
        <v>0</v>
      </c>
    </row>
    <row r="12229" spans="1:5" x14ac:dyDescent="0.25">
      <c r="A12229" s="188">
        <v>3705052165</v>
      </c>
      <c r="B12229" s="188" t="s">
        <v>11618</v>
      </c>
      <c r="C12229" s="188" t="s">
        <v>916</v>
      </c>
      <c r="D12229" s="188" t="s">
        <v>479</v>
      </c>
      <c r="E12229" s="189">
        <v>0</v>
      </c>
    </row>
    <row r="12230" spans="1:5" x14ac:dyDescent="0.25">
      <c r="A12230" s="190">
        <v>3705052166</v>
      </c>
      <c r="B12230" s="190" t="s">
        <v>11619</v>
      </c>
      <c r="C12230" s="190" t="s">
        <v>916</v>
      </c>
      <c r="D12230" s="190" t="s">
        <v>874</v>
      </c>
      <c r="E12230" s="191">
        <v>0</v>
      </c>
    </row>
    <row r="12231" spans="1:5" x14ac:dyDescent="0.25">
      <c r="A12231" s="188">
        <v>3705052167</v>
      </c>
      <c r="B12231" s="188" t="s">
        <v>11620</v>
      </c>
      <c r="C12231" s="188" t="s">
        <v>916</v>
      </c>
      <c r="D12231" s="188" t="s">
        <v>874</v>
      </c>
      <c r="E12231" s="189">
        <v>0</v>
      </c>
    </row>
    <row r="12232" spans="1:5" x14ac:dyDescent="0.25">
      <c r="A12232" s="190">
        <v>3705052168</v>
      </c>
      <c r="B12232" s="190" t="s">
        <v>11621</v>
      </c>
      <c r="C12232" s="190" t="s">
        <v>916</v>
      </c>
      <c r="D12232" s="190" t="s">
        <v>874</v>
      </c>
      <c r="E12232" s="191">
        <v>0</v>
      </c>
    </row>
    <row r="12233" spans="1:5" x14ac:dyDescent="0.25">
      <c r="A12233" s="188">
        <v>3705052169</v>
      </c>
      <c r="B12233" s="188" t="s">
        <v>11622</v>
      </c>
      <c r="C12233" s="188" t="s">
        <v>916</v>
      </c>
      <c r="D12233" s="188" t="s">
        <v>874</v>
      </c>
      <c r="E12233" s="189">
        <v>0</v>
      </c>
    </row>
    <row r="12234" spans="1:5" x14ac:dyDescent="0.25">
      <c r="A12234" s="190">
        <v>3705052170</v>
      </c>
      <c r="B12234" s="190" t="s">
        <v>11623</v>
      </c>
      <c r="C12234" s="190" t="s">
        <v>916</v>
      </c>
      <c r="D12234" s="190" t="s">
        <v>874</v>
      </c>
      <c r="E12234" s="191">
        <v>0</v>
      </c>
    </row>
    <row r="12235" spans="1:5" x14ac:dyDescent="0.25">
      <c r="A12235" s="188">
        <v>3705052171</v>
      </c>
      <c r="B12235" s="188" t="s">
        <v>11624</v>
      </c>
      <c r="C12235" s="188" t="s">
        <v>916</v>
      </c>
      <c r="D12235" s="188" t="s">
        <v>874</v>
      </c>
      <c r="E12235" s="189">
        <v>0</v>
      </c>
    </row>
    <row r="12236" spans="1:5" x14ac:dyDescent="0.25">
      <c r="A12236" s="190">
        <v>3705052172</v>
      </c>
      <c r="B12236" s="190" t="s">
        <v>11625</v>
      </c>
      <c r="C12236" s="190" t="s">
        <v>916</v>
      </c>
      <c r="D12236" s="190" t="s">
        <v>874</v>
      </c>
      <c r="E12236" s="191">
        <v>0</v>
      </c>
    </row>
    <row r="12237" spans="1:5" x14ac:dyDescent="0.25">
      <c r="A12237" s="188">
        <v>3705052173</v>
      </c>
      <c r="B12237" s="188" t="s">
        <v>11626</v>
      </c>
      <c r="C12237" s="188" t="s">
        <v>916</v>
      </c>
      <c r="D12237" s="188" t="s">
        <v>874</v>
      </c>
      <c r="E12237" s="189">
        <v>0</v>
      </c>
    </row>
    <row r="12238" spans="1:5" x14ac:dyDescent="0.25">
      <c r="A12238" s="190">
        <v>3705052174</v>
      </c>
      <c r="B12238" s="190" t="s">
        <v>11627</v>
      </c>
      <c r="C12238" s="190" t="s">
        <v>916</v>
      </c>
      <c r="D12238" s="190" t="s">
        <v>874</v>
      </c>
      <c r="E12238" s="191">
        <v>0</v>
      </c>
    </row>
    <row r="12239" spans="1:5" x14ac:dyDescent="0.25">
      <c r="A12239" s="188">
        <v>3705052175</v>
      </c>
      <c r="B12239" s="188" t="s">
        <v>11628</v>
      </c>
      <c r="C12239" s="188" t="s">
        <v>916</v>
      </c>
      <c r="D12239" s="188" t="s">
        <v>874</v>
      </c>
      <c r="E12239" s="189">
        <v>0</v>
      </c>
    </row>
    <row r="12240" spans="1:5" x14ac:dyDescent="0.25">
      <c r="A12240" s="190">
        <v>3705052176</v>
      </c>
      <c r="B12240" s="190" t="s">
        <v>11629</v>
      </c>
      <c r="C12240" s="190" t="s">
        <v>916</v>
      </c>
      <c r="D12240" s="190" t="s">
        <v>874</v>
      </c>
      <c r="E12240" s="191">
        <v>0</v>
      </c>
    </row>
    <row r="12241" spans="1:5" x14ac:dyDescent="0.25">
      <c r="A12241" s="188">
        <v>3705052177</v>
      </c>
      <c r="B12241" s="188" t="s">
        <v>11630</v>
      </c>
      <c r="C12241" s="188" t="s">
        <v>916</v>
      </c>
      <c r="D12241" s="188" t="s">
        <v>874</v>
      </c>
      <c r="E12241" s="189">
        <v>0</v>
      </c>
    </row>
    <row r="12242" spans="1:5" x14ac:dyDescent="0.25">
      <c r="A12242" s="190">
        <v>3705052178</v>
      </c>
      <c r="B12242" s="190" t="s">
        <v>11631</v>
      </c>
      <c r="C12242" s="190" t="s">
        <v>916</v>
      </c>
      <c r="D12242" s="190" t="s">
        <v>874</v>
      </c>
      <c r="E12242" s="191">
        <v>0</v>
      </c>
    </row>
    <row r="12243" spans="1:5" x14ac:dyDescent="0.25">
      <c r="A12243" s="188">
        <v>3705052179</v>
      </c>
      <c r="B12243" s="188" t="s">
        <v>11632</v>
      </c>
      <c r="C12243" s="188" t="s">
        <v>916</v>
      </c>
      <c r="D12243" s="188" t="s">
        <v>874</v>
      </c>
      <c r="E12243" s="189">
        <v>0</v>
      </c>
    </row>
    <row r="12244" spans="1:5" x14ac:dyDescent="0.25">
      <c r="A12244" s="190">
        <v>3705052180</v>
      </c>
      <c r="B12244" s="190" t="s">
        <v>11633</v>
      </c>
      <c r="C12244" s="190" t="s">
        <v>916</v>
      </c>
      <c r="D12244" s="190" t="s">
        <v>1975</v>
      </c>
      <c r="E12244" s="191">
        <v>0</v>
      </c>
    </row>
    <row r="12245" spans="1:5" x14ac:dyDescent="0.25">
      <c r="A12245" s="188">
        <v>3705052181</v>
      </c>
      <c r="B12245" s="188" t="s">
        <v>11634</v>
      </c>
      <c r="C12245" s="188" t="s">
        <v>916</v>
      </c>
      <c r="D12245" s="188" t="s">
        <v>874</v>
      </c>
      <c r="E12245" s="189">
        <v>0</v>
      </c>
    </row>
    <row r="12246" spans="1:5" x14ac:dyDescent="0.25">
      <c r="A12246" s="190">
        <v>3705052182</v>
      </c>
      <c r="B12246" s="190" t="s">
        <v>11635</v>
      </c>
      <c r="C12246" s="190" t="s">
        <v>916</v>
      </c>
      <c r="D12246" s="190" t="s">
        <v>481</v>
      </c>
      <c r="E12246" s="191">
        <v>0</v>
      </c>
    </row>
    <row r="12247" spans="1:5" x14ac:dyDescent="0.25">
      <c r="A12247" s="188">
        <v>3705052183</v>
      </c>
      <c r="B12247" s="188" t="s">
        <v>11636</v>
      </c>
      <c r="C12247" s="188" t="s">
        <v>916</v>
      </c>
      <c r="D12247" s="188" t="s">
        <v>481</v>
      </c>
      <c r="E12247" s="189">
        <v>0</v>
      </c>
    </row>
    <row r="12248" spans="1:5" x14ac:dyDescent="0.25">
      <c r="A12248" s="190">
        <v>3705052184</v>
      </c>
      <c r="B12248" s="190" t="s">
        <v>11637</v>
      </c>
      <c r="C12248" s="190" t="s">
        <v>916</v>
      </c>
      <c r="D12248" s="190" t="s">
        <v>479</v>
      </c>
      <c r="E12248" s="191">
        <v>0</v>
      </c>
    </row>
    <row r="12249" spans="1:5" x14ac:dyDescent="0.25">
      <c r="A12249" s="188">
        <v>3705052185</v>
      </c>
      <c r="B12249" s="188" t="s">
        <v>11638</v>
      </c>
      <c r="C12249" s="188" t="s">
        <v>916</v>
      </c>
      <c r="D12249" s="188" t="s">
        <v>479</v>
      </c>
      <c r="E12249" s="189">
        <v>0</v>
      </c>
    </row>
    <row r="12250" spans="1:5" x14ac:dyDescent="0.25">
      <c r="A12250" s="190">
        <v>3705052186</v>
      </c>
      <c r="B12250" s="190" t="s">
        <v>11639</v>
      </c>
      <c r="C12250" s="190" t="s">
        <v>916</v>
      </c>
      <c r="D12250" s="190" t="s">
        <v>479</v>
      </c>
      <c r="E12250" s="191">
        <v>0</v>
      </c>
    </row>
    <row r="12251" spans="1:5" x14ac:dyDescent="0.25">
      <c r="A12251" s="188">
        <v>3705052187</v>
      </c>
      <c r="B12251" s="188" t="s">
        <v>11640</v>
      </c>
      <c r="C12251" s="188" t="s">
        <v>916</v>
      </c>
      <c r="D12251" s="188" t="s">
        <v>479</v>
      </c>
      <c r="E12251" s="189">
        <v>0</v>
      </c>
    </row>
    <row r="12252" spans="1:5" x14ac:dyDescent="0.25">
      <c r="A12252" s="190">
        <v>3705052188</v>
      </c>
      <c r="B12252" s="190" t="s">
        <v>11641</v>
      </c>
      <c r="C12252" s="190" t="s">
        <v>916</v>
      </c>
      <c r="D12252" s="190" t="s">
        <v>479</v>
      </c>
      <c r="E12252" s="191">
        <v>0</v>
      </c>
    </row>
    <row r="12253" spans="1:5" x14ac:dyDescent="0.25">
      <c r="A12253" s="188">
        <v>3705052189</v>
      </c>
      <c r="B12253" s="188" t="s">
        <v>5656</v>
      </c>
      <c r="C12253" s="188" t="s">
        <v>916</v>
      </c>
      <c r="D12253" s="188" t="s">
        <v>478</v>
      </c>
      <c r="E12253" s="189">
        <v>0</v>
      </c>
    </row>
    <row r="12254" spans="1:5" x14ac:dyDescent="0.25">
      <c r="A12254" s="190">
        <v>3705052190</v>
      </c>
      <c r="B12254" s="190" t="s">
        <v>11642</v>
      </c>
      <c r="C12254" s="190" t="s">
        <v>916</v>
      </c>
      <c r="D12254" s="190" t="s">
        <v>479</v>
      </c>
      <c r="E12254" s="191">
        <v>0</v>
      </c>
    </row>
    <row r="12255" spans="1:5" x14ac:dyDescent="0.25">
      <c r="A12255" s="188">
        <v>3705052191</v>
      </c>
      <c r="B12255" s="188" t="s">
        <v>11643</v>
      </c>
      <c r="C12255" s="188" t="s">
        <v>916</v>
      </c>
      <c r="D12255" s="188" t="s">
        <v>479</v>
      </c>
      <c r="E12255" s="189">
        <v>0</v>
      </c>
    </row>
    <row r="12256" spans="1:5" x14ac:dyDescent="0.25">
      <c r="A12256" s="190">
        <v>3705052192</v>
      </c>
      <c r="B12256" s="190" t="s">
        <v>11644</v>
      </c>
      <c r="C12256" s="190" t="s">
        <v>916</v>
      </c>
      <c r="D12256" s="190" t="s">
        <v>479</v>
      </c>
      <c r="E12256" s="191">
        <v>0</v>
      </c>
    </row>
    <row r="12257" spans="1:5" x14ac:dyDescent="0.25">
      <c r="A12257" s="188">
        <v>3705052193</v>
      </c>
      <c r="B12257" s="188" t="s">
        <v>11645</v>
      </c>
      <c r="C12257" s="188" t="s">
        <v>916</v>
      </c>
      <c r="D12257" s="188" t="s">
        <v>479</v>
      </c>
      <c r="E12257" s="189">
        <v>0</v>
      </c>
    </row>
    <row r="12258" spans="1:5" x14ac:dyDescent="0.25">
      <c r="A12258" s="190">
        <v>3705052194</v>
      </c>
      <c r="B12258" s="190" t="s">
        <v>11646</v>
      </c>
      <c r="C12258" s="190" t="s">
        <v>916</v>
      </c>
      <c r="D12258" s="190" t="s">
        <v>479</v>
      </c>
      <c r="E12258" s="191">
        <v>0</v>
      </c>
    </row>
    <row r="12259" spans="1:5" x14ac:dyDescent="0.25">
      <c r="A12259" s="188">
        <v>3705052195</v>
      </c>
      <c r="B12259" s="188" t="s">
        <v>11647</v>
      </c>
      <c r="C12259" s="188" t="s">
        <v>916</v>
      </c>
      <c r="D12259" s="188" t="s">
        <v>1975</v>
      </c>
      <c r="E12259" s="189">
        <v>0</v>
      </c>
    </row>
    <row r="12260" spans="1:5" x14ac:dyDescent="0.25">
      <c r="A12260" s="190">
        <v>3705052196</v>
      </c>
      <c r="B12260" s="190" t="s">
        <v>11648</v>
      </c>
      <c r="C12260" s="190" t="s">
        <v>916</v>
      </c>
      <c r="D12260" s="190" t="s">
        <v>479</v>
      </c>
      <c r="E12260" s="191">
        <v>0</v>
      </c>
    </row>
    <row r="12261" spans="1:5" x14ac:dyDescent="0.25">
      <c r="A12261" s="188">
        <v>3705052197</v>
      </c>
      <c r="B12261" s="188" t="s">
        <v>11649</v>
      </c>
      <c r="C12261" s="188" t="s">
        <v>916</v>
      </c>
      <c r="D12261" s="188" t="s">
        <v>479</v>
      </c>
      <c r="E12261" s="189">
        <v>0</v>
      </c>
    </row>
    <row r="12262" spans="1:5" x14ac:dyDescent="0.25">
      <c r="A12262" s="190">
        <v>3705052198</v>
      </c>
      <c r="B12262" s="190" t="s">
        <v>9116</v>
      </c>
      <c r="C12262" s="190" t="s">
        <v>916</v>
      </c>
      <c r="D12262" s="190" t="s">
        <v>479</v>
      </c>
      <c r="E12262" s="191">
        <v>0</v>
      </c>
    </row>
    <row r="12263" spans="1:5" x14ac:dyDescent="0.25">
      <c r="A12263" s="188">
        <v>3705052199</v>
      </c>
      <c r="B12263" s="188" t="s">
        <v>11650</v>
      </c>
      <c r="C12263" s="188" t="s">
        <v>916</v>
      </c>
      <c r="D12263" s="188" t="s">
        <v>479</v>
      </c>
      <c r="E12263" s="189">
        <v>0</v>
      </c>
    </row>
    <row r="12264" spans="1:5" x14ac:dyDescent="0.25">
      <c r="A12264" s="190">
        <v>3705052200</v>
      </c>
      <c r="B12264" s="190" t="s">
        <v>11651</v>
      </c>
      <c r="C12264" s="190" t="s">
        <v>916</v>
      </c>
      <c r="D12264" s="190" t="s">
        <v>874</v>
      </c>
      <c r="E12264" s="191">
        <v>0</v>
      </c>
    </row>
    <row r="12265" spans="1:5" x14ac:dyDescent="0.25">
      <c r="A12265" s="188">
        <v>3705052201</v>
      </c>
      <c r="B12265" s="188" t="s">
        <v>11652</v>
      </c>
      <c r="C12265" s="188" t="s">
        <v>916</v>
      </c>
      <c r="D12265" s="188" t="s">
        <v>478</v>
      </c>
      <c r="E12265" s="189">
        <v>0</v>
      </c>
    </row>
    <row r="12266" spans="1:5" x14ac:dyDescent="0.25">
      <c r="A12266" s="190">
        <v>3705052202</v>
      </c>
      <c r="B12266" s="190" t="s">
        <v>5927</v>
      </c>
      <c r="C12266" s="190" t="s">
        <v>916</v>
      </c>
      <c r="D12266" s="190" t="s">
        <v>2002</v>
      </c>
      <c r="E12266" s="191">
        <v>0</v>
      </c>
    </row>
    <row r="12267" spans="1:5" x14ac:dyDescent="0.25">
      <c r="A12267" s="188">
        <v>3705052203</v>
      </c>
      <c r="B12267" s="188" t="s">
        <v>11653</v>
      </c>
      <c r="C12267" s="188" t="s">
        <v>916</v>
      </c>
      <c r="D12267" s="188" t="s">
        <v>2002</v>
      </c>
      <c r="E12267" s="189">
        <v>0</v>
      </c>
    </row>
    <row r="12268" spans="1:5" x14ac:dyDescent="0.25">
      <c r="A12268" s="190">
        <v>3705052204</v>
      </c>
      <c r="B12268" s="190" t="s">
        <v>11654</v>
      </c>
      <c r="C12268" s="190" t="s">
        <v>916</v>
      </c>
      <c r="D12268" s="190" t="s">
        <v>2002</v>
      </c>
      <c r="E12268" s="191">
        <v>0</v>
      </c>
    </row>
    <row r="12269" spans="1:5" x14ac:dyDescent="0.25">
      <c r="A12269" s="188">
        <v>3705052205</v>
      </c>
      <c r="B12269" s="188" t="s">
        <v>9232</v>
      </c>
      <c r="C12269" s="188" t="s">
        <v>916</v>
      </c>
      <c r="D12269" s="188" t="s">
        <v>479</v>
      </c>
      <c r="E12269" s="189">
        <v>0</v>
      </c>
    </row>
    <row r="12270" spans="1:5" x14ac:dyDescent="0.25">
      <c r="A12270" s="190">
        <v>3705052206</v>
      </c>
      <c r="B12270" s="190" t="s">
        <v>9233</v>
      </c>
      <c r="C12270" s="190" t="s">
        <v>916</v>
      </c>
      <c r="D12270" s="190" t="s">
        <v>479</v>
      </c>
      <c r="E12270" s="191">
        <v>0</v>
      </c>
    </row>
    <row r="12271" spans="1:5" x14ac:dyDescent="0.25">
      <c r="A12271" s="188">
        <v>3705052207</v>
      </c>
      <c r="B12271" s="188" t="s">
        <v>9234</v>
      </c>
      <c r="C12271" s="188" t="s">
        <v>916</v>
      </c>
      <c r="D12271" s="188" t="s">
        <v>479</v>
      </c>
      <c r="E12271" s="189">
        <v>0</v>
      </c>
    </row>
    <row r="12272" spans="1:5" x14ac:dyDescent="0.25">
      <c r="A12272" s="190">
        <v>3705052208</v>
      </c>
      <c r="B12272" s="190" t="s">
        <v>9117</v>
      </c>
      <c r="C12272" s="190" t="s">
        <v>916</v>
      </c>
      <c r="D12272" s="190" t="s">
        <v>479</v>
      </c>
      <c r="E12272" s="191">
        <v>0</v>
      </c>
    </row>
    <row r="12273" spans="1:5" x14ac:dyDescent="0.25">
      <c r="A12273" s="188">
        <v>3705052209</v>
      </c>
      <c r="B12273" s="188" t="s">
        <v>11655</v>
      </c>
      <c r="C12273" s="188" t="s">
        <v>916</v>
      </c>
      <c r="D12273" s="188" t="s">
        <v>2079</v>
      </c>
      <c r="E12273" s="189">
        <v>0</v>
      </c>
    </row>
    <row r="12274" spans="1:5" x14ac:dyDescent="0.25">
      <c r="A12274" s="190">
        <v>3705052210</v>
      </c>
      <c r="B12274" s="190" t="s">
        <v>11656</v>
      </c>
      <c r="C12274" s="190" t="s">
        <v>916</v>
      </c>
      <c r="D12274" s="190" t="s">
        <v>2079</v>
      </c>
      <c r="E12274" s="191">
        <v>0</v>
      </c>
    </row>
    <row r="12275" spans="1:5" x14ac:dyDescent="0.25">
      <c r="A12275" s="188">
        <v>3705052211</v>
      </c>
      <c r="B12275" s="188" t="s">
        <v>11657</v>
      </c>
      <c r="C12275" s="188" t="s">
        <v>916</v>
      </c>
      <c r="D12275" s="188" t="s">
        <v>478</v>
      </c>
      <c r="E12275" s="189">
        <v>0</v>
      </c>
    </row>
    <row r="12276" spans="1:5" x14ac:dyDescent="0.25">
      <c r="A12276" s="190">
        <v>3705052212</v>
      </c>
      <c r="B12276" s="190" t="s">
        <v>11658</v>
      </c>
      <c r="C12276" s="190" t="s">
        <v>916</v>
      </c>
      <c r="D12276" s="190" t="s">
        <v>481</v>
      </c>
      <c r="E12276" s="191">
        <v>0</v>
      </c>
    </row>
    <row r="12277" spans="1:5" x14ac:dyDescent="0.25">
      <c r="A12277" s="188">
        <v>3705052213</v>
      </c>
      <c r="B12277" s="188" t="s">
        <v>11659</v>
      </c>
      <c r="C12277" s="188" t="s">
        <v>916</v>
      </c>
      <c r="D12277" s="188" t="s">
        <v>1975</v>
      </c>
      <c r="E12277" s="189">
        <v>0</v>
      </c>
    </row>
    <row r="12278" spans="1:5" x14ac:dyDescent="0.25">
      <c r="A12278" s="190">
        <v>3705052214</v>
      </c>
      <c r="B12278" s="190" t="s">
        <v>11660</v>
      </c>
      <c r="C12278" s="190" t="s">
        <v>916</v>
      </c>
      <c r="D12278" s="190" t="s">
        <v>874</v>
      </c>
      <c r="E12278" s="191">
        <v>0</v>
      </c>
    </row>
    <row r="12279" spans="1:5" x14ac:dyDescent="0.25">
      <c r="A12279" s="188">
        <v>3705052215</v>
      </c>
      <c r="B12279" s="188" t="s">
        <v>11661</v>
      </c>
      <c r="C12279" s="188" t="s">
        <v>916</v>
      </c>
      <c r="D12279" s="188" t="s">
        <v>874</v>
      </c>
      <c r="E12279" s="189">
        <v>0</v>
      </c>
    </row>
    <row r="12280" spans="1:5" x14ac:dyDescent="0.25">
      <c r="A12280" s="190">
        <v>3705052216</v>
      </c>
      <c r="B12280" s="190" t="s">
        <v>12695</v>
      </c>
      <c r="C12280" s="190" t="s">
        <v>916</v>
      </c>
      <c r="D12280" s="190" t="s">
        <v>1975</v>
      </c>
      <c r="E12280" s="191">
        <v>0</v>
      </c>
    </row>
    <row r="12281" spans="1:5" x14ac:dyDescent="0.25">
      <c r="A12281" s="188">
        <v>3705052217</v>
      </c>
      <c r="B12281" s="188" t="s">
        <v>12696</v>
      </c>
      <c r="C12281" s="188" t="s">
        <v>916</v>
      </c>
      <c r="D12281" s="188" t="s">
        <v>1975</v>
      </c>
      <c r="E12281" s="189">
        <v>0</v>
      </c>
    </row>
    <row r="12282" spans="1:5" x14ac:dyDescent="0.25">
      <c r="A12282" s="190">
        <v>3705052218</v>
      </c>
      <c r="B12282" s="190" t="s">
        <v>12697</v>
      </c>
      <c r="C12282" s="190" t="s">
        <v>916</v>
      </c>
      <c r="D12282" s="190" t="s">
        <v>479</v>
      </c>
      <c r="E12282" s="191">
        <v>0</v>
      </c>
    </row>
    <row r="12283" spans="1:5" x14ac:dyDescent="0.25">
      <c r="A12283" s="188">
        <v>3705052219</v>
      </c>
      <c r="B12283" s="188" t="s">
        <v>12698</v>
      </c>
      <c r="C12283" s="188" t="s">
        <v>916</v>
      </c>
      <c r="D12283" s="188" t="s">
        <v>479</v>
      </c>
      <c r="E12283" s="189">
        <v>0</v>
      </c>
    </row>
    <row r="12284" spans="1:5" x14ac:dyDescent="0.25">
      <c r="A12284" s="190">
        <v>3705052220</v>
      </c>
      <c r="B12284" s="190" t="s">
        <v>12699</v>
      </c>
      <c r="C12284" s="190" t="s">
        <v>916</v>
      </c>
      <c r="D12284" s="190" t="s">
        <v>1975</v>
      </c>
      <c r="E12284" s="191">
        <v>0</v>
      </c>
    </row>
    <row r="12285" spans="1:5" x14ac:dyDescent="0.25">
      <c r="A12285" s="188">
        <v>3705052221</v>
      </c>
      <c r="B12285" s="188" t="s">
        <v>12700</v>
      </c>
      <c r="C12285" s="188" t="s">
        <v>916</v>
      </c>
      <c r="D12285" s="188" t="s">
        <v>1975</v>
      </c>
      <c r="E12285" s="189">
        <v>0</v>
      </c>
    </row>
    <row r="12286" spans="1:5" x14ac:dyDescent="0.25">
      <c r="A12286" s="190">
        <v>3705052222</v>
      </c>
      <c r="B12286" s="190" t="s">
        <v>12701</v>
      </c>
      <c r="C12286" s="190" t="s">
        <v>916</v>
      </c>
      <c r="D12286" s="190" t="s">
        <v>1975</v>
      </c>
      <c r="E12286" s="191">
        <v>0</v>
      </c>
    </row>
    <row r="12287" spans="1:5" x14ac:dyDescent="0.25">
      <c r="A12287" s="188">
        <v>3705052223</v>
      </c>
      <c r="B12287" s="188" t="s">
        <v>12702</v>
      </c>
      <c r="C12287" s="188" t="s">
        <v>916</v>
      </c>
      <c r="D12287" s="188" t="s">
        <v>1975</v>
      </c>
      <c r="E12287" s="189">
        <v>0</v>
      </c>
    </row>
    <row r="12288" spans="1:5" x14ac:dyDescent="0.25">
      <c r="A12288" s="190">
        <v>3705052224</v>
      </c>
      <c r="B12288" s="190" t="s">
        <v>12703</v>
      </c>
      <c r="C12288" s="190" t="s">
        <v>916</v>
      </c>
      <c r="D12288" s="190" t="s">
        <v>479</v>
      </c>
      <c r="E12288" s="191">
        <v>0</v>
      </c>
    </row>
    <row r="12289" spans="1:5" x14ac:dyDescent="0.25">
      <c r="A12289" s="188">
        <v>3705052225</v>
      </c>
      <c r="B12289" s="188" t="s">
        <v>12704</v>
      </c>
      <c r="C12289" s="188" t="s">
        <v>916</v>
      </c>
      <c r="D12289" s="188" t="s">
        <v>1975</v>
      </c>
      <c r="E12289" s="189">
        <v>0</v>
      </c>
    </row>
    <row r="12290" spans="1:5" x14ac:dyDescent="0.25">
      <c r="A12290" s="190">
        <v>3705052226</v>
      </c>
      <c r="B12290" s="190" t="s">
        <v>12705</v>
      </c>
      <c r="C12290" s="190" t="s">
        <v>916</v>
      </c>
      <c r="D12290" s="190" t="s">
        <v>479</v>
      </c>
      <c r="E12290" s="191">
        <v>0</v>
      </c>
    </row>
    <row r="12291" spans="1:5" x14ac:dyDescent="0.25">
      <c r="A12291" s="188">
        <v>3705052227</v>
      </c>
      <c r="B12291" s="188" t="s">
        <v>12706</v>
      </c>
      <c r="C12291" s="188" t="s">
        <v>916</v>
      </c>
      <c r="D12291" s="188" t="s">
        <v>1975</v>
      </c>
      <c r="E12291" s="189">
        <v>0</v>
      </c>
    </row>
    <row r="12292" spans="1:5" x14ac:dyDescent="0.25">
      <c r="A12292" s="190">
        <v>3705052228</v>
      </c>
      <c r="B12292" s="190" t="s">
        <v>12707</v>
      </c>
      <c r="C12292" s="190" t="s">
        <v>916</v>
      </c>
      <c r="D12292" s="190" t="s">
        <v>479</v>
      </c>
      <c r="E12292" s="191">
        <v>0</v>
      </c>
    </row>
    <row r="12293" spans="1:5" x14ac:dyDescent="0.25">
      <c r="A12293" s="188">
        <v>3705052229</v>
      </c>
      <c r="B12293" s="188" t="s">
        <v>12708</v>
      </c>
      <c r="C12293" s="188" t="s">
        <v>916</v>
      </c>
      <c r="D12293" s="188" t="s">
        <v>479</v>
      </c>
      <c r="E12293" s="189">
        <v>0</v>
      </c>
    </row>
    <row r="12294" spans="1:5" x14ac:dyDescent="0.25">
      <c r="A12294" s="190">
        <v>3705052230</v>
      </c>
      <c r="B12294" s="190" t="s">
        <v>12709</v>
      </c>
      <c r="C12294" s="190" t="s">
        <v>916</v>
      </c>
      <c r="D12294" s="190" t="s">
        <v>479</v>
      </c>
      <c r="E12294" s="191">
        <v>0</v>
      </c>
    </row>
    <row r="12295" spans="1:5" x14ac:dyDescent="0.25">
      <c r="A12295" s="188">
        <v>3705052231</v>
      </c>
      <c r="B12295" s="188" t="s">
        <v>12710</v>
      </c>
      <c r="C12295" s="188" t="s">
        <v>916</v>
      </c>
      <c r="D12295" s="188" t="s">
        <v>479</v>
      </c>
      <c r="E12295" s="189">
        <v>0</v>
      </c>
    </row>
    <row r="12296" spans="1:5" x14ac:dyDescent="0.25">
      <c r="A12296" s="190">
        <v>3705052232</v>
      </c>
      <c r="B12296" s="190" t="s">
        <v>12711</v>
      </c>
      <c r="C12296" s="190" t="s">
        <v>916</v>
      </c>
      <c r="D12296" s="190" t="s">
        <v>479</v>
      </c>
      <c r="E12296" s="191">
        <v>0</v>
      </c>
    </row>
    <row r="12297" spans="1:5" x14ac:dyDescent="0.25">
      <c r="A12297" s="188">
        <v>3705052233</v>
      </c>
      <c r="B12297" s="188" t="s">
        <v>12712</v>
      </c>
      <c r="C12297" s="188" t="s">
        <v>916</v>
      </c>
      <c r="D12297" s="188" t="s">
        <v>479</v>
      </c>
      <c r="E12297" s="189">
        <v>0</v>
      </c>
    </row>
    <row r="12298" spans="1:5" x14ac:dyDescent="0.25">
      <c r="A12298" s="190">
        <v>3705052234</v>
      </c>
      <c r="B12298" s="190" t="s">
        <v>12713</v>
      </c>
      <c r="C12298" s="190" t="s">
        <v>916</v>
      </c>
      <c r="D12298" s="190" t="s">
        <v>479</v>
      </c>
      <c r="E12298" s="191">
        <v>0</v>
      </c>
    </row>
    <row r="12299" spans="1:5" x14ac:dyDescent="0.25">
      <c r="A12299" s="188">
        <v>3705052235</v>
      </c>
      <c r="B12299" s="188" t="s">
        <v>12714</v>
      </c>
      <c r="C12299" s="188" t="s">
        <v>916</v>
      </c>
      <c r="D12299" s="188" t="s">
        <v>479</v>
      </c>
      <c r="E12299" s="189">
        <v>0</v>
      </c>
    </row>
    <row r="12300" spans="1:5" x14ac:dyDescent="0.25">
      <c r="A12300" s="190">
        <v>3705052236</v>
      </c>
      <c r="B12300" s="190" t="s">
        <v>12715</v>
      </c>
      <c r="C12300" s="190" t="s">
        <v>916</v>
      </c>
      <c r="D12300" s="190" t="s">
        <v>479</v>
      </c>
      <c r="E12300" s="191">
        <v>0</v>
      </c>
    </row>
    <row r="12301" spans="1:5" x14ac:dyDescent="0.25">
      <c r="A12301" s="188">
        <v>3705052237</v>
      </c>
      <c r="B12301" s="188" t="s">
        <v>12716</v>
      </c>
      <c r="C12301" s="188" t="s">
        <v>916</v>
      </c>
      <c r="D12301" s="188" t="s">
        <v>479</v>
      </c>
      <c r="E12301" s="189">
        <v>0</v>
      </c>
    </row>
    <row r="12302" spans="1:5" x14ac:dyDescent="0.25">
      <c r="A12302" s="190">
        <v>3705052238</v>
      </c>
      <c r="B12302" s="190" t="s">
        <v>12717</v>
      </c>
      <c r="C12302" s="190" t="s">
        <v>916</v>
      </c>
      <c r="D12302" s="190" t="s">
        <v>479</v>
      </c>
      <c r="E12302" s="191">
        <v>0</v>
      </c>
    </row>
    <row r="12303" spans="1:5" x14ac:dyDescent="0.25">
      <c r="A12303" s="188">
        <v>3705052239</v>
      </c>
      <c r="B12303" s="188" t="s">
        <v>12718</v>
      </c>
      <c r="C12303" s="188" t="s">
        <v>916</v>
      </c>
      <c r="D12303" s="188" t="s">
        <v>479</v>
      </c>
      <c r="E12303" s="189">
        <v>0</v>
      </c>
    </row>
    <row r="12304" spans="1:5" x14ac:dyDescent="0.25">
      <c r="A12304" s="190">
        <v>3705052240</v>
      </c>
      <c r="B12304" s="190" t="s">
        <v>12719</v>
      </c>
      <c r="C12304" s="190" t="s">
        <v>916</v>
      </c>
      <c r="D12304" s="190" t="s">
        <v>479</v>
      </c>
      <c r="E12304" s="191">
        <v>0</v>
      </c>
    </row>
    <row r="12305" spans="1:5" x14ac:dyDescent="0.25">
      <c r="A12305" s="188">
        <v>3705052241</v>
      </c>
      <c r="B12305" s="188" t="s">
        <v>11773</v>
      </c>
      <c r="C12305" s="188" t="s">
        <v>916</v>
      </c>
      <c r="D12305" s="188" t="s">
        <v>479</v>
      </c>
      <c r="E12305" s="189">
        <v>0</v>
      </c>
    </row>
    <row r="12306" spans="1:5" x14ac:dyDescent="0.25">
      <c r="A12306" s="190">
        <v>3705052242</v>
      </c>
      <c r="B12306" s="190" t="s">
        <v>12120</v>
      </c>
      <c r="C12306" s="190" t="s">
        <v>916</v>
      </c>
      <c r="D12306" s="190" t="s">
        <v>479</v>
      </c>
      <c r="E12306" s="191">
        <v>0</v>
      </c>
    </row>
    <row r="12307" spans="1:5" x14ac:dyDescent="0.25">
      <c r="A12307" s="188">
        <v>3705052243</v>
      </c>
      <c r="B12307" s="188" t="s">
        <v>12121</v>
      </c>
      <c r="C12307" s="188" t="s">
        <v>916</v>
      </c>
      <c r="D12307" s="188" t="s">
        <v>479</v>
      </c>
      <c r="E12307" s="189">
        <v>0</v>
      </c>
    </row>
    <row r="12308" spans="1:5" x14ac:dyDescent="0.25">
      <c r="A12308" s="190">
        <v>3705052244</v>
      </c>
      <c r="B12308" s="190" t="s">
        <v>9030</v>
      </c>
      <c r="C12308" s="190" t="s">
        <v>916</v>
      </c>
      <c r="D12308" s="190" t="s">
        <v>479</v>
      </c>
      <c r="E12308" s="191">
        <v>0</v>
      </c>
    </row>
    <row r="12309" spans="1:5" x14ac:dyDescent="0.25">
      <c r="A12309" s="188">
        <v>3705052245</v>
      </c>
      <c r="B12309" s="188" t="s">
        <v>11778</v>
      </c>
      <c r="C12309" s="188" t="s">
        <v>916</v>
      </c>
      <c r="D12309" s="188" t="s">
        <v>479</v>
      </c>
      <c r="E12309" s="189">
        <v>0</v>
      </c>
    </row>
    <row r="12310" spans="1:5" x14ac:dyDescent="0.25">
      <c r="A12310" s="190">
        <v>3705052246</v>
      </c>
      <c r="B12310" s="190" t="s">
        <v>12720</v>
      </c>
      <c r="C12310" s="190" t="s">
        <v>916</v>
      </c>
      <c r="D12310" s="190" t="s">
        <v>479</v>
      </c>
      <c r="E12310" s="191">
        <v>0</v>
      </c>
    </row>
    <row r="12311" spans="1:5" x14ac:dyDescent="0.25">
      <c r="A12311" s="188">
        <v>3705052247</v>
      </c>
      <c r="B12311" s="188" t="s">
        <v>12122</v>
      </c>
      <c r="C12311" s="188" t="s">
        <v>916</v>
      </c>
      <c r="D12311" s="188" t="s">
        <v>479</v>
      </c>
      <c r="E12311" s="189">
        <v>0</v>
      </c>
    </row>
    <row r="12312" spans="1:5" x14ac:dyDescent="0.25">
      <c r="A12312" s="190">
        <v>3705052248</v>
      </c>
      <c r="B12312" s="190" t="s">
        <v>12721</v>
      </c>
      <c r="C12312" s="190" t="s">
        <v>916</v>
      </c>
      <c r="D12312" s="190" t="s">
        <v>2079</v>
      </c>
      <c r="E12312" s="191">
        <v>0</v>
      </c>
    </row>
    <row r="12313" spans="1:5" x14ac:dyDescent="0.25">
      <c r="A12313" s="188">
        <v>3705052249</v>
      </c>
      <c r="B12313" s="188" t="s">
        <v>12722</v>
      </c>
      <c r="C12313" s="188" t="s">
        <v>916</v>
      </c>
      <c r="D12313" s="188" t="s">
        <v>874</v>
      </c>
      <c r="E12313" s="189">
        <v>0</v>
      </c>
    </row>
    <row r="12314" spans="1:5" x14ac:dyDescent="0.25">
      <c r="A12314" s="190">
        <v>3705052250</v>
      </c>
      <c r="B12314" s="190" t="s">
        <v>12723</v>
      </c>
      <c r="C12314" s="190" t="s">
        <v>916</v>
      </c>
      <c r="D12314" s="190" t="s">
        <v>2062</v>
      </c>
      <c r="E12314" s="191">
        <v>0</v>
      </c>
    </row>
    <row r="12315" spans="1:5" x14ac:dyDescent="0.25">
      <c r="A12315" s="188">
        <v>3705052251</v>
      </c>
      <c r="B12315" s="188" t="s">
        <v>12724</v>
      </c>
      <c r="C12315" s="188" t="s">
        <v>916</v>
      </c>
      <c r="D12315" s="188" t="s">
        <v>2062</v>
      </c>
      <c r="E12315" s="189">
        <v>0</v>
      </c>
    </row>
    <row r="12316" spans="1:5" x14ac:dyDescent="0.25">
      <c r="A12316" s="190">
        <v>3705052252</v>
      </c>
      <c r="B12316" s="190" t="s">
        <v>12725</v>
      </c>
      <c r="C12316" s="190" t="s">
        <v>916</v>
      </c>
      <c r="D12316" s="190" t="s">
        <v>2247</v>
      </c>
      <c r="E12316" s="191">
        <v>0</v>
      </c>
    </row>
    <row r="12317" spans="1:5" x14ac:dyDescent="0.25">
      <c r="A12317" s="188">
        <v>3705052253</v>
      </c>
      <c r="B12317" s="188" t="s">
        <v>12726</v>
      </c>
      <c r="C12317" s="188" t="s">
        <v>916</v>
      </c>
      <c r="D12317" s="188" t="s">
        <v>1975</v>
      </c>
      <c r="E12317" s="189">
        <v>0</v>
      </c>
    </row>
    <row r="12318" spans="1:5" x14ac:dyDescent="0.25">
      <c r="A12318" s="190">
        <v>3705052254</v>
      </c>
      <c r="B12318" s="190" t="s">
        <v>12727</v>
      </c>
      <c r="C12318" s="190" t="s">
        <v>916</v>
      </c>
      <c r="D12318" s="190" t="s">
        <v>1975</v>
      </c>
      <c r="E12318" s="191">
        <v>0</v>
      </c>
    </row>
    <row r="12319" spans="1:5" x14ac:dyDescent="0.25">
      <c r="A12319" s="188">
        <v>3705052255</v>
      </c>
      <c r="B12319" s="188" t="s">
        <v>12728</v>
      </c>
      <c r="C12319" s="188" t="s">
        <v>916</v>
      </c>
      <c r="D12319" s="188" t="s">
        <v>1975</v>
      </c>
      <c r="E12319" s="189">
        <v>0</v>
      </c>
    </row>
    <row r="12320" spans="1:5" x14ac:dyDescent="0.25">
      <c r="A12320" s="190">
        <v>3705052256</v>
      </c>
      <c r="B12320" s="190" t="s">
        <v>12729</v>
      </c>
      <c r="C12320" s="190" t="s">
        <v>916</v>
      </c>
      <c r="D12320" s="190" t="s">
        <v>1975</v>
      </c>
      <c r="E12320" s="191">
        <v>0</v>
      </c>
    </row>
    <row r="12321" spans="1:5" x14ac:dyDescent="0.25">
      <c r="A12321" s="188">
        <v>3705052257</v>
      </c>
      <c r="B12321" s="188" t="s">
        <v>12730</v>
      </c>
      <c r="C12321" s="188" t="s">
        <v>916</v>
      </c>
      <c r="D12321" s="188" t="s">
        <v>1975</v>
      </c>
      <c r="E12321" s="189">
        <v>0</v>
      </c>
    </row>
    <row r="12322" spans="1:5" x14ac:dyDescent="0.25">
      <c r="A12322" s="190">
        <v>3705052258</v>
      </c>
      <c r="B12322" s="190" t="s">
        <v>12731</v>
      </c>
      <c r="C12322" s="190" t="s">
        <v>916</v>
      </c>
      <c r="D12322" s="190" t="s">
        <v>479</v>
      </c>
      <c r="E12322" s="191">
        <v>0</v>
      </c>
    </row>
    <row r="12323" spans="1:5" x14ac:dyDescent="0.25">
      <c r="A12323" s="188">
        <v>3705052259</v>
      </c>
      <c r="B12323" s="188" t="s">
        <v>12732</v>
      </c>
      <c r="C12323" s="188" t="s">
        <v>916</v>
      </c>
      <c r="D12323" s="188" t="s">
        <v>479</v>
      </c>
      <c r="E12323" s="189">
        <v>0</v>
      </c>
    </row>
    <row r="12324" spans="1:5" x14ac:dyDescent="0.25">
      <c r="A12324" s="190">
        <v>3705052260</v>
      </c>
      <c r="B12324" s="190" t="s">
        <v>12733</v>
      </c>
      <c r="C12324" s="190" t="s">
        <v>916</v>
      </c>
      <c r="D12324" s="190" t="s">
        <v>478</v>
      </c>
      <c r="E12324" s="191">
        <v>0</v>
      </c>
    </row>
    <row r="12325" spans="1:5" x14ac:dyDescent="0.25">
      <c r="A12325" s="188">
        <v>3705052261</v>
      </c>
      <c r="B12325" s="188" t="s">
        <v>12734</v>
      </c>
      <c r="C12325" s="188" t="s">
        <v>916</v>
      </c>
      <c r="D12325" s="188" t="s">
        <v>2002</v>
      </c>
      <c r="E12325" s="189">
        <v>0</v>
      </c>
    </row>
    <row r="12326" spans="1:5" x14ac:dyDescent="0.25">
      <c r="A12326" s="190">
        <v>3705052262</v>
      </c>
      <c r="B12326" s="190" t="s">
        <v>12735</v>
      </c>
      <c r="C12326" s="190" t="s">
        <v>916</v>
      </c>
      <c r="D12326" s="190" t="s">
        <v>2079</v>
      </c>
      <c r="E12326" s="191">
        <v>0</v>
      </c>
    </row>
    <row r="12327" spans="1:5" x14ac:dyDescent="0.25">
      <c r="A12327" s="188">
        <v>3705052263</v>
      </c>
      <c r="B12327" s="188" t="s">
        <v>12736</v>
      </c>
      <c r="C12327" s="188" t="s">
        <v>916</v>
      </c>
      <c r="D12327" s="188" t="s">
        <v>1975</v>
      </c>
      <c r="E12327" s="189">
        <v>0</v>
      </c>
    </row>
    <row r="12328" spans="1:5" x14ac:dyDescent="0.25">
      <c r="A12328" s="190">
        <v>3705052264</v>
      </c>
      <c r="B12328" s="190" t="s">
        <v>12737</v>
      </c>
      <c r="C12328" s="190" t="s">
        <v>916</v>
      </c>
      <c r="D12328" s="190" t="s">
        <v>1975</v>
      </c>
      <c r="E12328" s="191">
        <v>0</v>
      </c>
    </row>
    <row r="12329" spans="1:5" x14ac:dyDescent="0.25">
      <c r="A12329" s="188">
        <v>3705052265</v>
      </c>
      <c r="B12329" s="188" t="s">
        <v>12738</v>
      </c>
      <c r="C12329" s="188" t="s">
        <v>916</v>
      </c>
      <c r="D12329" s="188" t="s">
        <v>1975</v>
      </c>
      <c r="E12329" s="189">
        <v>0</v>
      </c>
    </row>
    <row r="12330" spans="1:5" x14ac:dyDescent="0.25">
      <c r="A12330" s="190">
        <v>3705052266</v>
      </c>
      <c r="B12330" s="190" t="s">
        <v>12739</v>
      </c>
      <c r="C12330" s="190" t="s">
        <v>916</v>
      </c>
      <c r="D12330" s="190" t="s">
        <v>479</v>
      </c>
      <c r="E12330" s="191">
        <v>0</v>
      </c>
    </row>
    <row r="12331" spans="1:5" x14ac:dyDescent="0.25">
      <c r="A12331" s="188">
        <v>3705052267</v>
      </c>
      <c r="B12331" s="188" t="s">
        <v>12740</v>
      </c>
      <c r="C12331" s="188" t="s">
        <v>916</v>
      </c>
      <c r="D12331" s="188" t="s">
        <v>1981</v>
      </c>
      <c r="E12331" s="189">
        <v>0</v>
      </c>
    </row>
    <row r="12332" spans="1:5" x14ac:dyDescent="0.25">
      <c r="A12332" s="190">
        <v>3705052268</v>
      </c>
      <c r="B12332" s="190" t="s">
        <v>12741</v>
      </c>
      <c r="C12332" s="190" t="s">
        <v>916</v>
      </c>
      <c r="D12332" s="190" t="s">
        <v>3419</v>
      </c>
      <c r="E12332" s="191">
        <v>0</v>
      </c>
    </row>
    <row r="12333" spans="1:5" x14ac:dyDescent="0.25">
      <c r="A12333" s="188">
        <v>3705052269</v>
      </c>
      <c r="B12333" s="188" t="s">
        <v>12742</v>
      </c>
      <c r="C12333" s="188" t="s">
        <v>916</v>
      </c>
      <c r="D12333" s="188" t="s">
        <v>1981</v>
      </c>
      <c r="E12333" s="189">
        <v>0</v>
      </c>
    </row>
    <row r="12334" spans="1:5" x14ac:dyDescent="0.25">
      <c r="A12334" s="190">
        <v>3705052270</v>
      </c>
      <c r="B12334" s="190" t="s">
        <v>12743</v>
      </c>
      <c r="C12334" s="190" t="s">
        <v>916</v>
      </c>
      <c r="D12334" s="190" t="s">
        <v>1975</v>
      </c>
      <c r="E12334" s="191">
        <v>0</v>
      </c>
    </row>
    <row r="12335" spans="1:5" x14ac:dyDescent="0.25">
      <c r="A12335" s="188">
        <v>3705052271</v>
      </c>
      <c r="B12335" s="188" t="s">
        <v>12744</v>
      </c>
      <c r="C12335" s="188" t="s">
        <v>916</v>
      </c>
      <c r="D12335" s="188" t="s">
        <v>1975</v>
      </c>
      <c r="E12335" s="189">
        <v>0</v>
      </c>
    </row>
    <row r="12336" spans="1:5" x14ac:dyDescent="0.25">
      <c r="A12336" s="190">
        <v>3705052272</v>
      </c>
      <c r="B12336" s="190" t="s">
        <v>12745</v>
      </c>
      <c r="C12336" s="190" t="s">
        <v>916</v>
      </c>
      <c r="D12336" s="190" t="s">
        <v>1975</v>
      </c>
      <c r="E12336" s="191">
        <v>0</v>
      </c>
    </row>
    <row r="12337" spans="1:5" x14ac:dyDescent="0.25">
      <c r="A12337" s="188">
        <v>3705052273</v>
      </c>
      <c r="B12337" s="188" t="s">
        <v>12746</v>
      </c>
      <c r="C12337" s="188" t="s">
        <v>916</v>
      </c>
      <c r="D12337" s="188" t="s">
        <v>1975</v>
      </c>
      <c r="E12337" s="189">
        <v>0</v>
      </c>
    </row>
    <row r="12338" spans="1:5" x14ac:dyDescent="0.25">
      <c r="A12338" s="190">
        <v>3705052274</v>
      </c>
      <c r="B12338" s="190" t="s">
        <v>12747</v>
      </c>
      <c r="C12338" s="190" t="s">
        <v>916</v>
      </c>
      <c r="D12338" s="190" t="s">
        <v>1975</v>
      </c>
      <c r="E12338" s="191">
        <v>0</v>
      </c>
    </row>
    <row r="12339" spans="1:5" x14ac:dyDescent="0.25">
      <c r="A12339" s="188">
        <v>3705052275</v>
      </c>
      <c r="B12339" s="188" t="s">
        <v>12748</v>
      </c>
      <c r="C12339" s="188" t="s">
        <v>916</v>
      </c>
      <c r="D12339" s="188" t="s">
        <v>1975</v>
      </c>
      <c r="E12339" s="189">
        <v>0</v>
      </c>
    </row>
    <row r="12340" spans="1:5" x14ac:dyDescent="0.25">
      <c r="A12340" s="190">
        <v>3705052276</v>
      </c>
      <c r="B12340" s="190" t="s">
        <v>12749</v>
      </c>
      <c r="C12340" s="190" t="s">
        <v>916</v>
      </c>
      <c r="D12340" s="190" t="s">
        <v>1975</v>
      </c>
      <c r="E12340" s="191">
        <v>0</v>
      </c>
    </row>
    <row r="12341" spans="1:5" x14ac:dyDescent="0.25">
      <c r="A12341" s="188">
        <v>3705052277</v>
      </c>
      <c r="B12341" s="188" t="s">
        <v>12750</v>
      </c>
      <c r="C12341" s="188" t="s">
        <v>916</v>
      </c>
      <c r="D12341" s="188" t="s">
        <v>1975</v>
      </c>
      <c r="E12341" s="189">
        <v>0</v>
      </c>
    </row>
    <row r="12342" spans="1:5" x14ac:dyDescent="0.25">
      <c r="A12342" s="190">
        <v>3705052278</v>
      </c>
      <c r="B12342" s="190" t="s">
        <v>12751</v>
      </c>
      <c r="C12342" s="190" t="s">
        <v>916</v>
      </c>
      <c r="D12342" s="190" t="s">
        <v>1975</v>
      </c>
      <c r="E12342" s="191">
        <v>0</v>
      </c>
    </row>
    <row r="12343" spans="1:5" x14ac:dyDescent="0.25">
      <c r="A12343" s="188">
        <v>3705052279</v>
      </c>
      <c r="B12343" s="188" t="s">
        <v>12752</v>
      </c>
      <c r="C12343" s="188" t="s">
        <v>916</v>
      </c>
      <c r="D12343" s="188" t="s">
        <v>1975</v>
      </c>
      <c r="E12343" s="189">
        <v>0</v>
      </c>
    </row>
    <row r="12344" spans="1:5" x14ac:dyDescent="0.25">
      <c r="A12344" s="190">
        <v>3705052280</v>
      </c>
      <c r="B12344" s="190" t="s">
        <v>12753</v>
      </c>
      <c r="C12344" s="190" t="s">
        <v>916</v>
      </c>
      <c r="D12344" s="190" t="s">
        <v>1975</v>
      </c>
      <c r="E12344" s="191">
        <v>0</v>
      </c>
    </row>
    <row r="12345" spans="1:5" x14ac:dyDescent="0.25">
      <c r="A12345" s="188">
        <v>3705052281</v>
      </c>
      <c r="B12345" s="188" t="s">
        <v>12754</v>
      </c>
      <c r="C12345" s="188" t="s">
        <v>916</v>
      </c>
      <c r="D12345" s="188" t="s">
        <v>1975</v>
      </c>
      <c r="E12345" s="189">
        <v>0</v>
      </c>
    </row>
    <row r="12346" spans="1:5" x14ac:dyDescent="0.25">
      <c r="A12346" s="190">
        <v>3705052282</v>
      </c>
      <c r="B12346" s="190" t="s">
        <v>12755</v>
      </c>
      <c r="C12346" s="190" t="s">
        <v>916</v>
      </c>
      <c r="D12346" s="190" t="s">
        <v>1975</v>
      </c>
      <c r="E12346" s="191">
        <v>0</v>
      </c>
    </row>
    <row r="12347" spans="1:5" x14ac:dyDescent="0.25">
      <c r="A12347" s="188">
        <v>3705052283</v>
      </c>
      <c r="B12347" s="188" t="s">
        <v>12756</v>
      </c>
      <c r="C12347" s="188" t="s">
        <v>916</v>
      </c>
      <c r="D12347" s="188" t="s">
        <v>1975</v>
      </c>
      <c r="E12347" s="189">
        <v>0</v>
      </c>
    </row>
    <row r="12348" spans="1:5" x14ac:dyDescent="0.25">
      <c r="A12348" s="190">
        <v>3705052284</v>
      </c>
      <c r="B12348" s="190" t="s">
        <v>12757</v>
      </c>
      <c r="C12348" s="190" t="s">
        <v>916</v>
      </c>
      <c r="D12348" s="190" t="s">
        <v>1975</v>
      </c>
      <c r="E12348" s="191">
        <v>0</v>
      </c>
    </row>
    <row r="12349" spans="1:5" x14ac:dyDescent="0.25">
      <c r="A12349" s="188">
        <v>3705052285</v>
      </c>
      <c r="B12349" s="188" t="s">
        <v>12758</v>
      </c>
      <c r="C12349" s="188" t="s">
        <v>916</v>
      </c>
      <c r="D12349" s="188" t="s">
        <v>1975</v>
      </c>
      <c r="E12349" s="189">
        <v>0</v>
      </c>
    </row>
    <row r="12350" spans="1:5" x14ac:dyDescent="0.25">
      <c r="A12350" s="190">
        <v>3705052286</v>
      </c>
      <c r="B12350" s="190" t="s">
        <v>12759</v>
      </c>
      <c r="C12350" s="190" t="s">
        <v>916</v>
      </c>
      <c r="D12350" s="190" t="s">
        <v>1975</v>
      </c>
      <c r="E12350" s="191">
        <v>0</v>
      </c>
    </row>
    <row r="12351" spans="1:5" x14ac:dyDescent="0.25">
      <c r="A12351" s="188">
        <v>3705052287</v>
      </c>
      <c r="B12351" s="188" t="s">
        <v>12760</v>
      </c>
      <c r="C12351" s="188" t="s">
        <v>916</v>
      </c>
      <c r="D12351" s="188" t="s">
        <v>1975</v>
      </c>
      <c r="E12351" s="189">
        <v>0</v>
      </c>
    </row>
    <row r="12352" spans="1:5" x14ac:dyDescent="0.25">
      <c r="A12352" s="190">
        <v>3705052288</v>
      </c>
      <c r="B12352" s="190" t="s">
        <v>12761</v>
      </c>
      <c r="C12352" s="190" t="s">
        <v>916</v>
      </c>
      <c r="D12352" s="190" t="s">
        <v>1975</v>
      </c>
      <c r="E12352" s="191">
        <v>0</v>
      </c>
    </row>
    <row r="12353" spans="1:5" x14ac:dyDescent="0.25">
      <c r="A12353" s="188">
        <v>3705052289</v>
      </c>
      <c r="B12353" s="188" t="s">
        <v>12762</v>
      </c>
      <c r="C12353" s="188" t="s">
        <v>916</v>
      </c>
      <c r="D12353" s="188" t="s">
        <v>1975</v>
      </c>
      <c r="E12353" s="189">
        <v>0</v>
      </c>
    </row>
    <row r="12354" spans="1:5" x14ac:dyDescent="0.25">
      <c r="A12354" s="190">
        <v>3705052290</v>
      </c>
      <c r="B12354" s="190" t="s">
        <v>12763</v>
      </c>
      <c r="C12354" s="190" t="s">
        <v>916</v>
      </c>
      <c r="D12354" s="190" t="s">
        <v>1975</v>
      </c>
      <c r="E12354" s="191">
        <v>0</v>
      </c>
    </row>
    <row r="12355" spans="1:5" x14ac:dyDescent="0.25">
      <c r="A12355" s="188">
        <v>3705052291</v>
      </c>
      <c r="B12355" s="188" t="s">
        <v>12764</v>
      </c>
      <c r="C12355" s="188" t="s">
        <v>916</v>
      </c>
      <c r="D12355" s="188" t="s">
        <v>1975</v>
      </c>
      <c r="E12355" s="189">
        <v>0</v>
      </c>
    </row>
    <row r="12356" spans="1:5" x14ac:dyDescent="0.25">
      <c r="A12356" s="190">
        <v>3705052292</v>
      </c>
      <c r="B12356" s="190" t="s">
        <v>12765</v>
      </c>
      <c r="C12356" s="190" t="s">
        <v>916</v>
      </c>
      <c r="D12356" s="190" t="s">
        <v>1975</v>
      </c>
      <c r="E12356" s="191">
        <v>0</v>
      </c>
    </row>
    <row r="12357" spans="1:5" x14ac:dyDescent="0.25">
      <c r="A12357" s="188">
        <v>3705052293</v>
      </c>
      <c r="B12357" s="188" t="s">
        <v>12766</v>
      </c>
      <c r="C12357" s="188" t="s">
        <v>916</v>
      </c>
      <c r="D12357" s="188" t="s">
        <v>1975</v>
      </c>
      <c r="E12357" s="189">
        <v>0</v>
      </c>
    </row>
    <row r="12358" spans="1:5" x14ac:dyDescent="0.25">
      <c r="A12358" s="190">
        <v>3705052294</v>
      </c>
      <c r="B12358" s="190" t="s">
        <v>12767</v>
      </c>
      <c r="C12358" s="190" t="s">
        <v>916</v>
      </c>
      <c r="D12358" s="190" t="s">
        <v>1975</v>
      </c>
      <c r="E12358" s="191">
        <v>0</v>
      </c>
    </row>
    <row r="12359" spans="1:5" x14ac:dyDescent="0.25">
      <c r="A12359" s="188">
        <v>3705052295</v>
      </c>
      <c r="B12359" s="188" t="s">
        <v>12768</v>
      </c>
      <c r="C12359" s="188" t="s">
        <v>916</v>
      </c>
      <c r="D12359" s="188" t="s">
        <v>1975</v>
      </c>
      <c r="E12359" s="189">
        <v>0</v>
      </c>
    </row>
    <row r="12360" spans="1:5" x14ac:dyDescent="0.25">
      <c r="A12360" s="190">
        <v>3705052296</v>
      </c>
      <c r="B12360" s="190" t="s">
        <v>12769</v>
      </c>
      <c r="C12360" s="190" t="s">
        <v>916</v>
      </c>
      <c r="D12360" s="190" t="s">
        <v>1975</v>
      </c>
      <c r="E12360" s="191">
        <v>0</v>
      </c>
    </row>
    <row r="12361" spans="1:5" x14ac:dyDescent="0.25">
      <c r="A12361" s="188">
        <v>3705052297</v>
      </c>
      <c r="B12361" s="188" t="s">
        <v>12770</v>
      </c>
      <c r="C12361" s="188" t="s">
        <v>916</v>
      </c>
      <c r="D12361" s="188" t="s">
        <v>1975</v>
      </c>
      <c r="E12361" s="189">
        <v>0</v>
      </c>
    </row>
    <row r="12362" spans="1:5" x14ac:dyDescent="0.25">
      <c r="A12362" s="190">
        <v>3705052298</v>
      </c>
      <c r="B12362" s="190" t="s">
        <v>12771</v>
      </c>
      <c r="C12362" s="190" t="s">
        <v>916</v>
      </c>
      <c r="D12362" s="190" t="s">
        <v>1975</v>
      </c>
      <c r="E12362" s="191">
        <v>0</v>
      </c>
    </row>
    <row r="12363" spans="1:5" x14ac:dyDescent="0.25">
      <c r="A12363" s="188">
        <v>3705052299</v>
      </c>
      <c r="B12363" s="188" t="s">
        <v>12772</v>
      </c>
      <c r="C12363" s="188" t="s">
        <v>916</v>
      </c>
      <c r="D12363" s="188" t="s">
        <v>1975</v>
      </c>
      <c r="E12363" s="189">
        <v>0</v>
      </c>
    </row>
    <row r="12364" spans="1:5" x14ac:dyDescent="0.25">
      <c r="A12364" s="190">
        <v>3705052300</v>
      </c>
      <c r="B12364" s="190" t="s">
        <v>12773</v>
      </c>
      <c r="C12364" s="190" t="s">
        <v>916</v>
      </c>
      <c r="D12364" s="190" t="s">
        <v>1975</v>
      </c>
      <c r="E12364" s="191">
        <v>0</v>
      </c>
    </row>
    <row r="12365" spans="1:5" x14ac:dyDescent="0.25">
      <c r="A12365" s="188">
        <v>3705052301</v>
      </c>
      <c r="B12365" s="188" t="s">
        <v>12774</v>
      </c>
      <c r="C12365" s="188" t="s">
        <v>916</v>
      </c>
      <c r="D12365" s="188" t="s">
        <v>479</v>
      </c>
      <c r="E12365" s="189">
        <v>0</v>
      </c>
    </row>
    <row r="12366" spans="1:5" x14ac:dyDescent="0.25">
      <c r="A12366" s="190">
        <v>3705052302</v>
      </c>
      <c r="B12366" s="190" t="s">
        <v>12775</v>
      </c>
      <c r="C12366" s="190" t="s">
        <v>916</v>
      </c>
      <c r="D12366" s="190" t="s">
        <v>1975</v>
      </c>
      <c r="E12366" s="191">
        <v>0</v>
      </c>
    </row>
    <row r="12367" spans="1:5" x14ac:dyDescent="0.25">
      <c r="A12367" s="188">
        <v>3705052303</v>
      </c>
      <c r="B12367" s="188" t="s">
        <v>12776</v>
      </c>
      <c r="C12367" s="188" t="s">
        <v>916</v>
      </c>
      <c r="D12367" s="188" t="s">
        <v>874</v>
      </c>
      <c r="E12367" s="189">
        <v>0</v>
      </c>
    </row>
    <row r="12368" spans="1:5" x14ac:dyDescent="0.25">
      <c r="A12368" s="190">
        <v>3705052304</v>
      </c>
      <c r="B12368" s="190" t="s">
        <v>12777</v>
      </c>
      <c r="C12368" s="190" t="s">
        <v>916</v>
      </c>
      <c r="D12368" s="190" t="s">
        <v>1975</v>
      </c>
      <c r="E12368" s="191">
        <v>0</v>
      </c>
    </row>
    <row r="12369" spans="1:5" x14ac:dyDescent="0.25">
      <c r="A12369" s="188">
        <v>3705052305</v>
      </c>
      <c r="B12369" s="188" t="s">
        <v>12778</v>
      </c>
      <c r="C12369" s="188" t="s">
        <v>916</v>
      </c>
      <c r="D12369" s="188" t="s">
        <v>1975</v>
      </c>
      <c r="E12369" s="189">
        <v>0</v>
      </c>
    </row>
    <row r="12370" spans="1:5" x14ac:dyDescent="0.25">
      <c r="A12370" s="190">
        <v>3705052306</v>
      </c>
      <c r="B12370" s="190" t="s">
        <v>12779</v>
      </c>
      <c r="C12370" s="190" t="s">
        <v>916</v>
      </c>
      <c r="D12370" s="190" t="s">
        <v>479</v>
      </c>
      <c r="E12370" s="191">
        <v>0</v>
      </c>
    </row>
    <row r="12371" spans="1:5" x14ac:dyDescent="0.25">
      <c r="A12371" s="188">
        <v>3705052307</v>
      </c>
      <c r="B12371" s="188" t="s">
        <v>12780</v>
      </c>
      <c r="C12371" s="188" t="s">
        <v>916</v>
      </c>
      <c r="D12371" s="188" t="s">
        <v>479</v>
      </c>
      <c r="E12371" s="189">
        <v>0</v>
      </c>
    </row>
    <row r="12372" spans="1:5" x14ac:dyDescent="0.25">
      <c r="A12372" s="190">
        <v>3705052308</v>
      </c>
      <c r="B12372" s="190" t="s">
        <v>12781</v>
      </c>
      <c r="C12372" s="190" t="s">
        <v>916</v>
      </c>
      <c r="D12372" s="190" t="s">
        <v>479</v>
      </c>
      <c r="E12372" s="191">
        <v>0</v>
      </c>
    </row>
    <row r="12373" spans="1:5" x14ac:dyDescent="0.25">
      <c r="A12373" s="188">
        <v>3705052309</v>
      </c>
      <c r="B12373" s="188" t="s">
        <v>12782</v>
      </c>
      <c r="C12373" s="188" t="s">
        <v>916</v>
      </c>
      <c r="D12373" s="188" t="s">
        <v>479</v>
      </c>
      <c r="E12373" s="189">
        <v>0</v>
      </c>
    </row>
    <row r="12374" spans="1:5" x14ac:dyDescent="0.25">
      <c r="A12374" s="190">
        <v>3705052310</v>
      </c>
      <c r="B12374" s="190" t="s">
        <v>12783</v>
      </c>
      <c r="C12374" s="190" t="s">
        <v>916</v>
      </c>
      <c r="D12374" s="190" t="s">
        <v>479</v>
      </c>
      <c r="E12374" s="191">
        <v>0</v>
      </c>
    </row>
    <row r="12375" spans="1:5" x14ac:dyDescent="0.25">
      <c r="A12375" s="188">
        <v>3705052311</v>
      </c>
      <c r="B12375" s="188" t="s">
        <v>12784</v>
      </c>
      <c r="C12375" s="188" t="s">
        <v>916</v>
      </c>
      <c r="D12375" s="188" t="s">
        <v>479</v>
      </c>
      <c r="E12375" s="189">
        <v>0</v>
      </c>
    </row>
    <row r="12376" spans="1:5" x14ac:dyDescent="0.25">
      <c r="A12376" s="190">
        <v>3705052312</v>
      </c>
      <c r="B12376" s="190" t="s">
        <v>12785</v>
      </c>
      <c r="C12376" s="190" t="s">
        <v>916</v>
      </c>
      <c r="D12376" s="190" t="s">
        <v>1975</v>
      </c>
      <c r="E12376" s="191">
        <v>0</v>
      </c>
    </row>
    <row r="12377" spans="1:5" x14ac:dyDescent="0.25">
      <c r="A12377" s="188">
        <v>3705052313</v>
      </c>
      <c r="B12377" s="188" t="s">
        <v>12786</v>
      </c>
      <c r="C12377" s="188" t="s">
        <v>916</v>
      </c>
      <c r="D12377" s="188" t="s">
        <v>479</v>
      </c>
      <c r="E12377" s="189">
        <v>0</v>
      </c>
    </row>
    <row r="12378" spans="1:5" x14ac:dyDescent="0.25">
      <c r="A12378" s="190">
        <v>3705052314</v>
      </c>
      <c r="B12378" s="190" t="s">
        <v>12787</v>
      </c>
      <c r="C12378" s="190" t="s">
        <v>916</v>
      </c>
      <c r="D12378" s="190" t="s">
        <v>478</v>
      </c>
      <c r="E12378" s="191">
        <v>0</v>
      </c>
    </row>
    <row r="12379" spans="1:5" x14ac:dyDescent="0.25">
      <c r="A12379" s="188">
        <v>3705052315</v>
      </c>
      <c r="B12379" s="188" t="s">
        <v>12788</v>
      </c>
      <c r="C12379" s="188" t="s">
        <v>916</v>
      </c>
      <c r="D12379" s="188" t="s">
        <v>478</v>
      </c>
      <c r="E12379" s="189">
        <v>0</v>
      </c>
    </row>
    <row r="12380" spans="1:5" x14ac:dyDescent="0.25">
      <c r="A12380" s="190">
        <v>3705052316</v>
      </c>
      <c r="B12380" s="190" t="s">
        <v>12789</v>
      </c>
      <c r="C12380" s="190" t="s">
        <v>916</v>
      </c>
      <c r="D12380" s="190" t="s">
        <v>478</v>
      </c>
      <c r="E12380" s="191">
        <v>0</v>
      </c>
    </row>
    <row r="12381" spans="1:5" x14ac:dyDescent="0.25">
      <c r="A12381" s="188">
        <v>3705052317</v>
      </c>
      <c r="B12381" s="188" t="s">
        <v>12790</v>
      </c>
      <c r="C12381" s="188" t="s">
        <v>916</v>
      </c>
      <c r="D12381" s="188" t="s">
        <v>478</v>
      </c>
      <c r="E12381" s="189">
        <v>0</v>
      </c>
    </row>
    <row r="12382" spans="1:5" x14ac:dyDescent="0.25">
      <c r="A12382" s="190">
        <v>3705052318</v>
      </c>
      <c r="B12382" s="190" t="s">
        <v>12791</v>
      </c>
      <c r="C12382" s="190" t="s">
        <v>916</v>
      </c>
      <c r="D12382" s="190" t="s">
        <v>478</v>
      </c>
      <c r="E12382" s="191">
        <v>0</v>
      </c>
    </row>
    <row r="12383" spans="1:5" x14ac:dyDescent="0.25">
      <c r="A12383" s="188">
        <v>3705052319</v>
      </c>
      <c r="B12383" s="188" t="s">
        <v>12792</v>
      </c>
      <c r="C12383" s="188" t="s">
        <v>916</v>
      </c>
      <c r="D12383" s="188" t="s">
        <v>1975</v>
      </c>
      <c r="E12383" s="189">
        <v>0</v>
      </c>
    </row>
    <row r="12384" spans="1:5" x14ac:dyDescent="0.25">
      <c r="A12384" s="190">
        <v>3705052320</v>
      </c>
      <c r="B12384" s="190" t="s">
        <v>12793</v>
      </c>
      <c r="C12384" s="190" t="s">
        <v>916</v>
      </c>
      <c r="D12384" s="190" t="s">
        <v>479</v>
      </c>
      <c r="E12384" s="191">
        <v>0</v>
      </c>
    </row>
    <row r="12385" spans="1:5" x14ac:dyDescent="0.25">
      <c r="A12385" s="188">
        <v>3705052321</v>
      </c>
      <c r="B12385" s="188" t="s">
        <v>12794</v>
      </c>
      <c r="C12385" s="188" t="s">
        <v>916</v>
      </c>
      <c r="D12385" s="188" t="s">
        <v>479</v>
      </c>
      <c r="E12385" s="189">
        <v>0</v>
      </c>
    </row>
    <row r="12386" spans="1:5" x14ac:dyDescent="0.25">
      <c r="A12386" s="190">
        <v>3705052322</v>
      </c>
      <c r="B12386" s="190" t="s">
        <v>12795</v>
      </c>
      <c r="C12386" s="190" t="s">
        <v>916</v>
      </c>
      <c r="D12386" s="190" t="s">
        <v>479</v>
      </c>
      <c r="E12386" s="191">
        <v>0</v>
      </c>
    </row>
    <row r="12387" spans="1:5" x14ac:dyDescent="0.25">
      <c r="A12387" s="188">
        <v>3705052323</v>
      </c>
      <c r="B12387" s="188" t="s">
        <v>12123</v>
      </c>
      <c r="C12387" s="188" t="s">
        <v>916</v>
      </c>
      <c r="D12387" s="188" t="s">
        <v>479</v>
      </c>
      <c r="E12387" s="189">
        <v>0</v>
      </c>
    </row>
    <row r="12388" spans="1:5" x14ac:dyDescent="0.25">
      <c r="A12388" s="190">
        <v>3705052324</v>
      </c>
      <c r="B12388" s="190" t="s">
        <v>12796</v>
      </c>
      <c r="C12388" s="190" t="s">
        <v>916</v>
      </c>
      <c r="D12388" s="190" t="s">
        <v>1975</v>
      </c>
      <c r="E12388" s="191">
        <v>0</v>
      </c>
    </row>
    <row r="12389" spans="1:5" x14ac:dyDescent="0.25">
      <c r="A12389" s="188">
        <v>3705052325</v>
      </c>
      <c r="B12389" s="188" t="s">
        <v>12797</v>
      </c>
      <c r="C12389" s="188" t="s">
        <v>916</v>
      </c>
      <c r="D12389" s="188" t="s">
        <v>1975</v>
      </c>
      <c r="E12389" s="189">
        <v>0</v>
      </c>
    </row>
    <row r="12390" spans="1:5" x14ac:dyDescent="0.25">
      <c r="A12390" s="190">
        <v>3705052326</v>
      </c>
      <c r="B12390" s="190" t="s">
        <v>12798</v>
      </c>
      <c r="C12390" s="190" t="s">
        <v>916</v>
      </c>
      <c r="D12390" s="190" t="s">
        <v>1975</v>
      </c>
      <c r="E12390" s="191">
        <v>0</v>
      </c>
    </row>
    <row r="12391" spans="1:5" x14ac:dyDescent="0.25">
      <c r="A12391" s="188">
        <v>3705052327</v>
      </c>
      <c r="B12391" s="188" t="s">
        <v>12799</v>
      </c>
      <c r="C12391" s="188" t="s">
        <v>916</v>
      </c>
      <c r="D12391" s="188" t="s">
        <v>1975</v>
      </c>
      <c r="E12391" s="189">
        <v>0</v>
      </c>
    </row>
    <row r="12392" spans="1:5" x14ac:dyDescent="0.25">
      <c r="A12392" s="190">
        <v>3705052328</v>
      </c>
      <c r="B12392" s="190" t="s">
        <v>12800</v>
      </c>
      <c r="C12392" s="190" t="s">
        <v>916</v>
      </c>
      <c r="D12392" s="190" t="s">
        <v>1975</v>
      </c>
      <c r="E12392" s="191">
        <v>0</v>
      </c>
    </row>
    <row r="12393" spans="1:5" x14ac:dyDescent="0.25">
      <c r="A12393" s="188">
        <v>3705052329</v>
      </c>
      <c r="B12393" s="188" t="s">
        <v>12801</v>
      </c>
      <c r="C12393" s="188" t="s">
        <v>916</v>
      </c>
      <c r="D12393" s="188" t="s">
        <v>1975</v>
      </c>
      <c r="E12393" s="189">
        <v>0</v>
      </c>
    </row>
    <row r="12394" spans="1:5" x14ac:dyDescent="0.25">
      <c r="A12394" s="190">
        <v>3705052330</v>
      </c>
      <c r="B12394" s="190" t="s">
        <v>12802</v>
      </c>
      <c r="C12394" s="190" t="s">
        <v>916</v>
      </c>
      <c r="D12394" s="190" t="s">
        <v>874</v>
      </c>
      <c r="E12394" s="191">
        <v>0</v>
      </c>
    </row>
    <row r="12395" spans="1:5" x14ac:dyDescent="0.25">
      <c r="A12395" s="188">
        <v>3705052331</v>
      </c>
      <c r="B12395" s="188" t="s">
        <v>12803</v>
      </c>
      <c r="C12395" s="188" t="s">
        <v>916</v>
      </c>
      <c r="D12395" s="188" t="s">
        <v>1975</v>
      </c>
      <c r="E12395" s="189">
        <v>0</v>
      </c>
    </row>
    <row r="12396" spans="1:5" x14ac:dyDescent="0.25">
      <c r="A12396" s="190">
        <v>3705052332</v>
      </c>
      <c r="B12396" s="190" t="s">
        <v>12804</v>
      </c>
      <c r="C12396" s="190" t="s">
        <v>916</v>
      </c>
      <c r="D12396" s="190" t="s">
        <v>1975</v>
      </c>
      <c r="E12396" s="191">
        <v>0</v>
      </c>
    </row>
    <row r="12397" spans="1:5" x14ac:dyDescent="0.25">
      <c r="A12397" s="188">
        <v>3705052333</v>
      </c>
      <c r="B12397" s="188" t="s">
        <v>12805</v>
      </c>
      <c r="C12397" s="188" t="s">
        <v>916</v>
      </c>
      <c r="D12397" s="188" t="s">
        <v>1975</v>
      </c>
      <c r="E12397" s="189">
        <v>0</v>
      </c>
    </row>
    <row r="12398" spans="1:5" x14ac:dyDescent="0.25">
      <c r="A12398" s="190">
        <v>3705052334</v>
      </c>
      <c r="B12398" s="190" t="s">
        <v>12806</v>
      </c>
      <c r="C12398" s="190" t="s">
        <v>916</v>
      </c>
      <c r="D12398" s="190" t="s">
        <v>1975</v>
      </c>
      <c r="E12398" s="191">
        <v>0</v>
      </c>
    </row>
    <row r="12399" spans="1:5" x14ac:dyDescent="0.25">
      <c r="A12399" s="188">
        <v>3705052335</v>
      </c>
      <c r="B12399" s="188" t="s">
        <v>12807</v>
      </c>
      <c r="C12399" s="188" t="s">
        <v>916</v>
      </c>
      <c r="D12399" s="188" t="s">
        <v>1975</v>
      </c>
      <c r="E12399" s="189">
        <v>0</v>
      </c>
    </row>
    <row r="12400" spans="1:5" x14ac:dyDescent="0.25">
      <c r="A12400" s="190">
        <v>3705052336</v>
      </c>
      <c r="B12400" s="190" t="s">
        <v>12808</v>
      </c>
      <c r="C12400" s="190" t="s">
        <v>916</v>
      </c>
      <c r="D12400" s="190" t="s">
        <v>1975</v>
      </c>
      <c r="E12400" s="191">
        <v>0</v>
      </c>
    </row>
    <row r="12401" spans="1:5" x14ac:dyDescent="0.25">
      <c r="A12401" s="188">
        <v>3705052337</v>
      </c>
      <c r="B12401" s="188" t="s">
        <v>12809</v>
      </c>
      <c r="C12401" s="188" t="s">
        <v>916</v>
      </c>
      <c r="D12401" s="188" t="s">
        <v>1975</v>
      </c>
      <c r="E12401" s="189">
        <v>0</v>
      </c>
    </row>
    <row r="12402" spans="1:5" x14ac:dyDescent="0.25">
      <c r="A12402" s="190">
        <v>3705052338</v>
      </c>
      <c r="B12402" s="190" t="s">
        <v>12810</v>
      </c>
      <c r="C12402" s="190" t="s">
        <v>916</v>
      </c>
      <c r="D12402" s="190" t="s">
        <v>1975</v>
      </c>
      <c r="E12402" s="191">
        <v>0</v>
      </c>
    </row>
    <row r="12403" spans="1:5" x14ac:dyDescent="0.25">
      <c r="A12403" s="188">
        <v>3705052339</v>
      </c>
      <c r="B12403" s="188" t="s">
        <v>12811</v>
      </c>
      <c r="C12403" s="188" t="s">
        <v>916</v>
      </c>
      <c r="D12403" s="188" t="s">
        <v>478</v>
      </c>
      <c r="E12403" s="189">
        <v>0</v>
      </c>
    </row>
    <row r="12404" spans="1:5" x14ac:dyDescent="0.25">
      <c r="A12404" s="190">
        <v>3705052340</v>
      </c>
      <c r="B12404" s="190" t="s">
        <v>12812</v>
      </c>
      <c r="C12404" s="190" t="s">
        <v>916</v>
      </c>
      <c r="D12404" s="190" t="s">
        <v>1975</v>
      </c>
      <c r="E12404" s="191">
        <v>0</v>
      </c>
    </row>
    <row r="12405" spans="1:5" x14ac:dyDescent="0.25">
      <c r="A12405" s="188">
        <v>3705052341</v>
      </c>
      <c r="B12405" s="188" t="s">
        <v>12813</v>
      </c>
      <c r="C12405" s="188" t="s">
        <v>916</v>
      </c>
      <c r="D12405" s="188" t="s">
        <v>1975</v>
      </c>
      <c r="E12405" s="189">
        <v>0</v>
      </c>
    </row>
    <row r="12406" spans="1:5" x14ac:dyDescent="0.25">
      <c r="A12406" s="190">
        <v>3705052342</v>
      </c>
      <c r="B12406" s="190" t="s">
        <v>12814</v>
      </c>
      <c r="C12406" s="190" t="s">
        <v>916</v>
      </c>
      <c r="D12406" s="190" t="s">
        <v>2062</v>
      </c>
      <c r="E12406" s="191">
        <v>0</v>
      </c>
    </row>
    <row r="12407" spans="1:5" x14ac:dyDescent="0.25">
      <c r="A12407" s="188">
        <v>3705052343</v>
      </c>
      <c r="B12407" s="188" t="s">
        <v>12815</v>
      </c>
      <c r="C12407" s="188" t="s">
        <v>916</v>
      </c>
      <c r="D12407" s="188" t="s">
        <v>1975</v>
      </c>
      <c r="E12407" s="189">
        <v>0</v>
      </c>
    </row>
    <row r="12408" spans="1:5" x14ac:dyDescent="0.25">
      <c r="A12408" s="190">
        <v>3705052344</v>
      </c>
      <c r="B12408" s="190" t="s">
        <v>12816</v>
      </c>
      <c r="C12408" s="190" t="s">
        <v>916</v>
      </c>
      <c r="D12408" s="190" t="s">
        <v>1975</v>
      </c>
      <c r="E12408" s="191">
        <v>0</v>
      </c>
    </row>
    <row r="12409" spans="1:5" x14ac:dyDescent="0.25">
      <c r="A12409" s="188">
        <v>3705052345</v>
      </c>
      <c r="B12409" s="188" t="s">
        <v>12817</v>
      </c>
      <c r="C12409" s="188" t="s">
        <v>916</v>
      </c>
      <c r="D12409" s="188" t="s">
        <v>1975</v>
      </c>
      <c r="E12409" s="189">
        <v>0</v>
      </c>
    </row>
    <row r="12410" spans="1:5" x14ac:dyDescent="0.25">
      <c r="A12410" s="190">
        <v>3705052346</v>
      </c>
      <c r="B12410" s="190" t="s">
        <v>12818</v>
      </c>
      <c r="C12410" s="190" t="s">
        <v>916</v>
      </c>
      <c r="D12410" s="190" t="s">
        <v>1975</v>
      </c>
      <c r="E12410" s="191">
        <v>0</v>
      </c>
    </row>
    <row r="12411" spans="1:5" x14ac:dyDescent="0.25">
      <c r="A12411" s="188">
        <v>3705052347</v>
      </c>
      <c r="B12411" s="188" t="s">
        <v>12819</v>
      </c>
      <c r="C12411" s="188" t="s">
        <v>916</v>
      </c>
      <c r="D12411" s="188" t="s">
        <v>1975</v>
      </c>
      <c r="E12411" s="189">
        <v>0</v>
      </c>
    </row>
    <row r="12412" spans="1:5" x14ac:dyDescent="0.25">
      <c r="A12412" s="190">
        <v>3705052348</v>
      </c>
      <c r="B12412" s="190" t="s">
        <v>12820</v>
      </c>
      <c r="C12412" s="190" t="s">
        <v>916</v>
      </c>
      <c r="D12412" s="190" t="s">
        <v>1975</v>
      </c>
      <c r="E12412" s="191">
        <v>0</v>
      </c>
    </row>
    <row r="12413" spans="1:5" x14ac:dyDescent="0.25">
      <c r="A12413" s="188">
        <v>3705052349</v>
      </c>
      <c r="B12413" s="188" t="s">
        <v>12821</v>
      </c>
      <c r="C12413" s="188" t="s">
        <v>916</v>
      </c>
      <c r="D12413" s="188" t="s">
        <v>1975</v>
      </c>
      <c r="E12413" s="189">
        <v>0</v>
      </c>
    </row>
    <row r="12414" spans="1:5" x14ac:dyDescent="0.25">
      <c r="A12414" s="190">
        <v>3705052350</v>
      </c>
      <c r="B12414" s="190" t="s">
        <v>12822</v>
      </c>
      <c r="C12414" s="190" t="s">
        <v>916</v>
      </c>
      <c r="D12414" s="190" t="s">
        <v>1975</v>
      </c>
      <c r="E12414" s="191">
        <v>0</v>
      </c>
    </row>
    <row r="12415" spans="1:5" x14ac:dyDescent="0.25">
      <c r="A12415" s="188">
        <v>3705052351</v>
      </c>
      <c r="B12415" s="188" t="s">
        <v>12823</v>
      </c>
      <c r="C12415" s="188" t="s">
        <v>916</v>
      </c>
      <c r="D12415" s="188" t="s">
        <v>1975</v>
      </c>
      <c r="E12415" s="189">
        <v>0</v>
      </c>
    </row>
    <row r="12416" spans="1:5" x14ac:dyDescent="0.25">
      <c r="A12416" s="190">
        <v>3705052352</v>
      </c>
      <c r="B12416" s="190" t="s">
        <v>12824</v>
      </c>
      <c r="C12416" s="190" t="s">
        <v>916</v>
      </c>
      <c r="D12416" s="190" t="s">
        <v>1975</v>
      </c>
      <c r="E12416" s="191">
        <v>0</v>
      </c>
    </row>
    <row r="12417" spans="1:5" x14ac:dyDescent="0.25">
      <c r="A12417" s="188">
        <v>3705052353</v>
      </c>
      <c r="B12417" s="188" t="s">
        <v>12825</v>
      </c>
      <c r="C12417" s="188" t="s">
        <v>916</v>
      </c>
      <c r="D12417" s="188" t="s">
        <v>1975</v>
      </c>
      <c r="E12417" s="189">
        <v>0</v>
      </c>
    </row>
    <row r="12418" spans="1:5" x14ac:dyDescent="0.25">
      <c r="A12418" s="190">
        <v>3705052354</v>
      </c>
      <c r="B12418" s="190" t="s">
        <v>12826</v>
      </c>
      <c r="C12418" s="190" t="s">
        <v>916</v>
      </c>
      <c r="D12418" s="190" t="s">
        <v>1975</v>
      </c>
      <c r="E12418" s="191">
        <v>0</v>
      </c>
    </row>
    <row r="12419" spans="1:5" x14ac:dyDescent="0.25">
      <c r="A12419" s="188">
        <v>3705052355</v>
      </c>
      <c r="B12419" s="188" t="s">
        <v>12827</v>
      </c>
      <c r="C12419" s="188" t="s">
        <v>916</v>
      </c>
      <c r="D12419" s="188" t="s">
        <v>479</v>
      </c>
      <c r="E12419" s="189">
        <v>0</v>
      </c>
    </row>
    <row r="12420" spans="1:5" x14ac:dyDescent="0.25">
      <c r="A12420" s="190">
        <v>3705052356</v>
      </c>
      <c r="B12420" s="190" t="s">
        <v>12828</v>
      </c>
      <c r="C12420" s="190" t="s">
        <v>916</v>
      </c>
      <c r="D12420" s="190" t="s">
        <v>479</v>
      </c>
      <c r="E12420" s="191">
        <v>0</v>
      </c>
    </row>
    <row r="12421" spans="1:5" x14ac:dyDescent="0.25">
      <c r="A12421" s="188">
        <v>3705052357</v>
      </c>
      <c r="B12421" s="188" t="s">
        <v>12829</v>
      </c>
      <c r="C12421" s="188" t="s">
        <v>916</v>
      </c>
      <c r="D12421" s="188" t="s">
        <v>1975</v>
      </c>
      <c r="E12421" s="189">
        <v>0</v>
      </c>
    </row>
    <row r="12422" spans="1:5" x14ac:dyDescent="0.25">
      <c r="A12422" s="190">
        <v>3705052358</v>
      </c>
      <c r="B12422" s="190" t="s">
        <v>12830</v>
      </c>
      <c r="C12422" s="190" t="s">
        <v>916</v>
      </c>
      <c r="D12422" s="190" t="s">
        <v>1975</v>
      </c>
      <c r="E12422" s="191">
        <v>0</v>
      </c>
    </row>
    <row r="12423" spans="1:5" x14ac:dyDescent="0.25">
      <c r="A12423" s="188">
        <v>3705052359</v>
      </c>
      <c r="B12423" s="188" t="s">
        <v>12831</v>
      </c>
      <c r="C12423" s="188" t="s">
        <v>916</v>
      </c>
      <c r="D12423" s="188" t="s">
        <v>1975</v>
      </c>
      <c r="E12423" s="189">
        <v>0</v>
      </c>
    </row>
    <row r="12424" spans="1:5" x14ac:dyDescent="0.25">
      <c r="A12424" s="190">
        <v>3705052360</v>
      </c>
      <c r="B12424" s="190" t="s">
        <v>12832</v>
      </c>
      <c r="C12424" s="190" t="s">
        <v>916</v>
      </c>
      <c r="D12424" s="190" t="s">
        <v>1975</v>
      </c>
      <c r="E12424" s="191">
        <v>0</v>
      </c>
    </row>
    <row r="12425" spans="1:5" x14ac:dyDescent="0.25">
      <c r="A12425" s="188">
        <v>3705052361</v>
      </c>
      <c r="B12425" s="188" t="s">
        <v>12833</v>
      </c>
      <c r="C12425" s="188" t="s">
        <v>916</v>
      </c>
      <c r="D12425" s="188" t="s">
        <v>1975</v>
      </c>
      <c r="E12425" s="189">
        <v>0</v>
      </c>
    </row>
    <row r="12426" spans="1:5" x14ac:dyDescent="0.25">
      <c r="A12426" s="190">
        <v>3705052362</v>
      </c>
      <c r="B12426" s="190" t="s">
        <v>12834</v>
      </c>
      <c r="C12426" s="190" t="s">
        <v>916</v>
      </c>
      <c r="D12426" s="190" t="s">
        <v>874</v>
      </c>
      <c r="E12426" s="191">
        <v>0</v>
      </c>
    </row>
    <row r="12427" spans="1:5" x14ac:dyDescent="0.25">
      <c r="A12427" s="188">
        <v>3705052363</v>
      </c>
      <c r="B12427" s="188" t="s">
        <v>12835</v>
      </c>
      <c r="C12427" s="188" t="s">
        <v>916</v>
      </c>
      <c r="D12427" s="188" t="s">
        <v>1975</v>
      </c>
      <c r="E12427" s="189">
        <v>0</v>
      </c>
    </row>
    <row r="12428" spans="1:5" x14ac:dyDescent="0.25">
      <c r="A12428" s="190">
        <v>3705052364</v>
      </c>
      <c r="B12428" s="190" t="s">
        <v>8957</v>
      </c>
      <c r="C12428" s="190" t="s">
        <v>916</v>
      </c>
      <c r="D12428" s="190" t="s">
        <v>479</v>
      </c>
      <c r="E12428" s="191">
        <v>0</v>
      </c>
    </row>
    <row r="12429" spans="1:5" x14ac:dyDescent="0.25">
      <c r="A12429" s="188">
        <v>3705052365</v>
      </c>
      <c r="B12429" s="188" t="s">
        <v>12836</v>
      </c>
      <c r="C12429" s="188" t="s">
        <v>916</v>
      </c>
      <c r="D12429" s="188" t="s">
        <v>479</v>
      </c>
      <c r="E12429" s="189">
        <v>0</v>
      </c>
    </row>
    <row r="12430" spans="1:5" x14ac:dyDescent="0.25">
      <c r="A12430" s="190">
        <v>3705052366</v>
      </c>
      <c r="B12430" s="190" t="s">
        <v>12837</v>
      </c>
      <c r="C12430" s="190" t="s">
        <v>916</v>
      </c>
      <c r="D12430" s="190" t="s">
        <v>2079</v>
      </c>
      <c r="E12430" s="191">
        <v>0</v>
      </c>
    </row>
    <row r="12431" spans="1:5" x14ac:dyDescent="0.25">
      <c r="A12431" s="188">
        <v>3705052367</v>
      </c>
      <c r="B12431" s="188" t="s">
        <v>12838</v>
      </c>
      <c r="C12431" s="188" t="s">
        <v>916</v>
      </c>
      <c r="D12431" s="188" t="s">
        <v>480</v>
      </c>
      <c r="E12431" s="189">
        <v>0</v>
      </c>
    </row>
    <row r="12432" spans="1:5" x14ac:dyDescent="0.25">
      <c r="A12432" s="190">
        <v>3705052368</v>
      </c>
      <c r="B12432" s="190" t="s">
        <v>12839</v>
      </c>
      <c r="C12432" s="190" t="s">
        <v>916</v>
      </c>
      <c r="D12432" s="190" t="s">
        <v>2091</v>
      </c>
      <c r="E12432" s="191">
        <v>0</v>
      </c>
    </row>
    <row r="12433" spans="1:5" x14ac:dyDescent="0.25">
      <c r="A12433" s="188">
        <v>3705052369</v>
      </c>
      <c r="B12433" s="188" t="s">
        <v>12840</v>
      </c>
      <c r="C12433" s="188" t="s">
        <v>916</v>
      </c>
      <c r="D12433" s="188" t="s">
        <v>1975</v>
      </c>
      <c r="E12433" s="189">
        <v>0</v>
      </c>
    </row>
    <row r="12434" spans="1:5" x14ac:dyDescent="0.25">
      <c r="A12434" s="190">
        <v>3705052370</v>
      </c>
      <c r="B12434" s="190" t="s">
        <v>12841</v>
      </c>
      <c r="C12434" s="190" t="s">
        <v>916</v>
      </c>
      <c r="D12434" s="190" t="s">
        <v>479</v>
      </c>
      <c r="E12434" s="191">
        <v>0</v>
      </c>
    </row>
    <row r="12435" spans="1:5" x14ac:dyDescent="0.25">
      <c r="A12435" s="188">
        <v>3705052371</v>
      </c>
      <c r="B12435" s="188" t="s">
        <v>12842</v>
      </c>
      <c r="C12435" s="188" t="s">
        <v>916</v>
      </c>
      <c r="D12435" s="188" t="s">
        <v>1975</v>
      </c>
      <c r="E12435" s="189">
        <v>0</v>
      </c>
    </row>
    <row r="12436" spans="1:5" x14ac:dyDescent="0.25">
      <c r="A12436" s="190">
        <v>3705052372</v>
      </c>
      <c r="B12436" s="190" t="s">
        <v>8550</v>
      </c>
      <c r="C12436" s="190" t="s">
        <v>916</v>
      </c>
      <c r="D12436" s="190" t="s">
        <v>479</v>
      </c>
      <c r="E12436" s="191">
        <v>0</v>
      </c>
    </row>
    <row r="12437" spans="1:5" x14ac:dyDescent="0.25">
      <c r="A12437" s="188">
        <v>3705052373</v>
      </c>
      <c r="B12437" s="188" t="s">
        <v>12124</v>
      </c>
      <c r="C12437" s="188" t="s">
        <v>916</v>
      </c>
      <c r="D12437" s="188" t="s">
        <v>479</v>
      </c>
      <c r="E12437" s="189">
        <v>0</v>
      </c>
    </row>
    <row r="12438" spans="1:5" x14ac:dyDescent="0.25">
      <c r="A12438" s="190">
        <v>3705052374</v>
      </c>
      <c r="B12438" s="190" t="s">
        <v>12125</v>
      </c>
      <c r="C12438" s="190" t="s">
        <v>916</v>
      </c>
      <c r="D12438" s="190" t="s">
        <v>479</v>
      </c>
      <c r="E12438" s="191">
        <v>0</v>
      </c>
    </row>
    <row r="12439" spans="1:5" x14ac:dyDescent="0.25">
      <c r="A12439" s="188">
        <v>3705052375</v>
      </c>
      <c r="B12439" s="188" t="s">
        <v>12843</v>
      </c>
      <c r="C12439" s="188" t="s">
        <v>916</v>
      </c>
      <c r="D12439" s="188" t="s">
        <v>481</v>
      </c>
      <c r="E12439" s="189">
        <v>0</v>
      </c>
    </row>
    <row r="12440" spans="1:5" x14ac:dyDescent="0.25">
      <c r="A12440" s="190">
        <v>3705052376</v>
      </c>
      <c r="B12440" s="190" t="s">
        <v>12844</v>
      </c>
      <c r="C12440" s="190" t="s">
        <v>916</v>
      </c>
      <c r="D12440" s="190" t="s">
        <v>479</v>
      </c>
      <c r="E12440" s="191">
        <v>0</v>
      </c>
    </row>
    <row r="12441" spans="1:5" x14ac:dyDescent="0.25">
      <c r="A12441" s="188">
        <v>3705052377</v>
      </c>
      <c r="B12441" s="188" t="s">
        <v>12845</v>
      </c>
      <c r="C12441" s="188" t="s">
        <v>916</v>
      </c>
      <c r="D12441" s="188" t="s">
        <v>479</v>
      </c>
      <c r="E12441" s="189">
        <v>0</v>
      </c>
    </row>
    <row r="12442" spans="1:5" x14ac:dyDescent="0.25">
      <c r="A12442" s="190">
        <v>3705052378</v>
      </c>
      <c r="B12442" s="190" t="s">
        <v>12846</v>
      </c>
      <c r="C12442" s="190" t="s">
        <v>916</v>
      </c>
      <c r="D12442" s="190" t="s">
        <v>478</v>
      </c>
      <c r="E12442" s="191">
        <v>0</v>
      </c>
    </row>
    <row r="12443" spans="1:5" x14ac:dyDescent="0.25">
      <c r="A12443" s="188">
        <v>3705052379</v>
      </c>
      <c r="B12443" s="188" t="s">
        <v>12847</v>
      </c>
      <c r="C12443" s="188" t="s">
        <v>916</v>
      </c>
      <c r="D12443" s="188" t="s">
        <v>1975</v>
      </c>
      <c r="E12443" s="189">
        <v>0</v>
      </c>
    </row>
    <row r="12444" spans="1:5" x14ac:dyDescent="0.25">
      <c r="A12444" s="190">
        <v>3705052380</v>
      </c>
      <c r="B12444" s="190" t="s">
        <v>12848</v>
      </c>
      <c r="C12444" s="190" t="s">
        <v>916</v>
      </c>
      <c r="D12444" s="190" t="s">
        <v>1975</v>
      </c>
      <c r="E12444" s="191">
        <v>0</v>
      </c>
    </row>
    <row r="12445" spans="1:5" x14ac:dyDescent="0.25">
      <c r="A12445" s="188">
        <v>3705052381</v>
      </c>
      <c r="B12445" s="188" t="s">
        <v>12849</v>
      </c>
      <c r="C12445" s="188" t="s">
        <v>916</v>
      </c>
      <c r="D12445" s="188" t="s">
        <v>874</v>
      </c>
      <c r="E12445" s="189">
        <v>0</v>
      </c>
    </row>
    <row r="12446" spans="1:5" x14ac:dyDescent="0.25">
      <c r="A12446" s="190">
        <v>3705052382</v>
      </c>
      <c r="B12446" s="190" t="s">
        <v>12850</v>
      </c>
      <c r="C12446" s="190" t="s">
        <v>916</v>
      </c>
      <c r="D12446" s="190" t="s">
        <v>479</v>
      </c>
      <c r="E12446" s="191">
        <v>0</v>
      </c>
    </row>
    <row r="12447" spans="1:5" x14ac:dyDescent="0.25">
      <c r="A12447" s="188">
        <v>3705052383</v>
      </c>
      <c r="B12447" s="188" t="s">
        <v>12851</v>
      </c>
      <c r="C12447" s="188" t="s">
        <v>916</v>
      </c>
      <c r="D12447" s="188" t="s">
        <v>479</v>
      </c>
      <c r="E12447" s="189">
        <v>0</v>
      </c>
    </row>
    <row r="12448" spans="1:5" x14ac:dyDescent="0.25">
      <c r="A12448" s="190">
        <v>3705052384</v>
      </c>
      <c r="B12448" s="190" t="s">
        <v>12852</v>
      </c>
      <c r="C12448" s="190" t="s">
        <v>916</v>
      </c>
      <c r="D12448" s="190" t="s">
        <v>479</v>
      </c>
      <c r="E12448" s="191">
        <v>0</v>
      </c>
    </row>
    <row r="12449" spans="1:5" x14ac:dyDescent="0.25">
      <c r="A12449" s="188">
        <v>3705052385</v>
      </c>
      <c r="B12449" s="188" t="s">
        <v>12853</v>
      </c>
      <c r="C12449" s="188" t="s">
        <v>916</v>
      </c>
      <c r="D12449" s="188" t="s">
        <v>2062</v>
      </c>
      <c r="E12449" s="189">
        <v>0</v>
      </c>
    </row>
    <row r="12450" spans="1:5" x14ac:dyDescent="0.25">
      <c r="A12450" s="190">
        <v>3705052386</v>
      </c>
      <c r="B12450" s="190" t="s">
        <v>12854</v>
      </c>
      <c r="C12450" s="190" t="s">
        <v>916</v>
      </c>
      <c r="D12450" s="190" t="s">
        <v>479</v>
      </c>
      <c r="E12450" s="191">
        <v>0</v>
      </c>
    </row>
    <row r="12451" spans="1:5" x14ac:dyDescent="0.25">
      <c r="A12451" s="188">
        <v>3705052387</v>
      </c>
      <c r="B12451" s="188" t="s">
        <v>12855</v>
      </c>
      <c r="C12451" s="188" t="s">
        <v>916</v>
      </c>
      <c r="D12451" s="188" t="s">
        <v>479</v>
      </c>
      <c r="E12451" s="189">
        <v>0</v>
      </c>
    </row>
    <row r="12452" spans="1:5" x14ac:dyDescent="0.25">
      <c r="A12452" s="190">
        <v>3705052388</v>
      </c>
      <c r="B12452" s="190" t="s">
        <v>12856</v>
      </c>
      <c r="C12452" s="190" t="s">
        <v>916</v>
      </c>
      <c r="D12452" s="190" t="s">
        <v>479</v>
      </c>
      <c r="E12452" s="191">
        <v>0</v>
      </c>
    </row>
    <row r="12453" spans="1:5" x14ac:dyDescent="0.25">
      <c r="A12453" s="188">
        <v>3705052389</v>
      </c>
      <c r="B12453" s="188" t="s">
        <v>12857</v>
      </c>
      <c r="C12453" s="188" t="s">
        <v>916</v>
      </c>
      <c r="D12453" s="188" t="s">
        <v>1975</v>
      </c>
      <c r="E12453" s="189">
        <v>0</v>
      </c>
    </row>
    <row r="12454" spans="1:5" x14ac:dyDescent="0.25">
      <c r="A12454" s="190">
        <v>3705052390</v>
      </c>
      <c r="B12454" s="190" t="s">
        <v>12858</v>
      </c>
      <c r="C12454" s="190" t="s">
        <v>916</v>
      </c>
      <c r="D12454" s="190" t="s">
        <v>1975</v>
      </c>
      <c r="E12454" s="191">
        <v>0</v>
      </c>
    </row>
    <row r="12455" spans="1:5" x14ac:dyDescent="0.25">
      <c r="A12455" s="188">
        <v>3705052391</v>
      </c>
      <c r="B12455" s="188" t="s">
        <v>12859</v>
      </c>
      <c r="C12455" s="188" t="s">
        <v>916</v>
      </c>
      <c r="D12455" s="188" t="s">
        <v>478</v>
      </c>
      <c r="E12455" s="189">
        <v>0</v>
      </c>
    </row>
    <row r="12456" spans="1:5" x14ac:dyDescent="0.25">
      <c r="A12456" s="190">
        <v>3705052392</v>
      </c>
      <c r="B12456" s="190" t="s">
        <v>12860</v>
      </c>
      <c r="C12456" s="190" t="s">
        <v>916</v>
      </c>
      <c r="D12456" s="190" t="s">
        <v>874</v>
      </c>
      <c r="E12456" s="191">
        <v>0</v>
      </c>
    </row>
    <row r="12457" spans="1:5" x14ac:dyDescent="0.25">
      <c r="A12457" s="188">
        <v>3705052393</v>
      </c>
      <c r="B12457" s="188" t="s">
        <v>12861</v>
      </c>
      <c r="C12457" s="188" t="s">
        <v>916</v>
      </c>
      <c r="D12457" s="188" t="s">
        <v>1975</v>
      </c>
      <c r="E12457" s="189">
        <v>0</v>
      </c>
    </row>
    <row r="12458" spans="1:5" x14ac:dyDescent="0.25">
      <c r="A12458" s="190">
        <v>3705052394</v>
      </c>
      <c r="B12458" s="190" t="s">
        <v>12862</v>
      </c>
      <c r="C12458" s="190" t="s">
        <v>916</v>
      </c>
      <c r="D12458" s="190" t="s">
        <v>874</v>
      </c>
      <c r="E12458" s="191">
        <v>0</v>
      </c>
    </row>
    <row r="12459" spans="1:5" x14ac:dyDescent="0.25">
      <c r="A12459" s="188">
        <v>3705052395</v>
      </c>
      <c r="B12459" s="188" t="s">
        <v>12863</v>
      </c>
      <c r="C12459" s="188" t="s">
        <v>916</v>
      </c>
      <c r="D12459" s="188" t="s">
        <v>1975</v>
      </c>
      <c r="E12459" s="189">
        <v>0</v>
      </c>
    </row>
    <row r="12460" spans="1:5" x14ac:dyDescent="0.25">
      <c r="A12460" s="190">
        <v>3705052396</v>
      </c>
      <c r="B12460" s="190" t="s">
        <v>12864</v>
      </c>
      <c r="C12460" s="190" t="s">
        <v>916</v>
      </c>
      <c r="D12460" s="190" t="s">
        <v>1975</v>
      </c>
      <c r="E12460" s="191">
        <v>0</v>
      </c>
    </row>
    <row r="12461" spans="1:5" x14ac:dyDescent="0.25">
      <c r="A12461" s="188">
        <v>3705052397</v>
      </c>
      <c r="B12461" s="188" t="s">
        <v>12865</v>
      </c>
      <c r="C12461" s="188" t="s">
        <v>916</v>
      </c>
      <c r="D12461" s="188" t="s">
        <v>1975</v>
      </c>
      <c r="E12461" s="189">
        <v>0</v>
      </c>
    </row>
    <row r="12462" spans="1:5" x14ac:dyDescent="0.25">
      <c r="A12462" s="190">
        <v>3705052398</v>
      </c>
      <c r="B12462" s="190" t="s">
        <v>12866</v>
      </c>
      <c r="C12462" s="190" t="s">
        <v>916</v>
      </c>
      <c r="D12462" s="190" t="s">
        <v>1975</v>
      </c>
      <c r="E12462" s="191">
        <v>0</v>
      </c>
    </row>
    <row r="12463" spans="1:5" x14ac:dyDescent="0.25">
      <c r="A12463" s="188">
        <v>3705052399</v>
      </c>
      <c r="B12463" s="188" t="s">
        <v>12867</v>
      </c>
      <c r="C12463" s="188" t="s">
        <v>916</v>
      </c>
      <c r="D12463" s="188" t="s">
        <v>1975</v>
      </c>
      <c r="E12463" s="189">
        <v>0</v>
      </c>
    </row>
    <row r="12464" spans="1:5" x14ac:dyDescent="0.25">
      <c r="A12464" s="190">
        <v>3705052400</v>
      </c>
      <c r="B12464" s="190" t="s">
        <v>12868</v>
      </c>
      <c r="C12464" s="190" t="s">
        <v>916</v>
      </c>
      <c r="D12464" s="190" t="s">
        <v>1975</v>
      </c>
      <c r="E12464" s="191">
        <v>0</v>
      </c>
    </row>
    <row r="12465" spans="1:5" x14ac:dyDescent="0.25">
      <c r="A12465" s="188">
        <v>3705052401</v>
      </c>
      <c r="B12465" s="188" t="s">
        <v>12869</v>
      </c>
      <c r="C12465" s="188" t="s">
        <v>916</v>
      </c>
      <c r="D12465" s="188" t="s">
        <v>478</v>
      </c>
      <c r="E12465" s="189">
        <v>0</v>
      </c>
    </row>
    <row r="12466" spans="1:5" x14ac:dyDescent="0.25">
      <c r="A12466" s="190">
        <v>3705052402</v>
      </c>
      <c r="B12466" s="190" t="s">
        <v>12870</v>
      </c>
      <c r="C12466" s="190" t="s">
        <v>916</v>
      </c>
      <c r="D12466" s="190" t="s">
        <v>1975</v>
      </c>
      <c r="E12466" s="191">
        <v>0</v>
      </c>
    </row>
    <row r="12467" spans="1:5" x14ac:dyDescent="0.25">
      <c r="A12467" s="188">
        <v>3705052403</v>
      </c>
      <c r="B12467" s="188" t="s">
        <v>12871</v>
      </c>
      <c r="C12467" s="188" t="s">
        <v>916</v>
      </c>
      <c r="D12467" s="188" t="s">
        <v>1975</v>
      </c>
      <c r="E12467" s="189">
        <v>0</v>
      </c>
    </row>
    <row r="12468" spans="1:5" x14ac:dyDescent="0.25">
      <c r="A12468" s="190">
        <v>3705052404</v>
      </c>
      <c r="B12468" s="190" t="s">
        <v>12872</v>
      </c>
      <c r="C12468" s="190" t="s">
        <v>916</v>
      </c>
      <c r="D12468" s="190" t="s">
        <v>874</v>
      </c>
      <c r="E12468" s="191">
        <v>0</v>
      </c>
    </row>
    <row r="12469" spans="1:5" x14ac:dyDescent="0.25">
      <c r="A12469" s="188">
        <v>3705052405</v>
      </c>
      <c r="B12469" s="188" t="s">
        <v>12873</v>
      </c>
      <c r="C12469" s="188" t="s">
        <v>916</v>
      </c>
      <c r="D12469" s="188" t="s">
        <v>479</v>
      </c>
      <c r="E12469" s="189">
        <v>0</v>
      </c>
    </row>
    <row r="12470" spans="1:5" x14ac:dyDescent="0.25">
      <c r="A12470" s="190">
        <v>3705052406</v>
      </c>
      <c r="B12470" s="190" t="s">
        <v>12874</v>
      </c>
      <c r="C12470" s="190" t="s">
        <v>916</v>
      </c>
      <c r="D12470" s="190" t="s">
        <v>479</v>
      </c>
      <c r="E12470" s="191">
        <v>0</v>
      </c>
    </row>
    <row r="12471" spans="1:5" x14ac:dyDescent="0.25">
      <c r="A12471" s="188">
        <v>3705052407</v>
      </c>
      <c r="B12471" s="188" t="s">
        <v>12875</v>
      </c>
      <c r="C12471" s="188" t="s">
        <v>916</v>
      </c>
      <c r="D12471" s="188" t="s">
        <v>479</v>
      </c>
      <c r="E12471" s="189">
        <v>0</v>
      </c>
    </row>
    <row r="12472" spans="1:5" x14ac:dyDescent="0.25">
      <c r="A12472" s="190">
        <v>3705052408</v>
      </c>
      <c r="B12472" s="190" t="s">
        <v>12876</v>
      </c>
      <c r="C12472" s="190" t="s">
        <v>916</v>
      </c>
      <c r="D12472" s="190" t="s">
        <v>479</v>
      </c>
      <c r="E12472" s="191">
        <v>0</v>
      </c>
    </row>
    <row r="12473" spans="1:5" x14ac:dyDescent="0.25">
      <c r="A12473" s="188">
        <v>3705052409</v>
      </c>
      <c r="B12473" s="188" t="s">
        <v>12877</v>
      </c>
      <c r="C12473" s="188" t="s">
        <v>916</v>
      </c>
      <c r="D12473" s="188" t="s">
        <v>479</v>
      </c>
      <c r="E12473" s="189">
        <v>0</v>
      </c>
    </row>
    <row r="12474" spans="1:5" x14ac:dyDescent="0.25">
      <c r="A12474" s="190">
        <v>3705052410</v>
      </c>
      <c r="B12474" s="190" t="s">
        <v>12878</v>
      </c>
      <c r="C12474" s="190" t="s">
        <v>916</v>
      </c>
      <c r="D12474" s="190" t="s">
        <v>479</v>
      </c>
      <c r="E12474" s="191">
        <v>0</v>
      </c>
    </row>
    <row r="12475" spans="1:5" x14ac:dyDescent="0.25">
      <c r="A12475" s="188">
        <v>3705052411</v>
      </c>
      <c r="B12475" s="188" t="s">
        <v>12879</v>
      </c>
      <c r="C12475" s="188" t="s">
        <v>916</v>
      </c>
      <c r="D12475" s="188" t="s">
        <v>479</v>
      </c>
      <c r="E12475" s="189">
        <v>0</v>
      </c>
    </row>
    <row r="12476" spans="1:5" x14ac:dyDescent="0.25">
      <c r="A12476" s="190">
        <v>3705052412</v>
      </c>
      <c r="B12476" s="190" t="s">
        <v>12880</v>
      </c>
      <c r="C12476" s="190" t="s">
        <v>916</v>
      </c>
      <c r="D12476" s="190" t="s">
        <v>479</v>
      </c>
      <c r="E12476" s="191">
        <v>0</v>
      </c>
    </row>
    <row r="12477" spans="1:5" x14ac:dyDescent="0.25">
      <c r="A12477" s="188">
        <v>3705052413</v>
      </c>
      <c r="B12477" s="188" t="s">
        <v>12881</v>
      </c>
      <c r="C12477" s="188" t="s">
        <v>916</v>
      </c>
      <c r="D12477" s="188" t="s">
        <v>479</v>
      </c>
      <c r="E12477" s="189">
        <v>0</v>
      </c>
    </row>
    <row r="12478" spans="1:5" x14ac:dyDescent="0.25">
      <c r="A12478" s="190">
        <v>3705052414</v>
      </c>
      <c r="B12478" s="190" t="s">
        <v>12882</v>
      </c>
      <c r="C12478" s="190" t="s">
        <v>916</v>
      </c>
      <c r="D12478" s="190" t="s">
        <v>478</v>
      </c>
      <c r="E12478" s="191">
        <v>0</v>
      </c>
    </row>
    <row r="12479" spans="1:5" x14ac:dyDescent="0.25">
      <c r="A12479" s="188">
        <v>3705052415</v>
      </c>
      <c r="B12479" s="188" t="s">
        <v>12883</v>
      </c>
      <c r="C12479" s="188" t="s">
        <v>916</v>
      </c>
      <c r="D12479" s="188" t="s">
        <v>479</v>
      </c>
      <c r="E12479" s="189">
        <v>0</v>
      </c>
    </row>
    <row r="12480" spans="1:5" x14ac:dyDescent="0.25">
      <c r="A12480" s="190">
        <v>3705052416</v>
      </c>
      <c r="B12480" s="190" t="s">
        <v>12884</v>
      </c>
      <c r="C12480" s="190" t="s">
        <v>916</v>
      </c>
      <c r="D12480" s="190" t="s">
        <v>479</v>
      </c>
      <c r="E12480" s="191">
        <v>0</v>
      </c>
    </row>
    <row r="12481" spans="1:5" x14ac:dyDescent="0.25">
      <c r="A12481" s="188">
        <v>3705052417</v>
      </c>
      <c r="B12481" s="188" t="s">
        <v>12885</v>
      </c>
      <c r="C12481" s="188" t="s">
        <v>916</v>
      </c>
      <c r="D12481" s="188" t="s">
        <v>479</v>
      </c>
      <c r="E12481" s="189">
        <v>0</v>
      </c>
    </row>
    <row r="12482" spans="1:5" x14ac:dyDescent="0.25">
      <c r="A12482" s="190">
        <v>3705052418</v>
      </c>
      <c r="B12482" s="190" t="s">
        <v>12886</v>
      </c>
      <c r="C12482" s="190" t="s">
        <v>916</v>
      </c>
      <c r="D12482" s="190" t="s">
        <v>479</v>
      </c>
      <c r="E12482" s="191">
        <v>0</v>
      </c>
    </row>
    <row r="12483" spans="1:5" x14ac:dyDescent="0.25">
      <c r="A12483" s="188">
        <v>3705052419</v>
      </c>
      <c r="B12483" s="188" t="s">
        <v>12887</v>
      </c>
      <c r="C12483" s="188" t="s">
        <v>916</v>
      </c>
      <c r="D12483" s="188" t="s">
        <v>479</v>
      </c>
      <c r="E12483" s="189">
        <v>0</v>
      </c>
    </row>
    <row r="12484" spans="1:5" x14ac:dyDescent="0.25">
      <c r="A12484" s="190">
        <v>3705052420</v>
      </c>
      <c r="B12484" s="190" t="s">
        <v>12888</v>
      </c>
      <c r="C12484" s="190" t="s">
        <v>916</v>
      </c>
      <c r="D12484" s="190" t="s">
        <v>478</v>
      </c>
      <c r="E12484" s="191">
        <v>0</v>
      </c>
    </row>
    <row r="12485" spans="1:5" x14ac:dyDescent="0.25">
      <c r="A12485" s="188">
        <v>3705052421</v>
      </c>
      <c r="B12485" s="188" t="s">
        <v>12889</v>
      </c>
      <c r="C12485" s="188" t="s">
        <v>916</v>
      </c>
      <c r="D12485" s="188" t="s">
        <v>1975</v>
      </c>
      <c r="E12485" s="189">
        <v>0</v>
      </c>
    </row>
    <row r="12486" spans="1:5" x14ac:dyDescent="0.25">
      <c r="A12486" s="190">
        <v>3705052422</v>
      </c>
      <c r="B12486" s="190" t="s">
        <v>12890</v>
      </c>
      <c r="C12486" s="190" t="s">
        <v>916</v>
      </c>
      <c r="D12486" s="190" t="s">
        <v>1975</v>
      </c>
      <c r="E12486" s="191">
        <v>0</v>
      </c>
    </row>
    <row r="12487" spans="1:5" x14ac:dyDescent="0.25">
      <c r="A12487" s="188">
        <v>3705052423</v>
      </c>
      <c r="B12487" s="188" t="s">
        <v>12126</v>
      </c>
      <c r="C12487" s="188" t="s">
        <v>916</v>
      </c>
      <c r="D12487" s="188" t="s">
        <v>479</v>
      </c>
      <c r="E12487" s="189">
        <v>0</v>
      </c>
    </row>
    <row r="12488" spans="1:5" x14ac:dyDescent="0.25">
      <c r="A12488" s="190">
        <v>3705052424</v>
      </c>
      <c r="B12488" s="190" t="s">
        <v>12127</v>
      </c>
      <c r="C12488" s="190" t="s">
        <v>916</v>
      </c>
      <c r="D12488" s="190" t="s">
        <v>479</v>
      </c>
      <c r="E12488" s="191">
        <v>0</v>
      </c>
    </row>
    <row r="12489" spans="1:5" x14ac:dyDescent="0.25">
      <c r="A12489" s="188">
        <v>3705052425</v>
      </c>
      <c r="B12489" s="188" t="s">
        <v>12128</v>
      </c>
      <c r="C12489" s="188" t="s">
        <v>916</v>
      </c>
      <c r="D12489" s="188" t="s">
        <v>479</v>
      </c>
      <c r="E12489" s="189">
        <v>0</v>
      </c>
    </row>
    <row r="12490" spans="1:5" x14ac:dyDescent="0.25">
      <c r="A12490" s="190">
        <v>3705052426</v>
      </c>
      <c r="B12490" s="190" t="s">
        <v>12129</v>
      </c>
      <c r="C12490" s="190" t="s">
        <v>916</v>
      </c>
      <c r="D12490" s="190" t="s">
        <v>479</v>
      </c>
      <c r="E12490" s="191">
        <v>0</v>
      </c>
    </row>
    <row r="12491" spans="1:5" x14ac:dyDescent="0.25">
      <c r="A12491" s="188">
        <v>3705052427</v>
      </c>
      <c r="B12491" s="188" t="s">
        <v>12130</v>
      </c>
      <c r="C12491" s="188" t="s">
        <v>916</v>
      </c>
      <c r="D12491" s="188" t="s">
        <v>479</v>
      </c>
      <c r="E12491" s="189">
        <v>0</v>
      </c>
    </row>
    <row r="12492" spans="1:5" x14ac:dyDescent="0.25">
      <c r="A12492" s="190">
        <v>3705052428</v>
      </c>
      <c r="B12492" s="190" t="s">
        <v>12131</v>
      </c>
      <c r="C12492" s="190" t="s">
        <v>916</v>
      </c>
      <c r="D12492" s="190" t="s">
        <v>479</v>
      </c>
      <c r="E12492" s="191">
        <v>0</v>
      </c>
    </row>
    <row r="12493" spans="1:5" x14ac:dyDescent="0.25">
      <c r="A12493" s="188">
        <v>3705052429</v>
      </c>
      <c r="B12493" s="188" t="s">
        <v>12132</v>
      </c>
      <c r="C12493" s="188" t="s">
        <v>916</v>
      </c>
      <c r="D12493" s="188" t="s">
        <v>479</v>
      </c>
      <c r="E12493" s="189">
        <v>0</v>
      </c>
    </row>
    <row r="12494" spans="1:5" x14ac:dyDescent="0.25">
      <c r="A12494" s="190">
        <v>3705052430</v>
      </c>
      <c r="B12494" s="190" t="s">
        <v>12133</v>
      </c>
      <c r="C12494" s="190" t="s">
        <v>916</v>
      </c>
      <c r="D12494" s="190" t="s">
        <v>479</v>
      </c>
      <c r="E12494" s="191">
        <v>0</v>
      </c>
    </row>
    <row r="12495" spans="1:5" x14ac:dyDescent="0.25">
      <c r="A12495" s="188">
        <v>3705052431</v>
      </c>
      <c r="B12495" s="188" t="s">
        <v>12134</v>
      </c>
      <c r="C12495" s="188" t="s">
        <v>916</v>
      </c>
      <c r="D12495" s="188" t="s">
        <v>479</v>
      </c>
      <c r="E12495" s="189">
        <v>0</v>
      </c>
    </row>
    <row r="12496" spans="1:5" x14ac:dyDescent="0.25">
      <c r="A12496" s="190">
        <v>3705052432</v>
      </c>
      <c r="B12496" s="190" t="s">
        <v>12135</v>
      </c>
      <c r="C12496" s="190" t="s">
        <v>916</v>
      </c>
      <c r="D12496" s="190" t="s">
        <v>479</v>
      </c>
      <c r="E12496" s="191">
        <v>0</v>
      </c>
    </row>
    <row r="12497" spans="1:5" x14ac:dyDescent="0.25">
      <c r="A12497" s="188">
        <v>3705052433</v>
      </c>
      <c r="B12497" s="188" t="s">
        <v>12136</v>
      </c>
      <c r="C12497" s="188" t="s">
        <v>916</v>
      </c>
      <c r="D12497" s="188" t="s">
        <v>479</v>
      </c>
      <c r="E12497" s="189">
        <v>0</v>
      </c>
    </row>
    <row r="12498" spans="1:5" x14ac:dyDescent="0.25">
      <c r="A12498" s="190">
        <v>3705052434</v>
      </c>
      <c r="B12498" s="190" t="s">
        <v>12137</v>
      </c>
      <c r="C12498" s="190" t="s">
        <v>916</v>
      </c>
      <c r="D12498" s="190" t="s">
        <v>479</v>
      </c>
      <c r="E12498" s="191">
        <v>0</v>
      </c>
    </row>
    <row r="12499" spans="1:5" x14ac:dyDescent="0.25">
      <c r="A12499" s="188">
        <v>3705052435</v>
      </c>
      <c r="B12499" s="188" t="s">
        <v>12891</v>
      </c>
      <c r="C12499" s="188" t="s">
        <v>916</v>
      </c>
      <c r="D12499" s="188" t="s">
        <v>1975</v>
      </c>
      <c r="E12499" s="189">
        <v>0</v>
      </c>
    </row>
    <row r="12500" spans="1:5" x14ac:dyDescent="0.25">
      <c r="A12500" s="190">
        <v>3705052436</v>
      </c>
      <c r="B12500" s="190" t="s">
        <v>12892</v>
      </c>
      <c r="C12500" s="190" t="s">
        <v>916</v>
      </c>
      <c r="D12500" s="190" t="s">
        <v>1975</v>
      </c>
      <c r="E12500" s="191">
        <v>0</v>
      </c>
    </row>
    <row r="12501" spans="1:5" x14ac:dyDescent="0.25">
      <c r="A12501" s="188">
        <v>3705052437</v>
      </c>
      <c r="B12501" s="188" t="s">
        <v>12893</v>
      </c>
      <c r="C12501" s="188" t="s">
        <v>916</v>
      </c>
      <c r="D12501" s="188" t="s">
        <v>1975</v>
      </c>
      <c r="E12501" s="189">
        <v>0</v>
      </c>
    </row>
    <row r="12502" spans="1:5" x14ac:dyDescent="0.25">
      <c r="A12502" s="190">
        <v>3705052438</v>
      </c>
      <c r="B12502" s="190" t="s">
        <v>12138</v>
      </c>
      <c r="C12502" s="190" t="s">
        <v>916</v>
      </c>
      <c r="D12502" s="190" t="s">
        <v>479</v>
      </c>
      <c r="E12502" s="191">
        <v>0</v>
      </c>
    </row>
    <row r="12503" spans="1:5" x14ac:dyDescent="0.25">
      <c r="A12503" s="188">
        <v>3705052439</v>
      </c>
      <c r="B12503" s="188" t="s">
        <v>12139</v>
      </c>
      <c r="C12503" s="188" t="s">
        <v>916</v>
      </c>
      <c r="D12503" s="188" t="s">
        <v>479</v>
      </c>
      <c r="E12503" s="189">
        <v>0</v>
      </c>
    </row>
    <row r="12504" spans="1:5" x14ac:dyDescent="0.25">
      <c r="A12504" s="190">
        <v>3705052440</v>
      </c>
      <c r="B12504" s="190" t="s">
        <v>12894</v>
      </c>
      <c r="C12504" s="190" t="s">
        <v>916</v>
      </c>
      <c r="D12504" s="190" t="s">
        <v>479</v>
      </c>
      <c r="E12504" s="191">
        <v>0</v>
      </c>
    </row>
    <row r="12505" spans="1:5" x14ac:dyDescent="0.25">
      <c r="A12505" s="188">
        <v>3705052441</v>
      </c>
      <c r="B12505" s="188" t="s">
        <v>12895</v>
      </c>
      <c r="C12505" s="188" t="s">
        <v>916</v>
      </c>
      <c r="D12505" s="188" t="s">
        <v>479</v>
      </c>
      <c r="E12505" s="189">
        <v>0</v>
      </c>
    </row>
    <row r="12506" spans="1:5" x14ac:dyDescent="0.25">
      <c r="A12506" s="190">
        <v>3705052442</v>
      </c>
      <c r="B12506" s="190" t="s">
        <v>12896</v>
      </c>
      <c r="C12506" s="190" t="s">
        <v>916</v>
      </c>
      <c r="D12506" s="190" t="s">
        <v>479</v>
      </c>
      <c r="E12506" s="191">
        <v>0</v>
      </c>
    </row>
    <row r="12507" spans="1:5" x14ac:dyDescent="0.25">
      <c r="A12507" s="188">
        <v>3705052443</v>
      </c>
      <c r="B12507" s="188" t="s">
        <v>12897</v>
      </c>
      <c r="C12507" s="188" t="s">
        <v>916</v>
      </c>
      <c r="D12507" s="188" t="s">
        <v>479</v>
      </c>
      <c r="E12507" s="189">
        <v>0</v>
      </c>
    </row>
    <row r="12508" spans="1:5" x14ac:dyDescent="0.25">
      <c r="A12508" s="190">
        <v>3705052444</v>
      </c>
      <c r="B12508" s="190" t="s">
        <v>12898</v>
      </c>
      <c r="C12508" s="190" t="s">
        <v>916</v>
      </c>
      <c r="D12508" s="190" t="s">
        <v>479</v>
      </c>
      <c r="E12508" s="191">
        <v>0</v>
      </c>
    </row>
    <row r="12509" spans="1:5" x14ac:dyDescent="0.25">
      <c r="A12509" s="188">
        <v>3705052445</v>
      </c>
      <c r="B12509" s="188" t="s">
        <v>12899</v>
      </c>
      <c r="C12509" s="188" t="s">
        <v>916</v>
      </c>
      <c r="D12509" s="188" t="s">
        <v>1975</v>
      </c>
      <c r="E12509" s="189">
        <v>0</v>
      </c>
    </row>
    <row r="12510" spans="1:5" x14ac:dyDescent="0.25">
      <c r="A12510" s="190">
        <v>3705052446</v>
      </c>
      <c r="B12510" s="190" t="s">
        <v>12900</v>
      </c>
      <c r="C12510" s="190" t="s">
        <v>916</v>
      </c>
      <c r="D12510" s="190" t="s">
        <v>874</v>
      </c>
      <c r="E12510" s="191">
        <v>0</v>
      </c>
    </row>
    <row r="12511" spans="1:5" x14ac:dyDescent="0.25">
      <c r="A12511" s="188">
        <v>3705052447</v>
      </c>
      <c r="B12511" s="188" t="s">
        <v>12901</v>
      </c>
      <c r="C12511" s="188" t="s">
        <v>916</v>
      </c>
      <c r="D12511" s="188" t="s">
        <v>489</v>
      </c>
      <c r="E12511" s="189">
        <v>0</v>
      </c>
    </row>
    <row r="12512" spans="1:5" x14ac:dyDescent="0.25">
      <c r="A12512" s="190">
        <v>3705052448</v>
      </c>
      <c r="B12512" s="190" t="s">
        <v>12902</v>
      </c>
      <c r="C12512" s="190" t="s">
        <v>916</v>
      </c>
      <c r="D12512" s="190" t="s">
        <v>1975</v>
      </c>
      <c r="E12512" s="191">
        <v>0</v>
      </c>
    </row>
    <row r="12513" spans="1:5" x14ac:dyDescent="0.25">
      <c r="A12513" s="188">
        <v>3705052449</v>
      </c>
      <c r="B12513" s="188" t="s">
        <v>12903</v>
      </c>
      <c r="C12513" s="188" t="s">
        <v>916</v>
      </c>
      <c r="D12513" s="188" t="s">
        <v>1975</v>
      </c>
      <c r="E12513" s="189">
        <v>0</v>
      </c>
    </row>
    <row r="12514" spans="1:5" x14ac:dyDescent="0.25">
      <c r="A12514" s="190">
        <v>3705052450</v>
      </c>
      <c r="B12514" s="190" t="s">
        <v>12904</v>
      </c>
      <c r="C12514" s="190" t="s">
        <v>916</v>
      </c>
      <c r="D12514" s="190" t="s">
        <v>478</v>
      </c>
      <c r="E12514" s="191">
        <v>0</v>
      </c>
    </row>
    <row r="12515" spans="1:5" x14ac:dyDescent="0.25">
      <c r="A12515" s="188">
        <v>3705052451</v>
      </c>
      <c r="B12515" s="188" t="s">
        <v>12905</v>
      </c>
      <c r="C12515" s="188" t="s">
        <v>916</v>
      </c>
      <c r="D12515" s="188" t="s">
        <v>478</v>
      </c>
      <c r="E12515" s="189">
        <v>0</v>
      </c>
    </row>
    <row r="12516" spans="1:5" x14ac:dyDescent="0.25">
      <c r="A12516" s="190">
        <v>3705052452</v>
      </c>
      <c r="B12516" s="190" t="s">
        <v>12906</v>
      </c>
      <c r="C12516" s="190" t="s">
        <v>916</v>
      </c>
      <c r="D12516" s="190" t="s">
        <v>1975</v>
      </c>
      <c r="E12516" s="191">
        <v>0</v>
      </c>
    </row>
    <row r="12517" spans="1:5" x14ac:dyDescent="0.25">
      <c r="A12517" s="188">
        <v>3705052453</v>
      </c>
      <c r="B12517" s="188" t="s">
        <v>12907</v>
      </c>
      <c r="C12517" s="188" t="s">
        <v>916</v>
      </c>
      <c r="D12517" s="188" t="s">
        <v>479</v>
      </c>
      <c r="E12517" s="189">
        <v>0</v>
      </c>
    </row>
    <row r="12518" spans="1:5" x14ac:dyDescent="0.25">
      <c r="A12518" s="190">
        <v>3705052454</v>
      </c>
      <c r="B12518" s="190" t="s">
        <v>12908</v>
      </c>
      <c r="C12518" s="190" t="s">
        <v>916</v>
      </c>
      <c r="D12518" s="190" t="s">
        <v>479</v>
      </c>
      <c r="E12518" s="191">
        <v>0</v>
      </c>
    </row>
    <row r="12519" spans="1:5" x14ac:dyDescent="0.25">
      <c r="A12519" s="188">
        <v>3705052455</v>
      </c>
      <c r="B12519" s="188" t="s">
        <v>12909</v>
      </c>
      <c r="C12519" s="188" t="s">
        <v>916</v>
      </c>
      <c r="D12519" s="188" t="s">
        <v>479</v>
      </c>
      <c r="E12519" s="189">
        <v>0</v>
      </c>
    </row>
    <row r="12520" spans="1:5" x14ac:dyDescent="0.25">
      <c r="A12520" s="190">
        <v>3705052456</v>
      </c>
      <c r="B12520" s="190" t="s">
        <v>12140</v>
      </c>
      <c r="C12520" s="190" t="s">
        <v>916</v>
      </c>
      <c r="D12520" s="190" t="s">
        <v>479</v>
      </c>
      <c r="E12520" s="191">
        <v>0</v>
      </c>
    </row>
    <row r="12521" spans="1:5" x14ac:dyDescent="0.25">
      <c r="A12521" s="188">
        <v>3705052457</v>
      </c>
      <c r="B12521" s="188" t="s">
        <v>12141</v>
      </c>
      <c r="C12521" s="188" t="s">
        <v>916</v>
      </c>
      <c r="D12521" s="188" t="s">
        <v>1975</v>
      </c>
      <c r="E12521" s="189">
        <v>0</v>
      </c>
    </row>
    <row r="12522" spans="1:5" x14ac:dyDescent="0.25">
      <c r="A12522" s="190">
        <v>3705052458</v>
      </c>
      <c r="B12522" s="190" t="s">
        <v>12142</v>
      </c>
      <c r="C12522" s="190" t="s">
        <v>916</v>
      </c>
      <c r="D12522" s="190" t="s">
        <v>1975</v>
      </c>
      <c r="E12522" s="191">
        <v>0</v>
      </c>
    </row>
    <row r="12523" spans="1:5" x14ac:dyDescent="0.25">
      <c r="A12523" s="188">
        <v>3705052459</v>
      </c>
      <c r="B12523" s="188" t="s">
        <v>12910</v>
      </c>
      <c r="C12523" s="188" t="s">
        <v>916</v>
      </c>
      <c r="D12523" s="188" t="s">
        <v>479</v>
      </c>
      <c r="E12523" s="189">
        <v>0</v>
      </c>
    </row>
    <row r="12524" spans="1:5" x14ac:dyDescent="0.25">
      <c r="A12524" s="190">
        <v>3705052460</v>
      </c>
      <c r="B12524" s="190" t="s">
        <v>12911</v>
      </c>
      <c r="C12524" s="190" t="s">
        <v>916</v>
      </c>
      <c r="D12524" s="190" t="s">
        <v>1975</v>
      </c>
      <c r="E12524" s="191">
        <v>0</v>
      </c>
    </row>
    <row r="12525" spans="1:5" x14ac:dyDescent="0.25">
      <c r="A12525" s="188">
        <v>3705052461</v>
      </c>
      <c r="B12525" s="188" t="s">
        <v>12912</v>
      </c>
      <c r="C12525" s="188" t="s">
        <v>916</v>
      </c>
      <c r="D12525" s="188" t="s">
        <v>479</v>
      </c>
      <c r="E12525" s="189">
        <v>0</v>
      </c>
    </row>
    <row r="12526" spans="1:5" x14ac:dyDescent="0.25">
      <c r="A12526" s="190">
        <v>3705052462</v>
      </c>
      <c r="B12526" s="190" t="s">
        <v>12913</v>
      </c>
      <c r="C12526" s="190" t="s">
        <v>916</v>
      </c>
      <c r="D12526" s="190" t="s">
        <v>1981</v>
      </c>
      <c r="E12526" s="191">
        <v>0</v>
      </c>
    </row>
    <row r="12527" spans="1:5" x14ac:dyDescent="0.25">
      <c r="A12527" s="188">
        <v>3705052463</v>
      </c>
      <c r="B12527" s="188" t="s">
        <v>12914</v>
      </c>
      <c r="C12527" s="188" t="s">
        <v>916</v>
      </c>
      <c r="D12527" s="188" t="s">
        <v>479</v>
      </c>
      <c r="E12527" s="189">
        <v>0</v>
      </c>
    </row>
    <row r="12528" spans="1:5" x14ac:dyDescent="0.25">
      <c r="A12528" s="190">
        <v>3705052464</v>
      </c>
      <c r="B12528" s="190" t="s">
        <v>12915</v>
      </c>
      <c r="C12528" s="190" t="s">
        <v>916</v>
      </c>
      <c r="D12528" s="190" t="s">
        <v>2062</v>
      </c>
      <c r="E12528" s="191">
        <v>0</v>
      </c>
    </row>
    <row r="12529" spans="1:5" x14ac:dyDescent="0.25">
      <c r="A12529" s="188">
        <v>3705052465</v>
      </c>
      <c r="B12529" s="188" t="s">
        <v>12916</v>
      </c>
      <c r="C12529" s="188" t="s">
        <v>916</v>
      </c>
      <c r="D12529" s="188" t="s">
        <v>1975</v>
      </c>
      <c r="E12529" s="189">
        <v>0</v>
      </c>
    </row>
    <row r="12530" spans="1:5" x14ac:dyDescent="0.25">
      <c r="A12530" s="190">
        <v>3705052466</v>
      </c>
      <c r="B12530" s="190" t="s">
        <v>12917</v>
      </c>
      <c r="C12530" s="190" t="s">
        <v>916</v>
      </c>
      <c r="D12530" s="190" t="s">
        <v>1975</v>
      </c>
      <c r="E12530" s="191">
        <v>0</v>
      </c>
    </row>
    <row r="12531" spans="1:5" x14ac:dyDescent="0.25">
      <c r="A12531" s="188">
        <v>3705052467</v>
      </c>
      <c r="B12531" s="188" t="s">
        <v>12918</v>
      </c>
      <c r="C12531" s="188" t="s">
        <v>916</v>
      </c>
      <c r="D12531" s="188" t="s">
        <v>1975</v>
      </c>
      <c r="E12531" s="189">
        <v>0</v>
      </c>
    </row>
    <row r="12532" spans="1:5" x14ac:dyDescent="0.25">
      <c r="A12532" s="190">
        <v>3705052468</v>
      </c>
      <c r="B12532" s="190" t="s">
        <v>12919</v>
      </c>
      <c r="C12532" s="190" t="s">
        <v>916</v>
      </c>
      <c r="D12532" s="190" t="s">
        <v>1981</v>
      </c>
      <c r="E12532" s="191">
        <v>0</v>
      </c>
    </row>
    <row r="12533" spans="1:5" x14ac:dyDescent="0.25">
      <c r="A12533" s="188">
        <v>3705052469</v>
      </c>
      <c r="B12533" s="188" t="s">
        <v>12920</v>
      </c>
      <c r="C12533" s="188" t="s">
        <v>916</v>
      </c>
      <c r="D12533" s="188" t="s">
        <v>1975</v>
      </c>
      <c r="E12533" s="189">
        <v>0</v>
      </c>
    </row>
    <row r="12534" spans="1:5" x14ac:dyDescent="0.25">
      <c r="A12534" s="190">
        <v>3705052470</v>
      </c>
      <c r="B12534" s="190" t="s">
        <v>12921</v>
      </c>
      <c r="C12534" s="190" t="s">
        <v>916</v>
      </c>
      <c r="D12534" s="190" t="s">
        <v>479</v>
      </c>
      <c r="E12534" s="191">
        <v>0</v>
      </c>
    </row>
    <row r="12535" spans="1:5" x14ac:dyDescent="0.25">
      <c r="A12535" s="188">
        <v>3705052471</v>
      </c>
      <c r="B12535" s="188" t="s">
        <v>12922</v>
      </c>
      <c r="C12535" s="188" t="s">
        <v>916</v>
      </c>
      <c r="D12535" s="188" t="s">
        <v>479</v>
      </c>
      <c r="E12535" s="189">
        <v>0</v>
      </c>
    </row>
    <row r="12536" spans="1:5" x14ac:dyDescent="0.25">
      <c r="A12536" s="190">
        <v>3705052472</v>
      </c>
      <c r="B12536" s="190" t="s">
        <v>12923</v>
      </c>
      <c r="C12536" s="190" t="s">
        <v>916</v>
      </c>
      <c r="D12536" s="190" t="s">
        <v>1975</v>
      </c>
      <c r="E12536" s="191">
        <v>0</v>
      </c>
    </row>
    <row r="12537" spans="1:5" x14ac:dyDescent="0.25">
      <c r="A12537" s="188">
        <v>3705052473</v>
      </c>
      <c r="B12537" s="188" t="s">
        <v>12924</v>
      </c>
      <c r="C12537" s="188" t="s">
        <v>916</v>
      </c>
      <c r="D12537" s="188" t="s">
        <v>479</v>
      </c>
      <c r="E12537" s="189">
        <v>0</v>
      </c>
    </row>
    <row r="12538" spans="1:5" x14ac:dyDescent="0.25">
      <c r="A12538" s="190">
        <v>3705052474</v>
      </c>
      <c r="B12538" s="190" t="s">
        <v>12925</v>
      </c>
      <c r="C12538" s="190" t="s">
        <v>916</v>
      </c>
      <c r="D12538" s="190" t="s">
        <v>874</v>
      </c>
      <c r="E12538" s="191">
        <v>0</v>
      </c>
    </row>
    <row r="12539" spans="1:5" x14ac:dyDescent="0.25">
      <c r="A12539" s="188">
        <v>3705052475</v>
      </c>
      <c r="B12539" s="188" t="s">
        <v>12926</v>
      </c>
      <c r="C12539" s="188" t="s">
        <v>916</v>
      </c>
      <c r="D12539" s="188" t="s">
        <v>1975</v>
      </c>
      <c r="E12539" s="189">
        <v>0</v>
      </c>
    </row>
    <row r="12540" spans="1:5" x14ac:dyDescent="0.25">
      <c r="A12540" s="190">
        <v>3705052476</v>
      </c>
      <c r="B12540" s="190" t="s">
        <v>12927</v>
      </c>
      <c r="C12540" s="190" t="s">
        <v>916</v>
      </c>
      <c r="D12540" s="190" t="s">
        <v>1975</v>
      </c>
      <c r="E12540" s="191">
        <v>0</v>
      </c>
    </row>
    <row r="12541" spans="1:5" x14ac:dyDescent="0.25">
      <c r="A12541" s="188">
        <v>3705052477</v>
      </c>
      <c r="B12541" s="188" t="s">
        <v>12928</v>
      </c>
      <c r="C12541" s="188" t="s">
        <v>916</v>
      </c>
      <c r="D12541" s="188" t="s">
        <v>1975</v>
      </c>
      <c r="E12541" s="189">
        <v>0</v>
      </c>
    </row>
    <row r="12542" spans="1:5" x14ac:dyDescent="0.25">
      <c r="A12542" s="190">
        <v>3705052478</v>
      </c>
      <c r="B12542" s="190" t="s">
        <v>12929</v>
      </c>
      <c r="C12542" s="190" t="s">
        <v>916</v>
      </c>
      <c r="D12542" s="190" t="s">
        <v>1975</v>
      </c>
      <c r="E12542" s="191">
        <v>0</v>
      </c>
    </row>
    <row r="12543" spans="1:5" x14ac:dyDescent="0.25">
      <c r="A12543" s="188">
        <v>3705052479</v>
      </c>
      <c r="B12543" s="188" t="s">
        <v>12930</v>
      </c>
      <c r="C12543" s="188" t="s">
        <v>916</v>
      </c>
      <c r="D12543" s="188" t="s">
        <v>1975</v>
      </c>
      <c r="E12543" s="189">
        <v>0</v>
      </c>
    </row>
    <row r="12544" spans="1:5" x14ac:dyDescent="0.25">
      <c r="A12544" s="190">
        <v>3705052480</v>
      </c>
      <c r="B12544" s="190" t="s">
        <v>12931</v>
      </c>
      <c r="C12544" s="190" t="s">
        <v>916</v>
      </c>
      <c r="D12544" s="190" t="s">
        <v>874</v>
      </c>
      <c r="E12544" s="191">
        <v>0</v>
      </c>
    </row>
    <row r="12545" spans="1:5" x14ac:dyDescent="0.25">
      <c r="A12545" s="188">
        <v>3705052481</v>
      </c>
      <c r="B12545" s="188" t="s">
        <v>12932</v>
      </c>
      <c r="C12545" s="188" t="s">
        <v>916</v>
      </c>
      <c r="D12545" s="188" t="s">
        <v>874</v>
      </c>
      <c r="E12545" s="189">
        <v>0</v>
      </c>
    </row>
    <row r="12546" spans="1:5" x14ac:dyDescent="0.25">
      <c r="A12546" s="190">
        <v>3705052482</v>
      </c>
      <c r="B12546" s="190" t="s">
        <v>12933</v>
      </c>
      <c r="C12546" s="190" t="s">
        <v>916</v>
      </c>
      <c r="D12546" s="190" t="s">
        <v>478</v>
      </c>
      <c r="E12546" s="191">
        <v>0</v>
      </c>
    </row>
    <row r="12547" spans="1:5" x14ac:dyDescent="0.25">
      <c r="A12547" s="188">
        <v>3705052483</v>
      </c>
      <c r="B12547" s="188" t="s">
        <v>12934</v>
      </c>
      <c r="C12547" s="188" t="s">
        <v>916</v>
      </c>
      <c r="D12547" s="188" t="s">
        <v>478</v>
      </c>
      <c r="E12547" s="189">
        <v>0</v>
      </c>
    </row>
    <row r="12548" spans="1:5" x14ac:dyDescent="0.25">
      <c r="A12548" s="190">
        <v>3705052484</v>
      </c>
      <c r="B12548" s="190" t="s">
        <v>12935</v>
      </c>
      <c r="C12548" s="190" t="s">
        <v>916</v>
      </c>
      <c r="D12548" s="190" t="s">
        <v>478</v>
      </c>
      <c r="E12548" s="191">
        <v>0</v>
      </c>
    </row>
    <row r="12549" spans="1:5" x14ac:dyDescent="0.25">
      <c r="A12549" s="188">
        <v>3705052485</v>
      </c>
      <c r="B12549" s="188" t="s">
        <v>12936</v>
      </c>
      <c r="C12549" s="188" t="s">
        <v>916</v>
      </c>
      <c r="D12549" s="188" t="s">
        <v>478</v>
      </c>
      <c r="E12549" s="189">
        <v>0</v>
      </c>
    </row>
    <row r="12550" spans="1:5" x14ac:dyDescent="0.25">
      <c r="A12550" s="190">
        <v>3705052486</v>
      </c>
      <c r="B12550" s="190" t="s">
        <v>12937</v>
      </c>
      <c r="C12550" s="190" t="s">
        <v>916</v>
      </c>
      <c r="D12550" s="190" t="s">
        <v>478</v>
      </c>
      <c r="E12550" s="191">
        <v>0</v>
      </c>
    </row>
    <row r="12551" spans="1:5" x14ac:dyDescent="0.25">
      <c r="A12551" s="188">
        <v>3705052487</v>
      </c>
      <c r="B12551" s="188" t="s">
        <v>12938</v>
      </c>
      <c r="C12551" s="188" t="s">
        <v>916</v>
      </c>
      <c r="D12551" s="188" t="s">
        <v>478</v>
      </c>
      <c r="E12551" s="189">
        <v>0</v>
      </c>
    </row>
    <row r="12552" spans="1:5" x14ac:dyDescent="0.25">
      <c r="A12552" s="190">
        <v>3705052488</v>
      </c>
      <c r="B12552" s="190" t="s">
        <v>12939</v>
      </c>
      <c r="C12552" s="190" t="s">
        <v>916</v>
      </c>
      <c r="D12552" s="190" t="s">
        <v>478</v>
      </c>
      <c r="E12552" s="191">
        <v>0</v>
      </c>
    </row>
    <row r="12553" spans="1:5" x14ac:dyDescent="0.25">
      <c r="A12553" s="188">
        <v>3705052489</v>
      </c>
      <c r="B12553" s="188" t="s">
        <v>12940</v>
      </c>
      <c r="C12553" s="188" t="s">
        <v>916</v>
      </c>
      <c r="D12553" s="188" t="s">
        <v>478</v>
      </c>
      <c r="E12553" s="189">
        <v>0</v>
      </c>
    </row>
    <row r="12554" spans="1:5" x14ac:dyDescent="0.25">
      <c r="A12554" s="190">
        <v>3705052490</v>
      </c>
      <c r="B12554" s="190" t="s">
        <v>12941</v>
      </c>
      <c r="C12554" s="190" t="s">
        <v>916</v>
      </c>
      <c r="D12554" s="190" t="s">
        <v>478</v>
      </c>
      <c r="E12554" s="191">
        <v>0</v>
      </c>
    </row>
    <row r="12555" spans="1:5" x14ac:dyDescent="0.25">
      <c r="A12555" s="188">
        <v>3705052491</v>
      </c>
      <c r="B12555" s="188" t="s">
        <v>12942</v>
      </c>
      <c r="C12555" s="188" t="s">
        <v>916</v>
      </c>
      <c r="D12555" s="188" t="s">
        <v>478</v>
      </c>
      <c r="E12555" s="189">
        <v>0</v>
      </c>
    </row>
    <row r="12556" spans="1:5" x14ac:dyDescent="0.25">
      <c r="A12556" s="190">
        <v>3705052492</v>
      </c>
      <c r="B12556" s="190" t="s">
        <v>12943</v>
      </c>
      <c r="C12556" s="190" t="s">
        <v>916</v>
      </c>
      <c r="D12556" s="190" t="s">
        <v>478</v>
      </c>
      <c r="E12556" s="191">
        <v>0</v>
      </c>
    </row>
    <row r="12557" spans="1:5" x14ac:dyDescent="0.25">
      <c r="A12557" s="188">
        <v>3705052493</v>
      </c>
      <c r="B12557" s="188" t="s">
        <v>12944</v>
      </c>
      <c r="C12557" s="188" t="s">
        <v>916</v>
      </c>
      <c r="D12557" s="188" t="s">
        <v>479</v>
      </c>
      <c r="E12557" s="189">
        <v>0</v>
      </c>
    </row>
    <row r="12558" spans="1:5" x14ac:dyDescent="0.25">
      <c r="A12558" s="190">
        <v>3705052494</v>
      </c>
      <c r="B12558" s="190" t="s">
        <v>12945</v>
      </c>
      <c r="C12558" s="190" t="s">
        <v>916</v>
      </c>
      <c r="D12558" s="190" t="s">
        <v>479</v>
      </c>
      <c r="E12558" s="191">
        <v>0</v>
      </c>
    </row>
    <row r="12559" spans="1:5" x14ac:dyDescent="0.25">
      <c r="A12559" s="188">
        <v>3705052495</v>
      </c>
      <c r="B12559" s="188" t="s">
        <v>12946</v>
      </c>
      <c r="C12559" s="188" t="s">
        <v>916</v>
      </c>
      <c r="D12559" s="188" t="s">
        <v>479</v>
      </c>
      <c r="E12559" s="189">
        <v>0</v>
      </c>
    </row>
    <row r="12560" spans="1:5" x14ac:dyDescent="0.25">
      <c r="A12560" s="190">
        <v>3705052496</v>
      </c>
      <c r="B12560" s="190" t="s">
        <v>12947</v>
      </c>
      <c r="C12560" s="190" t="s">
        <v>916</v>
      </c>
      <c r="D12560" s="190" t="s">
        <v>478</v>
      </c>
      <c r="E12560" s="191">
        <v>0</v>
      </c>
    </row>
    <row r="12561" spans="1:5" x14ac:dyDescent="0.25">
      <c r="A12561" s="188">
        <v>3705052497</v>
      </c>
      <c r="B12561" s="188" t="s">
        <v>12948</v>
      </c>
      <c r="C12561" s="188" t="s">
        <v>916</v>
      </c>
      <c r="D12561" s="188" t="s">
        <v>478</v>
      </c>
      <c r="E12561" s="189">
        <v>0</v>
      </c>
    </row>
    <row r="12562" spans="1:5" x14ac:dyDescent="0.25">
      <c r="A12562" s="190">
        <v>3705052498</v>
      </c>
      <c r="B12562" s="190" t="s">
        <v>12949</v>
      </c>
      <c r="C12562" s="190" t="s">
        <v>916</v>
      </c>
      <c r="D12562" s="190" t="s">
        <v>478</v>
      </c>
      <c r="E12562" s="191">
        <v>0</v>
      </c>
    </row>
    <row r="12563" spans="1:5" x14ac:dyDescent="0.25">
      <c r="A12563" s="188">
        <v>3705052499</v>
      </c>
      <c r="B12563" s="188" t="s">
        <v>12950</v>
      </c>
      <c r="C12563" s="188" t="s">
        <v>916</v>
      </c>
      <c r="D12563" s="188" t="s">
        <v>1975</v>
      </c>
      <c r="E12563" s="189">
        <v>0</v>
      </c>
    </row>
    <row r="12564" spans="1:5" x14ac:dyDescent="0.25">
      <c r="A12564" s="190">
        <v>3705052500</v>
      </c>
      <c r="B12564" s="190" t="s">
        <v>12951</v>
      </c>
      <c r="C12564" s="190" t="s">
        <v>916</v>
      </c>
      <c r="D12564" s="190" t="s">
        <v>1975</v>
      </c>
      <c r="E12564" s="191">
        <v>0</v>
      </c>
    </row>
    <row r="12565" spans="1:5" x14ac:dyDescent="0.25">
      <c r="A12565" s="188">
        <v>3705052501</v>
      </c>
      <c r="B12565" s="188" t="s">
        <v>12952</v>
      </c>
      <c r="C12565" s="188" t="s">
        <v>916</v>
      </c>
      <c r="D12565" s="188" t="s">
        <v>1975</v>
      </c>
      <c r="E12565" s="189">
        <v>0</v>
      </c>
    </row>
    <row r="12566" spans="1:5" x14ac:dyDescent="0.25">
      <c r="A12566" s="190">
        <v>3705052502</v>
      </c>
      <c r="B12566" s="190" t="s">
        <v>12953</v>
      </c>
      <c r="C12566" s="190" t="s">
        <v>916</v>
      </c>
      <c r="D12566" s="190" t="s">
        <v>874</v>
      </c>
      <c r="E12566" s="191">
        <v>0</v>
      </c>
    </row>
    <row r="12567" spans="1:5" x14ac:dyDescent="0.25">
      <c r="A12567" s="188">
        <v>3705052503</v>
      </c>
      <c r="B12567" s="188" t="s">
        <v>12954</v>
      </c>
      <c r="C12567" s="188" t="s">
        <v>916</v>
      </c>
      <c r="D12567" s="188" t="s">
        <v>874</v>
      </c>
      <c r="E12567" s="189">
        <v>0</v>
      </c>
    </row>
    <row r="12568" spans="1:5" x14ac:dyDescent="0.25">
      <c r="A12568" s="190">
        <v>3705052504</v>
      </c>
      <c r="B12568" s="190" t="s">
        <v>12955</v>
      </c>
      <c r="C12568" s="190" t="s">
        <v>916</v>
      </c>
      <c r="D12568" s="190" t="s">
        <v>478</v>
      </c>
      <c r="E12568" s="191">
        <v>0</v>
      </c>
    </row>
    <row r="12569" spans="1:5" x14ac:dyDescent="0.25">
      <c r="A12569" s="188">
        <v>3705052505</v>
      </c>
      <c r="B12569" s="188" t="s">
        <v>12956</v>
      </c>
      <c r="C12569" s="188" t="s">
        <v>916</v>
      </c>
      <c r="D12569" s="188" t="s">
        <v>1975</v>
      </c>
      <c r="E12569" s="189">
        <v>0</v>
      </c>
    </row>
    <row r="12570" spans="1:5" x14ac:dyDescent="0.25">
      <c r="A12570" s="190">
        <v>3705052506</v>
      </c>
      <c r="B12570" s="190" t="s">
        <v>12957</v>
      </c>
      <c r="C12570" s="190" t="s">
        <v>916</v>
      </c>
      <c r="D12570" s="190" t="s">
        <v>1975</v>
      </c>
      <c r="E12570" s="191">
        <v>0</v>
      </c>
    </row>
    <row r="12571" spans="1:5" x14ac:dyDescent="0.25">
      <c r="A12571" s="188">
        <v>3705052507</v>
      </c>
      <c r="B12571" s="188" t="s">
        <v>12958</v>
      </c>
      <c r="C12571" s="188" t="s">
        <v>916</v>
      </c>
      <c r="D12571" s="188" t="s">
        <v>1975</v>
      </c>
      <c r="E12571" s="189">
        <v>0</v>
      </c>
    </row>
    <row r="12572" spans="1:5" x14ac:dyDescent="0.25">
      <c r="A12572" s="190">
        <v>3705052508</v>
      </c>
      <c r="B12572" s="190" t="s">
        <v>12959</v>
      </c>
      <c r="C12572" s="190" t="s">
        <v>916</v>
      </c>
      <c r="D12572" s="190" t="s">
        <v>1975</v>
      </c>
      <c r="E12572" s="191">
        <v>0</v>
      </c>
    </row>
    <row r="12573" spans="1:5" x14ac:dyDescent="0.25">
      <c r="A12573" s="188">
        <v>3705052509</v>
      </c>
      <c r="B12573" s="188" t="s">
        <v>12960</v>
      </c>
      <c r="C12573" s="188" t="s">
        <v>916</v>
      </c>
      <c r="D12573" s="188" t="s">
        <v>1975</v>
      </c>
      <c r="E12573" s="189">
        <v>0</v>
      </c>
    </row>
    <row r="12574" spans="1:5" x14ac:dyDescent="0.25">
      <c r="A12574" s="190">
        <v>3705052510</v>
      </c>
      <c r="B12574" s="190" t="s">
        <v>12961</v>
      </c>
      <c r="C12574" s="190" t="s">
        <v>916</v>
      </c>
      <c r="D12574" s="190" t="s">
        <v>479</v>
      </c>
      <c r="E12574" s="191">
        <v>0</v>
      </c>
    </row>
    <row r="12575" spans="1:5" x14ac:dyDescent="0.25">
      <c r="A12575" s="188">
        <v>3705052511</v>
      </c>
      <c r="B12575" s="188" t="s">
        <v>12962</v>
      </c>
      <c r="C12575" s="188" t="s">
        <v>916</v>
      </c>
      <c r="D12575" s="188" t="s">
        <v>479</v>
      </c>
      <c r="E12575" s="189">
        <v>0</v>
      </c>
    </row>
    <row r="12576" spans="1:5" x14ac:dyDescent="0.25">
      <c r="A12576" s="190">
        <v>3705052512</v>
      </c>
      <c r="B12576" s="190" t="s">
        <v>4800</v>
      </c>
      <c r="C12576" s="190" t="s">
        <v>916</v>
      </c>
      <c r="D12576" s="190" t="s">
        <v>479</v>
      </c>
      <c r="E12576" s="191">
        <v>0</v>
      </c>
    </row>
    <row r="12577" spans="1:5" x14ac:dyDescent="0.25">
      <c r="A12577" s="188">
        <v>3705052513</v>
      </c>
      <c r="B12577" s="188" t="s">
        <v>12963</v>
      </c>
      <c r="C12577" s="188" t="s">
        <v>916</v>
      </c>
      <c r="D12577" s="188" t="s">
        <v>479</v>
      </c>
      <c r="E12577" s="189">
        <v>0</v>
      </c>
    </row>
    <row r="12578" spans="1:5" x14ac:dyDescent="0.25">
      <c r="A12578" s="190">
        <v>3705052514</v>
      </c>
      <c r="B12578" s="190" t="s">
        <v>12964</v>
      </c>
      <c r="C12578" s="190" t="s">
        <v>916</v>
      </c>
      <c r="D12578" s="190" t="s">
        <v>479</v>
      </c>
      <c r="E12578" s="191">
        <v>0</v>
      </c>
    </row>
    <row r="12579" spans="1:5" x14ac:dyDescent="0.25">
      <c r="A12579" s="188">
        <v>3705052515</v>
      </c>
      <c r="B12579" s="188" t="s">
        <v>12965</v>
      </c>
      <c r="C12579" s="188" t="s">
        <v>916</v>
      </c>
      <c r="D12579" s="188" t="s">
        <v>479</v>
      </c>
      <c r="E12579" s="189">
        <v>0</v>
      </c>
    </row>
    <row r="12580" spans="1:5" x14ac:dyDescent="0.25">
      <c r="A12580" s="190">
        <v>3705052516</v>
      </c>
      <c r="B12580" s="190" t="s">
        <v>12966</v>
      </c>
      <c r="C12580" s="190" t="s">
        <v>916</v>
      </c>
      <c r="D12580" s="190" t="s">
        <v>479</v>
      </c>
      <c r="E12580" s="191">
        <v>0</v>
      </c>
    </row>
    <row r="12581" spans="1:5" x14ac:dyDescent="0.25">
      <c r="A12581" s="188">
        <v>3705052517</v>
      </c>
      <c r="B12581" s="188" t="s">
        <v>12967</v>
      </c>
      <c r="C12581" s="188" t="s">
        <v>916</v>
      </c>
      <c r="D12581" s="188" t="s">
        <v>1975</v>
      </c>
      <c r="E12581" s="189">
        <v>0</v>
      </c>
    </row>
    <row r="12582" spans="1:5" x14ac:dyDescent="0.25">
      <c r="A12582" s="190">
        <v>3705052518</v>
      </c>
      <c r="B12582" s="190" t="s">
        <v>12968</v>
      </c>
      <c r="C12582" s="190" t="s">
        <v>916</v>
      </c>
      <c r="D12582" s="190" t="s">
        <v>1975</v>
      </c>
      <c r="E12582" s="191">
        <v>0</v>
      </c>
    </row>
    <row r="12583" spans="1:5" x14ac:dyDescent="0.25">
      <c r="A12583" s="188">
        <v>3705052519</v>
      </c>
      <c r="B12583" s="188" t="s">
        <v>12969</v>
      </c>
      <c r="C12583" s="188" t="s">
        <v>916</v>
      </c>
      <c r="D12583" s="188" t="s">
        <v>1975</v>
      </c>
      <c r="E12583" s="189">
        <v>0</v>
      </c>
    </row>
    <row r="12584" spans="1:5" x14ac:dyDescent="0.25">
      <c r="A12584" s="190">
        <v>3705052520</v>
      </c>
      <c r="B12584" s="190" t="s">
        <v>12970</v>
      </c>
      <c r="C12584" s="190" t="s">
        <v>916</v>
      </c>
      <c r="D12584" s="190" t="s">
        <v>1975</v>
      </c>
      <c r="E12584" s="191">
        <v>0</v>
      </c>
    </row>
    <row r="12585" spans="1:5" x14ac:dyDescent="0.25">
      <c r="A12585" s="188">
        <v>3705052521</v>
      </c>
      <c r="B12585" s="188" t="s">
        <v>12971</v>
      </c>
      <c r="C12585" s="188" t="s">
        <v>916</v>
      </c>
      <c r="D12585" s="188" t="s">
        <v>1975</v>
      </c>
      <c r="E12585" s="189">
        <v>0</v>
      </c>
    </row>
    <row r="12586" spans="1:5" x14ac:dyDescent="0.25">
      <c r="A12586" s="190">
        <v>3705052522</v>
      </c>
      <c r="B12586" s="190" t="s">
        <v>12972</v>
      </c>
      <c r="C12586" s="190" t="s">
        <v>916</v>
      </c>
      <c r="D12586" s="190" t="s">
        <v>1975</v>
      </c>
      <c r="E12586" s="191">
        <v>0</v>
      </c>
    </row>
    <row r="12587" spans="1:5" x14ac:dyDescent="0.25">
      <c r="A12587" s="188">
        <v>3705052523</v>
      </c>
      <c r="B12587" s="188" t="s">
        <v>12973</v>
      </c>
      <c r="C12587" s="188" t="s">
        <v>916</v>
      </c>
      <c r="D12587" s="188" t="s">
        <v>1975</v>
      </c>
      <c r="E12587" s="189">
        <v>0</v>
      </c>
    </row>
    <row r="12588" spans="1:5" x14ac:dyDescent="0.25">
      <c r="A12588" s="190">
        <v>3705052524</v>
      </c>
      <c r="B12588" s="190" t="s">
        <v>12974</v>
      </c>
      <c r="C12588" s="190" t="s">
        <v>916</v>
      </c>
      <c r="D12588" s="190" t="s">
        <v>2062</v>
      </c>
      <c r="E12588" s="191">
        <v>0</v>
      </c>
    </row>
    <row r="12589" spans="1:5" x14ac:dyDescent="0.25">
      <c r="A12589" s="188">
        <v>3705052525</v>
      </c>
      <c r="B12589" s="188" t="s">
        <v>12380</v>
      </c>
      <c r="C12589" s="188" t="s">
        <v>916</v>
      </c>
      <c r="D12589" s="188" t="s">
        <v>479</v>
      </c>
      <c r="E12589" s="189">
        <v>0</v>
      </c>
    </row>
    <row r="12590" spans="1:5" x14ac:dyDescent="0.25">
      <c r="A12590" s="190">
        <v>3705052526</v>
      </c>
      <c r="B12590" s="190" t="s">
        <v>12975</v>
      </c>
      <c r="C12590" s="190" t="s">
        <v>916</v>
      </c>
      <c r="D12590" s="190" t="s">
        <v>1966</v>
      </c>
      <c r="E12590" s="191">
        <v>0</v>
      </c>
    </row>
    <row r="12591" spans="1:5" x14ac:dyDescent="0.25">
      <c r="A12591" s="188">
        <v>3705052527</v>
      </c>
      <c r="B12591" s="188" t="s">
        <v>12976</v>
      </c>
      <c r="C12591" s="188" t="s">
        <v>916</v>
      </c>
      <c r="D12591" s="188" t="s">
        <v>1975</v>
      </c>
      <c r="E12591" s="189">
        <v>0</v>
      </c>
    </row>
    <row r="12592" spans="1:5" x14ac:dyDescent="0.25">
      <c r="A12592" s="190">
        <v>3705052528</v>
      </c>
      <c r="B12592" s="190" t="s">
        <v>12977</v>
      </c>
      <c r="C12592" s="190" t="s">
        <v>916</v>
      </c>
      <c r="D12592" s="190" t="s">
        <v>1975</v>
      </c>
      <c r="E12592" s="191">
        <v>0</v>
      </c>
    </row>
    <row r="12593" spans="1:5" x14ac:dyDescent="0.25">
      <c r="A12593" s="188">
        <v>3705052529</v>
      </c>
      <c r="B12593" s="188" t="s">
        <v>12978</v>
      </c>
      <c r="C12593" s="188" t="s">
        <v>916</v>
      </c>
      <c r="D12593" s="188" t="s">
        <v>1975</v>
      </c>
      <c r="E12593" s="189">
        <v>0</v>
      </c>
    </row>
    <row r="12594" spans="1:5" x14ac:dyDescent="0.25">
      <c r="A12594" s="190">
        <v>3705052530</v>
      </c>
      <c r="B12594" s="190" t="s">
        <v>12979</v>
      </c>
      <c r="C12594" s="190" t="s">
        <v>916</v>
      </c>
      <c r="D12594" s="190" t="s">
        <v>1975</v>
      </c>
      <c r="E12594" s="191">
        <v>0</v>
      </c>
    </row>
    <row r="12595" spans="1:5" x14ac:dyDescent="0.25">
      <c r="A12595" s="188">
        <v>3705052531</v>
      </c>
      <c r="B12595" s="188" t="s">
        <v>12980</v>
      </c>
      <c r="C12595" s="188" t="s">
        <v>916</v>
      </c>
      <c r="D12595" s="188" t="s">
        <v>1975</v>
      </c>
      <c r="E12595" s="189">
        <v>0</v>
      </c>
    </row>
    <row r="12596" spans="1:5" x14ac:dyDescent="0.25">
      <c r="A12596" s="190">
        <v>3705052532</v>
      </c>
      <c r="B12596" s="190" t="s">
        <v>12981</v>
      </c>
      <c r="C12596" s="190" t="s">
        <v>916</v>
      </c>
      <c r="D12596" s="190" t="s">
        <v>1975</v>
      </c>
      <c r="E12596" s="191">
        <v>0</v>
      </c>
    </row>
    <row r="12597" spans="1:5" x14ac:dyDescent="0.25">
      <c r="A12597" s="188">
        <v>3705052533</v>
      </c>
      <c r="B12597" s="188" t="s">
        <v>12982</v>
      </c>
      <c r="C12597" s="188" t="s">
        <v>916</v>
      </c>
      <c r="D12597" s="188" t="s">
        <v>1975</v>
      </c>
      <c r="E12597" s="189">
        <v>0</v>
      </c>
    </row>
    <row r="12598" spans="1:5" x14ac:dyDescent="0.25">
      <c r="A12598" s="190">
        <v>3705052534</v>
      </c>
      <c r="B12598" s="190" t="s">
        <v>12983</v>
      </c>
      <c r="C12598" s="190" t="s">
        <v>916</v>
      </c>
      <c r="D12598" s="190" t="s">
        <v>1975</v>
      </c>
      <c r="E12598" s="191">
        <v>0</v>
      </c>
    </row>
    <row r="12599" spans="1:5" x14ac:dyDescent="0.25">
      <c r="A12599" s="188">
        <v>3705052535</v>
      </c>
      <c r="B12599" s="188" t="s">
        <v>12984</v>
      </c>
      <c r="C12599" s="188" t="s">
        <v>916</v>
      </c>
      <c r="D12599" s="188" t="s">
        <v>1975</v>
      </c>
      <c r="E12599" s="189">
        <v>0</v>
      </c>
    </row>
    <row r="12600" spans="1:5" x14ac:dyDescent="0.25">
      <c r="A12600" s="190">
        <v>3705052536</v>
      </c>
      <c r="B12600" s="190" t="s">
        <v>12985</v>
      </c>
      <c r="C12600" s="190" t="s">
        <v>916</v>
      </c>
      <c r="D12600" s="190" t="s">
        <v>1975</v>
      </c>
      <c r="E12600" s="191">
        <v>0</v>
      </c>
    </row>
    <row r="12601" spans="1:5" x14ac:dyDescent="0.25">
      <c r="A12601" s="188">
        <v>3705052537</v>
      </c>
      <c r="B12601" s="188" t="s">
        <v>12986</v>
      </c>
      <c r="C12601" s="188" t="s">
        <v>916</v>
      </c>
      <c r="D12601" s="188" t="s">
        <v>1975</v>
      </c>
      <c r="E12601" s="189">
        <v>0</v>
      </c>
    </row>
    <row r="12602" spans="1:5" x14ac:dyDescent="0.25">
      <c r="A12602" s="190">
        <v>3705052538</v>
      </c>
      <c r="B12602" s="190" t="s">
        <v>12987</v>
      </c>
      <c r="C12602" s="190" t="s">
        <v>916</v>
      </c>
      <c r="D12602" s="190" t="s">
        <v>1975</v>
      </c>
      <c r="E12602" s="191">
        <v>0</v>
      </c>
    </row>
    <row r="12603" spans="1:5" x14ac:dyDescent="0.25">
      <c r="A12603" s="188">
        <v>3705052539</v>
      </c>
      <c r="B12603" s="188" t="s">
        <v>12988</v>
      </c>
      <c r="C12603" s="188" t="s">
        <v>916</v>
      </c>
      <c r="D12603" s="188" t="s">
        <v>1975</v>
      </c>
      <c r="E12603" s="189">
        <v>0</v>
      </c>
    </row>
    <row r="12604" spans="1:5" x14ac:dyDescent="0.25">
      <c r="A12604" s="190">
        <v>3705052540</v>
      </c>
      <c r="B12604" s="190" t="s">
        <v>12989</v>
      </c>
      <c r="C12604" s="190" t="s">
        <v>916</v>
      </c>
      <c r="D12604" s="190" t="s">
        <v>1975</v>
      </c>
      <c r="E12604" s="191">
        <v>0</v>
      </c>
    </row>
    <row r="12605" spans="1:5" x14ac:dyDescent="0.25">
      <c r="A12605" s="188">
        <v>3705052541</v>
      </c>
      <c r="B12605" s="188" t="s">
        <v>12990</v>
      </c>
      <c r="C12605" s="188" t="s">
        <v>916</v>
      </c>
      <c r="D12605" s="188" t="s">
        <v>1975</v>
      </c>
      <c r="E12605" s="189">
        <v>0</v>
      </c>
    </row>
    <row r="12606" spans="1:5" x14ac:dyDescent="0.25">
      <c r="A12606" s="190">
        <v>3705052542</v>
      </c>
      <c r="B12606" s="190" t="s">
        <v>12991</v>
      </c>
      <c r="C12606" s="190" t="s">
        <v>916</v>
      </c>
      <c r="D12606" s="190" t="s">
        <v>1975</v>
      </c>
      <c r="E12606" s="191">
        <v>0</v>
      </c>
    </row>
    <row r="12607" spans="1:5" x14ac:dyDescent="0.25">
      <c r="A12607" s="188">
        <v>3705052543</v>
      </c>
      <c r="B12607" s="188" t="s">
        <v>12992</v>
      </c>
      <c r="C12607" s="188" t="s">
        <v>916</v>
      </c>
      <c r="D12607" s="188" t="s">
        <v>1975</v>
      </c>
      <c r="E12607" s="189">
        <v>0</v>
      </c>
    </row>
    <row r="12608" spans="1:5" x14ac:dyDescent="0.25">
      <c r="A12608" s="190">
        <v>3705052544</v>
      </c>
      <c r="B12608" s="190" t="s">
        <v>12993</v>
      </c>
      <c r="C12608" s="190" t="s">
        <v>916</v>
      </c>
      <c r="D12608" s="190" t="s">
        <v>1975</v>
      </c>
      <c r="E12608" s="191">
        <v>0</v>
      </c>
    </row>
    <row r="12609" spans="1:5" x14ac:dyDescent="0.25">
      <c r="A12609" s="188">
        <v>3705052545</v>
      </c>
      <c r="B12609" s="188" t="s">
        <v>12994</v>
      </c>
      <c r="C12609" s="188" t="s">
        <v>916</v>
      </c>
      <c r="D12609" s="188" t="s">
        <v>1975</v>
      </c>
      <c r="E12609" s="189">
        <v>0</v>
      </c>
    </row>
    <row r="12610" spans="1:5" x14ac:dyDescent="0.25">
      <c r="A12610" s="190">
        <v>3705052546</v>
      </c>
      <c r="B12610" s="190" t="s">
        <v>12995</v>
      </c>
      <c r="C12610" s="190" t="s">
        <v>916</v>
      </c>
      <c r="D12610" s="190" t="s">
        <v>1975</v>
      </c>
      <c r="E12610" s="191">
        <v>0</v>
      </c>
    </row>
    <row r="12611" spans="1:5" x14ac:dyDescent="0.25">
      <c r="A12611" s="188">
        <v>3705052547</v>
      </c>
      <c r="B12611" s="188" t="s">
        <v>12996</v>
      </c>
      <c r="C12611" s="188" t="s">
        <v>916</v>
      </c>
      <c r="D12611" s="188" t="s">
        <v>479</v>
      </c>
      <c r="E12611" s="189">
        <v>0</v>
      </c>
    </row>
    <row r="12612" spans="1:5" x14ac:dyDescent="0.25">
      <c r="A12612" s="190">
        <v>3705052548</v>
      </c>
      <c r="B12612" s="190" t="s">
        <v>12997</v>
      </c>
      <c r="C12612" s="190" t="s">
        <v>916</v>
      </c>
      <c r="D12612" s="190" t="s">
        <v>1975</v>
      </c>
      <c r="E12612" s="191">
        <v>0</v>
      </c>
    </row>
    <row r="12613" spans="1:5" x14ac:dyDescent="0.25">
      <c r="A12613" s="188">
        <v>3705052549</v>
      </c>
      <c r="B12613" s="188" t="s">
        <v>12998</v>
      </c>
      <c r="C12613" s="188" t="s">
        <v>916</v>
      </c>
      <c r="D12613" s="188" t="s">
        <v>1975</v>
      </c>
      <c r="E12613" s="189">
        <v>0</v>
      </c>
    </row>
    <row r="12614" spans="1:5" x14ac:dyDescent="0.25">
      <c r="A12614" s="190">
        <v>3705052550</v>
      </c>
      <c r="B12614" s="190" t="s">
        <v>12999</v>
      </c>
      <c r="C12614" s="190" t="s">
        <v>916</v>
      </c>
      <c r="D12614" s="190" t="s">
        <v>1975</v>
      </c>
      <c r="E12614" s="191">
        <v>0</v>
      </c>
    </row>
    <row r="12615" spans="1:5" x14ac:dyDescent="0.25">
      <c r="A12615" s="188">
        <v>3705052551</v>
      </c>
      <c r="B12615" s="188" t="s">
        <v>13000</v>
      </c>
      <c r="C12615" s="188" t="s">
        <v>916</v>
      </c>
      <c r="D12615" s="188" t="s">
        <v>1975</v>
      </c>
      <c r="E12615" s="189">
        <v>0</v>
      </c>
    </row>
    <row r="12616" spans="1:5" x14ac:dyDescent="0.25">
      <c r="A12616" s="190">
        <v>3705052552</v>
      </c>
      <c r="B12616" s="190" t="s">
        <v>13001</v>
      </c>
      <c r="C12616" s="190" t="s">
        <v>916</v>
      </c>
      <c r="D12616" s="190" t="s">
        <v>2354</v>
      </c>
      <c r="E12616" s="191">
        <v>0</v>
      </c>
    </row>
    <row r="12617" spans="1:5" x14ac:dyDescent="0.25">
      <c r="A12617" s="188">
        <v>3705052553</v>
      </c>
      <c r="B12617" s="188" t="s">
        <v>13002</v>
      </c>
      <c r="C12617" s="188" t="s">
        <v>916</v>
      </c>
      <c r="D12617" s="188" t="s">
        <v>1975</v>
      </c>
      <c r="E12617" s="189">
        <v>0</v>
      </c>
    </row>
    <row r="12618" spans="1:5" x14ac:dyDescent="0.25">
      <c r="A12618" s="190">
        <v>3705052554</v>
      </c>
      <c r="B12618" s="190" t="s">
        <v>13003</v>
      </c>
      <c r="C12618" s="190" t="s">
        <v>916</v>
      </c>
      <c r="D12618" s="190" t="s">
        <v>1981</v>
      </c>
      <c r="E12618" s="191">
        <v>0</v>
      </c>
    </row>
    <row r="12619" spans="1:5" x14ac:dyDescent="0.25">
      <c r="A12619" s="188">
        <v>3705052555</v>
      </c>
      <c r="B12619" s="188" t="s">
        <v>13004</v>
      </c>
      <c r="C12619" s="188" t="s">
        <v>916</v>
      </c>
      <c r="D12619" s="188" t="s">
        <v>1981</v>
      </c>
      <c r="E12619" s="189">
        <v>0</v>
      </c>
    </row>
    <row r="12620" spans="1:5" x14ac:dyDescent="0.25">
      <c r="A12620" s="190">
        <v>3705052556</v>
      </c>
      <c r="B12620" s="190" t="s">
        <v>13005</v>
      </c>
      <c r="C12620" s="190" t="s">
        <v>916</v>
      </c>
      <c r="D12620" s="190" t="s">
        <v>3419</v>
      </c>
      <c r="E12620" s="191">
        <v>0</v>
      </c>
    </row>
    <row r="12621" spans="1:5" x14ac:dyDescent="0.25">
      <c r="A12621" s="188">
        <v>3705052557</v>
      </c>
      <c r="B12621" s="188" t="s">
        <v>13006</v>
      </c>
      <c r="C12621" s="188" t="s">
        <v>916</v>
      </c>
      <c r="D12621" s="188" t="s">
        <v>479</v>
      </c>
      <c r="E12621" s="189">
        <v>0</v>
      </c>
    </row>
    <row r="12622" spans="1:5" x14ac:dyDescent="0.25">
      <c r="A12622" s="190">
        <v>3705052558</v>
      </c>
      <c r="B12622" s="190" t="s">
        <v>13007</v>
      </c>
      <c r="C12622" s="190" t="s">
        <v>916</v>
      </c>
      <c r="D12622" s="190" t="s">
        <v>479</v>
      </c>
      <c r="E12622" s="191">
        <v>0</v>
      </c>
    </row>
    <row r="12623" spans="1:5" x14ac:dyDescent="0.25">
      <c r="A12623" s="188">
        <v>3705052559</v>
      </c>
      <c r="B12623" s="188" t="s">
        <v>13008</v>
      </c>
      <c r="C12623" s="188" t="s">
        <v>916</v>
      </c>
      <c r="D12623" s="188" t="s">
        <v>479</v>
      </c>
      <c r="E12623" s="189">
        <v>0</v>
      </c>
    </row>
    <row r="12624" spans="1:5" x14ac:dyDescent="0.25">
      <c r="A12624" s="190">
        <v>3705052560</v>
      </c>
      <c r="B12624" s="190" t="s">
        <v>13009</v>
      </c>
      <c r="C12624" s="190" t="s">
        <v>916</v>
      </c>
      <c r="D12624" s="190" t="s">
        <v>479</v>
      </c>
      <c r="E12624" s="191">
        <v>0</v>
      </c>
    </row>
    <row r="12625" spans="1:5" x14ac:dyDescent="0.25">
      <c r="A12625" s="188">
        <v>3705052561</v>
      </c>
      <c r="B12625" s="188" t="s">
        <v>13010</v>
      </c>
      <c r="C12625" s="188" t="s">
        <v>916</v>
      </c>
      <c r="D12625" s="188" t="s">
        <v>479</v>
      </c>
      <c r="E12625" s="189">
        <v>0</v>
      </c>
    </row>
    <row r="12626" spans="1:5" x14ac:dyDescent="0.25">
      <c r="A12626" s="190">
        <v>3705052562</v>
      </c>
      <c r="B12626" s="190" t="s">
        <v>13011</v>
      </c>
      <c r="C12626" s="190" t="s">
        <v>916</v>
      </c>
      <c r="D12626" s="190" t="s">
        <v>479</v>
      </c>
      <c r="E12626" s="191">
        <v>0</v>
      </c>
    </row>
    <row r="12627" spans="1:5" x14ac:dyDescent="0.25">
      <c r="A12627" s="188">
        <v>3705052563</v>
      </c>
      <c r="B12627" s="188" t="s">
        <v>13012</v>
      </c>
      <c r="C12627" s="188" t="s">
        <v>916</v>
      </c>
      <c r="D12627" s="188" t="s">
        <v>479</v>
      </c>
      <c r="E12627" s="189">
        <v>0</v>
      </c>
    </row>
    <row r="12628" spans="1:5" x14ac:dyDescent="0.25">
      <c r="A12628" s="190">
        <v>3705052564</v>
      </c>
      <c r="B12628" s="190" t="s">
        <v>13013</v>
      </c>
      <c r="C12628" s="190" t="s">
        <v>916</v>
      </c>
      <c r="D12628" s="190" t="s">
        <v>479</v>
      </c>
      <c r="E12628" s="191">
        <v>0</v>
      </c>
    </row>
    <row r="12629" spans="1:5" x14ac:dyDescent="0.25">
      <c r="A12629" s="188">
        <v>3705052565</v>
      </c>
      <c r="B12629" s="188" t="s">
        <v>13014</v>
      </c>
      <c r="C12629" s="188" t="s">
        <v>916</v>
      </c>
      <c r="D12629" s="188" t="s">
        <v>479</v>
      </c>
      <c r="E12629" s="189">
        <v>0</v>
      </c>
    </row>
    <row r="12630" spans="1:5" x14ac:dyDescent="0.25">
      <c r="A12630" s="190">
        <v>3705052566</v>
      </c>
      <c r="B12630" s="190" t="s">
        <v>13015</v>
      </c>
      <c r="C12630" s="190" t="s">
        <v>916</v>
      </c>
      <c r="D12630" s="190" t="s">
        <v>479</v>
      </c>
      <c r="E12630" s="191">
        <v>0</v>
      </c>
    </row>
    <row r="12631" spans="1:5" x14ac:dyDescent="0.25">
      <c r="A12631" s="188">
        <v>3705052567</v>
      </c>
      <c r="B12631" s="188" t="s">
        <v>13016</v>
      </c>
      <c r="C12631" s="188" t="s">
        <v>916</v>
      </c>
      <c r="D12631" s="188" t="s">
        <v>479</v>
      </c>
      <c r="E12631" s="189">
        <v>0</v>
      </c>
    </row>
    <row r="12632" spans="1:5" x14ac:dyDescent="0.25">
      <c r="A12632" s="190">
        <v>3705052568</v>
      </c>
      <c r="B12632" s="190" t="s">
        <v>13017</v>
      </c>
      <c r="C12632" s="190" t="s">
        <v>916</v>
      </c>
      <c r="D12632" s="190" t="s">
        <v>479</v>
      </c>
      <c r="E12632" s="191">
        <v>0</v>
      </c>
    </row>
    <row r="12633" spans="1:5" x14ac:dyDescent="0.25">
      <c r="A12633" s="188">
        <v>3705052569</v>
      </c>
      <c r="B12633" s="188" t="s">
        <v>13018</v>
      </c>
      <c r="C12633" s="188" t="s">
        <v>916</v>
      </c>
      <c r="D12633" s="188" t="s">
        <v>479</v>
      </c>
      <c r="E12633" s="189">
        <v>0</v>
      </c>
    </row>
    <row r="12634" spans="1:5" x14ac:dyDescent="0.25">
      <c r="A12634" s="190">
        <v>3705052570</v>
      </c>
      <c r="B12634" s="190" t="s">
        <v>13019</v>
      </c>
      <c r="C12634" s="190" t="s">
        <v>916</v>
      </c>
      <c r="D12634" s="190" t="s">
        <v>479</v>
      </c>
      <c r="E12634" s="191">
        <v>0</v>
      </c>
    </row>
    <row r="12635" spans="1:5" x14ac:dyDescent="0.25">
      <c r="A12635" s="188">
        <v>3705052571</v>
      </c>
      <c r="B12635" s="188" t="s">
        <v>13020</v>
      </c>
      <c r="C12635" s="188" t="s">
        <v>916</v>
      </c>
      <c r="D12635" s="188" t="s">
        <v>1975</v>
      </c>
      <c r="E12635" s="189">
        <v>0</v>
      </c>
    </row>
    <row r="12636" spans="1:5" x14ac:dyDescent="0.25">
      <c r="A12636" s="190">
        <v>3705052572</v>
      </c>
      <c r="B12636" s="190" t="s">
        <v>13021</v>
      </c>
      <c r="C12636" s="190" t="s">
        <v>916</v>
      </c>
      <c r="D12636" s="190" t="s">
        <v>1975</v>
      </c>
      <c r="E12636" s="191">
        <v>0</v>
      </c>
    </row>
    <row r="12637" spans="1:5" x14ac:dyDescent="0.25">
      <c r="A12637" s="188">
        <v>3705052573</v>
      </c>
      <c r="B12637" s="188" t="s">
        <v>13022</v>
      </c>
      <c r="C12637" s="188" t="s">
        <v>916</v>
      </c>
      <c r="D12637" s="188" t="s">
        <v>1975</v>
      </c>
      <c r="E12637" s="189">
        <v>0</v>
      </c>
    </row>
    <row r="12638" spans="1:5" x14ac:dyDescent="0.25">
      <c r="A12638" s="190">
        <v>3705052574</v>
      </c>
      <c r="B12638" s="190" t="s">
        <v>13023</v>
      </c>
      <c r="C12638" s="190" t="s">
        <v>916</v>
      </c>
      <c r="D12638" s="190" t="s">
        <v>1975</v>
      </c>
      <c r="E12638" s="191">
        <v>0</v>
      </c>
    </row>
    <row r="12639" spans="1:5" x14ac:dyDescent="0.25">
      <c r="A12639" s="188">
        <v>3705052575</v>
      </c>
      <c r="B12639" s="188" t="s">
        <v>13024</v>
      </c>
      <c r="C12639" s="188" t="s">
        <v>916</v>
      </c>
      <c r="D12639" s="188" t="s">
        <v>1975</v>
      </c>
      <c r="E12639" s="189">
        <v>0</v>
      </c>
    </row>
    <row r="12640" spans="1:5" x14ac:dyDescent="0.25">
      <c r="A12640" s="190">
        <v>3705052576</v>
      </c>
      <c r="B12640" s="190" t="s">
        <v>13025</v>
      </c>
      <c r="C12640" s="190" t="s">
        <v>916</v>
      </c>
      <c r="D12640" s="190" t="s">
        <v>479</v>
      </c>
      <c r="E12640" s="191">
        <v>0</v>
      </c>
    </row>
    <row r="12641" spans="1:5" x14ac:dyDescent="0.25">
      <c r="A12641" s="188">
        <v>3705052577</v>
      </c>
      <c r="B12641" s="188" t="s">
        <v>13026</v>
      </c>
      <c r="C12641" s="188" t="s">
        <v>916</v>
      </c>
      <c r="D12641" s="188" t="s">
        <v>479</v>
      </c>
      <c r="E12641" s="189">
        <v>0</v>
      </c>
    </row>
    <row r="12642" spans="1:5" x14ac:dyDescent="0.25">
      <c r="A12642" s="190">
        <v>3705052578</v>
      </c>
      <c r="B12642" s="190" t="s">
        <v>13027</v>
      </c>
      <c r="C12642" s="190" t="s">
        <v>916</v>
      </c>
      <c r="D12642" s="190" t="s">
        <v>479</v>
      </c>
      <c r="E12642" s="191">
        <v>0</v>
      </c>
    </row>
    <row r="12643" spans="1:5" x14ac:dyDescent="0.25">
      <c r="A12643" s="188">
        <v>3705052579</v>
      </c>
      <c r="B12643" s="188" t="s">
        <v>13028</v>
      </c>
      <c r="C12643" s="188" t="s">
        <v>916</v>
      </c>
      <c r="D12643" s="188" t="s">
        <v>479</v>
      </c>
      <c r="E12643" s="189">
        <v>0</v>
      </c>
    </row>
    <row r="12644" spans="1:5" x14ac:dyDescent="0.25">
      <c r="A12644" s="190">
        <v>3705052580</v>
      </c>
      <c r="B12644" s="190" t="s">
        <v>13029</v>
      </c>
      <c r="C12644" s="190" t="s">
        <v>916</v>
      </c>
      <c r="D12644" s="190" t="s">
        <v>479</v>
      </c>
      <c r="E12644" s="191">
        <v>0</v>
      </c>
    </row>
    <row r="12645" spans="1:5" x14ac:dyDescent="0.25">
      <c r="A12645" s="188">
        <v>3705052581</v>
      </c>
      <c r="B12645" s="188" t="s">
        <v>13030</v>
      </c>
      <c r="C12645" s="188" t="s">
        <v>916</v>
      </c>
      <c r="D12645" s="188" t="s">
        <v>479</v>
      </c>
      <c r="E12645" s="189">
        <v>0</v>
      </c>
    </row>
    <row r="12646" spans="1:5" x14ac:dyDescent="0.25">
      <c r="A12646" s="190">
        <v>3705052582</v>
      </c>
      <c r="B12646" s="190" t="s">
        <v>13031</v>
      </c>
      <c r="C12646" s="190" t="s">
        <v>916</v>
      </c>
      <c r="D12646" s="190" t="s">
        <v>479</v>
      </c>
      <c r="E12646" s="191">
        <v>0</v>
      </c>
    </row>
    <row r="12647" spans="1:5" x14ac:dyDescent="0.25">
      <c r="A12647" s="188">
        <v>3705052583</v>
      </c>
      <c r="B12647" s="188" t="s">
        <v>13032</v>
      </c>
      <c r="C12647" s="188" t="s">
        <v>916</v>
      </c>
      <c r="D12647" s="188" t="s">
        <v>479</v>
      </c>
      <c r="E12647" s="189">
        <v>0</v>
      </c>
    </row>
    <row r="12648" spans="1:5" x14ac:dyDescent="0.25">
      <c r="A12648" s="190">
        <v>3705052584</v>
      </c>
      <c r="B12648" s="190" t="s">
        <v>13033</v>
      </c>
      <c r="C12648" s="190" t="s">
        <v>916</v>
      </c>
      <c r="D12648" s="190" t="s">
        <v>479</v>
      </c>
      <c r="E12648" s="191">
        <v>0</v>
      </c>
    </row>
    <row r="12649" spans="1:5" x14ac:dyDescent="0.25">
      <c r="A12649" s="188">
        <v>3705052585</v>
      </c>
      <c r="B12649" s="188" t="s">
        <v>13034</v>
      </c>
      <c r="C12649" s="188" t="s">
        <v>916</v>
      </c>
      <c r="D12649" s="188" t="s">
        <v>1975</v>
      </c>
      <c r="E12649" s="189">
        <v>0</v>
      </c>
    </row>
    <row r="12650" spans="1:5" x14ac:dyDescent="0.25">
      <c r="A12650" s="190">
        <v>3705052586</v>
      </c>
      <c r="B12650" s="190" t="s">
        <v>13035</v>
      </c>
      <c r="C12650" s="190" t="s">
        <v>916</v>
      </c>
      <c r="D12650" s="190" t="s">
        <v>1975</v>
      </c>
      <c r="E12650" s="191">
        <v>0</v>
      </c>
    </row>
    <row r="12651" spans="1:5" x14ac:dyDescent="0.25">
      <c r="A12651" s="188">
        <v>3705052587</v>
      </c>
      <c r="B12651" s="188" t="s">
        <v>13036</v>
      </c>
      <c r="C12651" s="188" t="s">
        <v>916</v>
      </c>
      <c r="D12651" s="188" t="s">
        <v>1975</v>
      </c>
      <c r="E12651" s="189">
        <v>0</v>
      </c>
    </row>
    <row r="12652" spans="1:5" x14ac:dyDescent="0.25">
      <c r="A12652" s="190">
        <v>3705052588</v>
      </c>
      <c r="B12652" s="190" t="s">
        <v>13037</v>
      </c>
      <c r="C12652" s="190" t="s">
        <v>916</v>
      </c>
      <c r="D12652" s="190" t="s">
        <v>1975</v>
      </c>
      <c r="E12652" s="191">
        <v>0</v>
      </c>
    </row>
    <row r="12653" spans="1:5" x14ac:dyDescent="0.25">
      <c r="A12653" s="188">
        <v>3705052589</v>
      </c>
      <c r="B12653" s="188" t="s">
        <v>13038</v>
      </c>
      <c r="C12653" s="188" t="s">
        <v>916</v>
      </c>
      <c r="D12653" s="188" t="s">
        <v>1975</v>
      </c>
      <c r="E12653" s="189">
        <v>0</v>
      </c>
    </row>
    <row r="12654" spans="1:5" x14ac:dyDescent="0.25">
      <c r="A12654" s="190">
        <v>3705052590</v>
      </c>
      <c r="B12654" s="190" t="s">
        <v>13039</v>
      </c>
      <c r="C12654" s="190" t="s">
        <v>916</v>
      </c>
      <c r="D12654" s="190" t="s">
        <v>1975</v>
      </c>
      <c r="E12654" s="191">
        <v>0</v>
      </c>
    </row>
    <row r="12655" spans="1:5" x14ac:dyDescent="0.25">
      <c r="A12655" s="188">
        <v>3705052591</v>
      </c>
      <c r="B12655" s="188" t="s">
        <v>13040</v>
      </c>
      <c r="C12655" s="188" t="s">
        <v>916</v>
      </c>
      <c r="D12655" s="188" t="s">
        <v>479</v>
      </c>
      <c r="E12655" s="189">
        <v>0</v>
      </c>
    </row>
    <row r="12656" spans="1:5" x14ac:dyDescent="0.25">
      <c r="A12656" s="190">
        <v>3705052592</v>
      </c>
      <c r="B12656" s="190" t="s">
        <v>13041</v>
      </c>
      <c r="C12656" s="190" t="s">
        <v>916</v>
      </c>
      <c r="D12656" s="190" t="s">
        <v>479</v>
      </c>
      <c r="E12656" s="191">
        <v>0</v>
      </c>
    </row>
    <row r="12657" spans="1:5" x14ac:dyDescent="0.25">
      <c r="A12657" s="188">
        <v>3705052593</v>
      </c>
      <c r="B12657" s="188" t="s">
        <v>13042</v>
      </c>
      <c r="C12657" s="188" t="s">
        <v>916</v>
      </c>
      <c r="D12657" s="188" t="s">
        <v>2002</v>
      </c>
      <c r="E12657" s="189">
        <v>0</v>
      </c>
    </row>
    <row r="12658" spans="1:5" x14ac:dyDescent="0.25">
      <c r="A12658" s="190">
        <v>3705052594</v>
      </c>
      <c r="B12658" s="190" t="s">
        <v>13043</v>
      </c>
      <c r="C12658" s="190" t="s">
        <v>916</v>
      </c>
      <c r="D12658" s="190" t="s">
        <v>874</v>
      </c>
      <c r="E12658" s="191">
        <v>0</v>
      </c>
    </row>
    <row r="12659" spans="1:5" x14ac:dyDescent="0.25">
      <c r="A12659" s="188">
        <v>3705052595</v>
      </c>
      <c r="B12659" s="188" t="s">
        <v>13044</v>
      </c>
      <c r="C12659" s="188" t="s">
        <v>916</v>
      </c>
      <c r="D12659" s="188" t="s">
        <v>479</v>
      </c>
      <c r="E12659" s="189">
        <v>0</v>
      </c>
    </row>
    <row r="12660" spans="1:5" x14ac:dyDescent="0.25">
      <c r="A12660" s="190">
        <v>3705052596</v>
      </c>
      <c r="B12660" s="190" t="s">
        <v>13045</v>
      </c>
      <c r="C12660" s="190" t="s">
        <v>916</v>
      </c>
      <c r="D12660" s="190" t="s">
        <v>479</v>
      </c>
      <c r="E12660" s="191">
        <v>0</v>
      </c>
    </row>
    <row r="12661" spans="1:5" x14ac:dyDescent="0.25">
      <c r="A12661" s="188">
        <v>3705052597</v>
      </c>
      <c r="B12661" s="188" t="s">
        <v>13046</v>
      </c>
      <c r="C12661" s="188" t="s">
        <v>916</v>
      </c>
      <c r="D12661" s="188" t="s">
        <v>2062</v>
      </c>
      <c r="E12661" s="189">
        <v>0</v>
      </c>
    </row>
    <row r="12662" spans="1:5" x14ac:dyDescent="0.25">
      <c r="A12662" s="190">
        <v>3705052598</v>
      </c>
      <c r="B12662" s="190" t="s">
        <v>13047</v>
      </c>
      <c r="C12662" s="190" t="s">
        <v>916</v>
      </c>
      <c r="D12662" s="190" t="s">
        <v>479</v>
      </c>
      <c r="E12662" s="191">
        <v>0</v>
      </c>
    </row>
    <row r="12663" spans="1:5" x14ac:dyDescent="0.25">
      <c r="A12663" s="188">
        <v>3705052599</v>
      </c>
      <c r="B12663" s="188" t="s">
        <v>13048</v>
      </c>
      <c r="C12663" s="188" t="s">
        <v>916</v>
      </c>
      <c r="D12663" s="188" t="s">
        <v>479</v>
      </c>
      <c r="E12663" s="189">
        <v>0</v>
      </c>
    </row>
    <row r="12664" spans="1:5" x14ac:dyDescent="0.25">
      <c r="A12664" s="190">
        <v>3705052600</v>
      </c>
      <c r="B12664" s="190" t="s">
        <v>13049</v>
      </c>
      <c r="C12664" s="190" t="s">
        <v>916</v>
      </c>
      <c r="D12664" s="190" t="s">
        <v>479</v>
      </c>
      <c r="E12664" s="191">
        <v>0</v>
      </c>
    </row>
    <row r="12665" spans="1:5" x14ac:dyDescent="0.25">
      <c r="A12665" s="188">
        <v>3705052601</v>
      </c>
      <c r="B12665" s="188" t="s">
        <v>13050</v>
      </c>
      <c r="C12665" s="188" t="s">
        <v>916</v>
      </c>
      <c r="D12665" s="188" t="s">
        <v>479</v>
      </c>
      <c r="E12665" s="189">
        <v>0</v>
      </c>
    </row>
    <row r="12666" spans="1:5" x14ac:dyDescent="0.25">
      <c r="A12666" s="190">
        <v>3705052602</v>
      </c>
      <c r="B12666" s="190" t="s">
        <v>13051</v>
      </c>
      <c r="C12666" s="190" t="s">
        <v>916</v>
      </c>
      <c r="D12666" s="190" t="s">
        <v>479</v>
      </c>
      <c r="E12666" s="191">
        <v>0</v>
      </c>
    </row>
    <row r="12667" spans="1:5" x14ac:dyDescent="0.25">
      <c r="A12667" s="188">
        <v>3705052603</v>
      </c>
      <c r="B12667" s="188" t="s">
        <v>13052</v>
      </c>
      <c r="C12667" s="188" t="s">
        <v>916</v>
      </c>
      <c r="D12667" s="188" t="s">
        <v>479</v>
      </c>
      <c r="E12667" s="189">
        <v>0</v>
      </c>
    </row>
    <row r="12668" spans="1:5" x14ac:dyDescent="0.25">
      <c r="A12668" s="190">
        <v>3705052604</v>
      </c>
      <c r="B12668" s="190" t="s">
        <v>13053</v>
      </c>
      <c r="C12668" s="190" t="s">
        <v>916</v>
      </c>
      <c r="D12668" s="190" t="s">
        <v>479</v>
      </c>
      <c r="E12668" s="191">
        <v>0</v>
      </c>
    </row>
    <row r="12669" spans="1:5" x14ac:dyDescent="0.25">
      <c r="A12669" s="188">
        <v>3705052605</v>
      </c>
      <c r="B12669" s="188" t="s">
        <v>13054</v>
      </c>
      <c r="C12669" s="188" t="s">
        <v>916</v>
      </c>
      <c r="D12669" s="188" t="s">
        <v>479</v>
      </c>
      <c r="E12669" s="189">
        <v>0</v>
      </c>
    </row>
    <row r="12670" spans="1:5" x14ac:dyDescent="0.25">
      <c r="A12670" s="190">
        <v>3705052606</v>
      </c>
      <c r="B12670" s="190" t="s">
        <v>13055</v>
      </c>
      <c r="C12670" s="190" t="s">
        <v>916</v>
      </c>
      <c r="D12670" s="190" t="s">
        <v>479</v>
      </c>
      <c r="E12670" s="191">
        <v>0</v>
      </c>
    </row>
    <row r="12671" spans="1:5" x14ac:dyDescent="0.25">
      <c r="A12671" s="188">
        <v>3705052607</v>
      </c>
      <c r="B12671" s="188" t="s">
        <v>13056</v>
      </c>
      <c r="C12671" s="188" t="s">
        <v>916</v>
      </c>
      <c r="D12671" s="188" t="s">
        <v>2062</v>
      </c>
      <c r="E12671" s="189">
        <v>0</v>
      </c>
    </row>
    <row r="12672" spans="1:5" x14ac:dyDescent="0.25">
      <c r="A12672" s="190">
        <v>3705052608</v>
      </c>
      <c r="B12672" s="190" t="s">
        <v>13057</v>
      </c>
      <c r="C12672" s="190" t="s">
        <v>916</v>
      </c>
      <c r="D12672" s="190" t="s">
        <v>479</v>
      </c>
      <c r="E12672" s="191">
        <v>0</v>
      </c>
    </row>
    <row r="12673" spans="1:5" x14ac:dyDescent="0.25">
      <c r="A12673" s="188">
        <v>3705052609</v>
      </c>
      <c r="B12673" s="188" t="s">
        <v>13058</v>
      </c>
      <c r="C12673" s="188" t="s">
        <v>916</v>
      </c>
      <c r="D12673" s="188" t="s">
        <v>479</v>
      </c>
      <c r="E12673" s="189">
        <v>0</v>
      </c>
    </row>
    <row r="12674" spans="1:5" x14ac:dyDescent="0.25">
      <c r="A12674" s="190">
        <v>3705052610</v>
      </c>
      <c r="B12674" s="190" t="s">
        <v>13059</v>
      </c>
      <c r="C12674" s="190" t="s">
        <v>916</v>
      </c>
      <c r="D12674" s="190" t="s">
        <v>1975</v>
      </c>
      <c r="E12674" s="191">
        <v>0</v>
      </c>
    </row>
    <row r="12675" spans="1:5" x14ac:dyDescent="0.25">
      <c r="A12675" s="188">
        <v>3705052611</v>
      </c>
      <c r="B12675" s="188" t="s">
        <v>13060</v>
      </c>
      <c r="C12675" s="188" t="s">
        <v>916</v>
      </c>
      <c r="D12675" s="188" t="s">
        <v>479</v>
      </c>
      <c r="E12675" s="189">
        <v>0</v>
      </c>
    </row>
    <row r="12676" spans="1:5" x14ac:dyDescent="0.25">
      <c r="A12676" s="190">
        <v>3705052612</v>
      </c>
      <c r="B12676" s="190" t="s">
        <v>13061</v>
      </c>
      <c r="C12676" s="190" t="s">
        <v>916</v>
      </c>
      <c r="D12676" s="190" t="s">
        <v>1975</v>
      </c>
      <c r="E12676" s="191">
        <v>0</v>
      </c>
    </row>
    <row r="12677" spans="1:5" x14ac:dyDescent="0.25">
      <c r="A12677" s="188">
        <v>3705052613</v>
      </c>
      <c r="B12677" s="188" t="s">
        <v>13062</v>
      </c>
      <c r="C12677" s="188" t="s">
        <v>916</v>
      </c>
      <c r="D12677" s="188" t="s">
        <v>479</v>
      </c>
      <c r="E12677" s="189">
        <v>0</v>
      </c>
    </row>
    <row r="12678" spans="1:5" x14ac:dyDescent="0.25">
      <c r="A12678" s="190">
        <v>3705052614</v>
      </c>
      <c r="B12678" s="190" t="s">
        <v>13063</v>
      </c>
      <c r="C12678" s="190" t="s">
        <v>916</v>
      </c>
      <c r="D12678" s="190" t="s">
        <v>479</v>
      </c>
      <c r="E12678" s="191">
        <v>0</v>
      </c>
    </row>
    <row r="12679" spans="1:5" x14ac:dyDescent="0.25">
      <c r="A12679" s="188">
        <v>3705052615</v>
      </c>
      <c r="B12679" s="188" t="s">
        <v>13064</v>
      </c>
      <c r="C12679" s="188" t="s">
        <v>916</v>
      </c>
      <c r="D12679" s="188" t="s">
        <v>1975</v>
      </c>
      <c r="E12679" s="189">
        <v>0</v>
      </c>
    </row>
    <row r="12680" spans="1:5" x14ac:dyDescent="0.25">
      <c r="A12680" s="190">
        <v>3705052616</v>
      </c>
      <c r="B12680" s="190" t="s">
        <v>13065</v>
      </c>
      <c r="C12680" s="190" t="s">
        <v>916</v>
      </c>
      <c r="D12680" s="190" t="s">
        <v>1975</v>
      </c>
      <c r="E12680" s="191">
        <v>0</v>
      </c>
    </row>
    <row r="12681" spans="1:5" x14ac:dyDescent="0.25">
      <c r="A12681" s="188">
        <v>3705052617</v>
      </c>
      <c r="B12681" s="188" t="s">
        <v>13066</v>
      </c>
      <c r="C12681" s="188" t="s">
        <v>916</v>
      </c>
      <c r="D12681" s="188" t="s">
        <v>479</v>
      </c>
      <c r="E12681" s="189">
        <v>0</v>
      </c>
    </row>
    <row r="12682" spans="1:5" x14ac:dyDescent="0.25">
      <c r="A12682" s="190">
        <v>3705052618</v>
      </c>
      <c r="B12682" s="190" t="s">
        <v>13067</v>
      </c>
      <c r="C12682" s="190" t="s">
        <v>916</v>
      </c>
      <c r="D12682" s="190" t="s">
        <v>1975</v>
      </c>
      <c r="E12682" s="191">
        <v>0</v>
      </c>
    </row>
    <row r="12683" spans="1:5" x14ac:dyDescent="0.25">
      <c r="A12683" s="188">
        <v>3705052619</v>
      </c>
      <c r="B12683" s="188" t="s">
        <v>13068</v>
      </c>
      <c r="C12683" s="188" t="s">
        <v>916</v>
      </c>
      <c r="D12683" s="188" t="s">
        <v>1975</v>
      </c>
      <c r="E12683" s="189">
        <v>0</v>
      </c>
    </row>
    <row r="12684" spans="1:5" x14ac:dyDescent="0.25">
      <c r="A12684" s="190">
        <v>3705052620</v>
      </c>
      <c r="B12684" s="190" t="s">
        <v>13069</v>
      </c>
      <c r="C12684" s="190" t="s">
        <v>916</v>
      </c>
      <c r="D12684" s="190" t="s">
        <v>1975</v>
      </c>
      <c r="E12684" s="191">
        <v>0</v>
      </c>
    </row>
    <row r="12685" spans="1:5" x14ac:dyDescent="0.25">
      <c r="A12685" s="188">
        <v>3705052621</v>
      </c>
      <c r="B12685" s="188" t="s">
        <v>13070</v>
      </c>
      <c r="C12685" s="188" t="s">
        <v>916</v>
      </c>
      <c r="D12685" s="188" t="s">
        <v>479</v>
      </c>
      <c r="E12685" s="189">
        <v>0</v>
      </c>
    </row>
    <row r="12686" spans="1:5" x14ac:dyDescent="0.25">
      <c r="A12686" s="190">
        <v>3705052622</v>
      </c>
      <c r="B12686" s="190" t="s">
        <v>13071</v>
      </c>
      <c r="C12686" s="190" t="s">
        <v>916</v>
      </c>
      <c r="D12686" s="190" t="s">
        <v>1975</v>
      </c>
      <c r="E12686" s="191">
        <v>0</v>
      </c>
    </row>
    <row r="12687" spans="1:5" x14ac:dyDescent="0.25">
      <c r="A12687" s="188">
        <v>3705052623</v>
      </c>
      <c r="B12687" s="188" t="s">
        <v>13072</v>
      </c>
      <c r="C12687" s="188" t="s">
        <v>916</v>
      </c>
      <c r="D12687" s="188" t="s">
        <v>1975</v>
      </c>
      <c r="E12687" s="189">
        <v>0</v>
      </c>
    </row>
    <row r="12688" spans="1:5" x14ac:dyDescent="0.25">
      <c r="A12688" s="190">
        <v>3705052624</v>
      </c>
      <c r="B12688" s="190" t="s">
        <v>13073</v>
      </c>
      <c r="C12688" s="190" t="s">
        <v>916</v>
      </c>
      <c r="D12688" s="190" t="s">
        <v>1975</v>
      </c>
      <c r="E12688" s="191">
        <v>0</v>
      </c>
    </row>
    <row r="12689" spans="1:5" x14ac:dyDescent="0.25">
      <c r="A12689" s="188">
        <v>3705052625</v>
      </c>
      <c r="B12689" s="188" t="s">
        <v>13074</v>
      </c>
      <c r="C12689" s="188" t="s">
        <v>916</v>
      </c>
      <c r="D12689" s="188" t="s">
        <v>479</v>
      </c>
      <c r="E12689" s="189">
        <v>0</v>
      </c>
    </row>
    <row r="12690" spans="1:5" x14ac:dyDescent="0.25">
      <c r="A12690" s="190">
        <v>3705052626</v>
      </c>
      <c r="B12690" s="190" t="s">
        <v>13075</v>
      </c>
      <c r="C12690" s="190" t="s">
        <v>916</v>
      </c>
      <c r="D12690" s="190" t="s">
        <v>479</v>
      </c>
      <c r="E12690" s="191">
        <v>0</v>
      </c>
    </row>
    <row r="12691" spans="1:5" x14ac:dyDescent="0.25">
      <c r="A12691" s="188">
        <v>3705052627</v>
      </c>
      <c r="B12691" s="188" t="s">
        <v>13076</v>
      </c>
      <c r="C12691" s="188" t="s">
        <v>916</v>
      </c>
      <c r="D12691" s="188" t="s">
        <v>1975</v>
      </c>
      <c r="E12691" s="189">
        <v>0</v>
      </c>
    </row>
    <row r="12692" spans="1:5" x14ac:dyDescent="0.25">
      <c r="A12692" s="190">
        <v>3705052628</v>
      </c>
      <c r="B12692" s="190" t="s">
        <v>13077</v>
      </c>
      <c r="C12692" s="190" t="s">
        <v>916</v>
      </c>
      <c r="D12692" s="190" t="s">
        <v>1975</v>
      </c>
      <c r="E12692" s="191">
        <v>0</v>
      </c>
    </row>
    <row r="12693" spans="1:5" x14ac:dyDescent="0.25">
      <c r="A12693" s="188">
        <v>3705052629</v>
      </c>
      <c r="B12693" s="188" t="s">
        <v>13078</v>
      </c>
      <c r="C12693" s="188" t="s">
        <v>916</v>
      </c>
      <c r="D12693" s="188" t="s">
        <v>874</v>
      </c>
      <c r="E12693" s="189">
        <v>0</v>
      </c>
    </row>
    <row r="12694" spans="1:5" x14ac:dyDescent="0.25">
      <c r="A12694" s="190">
        <v>3705052630</v>
      </c>
      <c r="B12694" s="190" t="s">
        <v>13079</v>
      </c>
      <c r="C12694" s="190" t="s">
        <v>916</v>
      </c>
      <c r="D12694" s="190" t="s">
        <v>479</v>
      </c>
      <c r="E12694" s="191">
        <v>0</v>
      </c>
    </row>
    <row r="12695" spans="1:5" x14ac:dyDescent="0.25">
      <c r="A12695" s="188">
        <v>3705052631</v>
      </c>
      <c r="B12695" s="188" t="s">
        <v>13080</v>
      </c>
      <c r="C12695" s="188" t="s">
        <v>916</v>
      </c>
      <c r="D12695" s="188" t="s">
        <v>2091</v>
      </c>
      <c r="E12695" s="189">
        <v>0</v>
      </c>
    </row>
    <row r="12696" spans="1:5" x14ac:dyDescent="0.25">
      <c r="A12696" s="190">
        <v>3705052632</v>
      </c>
      <c r="B12696" s="190" t="s">
        <v>13081</v>
      </c>
      <c r="C12696" s="190" t="s">
        <v>916</v>
      </c>
      <c r="D12696" s="190" t="s">
        <v>479</v>
      </c>
      <c r="E12696" s="191">
        <v>0</v>
      </c>
    </row>
    <row r="12697" spans="1:5" x14ac:dyDescent="0.25">
      <c r="A12697" s="188">
        <v>3705052633</v>
      </c>
      <c r="B12697" s="188" t="s">
        <v>13082</v>
      </c>
      <c r="C12697" s="188" t="s">
        <v>916</v>
      </c>
      <c r="D12697" s="188" t="s">
        <v>479</v>
      </c>
      <c r="E12697" s="189">
        <v>0</v>
      </c>
    </row>
    <row r="12698" spans="1:5" x14ac:dyDescent="0.25">
      <c r="A12698" s="190">
        <v>3705052634</v>
      </c>
      <c r="B12698" s="190" t="s">
        <v>13083</v>
      </c>
      <c r="C12698" s="190" t="s">
        <v>916</v>
      </c>
      <c r="D12698" s="190" t="s">
        <v>479</v>
      </c>
      <c r="E12698" s="191">
        <v>0</v>
      </c>
    </row>
    <row r="12699" spans="1:5" x14ac:dyDescent="0.25">
      <c r="A12699" s="188">
        <v>3705052635</v>
      </c>
      <c r="B12699" s="188" t="s">
        <v>13084</v>
      </c>
      <c r="C12699" s="188" t="s">
        <v>916</v>
      </c>
      <c r="D12699" s="188" t="s">
        <v>480</v>
      </c>
      <c r="E12699" s="189">
        <v>0</v>
      </c>
    </row>
    <row r="12700" spans="1:5" x14ac:dyDescent="0.25">
      <c r="A12700" s="190">
        <v>3705052636</v>
      </c>
      <c r="B12700" s="190" t="s">
        <v>13085</v>
      </c>
      <c r="C12700" s="190" t="s">
        <v>916</v>
      </c>
      <c r="D12700" s="190" t="s">
        <v>479</v>
      </c>
      <c r="E12700" s="191">
        <v>0</v>
      </c>
    </row>
    <row r="12701" spans="1:5" x14ac:dyDescent="0.25">
      <c r="A12701" s="188">
        <v>3705052637</v>
      </c>
      <c r="B12701" s="188" t="s">
        <v>13086</v>
      </c>
      <c r="C12701" s="188" t="s">
        <v>916</v>
      </c>
      <c r="D12701" s="188" t="s">
        <v>479</v>
      </c>
      <c r="E12701" s="189">
        <v>0</v>
      </c>
    </row>
    <row r="12702" spans="1:5" x14ac:dyDescent="0.25">
      <c r="A12702" s="190">
        <v>3705052638</v>
      </c>
      <c r="B12702" s="190" t="s">
        <v>13087</v>
      </c>
      <c r="C12702" s="190" t="s">
        <v>916</v>
      </c>
      <c r="D12702" s="190" t="s">
        <v>479</v>
      </c>
      <c r="E12702" s="191">
        <v>0</v>
      </c>
    </row>
    <row r="12703" spans="1:5" x14ac:dyDescent="0.25">
      <c r="A12703" s="188">
        <v>3705052639</v>
      </c>
      <c r="B12703" s="188" t="s">
        <v>13088</v>
      </c>
      <c r="C12703" s="188" t="s">
        <v>916</v>
      </c>
      <c r="D12703" s="188" t="s">
        <v>479</v>
      </c>
      <c r="E12703" s="189">
        <v>0</v>
      </c>
    </row>
    <row r="12704" spans="1:5" x14ac:dyDescent="0.25">
      <c r="A12704" s="190">
        <v>3705052640</v>
      </c>
      <c r="B12704" s="190" t="s">
        <v>13089</v>
      </c>
      <c r="C12704" s="190" t="s">
        <v>916</v>
      </c>
      <c r="D12704" s="190" t="s">
        <v>479</v>
      </c>
      <c r="E12704" s="191">
        <v>0</v>
      </c>
    </row>
    <row r="12705" spans="1:5" x14ac:dyDescent="0.25">
      <c r="A12705" s="188">
        <v>3705052641</v>
      </c>
      <c r="B12705" s="188" t="s">
        <v>13090</v>
      </c>
      <c r="C12705" s="188" t="s">
        <v>916</v>
      </c>
      <c r="D12705" s="188" t="s">
        <v>479</v>
      </c>
      <c r="E12705" s="189">
        <v>0</v>
      </c>
    </row>
    <row r="12706" spans="1:5" x14ac:dyDescent="0.25">
      <c r="A12706" s="190">
        <v>3705052642</v>
      </c>
      <c r="B12706" s="190" t="s">
        <v>13091</v>
      </c>
      <c r="C12706" s="190" t="s">
        <v>916</v>
      </c>
      <c r="D12706" s="190" t="s">
        <v>479</v>
      </c>
      <c r="E12706" s="191">
        <v>0</v>
      </c>
    </row>
    <row r="12707" spans="1:5" x14ac:dyDescent="0.25">
      <c r="A12707" s="188">
        <v>3705052643</v>
      </c>
      <c r="B12707" s="188" t="s">
        <v>13092</v>
      </c>
      <c r="C12707" s="188" t="s">
        <v>916</v>
      </c>
      <c r="D12707" s="188" t="s">
        <v>1975</v>
      </c>
      <c r="E12707" s="189">
        <v>0</v>
      </c>
    </row>
    <row r="12708" spans="1:5" x14ac:dyDescent="0.25">
      <c r="A12708" s="190">
        <v>3705052644</v>
      </c>
      <c r="B12708" s="190" t="s">
        <v>13093</v>
      </c>
      <c r="C12708" s="190" t="s">
        <v>916</v>
      </c>
      <c r="D12708" s="190" t="s">
        <v>479</v>
      </c>
      <c r="E12708" s="191">
        <v>0</v>
      </c>
    </row>
    <row r="12709" spans="1:5" x14ac:dyDescent="0.25">
      <c r="A12709" s="188">
        <v>3705052645</v>
      </c>
      <c r="B12709" s="188" t="s">
        <v>13094</v>
      </c>
      <c r="C12709" s="188" t="s">
        <v>916</v>
      </c>
      <c r="D12709" s="188" t="s">
        <v>479</v>
      </c>
      <c r="E12709" s="189">
        <v>0</v>
      </c>
    </row>
    <row r="12710" spans="1:5" x14ac:dyDescent="0.25">
      <c r="A12710" s="190">
        <v>3705052646</v>
      </c>
      <c r="B12710" s="190" t="s">
        <v>13095</v>
      </c>
      <c r="C12710" s="190" t="s">
        <v>916</v>
      </c>
      <c r="D12710" s="190" t="s">
        <v>479</v>
      </c>
      <c r="E12710" s="191">
        <v>0</v>
      </c>
    </row>
    <row r="12711" spans="1:5" x14ac:dyDescent="0.25">
      <c r="A12711" s="188">
        <v>3705052647</v>
      </c>
      <c r="B12711" s="188" t="s">
        <v>13096</v>
      </c>
      <c r="C12711" s="188" t="s">
        <v>916</v>
      </c>
      <c r="D12711" s="188" t="s">
        <v>479</v>
      </c>
      <c r="E12711" s="189">
        <v>0</v>
      </c>
    </row>
    <row r="12712" spans="1:5" x14ac:dyDescent="0.25">
      <c r="A12712" s="190">
        <v>3705052648</v>
      </c>
      <c r="B12712" s="190" t="s">
        <v>13097</v>
      </c>
      <c r="C12712" s="190" t="s">
        <v>916</v>
      </c>
      <c r="D12712" s="190" t="s">
        <v>479</v>
      </c>
      <c r="E12712" s="191">
        <v>0</v>
      </c>
    </row>
    <row r="12713" spans="1:5" x14ac:dyDescent="0.25">
      <c r="A12713" s="188">
        <v>3705052649</v>
      </c>
      <c r="B12713" s="188" t="s">
        <v>13098</v>
      </c>
      <c r="C12713" s="188" t="s">
        <v>916</v>
      </c>
      <c r="D12713" s="188" t="s">
        <v>479</v>
      </c>
      <c r="E12713" s="189">
        <v>0</v>
      </c>
    </row>
    <row r="12714" spans="1:5" x14ac:dyDescent="0.25">
      <c r="A12714" s="190">
        <v>3705052650</v>
      </c>
      <c r="B12714" s="190" t="s">
        <v>13099</v>
      </c>
      <c r="C12714" s="190" t="s">
        <v>916</v>
      </c>
      <c r="D12714" s="190" t="s">
        <v>479</v>
      </c>
      <c r="E12714" s="191">
        <v>0</v>
      </c>
    </row>
    <row r="12715" spans="1:5" x14ac:dyDescent="0.25">
      <c r="A12715" s="188">
        <v>3705052651</v>
      </c>
      <c r="B12715" s="188" t="s">
        <v>13100</v>
      </c>
      <c r="C12715" s="188" t="s">
        <v>916</v>
      </c>
      <c r="D12715" s="188" t="s">
        <v>479</v>
      </c>
      <c r="E12715" s="189">
        <v>0</v>
      </c>
    </row>
    <row r="12716" spans="1:5" x14ac:dyDescent="0.25">
      <c r="A12716" s="190">
        <v>3705052652</v>
      </c>
      <c r="B12716" s="190" t="s">
        <v>13101</v>
      </c>
      <c r="C12716" s="190" t="s">
        <v>916</v>
      </c>
      <c r="D12716" s="190" t="s">
        <v>479</v>
      </c>
      <c r="E12716" s="191">
        <v>0</v>
      </c>
    </row>
    <row r="12717" spans="1:5" x14ac:dyDescent="0.25">
      <c r="A12717" s="188">
        <v>3705052653</v>
      </c>
      <c r="B12717" s="188" t="s">
        <v>5538</v>
      </c>
      <c r="C12717" s="188" t="s">
        <v>916</v>
      </c>
      <c r="D12717" s="188" t="s">
        <v>479</v>
      </c>
      <c r="E12717" s="189">
        <v>0</v>
      </c>
    </row>
    <row r="12718" spans="1:5" x14ac:dyDescent="0.25">
      <c r="A12718" s="190">
        <v>3705052654</v>
      </c>
      <c r="B12718" s="190" t="s">
        <v>13102</v>
      </c>
      <c r="C12718" s="190" t="s">
        <v>916</v>
      </c>
      <c r="D12718" s="190" t="s">
        <v>479</v>
      </c>
      <c r="E12718" s="191">
        <v>0</v>
      </c>
    </row>
    <row r="12719" spans="1:5" x14ac:dyDescent="0.25">
      <c r="A12719" s="188">
        <v>3705052655</v>
      </c>
      <c r="B12719" s="188" t="s">
        <v>13103</v>
      </c>
      <c r="C12719" s="188" t="s">
        <v>916</v>
      </c>
      <c r="D12719" s="188" t="s">
        <v>874</v>
      </c>
      <c r="E12719" s="189">
        <v>0</v>
      </c>
    </row>
    <row r="12720" spans="1:5" x14ac:dyDescent="0.25">
      <c r="A12720" s="190">
        <v>3705052656</v>
      </c>
      <c r="B12720" s="190" t="s">
        <v>13104</v>
      </c>
      <c r="C12720" s="190" t="s">
        <v>916</v>
      </c>
      <c r="D12720" s="190" t="s">
        <v>479</v>
      </c>
      <c r="E12720" s="191">
        <v>0</v>
      </c>
    </row>
    <row r="12721" spans="1:5" x14ac:dyDescent="0.25">
      <c r="A12721" s="188">
        <v>3705052657</v>
      </c>
      <c r="B12721" s="188" t="s">
        <v>13105</v>
      </c>
      <c r="C12721" s="188" t="s">
        <v>916</v>
      </c>
      <c r="D12721" s="188" t="s">
        <v>479</v>
      </c>
      <c r="E12721" s="189">
        <v>0</v>
      </c>
    </row>
    <row r="12722" spans="1:5" x14ac:dyDescent="0.25">
      <c r="A12722" s="190">
        <v>3705052658</v>
      </c>
      <c r="B12722" s="190" t="s">
        <v>13106</v>
      </c>
      <c r="C12722" s="190" t="s">
        <v>916</v>
      </c>
      <c r="D12722" s="190" t="s">
        <v>479</v>
      </c>
      <c r="E12722" s="191">
        <v>0</v>
      </c>
    </row>
    <row r="12723" spans="1:5" x14ac:dyDescent="0.25">
      <c r="A12723" s="188">
        <v>3705052659</v>
      </c>
      <c r="B12723" s="188" t="s">
        <v>13107</v>
      </c>
      <c r="C12723" s="188" t="s">
        <v>916</v>
      </c>
      <c r="D12723" s="188" t="s">
        <v>481</v>
      </c>
      <c r="E12723" s="189">
        <v>0</v>
      </c>
    </row>
    <row r="12724" spans="1:5" x14ac:dyDescent="0.25">
      <c r="A12724" s="190">
        <v>3705052660</v>
      </c>
      <c r="B12724" s="190" t="s">
        <v>13108</v>
      </c>
      <c r="C12724" s="190" t="s">
        <v>916</v>
      </c>
      <c r="D12724" s="190" t="s">
        <v>479</v>
      </c>
      <c r="E12724" s="191">
        <v>0</v>
      </c>
    </row>
    <row r="12725" spans="1:5" x14ac:dyDescent="0.25">
      <c r="A12725" s="188">
        <v>3705052661</v>
      </c>
      <c r="B12725" s="188" t="s">
        <v>13109</v>
      </c>
      <c r="C12725" s="188" t="s">
        <v>916</v>
      </c>
      <c r="D12725" s="188" t="s">
        <v>1981</v>
      </c>
      <c r="E12725" s="189">
        <v>0</v>
      </c>
    </row>
    <row r="12726" spans="1:5" x14ac:dyDescent="0.25">
      <c r="A12726" s="190">
        <v>3705052662</v>
      </c>
      <c r="B12726" s="190" t="s">
        <v>13110</v>
      </c>
      <c r="C12726" s="190" t="s">
        <v>916</v>
      </c>
      <c r="D12726" s="190" t="s">
        <v>750</v>
      </c>
      <c r="E12726" s="191">
        <v>0</v>
      </c>
    </row>
    <row r="12727" spans="1:5" x14ac:dyDescent="0.25">
      <c r="A12727" s="188">
        <v>3705052663</v>
      </c>
      <c r="B12727" s="188" t="s">
        <v>13111</v>
      </c>
      <c r="C12727" s="188" t="s">
        <v>916</v>
      </c>
      <c r="D12727" s="188" t="s">
        <v>480</v>
      </c>
      <c r="E12727" s="189">
        <v>0</v>
      </c>
    </row>
    <row r="12728" spans="1:5" x14ac:dyDescent="0.25">
      <c r="A12728" s="190">
        <v>3705052664</v>
      </c>
      <c r="B12728" s="190" t="s">
        <v>13112</v>
      </c>
      <c r="C12728" s="190" t="s">
        <v>916</v>
      </c>
      <c r="D12728" s="190" t="s">
        <v>1975</v>
      </c>
      <c r="E12728" s="191">
        <v>0</v>
      </c>
    </row>
    <row r="12729" spans="1:5" x14ac:dyDescent="0.25">
      <c r="A12729" s="188">
        <v>3705052665</v>
      </c>
      <c r="B12729" s="188" t="s">
        <v>13113</v>
      </c>
      <c r="C12729" s="188" t="s">
        <v>916</v>
      </c>
      <c r="D12729" s="188" t="s">
        <v>479</v>
      </c>
      <c r="E12729" s="189">
        <v>0</v>
      </c>
    </row>
    <row r="12730" spans="1:5" x14ac:dyDescent="0.25">
      <c r="A12730" s="190">
        <v>3705052666</v>
      </c>
      <c r="B12730" s="190" t="s">
        <v>13114</v>
      </c>
      <c r="C12730" s="190" t="s">
        <v>916</v>
      </c>
      <c r="D12730" s="190" t="s">
        <v>1975</v>
      </c>
      <c r="E12730" s="191">
        <v>0</v>
      </c>
    </row>
    <row r="12731" spans="1:5" x14ac:dyDescent="0.25">
      <c r="A12731" s="188">
        <v>3705052667</v>
      </c>
      <c r="B12731" s="188" t="s">
        <v>12143</v>
      </c>
      <c r="C12731" s="188" t="s">
        <v>916</v>
      </c>
      <c r="D12731" s="188" t="s">
        <v>479</v>
      </c>
      <c r="E12731" s="189">
        <v>0</v>
      </c>
    </row>
    <row r="12732" spans="1:5" x14ac:dyDescent="0.25">
      <c r="A12732" s="190">
        <v>3705052668</v>
      </c>
      <c r="B12732" s="190" t="s">
        <v>13115</v>
      </c>
      <c r="C12732" s="190" t="s">
        <v>916</v>
      </c>
      <c r="D12732" s="190" t="s">
        <v>479</v>
      </c>
      <c r="E12732" s="191">
        <v>0</v>
      </c>
    </row>
    <row r="12733" spans="1:5" x14ac:dyDescent="0.25">
      <c r="A12733" s="188">
        <v>3705052669</v>
      </c>
      <c r="B12733" s="188" t="s">
        <v>13116</v>
      </c>
      <c r="C12733" s="188" t="s">
        <v>916</v>
      </c>
      <c r="D12733" s="188" t="s">
        <v>479</v>
      </c>
      <c r="E12733" s="189">
        <v>0</v>
      </c>
    </row>
    <row r="12734" spans="1:5" x14ac:dyDescent="0.25">
      <c r="A12734" s="190">
        <v>3705052670</v>
      </c>
      <c r="B12734" s="190" t="s">
        <v>13117</v>
      </c>
      <c r="C12734" s="190" t="s">
        <v>916</v>
      </c>
      <c r="D12734" s="190" t="s">
        <v>2002</v>
      </c>
      <c r="E12734" s="191">
        <v>0</v>
      </c>
    </row>
    <row r="12735" spans="1:5" x14ac:dyDescent="0.25">
      <c r="A12735" s="188">
        <v>3705052671</v>
      </c>
      <c r="B12735" s="188" t="s">
        <v>13118</v>
      </c>
      <c r="C12735" s="188" t="s">
        <v>916</v>
      </c>
      <c r="D12735" s="188" t="s">
        <v>2002</v>
      </c>
      <c r="E12735" s="189">
        <v>0</v>
      </c>
    </row>
    <row r="12736" spans="1:5" x14ac:dyDescent="0.25">
      <c r="A12736" s="190">
        <v>3705052672</v>
      </c>
      <c r="B12736" s="190" t="s">
        <v>13119</v>
      </c>
      <c r="C12736" s="190" t="s">
        <v>916</v>
      </c>
      <c r="D12736" s="190" t="s">
        <v>2002</v>
      </c>
      <c r="E12736" s="191">
        <v>0</v>
      </c>
    </row>
    <row r="12737" spans="1:5" x14ac:dyDescent="0.25">
      <c r="A12737" s="188">
        <v>3705052673</v>
      </c>
      <c r="B12737" s="188" t="s">
        <v>13120</v>
      </c>
      <c r="C12737" s="188" t="s">
        <v>916</v>
      </c>
      <c r="D12737" s="188" t="s">
        <v>2002</v>
      </c>
      <c r="E12737" s="189">
        <v>0</v>
      </c>
    </row>
    <row r="12738" spans="1:5" x14ac:dyDescent="0.25">
      <c r="A12738" s="190">
        <v>3705052674</v>
      </c>
      <c r="B12738" s="190" t="s">
        <v>13121</v>
      </c>
      <c r="C12738" s="190" t="s">
        <v>916</v>
      </c>
      <c r="D12738" s="190" t="s">
        <v>2002</v>
      </c>
      <c r="E12738" s="191">
        <v>0</v>
      </c>
    </row>
    <row r="12739" spans="1:5" x14ac:dyDescent="0.25">
      <c r="A12739" s="188">
        <v>3705052675</v>
      </c>
      <c r="B12739" s="188" t="s">
        <v>13122</v>
      </c>
      <c r="C12739" s="188" t="s">
        <v>916</v>
      </c>
      <c r="D12739" s="188" t="s">
        <v>2062</v>
      </c>
      <c r="E12739" s="189">
        <v>0</v>
      </c>
    </row>
    <row r="12740" spans="1:5" x14ac:dyDescent="0.25">
      <c r="A12740" s="190">
        <v>3705052676</v>
      </c>
      <c r="B12740" s="190" t="s">
        <v>13123</v>
      </c>
      <c r="C12740" s="190" t="s">
        <v>916</v>
      </c>
      <c r="D12740" s="190" t="s">
        <v>874</v>
      </c>
      <c r="E12740" s="191">
        <v>0</v>
      </c>
    </row>
    <row r="12741" spans="1:5" x14ac:dyDescent="0.25">
      <c r="A12741" s="188">
        <v>3705052677</v>
      </c>
      <c r="B12741" s="188" t="s">
        <v>13124</v>
      </c>
      <c r="C12741" s="188" t="s">
        <v>916</v>
      </c>
      <c r="D12741" s="188" t="s">
        <v>478</v>
      </c>
      <c r="E12741" s="189">
        <v>0</v>
      </c>
    </row>
    <row r="12742" spans="1:5" x14ac:dyDescent="0.25">
      <c r="A12742" s="190">
        <v>3705052678</v>
      </c>
      <c r="B12742" s="190" t="s">
        <v>13125</v>
      </c>
      <c r="C12742" s="190" t="s">
        <v>916</v>
      </c>
      <c r="D12742" s="190" t="s">
        <v>874</v>
      </c>
      <c r="E12742" s="191">
        <v>0</v>
      </c>
    </row>
    <row r="12743" spans="1:5" x14ac:dyDescent="0.25">
      <c r="A12743" s="188">
        <v>3705052679</v>
      </c>
      <c r="B12743" s="188" t="s">
        <v>13126</v>
      </c>
      <c r="C12743" s="188" t="s">
        <v>916</v>
      </c>
      <c r="D12743" s="188" t="s">
        <v>479</v>
      </c>
      <c r="E12743" s="189">
        <v>0</v>
      </c>
    </row>
    <row r="12744" spans="1:5" x14ac:dyDescent="0.25">
      <c r="A12744" s="190">
        <v>3705052680</v>
      </c>
      <c r="B12744" s="190" t="s">
        <v>13127</v>
      </c>
      <c r="C12744" s="190" t="s">
        <v>916</v>
      </c>
      <c r="D12744" s="190" t="s">
        <v>479</v>
      </c>
      <c r="E12744" s="191">
        <v>0</v>
      </c>
    </row>
    <row r="12745" spans="1:5" x14ac:dyDescent="0.25">
      <c r="A12745" s="188">
        <v>3705052681</v>
      </c>
      <c r="B12745" s="188" t="s">
        <v>13128</v>
      </c>
      <c r="C12745" s="188" t="s">
        <v>916</v>
      </c>
      <c r="D12745" s="188" t="s">
        <v>479</v>
      </c>
      <c r="E12745" s="189">
        <v>0</v>
      </c>
    </row>
    <row r="12746" spans="1:5" x14ac:dyDescent="0.25">
      <c r="A12746" s="190">
        <v>3705052682</v>
      </c>
      <c r="B12746" s="190" t="s">
        <v>13129</v>
      </c>
      <c r="C12746" s="190" t="s">
        <v>916</v>
      </c>
      <c r="D12746" s="190" t="s">
        <v>479</v>
      </c>
      <c r="E12746" s="191">
        <v>0</v>
      </c>
    </row>
    <row r="12747" spans="1:5" x14ac:dyDescent="0.25">
      <c r="A12747" s="188">
        <v>3705052683</v>
      </c>
      <c r="B12747" s="188" t="s">
        <v>13130</v>
      </c>
      <c r="C12747" s="188" t="s">
        <v>916</v>
      </c>
      <c r="D12747" s="188" t="s">
        <v>479</v>
      </c>
      <c r="E12747" s="189">
        <v>0</v>
      </c>
    </row>
    <row r="12748" spans="1:5" x14ac:dyDescent="0.25">
      <c r="A12748" s="190">
        <v>3705052684</v>
      </c>
      <c r="B12748" s="190" t="s">
        <v>13131</v>
      </c>
      <c r="C12748" s="190" t="s">
        <v>916</v>
      </c>
      <c r="D12748" s="190" t="s">
        <v>479</v>
      </c>
      <c r="E12748" s="191">
        <v>0</v>
      </c>
    </row>
    <row r="12749" spans="1:5" x14ac:dyDescent="0.25">
      <c r="A12749" s="188">
        <v>3705052685</v>
      </c>
      <c r="B12749" s="188" t="s">
        <v>13132</v>
      </c>
      <c r="C12749" s="188" t="s">
        <v>916</v>
      </c>
      <c r="D12749" s="188" t="s">
        <v>479</v>
      </c>
      <c r="E12749" s="189">
        <v>0</v>
      </c>
    </row>
    <row r="12750" spans="1:5" x14ac:dyDescent="0.25">
      <c r="A12750" s="190">
        <v>3705052686</v>
      </c>
      <c r="B12750" s="190" t="s">
        <v>13133</v>
      </c>
      <c r="C12750" s="190" t="s">
        <v>916</v>
      </c>
      <c r="D12750" s="190" t="s">
        <v>479</v>
      </c>
      <c r="E12750" s="191">
        <v>0</v>
      </c>
    </row>
    <row r="12751" spans="1:5" x14ac:dyDescent="0.25">
      <c r="A12751" s="188">
        <v>3705052687</v>
      </c>
      <c r="B12751" s="188" t="s">
        <v>13134</v>
      </c>
      <c r="C12751" s="188" t="s">
        <v>916</v>
      </c>
      <c r="D12751" s="188" t="s">
        <v>479</v>
      </c>
      <c r="E12751" s="189">
        <v>0</v>
      </c>
    </row>
    <row r="12752" spans="1:5" x14ac:dyDescent="0.25">
      <c r="A12752" s="190">
        <v>3705052688</v>
      </c>
      <c r="B12752" s="190" t="s">
        <v>13135</v>
      </c>
      <c r="C12752" s="190" t="s">
        <v>916</v>
      </c>
      <c r="D12752" s="190" t="s">
        <v>1975</v>
      </c>
      <c r="E12752" s="191">
        <v>0</v>
      </c>
    </row>
    <row r="12753" spans="1:5" x14ac:dyDescent="0.25">
      <c r="A12753" s="188">
        <v>3705052689</v>
      </c>
      <c r="B12753" s="188" t="s">
        <v>13136</v>
      </c>
      <c r="C12753" s="188" t="s">
        <v>916</v>
      </c>
      <c r="D12753" s="188" t="s">
        <v>479</v>
      </c>
      <c r="E12753" s="189">
        <v>0</v>
      </c>
    </row>
    <row r="12754" spans="1:5" x14ac:dyDescent="0.25">
      <c r="A12754" s="190">
        <v>3705052690</v>
      </c>
      <c r="B12754" s="190" t="s">
        <v>13137</v>
      </c>
      <c r="C12754" s="190" t="s">
        <v>916</v>
      </c>
      <c r="D12754" s="190" t="s">
        <v>1975</v>
      </c>
      <c r="E12754" s="191">
        <v>0</v>
      </c>
    </row>
    <row r="12755" spans="1:5" x14ac:dyDescent="0.25">
      <c r="A12755" s="188">
        <v>3705052691</v>
      </c>
      <c r="B12755" s="188" t="s">
        <v>13138</v>
      </c>
      <c r="C12755" s="188" t="s">
        <v>916</v>
      </c>
      <c r="D12755" s="188" t="s">
        <v>479</v>
      </c>
      <c r="E12755" s="189">
        <v>0</v>
      </c>
    </row>
    <row r="12756" spans="1:5" x14ac:dyDescent="0.25">
      <c r="A12756" s="190">
        <v>3705052692</v>
      </c>
      <c r="B12756" s="190" t="s">
        <v>12144</v>
      </c>
      <c r="C12756" s="190" t="s">
        <v>916</v>
      </c>
      <c r="D12756" s="190" t="s">
        <v>874</v>
      </c>
      <c r="E12756" s="191">
        <v>0</v>
      </c>
    </row>
    <row r="12757" spans="1:5" x14ac:dyDescent="0.25">
      <c r="A12757" s="188">
        <v>3705052693</v>
      </c>
      <c r="B12757" s="188" t="s">
        <v>13139</v>
      </c>
      <c r="C12757" s="188" t="s">
        <v>916</v>
      </c>
      <c r="D12757" s="188" t="s">
        <v>1975</v>
      </c>
      <c r="E12757" s="189">
        <v>0</v>
      </c>
    </row>
    <row r="12758" spans="1:5" x14ac:dyDescent="0.25">
      <c r="A12758" s="190">
        <v>3705052694</v>
      </c>
      <c r="B12758" s="190" t="s">
        <v>13140</v>
      </c>
      <c r="C12758" s="190" t="s">
        <v>916</v>
      </c>
      <c r="D12758" s="190" t="s">
        <v>479</v>
      </c>
      <c r="E12758" s="191">
        <v>0</v>
      </c>
    </row>
    <row r="12759" spans="1:5" x14ac:dyDescent="0.25">
      <c r="A12759" s="188">
        <v>3705052695</v>
      </c>
      <c r="B12759" s="188" t="s">
        <v>13141</v>
      </c>
      <c r="C12759" s="188" t="s">
        <v>916</v>
      </c>
      <c r="D12759" s="188" t="s">
        <v>1975</v>
      </c>
      <c r="E12759" s="189">
        <v>0</v>
      </c>
    </row>
    <row r="12760" spans="1:5" x14ac:dyDescent="0.25">
      <c r="A12760" s="190">
        <v>3705052696</v>
      </c>
      <c r="B12760" s="190" t="s">
        <v>13142</v>
      </c>
      <c r="C12760" s="190" t="s">
        <v>916</v>
      </c>
      <c r="D12760" s="190" t="s">
        <v>1975</v>
      </c>
      <c r="E12760" s="191">
        <v>0</v>
      </c>
    </row>
    <row r="12761" spans="1:5" x14ac:dyDescent="0.25">
      <c r="A12761" s="188">
        <v>3705052697</v>
      </c>
      <c r="B12761" s="188" t="s">
        <v>13143</v>
      </c>
      <c r="C12761" s="188" t="s">
        <v>916</v>
      </c>
      <c r="D12761" s="188" t="s">
        <v>1975</v>
      </c>
      <c r="E12761" s="189">
        <v>0</v>
      </c>
    </row>
    <row r="12762" spans="1:5" x14ac:dyDescent="0.25">
      <c r="A12762" s="190">
        <v>3705052698</v>
      </c>
      <c r="B12762" s="190" t="s">
        <v>13144</v>
      </c>
      <c r="C12762" s="190" t="s">
        <v>916</v>
      </c>
      <c r="D12762" s="190" t="s">
        <v>1975</v>
      </c>
      <c r="E12762" s="191">
        <v>0</v>
      </c>
    </row>
    <row r="12763" spans="1:5" x14ac:dyDescent="0.25">
      <c r="A12763" s="188">
        <v>3705052699</v>
      </c>
      <c r="B12763" s="188" t="s">
        <v>13145</v>
      </c>
      <c r="C12763" s="188" t="s">
        <v>916</v>
      </c>
      <c r="D12763" s="188" t="s">
        <v>1975</v>
      </c>
      <c r="E12763" s="189">
        <v>0</v>
      </c>
    </row>
    <row r="12764" spans="1:5" x14ac:dyDescent="0.25">
      <c r="A12764" s="190">
        <v>3705052700</v>
      </c>
      <c r="B12764" s="190" t="s">
        <v>13146</v>
      </c>
      <c r="C12764" s="190" t="s">
        <v>916</v>
      </c>
      <c r="D12764" s="190" t="s">
        <v>2062</v>
      </c>
      <c r="E12764" s="191">
        <v>0</v>
      </c>
    </row>
    <row r="12765" spans="1:5" x14ac:dyDescent="0.25">
      <c r="A12765" s="188">
        <v>3705052701</v>
      </c>
      <c r="B12765" s="188" t="s">
        <v>13147</v>
      </c>
      <c r="C12765" s="188" t="s">
        <v>916</v>
      </c>
      <c r="D12765" s="188" t="s">
        <v>1975</v>
      </c>
      <c r="E12765" s="189">
        <v>0</v>
      </c>
    </row>
    <row r="12766" spans="1:5" x14ac:dyDescent="0.25">
      <c r="A12766" s="190">
        <v>3705052702</v>
      </c>
      <c r="B12766" s="190" t="s">
        <v>13148</v>
      </c>
      <c r="C12766" s="190" t="s">
        <v>916</v>
      </c>
      <c r="D12766" s="190" t="s">
        <v>479</v>
      </c>
      <c r="E12766" s="191">
        <v>0</v>
      </c>
    </row>
    <row r="12767" spans="1:5" x14ac:dyDescent="0.25">
      <c r="A12767" s="188">
        <v>3705052703</v>
      </c>
      <c r="B12767" s="188" t="s">
        <v>13149</v>
      </c>
      <c r="C12767" s="188" t="s">
        <v>916</v>
      </c>
      <c r="D12767" s="188" t="s">
        <v>1975</v>
      </c>
      <c r="E12767" s="189">
        <v>0</v>
      </c>
    </row>
    <row r="12768" spans="1:5" x14ac:dyDescent="0.25">
      <c r="A12768" s="190">
        <v>3705052704</v>
      </c>
      <c r="B12768" s="190" t="s">
        <v>13150</v>
      </c>
      <c r="C12768" s="190" t="s">
        <v>916</v>
      </c>
      <c r="D12768" s="190" t="s">
        <v>874</v>
      </c>
      <c r="E12768" s="191">
        <v>0</v>
      </c>
    </row>
    <row r="12769" spans="1:5" x14ac:dyDescent="0.25">
      <c r="A12769" s="188">
        <v>3705052705</v>
      </c>
      <c r="B12769" s="188" t="s">
        <v>12316</v>
      </c>
      <c r="C12769" s="188" t="s">
        <v>916</v>
      </c>
      <c r="D12769" s="188" t="s">
        <v>874</v>
      </c>
      <c r="E12769" s="189">
        <v>0</v>
      </c>
    </row>
    <row r="12770" spans="1:5" x14ac:dyDescent="0.25">
      <c r="A12770" s="190">
        <v>3705052706</v>
      </c>
      <c r="B12770" s="190" t="s">
        <v>13151</v>
      </c>
      <c r="C12770" s="190" t="s">
        <v>916</v>
      </c>
      <c r="D12770" s="190" t="s">
        <v>1975</v>
      </c>
      <c r="E12770" s="191">
        <v>0</v>
      </c>
    </row>
    <row r="12771" spans="1:5" x14ac:dyDescent="0.25">
      <c r="A12771" s="188">
        <v>3705052707</v>
      </c>
      <c r="B12771" s="188" t="s">
        <v>13152</v>
      </c>
      <c r="C12771" s="188" t="s">
        <v>916</v>
      </c>
      <c r="D12771" s="188" t="s">
        <v>1975</v>
      </c>
      <c r="E12771" s="189">
        <v>0</v>
      </c>
    </row>
    <row r="12772" spans="1:5" x14ac:dyDescent="0.25">
      <c r="A12772" s="190">
        <v>3705052708</v>
      </c>
      <c r="B12772" s="190" t="s">
        <v>13153</v>
      </c>
      <c r="C12772" s="190" t="s">
        <v>916</v>
      </c>
      <c r="D12772" s="190" t="s">
        <v>1975</v>
      </c>
      <c r="E12772" s="191">
        <v>0</v>
      </c>
    </row>
    <row r="12773" spans="1:5" x14ac:dyDescent="0.25">
      <c r="A12773" s="188">
        <v>3705052709</v>
      </c>
      <c r="B12773" s="188" t="s">
        <v>12145</v>
      </c>
      <c r="C12773" s="188" t="s">
        <v>916</v>
      </c>
      <c r="D12773" s="188" t="s">
        <v>3419</v>
      </c>
      <c r="E12773" s="189">
        <v>0</v>
      </c>
    </row>
    <row r="12774" spans="1:5" x14ac:dyDescent="0.25">
      <c r="A12774" s="190">
        <v>3705052710</v>
      </c>
      <c r="B12774" s="190" t="s">
        <v>13154</v>
      </c>
      <c r="C12774" s="190" t="s">
        <v>916</v>
      </c>
      <c r="D12774" s="190" t="s">
        <v>1975</v>
      </c>
      <c r="E12774" s="191">
        <v>0</v>
      </c>
    </row>
    <row r="12775" spans="1:5" x14ac:dyDescent="0.25">
      <c r="A12775" s="188">
        <v>3705052711</v>
      </c>
      <c r="B12775" s="188" t="s">
        <v>13155</v>
      </c>
      <c r="C12775" s="188" t="s">
        <v>916</v>
      </c>
      <c r="D12775" s="188" t="s">
        <v>1975</v>
      </c>
      <c r="E12775" s="189">
        <v>0</v>
      </c>
    </row>
    <row r="12776" spans="1:5" x14ac:dyDescent="0.25">
      <c r="A12776" s="190">
        <v>3705052712</v>
      </c>
      <c r="B12776" s="190" t="s">
        <v>13156</v>
      </c>
      <c r="C12776" s="190" t="s">
        <v>916</v>
      </c>
      <c r="D12776" s="190" t="s">
        <v>1975</v>
      </c>
      <c r="E12776" s="191">
        <v>0</v>
      </c>
    </row>
    <row r="12777" spans="1:5" x14ac:dyDescent="0.25">
      <c r="A12777" s="188">
        <v>3705052713</v>
      </c>
      <c r="B12777" s="188" t="s">
        <v>13157</v>
      </c>
      <c r="C12777" s="188" t="s">
        <v>916</v>
      </c>
      <c r="D12777" s="188" t="s">
        <v>1975</v>
      </c>
      <c r="E12777" s="189">
        <v>0</v>
      </c>
    </row>
    <row r="12778" spans="1:5" x14ac:dyDescent="0.25">
      <c r="A12778" s="190">
        <v>3705052714</v>
      </c>
      <c r="B12778" s="190" t="s">
        <v>13158</v>
      </c>
      <c r="C12778" s="190" t="s">
        <v>916</v>
      </c>
      <c r="D12778" s="190" t="s">
        <v>1975</v>
      </c>
      <c r="E12778" s="191">
        <v>0</v>
      </c>
    </row>
    <row r="12779" spans="1:5" x14ac:dyDescent="0.25">
      <c r="A12779" s="188">
        <v>3705052715</v>
      </c>
      <c r="B12779" s="188" t="s">
        <v>13159</v>
      </c>
      <c r="C12779" s="188" t="s">
        <v>916</v>
      </c>
      <c r="D12779" s="188" t="s">
        <v>479</v>
      </c>
      <c r="E12779" s="189">
        <v>0</v>
      </c>
    </row>
    <row r="12780" spans="1:5" x14ac:dyDescent="0.25">
      <c r="A12780" s="190">
        <v>3705052716</v>
      </c>
      <c r="B12780" s="190" t="s">
        <v>13160</v>
      </c>
      <c r="C12780" s="190" t="s">
        <v>916</v>
      </c>
      <c r="D12780" s="190" t="s">
        <v>1975</v>
      </c>
      <c r="E12780" s="191">
        <v>0</v>
      </c>
    </row>
    <row r="12781" spans="1:5" x14ac:dyDescent="0.25">
      <c r="A12781" s="188">
        <v>3705052717</v>
      </c>
      <c r="B12781" s="188" t="s">
        <v>13161</v>
      </c>
      <c r="C12781" s="188" t="s">
        <v>916</v>
      </c>
      <c r="D12781" s="188" t="s">
        <v>479</v>
      </c>
      <c r="E12781" s="189">
        <v>0</v>
      </c>
    </row>
    <row r="12782" spans="1:5" x14ac:dyDescent="0.25">
      <c r="A12782" s="190">
        <v>3705052718</v>
      </c>
      <c r="B12782" s="190" t="s">
        <v>13162</v>
      </c>
      <c r="C12782" s="190" t="s">
        <v>916</v>
      </c>
      <c r="D12782" s="190" t="s">
        <v>479</v>
      </c>
      <c r="E12782" s="191">
        <v>0</v>
      </c>
    </row>
    <row r="12783" spans="1:5" x14ac:dyDescent="0.25">
      <c r="A12783" s="188">
        <v>3705052719</v>
      </c>
      <c r="B12783" s="188" t="s">
        <v>13163</v>
      </c>
      <c r="C12783" s="188" t="s">
        <v>916</v>
      </c>
      <c r="D12783" s="188" t="s">
        <v>479</v>
      </c>
      <c r="E12783" s="189">
        <v>0</v>
      </c>
    </row>
    <row r="12784" spans="1:5" x14ac:dyDescent="0.25">
      <c r="A12784" s="190">
        <v>3705052720</v>
      </c>
      <c r="B12784" s="190" t="s">
        <v>13164</v>
      </c>
      <c r="C12784" s="190" t="s">
        <v>916</v>
      </c>
      <c r="D12784" s="190" t="s">
        <v>479</v>
      </c>
      <c r="E12784" s="191">
        <v>0</v>
      </c>
    </row>
    <row r="12785" spans="1:5" x14ac:dyDescent="0.25">
      <c r="A12785" s="188">
        <v>3705052721</v>
      </c>
      <c r="B12785" s="188" t="s">
        <v>13165</v>
      </c>
      <c r="C12785" s="188" t="s">
        <v>916</v>
      </c>
      <c r="D12785" s="188" t="s">
        <v>479</v>
      </c>
      <c r="E12785" s="189">
        <v>0</v>
      </c>
    </row>
    <row r="12786" spans="1:5" x14ac:dyDescent="0.25">
      <c r="A12786" s="190">
        <v>3705052722</v>
      </c>
      <c r="B12786" s="190" t="s">
        <v>13166</v>
      </c>
      <c r="C12786" s="190" t="s">
        <v>916</v>
      </c>
      <c r="D12786" s="190" t="s">
        <v>479</v>
      </c>
      <c r="E12786" s="191">
        <v>0</v>
      </c>
    </row>
    <row r="12787" spans="1:5" x14ac:dyDescent="0.25">
      <c r="A12787" s="188">
        <v>3705052723</v>
      </c>
      <c r="B12787" s="188" t="s">
        <v>13167</v>
      </c>
      <c r="C12787" s="188" t="s">
        <v>916</v>
      </c>
      <c r="D12787" s="188" t="s">
        <v>479</v>
      </c>
      <c r="E12787" s="189">
        <v>0</v>
      </c>
    </row>
    <row r="12788" spans="1:5" x14ac:dyDescent="0.25">
      <c r="A12788" s="190">
        <v>3705052724</v>
      </c>
      <c r="B12788" s="190" t="s">
        <v>13168</v>
      </c>
      <c r="C12788" s="190" t="s">
        <v>916</v>
      </c>
      <c r="D12788" s="190" t="s">
        <v>479</v>
      </c>
      <c r="E12788" s="191">
        <v>0</v>
      </c>
    </row>
    <row r="12789" spans="1:5" x14ac:dyDescent="0.25">
      <c r="A12789" s="188">
        <v>3705052725</v>
      </c>
      <c r="B12789" s="188" t="s">
        <v>13169</v>
      </c>
      <c r="C12789" s="188" t="s">
        <v>916</v>
      </c>
      <c r="D12789" s="188" t="s">
        <v>479</v>
      </c>
      <c r="E12789" s="189">
        <v>0</v>
      </c>
    </row>
    <row r="12790" spans="1:5" x14ac:dyDescent="0.25">
      <c r="A12790" s="190">
        <v>3705052726</v>
      </c>
      <c r="B12790" s="190" t="s">
        <v>13170</v>
      </c>
      <c r="C12790" s="190" t="s">
        <v>916</v>
      </c>
      <c r="D12790" s="190" t="s">
        <v>479</v>
      </c>
      <c r="E12790" s="191">
        <v>0</v>
      </c>
    </row>
    <row r="12791" spans="1:5" x14ac:dyDescent="0.25">
      <c r="A12791" s="188">
        <v>3705052727</v>
      </c>
      <c r="B12791" s="188" t="s">
        <v>13171</v>
      </c>
      <c r="C12791" s="188" t="s">
        <v>916</v>
      </c>
      <c r="D12791" s="188" t="s">
        <v>479</v>
      </c>
      <c r="E12791" s="189">
        <v>0</v>
      </c>
    </row>
    <row r="12792" spans="1:5" x14ac:dyDescent="0.25">
      <c r="A12792" s="190">
        <v>3705052728</v>
      </c>
      <c r="B12792" s="190" t="s">
        <v>13172</v>
      </c>
      <c r="C12792" s="190" t="s">
        <v>916</v>
      </c>
      <c r="D12792" s="190" t="s">
        <v>479</v>
      </c>
      <c r="E12792" s="191">
        <v>0</v>
      </c>
    </row>
    <row r="12793" spans="1:5" x14ac:dyDescent="0.25">
      <c r="A12793" s="188">
        <v>3705052729</v>
      </c>
      <c r="B12793" s="188" t="s">
        <v>12277</v>
      </c>
      <c r="C12793" s="188" t="s">
        <v>916</v>
      </c>
      <c r="D12793" s="188" t="s">
        <v>1981</v>
      </c>
      <c r="E12793" s="189">
        <v>0</v>
      </c>
    </row>
    <row r="12794" spans="1:5" x14ac:dyDescent="0.25">
      <c r="A12794" s="190">
        <v>3705052730</v>
      </c>
      <c r="B12794" s="190" t="s">
        <v>13173</v>
      </c>
      <c r="C12794" s="190" t="s">
        <v>916</v>
      </c>
      <c r="D12794" s="190" t="s">
        <v>478</v>
      </c>
      <c r="E12794" s="191">
        <v>0</v>
      </c>
    </row>
    <row r="12795" spans="1:5" x14ac:dyDescent="0.25">
      <c r="A12795" s="188">
        <v>3705052731</v>
      </c>
      <c r="B12795" s="188" t="s">
        <v>13174</v>
      </c>
      <c r="C12795" s="188" t="s">
        <v>916</v>
      </c>
      <c r="D12795" s="188" t="s">
        <v>479</v>
      </c>
      <c r="E12795" s="189">
        <v>0</v>
      </c>
    </row>
    <row r="12796" spans="1:5" x14ac:dyDescent="0.25">
      <c r="A12796" s="190">
        <v>3705052732</v>
      </c>
      <c r="B12796" s="190" t="s">
        <v>13175</v>
      </c>
      <c r="C12796" s="190" t="s">
        <v>916</v>
      </c>
      <c r="D12796" s="190" t="s">
        <v>479</v>
      </c>
      <c r="E12796" s="191">
        <v>0</v>
      </c>
    </row>
    <row r="12797" spans="1:5" x14ac:dyDescent="0.25">
      <c r="A12797" s="188">
        <v>3705052733</v>
      </c>
      <c r="B12797" s="188" t="s">
        <v>13176</v>
      </c>
      <c r="C12797" s="188" t="s">
        <v>916</v>
      </c>
      <c r="D12797" s="188" t="s">
        <v>479</v>
      </c>
      <c r="E12797" s="189">
        <v>0</v>
      </c>
    </row>
    <row r="12798" spans="1:5" x14ac:dyDescent="0.25">
      <c r="A12798" s="190">
        <v>3705052734</v>
      </c>
      <c r="B12798" s="190" t="s">
        <v>13177</v>
      </c>
      <c r="C12798" s="190" t="s">
        <v>916</v>
      </c>
      <c r="D12798" s="190" t="s">
        <v>1975</v>
      </c>
      <c r="E12798" s="191">
        <v>0</v>
      </c>
    </row>
    <row r="12799" spans="1:5" x14ac:dyDescent="0.25">
      <c r="A12799" s="188">
        <v>3705052735</v>
      </c>
      <c r="B12799" s="188" t="s">
        <v>13178</v>
      </c>
      <c r="C12799" s="188" t="s">
        <v>916</v>
      </c>
      <c r="D12799" s="188" t="s">
        <v>479</v>
      </c>
      <c r="E12799" s="189">
        <v>0</v>
      </c>
    </row>
    <row r="12800" spans="1:5" x14ac:dyDescent="0.25">
      <c r="A12800" s="190">
        <v>3705052736</v>
      </c>
      <c r="B12800" s="190" t="s">
        <v>13179</v>
      </c>
      <c r="C12800" s="190" t="s">
        <v>916</v>
      </c>
      <c r="D12800" s="190" t="s">
        <v>479</v>
      </c>
      <c r="E12800" s="191">
        <v>0</v>
      </c>
    </row>
    <row r="12801" spans="1:5" x14ac:dyDescent="0.25">
      <c r="A12801" s="188">
        <v>3705052737</v>
      </c>
      <c r="B12801" s="188" t="s">
        <v>13180</v>
      </c>
      <c r="C12801" s="188" t="s">
        <v>916</v>
      </c>
      <c r="D12801" s="188" t="s">
        <v>479</v>
      </c>
      <c r="E12801" s="189">
        <v>0</v>
      </c>
    </row>
    <row r="12802" spans="1:5" x14ac:dyDescent="0.25">
      <c r="A12802" s="190">
        <v>3705052738</v>
      </c>
      <c r="B12802" s="190" t="s">
        <v>13181</v>
      </c>
      <c r="C12802" s="190" t="s">
        <v>916</v>
      </c>
      <c r="D12802" s="190" t="s">
        <v>479</v>
      </c>
      <c r="E12802" s="191">
        <v>0</v>
      </c>
    </row>
    <row r="12803" spans="1:5" x14ac:dyDescent="0.25">
      <c r="A12803" s="188">
        <v>3705052739</v>
      </c>
      <c r="B12803" s="188" t="s">
        <v>13182</v>
      </c>
      <c r="C12803" s="188" t="s">
        <v>916</v>
      </c>
      <c r="D12803" s="188" t="s">
        <v>479</v>
      </c>
      <c r="E12803" s="189">
        <v>0</v>
      </c>
    </row>
    <row r="12804" spans="1:5" x14ac:dyDescent="0.25">
      <c r="A12804" s="190">
        <v>3705052740</v>
      </c>
      <c r="B12804" s="190" t="s">
        <v>13183</v>
      </c>
      <c r="C12804" s="190" t="s">
        <v>916</v>
      </c>
      <c r="D12804" s="190" t="s">
        <v>874</v>
      </c>
      <c r="E12804" s="191">
        <v>0</v>
      </c>
    </row>
    <row r="12805" spans="1:5" x14ac:dyDescent="0.25">
      <c r="A12805" s="188">
        <v>3705052741</v>
      </c>
      <c r="B12805" s="188" t="s">
        <v>13184</v>
      </c>
      <c r="C12805" s="188" t="s">
        <v>916</v>
      </c>
      <c r="D12805" s="188" t="s">
        <v>479</v>
      </c>
      <c r="E12805" s="189">
        <v>0</v>
      </c>
    </row>
    <row r="12806" spans="1:5" x14ac:dyDescent="0.25">
      <c r="A12806" s="190">
        <v>3705052742</v>
      </c>
      <c r="B12806" s="190" t="s">
        <v>13185</v>
      </c>
      <c r="C12806" s="190" t="s">
        <v>916</v>
      </c>
      <c r="D12806" s="190" t="s">
        <v>479</v>
      </c>
      <c r="E12806" s="191">
        <v>0</v>
      </c>
    </row>
    <row r="12807" spans="1:5" x14ac:dyDescent="0.25">
      <c r="A12807" s="188">
        <v>3705052743</v>
      </c>
      <c r="B12807" s="188" t="s">
        <v>13186</v>
      </c>
      <c r="C12807" s="188" t="s">
        <v>916</v>
      </c>
      <c r="D12807" s="188" t="s">
        <v>874</v>
      </c>
      <c r="E12807" s="189">
        <v>0</v>
      </c>
    </row>
    <row r="12808" spans="1:5" x14ac:dyDescent="0.25">
      <c r="A12808" s="190">
        <v>3705052744</v>
      </c>
      <c r="B12808" s="190" t="s">
        <v>13187</v>
      </c>
      <c r="C12808" s="190" t="s">
        <v>916</v>
      </c>
      <c r="D12808" s="190" t="s">
        <v>479</v>
      </c>
      <c r="E12808" s="191">
        <v>0</v>
      </c>
    </row>
    <row r="12809" spans="1:5" x14ac:dyDescent="0.25">
      <c r="A12809" s="188">
        <v>3705052745</v>
      </c>
      <c r="B12809" s="188" t="s">
        <v>13188</v>
      </c>
      <c r="C12809" s="188" t="s">
        <v>916</v>
      </c>
      <c r="D12809" s="188" t="s">
        <v>479</v>
      </c>
      <c r="E12809" s="189">
        <v>0</v>
      </c>
    </row>
    <row r="12810" spans="1:5" x14ac:dyDescent="0.25">
      <c r="A12810" s="190">
        <v>3705052746</v>
      </c>
      <c r="B12810" s="190" t="s">
        <v>13189</v>
      </c>
      <c r="C12810" s="190" t="s">
        <v>916</v>
      </c>
      <c r="D12810" s="190" t="s">
        <v>479</v>
      </c>
      <c r="E12810" s="191">
        <v>0</v>
      </c>
    </row>
    <row r="12811" spans="1:5" x14ac:dyDescent="0.25">
      <c r="A12811" s="188">
        <v>3705052747</v>
      </c>
      <c r="B12811" s="188" t="s">
        <v>13190</v>
      </c>
      <c r="C12811" s="188" t="s">
        <v>916</v>
      </c>
      <c r="D12811" s="188" t="s">
        <v>479</v>
      </c>
      <c r="E12811" s="189">
        <v>0</v>
      </c>
    </row>
    <row r="12812" spans="1:5" x14ac:dyDescent="0.25">
      <c r="A12812" s="190">
        <v>3705052748</v>
      </c>
      <c r="B12812" s="190" t="s">
        <v>13191</v>
      </c>
      <c r="C12812" s="190" t="s">
        <v>916</v>
      </c>
      <c r="D12812" s="190" t="s">
        <v>479</v>
      </c>
      <c r="E12812" s="191">
        <v>0</v>
      </c>
    </row>
    <row r="12813" spans="1:5" x14ac:dyDescent="0.25">
      <c r="A12813" s="188">
        <v>3705052749</v>
      </c>
      <c r="B12813" s="188" t="s">
        <v>13192</v>
      </c>
      <c r="C12813" s="188" t="s">
        <v>916</v>
      </c>
      <c r="D12813" s="188" t="s">
        <v>479</v>
      </c>
      <c r="E12813" s="189">
        <v>0</v>
      </c>
    </row>
    <row r="12814" spans="1:5" x14ac:dyDescent="0.25">
      <c r="A12814" s="190">
        <v>3705052750</v>
      </c>
      <c r="B12814" s="190" t="s">
        <v>13193</v>
      </c>
      <c r="C12814" s="190" t="s">
        <v>916</v>
      </c>
      <c r="D12814" s="190" t="s">
        <v>479</v>
      </c>
      <c r="E12814" s="191">
        <v>0</v>
      </c>
    </row>
    <row r="12815" spans="1:5" x14ac:dyDescent="0.25">
      <c r="A12815" s="188">
        <v>3705052751</v>
      </c>
      <c r="B12815" s="188" t="s">
        <v>13194</v>
      </c>
      <c r="C12815" s="188" t="s">
        <v>916</v>
      </c>
      <c r="D12815" s="188" t="s">
        <v>478</v>
      </c>
      <c r="E12815" s="189">
        <v>0</v>
      </c>
    </row>
    <row r="12816" spans="1:5" x14ac:dyDescent="0.25">
      <c r="A12816" s="190">
        <v>3705052752</v>
      </c>
      <c r="B12816" s="190" t="s">
        <v>13195</v>
      </c>
      <c r="C12816" s="190" t="s">
        <v>916</v>
      </c>
      <c r="D12816" s="190" t="s">
        <v>479</v>
      </c>
      <c r="E12816" s="191">
        <v>0</v>
      </c>
    </row>
    <row r="12817" spans="1:5" x14ac:dyDescent="0.25">
      <c r="A12817" s="188">
        <v>3705052753</v>
      </c>
      <c r="B12817" s="188" t="s">
        <v>13196</v>
      </c>
      <c r="C12817" s="188" t="s">
        <v>916</v>
      </c>
      <c r="D12817" s="188" t="s">
        <v>479</v>
      </c>
      <c r="E12817" s="189">
        <v>0</v>
      </c>
    </row>
    <row r="12818" spans="1:5" x14ac:dyDescent="0.25">
      <c r="A12818" s="190">
        <v>3705052754</v>
      </c>
      <c r="B12818" s="190" t="s">
        <v>13197</v>
      </c>
      <c r="C12818" s="190" t="s">
        <v>916</v>
      </c>
      <c r="D12818" s="190" t="s">
        <v>479</v>
      </c>
      <c r="E12818" s="191">
        <v>0</v>
      </c>
    </row>
    <row r="12819" spans="1:5" x14ac:dyDescent="0.25">
      <c r="A12819" s="188">
        <v>3705052755</v>
      </c>
      <c r="B12819" s="188" t="s">
        <v>13198</v>
      </c>
      <c r="C12819" s="188" t="s">
        <v>916</v>
      </c>
      <c r="D12819" s="188" t="s">
        <v>479</v>
      </c>
      <c r="E12819" s="189">
        <v>0</v>
      </c>
    </row>
    <row r="12820" spans="1:5" x14ac:dyDescent="0.25">
      <c r="A12820" s="190">
        <v>3705052756</v>
      </c>
      <c r="B12820" s="190" t="s">
        <v>13199</v>
      </c>
      <c r="C12820" s="190" t="s">
        <v>916</v>
      </c>
      <c r="D12820" s="190" t="s">
        <v>479</v>
      </c>
      <c r="E12820" s="191">
        <v>0</v>
      </c>
    </row>
    <row r="12821" spans="1:5" x14ac:dyDescent="0.25">
      <c r="A12821" s="188">
        <v>3705052757</v>
      </c>
      <c r="B12821" s="188" t="s">
        <v>13200</v>
      </c>
      <c r="C12821" s="188" t="s">
        <v>916</v>
      </c>
      <c r="D12821" s="188" t="s">
        <v>479</v>
      </c>
      <c r="E12821" s="189">
        <v>0</v>
      </c>
    </row>
    <row r="12822" spans="1:5" x14ac:dyDescent="0.25">
      <c r="A12822" s="190">
        <v>3705052758</v>
      </c>
      <c r="B12822" s="190" t="s">
        <v>13201</v>
      </c>
      <c r="C12822" s="190" t="s">
        <v>916</v>
      </c>
      <c r="D12822" s="190" t="s">
        <v>479</v>
      </c>
      <c r="E12822" s="191">
        <v>0</v>
      </c>
    </row>
    <row r="12823" spans="1:5" x14ac:dyDescent="0.25">
      <c r="A12823" s="188">
        <v>3705052759</v>
      </c>
      <c r="B12823" s="188" t="s">
        <v>13202</v>
      </c>
      <c r="C12823" s="188" t="s">
        <v>916</v>
      </c>
      <c r="D12823" s="188" t="s">
        <v>479</v>
      </c>
      <c r="E12823" s="189">
        <v>0</v>
      </c>
    </row>
    <row r="12824" spans="1:5" x14ac:dyDescent="0.25">
      <c r="A12824" s="190">
        <v>3705052760</v>
      </c>
      <c r="B12824" s="190" t="s">
        <v>12275</v>
      </c>
      <c r="C12824" s="190" t="s">
        <v>916</v>
      </c>
      <c r="D12824" s="190" t="s">
        <v>479</v>
      </c>
      <c r="E12824" s="191">
        <v>0</v>
      </c>
    </row>
    <row r="12825" spans="1:5" x14ac:dyDescent="0.25">
      <c r="A12825" s="188">
        <v>3705052761</v>
      </c>
      <c r="B12825" s="188" t="s">
        <v>13203</v>
      </c>
      <c r="C12825" s="188" t="s">
        <v>916</v>
      </c>
      <c r="D12825" s="188" t="s">
        <v>479</v>
      </c>
      <c r="E12825" s="189">
        <v>0</v>
      </c>
    </row>
    <row r="12826" spans="1:5" x14ac:dyDescent="0.25">
      <c r="A12826" s="190">
        <v>3705052762</v>
      </c>
      <c r="B12826" s="190" t="s">
        <v>13204</v>
      </c>
      <c r="C12826" s="190" t="s">
        <v>916</v>
      </c>
      <c r="D12826" s="190" t="s">
        <v>479</v>
      </c>
      <c r="E12826" s="191">
        <v>0</v>
      </c>
    </row>
    <row r="12827" spans="1:5" x14ac:dyDescent="0.25">
      <c r="A12827" s="188">
        <v>3705052763</v>
      </c>
      <c r="B12827" s="188" t="s">
        <v>13205</v>
      </c>
      <c r="C12827" s="188" t="s">
        <v>916</v>
      </c>
      <c r="D12827" s="188" t="s">
        <v>1975</v>
      </c>
      <c r="E12827" s="189">
        <v>0</v>
      </c>
    </row>
    <row r="12828" spans="1:5" x14ac:dyDescent="0.25">
      <c r="A12828" s="190">
        <v>3705052764</v>
      </c>
      <c r="B12828" s="190" t="s">
        <v>13206</v>
      </c>
      <c r="C12828" s="190" t="s">
        <v>916</v>
      </c>
      <c r="D12828" s="190" t="s">
        <v>1975</v>
      </c>
      <c r="E12828" s="191">
        <v>0</v>
      </c>
    </row>
    <row r="12829" spans="1:5" x14ac:dyDescent="0.25">
      <c r="A12829" s="188">
        <v>3705052765</v>
      </c>
      <c r="B12829" s="188" t="s">
        <v>13207</v>
      </c>
      <c r="C12829" s="188" t="s">
        <v>916</v>
      </c>
      <c r="D12829" s="188" t="s">
        <v>479</v>
      </c>
      <c r="E12829" s="189">
        <v>0</v>
      </c>
    </row>
    <row r="12830" spans="1:5" x14ac:dyDescent="0.25">
      <c r="A12830" s="190">
        <v>3705052766</v>
      </c>
      <c r="B12830" s="190" t="s">
        <v>13208</v>
      </c>
      <c r="C12830" s="190" t="s">
        <v>916</v>
      </c>
      <c r="D12830" s="190" t="s">
        <v>479</v>
      </c>
      <c r="E12830" s="191">
        <v>0</v>
      </c>
    </row>
    <row r="12831" spans="1:5" x14ac:dyDescent="0.25">
      <c r="A12831" s="188">
        <v>3705052767</v>
      </c>
      <c r="B12831" s="188" t="s">
        <v>12278</v>
      </c>
      <c r="C12831" s="188" t="s">
        <v>916</v>
      </c>
      <c r="D12831" s="188" t="s">
        <v>750</v>
      </c>
      <c r="E12831" s="189">
        <v>0</v>
      </c>
    </row>
    <row r="12832" spans="1:5" x14ac:dyDescent="0.25">
      <c r="A12832" s="190">
        <v>3705052768</v>
      </c>
      <c r="B12832" s="190" t="s">
        <v>13209</v>
      </c>
      <c r="C12832" s="190" t="s">
        <v>916</v>
      </c>
      <c r="D12832" s="190" t="s">
        <v>1975</v>
      </c>
      <c r="E12832" s="191">
        <v>0</v>
      </c>
    </row>
    <row r="12833" spans="1:5" x14ac:dyDescent="0.25">
      <c r="A12833" s="188">
        <v>3705052769</v>
      </c>
      <c r="B12833" s="188" t="s">
        <v>13210</v>
      </c>
      <c r="C12833" s="188" t="s">
        <v>916</v>
      </c>
      <c r="D12833" s="188" t="s">
        <v>479</v>
      </c>
      <c r="E12833" s="189">
        <v>0</v>
      </c>
    </row>
    <row r="12834" spans="1:5" x14ac:dyDescent="0.25">
      <c r="A12834" s="190">
        <v>3705052770</v>
      </c>
      <c r="B12834" s="190" t="s">
        <v>12146</v>
      </c>
      <c r="C12834" s="190" t="s">
        <v>916</v>
      </c>
      <c r="D12834" s="190" t="s">
        <v>1975</v>
      </c>
      <c r="E12834" s="191">
        <v>0</v>
      </c>
    </row>
    <row r="12835" spans="1:5" x14ac:dyDescent="0.25">
      <c r="A12835" s="188">
        <v>3705052771</v>
      </c>
      <c r="B12835" s="188" t="s">
        <v>12147</v>
      </c>
      <c r="C12835" s="188" t="s">
        <v>916</v>
      </c>
      <c r="D12835" s="188" t="s">
        <v>479</v>
      </c>
      <c r="E12835" s="189">
        <v>0</v>
      </c>
    </row>
    <row r="12836" spans="1:5" x14ac:dyDescent="0.25">
      <c r="A12836" s="190">
        <v>3705052772</v>
      </c>
      <c r="B12836" s="190" t="s">
        <v>13211</v>
      </c>
      <c r="C12836" s="190" t="s">
        <v>916</v>
      </c>
      <c r="D12836" s="190" t="s">
        <v>1975</v>
      </c>
      <c r="E12836" s="191">
        <v>0</v>
      </c>
    </row>
    <row r="12837" spans="1:5" x14ac:dyDescent="0.25">
      <c r="A12837" s="188">
        <v>3705052773</v>
      </c>
      <c r="B12837" s="188" t="s">
        <v>12148</v>
      </c>
      <c r="C12837" s="188" t="s">
        <v>916</v>
      </c>
      <c r="D12837" s="188" t="s">
        <v>479</v>
      </c>
      <c r="E12837" s="189">
        <v>0</v>
      </c>
    </row>
    <row r="12838" spans="1:5" x14ac:dyDescent="0.25">
      <c r="A12838" s="190">
        <v>3705052774</v>
      </c>
      <c r="B12838" s="190" t="s">
        <v>11990</v>
      </c>
      <c r="C12838" s="190" t="s">
        <v>916</v>
      </c>
      <c r="D12838" s="190" t="s">
        <v>1975</v>
      </c>
      <c r="E12838" s="191">
        <v>0</v>
      </c>
    </row>
    <row r="12839" spans="1:5" x14ac:dyDescent="0.25">
      <c r="A12839" s="188">
        <v>3705052775</v>
      </c>
      <c r="B12839" s="188" t="s">
        <v>13212</v>
      </c>
      <c r="C12839" s="188" t="s">
        <v>916</v>
      </c>
      <c r="D12839" s="188" t="s">
        <v>1975</v>
      </c>
      <c r="E12839" s="189">
        <v>0</v>
      </c>
    </row>
    <row r="12840" spans="1:5" x14ac:dyDescent="0.25">
      <c r="A12840" s="190">
        <v>3705052776</v>
      </c>
      <c r="B12840" s="190" t="s">
        <v>13213</v>
      </c>
      <c r="C12840" s="190" t="s">
        <v>916</v>
      </c>
      <c r="D12840" s="190" t="s">
        <v>1975</v>
      </c>
      <c r="E12840" s="191">
        <v>0</v>
      </c>
    </row>
    <row r="12841" spans="1:5" x14ac:dyDescent="0.25">
      <c r="A12841" s="188">
        <v>3705052777</v>
      </c>
      <c r="B12841" s="188" t="s">
        <v>13214</v>
      </c>
      <c r="C12841" s="188" t="s">
        <v>916</v>
      </c>
      <c r="D12841" s="188" t="s">
        <v>489</v>
      </c>
      <c r="E12841" s="189">
        <v>0</v>
      </c>
    </row>
    <row r="12842" spans="1:5" x14ac:dyDescent="0.25">
      <c r="A12842" s="190">
        <v>3705052778</v>
      </c>
      <c r="B12842" s="190" t="s">
        <v>13215</v>
      </c>
      <c r="C12842" s="190" t="s">
        <v>916</v>
      </c>
      <c r="D12842" s="190" t="s">
        <v>1981</v>
      </c>
      <c r="E12842" s="191">
        <v>0</v>
      </c>
    </row>
    <row r="12843" spans="1:5" x14ac:dyDescent="0.25">
      <c r="A12843" s="188">
        <v>3705052779</v>
      </c>
      <c r="B12843" s="188" t="s">
        <v>13216</v>
      </c>
      <c r="C12843" s="188" t="s">
        <v>916</v>
      </c>
      <c r="D12843" s="188" t="s">
        <v>1975</v>
      </c>
      <c r="E12843" s="189">
        <v>0</v>
      </c>
    </row>
    <row r="12844" spans="1:5" x14ac:dyDescent="0.25">
      <c r="A12844" s="190">
        <v>3705052780</v>
      </c>
      <c r="B12844" s="190" t="s">
        <v>13217</v>
      </c>
      <c r="C12844" s="190" t="s">
        <v>916</v>
      </c>
      <c r="D12844" s="190" t="s">
        <v>2002</v>
      </c>
      <c r="E12844" s="191">
        <v>0</v>
      </c>
    </row>
    <row r="12845" spans="1:5" x14ac:dyDescent="0.25">
      <c r="A12845" s="188">
        <v>3705052781</v>
      </c>
      <c r="B12845" s="188" t="s">
        <v>13218</v>
      </c>
      <c r="C12845" s="188" t="s">
        <v>916</v>
      </c>
      <c r="D12845" s="188" t="s">
        <v>2079</v>
      </c>
      <c r="E12845" s="189">
        <v>0</v>
      </c>
    </row>
    <row r="12846" spans="1:5" x14ac:dyDescent="0.25">
      <c r="A12846" s="190">
        <v>3705052782</v>
      </c>
      <c r="B12846" s="190" t="s">
        <v>13219</v>
      </c>
      <c r="C12846" s="190" t="s">
        <v>916</v>
      </c>
      <c r="D12846" s="190" t="s">
        <v>1975</v>
      </c>
      <c r="E12846" s="191">
        <v>0</v>
      </c>
    </row>
    <row r="12847" spans="1:5" x14ac:dyDescent="0.25">
      <c r="A12847" s="188">
        <v>3705052783</v>
      </c>
      <c r="B12847" s="188" t="s">
        <v>13220</v>
      </c>
      <c r="C12847" s="188" t="s">
        <v>916</v>
      </c>
      <c r="D12847" s="188" t="s">
        <v>1975</v>
      </c>
      <c r="E12847" s="189">
        <v>0</v>
      </c>
    </row>
    <row r="12848" spans="1:5" x14ac:dyDescent="0.25">
      <c r="A12848" s="190">
        <v>3705052784</v>
      </c>
      <c r="B12848" s="190" t="s">
        <v>13221</v>
      </c>
      <c r="C12848" s="190" t="s">
        <v>916</v>
      </c>
      <c r="D12848" s="190" t="s">
        <v>1975</v>
      </c>
      <c r="E12848" s="191">
        <v>0</v>
      </c>
    </row>
    <row r="12849" spans="1:5" x14ac:dyDescent="0.25">
      <c r="A12849" s="188">
        <v>3705052785</v>
      </c>
      <c r="B12849" s="188" t="s">
        <v>13222</v>
      </c>
      <c r="C12849" s="188" t="s">
        <v>916</v>
      </c>
      <c r="D12849" s="188" t="s">
        <v>1975</v>
      </c>
      <c r="E12849" s="189">
        <v>0</v>
      </c>
    </row>
    <row r="12850" spans="1:5" x14ac:dyDescent="0.25">
      <c r="A12850" s="190">
        <v>3705052786</v>
      </c>
      <c r="B12850" s="190" t="s">
        <v>13223</v>
      </c>
      <c r="C12850" s="190" t="s">
        <v>916</v>
      </c>
      <c r="D12850" s="190" t="s">
        <v>1975</v>
      </c>
      <c r="E12850" s="191">
        <v>0</v>
      </c>
    </row>
    <row r="12851" spans="1:5" x14ac:dyDescent="0.25">
      <c r="A12851" s="188">
        <v>3705052787</v>
      </c>
      <c r="B12851" s="188" t="s">
        <v>13224</v>
      </c>
      <c r="C12851" s="188" t="s">
        <v>916</v>
      </c>
      <c r="D12851" s="188" t="s">
        <v>1975</v>
      </c>
      <c r="E12851" s="189">
        <v>0</v>
      </c>
    </row>
    <row r="12852" spans="1:5" x14ac:dyDescent="0.25">
      <c r="A12852" s="190">
        <v>3705052788</v>
      </c>
      <c r="B12852" s="190" t="s">
        <v>13225</v>
      </c>
      <c r="C12852" s="190" t="s">
        <v>916</v>
      </c>
      <c r="D12852" s="190" t="s">
        <v>874</v>
      </c>
      <c r="E12852" s="191">
        <v>0</v>
      </c>
    </row>
    <row r="12853" spans="1:5" x14ac:dyDescent="0.25">
      <c r="A12853" s="188">
        <v>3705052789</v>
      </c>
      <c r="B12853" s="188" t="s">
        <v>13226</v>
      </c>
      <c r="C12853" s="188" t="s">
        <v>916</v>
      </c>
      <c r="D12853" s="188" t="s">
        <v>1975</v>
      </c>
      <c r="E12853" s="189">
        <v>0</v>
      </c>
    </row>
    <row r="12854" spans="1:5" x14ac:dyDescent="0.25">
      <c r="A12854" s="190">
        <v>3705052790</v>
      </c>
      <c r="B12854" s="190" t="s">
        <v>13227</v>
      </c>
      <c r="C12854" s="190" t="s">
        <v>916</v>
      </c>
      <c r="D12854" s="190" t="s">
        <v>2002</v>
      </c>
      <c r="E12854" s="191">
        <v>0</v>
      </c>
    </row>
    <row r="12855" spans="1:5" x14ac:dyDescent="0.25">
      <c r="A12855" s="188">
        <v>3705052791</v>
      </c>
      <c r="B12855" s="188" t="s">
        <v>13228</v>
      </c>
      <c r="C12855" s="188" t="s">
        <v>916</v>
      </c>
      <c r="D12855" s="188" t="s">
        <v>2002</v>
      </c>
      <c r="E12855" s="189">
        <v>0</v>
      </c>
    </row>
    <row r="12856" spans="1:5" x14ac:dyDescent="0.25">
      <c r="A12856" s="190">
        <v>3705052792</v>
      </c>
      <c r="B12856" s="190" t="s">
        <v>13229</v>
      </c>
      <c r="C12856" s="190" t="s">
        <v>916</v>
      </c>
      <c r="D12856" s="190" t="s">
        <v>2002</v>
      </c>
      <c r="E12856" s="191">
        <v>0</v>
      </c>
    </row>
    <row r="12857" spans="1:5" x14ac:dyDescent="0.25">
      <c r="A12857" s="188">
        <v>3705052793</v>
      </c>
      <c r="B12857" s="188" t="s">
        <v>13230</v>
      </c>
      <c r="C12857" s="188" t="s">
        <v>916</v>
      </c>
      <c r="D12857" s="188" t="s">
        <v>479</v>
      </c>
      <c r="E12857" s="189">
        <v>0</v>
      </c>
    </row>
    <row r="12858" spans="1:5" x14ac:dyDescent="0.25">
      <c r="A12858" s="190">
        <v>3705052794</v>
      </c>
      <c r="B12858" s="190" t="s">
        <v>13231</v>
      </c>
      <c r="C12858" s="190" t="s">
        <v>916</v>
      </c>
      <c r="D12858" s="190" t="s">
        <v>1975</v>
      </c>
      <c r="E12858" s="191">
        <v>0</v>
      </c>
    </row>
    <row r="12859" spans="1:5" x14ac:dyDescent="0.25">
      <c r="A12859" s="188">
        <v>3705052795</v>
      </c>
      <c r="B12859" s="188" t="s">
        <v>13232</v>
      </c>
      <c r="C12859" s="188" t="s">
        <v>916</v>
      </c>
      <c r="D12859" s="188" t="s">
        <v>1975</v>
      </c>
      <c r="E12859" s="189">
        <v>0</v>
      </c>
    </row>
    <row r="12860" spans="1:5" x14ac:dyDescent="0.25">
      <c r="A12860" s="190">
        <v>3705052796</v>
      </c>
      <c r="B12860" s="190" t="s">
        <v>13233</v>
      </c>
      <c r="C12860" s="190" t="s">
        <v>916</v>
      </c>
      <c r="D12860" s="190" t="s">
        <v>909</v>
      </c>
      <c r="E12860" s="191">
        <v>0</v>
      </c>
    </row>
    <row r="12861" spans="1:5" x14ac:dyDescent="0.25">
      <c r="A12861" s="188">
        <v>3705052797</v>
      </c>
      <c r="B12861" s="188" t="s">
        <v>13234</v>
      </c>
      <c r="C12861" s="188" t="s">
        <v>916</v>
      </c>
      <c r="D12861" s="188" t="s">
        <v>1975</v>
      </c>
      <c r="E12861" s="189">
        <v>0</v>
      </c>
    </row>
    <row r="12862" spans="1:5" x14ac:dyDescent="0.25">
      <c r="A12862" s="190">
        <v>3705052798</v>
      </c>
      <c r="B12862" s="190" t="s">
        <v>13235</v>
      </c>
      <c r="C12862" s="190" t="s">
        <v>916</v>
      </c>
      <c r="D12862" s="190" t="s">
        <v>1975</v>
      </c>
      <c r="E12862" s="191">
        <v>0</v>
      </c>
    </row>
    <row r="12863" spans="1:5" x14ac:dyDescent="0.25">
      <c r="A12863" s="188">
        <v>3705052799</v>
      </c>
      <c r="B12863" s="188" t="s">
        <v>13236</v>
      </c>
      <c r="C12863" s="188" t="s">
        <v>916</v>
      </c>
      <c r="D12863" s="188" t="s">
        <v>479</v>
      </c>
      <c r="E12863" s="189">
        <v>0</v>
      </c>
    </row>
    <row r="12864" spans="1:5" x14ac:dyDescent="0.25">
      <c r="A12864" s="190">
        <v>3705052800</v>
      </c>
      <c r="B12864" s="190" t="s">
        <v>13237</v>
      </c>
      <c r="C12864" s="190" t="s">
        <v>916</v>
      </c>
      <c r="D12864" s="190" t="s">
        <v>479</v>
      </c>
      <c r="E12864" s="191">
        <v>0</v>
      </c>
    </row>
    <row r="12865" spans="1:5" x14ac:dyDescent="0.25">
      <c r="A12865" s="188">
        <v>3705052801</v>
      </c>
      <c r="B12865" s="188" t="s">
        <v>13238</v>
      </c>
      <c r="C12865" s="188" t="s">
        <v>916</v>
      </c>
      <c r="D12865" s="188" t="s">
        <v>479</v>
      </c>
      <c r="E12865" s="189">
        <v>0</v>
      </c>
    </row>
    <row r="12866" spans="1:5" x14ac:dyDescent="0.25">
      <c r="A12866" s="190">
        <v>3705052802</v>
      </c>
      <c r="B12866" s="190" t="s">
        <v>13239</v>
      </c>
      <c r="C12866" s="190" t="s">
        <v>916</v>
      </c>
      <c r="D12866" s="190" t="s">
        <v>1975</v>
      </c>
      <c r="E12866" s="191">
        <v>0</v>
      </c>
    </row>
    <row r="12867" spans="1:5" x14ac:dyDescent="0.25">
      <c r="A12867" s="188">
        <v>3705052803</v>
      </c>
      <c r="B12867" s="188" t="s">
        <v>13240</v>
      </c>
      <c r="C12867" s="188" t="s">
        <v>916</v>
      </c>
      <c r="D12867" s="188" t="s">
        <v>479</v>
      </c>
      <c r="E12867" s="189">
        <v>0</v>
      </c>
    </row>
    <row r="12868" spans="1:5" x14ac:dyDescent="0.25">
      <c r="A12868" s="190">
        <v>3705052804</v>
      </c>
      <c r="B12868" s="190" t="s">
        <v>13241</v>
      </c>
      <c r="C12868" s="190" t="s">
        <v>916</v>
      </c>
      <c r="D12868" s="190" t="s">
        <v>479</v>
      </c>
      <c r="E12868" s="191">
        <v>0</v>
      </c>
    </row>
    <row r="12869" spans="1:5" x14ac:dyDescent="0.25">
      <c r="A12869" s="188">
        <v>3705052805</v>
      </c>
      <c r="B12869" s="188" t="s">
        <v>13242</v>
      </c>
      <c r="C12869" s="188" t="s">
        <v>916</v>
      </c>
      <c r="D12869" s="188" t="s">
        <v>479</v>
      </c>
      <c r="E12869" s="189">
        <v>0</v>
      </c>
    </row>
    <row r="12870" spans="1:5" x14ac:dyDescent="0.25">
      <c r="A12870" s="190">
        <v>3705052806</v>
      </c>
      <c r="B12870" s="190" t="s">
        <v>13243</v>
      </c>
      <c r="C12870" s="190" t="s">
        <v>916</v>
      </c>
      <c r="D12870" s="190" t="s">
        <v>1975</v>
      </c>
      <c r="E12870" s="191">
        <v>0</v>
      </c>
    </row>
    <row r="12871" spans="1:5" x14ac:dyDescent="0.25">
      <c r="A12871" s="188">
        <v>3705052807</v>
      </c>
      <c r="B12871" s="188" t="s">
        <v>13244</v>
      </c>
      <c r="C12871" s="188" t="s">
        <v>916</v>
      </c>
      <c r="D12871" s="188" t="s">
        <v>479</v>
      </c>
      <c r="E12871" s="189">
        <v>0</v>
      </c>
    </row>
    <row r="12872" spans="1:5" x14ac:dyDescent="0.25">
      <c r="A12872" s="190">
        <v>3705052808</v>
      </c>
      <c r="B12872" s="190" t="s">
        <v>13245</v>
      </c>
      <c r="C12872" s="190" t="s">
        <v>916</v>
      </c>
      <c r="D12872" s="190" t="s">
        <v>479</v>
      </c>
      <c r="E12872" s="191">
        <v>0</v>
      </c>
    </row>
    <row r="12873" spans="1:5" x14ac:dyDescent="0.25">
      <c r="A12873" s="188">
        <v>3705052809</v>
      </c>
      <c r="B12873" s="188" t="s">
        <v>13246</v>
      </c>
      <c r="C12873" s="188" t="s">
        <v>916</v>
      </c>
      <c r="D12873" s="188" t="s">
        <v>479</v>
      </c>
      <c r="E12873" s="189">
        <v>0</v>
      </c>
    </row>
    <row r="12874" spans="1:5" x14ac:dyDescent="0.25">
      <c r="A12874" s="190">
        <v>3705052810</v>
      </c>
      <c r="B12874" s="190" t="s">
        <v>13247</v>
      </c>
      <c r="C12874" s="190" t="s">
        <v>916</v>
      </c>
      <c r="D12874" s="190" t="s">
        <v>479</v>
      </c>
      <c r="E12874" s="191">
        <v>0</v>
      </c>
    </row>
    <row r="12875" spans="1:5" x14ac:dyDescent="0.25">
      <c r="A12875" s="188">
        <v>3705052811</v>
      </c>
      <c r="B12875" s="188" t="s">
        <v>13248</v>
      </c>
      <c r="C12875" s="188" t="s">
        <v>916</v>
      </c>
      <c r="D12875" s="188" t="s">
        <v>479</v>
      </c>
      <c r="E12875" s="189">
        <v>0</v>
      </c>
    </row>
    <row r="12876" spans="1:5" x14ac:dyDescent="0.25">
      <c r="A12876" s="190">
        <v>3705052812</v>
      </c>
      <c r="B12876" s="190" t="s">
        <v>13249</v>
      </c>
      <c r="C12876" s="190" t="s">
        <v>916</v>
      </c>
      <c r="D12876" s="190" t="s">
        <v>13339</v>
      </c>
      <c r="E12876" s="191">
        <v>0</v>
      </c>
    </row>
    <row r="12877" spans="1:5" x14ac:dyDescent="0.25">
      <c r="A12877" s="188">
        <v>3705052813</v>
      </c>
      <c r="B12877" s="188" t="s">
        <v>13250</v>
      </c>
      <c r="C12877" s="188" t="s">
        <v>916</v>
      </c>
      <c r="D12877" s="188" t="s">
        <v>13339</v>
      </c>
      <c r="E12877" s="189">
        <v>0</v>
      </c>
    </row>
    <row r="12878" spans="1:5" x14ac:dyDescent="0.25">
      <c r="A12878" s="190">
        <v>3705052814</v>
      </c>
      <c r="B12878" s="190" t="s">
        <v>13251</v>
      </c>
      <c r="C12878" s="190" t="s">
        <v>916</v>
      </c>
      <c r="D12878" s="190" t="s">
        <v>13339</v>
      </c>
      <c r="E12878" s="191">
        <v>0</v>
      </c>
    </row>
    <row r="12879" spans="1:5" x14ac:dyDescent="0.25">
      <c r="A12879" s="188">
        <v>3705052815</v>
      </c>
      <c r="B12879" s="188" t="s">
        <v>13252</v>
      </c>
      <c r="C12879" s="188" t="s">
        <v>916</v>
      </c>
      <c r="D12879" s="188" t="s">
        <v>13339</v>
      </c>
      <c r="E12879" s="189">
        <v>0</v>
      </c>
    </row>
    <row r="12880" spans="1:5" x14ac:dyDescent="0.25">
      <c r="A12880" s="190">
        <v>3705052816</v>
      </c>
      <c r="B12880" s="190" t="s">
        <v>13253</v>
      </c>
      <c r="C12880" s="190" t="s">
        <v>916</v>
      </c>
      <c r="D12880" s="190" t="s">
        <v>13339</v>
      </c>
      <c r="E12880" s="191">
        <v>0</v>
      </c>
    </row>
    <row r="12881" spans="1:5" x14ac:dyDescent="0.25">
      <c r="A12881" s="188">
        <v>3705052817</v>
      </c>
      <c r="B12881" s="188" t="s">
        <v>13254</v>
      </c>
      <c r="C12881" s="188" t="s">
        <v>916</v>
      </c>
      <c r="D12881" s="188" t="s">
        <v>479</v>
      </c>
      <c r="E12881" s="189">
        <v>0</v>
      </c>
    </row>
    <row r="12882" spans="1:5" x14ac:dyDescent="0.25">
      <c r="A12882" s="190">
        <v>3705052818</v>
      </c>
      <c r="B12882" s="190" t="s">
        <v>13255</v>
      </c>
      <c r="C12882" s="190" t="s">
        <v>916</v>
      </c>
      <c r="D12882" s="190" t="s">
        <v>479</v>
      </c>
      <c r="E12882" s="191">
        <v>0</v>
      </c>
    </row>
    <row r="12883" spans="1:5" x14ac:dyDescent="0.25">
      <c r="A12883" s="188">
        <v>3705052819</v>
      </c>
      <c r="B12883" s="188" t="s">
        <v>13256</v>
      </c>
      <c r="C12883" s="188" t="s">
        <v>916</v>
      </c>
      <c r="D12883" s="188" t="s">
        <v>479</v>
      </c>
      <c r="E12883" s="189">
        <v>0</v>
      </c>
    </row>
    <row r="12884" spans="1:5" x14ac:dyDescent="0.25">
      <c r="A12884" s="190">
        <v>3705052820</v>
      </c>
      <c r="B12884" s="190" t="s">
        <v>13257</v>
      </c>
      <c r="C12884" s="190" t="s">
        <v>916</v>
      </c>
      <c r="D12884" s="190" t="s">
        <v>1975</v>
      </c>
      <c r="E12884" s="191">
        <v>0</v>
      </c>
    </row>
    <row r="12885" spans="1:5" x14ac:dyDescent="0.25">
      <c r="A12885" s="188">
        <v>3705052821</v>
      </c>
      <c r="B12885" s="188" t="s">
        <v>13258</v>
      </c>
      <c r="C12885" s="188" t="s">
        <v>916</v>
      </c>
      <c r="D12885" s="188" t="s">
        <v>1975</v>
      </c>
      <c r="E12885" s="189">
        <v>0</v>
      </c>
    </row>
    <row r="12886" spans="1:5" x14ac:dyDescent="0.25">
      <c r="A12886" s="190">
        <v>3705052822</v>
      </c>
      <c r="B12886" s="190" t="s">
        <v>13259</v>
      </c>
      <c r="C12886" s="190" t="s">
        <v>916</v>
      </c>
      <c r="D12886" s="190" t="s">
        <v>1975</v>
      </c>
      <c r="E12886" s="191">
        <v>0</v>
      </c>
    </row>
    <row r="12887" spans="1:5" x14ac:dyDescent="0.25">
      <c r="A12887" s="188">
        <v>3705052823</v>
      </c>
      <c r="B12887" s="188" t="s">
        <v>13260</v>
      </c>
      <c r="C12887" s="188" t="s">
        <v>916</v>
      </c>
      <c r="D12887" s="188" t="s">
        <v>1975</v>
      </c>
      <c r="E12887" s="189">
        <v>0</v>
      </c>
    </row>
    <row r="12888" spans="1:5" x14ac:dyDescent="0.25">
      <c r="A12888" s="190">
        <v>3705052824</v>
      </c>
      <c r="B12888" s="190" t="s">
        <v>13261</v>
      </c>
      <c r="C12888" s="190" t="s">
        <v>916</v>
      </c>
      <c r="D12888" s="190" t="s">
        <v>489</v>
      </c>
      <c r="E12888" s="191">
        <v>0</v>
      </c>
    </row>
    <row r="12889" spans="1:5" x14ac:dyDescent="0.25">
      <c r="A12889" s="188">
        <v>3705052825</v>
      </c>
      <c r="B12889" s="188" t="s">
        <v>13262</v>
      </c>
      <c r="C12889" s="188" t="s">
        <v>916</v>
      </c>
      <c r="D12889" s="188" t="s">
        <v>3582</v>
      </c>
      <c r="E12889" s="189">
        <v>0</v>
      </c>
    </row>
    <row r="12890" spans="1:5" x14ac:dyDescent="0.25">
      <c r="A12890" s="190">
        <v>3705052826</v>
      </c>
      <c r="B12890" s="190" t="s">
        <v>13263</v>
      </c>
      <c r="C12890" s="190" t="s">
        <v>916</v>
      </c>
      <c r="D12890" s="190" t="s">
        <v>2024</v>
      </c>
      <c r="E12890" s="191">
        <v>0</v>
      </c>
    </row>
    <row r="12891" spans="1:5" x14ac:dyDescent="0.25">
      <c r="A12891" s="188">
        <v>3705052827</v>
      </c>
      <c r="B12891" s="188" t="s">
        <v>13264</v>
      </c>
      <c r="C12891" s="188" t="s">
        <v>916</v>
      </c>
      <c r="D12891" s="188" t="s">
        <v>479</v>
      </c>
      <c r="E12891" s="189">
        <v>0</v>
      </c>
    </row>
    <row r="12892" spans="1:5" x14ac:dyDescent="0.25">
      <c r="A12892" s="190">
        <v>3705052828</v>
      </c>
      <c r="B12892" s="190" t="s">
        <v>13265</v>
      </c>
      <c r="C12892" s="190" t="s">
        <v>916</v>
      </c>
      <c r="D12892" s="190" t="s">
        <v>479</v>
      </c>
      <c r="E12892" s="191">
        <v>0</v>
      </c>
    </row>
    <row r="12893" spans="1:5" x14ac:dyDescent="0.25">
      <c r="A12893" s="188">
        <v>3705052829</v>
      </c>
      <c r="B12893" s="188" t="s">
        <v>13266</v>
      </c>
      <c r="C12893" s="188" t="s">
        <v>916</v>
      </c>
      <c r="D12893" s="188" t="s">
        <v>479</v>
      </c>
      <c r="E12893" s="189">
        <v>0</v>
      </c>
    </row>
    <row r="12894" spans="1:5" x14ac:dyDescent="0.25">
      <c r="A12894" s="190">
        <v>3705052830</v>
      </c>
      <c r="B12894" s="190" t="s">
        <v>13267</v>
      </c>
      <c r="C12894" s="190" t="s">
        <v>916</v>
      </c>
      <c r="D12894" s="190" t="s">
        <v>1975</v>
      </c>
      <c r="E12894" s="191">
        <v>0</v>
      </c>
    </row>
    <row r="12895" spans="1:5" x14ac:dyDescent="0.25">
      <c r="A12895" s="188">
        <v>3705052831</v>
      </c>
      <c r="B12895" s="188" t="s">
        <v>13268</v>
      </c>
      <c r="C12895" s="188" t="s">
        <v>916</v>
      </c>
      <c r="D12895" s="188" t="s">
        <v>2002</v>
      </c>
      <c r="E12895" s="189">
        <v>0</v>
      </c>
    </row>
    <row r="12896" spans="1:5" x14ac:dyDescent="0.25">
      <c r="A12896" s="190">
        <v>3705052832</v>
      </c>
      <c r="B12896" s="190" t="s">
        <v>13269</v>
      </c>
      <c r="C12896" s="190" t="s">
        <v>916</v>
      </c>
      <c r="D12896" s="190" t="s">
        <v>1975</v>
      </c>
      <c r="E12896" s="191">
        <v>0</v>
      </c>
    </row>
    <row r="12897" spans="1:5" x14ac:dyDescent="0.25">
      <c r="A12897" s="188">
        <v>3705052833</v>
      </c>
      <c r="B12897" s="188" t="s">
        <v>13270</v>
      </c>
      <c r="C12897" s="188" t="s">
        <v>916</v>
      </c>
      <c r="D12897" s="188" t="s">
        <v>1975</v>
      </c>
      <c r="E12897" s="189">
        <v>0</v>
      </c>
    </row>
    <row r="12898" spans="1:5" x14ac:dyDescent="0.25">
      <c r="A12898" s="190">
        <v>3705052834</v>
      </c>
      <c r="B12898" s="190" t="s">
        <v>13271</v>
      </c>
      <c r="C12898" s="190" t="s">
        <v>916</v>
      </c>
      <c r="D12898" s="190" t="s">
        <v>1975</v>
      </c>
      <c r="E12898" s="191">
        <v>0</v>
      </c>
    </row>
    <row r="12899" spans="1:5" x14ac:dyDescent="0.25">
      <c r="A12899" s="188">
        <v>3705052835</v>
      </c>
      <c r="B12899" s="188" t="s">
        <v>13272</v>
      </c>
      <c r="C12899" s="188" t="s">
        <v>916</v>
      </c>
      <c r="D12899" s="188" t="s">
        <v>1975</v>
      </c>
      <c r="E12899" s="189">
        <v>0</v>
      </c>
    </row>
    <row r="12900" spans="1:5" x14ac:dyDescent="0.25">
      <c r="A12900" s="190">
        <v>3705052836</v>
      </c>
      <c r="B12900" s="190" t="s">
        <v>13273</v>
      </c>
      <c r="C12900" s="190" t="s">
        <v>916</v>
      </c>
      <c r="D12900" s="190" t="s">
        <v>1975</v>
      </c>
      <c r="E12900" s="191">
        <v>0</v>
      </c>
    </row>
    <row r="12901" spans="1:5" x14ac:dyDescent="0.25">
      <c r="A12901" s="188">
        <v>3705052837</v>
      </c>
      <c r="B12901" s="188" t="s">
        <v>13274</v>
      </c>
      <c r="C12901" s="188" t="s">
        <v>916</v>
      </c>
      <c r="D12901" s="188" t="s">
        <v>1975</v>
      </c>
      <c r="E12901" s="189">
        <v>0</v>
      </c>
    </row>
    <row r="12902" spans="1:5" x14ac:dyDescent="0.25">
      <c r="A12902" s="190">
        <v>3705052838</v>
      </c>
      <c r="B12902" s="190" t="s">
        <v>13275</v>
      </c>
      <c r="C12902" s="190" t="s">
        <v>916</v>
      </c>
      <c r="D12902" s="190" t="s">
        <v>1975</v>
      </c>
      <c r="E12902" s="191">
        <v>0</v>
      </c>
    </row>
    <row r="12903" spans="1:5" x14ac:dyDescent="0.25">
      <c r="A12903" s="188">
        <v>3705052839</v>
      </c>
      <c r="B12903" s="188" t="s">
        <v>13276</v>
      </c>
      <c r="C12903" s="188" t="s">
        <v>916</v>
      </c>
      <c r="D12903" s="188" t="s">
        <v>1975</v>
      </c>
      <c r="E12903" s="189">
        <v>0</v>
      </c>
    </row>
    <row r="12904" spans="1:5" x14ac:dyDescent="0.25">
      <c r="A12904" s="190">
        <v>3705052840</v>
      </c>
      <c r="B12904" s="190" t="s">
        <v>13277</v>
      </c>
      <c r="C12904" s="190" t="s">
        <v>916</v>
      </c>
      <c r="D12904" s="190" t="s">
        <v>1975</v>
      </c>
      <c r="E12904" s="191">
        <v>0</v>
      </c>
    </row>
    <row r="12905" spans="1:5" x14ac:dyDescent="0.25">
      <c r="A12905" s="188">
        <v>3705052841</v>
      </c>
      <c r="B12905" s="188" t="s">
        <v>13278</v>
      </c>
      <c r="C12905" s="188" t="s">
        <v>916</v>
      </c>
      <c r="D12905" s="188" t="s">
        <v>478</v>
      </c>
      <c r="E12905" s="189">
        <v>0</v>
      </c>
    </row>
    <row r="12906" spans="1:5" x14ac:dyDescent="0.25">
      <c r="A12906" s="190">
        <v>3705052842</v>
      </c>
      <c r="B12906" s="190" t="s">
        <v>13279</v>
      </c>
      <c r="C12906" s="190" t="s">
        <v>916</v>
      </c>
      <c r="D12906" s="190" t="s">
        <v>478</v>
      </c>
      <c r="E12906" s="191">
        <v>0</v>
      </c>
    </row>
    <row r="12907" spans="1:5" x14ac:dyDescent="0.25">
      <c r="A12907" s="188">
        <v>3705052843</v>
      </c>
      <c r="B12907" s="188" t="s">
        <v>13280</v>
      </c>
      <c r="C12907" s="188" t="s">
        <v>916</v>
      </c>
      <c r="D12907" s="188" t="s">
        <v>479</v>
      </c>
      <c r="E12907" s="189">
        <v>0</v>
      </c>
    </row>
    <row r="12908" spans="1:5" x14ac:dyDescent="0.25">
      <c r="A12908" s="190">
        <v>3705052844</v>
      </c>
      <c r="B12908" s="190" t="s">
        <v>13281</v>
      </c>
      <c r="C12908" s="190" t="s">
        <v>916</v>
      </c>
      <c r="D12908" s="190" t="s">
        <v>480</v>
      </c>
      <c r="E12908" s="191">
        <v>0</v>
      </c>
    </row>
    <row r="12909" spans="1:5" x14ac:dyDescent="0.25">
      <c r="A12909" s="188">
        <v>3705052845</v>
      </c>
      <c r="B12909" s="188" t="s">
        <v>13282</v>
      </c>
      <c r="C12909" s="188" t="s">
        <v>916</v>
      </c>
      <c r="D12909" s="188" t="s">
        <v>478</v>
      </c>
      <c r="E12909" s="189">
        <v>0</v>
      </c>
    </row>
    <row r="12910" spans="1:5" x14ac:dyDescent="0.25">
      <c r="A12910" s="190">
        <v>3705052846</v>
      </c>
      <c r="B12910" s="190" t="s">
        <v>13283</v>
      </c>
      <c r="C12910" s="190" t="s">
        <v>916</v>
      </c>
      <c r="D12910" s="190" t="s">
        <v>478</v>
      </c>
      <c r="E12910" s="191">
        <v>0</v>
      </c>
    </row>
    <row r="12911" spans="1:5" x14ac:dyDescent="0.25">
      <c r="A12911" s="188">
        <v>3705052847</v>
      </c>
      <c r="B12911" s="188" t="s">
        <v>13284</v>
      </c>
      <c r="C12911" s="188" t="s">
        <v>916</v>
      </c>
      <c r="D12911" s="188" t="s">
        <v>874</v>
      </c>
      <c r="E12911" s="189">
        <v>0</v>
      </c>
    </row>
    <row r="12912" spans="1:5" x14ac:dyDescent="0.25">
      <c r="A12912" s="190">
        <v>3705052848</v>
      </c>
      <c r="B12912" s="190" t="s">
        <v>13285</v>
      </c>
      <c r="C12912" s="190" t="s">
        <v>916</v>
      </c>
      <c r="D12912" s="190" t="s">
        <v>874</v>
      </c>
      <c r="E12912" s="191">
        <v>0</v>
      </c>
    </row>
    <row r="12913" spans="1:5" x14ac:dyDescent="0.25">
      <c r="A12913" s="188">
        <v>3705052849</v>
      </c>
      <c r="B12913" s="188" t="s">
        <v>13286</v>
      </c>
      <c r="C12913" s="188" t="s">
        <v>916</v>
      </c>
      <c r="D12913" s="188" t="s">
        <v>479</v>
      </c>
      <c r="E12913" s="189">
        <v>0</v>
      </c>
    </row>
    <row r="12914" spans="1:5" x14ac:dyDescent="0.25">
      <c r="A12914" s="190">
        <v>3705052850</v>
      </c>
      <c r="B12914" s="190" t="s">
        <v>13287</v>
      </c>
      <c r="C12914" s="190" t="s">
        <v>916</v>
      </c>
      <c r="D12914" s="190" t="s">
        <v>479</v>
      </c>
      <c r="E12914" s="191">
        <v>0</v>
      </c>
    </row>
    <row r="12915" spans="1:5" x14ac:dyDescent="0.25">
      <c r="A12915" s="188">
        <v>3705052851</v>
      </c>
      <c r="B12915" s="188" t="s">
        <v>13288</v>
      </c>
      <c r="C12915" s="188" t="s">
        <v>916</v>
      </c>
      <c r="D12915" s="188" t="s">
        <v>480</v>
      </c>
      <c r="E12915" s="189">
        <v>0</v>
      </c>
    </row>
    <row r="12916" spans="1:5" x14ac:dyDescent="0.25">
      <c r="A12916" s="190">
        <v>3705052852</v>
      </c>
      <c r="B12916" s="190" t="s">
        <v>13289</v>
      </c>
      <c r="C12916" s="190" t="s">
        <v>916</v>
      </c>
      <c r="D12916" s="190" t="s">
        <v>479</v>
      </c>
      <c r="E12916" s="191">
        <v>0</v>
      </c>
    </row>
    <row r="12917" spans="1:5" x14ac:dyDescent="0.25">
      <c r="A12917" s="188">
        <v>3705052853</v>
      </c>
      <c r="B12917" s="188" t="s">
        <v>13290</v>
      </c>
      <c r="C12917" s="188" t="s">
        <v>916</v>
      </c>
      <c r="D12917" s="188" t="s">
        <v>478</v>
      </c>
      <c r="E12917" s="189">
        <v>0</v>
      </c>
    </row>
    <row r="12918" spans="1:5" x14ac:dyDescent="0.25">
      <c r="A12918" s="190">
        <v>3705052854</v>
      </c>
      <c r="B12918" s="190" t="s">
        <v>13291</v>
      </c>
      <c r="C12918" s="190" t="s">
        <v>916</v>
      </c>
      <c r="D12918" s="190" t="s">
        <v>478</v>
      </c>
      <c r="E12918" s="191">
        <v>0</v>
      </c>
    </row>
    <row r="12919" spans="1:5" x14ac:dyDescent="0.25">
      <c r="A12919" s="188">
        <v>3705052855</v>
      </c>
      <c r="B12919" s="188" t="s">
        <v>13292</v>
      </c>
      <c r="C12919" s="188" t="s">
        <v>916</v>
      </c>
      <c r="D12919" s="188" t="s">
        <v>478</v>
      </c>
      <c r="E12919" s="189">
        <v>0</v>
      </c>
    </row>
    <row r="12920" spans="1:5" x14ac:dyDescent="0.25">
      <c r="A12920" s="190">
        <v>3705052856</v>
      </c>
      <c r="B12920" s="190" t="s">
        <v>13293</v>
      </c>
      <c r="C12920" s="190" t="s">
        <v>916</v>
      </c>
      <c r="D12920" s="190" t="s">
        <v>478</v>
      </c>
      <c r="E12920" s="191">
        <v>0</v>
      </c>
    </row>
    <row r="12921" spans="1:5" x14ac:dyDescent="0.25">
      <c r="A12921" s="188">
        <v>3705052857</v>
      </c>
      <c r="B12921" s="188" t="s">
        <v>13294</v>
      </c>
      <c r="C12921" s="188" t="s">
        <v>916</v>
      </c>
      <c r="D12921" s="188" t="s">
        <v>478</v>
      </c>
      <c r="E12921" s="189">
        <v>0</v>
      </c>
    </row>
    <row r="12922" spans="1:5" x14ac:dyDescent="0.25">
      <c r="A12922" s="190">
        <v>3705052858</v>
      </c>
      <c r="B12922" s="190" t="s">
        <v>13295</v>
      </c>
      <c r="C12922" s="190" t="s">
        <v>916</v>
      </c>
      <c r="D12922" s="190" t="s">
        <v>479</v>
      </c>
      <c r="E12922" s="191">
        <v>0</v>
      </c>
    </row>
    <row r="12923" spans="1:5" x14ac:dyDescent="0.25">
      <c r="A12923" s="188">
        <v>3705052859</v>
      </c>
      <c r="B12923" s="188" t="s">
        <v>13296</v>
      </c>
      <c r="C12923" s="188" t="s">
        <v>916</v>
      </c>
      <c r="D12923" s="188" t="s">
        <v>478</v>
      </c>
      <c r="E12923" s="189">
        <v>0</v>
      </c>
    </row>
    <row r="12924" spans="1:5" x14ac:dyDescent="0.25">
      <c r="A12924" s="190">
        <v>3705052860</v>
      </c>
      <c r="B12924" s="190" t="s">
        <v>13297</v>
      </c>
      <c r="C12924" s="190" t="s">
        <v>916</v>
      </c>
      <c r="D12924" s="190" t="s">
        <v>479</v>
      </c>
      <c r="E12924" s="191">
        <v>0</v>
      </c>
    </row>
    <row r="12925" spans="1:5" x14ac:dyDescent="0.25">
      <c r="A12925" s="188">
        <v>3705052861</v>
      </c>
      <c r="B12925" s="188" t="s">
        <v>13298</v>
      </c>
      <c r="C12925" s="188" t="s">
        <v>916</v>
      </c>
      <c r="D12925" s="188" t="s">
        <v>479</v>
      </c>
      <c r="E12925" s="189">
        <v>0</v>
      </c>
    </row>
    <row r="12926" spans="1:5" x14ac:dyDescent="0.25">
      <c r="A12926" s="190">
        <v>3705052862</v>
      </c>
      <c r="B12926" s="190" t="s">
        <v>13299</v>
      </c>
      <c r="C12926" s="190" t="s">
        <v>916</v>
      </c>
      <c r="D12926" s="190" t="s">
        <v>479</v>
      </c>
      <c r="E12926" s="191">
        <v>0</v>
      </c>
    </row>
    <row r="12927" spans="1:5" x14ac:dyDescent="0.25">
      <c r="A12927" s="188">
        <v>3705052863</v>
      </c>
      <c r="B12927" s="188" t="s">
        <v>13300</v>
      </c>
      <c r="C12927" s="188" t="s">
        <v>916</v>
      </c>
      <c r="D12927" s="188" t="s">
        <v>1975</v>
      </c>
      <c r="E12927" s="189">
        <v>0</v>
      </c>
    </row>
    <row r="12928" spans="1:5" x14ac:dyDescent="0.25">
      <c r="A12928" s="190">
        <v>3705052864</v>
      </c>
      <c r="B12928" s="190" t="s">
        <v>13301</v>
      </c>
      <c r="C12928" s="190" t="s">
        <v>916</v>
      </c>
      <c r="D12928" s="190" t="s">
        <v>1975</v>
      </c>
      <c r="E12928" s="191">
        <v>0</v>
      </c>
    </row>
    <row r="12929" spans="1:5" x14ac:dyDescent="0.25">
      <c r="A12929" s="188">
        <v>3705052865</v>
      </c>
      <c r="B12929" s="188" t="s">
        <v>13302</v>
      </c>
      <c r="C12929" s="188" t="s">
        <v>916</v>
      </c>
      <c r="D12929" s="188" t="s">
        <v>1975</v>
      </c>
      <c r="E12929" s="189">
        <v>0</v>
      </c>
    </row>
    <row r="12930" spans="1:5" x14ac:dyDescent="0.25">
      <c r="A12930" s="190">
        <v>3705052866</v>
      </c>
      <c r="B12930" s="190" t="s">
        <v>13303</v>
      </c>
      <c r="C12930" s="190" t="s">
        <v>916</v>
      </c>
      <c r="D12930" s="190" t="s">
        <v>1975</v>
      </c>
      <c r="E12930" s="191">
        <v>0</v>
      </c>
    </row>
    <row r="12931" spans="1:5" x14ac:dyDescent="0.25">
      <c r="A12931" s="188">
        <v>3705052867</v>
      </c>
      <c r="B12931" s="188" t="s">
        <v>13304</v>
      </c>
      <c r="C12931" s="188" t="s">
        <v>916</v>
      </c>
      <c r="D12931" s="188" t="s">
        <v>1975</v>
      </c>
      <c r="E12931" s="189">
        <v>0</v>
      </c>
    </row>
    <row r="12932" spans="1:5" x14ac:dyDescent="0.25">
      <c r="A12932" s="190">
        <v>3705052868</v>
      </c>
      <c r="B12932" s="190" t="s">
        <v>13305</v>
      </c>
      <c r="C12932" s="190" t="s">
        <v>916</v>
      </c>
      <c r="D12932" s="190" t="s">
        <v>1975</v>
      </c>
      <c r="E12932" s="191">
        <v>0</v>
      </c>
    </row>
    <row r="12933" spans="1:5" x14ac:dyDescent="0.25">
      <c r="A12933" s="188">
        <v>3705052869</v>
      </c>
      <c r="B12933" s="188" t="s">
        <v>13306</v>
      </c>
      <c r="C12933" s="188" t="s">
        <v>916</v>
      </c>
      <c r="D12933" s="188" t="s">
        <v>1975</v>
      </c>
      <c r="E12933" s="189">
        <v>0</v>
      </c>
    </row>
    <row r="12934" spans="1:5" x14ac:dyDescent="0.25">
      <c r="A12934" s="190">
        <v>3705052870</v>
      </c>
      <c r="B12934" s="190" t="s">
        <v>13307</v>
      </c>
      <c r="C12934" s="190" t="s">
        <v>916</v>
      </c>
      <c r="D12934" s="190" t="s">
        <v>1975</v>
      </c>
      <c r="E12934" s="191">
        <v>0</v>
      </c>
    </row>
    <row r="12935" spans="1:5" x14ac:dyDescent="0.25">
      <c r="A12935" s="188">
        <v>3705052871</v>
      </c>
      <c r="B12935" s="188" t="s">
        <v>13308</v>
      </c>
      <c r="C12935" s="188" t="s">
        <v>916</v>
      </c>
      <c r="D12935" s="188" t="s">
        <v>1975</v>
      </c>
      <c r="E12935" s="189">
        <v>0</v>
      </c>
    </row>
    <row r="12936" spans="1:5" x14ac:dyDescent="0.25">
      <c r="A12936" s="190">
        <v>3705052872</v>
      </c>
      <c r="B12936" s="190" t="s">
        <v>13309</v>
      </c>
      <c r="C12936" s="190" t="s">
        <v>916</v>
      </c>
      <c r="D12936" s="190" t="s">
        <v>1975</v>
      </c>
      <c r="E12936" s="191">
        <v>0</v>
      </c>
    </row>
    <row r="12937" spans="1:5" x14ac:dyDescent="0.25">
      <c r="A12937" s="188">
        <v>3705052873</v>
      </c>
      <c r="B12937" s="188" t="s">
        <v>13310</v>
      </c>
      <c r="C12937" s="188" t="s">
        <v>916</v>
      </c>
      <c r="D12937" s="188" t="s">
        <v>874</v>
      </c>
      <c r="E12937" s="189">
        <v>0</v>
      </c>
    </row>
    <row r="12938" spans="1:5" x14ac:dyDescent="0.25">
      <c r="A12938" s="190">
        <v>3705052874</v>
      </c>
      <c r="B12938" s="190" t="s">
        <v>13311</v>
      </c>
      <c r="C12938" s="190" t="s">
        <v>916</v>
      </c>
      <c r="D12938" s="190" t="s">
        <v>1975</v>
      </c>
      <c r="E12938" s="191">
        <v>0</v>
      </c>
    </row>
    <row r="12939" spans="1:5" x14ac:dyDescent="0.25">
      <c r="A12939" s="188">
        <v>3705052875</v>
      </c>
      <c r="B12939" s="188" t="s">
        <v>13312</v>
      </c>
      <c r="C12939" s="188" t="s">
        <v>916</v>
      </c>
      <c r="D12939" s="188" t="s">
        <v>1975</v>
      </c>
      <c r="E12939" s="189">
        <v>0</v>
      </c>
    </row>
    <row r="12940" spans="1:5" x14ac:dyDescent="0.25">
      <c r="A12940" s="190">
        <v>3705052876</v>
      </c>
      <c r="B12940" s="190" t="s">
        <v>13313</v>
      </c>
      <c r="C12940" s="190" t="s">
        <v>916</v>
      </c>
      <c r="D12940" s="190" t="s">
        <v>2002</v>
      </c>
      <c r="E12940" s="191">
        <v>0</v>
      </c>
    </row>
    <row r="12941" spans="1:5" x14ac:dyDescent="0.25">
      <c r="A12941" s="188">
        <v>3705052877</v>
      </c>
      <c r="B12941" s="188" t="s">
        <v>13314</v>
      </c>
      <c r="C12941" s="188" t="s">
        <v>916</v>
      </c>
      <c r="D12941" s="188" t="s">
        <v>1975</v>
      </c>
      <c r="E12941" s="189">
        <v>0</v>
      </c>
    </row>
    <row r="12942" spans="1:5" x14ac:dyDescent="0.25">
      <c r="A12942" s="190">
        <v>3705052878</v>
      </c>
      <c r="B12942" s="190" t="s">
        <v>13315</v>
      </c>
      <c r="C12942" s="190" t="s">
        <v>916</v>
      </c>
      <c r="D12942" s="190" t="s">
        <v>1975</v>
      </c>
      <c r="E12942" s="191">
        <v>0</v>
      </c>
    </row>
    <row r="12943" spans="1:5" x14ac:dyDescent="0.25">
      <c r="A12943" s="188">
        <v>3705052879</v>
      </c>
      <c r="B12943" s="188" t="s">
        <v>13316</v>
      </c>
      <c r="C12943" s="188" t="s">
        <v>916</v>
      </c>
      <c r="D12943" s="188" t="s">
        <v>874</v>
      </c>
      <c r="E12943" s="189">
        <v>0</v>
      </c>
    </row>
    <row r="12944" spans="1:5" x14ac:dyDescent="0.25">
      <c r="A12944" s="190">
        <v>3705052880</v>
      </c>
      <c r="B12944" s="190" t="s">
        <v>13317</v>
      </c>
      <c r="C12944" s="190" t="s">
        <v>916</v>
      </c>
      <c r="D12944" s="190" t="s">
        <v>874</v>
      </c>
      <c r="E12944" s="191">
        <v>0</v>
      </c>
    </row>
    <row r="12945" spans="1:5" x14ac:dyDescent="0.25">
      <c r="A12945" s="188">
        <v>3705052881</v>
      </c>
      <c r="B12945" s="188" t="s">
        <v>13318</v>
      </c>
      <c r="C12945" s="188" t="s">
        <v>916</v>
      </c>
      <c r="D12945" s="188" t="s">
        <v>1975</v>
      </c>
      <c r="E12945" s="189">
        <v>0</v>
      </c>
    </row>
    <row r="12946" spans="1:5" x14ac:dyDescent="0.25">
      <c r="A12946" s="190">
        <v>3705052882</v>
      </c>
      <c r="B12946" s="190" t="s">
        <v>13319</v>
      </c>
      <c r="C12946" s="190" t="s">
        <v>916</v>
      </c>
      <c r="D12946" s="190" t="s">
        <v>1975</v>
      </c>
      <c r="E12946" s="191">
        <v>0</v>
      </c>
    </row>
    <row r="12947" spans="1:5" x14ac:dyDescent="0.25">
      <c r="A12947" s="188">
        <v>3705052883</v>
      </c>
      <c r="B12947" s="188" t="s">
        <v>13320</v>
      </c>
      <c r="C12947" s="188" t="s">
        <v>916</v>
      </c>
      <c r="D12947" s="188" t="s">
        <v>1975</v>
      </c>
      <c r="E12947" s="189">
        <v>0</v>
      </c>
    </row>
    <row r="12948" spans="1:5" x14ac:dyDescent="0.25">
      <c r="A12948" s="190">
        <v>3705052884</v>
      </c>
      <c r="B12948" s="190" t="s">
        <v>13321</v>
      </c>
      <c r="C12948" s="190" t="s">
        <v>916</v>
      </c>
      <c r="D12948" s="190" t="s">
        <v>874</v>
      </c>
      <c r="E12948" s="191">
        <v>0</v>
      </c>
    </row>
    <row r="12949" spans="1:5" x14ac:dyDescent="0.25">
      <c r="A12949" s="188">
        <v>3705052885</v>
      </c>
      <c r="B12949" s="188" t="s">
        <v>13322</v>
      </c>
      <c r="C12949" s="188" t="s">
        <v>916</v>
      </c>
      <c r="D12949" s="188" t="s">
        <v>1975</v>
      </c>
      <c r="E12949" s="189">
        <v>0</v>
      </c>
    </row>
    <row r="12950" spans="1:5" x14ac:dyDescent="0.25">
      <c r="A12950" s="190">
        <v>3705052886</v>
      </c>
      <c r="B12950" s="190" t="s">
        <v>13323</v>
      </c>
      <c r="C12950" s="190" t="s">
        <v>916</v>
      </c>
      <c r="D12950" s="190" t="s">
        <v>1975</v>
      </c>
      <c r="E12950" s="191">
        <v>0</v>
      </c>
    </row>
    <row r="12951" spans="1:5" x14ac:dyDescent="0.25">
      <c r="A12951" s="188">
        <v>3705052887</v>
      </c>
      <c r="B12951" s="188" t="s">
        <v>13324</v>
      </c>
      <c r="C12951" s="188" t="s">
        <v>916</v>
      </c>
      <c r="D12951" s="188" t="s">
        <v>1975</v>
      </c>
      <c r="E12951" s="189">
        <v>0</v>
      </c>
    </row>
    <row r="12952" spans="1:5" x14ac:dyDescent="0.25">
      <c r="A12952" s="190">
        <v>3705052888</v>
      </c>
      <c r="B12952" s="190" t="s">
        <v>13325</v>
      </c>
      <c r="C12952" s="190" t="s">
        <v>916</v>
      </c>
      <c r="D12952" s="190" t="s">
        <v>1975</v>
      </c>
      <c r="E12952" s="191">
        <v>0</v>
      </c>
    </row>
    <row r="12953" spans="1:5" x14ac:dyDescent="0.25">
      <c r="A12953" s="188">
        <v>3705052889</v>
      </c>
      <c r="B12953" s="188" t="s">
        <v>13326</v>
      </c>
      <c r="C12953" s="188" t="s">
        <v>916</v>
      </c>
      <c r="D12953" s="188" t="s">
        <v>1975</v>
      </c>
      <c r="E12953" s="189">
        <v>0</v>
      </c>
    </row>
    <row r="12954" spans="1:5" x14ac:dyDescent="0.25">
      <c r="A12954" s="190">
        <v>3705052890</v>
      </c>
      <c r="B12954" s="190" t="s">
        <v>13327</v>
      </c>
      <c r="C12954" s="190" t="s">
        <v>916</v>
      </c>
      <c r="D12954" s="190" t="s">
        <v>1975</v>
      </c>
      <c r="E12954" s="191">
        <v>0</v>
      </c>
    </row>
    <row r="12955" spans="1:5" x14ac:dyDescent="0.25">
      <c r="A12955" s="188">
        <v>3705052891</v>
      </c>
      <c r="B12955" s="188" t="s">
        <v>13328</v>
      </c>
      <c r="C12955" s="188" t="s">
        <v>916</v>
      </c>
      <c r="D12955" s="188" t="s">
        <v>1975</v>
      </c>
      <c r="E12955" s="189">
        <v>0</v>
      </c>
    </row>
    <row r="12956" spans="1:5" x14ac:dyDescent="0.25">
      <c r="A12956" s="190">
        <v>3705052892</v>
      </c>
      <c r="B12956" s="190" t="s">
        <v>13329</v>
      </c>
      <c r="C12956" s="190" t="s">
        <v>916</v>
      </c>
      <c r="D12956" s="190" t="s">
        <v>1975</v>
      </c>
      <c r="E12956" s="191">
        <v>0</v>
      </c>
    </row>
    <row r="12957" spans="1:5" x14ac:dyDescent="0.25">
      <c r="A12957" s="188">
        <v>3705052893</v>
      </c>
      <c r="B12957" s="188" t="s">
        <v>13330</v>
      </c>
      <c r="C12957" s="188" t="s">
        <v>916</v>
      </c>
      <c r="D12957" s="188" t="s">
        <v>1975</v>
      </c>
      <c r="E12957" s="189">
        <v>0</v>
      </c>
    </row>
    <row r="12958" spans="1:5" x14ac:dyDescent="0.25">
      <c r="A12958" s="190">
        <v>3705052894</v>
      </c>
      <c r="B12958" s="190" t="s">
        <v>13331</v>
      </c>
      <c r="C12958" s="190" t="s">
        <v>916</v>
      </c>
      <c r="D12958" s="190" t="s">
        <v>1975</v>
      </c>
      <c r="E12958" s="191">
        <v>0</v>
      </c>
    </row>
    <row r="12959" spans="1:5" x14ac:dyDescent="0.25">
      <c r="A12959" s="188">
        <v>3705052895</v>
      </c>
      <c r="B12959" s="188" t="s">
        <v>13332</v>
      </c>
      <c r="C12959" s="188" t="s">
        <v>916</v>
      </c>
      <c r="D12959" s="188" t="s">
        <v>1975</v>
      </c>
      <c r="E12959" s="189">
        <v>0</v>
      </c>
    </row>
    <row r="12960" spans="1:5" x14ac:dyDescent="0.25">
      <c r="A12960" s="190">
        <v>3705052896</v>
      </c>
      <c r="B12960" s="190" t="s">
        <v>13333</v>
      </c>
      <c r="C12960" s="190" t="s">
        <v>916</v>
      </c>
      <c r="D12960" s="190" t="s">
        <v>1975</v>
      </c>
      <c r="E12960" s="191">
        <v>0</v>
      </c>
    </row>
    <row r="12961" spans="1:5" x14ac:dyDescent="0.25">
      <c r="A12961" s="188">
        <v>3705052897</v>
      </c>
      <c r="B12961" s="188" t="s">
        <v>13334</v>
      </c>
      <c r="C12961" s="188" t="s">
        <v>916</v>
      </c>
      <c r="D12961" s="188" t="s">
        <v>1975</v>
      </c>
      <c r="E12961" s="189">
        <v>0</v>
      </c>
    </row>
    <row r="12962" spans="1:5" x14ac:dyDescent="0.25">
      <c r="A12962" s="190">
        <v>3705052898</v>
      </c>
      <c r="B12962" s="190" t="s">
        <v>13335</v>
      </c>
      <c r="C12962" s="190" t="s">
        <v>916</v>
      </c>
      <c r="D12962" s="190" t="s">
        <v>1975</v>
      </c>
      <c r="E12962" s="191">
        <v>0</v>
      </c>
    </row>
    <row r="12963" spans="1:5" x14ac:dyDescent="0.25">
      <c r="A12963" s="188">
        <v>3705052899</v>
      </c>
      <c r="B12963" s="188" t="s">
        <v>13336</v>
      </c>
      <c r="C12963" s="188" t="s">
        <v>916</v>
      </c>
      <c r="D12963" s="188" t="s">
        <v>2002</v>
      </c>
      <c r="E12963" s="189">
        <v>0</v>
      </c>
    </row>
    <row r="12964" spans="1:5" x14ac:dyDescent="0.25">
      <c r="A12964" s="190">
        <v>3705059908</v>
      </c>
      <c r="B12964" s="190" t="s">
        <v>11662</v>
      </c>
      <c r="C12964" s="190" t="s">
        <v>916</v>
      </c>
      <c r="D12964" s="190" t="s">
        <v>479</v>
      </c>
      <c r="E12964" s="191">
        <v>0</v>
      </c>
    </row>
    <row r="12965" spans="1:5" x14ac:dyDescent="0.25">
      <c r="A12965" s="188">
        <v>3705059909</v>
      </c>
      <c r="B12965" s="188" t="s">
        <v>11663</v>
      </c>
      <c r="C12965" s="188" t="s">
        <v>916</v>
      </c>
      <c r="D12965" s="188" t="s">
        <v>874</v>
      </c>
      <c r="E12965" s="189">
        <v>0</v>
      </c>
    </row>
    <row r="12966" spans="1:5" x14ac:dyDescent="0.25">
      <c r="A12966" s="190">
        <v>3705059910</v>
      </c>
      <c r="B12966" s="190" t="s">
        <v>11664</v>
      </c>
      <c r="C12966" s="190" t="s">
        <v>916</v>
      </c>
      <c r="D12966" s="190" t="s">
        <v>479</v>
      </c>
      <c r="E12966" s="191">
        <v>0</v>
      </c>
    </row>
    <row r="12967" spans="1:5" x14ac:dyDescent="0.25">
      <c r="A12967" s="188">
        <v>3705059911</v>
      </c>
      <c r="B12967" s="188" t="s">
        <v>11665</v>
      </c>
      <c r="C12967" s="188" t="s">
        <v>916</v>
      </c>
      <c r="D12967" s="188" t="s">
        <v>479</v>
      </c>
      <c r="E12967" s="189">
        <v>0</v>
      </c>
    </row>
    <row r="12968" spans="1:5" x14ac:dyDescent="0.25">
      <c r="A12968" s="190">
        <v>3705059912</v>
      </c>
      <c r="B12968" s="190" t="s">
        <v>11666</v>
      </c>
      <c r="C12968" s="190" t="s">
        <v>916</v>
      </c>
      <c r="D12968" s="190" t="s">
        <v>479</v>
      </c>
      <c r="E12968" s="191">
        <v>0</v>
      </c>
    </row>
    <row r="12969" spans="1:5" x14ac:dyDescent="0.25">
      <c r="A12969" s="188">
        <v>3705059913</v>
      </c>
      <c r="B12969" s="188" t="s">
        <v>11667</v>
      </c>
      <c r="C12969" s="188" t="s">
        <v>916</v>
      </c>
      <c r="D12969" s="188" t="s">
        <v>2062</v>
      </c>
      <c r="E12969" s="189">
        <v>0</v>
      </c>
    </row>
    <row r="12970" spans="1:5" x14ac:dyDescent="0.25">
      <c r="A12970" s="190">
        <v>3705059914</v>
      </c>
      <c r="B12970" s="190" t="s">
        <v>11668</v>
      </c>
      <c r="C12970" s="190" t="s">
        <v>916</v>
      </c>
      <c r="D12970" s="190" t="s">
        <v>874</v>
      </c>
      <c r="E12970" s="191">
        <v>0</v>
      </c>
    </row>
    <row r="12971" spans="1:5" x14ac:dyDescent="0.25">
      <c r="A12971" s="188">
        <v>3705059915</v>
      </c>
      <c r="B12971" s="188" t="s">
        <v>11669</v>
      </c>
      <c r="C12971" s="188" t="s">
        <v>916</v>
      </c>
      <c r="D12971" s="188" t="s">
        <v>1966</v>
      </c>
      <c r="E12971" s="189">
        <v>0</v>
      </c>
    </row>
    <row r="12972" spans="1:5" x14ac:dyDescent="0.25">
      <c r="A12972" s="190">
        <v>3705059916</v>
      </c>
      <c r="B12972" s="190" t="s">
        <v>11670</v>
      </c>
      <c r="C12972" s="190" t="s">
        <v>916</v>
      </c>
      <c r="D12972" s="190" t="s">
        <v>874</v>
      </c>
      <c r="E12972" s="191">
        <v>0</v>
      </c>
    </row>
    <row r="12973" spans="1:5" x14ac:dyDescent="0.25">
      <c r="A12973" s="188">
        <v>3705059917</v>
      </c>
      <c r="B12973" s="188" t="s">
        <v>11671</v>
      </c>
      <c r="C12973" s="188" t="s">
        <v>916</v>
      </c>
      <c r="D12973" s="188" t="s">
        <v>874</v>
      </c>
      <c r="E12973" s="189">
        <v>0</v>
      </c>
    </row>
    <row r="12974" spans="1:5" x14ac:dyDescent="0.25">
      <c r="A12974" s="190">
        <v>3705059918</v>
      </c>
      <c r="B12974" s="190" t="s">
        <v>11672</v>
      </c>
      <c r="C12974" s="190" t="s">
        <v>916</v>
      </c>
      <c r="D12974" s="190" t="s">
        <v>479</v>
      </c>
      <c r="E12974" s="191">
        <v>0</v>
      </c>
    </row>
    <row r="12975" spans="1:5" x14ac:dyDescent="0.25">
      <c r="A12975" s="188">
        <v>3705059919</v>
      </c>
      <c r="B12975" s="188" t="s">
        <v>7509</v>
      </c>
      <c r="C12975" s="188" t="s">
        <v>916</v>
      </c>
      <c r="D12975" s="188" t="s">
        <v>479</v>
      </c>
      <c r="E12975" s="189">
        <v>0</v>
      </c>
    </row>
    <row r="12976" spans="1:5" x14ac:dyDescent="0.25">
      <c r="A12976" s="190">
        <v>3705059920</v>
      </c>
      <c r="B12976" s="190" t="s">
        <v>11673</v>
      </c>
      <c r="C12976" s="190" t="s">
        <v>916</v>
      </c>
      <c r="D12976" s="190" t="s">
        <v>479</v>
      </c>
      <c r="E12976" s="191">
        <v>0</v>
      </c>
    </row>
    <row r="12977" spans="1:5" x14ac:dyDescent="0.25">
      <c r="A12977" s="188">
        <v>3705059921</v>
      </c>
      <c r="B12977" s="188" t="s">
        <v>11674</v>
      </c>
      <c r="C12977" s="188" t="s">
        <v>916</v>
      </c>
      <c r="D12977" s="188" t="s">
        <v>479</v>
      </c>
      <c r="E12977" s="189">
        <v>0</v>
      </c>
    </row>
    <row r="12978" spans="1:5" x14ac:dyDescent="0.25">
      <c r="A12978" s="190">
        <v>3705059922</v>
      </c>
      <c r="B12978" s="190" t="s">
        <v>11675</v>
      </c>
      <c r="C12978" s="190" t="s">
        <v>916</v>
      </c>
      <c r="D12978" s="190" t="s">
        <v>479</v>
      </c>
      <c r="E12978" s="191">
        <v>0</v>
      </c>
    </row>
    <row r="12979" spans="1:5" x14ac:dyDescent="0.25">
      <c r="A12979" s="188">
        <v>3705059923</v>
      </c>
      <c r="B12979" s="188" t="s">
        <v>11676</v>
      </c>
      <c r="C12979" s="188" t="s">
        <v>916</v>
      </c>
      <c r="D12979" s="188" t="s">
        <v>479</v>
      </c>
      <c r="E12979" s="189">
        <v>0</v>
      </c>
    </row>
    <row r="12980" spans="1:5" x14ac:dyDescent="0.25">
      <c r="A12980" s="190">
        <v>3705059924</v>
      </c>
      <c r="B12980" s="190" t="s">
        <v>11677</v>
      </c>
      <c r="C12980" s="190" t="s">
        <v>916</v>
      </c>
      <c r="D12980" s="190" t="s">
        <v>479</v>
      </c>
      <c r="E12980" s="191">
        <v>0</v>
      </c>
    </row>
    <row r="12981" spans="1:5" x14ac:dyDescent="0.25">
      <c r="A12981" s="188">
        <v>3705059925</v>
      </c>
      <c r="B12981" s="188" t="s">
        <v>11678</v>
      </c>
      <c r="C12981" s="188" t="s">
        <v>916</v>
      </c>
      <c r="D12981" s="188" t="s">
        <v>479</v>
      </c>
      <c r="E12981" s="189">
        <v>0</v>
      </c>
    </row>
    <row r="12982" spans="1:5" x14ac:dyDescent="0.25">
      <c r="A12982" s="190">
        <v>3705059926</v>
      </c>
      <c r="B12982" s="190" t="s">
        <v>11679</v>
      </c>
      <c r="C12982" s="190" t="s">
        <v>916</v>
      </c>
      <c r="D12982" s="190" t="s">
        <v>479</v>
      </c>
      <c r="E12982" s="191">
        <v>0</v>
      </c>
    </row>
    <row r="12983" spans="1:5" x14ac:dyDescent="0.25">
      <c r="A12983" s="188">
        <v>3705059927</v>
      </c>
      <c r="B12983" s="188" t="s">
        <v>11680</v>
      </c>
      <c r="C12983" s="188" t="s">
        <v>916</v>
      </c>
      <c r="D12983" s="188" t="s">
        <v>1975</v>
      </c>
      <c r="E12983" s="189">
        <v>0</v>
      </c>
    </row>
    <row r="12984" spans="1:5" x14ac:dyDescent="0.25">
      <c r="A12984" s="190">
        <v>3705059928</v>
      </c>
      <c r="B12984" s="190" t="s">
        <v>11681</v>
      </c>
      <c r="C12984" s="190" t="s">
        <v>916</v>
      </c>
      <c r="D12984" s="190" t="s">
        <v>479</v>
      </c>
      <c r="E12984" s="191">
        <v>0</v>
      </c>
    </row>
    <row r="12985" spans="1:5" x14ac:dyDescent="0.25">
      <c r="A12985" s="188">
        <v>3705059929</v>
      </c>
      <c r="B12985" s="188" t="s">
        <v>10846</v>
      </c>
      <c r="C12985" s="188" t="s">
        <v>916</v>
      </c>
      <c r="D12985" s="188" t="s">
        <v>479</v>
      </c>
      <c r="E12985" s="189">
        <v>0</v>
      </c>
    </row>
    <row r="12986" spans="1:5" x14ac:dyDescent="0.25">
      <c r="A12986" s="190">
        <v>3705059930</v>
      </c>
      <c r="B12986" s="190" t="s">
        <v>11682</v>
      </c>
      <c r="C12986" s="190" t="s">
        <v>916</v>
      </c>
      <c r="D12986" s="190" t="s">
        <v>479</v>
      </c>
      <c r="E12986" s="191">
        <v>0</v>
      </c>
    </row>
    <row r="12987" spans="1:5" x14ac:dyDescent="0.25">
      <c r="A12987" s="188">
        <v>3705059931</v>
      </c>
      <c r="B12987" s="188" t="s">
        <v>5042</v>
      </c>
      <c r="C12987" s="188" t="s">
        <v>916</v>
      </c>
      <c r="D12987" s="188" t="s">
        <v>479</v>
      </c>
      <c r="E12987" s="189">
        <v>0</v>
      </c>
    </row>
    <row r="12988" spans="1:5" x14ac:dyDescent="0.25">
      <c r="A12988" s="190">
        <v>3705059932</v>
      </c>
      <c r="B12988" s="190" t="s">
        <v>11683</v>
      </c>
      <c r="C12988" s="190" t="s">
        <v>916</v>
      </c>
      <c r="D12988" s="190" t="s">
        <v>479</v>
      </c>
      <c r="E12988" s="191">
        <v>0</v>
      </c>
    </row>
    <row r="12989" spans="1:5" x14ac:dyDescent="0.25">
      <c r="A12989" s="188">
        <v>3705059933</v>
      </c>
      <c r="B12989" s="188" t="s">
        <v>11684</v>
      </c>
      <c r="C12989" s="188" t="s">
        <v>916</v>
      </c>
      <c r="D12989" s="188" t="s">
        <v>479</v>
      </c>
      <c r="E12989" s="189">
        <v>0</v>
      </c>
    </row>
    <row r="12990" spans="1:5" x14ac:dyDescent="0.25">
      <c r="A12990" s="190">
        <v>3705059934</v>
      </c>
      <c r="B12990" s="190" t="s">
        <v>11685</v>
      </c>
      <c r="C12990" s="190" t="s">
        <v>916</v>
      </c>
      <c r="D12990" s="190" t="s">
        <v>479</v>
      </c>
      <c r="E12990" s="191">
        <v>0</v>
      </c>
    </row>
    <row r="12991" spans="1:5" x14ac:dyDescent="0.25">
      <c r="A12991" s="188">
        <v>3705059935</v>
      </c>
      <c r="B12991" s="188" t="s">
        <v>11686</v>
      </c>
      <c r="C12991" s="188" t="s">
        <v>916</v>
      </c>
      <c r="D12991" s="188" t="s">
        <v>479</v>
      </c>
      <c r="E12991" s="189">
        <v>0</v>
      </c>
    </row>
    <row r="12992" spans="1:5" x14ac:dyDescent="0.25">
      <c r="A12992" s="190">
        <v>3705059936</v>
      </c>
      <c r="B12992" s="190" t="s">
        <v>11687</v>
      </c>
      <c r="C12992" s="190" t="s">
        <v>916</v>
      </c>
      <c r="D12992" s="190" t="s">
        <v>479</v>
      </c>
      <c r="E12992" s="191">
        <v>0</v>
      </c>
    </row>
    <row r="12993" spans="1:5" x14ac:dyDescent="0.25">
      <c r="A12993" s="188">
        <v>3705059937</v>
      </c>
      <c r="B12993" s="188" t="s">
        <v>11688</v>
      </c>
      <c r="C12993" s="188" t="s">
        <v>916</v>
      </c>
      <c r="D12993" s="188" t="s">
        <v>479</v>
      </c>
      <c r="E12993" s="189">
        <v>0</v>
      </c>
    </row>
    <row r="12994" spans="1:5" x14ac:dyDescent="0.25">
      <c r="A12994" s="190">
        <v>3705059938</v>
      </c>
      <c r="B12994" s="190" t="s">
        <v>11689</v>
      </c>
      <c r="C12994" s="190" t="s">
        <v>916</v>
      </c>
      <c r="D12994" s="190" t="s">
        <v>479</v>
      </c>
      <c r="E12994" s="191">
        <v>0</v>
      </c>
    </row>
    <row r="12995" spans="1:5" x14ac:dyDescent="0.25">
      <c r="A12995" s="188">
        <v>3705059939</v>
      </c>
      <c r="B12995" s="188" t="s">
        <v>11690</v>
      </c>
      <c r="C12995" s="188" t="s">
        <v>916</v>
      </c>
      <c r="D12995" s="188" t="s">
        <v>479</v>
      </c>
      <c r="E12995" s="189">
        <v>0</v>
      </c>
    </row>
    <row r="12996" spans="1:5" x14ac:dyDescent="0.25">
      <c r="A12996" s="190">
        <v>3705059940</v>
      </c>
      <c r="B12996" s="190" t="s">
        <v>11691</v>
      </c>
      <c r="C12996" s="190" t="s">
        <v>916</v>
      </c>
      <c r="D12996" s="190" t="s">
        <v>479</v>
      </c>
      <c r="E12996" s="191">
        <v>0</v>
      </c>
    </row>
    <row r="12997" spans="1:5" x14ac:dyDescent="0.25">
      <c r="A12997" s="188">
        <v>3705059941</v>
      </c>
      <c r="B12997" s="188" t="s">
        <v>11692</v>
      </c>
      <c r="C12997" s="188" t="s">
        <v>916</v>
      </c>
      <c r="D12997" s="188" t="s">
        <v>479</v>
      </c>
      <c r="E12997" s="189">
        <v>0</v>
      </c>
    </row>
    <row r="12998" spans="1:5" x14ac:dyDescent="0.25">
      <c r="A12998" s="190">
        <v>3705059942</v>
      </c>
      <c r="B12998" s="190" t="s">
        <v>11693</v>
      </c>
      <c r="C12998" s="190" t="s">
        <v>916</v>
      </c>
      <c r="D12998" s="190" t="s">
        <v>479</v>
      </c>
      <c r="E12998" s="191">
        <v>0</v>
      </c>
    </row>
    <row r="12999" spans="1:5" x14ac:dyDescent="0.25">
      <c r="A12999" s="188">
        <v>3705059943</v>
      </c>
      <c r="B12999" s="188" t="s">
        <v>11694</v>
      </c>
      <c r="C12999" s="188" t="s">
        <v>916</v>
      </c>
      <c r="D12999" s="188" t="s">
        <v>479</v>
      </c>
      <c r="E12999" s="189">
        <v>0</v>
      </c>
    </row>
    <row r="13000" spans="1:5" x14ac:dyDescent="0.25">
      <c r="A13000" s="190">
        <v>3705059944</v>
      </c>
      <c r="B13000" s="190" t="s">
        <v>11695</v>
      </c>
      <c r="C13000" s="190" t="s">
        <v>916</v>
      </c>
      <c r="D13000" s="190" t="s">
        <v>478</v>
      </c>
      <c r="E13000" s="191">
        <v>0</v>
      </c>
    </row>
    <row r="13001" spans="1:5" x14ac:dyDescent="0.25">
      <c r="A13001" s="188">
        <v>3705059945</v>
      </c>
      <c r="B13001" s="188" t="s">
        <v>11696</v>
      </c>
      <c r="C13001" s="188" t="s">
        <v>916</v>
      </c>
      <c r="D13001" s="188" t="s">
        <v>1975</v>
      </c>
      <c r="E13001" s="189">
        <v>0</v>
      </c>
    </row>
    <row r="13002" spans="1:5" x14ac:dyDescent="0.25">
      <c r="A13002" s="190">
        <v>3705060001</v>
      </c>
      <c r="B13002" s="190" t="s">
        <v>7522</v>
      </c>
      <c r="C13002" s="190" t="s">
        <v>916</v>
      </c>
      <c r="D13002" s="190" t="s">
        <v>479</v>
      </c>
      <c r="E13002" s="191">
        <v>0</v>
      </c>
    </row>
    <row r="13003" spans="1:5" x14ac:dyDescent="0.25">
      <c r="A13003" s="188">
        <v>3705060002</v>
      </c>
      <c r="B13003" s="188" t="s">
        <v>7092</v>
      </c>
      <c r="C13003" s="188" t="s">
        <v>916</v>
      </c>
      <c r="D13003" s="188" t="s">
        <v>479</v>
      </c>
      <c r="E13003" s="189">
        <v>0</v>
      </c>
    </row>
    <row r="13004" spans="1:5" x14ac:dyDescent="0.25">
      <c r="A13004" s="190">
        <v>3705060003</v>
      </c>
      <c r="B13004" s="190" t="s">
        <v>3084</v>
      </c>
      <c r="C13004" s="190" t="s">
        <v>916</v>
      </c>
      <c r="D13004" s="190" t="s">
        <v>1975</v>
      </c>
      <c r="E13004" s="191">
        <v>0</v>
      </c>
    </row>
    <row r="13005" spans="1:5" x14ac:dyDescent="0.25">
      <c r="A13005" s="188">
        <v>3705060004</v>
      </c>
      <c r="B13005" s="188" t="s">
        <v>8511</v>
      </c>
      <c r="C13005" s="188" t="s">
        <v>916</v>
      </c>
      <c r="D13005" s="188" t="s">
        <v>479</v>
      </c>
      <c r="E13005" s="189">
        <v>0</v>
      </c>
    </row>
    <row r="13006" spans="1:5" x14ac:dyDescent="0.25">
      <c r="A13006" s="190">
        <v>3705060005</v>
      </c>
      <c r="B13006" s="190" t="s">
        <v>8512</v>
      </c>
      <c r="C13006" s="190" t="s">
        <v>916</v>
      </c>
      <c r="D13006" s="190" t="s">
        <v>479</v>
      </c>
      <c r="E13006" s="191">
        <v>0</v>
      </c>
    </row>
    <row r="13007" spans="1:5" x14ac:dyDescent="0.25">
      <c r="A13007" s="188">
        <v>3705060006</v>
      </c>
      <c r="B13007" s="188" t="s">
        <v>3085</v>
      </c>
      <c r="C13007" s="188" t="s">
        <v>916</v>
      </c>
      <c r="D13007" s="188" t="s">
        <v>479</v>
      </c>
      <c r="E13007" s="189">
        <v>0</v>
      </c>
    </row>
    <row r="13008" spans="1:5" x14ac:dyDescent="0.25">
      <c r="A13008" s="190">
        <v>3705060007</v>
      </c>
      <c r="B13008" s="190" t="s">
        <v>6332</v>
      </c>
      <c r="C13008" s="190" t="s">
        <v>916</v>
      </c>
      <c r="D13008" s="190" t="s">
        <v>479</v>
      </c>
      <c r="E13008" s="191">
        <v>0</v>
      </c>
    </row>
    <row r="13009" spans="1:5" x14ac:dyDescent="0.25">
      <c r="A13009" s="188">
        <v>3705060008</v>
      </c>
      <c r="B13009" s="188" t="s">
        <v>3086</v>
      </c>
      <c r="C13009" s="188" t="s">
        <v>916</v>
      </c>
      <c r="D13009" s="188" t="s">
        <v>479</v>
      </c>
      <c r="E13009" s="189">
        <v>0</v>
      </c>
    </row>
    <row r="13010" spans="1:5" x14ac:dyDescent="0.25">
      <c r="A13010" s="190">
        <v>3705060009</v>
      </c>
      <c r="B13010" s="190" t="s">
        <v>3087</v>
      </c>
      <c r="C13010" s="190" t="s">
        <v>916</v>
      </c>
      <c r="D13010" s="190" t="s">
        <v>479</v>
      </c>
      <c r="E13010" s="191">
        <v>0</v>
      </c>
    </row>
    <row r="13011" spans="1:5" x14ac:dyDescent="0.25">
      <c r="A13011" s="188">
        <v>3705060010</v>
      </c>
      <c r="B13011" s="188" t="s">
        <v>5380</v>
      </c>
      <c r="C13011" s="188" t="s">
        <v>916</v>
      </c>
      <c r="D13011" s="188" t="s">
        <v>1975</v>
      </c>
      <c r="E13011" s="189">
        <v>0</v>
      </c>
    </row>
    <row r="13012" spans="1:5" x14ac:dyDescent="0.25">
      <c r="A13012" s="190">
        <v>3705060011</v>
      </c>
      <c r="B13012" s="190" t="s">
        <v>5381</v>
      </c>
      <c r="C13012" s="190" t="s">
        <v>916</v>
      </c>
      <c r="D13012" s="190" t="s">
        <v>1975</v>
      </c>
      <c r="E13012" s="191">
        <v>0</v>
      </c>
    </row>
    <row r="13013" spans="1:5" x14ac:dyDescent="0.25">
      <c r="A13013" s="188">
        <v>3705060012</v>
      </c>
      <c r="B13013" s="188" t="s">
        <v>5382</v>
      </c>
      <c r="C13013" s="188" t="s">
        <v>916</v>
      </c>
      <c r="D13013" s="188" t="s">
        <v>1975</v>
      </c>
      <c r="E13013" s="189">
        <v>0</v>
      </c>
    </row>
    <row r="13014" spans="1:5" x14ac:dyDescent="0.25">
      <c r="A13014" s="190">
        <v>3705060013</v>
      </c>
      <c r="B13014" s="190" t="s">
        <v>5383</v>
      </c>
      <c r="C13014" s="190" t="s">
        <v>916</v>
      </c>
      <c r="D13014" s="190" t="s">
        <v>1975</v>
      </c>
      <c r="E13014" s="191">
        <v>0</v>
      </c>
    </row>
    <row r="13015" spans="1:5" x14ac:dyDescent="0.25">
      <c r="A13015" s="188">
        <v>3705060014</v>
      </c>
      <c r="B13015" s="188" t="s">
        <v>5384</v>
      </c>
      <c r="C13015" s="188" t="s">
        <v>916</v>
      </c>
      <c r="D13015" s="188" t="s">
        <v>1975</v>
      </c>
      <c r="E13015" s="189">
        <v>0</v>
      </c>
    </row>
    <row r="13016" spans="1:5" x14ac:dyDescent="0.25">
      <c r="A13016" s="190">
        <v>3705060015</v>
      </c>
      <c r="B13016" s="190" t="s">
        <v>6333</v>
      </c>
      <c r="C13016" s="190" t="s">
        <v>916</v>
      </c>
      <c r="D13016" s="190" t="s">
        <v>479</v>
      </c>
      <c r="E13016" s="191">
        <v>0</v>
      </c>
    </row>
    <row r="13017" spans="1:5" x14ac:dyDescent="0.25">
      <c r="A13017" s="188">
        <v>3705060016</v>
      </c>
      <c r="B13017" s="188" t="s">
        <v>8513</v>
      </c>
      <c r="C13017" s="188" t="s">
        <v>916</v>
      </c>
      <c r="D13017" s="188" t="s">
        <v>479</v>
      </c>
      <c r="E13017" s="189">
        <v>0</v>
      </c>
    </row>
    <row r="13018" spans="1:5" x14ac:dyDescent="0.25">
      <c r="A13018" s="190">
        <v>3705060017</v>
      </c>
      <c r="B13018" s="190" t="s">
        <v>8514</v>
      </c>
      <c r="C13018" s="190" t="s">
        <v>916</v>
      </c>
      <c r="D13018" s="190" t="s">
        <v>874</v>
      </c>
      <c r="E13018" s="191">
        <v>0</v>
      </c>
    </row>
    <row r="13019" spans="1:5" x14ac:dyDescent="0.25">
      <c r="A13019" s="188">
        <v>3705060018</v>
      </c>
      <c r="B13019" s="188" t="s">
        <v>8515</v>
      </c>
      <c r="C13019" s="188" t="s">
        <v>916</v>
      </c>
      <c r="D13019" s="188" t="s">
        <v>479</v>
      </c>
      <c r="E13019" s="189">
        <v>0</v>
      </c>
    </row>
    <row r="13020" spans="1:5" x14ac:dyDescent="0.25">
      <c r="A13020" s="190">
        <v>3705060019</v>
      </c>
      <c r="B13020" s="190" t="s">
        <v>8516</v>
      </c>
      <c r="C13020" s="190" t="s">
        <v>916</v>
      </c>
      <c r="D13020" s="190" t="s">
        <v>479</v>
      </c>
      <c r="E13020" s="191">
        <v>0</v>
      </c>
    </row>
    <row r="13021" spans="1:5" x14ac:dyDescent="0.25">
      <c r="A13021" s="188">
        <v>3705060020</v>
      </c>
      <c r="B13021" s="188" t="s">
        <v>8517</v>
      </c>
      <c r="C13021" s="188" t="s">
        <v>916</v>
      </c>
      <c r="D13021" s="188" t="s">
        <v>479</v>
      </c>
      <c r="E13021" s="189">
        <v>0</v>
      </c>
    </row>
    <row r="13022" spans="1:5" x14ac:dyDescent="0.25">
      <c r="A13022" s="190">
        <v>3705060021</v>
      </c>
      <c r="B13022" s="190" t="s">
        <v>8518</v>
      </c>
      <c r="C13022" s="190" t="s">
        <v>916</v>
      </c>
      <c r="D13022" s="190" t="s">
        <v>479</v>
      </c>
      <c r="E13022" s="191">
        <v>0</v>
      </c>
    </row>
    <row r="13023" spans="1:5" x14ac:dyDescent="0.25">
      <c r="A13023" s="188">
        <v>3705060022</v>
      </c>
      <c r="B13023" s="188" t="s">
        <v>8519</v>
      </c>
      <c r="C13023" s="188" t="s">
        <v>916</v>
      </c>
      <c r="D13023" s="188" t="s">
        <v>479</v>
      </c>
      <c r="E13023" s="189">
        <v>0</v>
      </c>
    </row>
    <row r="13024" spans="1:5" x14ac:dyDescent="0.25">
      <c r="A13024" s="190">
        <v>3705060023</v>
      </c>
      <c r="B13024" s="190" t="s">
        <v>8520</v>
      </c>
      <c r="C13024" s="190" t="s">
        <v>916</v>
      </c>
      <c r="D13024" s="190" t="s">
        <v>479</v>
      </c>
      <c r="E13024" s="191">
        <v>0</v>
      </c>
    </row>
    <row r="13025" spans="1:5" x14ac:dyDescent="0.25">
      <c r="A13025" s="188">
        <v>3705060024</v>
      </c>
      <c r="B13025" s="188" t="s">
        <v>8521</v>
      </c>
      <c r="C13025" s="188" t="s">
        <v>916</v>
      </c>
      <c r="D13025" s="188" t="s">
        <v>479</v>
      </c>
      <c r="E13025" s="189">
        <v>0</v>
      </c>
    </row>
    <row r="13026" spans="1:5" x14ac:dyDescent="0.25">
      <c r="A13026" s="190">
        <v>3705060025</v>
      </c>
      <c r="B13026" s="190" t="s">
        <v>8522</v>
      </c>
      <c r="C13026" s="190" t="s">
        <v>916</v>
      </c>
      <c r="D13026" s="190" t="s">
        <v>479</v>
      </c>
      <c r="E13026" s="191">
        <v>0</v>
      </c>
    </row>
    <row r="13027" spans="1:5" x14ac:dyDescent="0.25">
      <c r="A13027" s="188">
        <v>3705060026</v>
      </c>
      <c r="B13027" s="188" t="s">
        <v>7377</v>
      </c>
      <c r="C13027" s="188" t="s">
        <v>916</v>
      </c>
      <c r="D13027" s="188" t="s">
        <v>479</v>
      </c>
      <c r="E13027" s="189">
        <v>0</v>
      </c>
    </row>
    <row r="13028" spans="1:5" x14ac:dyDescent="0.25">
      <c r="A13028" s="190">
        <v>3705060027</v>
      </c>
      <c r="B13028" s="190" t="s">
        <v>7510</v>
      </c>
      <c r="C13028" s="190" t="s">
        <v>916</v>
      </c>
      <c r="D13028" s="190" t="s">
        <v>479</v>
      </c>
      <c r="E13028" s="191">
        <v>0</v>
      </c>
    </row>
    <row r="13029" spans="1:5" x14ac:dyDescent="0.25">
      <c r="A13029" s="188">
        <v>3705060028</v>
      </c>
      <c r="B13029" s="188" t="s">
        <v>8523</v>
      </c>
      <c r="C13029" s="188" t="s">
        <v>916</v>
      </c>
      <c r="D13029" s="188" t="s">
        <v>479</v>
      </c>
      <c r="E13029" s="189">
        <v>0</v>
      </c>
    </row>
    <row r="13030" spans="1:5" x14ac:dyDescent="0.25">
      <c r="A13030" s="190">
        <v>3705060029</v>
      </c>
      <c r="B13030" s="190" t="s">
        <v>8524</v>
      </c>
      <c r="C13030" s="190" t="s">
        <v>916</v>
      </c>
      <c r="D13030" s="190" t="s">
        <v>479</v>
      </c>
      <c r="E13030" s="191">
        <v>0</v>
      </c>
    </row>
    <row r="13031" spans="1:5" x14ac:dyDescent="0.25">
      <c r="A13031" s="188">
        <v>3705060030</v>
      </c>
      <c r="B13031" s="188" t="s">
        <v>9181</v>
      </c>
      <c r="C13031" s="188" t="s">
        <v>916</v>
      </c>
      <c r="D13031" s="188" t="s">
        <v>479</v>
      </c>
      <c r="E13031" s="189">
        <v>0</v>
      </c>
    </row>
    <row r="13032" spans="1:5" x14ac:dyDescent="0.25">
      <c r="A13032" s="190">
        <v>3705060031</v>
      </c>
      <c r="B13032" s="190" t="s">
        <v>7643</v>
      </c>
      <c r="C13032" s="190" t="s">
        <v>916</v>
      </c>
      <c r="D13032" s="190" t="s">
        <v>1981</v>
      </c>
      <c r="E13032" s="191">
        <v>0</v>
      </c>
    </row>
    <row r="13033" spans="1:5" x14ac:dyDescent="0.25">
      <c r="A13033" s="188">
        <v>3705060032</v>
      </c>
      <c r="B13033" s="188" t="s">
        <v>8525</v>
      </c>
      <c r="C13033" s="188" t="s">
        <v>916</v>
      </c>
      <c r="D13033" s="188" t="s">
        <v>479</v>
      </c>
      <c r="E13033" s="189">
        <v>0</v>
      </c>
    </row>
    <row r="13034" spans="1:5" x14ac:dyDescent="0.25">
      <c r="A13034" s="190">
        <v>3705060033</v>
      </c>
      <c r="B13034" s="190" t="s">
        <v>11697</v>
      </c>
      <c r="C13034" s="190" t="s">
        <v>916</v>
      </c>
      <c r="D13034" s="190" t="s">
        <v>479</v>
      </c>
      <c r="E13034" s="191">
        <v>0</v>
      </c>
    </row>
    <row r="13035" spans="1:5" x14ac:dyDescent="0.25">
      <c r="A13035" s="188">
        <v>3705060034</v>
      </c>
      <c r="B13035" s="188" t="s">
        <v>7511</v>
      </c>
      <c r="C13035" s="188" t="s">
        <v>916</v>
      </c>
      <c r="D13035" s="188" t="s">
        <v>479</v>
      </c>
      <c r="E13035" s="189">
        <v>0</v>
      </c>
    </row>
    <row r="13036" spans="1:5" x14ac:dyDescent="0.25">
      <c r="A13036" s="190">
        <v>3705060035</v>
      </c>
      <c r="B13036" s="190" t="s">
        <v>7512</v>
      </c>
      <c r="C13036" s="190" t="s">
        <v>916</v>
      </c>
      <c r="D13036" s="190" t="s">
        <v>479</v>
      </c>
      <c r="E13036" s="191">
        <v>0</v>
      </c>
    </row>
    <row r="13037" spans="1:5" x14ac:dyDescent="0.25">
      <c r="A13037" s="188">
        <v>3705060036</v>
      </c>
      <c r="B13037" s="188" t="s">
        <v>7513</v>
      </c>
      <c r="C13037" s="188" t="s">
        <v>916</v>
      </c>
      <c r="D13037" s="188" t="s">
        <v>479</v>
      </c>
      <c r="E13037" s="189">
        <v>0</v>
      </c>
    </row>
    <row r="13038" spans="1:5" x14ac:dyDescent="0.25">
      <c r="A13038" s="190">
        <v>3705060037</v>
      </c>
      <c r="B13038" s="190" t="s">
        <v>11698</v>
      </c>
      <c r="C13038" s="190" t="s">
        <v>916</v>
      </c>
      <c r="D13038" s="190" t="s">
        <v>479</v>
      </c>
      <c r="E13038" s="191">
        <v>0</v>
      </c>
    </row>
    <row r="13039" spans="1:5" x14ac:dyDescent="0.25">
      <c r="A13039" s="188">
        <v>3705060038</v>
      </c>
      <c r="B13039" s="188" t="s">
        <v>11699</v>
      </c>
      <c r="C13039" s="188" t="s">
        <v>916</v>
      </c>
      <c r="D13039" s="188" t="s">
        <v>479</v>
      </c>
      <c r="E13039" s="189">
        <v>0</v>
      </c>
    </row>
    <row r="13040" spans="1:5" x14ac:dyDescent="0.25">
      <c r="A13040" s="190">
        <v>3705060039</v>
      </c>
      <c r="B13040" s="190" t="s">
        <v>11700</v>
      </c>
      <c r="C13040" s="190" t="s">
        <v>916</v>
      </c>
      <c r="D13040" s="190" t="s">
        <v>479</v>
      </c>
      <c r="E13040" s="191">
        <v>0</v>
      </c>
    </row>
    <row r="13041" spans="1:5" x14ac:dyDescent="0.25">
      <c r="A13041" s="188">
        <v>3705060040</v>
      </c>
      <c r="B13041" s="188" t="s">
        <v>11701</v>
      </c>
      <c r="C13041" s="188" t="s">
        <v>916</v>
      </c>
      <c r="D13041" s="188" t="s">
        <v>479</v>
      </c>
      <c r="E13041" s="189">
        <v>0</v>
      </c>
    </row>
    <row r="13042" spans="1:5" x14ac:dyDescent="0.25">
      <c r="A13042" s="190">
        <v>3705060041</v>
      </c>
      <c r="B13042" s="190" t="s">
        <v>11702</v>
      </c>
      <c r="C13042" s="190" t="s">
        <v>916</v>
      </c>
      <c r="D13042" s="190" t="s">
        <v>479</v>
      </c>
      <c r="E13042" s="191">
        <v>0</v>
      </c>
    </row>
    <row r="13043" spans="1:5" x14ac:dyDescent="0.25">
      <c r="A13043" s="188">
        <v>3705060042</v>
      </c>
      <c r="B13043" s="188" t="s">
        <v>11703</v>
      </c>
      <c r="C13043" s="188" t="s">
        <v>916</v>
      </c>
      <c r="D13043" s="188" t="s">
        <v>479</v>
      </c>
      <c r="E13043" s="189">
        <v>0</v>
      </c>
    </row>
    <row r="13044" spans="1:5" x14ac:dyDescent="0.25">
      <c r="A13044" s="190">
        <v>3705060043</v>
      </c>
      <c r="B13044" s="190" t="s">
        <v>11704</v>
      </c>
      <c r="C13044" s="190" t="s">
        <v>916</v>
      </c>
      <c r="D13044" s="190" t="s">
        <v>479</v>
      </c>
      <c r="E13044" s="191">
        <v>0</v>
      </c>
    </row>
    <row r="13045" spans="1:5" x14ac:dyDescent="0.25">
      <c r="A13045" s="188">
        <v>3705060044</v>
      </c>
      <c r="B13045" s="188" t="s">
        <v>11705</v>
      </c>
      <c r="C13045" s="188" t="s">
        <v>916</v>
      </c>
      <c r="D13045" s="188" t="s">
        <v>479</v>
      </c>
      <c r="E13045" s="189">
        <v>0</v>
      </c>
    </row>
    <row r="13046" spans="1:5" x14ac:dyDescent="0.25">
      <c r="A13046" s="190">
        <v>3705060045</v>
      </c>
      <c r="B13046" s="190" t="s">
        <v>11706</v>
      </c>
      <c r="C13046" s="190" t="s">
        <v>916</v>
      </c>
      <c r="D13046" s="190" t="s">
        <v>479</v>
      </c>
      <c r="E13046" s="191">
        <v>0</v>
      </c>
    </row>
    <row r="13047" spans="1:5" x14ac:dyDescent="0.25">
      <c r="A13047" s="188">
        <v>3705060046</v>
      </c>
      <c r="B13047" s="188" t="s">
        <v>11707</v>
      </c>
      <c r="C13047" s="188" t="s">
        <v>916</v>
      </c>
      <c r="D13047" s="188" t="s">
        <v>479</v>
      </c>
      <c r="E13047" s="189">
        <v>0</v>
      </c>
    </row>
    <row r="13048" spans="1:5" x14ac:dyDescent="0.25">
      <c r="A13048" s="190">
        <v>3705060047</v>
      </c>
      <c r="B13048" s="190" t="s">
        <v>11708</v>
      </c>
      <c r="C13048" s="190" t="s">
        <v>916</v>
      </c>
      <c r="D13048" s="190" t="s">
        <v>479</v>
      </c>
      <c r="E13048" s="191">
        <v>0</v>
      </c>
    </row>
    <row r="13049" spans="1:5" x14ac:dyDescent="0.25">
      <c r="A13049" s="188">
        <v>3705060048</v>
      </c>
      <c r="B13049" s="188" t="s">
        <v>11709</v>
      </c>
      <c r="C13049" s="188" t="s">
        <v>916</v>
      </c>
      <c r="D13049" s="188" t="s">
        <v>478</v>
      </c>
      <c r="E13049" s="189">
        <v>0</v>
      </c>
    </row>
    <row r="13050" spans="1:5" x14ac:dyDescent="0.25">
      <c r="A13050" s="190">
        <v>3705060049</v>
      </c>
      <c r="B13050" s="190" t="s">
        <v>11710</v>
      </c>
      <c r="C13050" s="190" t="s">
        <v>916</v>
      </c>
      <c r="D13050" s="190" t="s">
        <v>479</v>
      </c>
      <c r="E13050" s="191">
        <v>0</v>
      </c>
    </row>
    <row r="13051" spans="1:5" x14ac:dyDescent="0.25">
      <c r="A13051" s="188">
        <v>3705060050</v>
      </c>
      <c r="B13051" s="188" t="s">
        <v>11711</v>
      </c>
      <c r="C13051" s="188" t="s">
        <v>916</v>
      </c>
      <c r="D13051" s="188" t="s">
        <v>480</v>
      </c>
      <c r="E13051" s="189">
        <v>0</v>
      </c>
    </row>
    <row r="13052" spans="1:5" x14ac:dyDescent="0.25">
      <c r="A13052" s="190">
        <v>3705060051</v>
      </c>
      <c r="B13052" s="190" t="s">
        <v>9118</v>
      </c>
      <c r="C13052" s="190" t="s">
        <v>916</v>
      </c>
      <c r="D13052" s="190" t="s">
        <v>479</v>
      </c>
      <c r="E13052" s="191">
        <v>0</v>
      </c>
    </row>
    <row r="13053" spans="1:5" x14ac:dyDescent="0.25">
      <c r="A13053" s="188">
        <v>3705060052</v>
      </c>
      <c r="B13053" s="188" t="s">
        <v>11712</v>
      </c>
      <c r="C13053" s="188" t="s">
        <v>916</v>
      </c>
      <c r="D13053" s="188" t="s">
        <v>479</v>
      </c>
      <c r="E13053" s="189">
        <v>0</v>
      </c>
    </row>
    <row r="13054" spans="1:5" x14ac:dyDescent="0.25">
      <c r="A13054" s="190">
        <v>3705060053</v>
      </c>
      <c r="B13054" s="190" t="s">
        <v>11713</v>
      </c>
      <c r="C13054" s="190" t="s">
        <v>916</v>
      </c>
      <c r="D13054" s="190" t="s">
        <v>479</v>
      </c>
      <c r="E13054" s="191">
        <v>0</v>
      </c>
    </row>
    <row r="13055" spans="1:5" x14ac:dyDescent="0.25">
      <c r="A13055" s="188">
        <v>3705060054</v>
      </c>
      <c r="B13055" s="188" t="s">
        <v>11714</v>
      </c>
      <c r="C13055" s="188" t="s">
        <v>916</v>
      </c>
      <c r="D13055" s="188" t="s">
        <v>479</v>
      </c>
      <c r="E13055" s="189">
        <v>0</v>
      </c>
    </row>
    <row r="13056" spans="1:5" x14ac:dyDescent="0.25">
      <c r="A13056" s="190">
        <v>3705060055</v>
      </c>
      <c r="B13056" s="190" t="s">
        <v>13337</v>
      </c>
      <c r="C13056" s="190" t="s">
        <v>916</v>
      </c>
      <c r="D13056" s="190" t="s">
        <v>479</v>
      </c>
      <c r="E13056" s="191">
        <v>0</v>
      </c>
    </row>
    <row r="13057" spans="1:5" x14ac:dyDescent="0.25">
      <c r="A13057" s="188">
        <v>3705060056</v>
      </c>
      <c r="B13057" s="188" t="s">
        <v>12656</v>
      </c>
      <c r="C13057" s="188" t="s">
        <v>916</v>
      </c>
      <c r="D13057" s="188" t="s">
        <v>479</v>
      </c>
      <c r="E13057" s="189">
        <v>0</v>
      </c>
    </row>
    <row r="13058" spans="1:5" x14ac:dyDescent="0.25">
      <c r="A13058" s="190">
        <v>3705060057</v>
      </c>
      <c r="B13058" s="190" t="s">
        <v>13338</v>
      </c>
      <c r="C13058" s="190" t="s">
        <v>916</v>
      </c>
      <c r="D13058" s="190" t="s">
        <v>1975</v>
      </c>
      <c r="E13058" s="191">
        <v>0</v>
      </c>
    </row>
    <row r="13059" spans="1:5" x14ac:dyDescent="0.25">
      <c r="A13059" s="188">
        <v>3705060058</v>
      </c>
      <c r="B13059" s="188" t="s">
        <v>12436</v>
      </c>
      <c r="C13059" s="188" t="s">
        <v>916</v>
      </c>
      <c r="D13059" s="188" t="s">
        <v>479</v>
      </c>
      <c r="E13059" s="189">
        <v>0</v>
      </c>
    </row>
    <row r="13060" spans="1:5" x14ac:dyDescent="0.25">
      <c r="A13060" s="190">
        <v>3705070001</v>
      </c>
      <c r="B13060" s="190" t="s">
        <v>3088</v>
      </c>
      <c r="C13060" s="190" t="s">
        <v>916</v>
      </c>
      <c r="D13060" s="190" t="s">
        <v>479</v>
      </c>
      <c r="E13060" s="191">
        <v>0</v>
      </c>
    </row>
    <row r="13061" spans="1:5" x14ac:dyDescent="0.25">
      <c r="A13061" s="188">
        <v>3705070002</v>
      </c>
      <c r="B13061" s="188" t="s">
        <v>3089</v>
      </c>
      <c r="C13061" s="188" t="s">
        <v>916</v>
      </c>
      <c r="D13061" s="188" t="s">
        <v>479</v>
      </c>
      <c r="E13061" s="189">
        <v>0</v>
      </c>
    </row>
    <row r="13062" spans="1:5" x14ac:dyDescent="0.25">
      <c r="A13062" s="190">
        <v>3705070003</v>
      </c>
      <c r="B13062" s="190" t="s">
        <v>3090</v>
      </c>
      <c r="C13062" s="190" t="s">
        <v>916</v>
      </c>
      <c r="D13062" s="190" t="s">
        <v>479</v>
      </c>
      <c r="E13062" s="191">
        <v>0</v>
      </c>
    </row>
    <row r="13063" spans="1:5" x14ac:dyDescent="0.25">
      <c r="A13063" s="188">
        <v>3705070004</v>
      </c>
      <c r="B13063" s="188" t="s">
        <v>3091</v>
      </c>
      <c r="C13063" s="188" t="s">
        <v>916</v>
      </c>
      <c r="D13063" s="188" t="s">
        <v>479</v>
      </c>
      <c r="E13063" s="189">
        <v>0</v>
      </c>
    </row>
    <row r="13064" spans="1:5" x14ac:dyDescent="0.25">
      <c r="A13064" s="190">
        <v>3705070005</v>
      </c>
      <c r="B13064" s="190" t="s">
        <v>3092</v>
      </c>
      <c r="C13064" s="190" t="s">
        <v>916</v>
      </c>
      <c r="D13064" s="190" t="s">
        <v>479</v>
      </c>
      <c r="E13064" s="191">
        <v>0</v>
      </c>
    </row>
    <row r="13065" spans="1:5" x14ac:dyDescent="0.25">
      <c r="A13065" s="188">
        <v>3705070006</v>
      </c>
      <c r="B13065" s="188" t="s">
        <v>3093</v>
      </c>
      <c r="C13065" s="188" t="s">
        <v>916</v>
      </c>
      <c r="D13065" s="188" t="s">
        <v>874</v>
      </c>
      <c r="E13065" s="189">
        <v>0</v>
      </c>
    </row>
    <row r="13066" spans="1:5" x14ac:dyDescent="0.25">
      <c r="A13066" s="190">
        <v>3705070007</v>
      </c>
      <c r="B13066" s="190" t="s">
        <v>7298</v>
      </c>
      <c r="C13066" s="190" t="s">
        <v>916</v>
      </c>
      <c r="D13066" s="190" t="s">
        <v>479</v>
      </c>
      <c r="E13066" s="191">
        <v>0</v>
      </c>
    </row>
    <row r="13067" spans="1:5" x14ac:dyDescent="0.25">
      <c r="A13067" s="188">
        <v>3705070008</v>
      </c>
      <c r="B13067" s="188" t="s">
        <v>5385</v>
      </c>
      <c r="C13067" s="188" t="s">
        <v>916</v>
      </c>
      <c r="D13067" s="188" t="s">
        <v>1975</v>
      </c>
      <c r="E13067" s="189">
        <v>0</v>
      </c>
    </row>
    <row r="13068" spans="1:5" x14ac:dyDescent="0.25">
      <c r="A13068" s="190">
        <v>3705070009</v>
      </c>
      <c r="B13068" s="190" t="s">
        <v>5386</v>
      </c>
      <c r="C13068" s="190" t="s">
        <v>916</v>
      </c>
      <c r="D13068" s="190" t="s">
        <v>2354</v>
      </c>
      <c r="E13068" s="191">
        <v>0</v>
      </c>
    </row>
    <row r="13069" spans="1:5" x14ac:dyDescent="0.25">
      <c r="A13069" s="188">
        <v>3705070010</v>
      </c>
      <c r="B13069" s="188" t="s">
        <v>5387</v>
      </c>
      <c r="C13069" s="188" t="s">
        <v>916</v>
      </c>
      <c r="D13069" s="188" t="s">
        <v>1975</v>
      </c>
      <c r="E13069" s="189">
        <v>0</v>
      </c>
    </row>
    <row r="13070" spans="1:5" x14ac:dyDescent="0.25">
      <c r="A13070" s="190">
        <v>3705070011</v>
      </c>
      <c r="B13070" s="190" t="s">
        <v>5388</v>
      </c>
      <c r="C13070" s="190" t="s">
        <v>916</v>
      </c>
      <c r="D13070" s="190" t="s">
        <v>1975</v>
      </c>
      <c r="E13070" s="191">
        <v>0</v>
      </c>
    </row>
    <row r="13071" spans="1:5" x14ac:dyDescent="0.25">
      <c r="A13071" s="188">
        <v>3705070012</v>
      </c>
      <c r="B13071" s="188" t="s">
        <v>7093</v>
      </c>
      <c r="C13071" s="188" t="s">
        <v>916</v>
      </c>
      <c r="D13071" s="188" t="s">
        <v>1975</v>
      </c>
      <c r="E13071" s="189">
        <v>0</v>
      </c>
    </row>
    <row r="13072" spans="1:5" x14ac:dyDescent="0.25">
      <c r="A13072" s="190">
        <v>3705070013</v>
      </c>
      <c r="B13072" s="190" t="s">
        <v>5389</v>
      </c>
      <c r="C13072" s="190" t="s">
        <v>916</v>
      </c>
      <c r="D13072" s="190" t="s">
        <v>1975</v>
      </c>
      <c r="E13072" s="191">
        <v>0</v>
      </c>
    </row>
    <row r="13073" spans="1:5" x14ac:dyDescent="0.25">
      <c r="A13073" s="188">
        <v>3705070014</v>
      </c>
      <c r="B13073" s="188" t="s">
        <v>5390</v>
      </c>
      <c r="C13073" s="188" t="s">
        <v>916</v>
      </c>
      <c r="D13073" s="188" t="s">
        <v>874</v>
      </c>
      <c r="E13073" s="189">
        <v>0</v>
      </c>
    </row>
    <row r="13074" spans="1:5" x14ac:dyDescent="0.25">
      <c r="A13074" s="190">
        <v>3705070015</v>
      </c>
      <c r="B13074" s="190" t="s">
        <v>7015</v>
      </c>
      <c r="C13074" s="190" t="s">
        <v>916</v>
      </c>
      <c r="D13074" s="190" t="s">
        <v>479</v>
      </c>
      <c r="E13074" s="191">
        <v>0</v>
      </c>
    </row>
    <row r="13075" spans="1:5" x14ac:dyDescent="0.25">
      <c r="A13075" s="188">
        <v>3705070016</v>
      </c>
      <c r="B13075" s="188" t="s">
        <v>11715</v>
      </c>
      <c r="C13075" s="188" t="s">
        <v>916</v>
      </c>
      <c r="D13075" s="188" t="s">
        <v>479</v>
      </c>
      <c r="E13075" s="189">
        <v>0</v>
      </c>
    </row>
    <row r="13076" spans="1:5" x14ac:dyDescent="0.25">
      <c r="A13076" s="190">
        <v>3705070017</v>
      </c>
      <c r="B13076" s="190" t="s">
        <v>7016</v>
      </c>
      <c r="C13076" s="190" t="s">
        <v>916</v>
      </c>
      <c r="D13076" s="190" t="s">
        <v>479</v>
      </c>
      <c r="E13076" s="191">
        <v>0</v>
      </c>
    </row>
    <row r="13077" spans="1:5" x14ac:dyDescent="0.25">
      <c r="A13077" s="188">
        <v>3705070018</v>
      </c>
      <c r="B13077" s="188" t="s">
        <v>7638</v>
      </c>
      <c r="C13077" s="188" t="s">
        <v>916</v>
      </c>
      <c r="D13077" s="188" t="s">
        <v>1975</v>
      </c>
      <c r="E13077" s="189">
        <v>0</v>
      </c>
    </row>
    <row r="13078" spans="1:5" x14ac:dyDescent="0.25">
      <c r="A13078" s="190">
        <v>3705070019</v>
      </c>
      <c r="B13078" s="190" t="s">
        <v>7629</v>
      </c>
      <c r="C13078" s="190" t="s">
        <v>916</v>
      </c>
      <c r="D13078" s="190" t="s">
        <v>1975</v>
      </c>
      <c r="E13078" s="191">
        <v>0</v>
      </c>
    </row>
    <row r="13079" spans="1:5" x14ac:dyDescent="0.25">
      <c r="A13079" s="188">
        <v>3705070020</v>
      </c>
      <c r="B13079" s="188" t="s">
        <v>7630</v>
      </c>
      <c r="C13079" s="188" t="s">
        <v>916</v>
      </c>
      <c r="D13079" s="188" t="s">
        <v>1975</v>
      </c>
      <c r="E13079" s="189">
        <v>0</v>
      </c>
    </row>
    <row r="13080" spans="1:5" x14ac:dyDescent="0.25">
      <c r="A13080" s="190">
        <v>3705070021</v>
      </c>
      <c r="B13080" s="190" t="s">
        <v>7618</v>
      </c>
      <c r="C13080" s="190" t="s">
        <v>916</v>
      </c>
      <c r="D13080" s="190" t="s">
        <v>479</v>
      </c>
      <c r="E13080" s="191">
        <v>0</v>
      </c>
    </row>
    <row r="13081" spans="1:5" x14ac:dyDescent="0.25">
      <c r="A13081" s="188">
        <v>3705070022</v>
      </c>
      <c r="B13081" s="188" t="s">
        <v>7639</v>
      </c>
      <c r="C13081" s="188" t="s">
        <v>916</v>
      </c>
      <c r="D13081" s="188" t="s">
        <v>1975</v>
      </c>
      <c r="E13081" s="189">
        <v>0</v>
      </c>
    </row>
    <row r="13082" spans="1:5" x14ac:dyDescent="0.25">
      <c r="A13082" s="190">
        <v>3705070023</v>
      </c>
      <c r="B13082" s="190" t="s">
        <v>7631</v>
      </c>
      <c r="C13082" s="190" t="s">
        <v>916</v>
      </c>
      <c r="D13082" s="190" t="s">
        <v>1975</v>
      </c>
      <c r="E13082" s="191">
        <v>0</v>
      </c>
    </row>
    <row r="13083" spans="1:5" x14ac:dyDescent="0.25">
      <c r="A13083" s="188">
        <v>3705070024</v>
      </c>
      <c r="B13083" s="188" t="s">
        <v>7632</v>
      </c>
      <c r="C13083" s="188" t="s">
        <v>916</v>
      </c>
      <c r="D13083" s="188" t="s">
        <v>1975</v>
      </c>
      <c r="E13083" s="189">
        <v>0</v>
      </c>
    </row>
    <row r="13084" spans="1:5" x14ac:dyDescent="0.25">
      <c r="A13084" s="190">
        <v>3705070025</v>
      </c>
      <c r="B13084" s="190" t="s">
        <v>11716</v>
      </c>
      <c r="C13084" s="190" t="s">
        <v>916</v>
      </c>
      <c r="D13084" s="190" t="s">
        <v>1975</v>
      </c>
      <c r="E13084" s="191">
        <v>0</v>
      </c>
    </row>
    <row r="13085" spans="1:5" x14ac:dyDescent="0.25">
      <c r="A13085" s="188">
        <v>3705070026</v>
      </c>
      <c r="B13085" s="188" t="s">
        <v>7634</v>
      </c>
      <c r="C13085" s="188" t="s">
        <v>916</v>
      </c>
      <c r="D13085" s="188" t="s">
        <v>1975</v>
      </c>
      <c r="E13085" s="189">
        <v>0</v>
      </c>
    </row>
    <row r="13086" spans="1:5" x14ac:dyDescent="0.25">
      <c r="A13086" s="190">
        <v>3705070027</v>
      </c>
      <c r="B13086" s="190" t="s">
        <v>7635</v>
      </c>
      <c r="C13086" s="190" t="s">
        <v>916</v>
      </c>
      <c r="D13086" s="190" t="s">
        <v>1975</v>
      </c>
      <c r="E13086" s="191">
        <v>0</v>
      </c>
    </row>
    <row r="13087" spans="1:5" x14ac:dyDescent="0.25">
      <c r="A13087" s="188">
        <v>3705070028</v>
      </c>
      <c r="B13087" s="188" t="s">
        <v>8526</v>
      </c>
      <c r="C13087" s="188" t="s">
        <v>916</v>
      </c>
      <c r="D13087" s="188" t="s">
        <v>479</v>
      </c>
      <c r="E13087" s="189">
        <v>0</v>
      </c>
    </row>
    <row r="13088" spans="1:5" x14ac:dyDescent="0.25">
      <c r="A13088" s="190">
        <v>3705070029</v>
      </c>
      <c r="B13088" s="190" t="s">
        <v>7636</v>
      </c>
      <c r="C13088" s="190" t="s">
        <v>916</v>
      </c>
      <c r="D13088" s="190" t="s">
        <v>1975</v>
      </c>
      <c r="E13088" s="191">
        <v>0</v>
      </c>
    </row>
    <row r="13089" spans="1:5" x14ac:dyDescent="0.25">
      <c r="A13089" s="188">
        <v>3705070030</v>
      </c>
      <c r="B13089" s="188" t="s">
        <v>8527</v>
      </c>
      <c r="C13089" s="188" t="s">
        <v>916</v>
      </c>
      <c r="D13089" s="188" t="s">
        <v>479</v>
      </c>
      <c r="E13089" s="189">
        <v>0</v>
      </c>
    </row>
    <row r="13090" spans="1:5" x14ac:dyDescent="0.25">
      <c r="A13090" s="190">
        <v>3705070031</v>
      </c>
      <c r="B13090" s="190" t="s">
        <v>8528</v>
      </c>
      <c r="C13090" s="190" t="s">
        <v>916</v>
      </c>
      <c r="D13090" s="190" t="s">
        <v>479</v>
      </c>
      <c r="E13090" s="191">
        <v>0</v>
      </c>
    </row>
    <row r="13091" spans="1:5" x14ac:dyDescent="0.25">
      <c r="A13091" s="188">
        <v>3705070032</v>
      </c>
      <c r="B13091" s="188" t="s">
        <v>8529</v>
      </c>
      <c r="C13091" s="188" t="s">
        <v>916</v>
      </c>
      <c r="D13091" s="188" t="s">
        <v>479</v>
      </c>
      <c r="E13091" s="189">
        <v>0</v>
      </c>
    </row>
    <row r="13092" spans="1:5" x14ac:dyDescent="0.25">
      <c r="A13092" s="190">
        <v>3705070033</v>
      </c>
      <c r="B13092" s="190" t="s">
        <v>11717</v>
      </c>
      <c r="C13092" s="190" t="s">
        <v>916</v>
      </c>
      <c r="D13092" s="190" t="s">
        <v>479</v>
      </c>
      <c r="E13092" s="191">
        <v>0</v>
      </c>
    </row>
    <row r="13093" spans="1:5" x14ac:dyDescent="0.25">
      <c r="A13093" s="188">
        <v>3705070034</v>
      </c>
      <c r="B13093" s="188" t="s">
        <v>11718</v>
      </c>
      <c r="C13093" s="188" t="s">
        <v>916</v>
      </c>
      <c r="D13093" s="188" t="s">
        <v>479</v>
      </c>
      <c r="E13093" s="189">
        <v>0</v>
      </c>
    </row>
    <row r="13094" spans="1:5" x14ac:dyDescent="0.25">
      <c r="A13094" s="190">
        <v>3705070035</v>
      </c>
      <c r="B13094" s="190" t="s">
        <v>11719</v>
      </c>
      <c r="C13094" s="190" t="s">
        <v>916</v>
      </c>
      <c r="D13094" s="190" t="s">
        <v>479</v>
      </c>
      <c r="E13094" s="191">
        <v>0</v>
      </c>
    </row>
    <row r="13095" spans="1:5" x14ac:dyDescent="0.25">
      <c r="A13095" s="188">
        <v>3705070036</v>
      </c>
      <c r="B13095" s="188" t="s">
        <v>11720</v>
      </c>
      <c r="C13095" s="188" t="s">
        <v>916</v>
      </c>
      <c r="D13095" s="188" t="s">
        <v>479</v>
      </c>
      <c r="E13095" s="189">
        <v>0</v>
      </c>
    </row>
    <row r="13096" spans="1:5" x14ac:dyDescent="0.25">
      <c r="A13096" s="190">
        <v>3705070037</v>
      </c>
      <c r="B13096" s="190" t="s">
        <v>11721</v>
      </c>
      <c r="C13096" s="190" t="s">
        <v>916</v>
      </c>
      <c r="D13096" s="190" t="s">
        <v>479</v>
      </c>
      <c r="E13096" s="191">
        <v>0</v>
      </c>
    </row>
    <row r="13097" spans="1:5" x14ac:dyDescent="0.25">
      <c r="A13097" s="188">
        <v>3705070038</v>
      </c>
      <c r="B13097" s="188" t="s">
        <v>9205</v>
      </c>
      <c r="C13097" s="188" t="s">
        <v>916</v>
      </c>
      <c r="D13097" s="188" t="s">
        <v>479</v>
      </c>
      <c r="E13097" s="189">
        <v>0</v>
      </c>
    </row>
    <row r="13098" spans="1:5" x14ac:dyDescent="0.25">
      <c r="A13098" s="190">
        <v>3705070039</v>
      </c>
      <c r="B13098" s="190" t="s">
        <v>9202</v>
      </c>
      <c r="C13098" s="190" t="s">
        <v>916</v>
      </c>
      <c r="D13098" s="190" t="s">
        <v>479</v>
      </c>
      <c r="E13098" s="191">
        <v>0</v>
      </c>
    </row>
    <row r="13099" spans="1:5" x14ac:dyDescent="0.25">
      <c r="A13099" s="188">
        <v>3705070040</v>
      </c>
      <c r="B13099" s="188" t="s">
        <v>4295</v>
      </c>
      <c r="C13099" s="188" t="s">
        <v>916</v>
      </c>
      <c r="D13099" s="188" t="s">
        <v>479</v>
      </c>
      <c r="E13099" s="189">
        <v>0</v>
      </c>
    </row>
    <row r="13100" spans="1:5" x14ac:dyDescent="0.25">
      <c r="A13100" s="190">
        <v>3705070041</v>
      </c>
      <c r="B13100" s="190" t="s">
        <v>11722</v>
      </c>
      <c r="C13100" s="190" t="s">
        <v>916</v>
      </c>
      <c r="D13100" s="190" t="s">
        <v>479</v>
      </c>
      <c r="E13100" s="191">
        <v>0</v>
      </c>
    </row>
    <row r="13101" spans="1:5" x14ac:dyDescent="0.25">
      <c r="A13101" s="188">
        <v>3705070042</v>
      </c>
      <c r="B13101" s="188" t="s">
        <v>11723</v>
      </c>
      <c r="C13101" s="188" t="s">
        <v>916</v>
      </c>
      <c r="D13101" s="188" t="s">
        <v>479</v>
      </c>
      <c r="E13101" s="189">
        <v>0</v>
      </c>
    </row>
    <row r="13102" spans="1:5" x14ac:dyDescent="0.25">
      <c r="A13102" s="190">
        <v>3705070043</v>
      </c>
      <c r="B13102" s="190" t="s">
        <v>11724</v>
      </c>
      <c r="C13102" s="190" t="s">
        <v>916</v>
      </c>
      <c r="D13102" s="190" t="s">
        <v>479</v>
      </c>
      <c r="E13102" s="191">
        <v>0</v>
      </c>
    </row>
    <row r="13103" spans="1:5" x14ac:dyDescent="0.25">
      <c r="A13103" s="188">
        <v>3705070044</v>
      </c>
      <c r="B13103" s="188" t="s">
        <v>11725</v>
      </c>
      <c r="C13103" s="188" t="s">
        <v>916</v>
      </c>
      <c r="D13103" s="188" t="s">
        <v>479</v>
      </c>
      <c r="E13103" s="189">
        <v>0</v>
      </c>
    </row>
    <row r="13104" spans="1:5" x14ac:dyDescent="0.25">
      <c r="A13104" s="190">
        <v>3705070045</v>
      </c>
      <c r="B13104" s="190" t="s">
        <v>11726</v>
      </c>
      <c r="C13104" s="190" t="s">
        <v>916</v>
      </c>
      <c r="D13104" s="190" t="s">
        <v>479</v>
      </c>
      <c r="E13104" s="191">
        <v>0</v>
      </c>
    </row>
    <row r="13105" spans="1:5" x14ac:dyDescent="0.25">
      <c r="A13105" s="188">
        <v>3705070046</v>
      </c>
      <c r="B13105" s="188" t="s">
        <v>11727</v>
      </c>
      <c r="C13105" s="188" t="s">
        <v>916</v>
      </c>
      <c r="D13105" s="188" t="s">
        <v>1975</v>
      </c>
      <c r="E13105" s="189">
        <v>0</v>
      </c>
    </row>
    <row r="13106" spans="1:5" x14ac:dyDescent="0.25">
      <c r="A13106" s="190">
        <v>3705070047</v>
      </c>
      <c r="B13106" s="190" t="s">
        <v>11728</v>
      </c>
      <c r="C13106" s="190" t="s">
        <v>916</v>
      </c>
      <c r="D13106" s="190" t="s">
        <v>1975</v>
      </c>
      <c r="E13106" s="191">
        <v>0</v>
      </c>
    </row>
    <row r="13107" spans="1:5" x14ac:dyDescent="0.25">
      <c r="A13107" s="188">
        <v>3705070048</v>
      </c>
      <c r="B13107" s="188" t="s">
        <v>11729</v>
      </c>
      <c r="C13107" s="188" t="s">
        <v>916</v>
      </c>
      <c r="D13107" s="188" t="s">
        <v>1975</v>
      </c>
      <c r="E13107" s="189">
        <v>0</v>
      </c>
    </row>
    <row r="13108" spans="1:5" x14ac:dyDescent="0.25">
      <c r="A13108" s="190">
        <v>3705070049</v>
      </c>
      <c r="B13108" s="190" t="s">
        <v>11730</v>
      </c>
      <c r="C13108" s="190" t="s">
        <v>916</v>
      </c>
      <c r="D13108" s="190" t="s">
        <v>874</v>
      </c>
      <c r="E13108" s="191">
        <v>0</v>
      </c>
    </row>
    <row r="13109" spans="1:5" x14ac:dyDescent="0.25">
      <c r="A13109" s="188">
        <v>3705070050</v>
      </c>
      <c r="B13109" s="188" t="s">
        <v>11731</v>
      </c>
      <c r="C13109" s="188" t="s">
        <v>916</v>
      </c>
      <c r="D13109" s="188" t="s">
        <v>479</v>
      </c>
      <c r="E13109" s="189">
        <v>0</v>
      </c>
    </row>
    <row r="13110" spans="1:5" x14ac:dyDescent="0.25">
      <c r="A13110" s="190">
        <v>3705070051</v>
      </c>
      <c r="B13110" s="190" t="s">
        <v>12149</v>
      </c>
      <c r="C13110" s="190" t="s">
        <v>916</v>
      </c>
      <c r="D13110" s="190" t="s">
        <v>479</v>
      </c>
      <c r="E13110" s="191">
        <v>0</v>
      </c>
    </row>
    <row r="13111" spans="1:5" x14ac:dyDescent="0.25">
      <c r="A13111" s="188">
        <v>3705080001</v>
      </c>
      <c r="B13111" s="188" t="s">
        <v>3094</v>
      </c>
      <c r="C13111" s="188" t="s">
        <v>916</v>
      </c>
      <c r="D13111" s="188" t="s">
        <v>1975</v>
      </c>
      <c r="E13111" s="189">
        <v>0</v>
      </c>
    </row>
    <row r="13112" spans="1:5" x14ac:dyDescent="0.25">
      <c r="A13112" s="190">
        <v>3705090001</v>
      </c>
      <c r="B13112" s="190" t="s">
        <v>2833</v>
      </c>
      <c r="C13112" s="190" t="s">
        <v>916</v>
      </c>
      <c r="D13112" s="190" t="s">
        <v>479</v>
      </c>
      <c r="E13112" s="191">
        <v>0</v>
      </c>
    </row>
    <row r="13113" spans="1:5" x14ac:dyDescent="0.25">
      <c r="A13113" s="188">
        <v>3705090002</v>
      </c>
      <c r="B13113" s="188" t="s">
        <v>2793</v>
      </c>
      <c r="C13113" s="188" t="s">
        <v>916</v>
      </c>
      <c r="D13113" s="188" t="s">
        <v>479</v>
      </c>
      <c r="E13113" s="189">
        <v>0</v>
      </c>
    </row>
    <row r="13114" spans="1:5" x14ac:dyDescent="0.25">
      <c r="A13114" s="190">
        <v>3705090003</v>
      </c>
      <c r="B13114" s="190" t="s">
        <v>2807</v>
      </c>
      <c r="C13114" s="190" t="s">
        <v>916</v>
      </c>
      <c r="D13114" s="190" t="s">
        <v>479</v>
      </c>
      <c r="E13114" s="191">
        <v>0</v>
      </c>
    </row>
    <row r="13115" spans="1:5" x14ac:dyDescent="0.25">
      <c r="A13115" s="188">
        <v>3707000001</v>
      </c>
      <c r="B13115" s="188" t="s">
        <v>8534</v>
      </c>
      <c r="C13115" s="188" t="s">
        <v>916</v>
      </c>
      <c r="D13115" s="188" t="s">
        <v>479</v>
      </c>
      <c r="E13115" s="189">
        <v>0</v>
      </c>
    </row>
    <row r="13116" spans="1:5" x14ac:dyDescent="0.25">
      <c r="A13116" s="190">
        <v>3707007773</v>
      </c>
      <c r="B13116" s="190" t="s">
        <v>6348</v>
      </c>
      <c r="C13116" s="190" t="s">
        <v>916</v>
      </c>
      <c r="D13116" s="190" t="s">
        <v>479</v>
      </c>
      <c r="E13116" s="191">
        <v>0</v>
      </c>
    </row>
    <row r="13117" spans="1:5" x14ac:dyDescent="0.25">
      <c r="A13117" s="188">
        <v>3804120001</v>
      </c>
      <c r="B13117" s="188" t="s">
        <v>3095</v>
      </c>
      <c r="C13117" s="188" t="s">
        <v>3096</v>
      </c>
      <c r="D13117" s="188" t="s">
        <v>479</v>
      </c>
      <c r="E13117" s="189">
        <v>0</v>
      </c>
    </row>
    <row r="13118" spans="1:5" x14ac:dyDescent="0.25">
      <c r="A13118" s="190">
        <v>3804120002</v>
      </c>
      <c r="B13118" s="190" t="s">
        <v>3097</v>
      </c>
      <c r="C13118" s="190" t="s">
        <v>3096</v>
      </c>
      <c r="D13118" s="190" t="s">
        <v>479</v>
      </c>
      <c r="E13118" s="191">
        <v>0</v>
      </c>
    </row>
    <row r="13119" spans="1:5" x14ac:dyDescent="0.25">
      <c r="A13119" s="188">
        <v>3901080001</v>
      </c>
      <c r="B13119" s="188" t="s">
        <v>3761</v>
      </c>
      <c r="C13119" s="188" t="s">
        <v>628</v>
      </c>
      <c r="D13119" s="188" t="s">
        <v>478</v>
      </c>
      <c r="E13119" s="189">
        <v>0</v>
      </c>
    </row>
    <row r="13120" spans="1:5" x14ac:dyDescent="0.25">
      <c r="A13120" s="190">
        <v>3905010001</v>
      </c>
      <c r="B13120" s="190" t="s">
        <v>3098</v>
      </c>
      <c r="C13120" s="190" t="s">
        <v>628</v>
      </c>
      <c r="D13120" s="190" t="s">
        <v>479</v>
      </c>
      <c r="E13120" s="191">
        <v>0</v>
      </c>
    </row>
    <row r="13121" spans="1:5" x14ac:dyDescent="0.25">
      <c r="A13121" s="188">
        <v>3905010002</v>
      </c>
      <c r="B13121" s="188" t="s">
        <v>3099</v>
      </c>
      <c r="C13121" s="188" t="s">
        <v>628</v>
      </c>
      <c r="D13121" s="188" t="s">
        <v>479</v>
      </c>
      <c r="E13121" s="189">
        <v>0</v>
      </c>
    </row>
    <row r="13122" spans="1:5" x14ac:dyDescent="0.25">
      <c r="A13122" s="190">
        <v>3905010003</v>
      </c>
      <c r="B13122" s="190" t="s">
        <v>3100</v>
      </c>
      <c r="C13122" s="190" t="s">
        <v>628</v>
      </c>
      <c r="D13122" s="190" t="s">
        <v>479</v>
      </c>
      <c r="E13122" s="191">
        <v>0</v>
      </c>
    </row>
    <row r="13123" spans="1:5" x14ac:dyDescent="0.25">
      <c r="A13123" s="188">
        <v>3905010004</v>
      </c>
      <c r="B13123" s="188" t="s">
        <v>3101</v>
      </c>
      <c r="C13123" s="188" t="s">
        <v>628</v>
      </c>
      <c r="D13123" s="188" t="s">
        <v>479</v>
      </c>
      <c r="E13123" s="189">
        <v>0</v>
      </c>
    </row>
    <row r="13124" spans="1:5" x14ac:dyDescent="0.25">
      <c r="A13124" s="190">
        <v>3905010005</v>
      </c>
      <c r="B13124" s="190" t="s">
        <v>3102</v>
      </c>
      <c r="C13124" s="190" t="s">
        <v>628</v>
      </c>
      <c r="D13124" s="190" t="s">
        <v>1975</v>
      </c>
      <c r="E13124" s="191">
        <v>0</v>
      </c>
    </row>
    <row r="13125" spans="1:5" x14ac:dyDescent="0.25">
      <c r="A13125" s="188">
        <v>3905010006</v>
      </c>
      <c r="B13125" s="188" t="s">
        <v>3103</v>
      </c>
      <c r="C13125" s="188" t="s">
        <v>628</v>
      </c>
      <c r="D13125" s="188" t="s">
        <v>1975</v>
      </c>
      <c r="E13125" s="189">
        <v>0</v>
      </c>
    </row>
    <row r="13126" spans="1:5" x14ac:dyDescent="0.25">
      <c r="A13126" s="190">
        <v>3905010007</v>
      </c>
      <c r="B13126" s="190" t="s">
        <v>3104</v>
      </c>
      <c r="C13126" s="190" t="s">
        <v>628</v>
      </c>
      <c r="D13126" s="190" t="s">
        <v>1975</v>
      </c>
      <c r="E13126" s="191">
        <v>0</v>
      </c>
    </row>
    <row r="13127" spans="1:5" x14ac:dyDescent="0.25">
      <c r="A13127" s="188">
        <v>3905010008</v>
      </c>
      <c r="B13127" s="188" t="s">
        <v>3105</v>
      </c>
      <c r="C13127" s="188" t="s">
        <v>628</v>
      </c>
      <c r="D13127" s="188" t="s">
        <v>1975</v>
      </c>
      <c r="E13127" s="189">
        <v>0</v>
      </c>
    </row>
    <row r="13128" spans="1:5" x14ac:dyDescent="0.25">
      <c r="A13128" s="190">
        <v>3905010009</v>
      </c>
      <c r="B13128" s="190" t="s">
        <v>6334</v>
      </c>
      <c r="C13128" s="190" t="s">
        <v>628</v>
      </c>
      <c r="D13128" s="190" t="s">
        <v>479</v>
      </c>
      <c r="E13128" s="191">
        <v>0</v>
      </c>
    </row>
    <row r="13129" spans="1:5" x14ac:dyDescent="0.25">
      <c r="A13129" s="188">
        <v>3905010010</v>
      </c>
      <c r="B13129" s="188" t="s">
        <v>6335</v>
      </c>
      <c r="C13129" s="188" t="s">
        <v>628</v>
      </c>
      <c r="D13129" s="188" t="s">
        <v>479</v>
      </c>
      <c r="E13129" s="189">
        <v>0</v>
      </c>
    </row>
    <row r="13130" spans="1:5" x14ac:dyDescent="0.25">
      <c r="A13130" s="190">
        <v>3905010011</v>
      </c>
      <c r="B13130" s="190" t="s">
        <v>6336</v>
      </c>
      <c r="C13130" s="190" t="s">
        <v>628</v>
      </c>
      <c r="D13130" s="190" t="s">
        <v>479</v>
      </c>
      <c r="E13130" s="191">
        <v>0</v>
      </c>
    </row>
    <row r="13131" spans="1:5" x14ac:dyDescent="0.25">
      <c r="A13131" s="188">
        <v>3905010012</v>
      </c>
      <c r="B13131" s="188" t="s">
        <v>7094</v>
      </c>
      <c r="C13131" s="188" t="s">
        <v>628</v>
      </c>
      <c r="D13131" s="188" t="s">
        <v>479</v>
      </c>
      <c r="E13131" s="189">
        <v>0</v>
      </c>
    </row>
    <row r="13132" spans="1:5" x14ac:dyDescent="0.25">
      <c r="A13132" s="190">
        <v>3905010013</v>
      </c>
      <c r="B13132" s="190" t="s">
        <v>7095</v>
      </c>
      <c r="C13132" s="190" t="s">
        <v>628</v>
      </c>
      <c r="D13132" s="190" t="s">
        <v>479</v>
      </c>
      <c r="E13132" s="191">
        <v>0</v>
      </c>
    </row>
    <row r="13133" spans="1:5" x14ac:dyDescent="0.25">
      <c r="A13133" s="188">
        <v>3905010014</v>
      </c>
      <c r="B13133" s="188" t="s">
        <v>7096</v>
      </c>
      <c r="C13133" s="188" t="s">
        <v>628</v>
      </c>
      <c r="D13133" s="188" t="s">
        <v>479</v>
      </c>
      <c r="E13133" s="189">
        <v>0</v>
      </c>
    </row>
    <row r="13134" spans="1:5" x14ac:dyDescent="0.25">
      <c r="A13134" s="190">
        <v>3905010015</v>
      </c>
      <c r="B13134" s="190" t="s">
        <v>6337</v>
      </c>
      <c r="C13134" s="190" t="s">
        <v>628</v>
      </c>
      <c r="D13134" s="190" t="s">
        <v>479</v>
      </c>
      <c r="E13134" s="191">
        <v>0</v>
      </c>
    </row>
    <row r="13135" spans="1:5" x14ac:dyDescent="0.25">
      <c r="A13135" s="188">
        <v>3905010016</v>
      </c>
      <c r="B13135" s="188" t="s">
        <v>7097</v>
      </c>
      <c r="C13135" s="188" t="s">
        <v>628</v>
      </c>
      <c r="D13135" s="188" t="s">
        <v>479</v>
      </c>
      <c r="E13135" s="189">
        <v>0</v>
      </c>
    </row>
    <row r="13136" spans="1:5" x14ac:dyDescent="0.25">
      <c r="A13136" s="190">
        <v>3905010017</v>
      </c>
      <c r="B13136" s="190" t="s">
        <v>6338</v>
      </c>
      <c r="C13136" s="190" t="s">
        <v>628</v>
      </c>
      <c r="D13136" s="190" t="s">
        <v>479</v>
      </c>
      <c r="E13136" s="191">
        <v>0</v>
      </c>
    </row>
    <row r="13137" spans="1:5" x14ac:dyDescent="0.25">
      <c r="A13137" s="188">
        <v>3905010018</v>
      </c>
      <c r="B13137" s="188" t="s">
        <v>6339</v>
      </c>
      <c r="C13137" s="188" t="s">
        <v>628</v>
      </c>
      <c r="D13137" s="188" t="s">
        <v>479</v>
      </c>
      <c r="E13137" s="189">
        <v>0</v>
      </c>
    </row>
    <row r="13138" spans="1:5" x14ac:dyDescent="0.25">
      <c r="A13138" s="190">
        <v>3905010019</v>
      </c>
      <c r="B13138" s="190" t="s">
        <v>6340</v>
      </c>
      <c r="C13138" s="190" t="s">
        <v>628</v>
      </c>
      <c r="D13138" s="190" t="s">
        <v>479</v>
      </c>
      <c r="E13138" s="191">
        <v>0</v>
      </c>
    </row>
    <row r="13139" spans="1:5" x14ac:dyDescent="0.25">
      <c r="A13139" s="188">
        <v>3905010020</v>
      </c>
      <c r="B13139" s="188" t="s">
        <v>6341</v>
      </c>
      <c r="C13139" s="188" t="s">
        <v>628</v>
      </c>
      <c r="D13139" s="188" t="s">
        <v>479</v>
      </c>
      <c r="E13139" s="189">
        <v>0</v>
      </c>
    </row>
    <row r="13140" spans="1:5" x14ac:dyDescent="0.25">
      <c r="A13140" s="190">
        <v>3905030001</v>
      </c>
      <c r="B13140" s="190" t="s">
        <v>3106</v>
      </c>
      <c r="C13140" s="190" t="s">
        <v>628</v>
      </c>
      <c r="D13140" s="190" t="s">
        <v>479</v>
      </c>
      <c r="E13140" s="191">
        <v>0</v>
      </c>
    </row>
    <row r="13141" spans="1:5" x14ac:dyDescent="0.25">
      <c r="A13141" s="188">
        <v>3905030002</v>
      </c>
      <c r="B13141" s="188" t="s">
        <v>3107</v>
      </c>
      <c r="C13141" s="188" t="s">
        <v>628</v>
      </c>
      <c r="D13141" s="188" t="s">
        <v>479</v>
      </c>
      <c r="E13141" s="189">
        <v>0</v>
      </c>
    </row>
    <row r="13142" spans="1:5" x14ac:dyDescent="0.25">
      <c r="A13142" s="190">
        <v>3905060001</v>
      </c>
      <c r="B13142" s="190" t="s">
        <v>6566</v>
      </c>
      <c r="C13142" s="190" t="s">
        <v>628</v>
      </c>
      <c r="D13142" s="190" t="s">
        <v>2247</v>
      </c>
      <c r="E13142" s="191">
        <v>0</v>
      </c>
    </row>
    <row r="13143" spans="1:5" x14ac:dyDescent="0.25">
      <c r="A13143" s="188">
        <v>3905060002</v>
      </c>
      <c r="B13143" s="188" t="s">
        <v>6567</v>
      </c>
      <c r="C13143" s="188" t="s">
        <v>628</v>
      </c>
      <c r="D13143" s="188" t="s">
        <v>2247</v>
      </c>
      <c r="E13143" s="189">
        <v>0</v>
      </c>
    </row>
    <row r="13144" spans="1:5" x14ac:dyDescent="0.25">
      <c r="A13144" s="190">
        <v>3905060003</v>
      </c>
      <c r="B13144" s="190" t="s">
        <v>6568</v>
      </c>
      <c r="C13144" s="190" t="s">
        <v>628</v>
      </c>
      <c r="D13144" s="190" t="s">
        <v>2247</v>
      </c>
      <c r="E13144" s="191">
        <v>0</v>
      </c>
    </row>
    <row r="13145" spans="1:5" x14ac:dyDescent="0.25">
      <c r="A13145" s="188">
        <v>3905060004</v>
      </c>
      <c r="B13145" s="188" t="s">
        <v>8530</v>
      </c>
      <c r="C13145" s="188" t="s">
        <v>628</v>
      </c>
      <c r="D13145" s="188" t="s">
        <v>2247</v>
      </c>
      <c r="E13145" s="189">
        <v>0</v>
      </c>
    </row>
    <row r="13146" spans="1:5" x14ac:dyDescent="0.25">
      <c r="A13146" s="190">
        <v>3905060005</v>
      </c>
      <c r="B13146" s="190" t="s">
        <v>8531</v>
      </c>
      <c r="C13146" s="190" t="s">
        <v>628</v>
      </c>
      <c r="D13146" s="190" t="s">
        <v>2247</v>
      </c>
      <c r="E13146" s="191">
        <v>0</v>
      </c>
    </row>
    <row r="13147" spans="1:5" x14ac:dyDescent="0.25">
      <c r="A13147" s="188">
        <v>4007000001</v>
      </c>
      <c r="B13147" s="188" t="s">
        <v>7098</v>
      </c>
      <c r="C13147" s="188" t="s">
        <v>6342</v>
      </c>
      <c r="D13147" s="188" t="s">
        <v>479</v>
      </c>
      <c r="E13147" s="189">
        <v>0</v>
      </c>
    </row>
    <row r="13148" spans="1:5" x14ac:dyDescent="0.25">
      <c r="A13148" s="190">
        <v>4007000002</v>
      </c>
      <c r="B13148" s="190" t="s">
        <v>7099</v>
      </c>
      <c r="C13148" s="190" t="s">
        <v>6342</v>
      </c>
      <c r="D13148" s="190" t="s">
        <v>479</v>
      </c>
      <c r="E13148" s="191">
        <v>0</v>
      </c>
    </row>
    <row r="13149" spans="1:5" x14ac:dyDescent="0.25">
      <c r="A13149" s="188">
        <v>4007000003</v>
      </c>
      <c r="B13149" s="188" t="s">
        <v>7100</v>
      </c>
      <c r="C13149" s="188" t="s">
        <v>6342</v>
      </c>
      <c r="D13149" s="188" t="s">
        <v>479</v>
      </c>
      <c r="E13149" s="189">
        <v>0</v>
      </c>
    </row>
    <row r="13150" spans="1:5" x14ac:dyDescent="0.25">
      <c r="A13150" s="190">
        <v>4007000004</v>
      </c>
      <c r="B13150" s="190" t="s">
        <v>7101</v>
      </c>
      <c r="C13150" s="190" t="s">
        <v>6342</v>
      </c>
      <c r="D13150" s="190" t="s">
        <v>479</v>
      </c>
      <c r="E13150" s="191">
        <v>0</v>
      </c>
    </row>
    <row r="13151" spans="1:5" x14ac:dyDescent="0.25">
      <c r="A13151" s="188">
        <v>4007000005</v>
      </c>
      <c r="B13151" s="188" t="s">
        <v>7102</v>
      </c>
      <c r="C13151" s="188" t="s">
        <v>6342</v>
      </c>
      <c r="D13151" s="188" t="s">
        <v>479</v>
      </c>
      <c r="E13151" s="189">
        <v>0</v>
      </c>
    </row>
    <row r="13152" spans="1:5" x14ac:dyDescent="0.25">
      <c r="A13152" s="190">
        <v>4007000006</v>
      </c>
      <c r="B13152" s="190" t="s">
        <v>7103</v>
      </c>
      <c r="C13152" s="190" t="s">
        <v>6342</v>
      </c>
      <c r="D13152" s="190" t="s">
        <v>479</v>
      </c>
      <c r="E13152" s="191">
        <v>0</v>
      </c>
    </row>
    <row r="13153" spans="1:5" x14ac:dyDescent="0.25">
      <c r="A13153" s="188">
        <v>4007000007</v>
      </c>
      <c r="B13153" s="188" t="s">
        <v>7104</v>
      </c>
      <c r="C13153" s="188" t="s">
        <v>6342</v>
      </c>
      <c r="D13153" s="188" t="s">
        <v>479</v>
      </c>
      <c r="E13153" s="189">
        <v>0</v>
      </c>
    </row>
    <row r="13154" spans="1:5" x14ac:dyDescent="0.25">
      <c r="A13154" s="190">
        <v>4007000008</v>
      </c>
      <c r="B13154" s="190" t="s">
        <v>6343</v>
      </c>
      <c r="C13154" s="190" t="s">
        <v>6342</v>
      </c>
      <c r="D13154" s="190" t="s">
        <v>479</v>
      </c>
      <c r="E13154" s="191">
        <v>0</v>
      </c>
    </row>
    <row r="13155" spans="1:5" x14ac:dyDescent="0.25">
      <c r="A13155" s="188">
        <v>4007000009</v>
      </c>
      <c r="B13155" s="188" t="s">
        <v>7105</v>
      </c>
      <c r="C13155" s="188" t="s">
        <v>6342</v>
      </c>
      <c r="D13155" s="188" t="s">
        <v>479</v>
      </c>
      <c r="E13155" s="189">
        <v>0</v>
      </c>
    </row>
    <row r="13156" spans="1:5" x14ac:dyDescent="0.25">
      <c r="A13156" s="190">
        <v>4007000010</v>
      </c>
      <c r="B13156" s="190" t="s">
        <v>7106</v>
      </c>
      <c r="C13156" s="190" t="s">
        <v>6342</v>
      </c>
      <c r="D13156" s="190" t="s">
        <v>479</v>
      </c>
      <c r="E13156" s="191">
        <v>0</v>
      </c>
    </row>
    <row r="13157" spans="1:5" x14ac:dyDescent="0.25">
      <c r="A13157" s="188">
        <v>4007000011</v>
      </c>
      <c r="B13157" s="188" t="s">
        <v>7107</v>
      </c>
      <c r="C13157" s="188" t="s">
        <v>6342</v>
      </c>
      <c r="D13157" s="188" t="s">
        <v>479</v>
      </c>
      <c r="E13157" s="189">
        <v>0</v>
      </c>
    </row>
    <row r="13158" spans="1:5" x14ac:dyDescent="0.25">
      <c r="A13158" s="190">
        <v>4007000012</v>
      </c>
      <c r="B13158" s="190" t="s">
        <v>7108</v>
      </c>
      <c r="C13158" s="190" t="s">
        <v>6342</v>
      </c>
      <c r="D13158" s="190" t="s">
        <v>479</v>
      </c>
      <c r="E13158" s="191">
        <v>0</v>
      </c>
    </row>
    <row r="13159" spans="1:5" x14ac:dyDescent="0.25">
      <c r="A13159" s="188">
        <v>4007000013</v>
      </c>
      <c r="B13159" s="188" t="s">
        <v>7109</v>
      </c>
      <c r="C13159" s="188" t="s">
        <v>6342</v>
      </c>
      <c r="D13159" s="188" t="s">
        <v>479</v>
      </c>
      <c r="E13159" s="189">
        <v>0</v>
      </c>
    </row>
    <row r="13160" spans="1:5" x14ac:dyDescent="0.25">
      <c r="A13160" s="190">
        <v>4007000014</v>
      </c>
      <c r="B13160" s="190" t="s">
        <v>6473</v>
      </c>
      <c r="C13160" s="190" t="s">
        <v>6342</v>
      </c>
      <c r="D13160" s="190" t="s">
        <v>479</v>
      </c>
      <c r="E13160" s="191">
        <v>0</v>
      </c>
    </row>
    <row r="13161" spans="1:5" x14ac:dyDescent="0.25">
      <c r="A13161" s="188">
        <v>4007000015</v>
      </c>
      <c r="B13161" s="188" t="s">
        <v>6344</v>
      </c>
      <c r="C13161" s="188" t="s">
        <v>6342</v>
      </c>
      <c r="D13161" s="188" t="s">
        <v>479</v>
      </c>
      <c r="E13161" s="189">
        <v>0</v>
      </c>
    </row>
    <row r="13162" spans="1:5" x14ac:dyDescent="0.25">
      <c r="A13162" s="190">
        <v>4007000016</v>
      </c>
      <c r="B13162" s="190" t="s">
        <v>6345</v>
      </c>
      <c r="C13162" s="190" t="s">
        <v>6342</v>
      </c>
      <c r="D13162" s="190" t="s">
        <v>479</v>
      </c>
      <c r="E13162" s="191">
        <v>0</v>
      </c>
    </row>
    <row r="13163" spans="1:5" x14ac:dyDescent="0.25">
      <c r="A13163" s="188">
        <v>4007000017</v>
      </c>
      <c r="B13163" s="188" t="s">
        <v>7110</v>
      </c>
      <c r="C13163" s="188" t="s">
        <v>6342</v>
      </c>
      <c r="D13163" s="188" t="s">
        <v>479</v>
      </c>
      <c r="E13163" s="189">
        <v>0</v>
      </c>
    </row>
    <row r="13164" spans="1:5" x14ac:dyDescent="0.25">
      <c r="A13164" s="190">
        <v>4007000018</v>
      </c>
      <c r="B13164" s="190" t="s">
        <v>7111</v>
      </c>
      <c r="C13164" s="190" t="s">
        <v>6342</v>
      </c>
      <c r="D13164" s="190" t="s">
        <v>479</v>
      </c>
      <c r="E13164" s="191">
        <v>0</v>
      </c>
    </row>
    <row r="13165" spans="1:5" x14ac:dyDescent="0.25">
      <c r="A13165" s="188">
        <v>4007000019</v>
      </c>
      <c r="B13165" s="188" t="s">
        <v>7112</v>
      </c>
      <c r="C13165" s="188" t="s">
        <v>6342</v>
      </c>
      <c r="D13165" s="188" t="s">
        <v>479</v>
      </c>
      <c r="E13165" s="189">
        <v>0</v>
      </c>
    </row>
    <row r="13166" spans="1:5" x14ac:dyDescent="0.25">
      <c r="A13166" s="190">
        <v>4007000020</v>
      </c>
      <c r="B13166" s="190" t="s">
        <v>7113</v>
      </c>
      <c r="C13166" s="190" t="s">
        <v>6342</v>
      </c>
      <c r="D13166" s="190" t="s">
        <v>479</v>
      </c>
      <c r="E13166" s="191">
        <v>0</v>
      </c>
    </row>
    <row r="13167" spans="1:5" x14ac:dyDescent="0.25">
      <c r="A13167" s="188">
        <v>4007000021</v>
      </c>
      <c r="B13167" s="188" t="s">
        <v>7114</v>
      </c>
      <c r="C13167" s="188" t="s">
        <v>6342</v>
      </c>
      <c r="D13167" s="188" t="s">
        <v>479</v>
      </c>
      <c r="E13167" s="189">
        <v>0</v>
      </c>
    </row>
    <row r="13168" spans="1:5" x14ac:dyDescent="0.25">
      <c r="A13168" s="190">
        <v>4007000022</v>
      </c>
      <c r="B13168" s="190" t="s">
        <v>7115</v>
      </c>
      <c r="C13168" s="190" t="s">
        <v>6342</v>
      </c>
      <c r="D13168" s="190" t="s">
        <v>479</v>
      </c>
      <c r="E13168" s="191">
        <v>0</v>
      </c>
    </row>
    <row r="13169" spans="1:5" x14ac:dyDescent="0.25">
      <c r="A13169" s="188">
        <v>4007000023</v>
      </c>
      <c r="B13169" s="188" t="s">
        <v>7116</v>
      </c>
      <c r="C13169" s="188" t="s">
        <v>6342</v>
      </c>
      <c r="D13169" s="188" t="s">
        <v>479</v>
      </c>
      <c r="E13169" s="189">
        <v>0</v>
      </c>
    </row>
    <row r="13170" spans="1:5" x14ac:dyDescent="0.25">
      <c r="A13170" s="190">
        <v>4007000024</v>
      </c>
      <c r="B13170" s="190" t="s">
        <v>6346</v>
      </c>
      <c r="C13170" s="190" t="s">
        <v>6342</v>
      </c>
      <c r="D13170" s="190" t="s">
        <v>479</v>
      </c>
      <c r="E13170" s="191">
        <v>0</v>
      </c>
    </row>
    <row r="13171" spans="1:5" x14ac:dyDescent="0.25">
      <c r="A13171" s="188">
        <v>4007000025</v>
      </c>
      <c r="B13171" s="188" t="s">
        <v>6347</v>
      </c>
      <c r="C13171" s="188" t="s">
        <v>6342</v>
      </c>
      <c r="D13171" s="188" t="s">
        <v>479</v>
      </c>
      <c r="E13171" s="189">
        <v>0</v>
      </c>
    </row>
    <row r="13172" spans="1:5" x14ac:dyDescent="0.25">
      <c r="A13172" s="190">
        <v>4007000026</v>
      </c>
      <c r="B13172" s="190" t="s">
        <v>7117</v>
      </c>
      <c r="C13172" s="190" t="s">
        <v>6342</v>
      </c>
      <c r="D13172" s="190" t="s">
        <v>479</v>
      </c>
      <c r="E13172" s="191">
        <v>0</v>
      </c>
    </row>
    <row r="13173" spans="1:5" x14ac:dyDescent="0.25">
      <c r="A13173" s="188">
        <v>4007000027</v>
      </c>
      <c r="B13173" s="188" t="s">
        <v>7118</v>
      </c>
      <c r="C13173" s="188" t="s">
        <v>6342</v>
      </c>
      <c r="D13173" s="188" t="s">
        <v>479</v>
      </c>
      <c r="E13173" s="189">
        <v>0</v>
      </c>
    </row>
    <row r="13174" spans="1:5" x14ac:dyDescent="0.25">
      <c r="A13174" s="190">
        <v>4007000028</v>
      </c>
      <c r="B13174" s="190" t="s">
        <v>6348</v>
      </c>
      <c r="C13174" s="190" t="s">
        <v>6342</v>
      </c>
      <c r="D13174" s="190" t="s">
        <v>479</v>
      </c>
      <c r="E13174" s="191">
        <v>0</v>
      </c>
    </row>
    <row r="13175" spans="1:5" x14ac:dyDescent="0.25">
      <c r="A13175" s="188">
        <v>4007000029</v>
      </c>
      <c r="B13175" s="188" t="s">
        <v>7119</v>
      </c>
      <c r="C13175" s="188" t="s">
        <v>6342</v>
      </c>
      <c r="D13175" s="188" t="s">
        <v>479</v>
      </c>
      <c r="E13175" s="189">
        <v>0</v>
      </c>
    </row>
    <row r="13176" spans="1:5" x14ac:dyDescent="0.25">
      <c r="A13176" s="190">
        <v>4007000030</v>
      </c>
      <c r="B13176" s="190" t="s">
        <v>7120</v>
      </c>
      <c r="C13176" s="190" t="s">
        <v>6342</v>
      </c>
      <c r="D13176" s="190" t="s">
        <v>479</v>
      </c>
      <c r="E13176" s="191">
        <v>0</v>
      </c>
    </row>
    <row r="13177" spans="1:5" x14ac:dyDescent="0.25">
      <c r="A13177" s="188">
        <v>4007000031</v>
      </c>
      <c r="B13177" s="188" t="s">
        <v>6585</v>
      </c>
      <c r="C13177" s="188" t="s">
        <v>6342</v>
      </c>
      <c r="D13177" s="188" t="s">
        <v>479</v>
      </c>
      <c r="E13177" s="189">
        <v>0</v>
      </c>
    </row>
    <row r="13178" spans="1:5" x14ac:dyDescent="0.25">
      <c r="A13178" s="190">
        <v>4007000032</v>
      </c>
      <c r="B13178" s="190" t="s">
        <v>6349</v>
      </c>
      <c r="C13178" s="190" t="s">
        <v>6342</v>
      </c>
      <c r="D13178" s="190" t="s">
        <v>479</v>
      </c>
      <c r="E13178" s="191">
        <v>0</v>
      </c>
    </row>
    <row r="13179" spans="1:5" x14ac:dyDescent="0.25">
      <c r="A13179" s="188">
        <v>4007000033</v>
      </c>
      <c r="B13179" s="188" t="s">
        <v>6350</v>
      </c>
      <c r="C13179" s="188" t="s">
        <v>6342</v>
      </c>
      <c r="D13179" s="188" t="s">
        <v>479</v>
      </c>
      <c r="E13179" s="189">
        <v>0</v>
      </c>
    </row>
    <row r="13180" spans="1:5" x14ac:dyDescent="0.25">
      <c r="A13180" s="190">
        <v>4007000034</v>
      </c>
      <c r="B13180" s="190" t="s">
        <v>6351</v>
      </c>
      <c r="C13180" s="190" t="s">
        <v>916</v>
      </c>
      <c r="D13180" s="190" t="s">
        <v>479</v>
      </c>
      <c r="E13180" s="191">
        <v>0</v>
      </c>
    </row>
    <row r="13181" spans="1:5" x14ac:dyDescent="0.25">
      <c r="A13181" s="188">
        <v>4007000035</v>
      </c>
      <c r="B13181" s="188" t="s">
        <v>7121</v>
      </c>
      <c r="C13181" s="188" t="s">
        <v>916</v>
      </c>
      <c r="D13181" s="188" t="s">
        <v>479</v>
      </c>
      <c r="E13181" s="189">
        <v>0</v>
      </c>
    </row>
    <row r="13182" spans="1:5" x14ac:dyDescent="0.25">
      <c r="A13182" s="190">
        <v>4007000036</v>
      </c>
      <c r="B13182" s="190" t="s">
        <v>7122</v>
      </c>
      <c r="C13182" s="190" t="s">
        <v>916</v>
      </c>
      <c r="D13182" s="190" t="s">
        <v>479</v>
      </c>
      <c r="E13182" s="191">
        <v>0</v>
      </c>
    </row>
    <row r="13183" spans="1:5" x14ac:dyDescent="0.25">
      <c r="A13183" s="188">
        <v>4007000037</v>
      </c>
      <c r="B13183" s="188" t="s">
        <v>7123</v>
      </c>
      <c r="C13183" s="188" t="s">
        <v>6342</v>
      </c>
      <c r="D13183" s="188" t="s">
        <v>479</v>
      </c>
      <c r="E13183" s="189">
        <v>0</v>
      </c>
    </row>
    <row r="13184" spans="1:5" x14ac:dyDescent="0.25">
      <c r="A13184" s="190">
        <v>4007000038</v>
      </c>
      <c r="B13184" s="190" t="s">
        <v>7124</v>
      </c>
      <c r="C13184" s="190" t="s">
        <v>6342</v>
      </c>
      <c r="D13184" s="190" t="s">
        <v>479</v>
      </c>
      <c r="E13184" s="191">
        <v>0</v>
      </c>
    </row>
    <row r="13185" spans="1:5" x14ac:dyDescent="0.25">
      <c r="A13185" s="188">
        <v>4007000039</v>
      </c>
      <c r="B13185" s="188" t="s">
        <v>6357</v>
      </c>
      <c r="C13185" s="188" t="s">
        <v>6342</v>
      </c>
      <c r="D13185" s="188" t="s">
        <v>479</v>
      </c>
      <c r="E13185" s="189">
        <v>0</v>
      </c>
    </row>
    <row r="13186" spans="1:5" x14ac:dyDescent="0.25">
      <c r="A13186" s="190">
        <v>4007000040</v>
      </c>
      <c r="B13186" s="190" t="s">
        <v>6474</v>
      </c>
      <c r="C13186" s="190" t="s">
        <v>6342</v>
      </c>
      <c r="D13186" s="190" t="s">
        <v>479</v>
      </c>
      <c r="E13186" s="191">
        <v>0</v>
      </c>
    </row>
    <row r="13187" spans="1:5" x14ac:dyDescent="0.25">
      <c r="A13187" s="188">
        <v>4007000041</v>
      </c>
      <c r="B13187" s="188" t="s">
        <v>8532</v>
      </c>
      <c r="C13187" s="188" t="s">
        <v>6342</v>
      </c>
      <c r="D13187" s="188" t="s">
        <v>479</v>
      </c>
      <c r="E13187" s="189">
        <v>0</v>
      </c>
    </row>
    <row r="13188" spans="1:5" x14ac:dyDescent="0.25">
      <c r="A13188" s="190">
        <v>4007000042</v>
      </c>
      <c r="B13188" s="190" t="s">
        <v>8533</v>
      </c>
      <c r="C13188" s="190" t="s">
        <v>6342</v>
      </c>
      <c r="D13188" s="190" t="s">
        <v>479</v>
      </c>
      <c r="E13188" s="191">
        <v>0</v>
      </c>
    </row>
    <row r="13189" spans="1:5" x14ac:dyDescent="0.25">
      <c r="A13189" s="188">
        <v>4007000043</v>
      </c>
      <c r="B13189" s="188" t="s">
        <v>8534</v>
      </c>
      <c r="C13189" s="188" t="s">
        <v>6342</v>
      </c>
      <c r="D13189" s="188" t="s">
        <v>479</v>
      </c>
      <c r="E13189" s="189">
        <v>0</v>
      </c>
    </row>
    <row r="13190" spans="1:5" x14ac:dyDescent="0.25">
      <c r="A13190" s="190">
        <v>4107010001</v>
      </c>
      <c r="B13190" s="190" t="s">
        <v>8535</v>
      </c>
      <c r="C13190" s="190" t="s">
        <v>3096</v>
      </c>
      <c r="D13190" s="190" t="s">
        <v>479</v>
      </c>
      <c r="E13190" s="191">
        <v>0</v>
      </c>
    </row>
    <row r="13191" spans="1:5" x14ac:dyDescent="0.25">
      <c r="A13191" s="188">
        <v>4107010002</v>
      </c>
      <c r="B13191" s="188" t="s">
        <v>8536</v>
      </c>
      <c r="C13191" s="188" t="s">
        <v>3096</v>
      </c>
      <c r="D13191" s="188" t="s">
        <v>479</v>
      </c>
      <c r="E13191" s="189">
        <v>0</v>
      </c>
    </row>
    <row r="13192" spans="1:5" x14ac:dyDescent="0.25">
      <c r="A13192" s="190">
        <v>4107010003</v>
      </c>
      <c r="B13192" s="190" t="s">
        <v>8537</v>
      </c>
      <c r="C13192" s="190" t="s">
        <v>903</v>
      </c>
      <c r="D13192" s="190" t="s">
        <v>479</v>
      </c>
      <c r="E13192" s="191">
        <v>0</v>
      </c>
    </row>
    <row r="13193" spans="1:5" x14ac:dyDescent="0.25">
      <c r="A13193" s="188">
        <v>9999990001</v>
      </c>
      <c r="B13193" s="188" t="s">
        <v>8538</v>
      </c>
      <c r="C13193" s="188" t="s">
        <v>3096</v>
      </c>
      <c r="D13193" s="188" t="s">
        <v>479</v>
      </c>
      <c r="E13193" s="189">
        <v>0</v>
      </c>
    </row>
    <row r="13194" spans="1:5" x14ac:dyDescent="0.25">
      <c r="A13194" s="190">
        <v>9999990002</v>
      </c>
      <c r="B13194" s="190" t="s">
        <v>8539</v>
      </c>
      <c r="C13194" s="190" t="s">
        <v>3096</v>
      </c>
      <c r="D13194" s="190" t="s">
        <v>479</v>
      </c>
      <c r="E13194" s="191">
        <v>0</v>
      </c>
    </row>
    <row r="13195" spans="1:5" x14ac:dyDescent="0.25">
      <c r="A13195" s="188">
        <v>9999990003</v>
      </c>
      <c r="B13195" s="188" t="s">
        <v>8540</v>
      </c>
      <c r="C13195" s="188" t="s">
        <v>3096</v>
      </c>
      <c r="D13195" s="188" t="s">
        <v>479</v>
      </c>
      <c r="E13195" s="189">
        <v>0</v>
      </c>
    </row>
    <row r="13196" spans="1:5" x14ac:dyDescent="0.25">
      <c r="A13196" s="190">
        <v>9999990004</v>
      </c>
      <c r="B13196" s="190" t="s">
        <v>8541</v>
      </c>
      <c r="C13196" s="190" t="s">
        <v>3096</v>
      </c>
      <c r="D13196" s="190" t="s">
        <v>479</v>
      </c>
      <c r="E13196" s="191">
        <v>0</v>
      </c>
    </row>
    <row r="13197" spans="1:5" x14ac:dyDescent="0.25">
      <c r="A13197" s="188">
        <v>9999990005</v>
      </c>
      <c r="B13197" s="188" t="s">
        <v>8542</v>
      </c>
      <c r="C13197" s="188" t="s">
        <v>3096</v>
      </c>
      <c r="D13197" s="188" t="s">
        <v>479</v>
      </c>
      <c r="E13197" s="189">
        <v>0</v>
      </c>
    </row>
    <row r="13198" spans="1:5" x14ac:dyDescent="0.25">
      <c r="A13198" s="190">
        <v>9999990006</v>
      </c>
      <c r="B13198" s="190" t="s">
        <v>11732</v>
      </c>
      <c r="C13198" s="190" t="s">
        <v>3096</v>
      </c>
      <c r="D13198" s="190" t="s">
        <v>479</v>
      </c>
      <c r="E13198" s="191">
        <v>0</v>
      </c>
    </row>
    <row r="13199" spans="1:5" x14ac:dyDescent="0.25">
      <c r="A13199" s="188" t="s">
        <v>7125</v>
      </c>
      <c r="B13199" s="188" t="s">
        <v>7126</v>
      </c>
      <c r="C13199" s="188" t="s">
        <v>903</v>
      </c>
      <c r="D13199" s="188" t="s">
        <v>479</v>
      </c>
      <c r="E13199" s="189">
        <v>0</v>
      </c>
    </row>
    <row r="13200" spans="1:5" x14ac:dyDescent="0.25">
      <c r="A13200" s="173">
        <v>2701010044</v>
      </c>
      <c r="B13200" s="2" t="s">
        <v>13348</v>
      </c>
      <c r="E13200">
        <v>2.0920999999999999E-3</v>
      </c>
    </row>
  </sheetData>
  <autoFilter ref="A2:E13199" xr:uid="{00000000-0001-0000-0000-000000000000}"/>
  <conditionalFormatting sqref="A4455">
    <cfRule type="duplicateValues" dxfId="62" priority="5"/>
  </conditionalFormatting>
  <conditionalFormatting sqref="A5812">
    <cfRule type="duplicateValues" dxfId="61" priority="4"/>
  </conditionalFormatting>
  <conditionalFormatting sqref="A7057:A7062">
    <cfRule type="duplicateValues" dxfId="60" priority="3"/>
  </conditionalFormatting>
  <conditionalFormatting sqref="A11695">
    <cfRule type="duplicateValues" dxfId="59" priority="2"/>
  </conditionalFormatting>
  <conditionalFormatting sqref="A13200">
    <cfRule type="duplicateValues" dxfId="58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4">
    <tabColor theme="9"/>
    <pageSetUpPr fitToPage="1"/>
  </sheetPr>
  <dimension ref="A1:XFC373"/>
  <sheetViews>
    <sheetView showGridLines="0" tabSelected="1" topLeftCell="H1" zoomScale="112" zoomScaleNormal="112" workbookViewId="0">
      <pane ySplit="4" topLeftCell="A336" activePane="bottomLeft" state="frozen"/>
      <selection pane="bottomLeft" activeCell="T337" sqref="T337"/>
    </sheetView>
  </sheetViews>
  <sheetFormatPr defaultColWidth="9" defaultRowHeight="15" x14ac:dyDescent="0.25"/>
  <cols>
    <col min="1" max="1" width="15.5703125" style="38" bestFit="1" customWidth="1"/>
    <col min="2" max="2" width="15.140625" style="38" hidden="1" customWidth="1"/>
    <col min="3" max="3" width="45.140625" bestFit="1" customWidth="1"/>
    <col min="4" max="4" width="16" style="285" bestFit="1" customWidth="1"/>
    <col min="5" max="5" width="17.140625" style="285" bestFit="1" customWidth="1"/>
    <col min="6" max="6" width="23.28515625" style="285" bestFit="1" customWidth="1"/>
    <col min="7" max="7" width="13.85546875" style="285" bestFit="1" customWidth="1"/>
    <col min="8" max="8" width="14.85546875" style="285" bestFit="1" customWidth="1"/>
    <col min="9" max="9" width="13.85546875" bestFit="1" customWidth="1"/>
    <col min="10" max="10" width="9.140625" hidden="1" customWidth="1"/>
    <col min="11" max="11" width="10.28515625" hidden="1" customWidth="1"/>
    <col min="12" max="12" width="6.42578125" hidden="1" customWidth="1"/>
    <col min="13" max="13" width="16.85546875" bestFit="1" customWidth="1"/>
    <col min="14" max="14" width="12.85546875" style="11" hidden="1" customWidth="1"/>
    <col min="15" max="15" width="10" hidden="1" customWidth="1"/>
    <col min="16" max="16" width="10.28515625" hidden="1" customWidth="1"/>
    <col min="17" max="17" width="18.7109375" style="134" bestFit="1" customWidth="1"/>
    <col min="18" max="18" width="11.28515625" bestFit="1" customWidth="1"/>
    <col min="19" max="19" width="9.140625" bestFit="1" customWidth="1"/>
    <col min="20" max="20" width="14" style="134" bestFit="1" customWidth="1"/>
    <col min="21" max="21" width="23.28515625" style="1" bestFit="1" customWidth="1"/>
    <col min="22" max="22" width="15.5703125" style="1" bestFit="1" customWidth="1"/>
    <col min="23" max="23" width="19.28515625" style="1" bestFit="1" customWidth="1"/>
    <col min="24" max="24" width="15.28515625" bestFit="1" customWidth="1"/>
    <col min="25" max="25" width="17.85546875" bestFit="1" customWidth="1"/>
    <col min="26" max="26" width="16.85546875" style="142" bestFit="1" customWidth="1"/>
    <col min="27" max="27" width="11.5703125" bestFit="1" customWidth="1"/>
    <col min="28" max="28" width="13.28515625" bestFit="1" customWidth="1"/>
  </cols>
  <sheetData>
    <row r="1" spans="1:26" s="1" customFormat="1" ht="25.5" x14ac:dyDescent="0.25">
      <c r="A1" s="38"/>
      <c r="B1" s="38"/>
      <c r="C1"/>
      <c r="D1" s="285"/>
      <c r="E1" s="285"/>
      <c r="F1" s="285"/>
      <c r="G1" s="285"/>
      <c r="H1" s="285"/>
      <c r="M1" s="43" t="s">
        <v>301</v>
      </c>
      <c r="N1" s="291"/>
      <c r="O1" s="43"/>
      <c r="P1" s="43"/>
      <c r="Q1" s="133" t="s">
        <v>302</v>
      </c>
      <c r="R1" s="221"/>
      <c r="S1" s="221"/>
      <c r="T1" s="222"/>
      <c r="V1" s="43" t="s">
        <v>418</v>
      </c>
      <c r="W1" s="43" t="s">
        <v>374</v>
      </c>
      <c r="X1" s="43" t="s">
        <v>375</v>
      </c>
      <c r="Y1" s="221" t="s">
        <v>13760</v>
      </c>
      <c r="Z1" s="221"/>
    </row>
    <row r="2" spans="1:26" x14ac:dyDescent="0.25">
      <c r="M2" s="32">
        <f>SUBTOTAL(9,N5:N1048576)</f>
        <v>13706819.695918376</v>
      </c>
      <c r="N2" s="32"/>
      <c r="O2" s="32"/>
      <c r="P2" s="32"/>
      <c r="Q2" s="32">
        <f>SUBTOTAL(9,CONCILIÇÃO_COM_CERVEJA!$R$5:$R$373)</f>
        <v>13592060.022968281</v>
      </c>
      <c r="R2" s="294"/>
      <c r="S2" s="294"/>
      <c r="T2" s="138"/>
      <c r="U2" s="23"/>
      <c r="V2" s="44">
        <f>(COUNTIF(CONCILIÇÃO_COM_CERVEJA!$M$5:$M$373,"&gt;0")-COUNTIF(CONCILIÇÃO_COM_CERVEJA!$X$5:$X$373,"&gt;1,05")-COUNTIF(CONCILIÇÃO_COM_CERVEJA!$X$5:$X$373,"&lt;0,95"))/COUNTIF(CONCILIÇÃO_COM_CERVEJA!$M$5:$M$373,"&gt;0")</f>
        <v>-5.3497942386831275E-2</v>
      </c>
      <c r="W2" s="32">
        <f>SUBTOTAL(9,W5:W1048576)</f>
        <v>114759.67295009644</v>
      </c>
      <c r="X2" s="44">
        <f>W2/Q2</f>
        <v>8.4431405361786241E-3</v>
      </c>
      <c r="Y2" s="55">
        <f>1-X2</f>
        <v>0.99155685946382133</v>
      </c>
      <c r="Z2" s="55"/>
    </row>
    <row r="3" spans="1:26" x14ac:dyDescent="0.25">
      <c r="X3" s="24"/>
      <c r="Y3" s="24"/>
      <c r="Z3" s="295"/>
    </row>
    <row r="4" spans="1:26" s="1" customFormat="1" ht="22.5" x14ac:dyDescent="0.25">
      <c r="A4" s="228" t="s">
        <v>919</v>
      </c>
      <c r="B4" s="228" t="s">
        <v>13730</v>
      </c>
      <c r="C4" s="229" t="s">
        <v>459</v>
      </c>
      <c r="D4" s="286" t="s">
        <v>13741</v>
      </c>
      <c r="E4" s="286" t="s">
        <v>13742</v>
      </c>
      <c r="F4" s="302" t="s">
        <v>13745</v>
      </c>
      <c r="G4" s="286" t="s">
        <v>13743</v>
      </c>
      <c r="H4" s="286" t="s">
        <v>13744</v>
      </c>
      <c r="I4" s="229" t="s">
        <v>2</v>
      </c>
      <c r="J4" s="229" t="s">
        <v>3108</v>
      </c>
      <c r="K4" s="230">
        <v>46265</v>
      </c>
      <c r="L4" s="230" t="s">
        <v>385</v>
      </c>
      <c r="M4" s="230" t="s">
        <v>13731</v>
      </c>
      <c r="N4" s="292" t="s">
        <v>13740</v>
      </c>
      <c r="O4" s="230" t="s">
        <v>13735</v>
      </c>
      <c r="P4" s="230" t="s">
        <v>13736</v>
      </c>
      <c r="Q4" s="231" t="s">
        <v>13737</v>
      </c>
      <c r="R4" s="228" t="s">
        <v>380</v>
      </c>
      <c r="S4" s="228" t="s">
        <v>366</v>
      </c>
      <c r="T4" s="231" t="s">
        <v>13732</v>
      </c>
      <c r="U4" s="228" t="s">
        <v>13733</v>
      </c>
      <c r="V4" s="228" t="s">
        <v>492</v>
      </c>
      <c r="W4" s="228" t="s">
        <v>300</v>
      </c>
      <c r="X4" s="228" t="s">
        <v>114</v>
      </c>
      <c r="Y4" s="228" t="s">
        <v>382</v>
      </c>
      <c r="Z4" s="232" t="s">
        <v>13358</v>
      </c>
    </row>
    <row r="5" spans="1:26" ht="15" customHeight="1" x14ac:dyDescent="0.25">
      <c r="A5" s="233">
        <v>2701080001</v>
      </c>
      <c r="B5" s="233" t="s">
        <v>13340</v>
      </c>
      <c r="C5" s="234" t="s">
        <v>391</v>
      </c>
      <c r="D5" s="287">
        <v>63047.67</v>
      </c>
      <c r="E5" s="287">
        <f>IFERROR(IFERROR(VLOOKUP(B5,[1]Planilha1!$A$4:$C$277,3,0),VLOOKUP(A5,[1]Planilha1!$A$4:$C$277,3,0)),0)</f>
        <v>229233.28769999999</v>
      </c>
      <c r="F5" s="287">
        <f>IFERROR(IFERROR(VLOOKUP(A5,[2]Planilha1!$A$4:$C$258,3,0),VLOOKUP(B5,[2]Planilha1!$A$4:$C$258,3,0)),0)</f>
        <v>165059.43160000001</v>
      </c>
      <c r="G5" s="287">
        <f>IFERROR(IFERROR(VLOOKUP(A5,[1]Planilha1!$A$4:$D$277,4,0),VLOOKUP(B5,[1]Planilha1!$A$4:$D$277,4,0)),0)</f>
        <v>230063.2482</v>
      </c>
      <c r="H5" s="287">
        <f>D5+E5-G5</f>
        <v>62217.709499999968</v>
      </c>
      <c r="I5" s="235" t="s">
        <v>222</v>
      </c>
      <c r="J5" s="236">
        <v>1</v>
      </c>
      <c r="K5" s="237">
        <f>VLOOKUP(A5,CONT_ANTE!A:D,4,0)</f>
        <v>55200</v>
      </c>
      <c r="L5" s="237" t="str">
        <f t="shared" ref="L5:L68" si="0">IF(AND(F5=0,K5&lt;&gt;M5),"!@##@!","ok")</f>
        <v>ok</v>
      </c>
      <c r="M5" s="238">
        <f>IFERROR(VLOOKUP(A5,CONTAGEM!B:G,6,0),VLOOKUP(B5,CONTAGEM!B:G,6,0))</f>
        <v>50000</v>
      </c>
      <c r="N5" s="293">
        <f t="shared" ref="N5:N68" si="1">IFERROR(SUM(M5*V5),0)</f>
        <v>90292.634615384624</v>
      </c>
      <c r="O5" s="238">
        <f>SUMIF(SISTEMA!B:B,A5,SISTEMA!I:I)/J5</f>
        <v>76826.709499999997</v>
      </c>
      <c r="P5" s="238">
        <f>SUMIF(SISTEMA!B:B,B5,SISTEMA!I:I)</f>
        <v>0</v>
      </c>
      <c r="Q5" s="239">
        <f t="shared" ref="Q5:Q36" si="2">O5+P5</f>
        <v>76826.709499999997</v>
      </c>
      <c r="R5" s="238">
        <f t="shared" ref="R5:R68" si="3">IFERROR(SUM(Q5*V5),0)</f>
        <v>138737.72019171598</v>
      </c>
      <c r="S5" s="237">
        <f>IFERROR(VLOOKUP(A5,DIF_ANTE!A:D,4,0),"0")/J5</f>
        <v>-7847.6699999999983</v>
      </c>
      <c r="T5" s="240">
        <f>M5-Q5</f>
        <v>-26826.709499999997</v>
      </c>
      <c r="U5" s="241">
        <f>T5-S5</f>
        <v>-18979.039499999999</v>
      </c>
      <c r="V5" s="242">
        <f>IFERROR(VLOOKUP(A5,CUSTO!A:C,3,0),VLOOKUP(B5,CUSTO!A:C,3,0))</f>
        <v>1.8058526923076925</v>
      </c>
      <c r="W5" s="242">
        <f>IFERROR(SUM(T5*V5),0)</f>
        <v>-48445.085576331345</v>
      </c>
      <c r="X5" s="245">
        <f>IFERROR(T5/Q5,"")</f>
        <v>-0.34918467385356389</v>
      </c>
      <c r="Y5" s="242">
        <f>IFERROR(U5*V5,"-")</f>
        <v>-34273.34957848904</v>
      </c>
      <c r="Z5" s="243" t="s">
        <v>13734</v>
      </c>
    </row>
    <row r="6" spans="1:26" ht="15" customHeight="1" x14ac:dyDescent="0.25">
      <c r="A6" s="233">
        <v>2701170002</v>
      </c>
      <c r="B6" s="233" t="s">
        <v>13340</v>
      </c>
      <c r="C6" s="234" t="s">
        <v>841</v>
      </c>
      <c r="D6" s="287">
        <v>65761</v>
      </c>
      <c r="E6" s="287">
        <f>IFERROR(IFERROR(VLOOKUP(B6,[1]Planilha1!$A$4:$C$277,3,0),VLOOKUP(A6,[1]Planilha1!$A$4:$C$277,3,0)),0)</f>
        <v>45000</v>
      </c>
      <c r="F6" s="287">
        <f>IFERROR(IFERROR(VLOOKUP(A6,[2]Planilha1!$A$4:$C$258,3,0),VLOOKUP(B6,[2]Planilha1!$A$4:$C$258,3,0)),0)</f>
        <v>52758</v>
      </c>
      <c r="G6" s="287">
        <f>IFERROR(IFERROR(VLOOKUP(A6,[1]Planilha1!$A$4:$D$277,4,0),VLOOKUP(B6,[1]Planilha1!$A$4:$D$277,4,0)),0)</f>
        <v>52758</v>
      </c>
      <c r="H6" s="287">
        <f t="shared" ref="H6:H69" si="4">D6+E6-G6</f>
        <v>58003</v>
      </c>
      <c r="I6" s="235" t="s">
        <v>223</v>
      </c>
      <c r="J6" s="236">
        <v>1</v>
      </c>
      <c r="K6" s="237">
        <f>VLOOKUP(A6,CONT_ANTE!A:D,4,0)</f>
        <v>52674</v>
      </c>
      <c r="L6" s="237" t="str">
        <f t="shared" si="0"/>
        <v>ok</v>
      </c>
      <c r="M6" s="238">
        <f>IFERROR(VLOOKUP(A6,CONTAGEM!B:G,6,0),VLOOKUP(B6,CONTAGEM!B:G,6,0))</f>
        <v>45000</v>
      </c>
      <c r="N6" s="293">
        <f t="shared" si="1"/>
        <v>169254.89327718888</v>
      </c>
      <c r="O6" s="238">
        <f>SUMIF(SISTEMA!B:B,A6,SISTEMA!I:I)/J6</f>
        <v>46744</v>
      </c>
      <c r="P6" s="238">
        <f>SUMIF(SISTEMA!B:B,B6,SISTEMA!I:I)</f>
        <v>0</v>
      </c>
      <c r="Q6" s="239">
        <f t="shared" si="2"/>
        <v>46744</v>
      </c>
      <c r="R6" s="238">
        <f t="shared" si="3"/>
        <v>175814.46069664261</v>
      </c>
      <c r="S6" s="237">
        <f>IFERROR(VLOOKUP(A6,DIF_ANTE!A:D,4,0),"0")/J6</f>
        <v>-13087</v>
      </c>
      <c r="T6" s="240">
        <f t="shared" ref="T6:T69" si="5">M6-Q6</f>
        <v>-1744</v>
      </c>
      <c r="U6" s="241">
        <f t="shared" ref="U6:U69" si="6">T6-S6</f>
        <v>11343</v>
      </c>
      <c r="V6" s="242">
        <f>IFERROR(VLOOKUP(A6,CUSTO!A:C,3,0),VLOOKUP(B6,CUSTO!A:C,3,0))</f>
        <v>3.7612198506041974</v>
      </c>
      <c r="W6" s="242">
        <f t="shared" ref="W6:W69" si="7">IFERROR(SUM(T6*V6),0)</f>
        <v>-6559.5674194537205</v>
      </c>
      <c r="X6" s="245">
        <f t="shared" ref="X6:X69" si="8">IFERROR(T6/Q6,"")</f>
        <v>-3.7309601232243708E-2</v>
      </c>
      <c r="Y6" s="242">
        <f t="shared" ref="Y6:Y69" si="9">IFERROR(U6*V6,"-")</f>
        <v>42663.516765403408</v>
      </c>
      <c r="Z6" s="244" t="s">
        <v>13734</v>
      </c>
    </row>
    <row r="7" spans="1:26" ht="15" customHeight="1" x14ac:dyDescent="0.25">
      <c r="A7" s="233">
        <v>2701050004</v>
      </c>
      <c r="B7" s="233" t="s">
        <v>13340</v>
      </c>
      <c r="C7" s="234" t="s">
        <v>751</v>
      </c>
      <c r="D7" s="287">
        <v>0</v>
      </c>
      <c r="E7" s="287">
        <f>IFERROR(IFERROR(VLOOKUP(B7,[1]Planilha1!$A$4:$C$277,3,0),VLOOKUP(A7,[1]Planilha1!$A$4:$C$277,3,0)),0)</f>
        <v>0</v>
      </c>
      <c r="F7" s="287">
        <f>IFERROR(IFERROR(VLOOKUP(A7,[2]Planilha1!$A$4:$C$258,3,0),VLOOKUP(B7,[2]Planilha1!$A$4:$C$258,3,0)),0)</f>
        <v>0</v>
      </c>
      <c r="G7" s="287">
        <f>IFERROR(IFERROR(VLOOKUP(A7,[1]Planilha1!$A$4:$D$277,4,0),VLOOKUP(B7,[1]Planilha1!$A$4:$D$277,4,0)),0)</f>
        <v>0</v>
      </c>
      <c r="H7" s="287">
        <f t="shared" si="4"/>
        <v>0</v>
      </c>
      <c r="I7" s="235" t="s">
        <v>219</v>
      </c>
      <c r="J7" s="236">
        <v>1</v>
      </c>
      <c r="K7" s="237">
        <f>VLOOKUP(A7,CONT_ANTE!A:D,4,0)</f>
        <v>0</v>
      </c>
      <c r="L7" s="237" t="str">
        <f t="shared" si="0"/>
        <v>ok</v>
      </c>
      <c r="M7" s="238">
        <f>IFERROR(VLOOKUP(A7,CONTAGEM!B:G,6,0),VLOOKUP(B7,CONTAGEM!B:G,6,0))</f>
        <v>0</v>
      </c>
      <c r="N7" s="293">
        <f t="shared" si="1"/>
        <v>0</v>
      </c>
      <c r="O7" s="238">
        <f>SUMIF(SISTEMA!B:B,A7,SISTEMA!I:I)/J7</f>
        <v>0</v>
      </c>
      <c r="P7" s="238">
        <f>SUMIF(SISTEMA!B:B,B7,SISTEMA!I:I)</f>
        <v>0</v>
      </c>
      <c r="Q7" s="239">
        <f t="shared" si="2"/>
        <v>0</v>
      </c>
      <c r="R7" s="238">
        <f t="shared" si="3"/>
        <v>0</v>
      </c>
      <c r="S7" s="237">
        <f>IFERROR(VLOOKUP(A7,DIF_ANTE!A:D,4,0),"0")/J7</f>
        <v>0</v>
      </c>
      <c r="T7" s="240">
        <f t="shared" si="5"/>
        <v>0</v>
      </c>
      <c r="U7" s="241">
        <f t="shared" si="6"/>
        <v>0</v>
      </c>
      <c r="V7" s="242">
        <f>IFERROR(VLOOKUP(A7,CUSTO!A:C,3,0),VLOOKUP(B7,CUSTO!A:C,3,0))</f>
        <v>103.63169333333333</v>
      </c>
      <c r="W7" s="242">
        <f t="shared" si="7"/>
        <v>0</v>
      </c>
      <c r="X7" s="245" t="str">
        <f t="shared" si="8"/>
        <v/>
      </c>
      <c r="Y7" s="242">
        <f t="shared" si="9"/>
        <v>0</v>
      </c>
      <c r="Z7" s="243" t="s">
        <v>13734</v>
      </c>
    </row>
    <row r="8" spans="1:26" ht="15" customHeight="1" x14ac:dyDescent="0.25">
      <c r="A8" s="233">
        <v>2701050008</v>
      </c>
      <c r="B8" s="233" t="s">
        <v>13340</v>
      </c>
      <c r="C8" s="234" t="s">
        <v>755</v>
      </c>
      <c r="D8" s="287">
        <v>241.65</v>
      </c>
      <c r="E8" s="287">
        <f>IFERROR(IFERROR(VLOOKUP(B8,[1]Planilha1!$A$4:$C$277,3,0),VLOOKUP(A8,[1]Planilha1!$A$4:$C$277,3,0)),0)</f>
        <v>0</v>
      </c>
      <c r="F8" s="287">
        <f>IFERROR(IFERROR(VLOOKUP(A8,[2]Planilha1!$A$4:$C$258,3,0),VLOOKUP(B8,[2]Planilha1!$A$4:$C$258,3,0)),0)</f>
        <v>112.73</v>
      </c>
      <c r="G8" s="287">
        <f>IFERROR(IFERROR(VLOOKUP(A8,[1]Planilha1!$A$4:$D$277,4,0),VLOOKUP(B8,[1]Planilha1!$A$4:$D$277,4,0)),0)</f>
        <v>112.72999999999999</v>
      </c>
      <c r="H8" s="287">
        <f t="shared" si="4"/>
        <v>128.92000000000002</v>
      </c>
      <c r="I8" s="235" t="s">
        <v>219</v>
      </c>
      <c r="J8" s="236">
        <v>1</v>
      </c>
      <c r="K8" s="237">
        <f>VLOOKUP(A8,CONT_ANTE!A:D,4,0)</f>
        <v>240</v>
      </c>
      <c r="L8" s="237" t="str">
        <f t="shared" si="0"/>
        <v>ok</v>
      </c>
      <c r="M8" s="238">
        <f>IFERROR(VLOOKUP(A8,CONTAGEM!B:G,6,0),VLOOKUP(B8,CONTAGEM!B:G,6,0))</f>
        <v>142.5</v>
      </c>
      <c r="N8" s="293">
        <f t="shared" si="1"/>
        <v>17987.775000000001</v>
      </c>
      <c r="O8" s="238">
        <f>SUMIF(SISTEMA!B:B,A8,SISTEMA!I:I)/J8</f>
        <v>128.91999999999999</v>
      </c>
      <c r="P8" s="238">
        <f>SUMIF(SISTEMA!B:B,B8,SISTEMA!I:I)</f>
        <v>0</v>
      </c>
      <c r="Q8" s="239">
        <f t="shared" si="2"/>
        <v>128.91999999999999</v>
      </c>
      <c r="R8" s="238">
        <f t="shared" si="3"/>
        <v>16273.571599999999</v>
      </c>
      <c r="S8" s="237">
        <f>IFERROR(VLOOKUP(A8,DIF_ANTE!A:D,4,0),"0")/J8</f>
        <v>-1.6500000000000057</v>
      </c>
      <c r="T8" s="240">
        <f t="shared" si="5"/>
        <v>13.580000000000013</v>
      </c>
      <c r="U8" s="241">
        <f t="shared" si="6"/>
        <v>15.230000000000018</v>
      </c>
      <c r="V8" s="242">
        <f>IFERROR(VLOOKUP(A8,CUSTO!A:C,3,0),VLOOKUP(B8,CUSTO!A:C,3,0))</f>
        <v>126.23</v>
      </c>
      <c r="W8" s="242">
        <f t="shared" si="7"/>
        <v>1714.2034000000017</v>
      </c>
      <c r="X8" s="245">
        <f t="shared" si="8"/>
        <v>0.10533664287930511</v>
      </c>
      <c r="Y8" s="242">
        <f t="shared" si="9"/>
        <v>1922.4829000000022</v>
      </c>
      <c r="Z8" s="243" t="s">
        <v>13734</v>
      </c>
    </row>
    <row r="9" spans="1:26" ht="15" customHeight="1" x14ac:dyDescent="0.25">
      <c r="A9" s="233">
        <v>2701050009</v>
      </c>
      <c r="B9" s="233" t="s">
        <v>13340</v>
      </c>
      <c r="C9" s="234" t="s">
        <v>756</v>
      </c>
      <c r="D9" s="287">
        <v>0</v>
      </c>
      <c r="E9" s="287">
        <f>IFERROR(IFERROR(VLOOKUP(B9,[1]Planilha1!$A$4:$C$277,3,0),VLOOKUP(A9,[1]Planilha1!$A$4:$C$277,3,0)),0)</f>
        <v>0</v>
      </c>
      <c r="F9" s="287">
        <f>IFERROR(IFERROR(VLOOKUP(A9,[2]Planilha1!$A$4:$C$258,3,0),VLOOKUP(B9,[2]Planilha1!$A$4:$C$258,3,0)),0)</f>
        <v>0</v>
      </c>
      <c r="G9" s="287">
        <f>IFERROR(IFERROR(VLOOKUP(A9,[1]Planilha1!$A$4:$D$277,4,0),VLOOKUP(B9,[1]Planilha1!$A$4:$D$277,4,0)),0)</f>
        <v>0</v>
      </c>
      <c r="H9" s="287">
        <f t="shared" si="4"/>
        <v>0</v>
      </c>
      <c r="I9" s="235" t="s">
        <v>219</v>
      </c>
      <c r="J9" s="236">
        <v>1</v>
      </c>
      <c r="K9" s="237">
        <f>VLOOKUP(A9,CONT_ANTE!A:D,4,0)</f>
        <v>0</v>
      </c>
      <c r="L9" s="237" t="str">
        <f t="shared" si="0"/>
        <v>ok</v>
      </c>
      <c r="M9" s="238">
        <f>IFERROR(VLOOKUP(A9,CONTAGEM!B:G,6,0),VLOOKUP(B9,CONTAGEM!B:G,6,0))</f>
        <v>0</v>
      </c>
      <c r="N9" s="293">
        <f t="shared" si="1"/>
        <v>0</v>
      </c>
      <c r="O9" s="238">
        <f>SUMIF(SISTEMA!B:B,A9,SISTEMA!I:I)/J9</f>
        <v>0</v>
      </c>
      <c r="P9" s="238">
        <f>SUMIF(SISTEMA!B:B,B9,SISTEMA!I:I)</f>
        <v>0</v>
      </c>
      <c r="Q9" s="239">
        <f t="shared" si="2"/>
        <v>0</v>
      </c>
      <c r="R9" s="238">
        <f t="shared" si="3"/>
        <v>0</v>
      </c>
      <c r="S9" s="237">
        <f>IFERROR(VLOOKUP(A9,DIF_ANTE!A:D,4,0),"0")/J9</f>
        <v>0</v>
      </c>
      <c r="T9" s="240">
        <f t="shared" si="5"/>
        <v>0</v>
      </c>
      <c r="U9" s="241">
        <f t="shared" si="6"/>
        <v>0</v>
      </c>
      <c r="V9" s="242">
        <f>IFERROR(VLOOKUP(A9,CUSTO!A:C,3,0),VLOOKUP(B9,CUSTO!A:C,3,0))</f>
        <v>49.614812834224594</v>
      </c>
      <c r="W9" s="242">
        <f t="shared" si="7"/>
        <v>0</v>
      </c>
      <c r="X9" s="245" t="str">
        <f t="shared" si="8"/>
        <v/>
      </c>
      <c r="Y9" s="242">
        <f t="shared" si="9"/>
        <v>0</v>
      </c>
      <c r="Z9" s="243" t="s">
        <v>13734</v>
      </c>
    </row>
    <row r="10" spans="1:26" ht="15" customHeight="1" x14ac:dyDescent="0.25">
      <c r="A10" s="233">
        <v>2701050035</v>
      </c>
      <c r="B10" s="233" t="s">
        <v>13340</v>
      </c>
      <c r="C10" s="234" t="s">
        <v>6518</v>
      </c>
      <c r="D10" s="287">
        <v>812.43</v>
      </c>
      <c r="E10" s="287">
        <f>IFERROR(IFERROR(VLOOKUP(B10,[1]Planilha1!$A$4:$C$277,3,0),VLOOKUP(A10,[1]Planilha1!$A$4:$C$277,3,0)),0)</f>
        <v>0</v>
      </c>
      <c r="F10" s="287">
        <f>IFERROR(IFERROR(VLOOKUP(A10,[2]Planilha1!$A$4:$C$258,3,0),VLOOKUP(B10,[2]Planilha1!$A$4:$C$258,3,0)),0)</f>
        <v>92.43</v>
      </c>
      <c r="G10" s="287">
        <f>IFERROR(IFERROR(VLOOKUP(A10,[1]Planilha1!$A$4:$D$277,4,0),VLOOKUP(B10,[1]Planilha1!$A$4:$D$277,4,0)),0)</f>
        <v>77.52</v>
      </c>
      <c r="H10" s="287">
        <f t="shared" si="4"/>
        <v>734.91</v>
      </c>
      <c r="I10" s="235" t="s">
        <v>219</v>
      </c>
      <c r="J10" s="236">
        <v>1</v>
      </c>
      <c r="K10" s="237">
        <f>VLOOKUP(A10,CONT_ANTE!A:D,4,0)</f>
        <v>797</v>
      </c>
      <c r="L10" s="237" t="str">
        <f t="shared" si="0"/>
        <v>ok</v>
      </c>
      <c r="M10" s="238">
        <f>IFERROR(VLOOKUP(A10,CONTAGEM!B:G,6,0),VLOOKUP(B10,CONTAGEM!B:G,6,0))</f>
        <v>720</v>
      </c>
      <c r="N10" s="293">
        <f t="shared" si="1"/>
        <v>27129.599999999999</v>
      </c>
      <c r="O10" s="238">
        <f>SUMIF(SISTEMA!B:B,A10,SISTEMA!I:I)/J10</f>
        <v>734.91</v>
      </c>
      <c r="P10" s="238">
        <f>SUMIF(SISTEMA!B:B,B10,SISTEMA!I:I)</f>
        <v>0</v>
      </c>
      <c r="Q10" s="239">
        <f t="shared" si="2"/>
        <v>734.91</v>
      </c>
      <c r="R10" s="238">
        <f t="shared" si="3"/>
        <v>27691.408799999997</v>
      </c>
      <c r="S10" s="237">
        <f>IFERROR(VLOOKUP(A10,DIF_ANTE!A:D,4,0),"0")/J10</f>
        <v>-15.42999999999995</v>
      </c>
      <c r="T10" s="240">
        <f t="shared" si="5"/>
        <v>-14.909999999999968</v>
      </c>
      <c r="U10" s="241">
        <f t="shared" si="6"/>
        <v>0.51999999999998181</v>
      </c>
      <c r="V10" s="242">
        <f>IFERROR(VLOOKUP(A10,CUSTO!A:C,3,0),VLOOKUP(B10,CUSTO!A:C,3,0))</f>
        <v>37.68</v>
      </c>
      <c r="W10" s="242">
        <f t="shared" si="7"/>
        <v>-561.80879999999877</v>
      </c>
      <c r="X10" s="245">
        <f t="shared" si="8"/>
        <v>-2.0288198554925051E-2</v>
      </c>
      <c r="Y10" s="242">
        <f t="shared" si="9"/>
        <v>19.593599999999313</v>
      </c>
      <c r="Z10" s="243" t="s">
        <v>490</v>
      </c>
    </row>
    <row r="11" spans="1:26" ht="15" customHeight="1" x14ac:dyDescent="0.25">
      <c r="A11" s="233">
        <v>2701050017</v>
      </c>
      <c r="B11" s="233" t="s">
        <v>13340</v>
      </c>
      <c r="C11" s="234" t="s">
        <v>763</v>
      </c>
      <c r="D11" s="287">
        <v>204.1</v>
      </c>
      <c r="E11" s="287">
        <f>IFERROR(IFERROR(VLOOKUP(B11,[1]Planilha1!$A$4:$C$277,3,0),VLOOKUP(A11,[1]Planilha1!$A$4:$C$277,3,0)),0)</f>
        <v>500</v>
      </c>
      <c r="F11" s="287">
        <f>IFERROR(IFERROR(VLOOKUP(A11,[2]Planilha1!$A$4:$C$258,3,0),VLOOKUP(B11,[2]Planilha1!$A$4:$C$258,3,0)),0)</f>
        <v>150.54000000000002</v>
      </c>
      <c r="G11" s="287">
        <f>IFERROR(IFERROR(VLOOKUP(A11,[1]Planilha1!$A$4:$D$277,4,0),VLOOKUP(B11,[1]Planilha1!$A$4:$D$277,4,0)),0)</f>
        <v>550.54</v>
      </c>
      <c r="H11" s="287">
        <f t="shared" si="4"/>
        <v>153.56000000000006</v>
      </c>
      <c r="I11" s="235" t="s">
        <v>219</v>
      </c>
      <c r="J11" s="236">
        <v>1</v>
      </c>
      <c r="K11" s="237">
        <f>VLOOKUP(A11,CONT_ANTE!A:D,4,0)</f>
        <v>184</v>
      </c>
      <c r="L11" s="237" t="str">
        <f t="shared" si="0"/>
        <v>ok</v>
      </c>
      <c r="M11" s="238">
        <f>IFERROR(VLOOKUP(A11,CONTAGEM!B:G,6,0),VLOOKUP(B11,CONTAGEM!B:G,6,0))</f>
        <v>130</v>
      </c>
      <c r="N11" s="293">
        <f t="shared" si="1"/>
        <v>4078.3990000000008</v>
      </c>
      <c r="O11" s="238">
        <f>SUMIF(SISTEMA!B:B,A11,SISTEMA!I:I)/J11</f>
        <v>153.56</v>
      </c>
      <c r="P11" s="238">
        <f>SUMIF(SISTEMA!B:B,B11,SISTEMA!I:I)</f>
        <v>0</v>
      </c>
      <c r="Q11" s="239">
        <f t="shared" si="2"/>
        <v>153.56</v>
      </c>
      <c r="R11" s="238">
        <f t="shared" si="3"/>
        <v>4817.530388000001</v>
      </c>
      <c r="S11" s="237">
        <f>IFERROR(VLOOKUP(A11,DIF_ANTE!A:D,4,0),"0")/J11</f>
        <v>-20.099999999999994</v>
      </c>
      <c r="T11" s="240">
        <f t="shared" si="5"/>
        <v>-23.560000000000002</v>
      </c>
      <c r="U11" s="241">
        <f t="shared" si="6"/>
        <v>-3.460000000000008</v>
      </c>
      <c r="V11" s="242">
        <f>IFERROR(VLOOKUP(A11,CUSTO!A:C,3,0),VLOOKUP(B11,CUSTO!A:C,3,0))</f>
        <v>31.372300000000006</v>
      </c>
      <c r="W11" s="242">
        <f t="shared" si="7"/>
        <v>-739.13138800000024</v>
      </c>
      <c r="X11" s="245">
        <f t="shared" si="8"/>
        <v>-0.15342537119041419</v>
      </c>
      <c r="Y11" s="242">
        <f t="shared" si="9"/>
        <v>-108.54815800000027</v>
      </c>
      <c r="Z11" s="243" t="s">
        <v>13751</v>
      </c>
    </row>
    <row r="12" spans="1:26" ht="15" customHeight="1" x14ac:dyDescent="0.25">
      <c r="A12" s="233">
        <v>2701050006</v>
      </c>
      <c r="B12" s="233" t="s">
        <v>13340</v>
      </c>
      <c r="C12" s="234" t="s">
        <v>753</v>
      </c>
      <c r="D12" s="287">
        <v>0</v>
      </c>
      <c r="E12" s="287">
        <f>IFERROR(IFERROR(VLOOKUP(B12,[1]Planilha1!$A$4:$C$277,3,0),VLOOKUP(A12,[1]Planilha1!$A$4:$C$277,3,0)),0)</f>
        <v>0</v>
      </c>
      <c r="F12" s="287">
        <f>IFERROR(IFERROR(VLOOKUP(A12,[2]Planilha1!$A$4:$C$258,3,0),VLOOKUP(B12,[2]Planilha1!$A$4:$C$258,3,0)),0)</f>
        <v>0</v>
      </c>
      <c r="G12" s="287">
        <f>IFERROR(IFERROR(VLOOKUP(A12,[1]Planilha1!$A$4:$D$277,4,0),VLOOKUP(B12,[1]Planilha1!$A$4:$D$277,4,0)),0)</f>
        <v>0</v>
      </c>
      <c r="H12" s="287">
        <f t="shared" si="4"/>
        <v>0</v>
      </c>
      <c r="I12" s="235" t="s">
        <v>219</v>
      </c>
      <c r="J12" s="236">
        <v>1</v>
      </c>
      <c r="K12" s="237">
        <f>VLOOKUP(A12,CONT_ANTE!A:D,4,0)</f>
        <v>0</v>
      </c>
      <c r="L12" s="237" t="str">
        <f t="shared" si="0"/>
        <v>ok</v>
      </c>
      <c r="M12" s="238">
        <f>IFERROR(VLOOKUP(A12,CONTAGEM!B:G,6,0),VLOOKUP(B12,CONTAGEM!B:G,6,0))</f>
        <v>0</v>
      </c>
      <c r="N12" s="293">
        <f t="shared" si="1"/>
        <v>0</v>
      </c>
      <c r="O12" s="238">
        <f>SUMIF(SISTEMA!B:B,A12,SISTEMA!I:I)/J12</f>
        <v>0</v>
      </c>
      <c r="P12" s="238">
        <f>SUMIF(SISTEMA!B:B,B12,SISTEMA!I:I)</f>
        <v>0</v>
      </c>
      <c r="Q12" s="239">
        <f t="shared" si="2"/>
        <v>0</v>
      </c>
      <c r="R12" s="238">
        <f t="shared" si="3"/>
        <v>0</v>
      </c>
      <c r="S12" s="237">
        <f>IFERROR(VLOOKUP(A12,DIF_ANTE!A:D,4,0),"0")/J12</f>
        <v>0</v>
      </c>
      <c r="T12" s="240">
        <f t="shared" si="5"/>
        <v>0</v>
      </c>
      <c r="U12" s="241">
        <f t="shared" si="6"/>
        <v>0</v>
      </c>
      <c r="V12" s="242">
        <f>IFERROR(VLOOKUP(A12,CUSTO!A:C,3,0),VLOOKUP(B12,CUSTO!A:C,3,0))</f>
        <v>45.981937500000001</v>
      </c>
      <c r="W12" s="242">
        <f t="shared" si="7"/>
        <v>0</v>
      </c>
      <c r="X12" s="245" t="str">
        <f t="shared" si="8"/>
        <v/>
      </c>
      <c r="Y12" s="242">
        <f t="shared" si="9"/>
        <v>0</v>
      </c>
      <c r="Z12" s="243" t="s">
        <v>13734</v>
      </c>
    </row>
    <row r="13" spans="1:26" ht="15" customHeight="1" x14ac:dyDescent="0.25">
      <c r="A13" s="233">
        <v>2701050029</v>
      </c>
      <c r="B13" s="233" t="s">
        <v>13340</v>
      </c>
      <c r="C13" s="234" t="s">
        <v>773</v>
      </c>
      <c r="D13" s="287">
        <v>0</v>
      </c>
      <c r="E13" s="287">
        <f>IFERROR(IFERROR(VLOOKUP(B13,[1]Planilha1!$A$4:$C$277,3,0),VLOOKUP(A13,[1]Planilha1!$A$4:$C$277,3,0)),0)</f>
        <v>0</v>
      </c>
      <c r="F13" s="287">
        <f>IFERROR(IFERROR(VLOOKUP(A13,[2]Planilha1!$A$4:$C$258,3,0),VLOOKUP(B13,[2]Planilha1!$A$4:$C$258,3,0)),0)</f>
        <v>0</v>
      </c>
      <c r="G13" s="287">
        <f>IFERROR(IFERROR(VLOOKUP(A13,[1]Planilha1!$A$4:$D$277,4,0),VLOOKUP(B13,[1]Planilha1!$A$4:$D$277,4,0)),0)</f>
        <v>0</v>
      </c>
      <c r="H13" s="287">
        <f t="shared" si="4"/>
        <v>0</v>
      </c>
      <c r="I13" s="235" t="s">
        <v>219</v>
      </c>
      <c r="J13" s="236">
        <v>1</v>
      </c>
      <c r="K13" s="237">
        <f>VLOOKUP(A13,CONT_ANTE!A:D,4,0)</f>
        <v>0</v>
      </c>
      <c r="L13" s="237" t="str">
        <f t="shared" si="0"/>
        <v>ok</v>
      </c>
      <c r="M13" s="238">
        <f>IFERROR(VLOOKUP(A13,CONTAGEM!B:G,6,0),VLOOKUP(B13,CONTAGEM!B:G,6,0))</f>
        <v>0</v>
      </c>
      <c r="N13" s="293">
        <f t="shared" si="1"/>
        <v>0</v>
      </c>
      <c r="O13" s="238">
        <f>SUMIF(SISTEMA!B:B,A13,SISTEMA!I:I)/J13</f>
        <v>0</v>
      </c>
      <c r="P13" s="238">
        <f>SUMIF(SISTEMA!B:B,B13,SISTEMA!I:I)</f>
        <v>0</v>
      </c>
      <c r="Q13" s="239">
        <f t="shared" si="2"/>
        <v>0</v>
      </c>
      <c r="R13" s="238">
        <f t="shared" si="3"/>
        <v>0</v>
      </c>
      <c r="S13" s="237">
        <f>IFERROR(VLOOKUP(A13,DIF_ANTE!A:D,4,0),"0")/J13</f>
        <v>0</v>
      </c>
      <c r="T13" s="240">
        <f t="shared" si="5"/>
        <v>0</v>
      </c>
      <c r="U13" s="241">
        <f t="shared" si="6"/>
        <v>0</v>
      </c>
      <c r="V13" s="242">
        <f>IFERROR(VLOOKUP(A13,CUSTO!A:C,3,0),VLOOKUP(B13,CUSTO!A:C,3,0))</f>
        <v>3.7268749689440996</v>
      </c>
      <c r="W13" s="242">
        <f t="shared" si="7"/>
        <v>0</v>
      </c>
      <c r="X13" s="245" t="str">
        <f t="shared" si="8"/>
        <v/>
      </c>
      <c r="Y13" s="242">
        <f t="shared" si="9"/>
        <v>0</v>
      </c>
      <c r="Z13" s="243" t="s">
        <v>13734</v>
      </c>
    </row>
    <row r="14" spans="1:26" ht="15" customHeight="1" x14ac:dyDescent="0.25">
      <c r="A14" s="233">
        <v>2701050010</v>
      </c>
      <c r="B14" s="233" t="s">
        <v>13340</v>
      </c>
      <c r="C14" s="234" t="s">
        <v>757</v>
      </c>
      <c r="D14" s="287">
        <v>15.31</v>
      </c>
      <c r="E14" s="287">
        <f>IFERROR(IFERROR(VLOOKUP(B14,[1]Planilha1!$A$4:$C$277,3,0),VLOOKUP(A14,[1]Planilha1!$A$4:$C$277,3,0)),0)</f>
        <v>0</v>
      </c>
      <c r="F14" s="287">
        <f>IFERROR(IFERROR(VLOOKUP(A14,[2]Planilha1!$A$4:$C$258,3,0),VLOOKUP(B14,[2]Planilha1!$A$4:$C$258,3,0)),0)</f>
        <v>7.0900000000000007</v>
      </c>
      <c r="G14" s="287">
        <f>IFERROR(IFERROR(VLOOKUP(A14,[1]Planilha1!$A$4:$D$277,4,0),VLOOKUP(B14,[1]Planilha1!$A$4:$D$277,4,0)),0)</f>
        <v>7.09</v>
      </c>
      <c r="H14" s="287">
        <f t="shared" si="4"/>
        <v>8.2200000000000006</v>
      </c>
      <c r="I14" s="235" t="s">
        <v>219</v>
      </c>
      <c r="J14" s="236">
        <v>1</v>
      </c>
      <c r="K14" s="237">
        <f>VLOOKUP(A14,CONT_ANTE!A:D,4,0)</f>
        <v>14.5</v>
      </c>
      <c r="L14" s="237" t="str">
        <f t="shared" si="0"/>
        <v>ok</v>
      </c>
      <c r="M14" s="238">
        <v>11</v>
      </c>
      <c r="N14" s="293">
        <f t="shared" si="1"/>
        <v>660.77733333333344</v>
      </c>
      <c r="O14" s="238">
        <f>SUMIF(SISTEMA!B:B,A14,SISTEMA!I:I)/J14</f>
        <v>9</v>
      </c>
      <c r="P14" s="238">
        <f>SUMIF(SISTEMA!B:B,B14,SISTEMA!I:I)</f>
        <v>0</v>
      </c>
      <c r="Q14" s="239">
        <f t="shared" si="2"/>
        <v>9</v>
      </c>
      <c r="R14" s="238">
        <f t="shared" si="3"/>
        <v>540.63600000000008</v>
      </c>
      <c r="S14" s="237">
        <f>IFERROR(VLOOKUP(A14,DIF_ANTE!A:D,4,0),"0")/J14</f>
        <v>-0.8100000000000005</v>
      </c>
      <c r="T14" s="240">
        <f t="shared" si="5"/>
        <v>2</v>
      </c>
      <c r="U14" s="241">
        <f t="shared" si="6"/>
        <v>2.8100000000000005</v>
      </c>
      <c r="V14" s="242">
        <f>IFERROR(VLOOKUP(A14,CUSTO!A:C,3,0),VLOOKUP(B14,CUSTO!A:C,3,0))</f>
        <v>60.070666666666675</v>
      </c>
      <c r="W14" s="242">
        <f t="shared" si="7"/>
        <v>120.14133333333335</v>
      </c>
      <c r="X14" s="245">
        <f t="shared" si="8"/>
        <v>0.22222222222222221</v>
      </c>
      <c r="Y14" s="242">
        <f t="shared" si="9"/>
        <v>168.79857333333339</v>
      </c>
      <c r="Z14" s="243" t="s">
        <v>490</v>
      </c>
    </row>
    <row r="15" spans="1:26" ht="15" customHeight="1" x14ac:dyDescent="0.25">
      <c r="A15" s="233">
        <v>2701050011</v>
      </c>
      <c r="B15" s="233" t="s">
        <v>13340</v>
      </c>
      <c r="C15" s="234" t="s">
        <v>758</v>
      </c>
      <c r="D15" s="287">
        <v>77.91</v>
      </c>
      <c r="E15" s="287">
        <f>IFERROR(IFERROR(VLOOKUP(B15,[1]Planilha1!$A$4:$C$277,3,0),VLOOKUP(A15,[1]Planilha1!$A$4:$C$277,3,0)),0)</f>
        <v>0</v>
      </c>
      <c r="F15" s="287">
        <f>IFERROR(IFERROR(VLOOKUP(A15,[2]Planilha1!$A$4:$C$258,3,0),VLOOKUP(B15,[2]Planilha1!$A$4:$C$258,3,0)),0)</f>
        <v>30.31</v>
      </c>
      <c r="G15" s="287">
        <f>IFERROR(IFERROR(VLOOKUP(A15,[1]Planilha1!$A$4:$D$277,4,0),VLOOKUP(B15,[1]Planilha1!$A$4:$D$277,4,0)),0)</f>
        <v>30.31</v>
      </c>
      <c r="H15" s="287">
        <f t="shared" si="4"/>
        <v>47.599999999999994</v>
      </c>
      <c r="I15" s="235" t="s">
        <v>219</v>
      </c>
      <c r="J15" s="236">
        <v>1</v>
      </c>
      <c r="K15" s="237">
        <f>VLOOKUP(A15,CONT_ANTE!A:D,4,0)</f>
        <v>61.5</v>
      </c>
      <c r="L15" s="237" t="str">
        <f t="shared" si="0"/>
        <v>ok</v>
      </c>
      <c r="M15" s="238">
        <f>IFERROR(VLOOKUP(A15,CONTAGEM!B:G,6,0),VLOOKUP(B15,CONTAGEM!B:G,6,0))</f>
        <v>37.6</v>
      </c>
      <c r="N15" s="293">
        <f t="shared" si="1"/>
        <v>1523.2073333333333</v>
      </c>
      <c r="O15" s="238">
        <f>SUMIF(SISTEMA!B:B,A15,SISTEMA!I:I)/J15</f>
        <v>61.18</v>
      </c>
      <c r="P15" s="238">
        <f>SUMIF(SISTEMA!B:B,B15,SISTEMA!I:I)</f>
        <v>0</v>
      </c>
      <c r="Q15" s="239">
        <f t="shared" si="2"/>
        <v>61.18</v>
      </c>
      <c r="R15" s="238">
        <f t="shared" si="3"/>
        <v>2478.4527833333332</v>
      </c>
      <c r="S15" s="237">
        <f>IFERROR(VLOOKUP(A15,DIF_ANTE!A:D,4,0),"0")/J15</f>
        <v>-16.409999999999997</v>
      </c>
      <c r="T15" s="240">
        <f t="shared" si="5"/>
        <v>-23.58</v>
      </c>
      <c r="U15" s="241">
        <f t="shared" si="6"/>
        <v>-7.1700000000000017</v>
      </c>
      <c r="V15" s="242">
        <f>IFERROR(VLOOKUP(A15,CUSTO!A:C,3,0),VLOOKUP(B15,CUSTO!A:C,3,0))</f>
        <v>40.510833333333331</v>
      </c>
      <c r="W15" s="242">
        <f t="shared" si="7"/>
        <v>-955.24544999999989</v>
      </c>
      <c r="X15" s="245">
        <f t="shared" si="8"/>
        <v>-0.38542007191892774</v>
      </c>
      <c r="Y15" s="242">
        <f t="shared" si="9"/>
        <v>-290.46267500000005</v>
      </c>
      <c r="Z15" s="243" t="s">
        <v>13751</v>
      </c>
    </row>
    <row r="16" spans="1:26" ht="15" customHeight="1" x14ac:dyDescent="0.25">
      <c r="A16" s="233">
        <v>2701050027</v>
      </c>
      <c r="B16" s="233" t="s">
        <v>13340</v>
      </c>
      <c r="C16" s="234" t="s">
        <v>771</v>
      </c>
      <c r="D16" s="287">
        <v>123.51</v>
      </c>
      <c r="E16" s="287">
        <f>IFERROR(IFERROR(VLOOKUP(B16,[1]Planilha1!$A$4:$C$277,3,0),VLOOKUP(A16,[1]Planilha1!$A$4:$C$277,3,0)),0)</f>
        <v>0</v>
      </c>
      <c r="F16" s="287">
        <f>IFERROR(IFERROR(VLOOKUP(A16,[2]Planilha1!$A$4:$C$258,3,0),VLOOKUP(B16,[2]Planilha1!$A$4:$C$258,3,0)),0)</f>
        <v>102.34</v>
      </c>
      <c r="G16" s="287">
        <f>IFERROR(IFERROR(VLOOKUP(A16,[1]Planilha1!$A$4:$D$277,4,0),VLOOKUP(B16,[1]Planilha1!$A$4:$D$277,4,0)),0)</f>
        <v>102.34</v>
      </c>
      <c r="H16" s="287">
        <f t="shared" si="4"/>
        <v>21.17</v>
      </c>
      <c r="I16" s="235" t="s">
        <v>219</v>
      </c>
      <c r="J16" s="236">
        <v>1</v>
      </c>
      <c r="K16" s="237">
        <f>VLOOKUP(A16,CONT_ANTE!A:D,4,0)</f>
        <v>113</v>
      </c>
      <c r="L16" s="237" t="str">
        <f t="shared" si="0"/>
        <v>ok</v>
      </c>
      <c r="M16" s="238">
        <f>IFERROR(VLOOKUP(A16,CONTAGEM!B:G,6,0),VLOOKUP(B16,CONTAGEM!B:G,6,0))</f>
        <v>72</v>
      </c>
      <c r="N16" s="293">
        <f t="shared" si="1"/>
        <v>1701.4560000000001</v>
      </c>
      <c r="O16" s="238">
        <f>SUMIF(SISTEMA!B:B,A16,SISTEMA!I:I)/J16</f>
        <v>72</v>
      </c>
      <c r="P16" s="238">
        <f>SUMIF(SISTEMA!B:B,B16,SISTEMA!I:I)</f>
        <v>0</v>
      </c>
      <c r="Q16" s="239">
        <f t="shared" si="2"/>
        <v>72</v>
      </c>
      <c r="R16" s="238">
        <f t="shared" si="3"/>
        <v>1701.4560000000001</v>
      </c>
      <c r="S16" s="237">
        <f>IFERROR(VLOOKUP(A16,DIF_ANTE!A:D,4,0),"0")/J16</f>
        <v>-10.510000000000005</v>
      </c>
      <c r="T16" s="240">
        <f t="shared" si="5"/>
        <v>0</v>
      </c>
      <c r="U16" s="241">
        <f t="shared" si="6"/>
        <v>10.510000000000005</v>
      </c>
      <c r="V16" s="242">
        <f>IFERROR(VLOOKUP(A16,CUSTO!A:C,3,0),VLOOKUP(B16,CUSTO!A:C,3,0))</f>
        <v>23.631333333333334</v>
      </c>
      <c r="W16" s="242">
        <f t="shared" si="7"/>
        <v>0</v>
      </c>
      <c r="X16" s="245">
        <f t="shared" si="8"/>
        <v>0</v>
      </c>
      <c r="Y16" s="242">
        <f t="shared" si="9"/>
        <v>248.36531333333346</v>
      </c>
      <c r="Z16" s="243" t="s">
        <v>490</v>
      </c>
    </row>
    <row r="17" spans="1:26" ht="15" customHeight="1" x14ac:dyDescent="0.25">
      <c r="A17" s="233">
        <v>2701050033</v>
      </c>
      <c r="B17" s="233" t="s">
        <v>13340</v>
      </c>
      <c r="C17" s="234" t="s">
        <v>3905</v>
      </c>
      <c r="D17" s="287">
        <v>135.28</v>
      </c>
      <c r="E17" s="287">
        <f>IFERROR(IFERROR(VLOOKUP(B17,[1]Planilha1!$A$4:$C$277,3,0),VLOOKUP(A17,[1]Planilha1!$A$4:$C$277,3,0)),0)</f>
        <v>108</v>
      </c>
      <c r="F17" s="287">
        <f>IFERROR(IFERROR(VLOOKUP(A17,[2]Planilha1!$A$4:$C$258,3,0),VLOOKUP(B17,[2]Planilha1!$A$4:$C$258,3,0)),0)</f>
        <v>45.28</v>
      </c>
      <c r="G17" s="287">
        <f>IFERROR(IFERROR(VLOOKUP(A17,[1]Planilha1!$A$4:$D$277,4,0),VLOOKUP(B17,[1]Planilha1!$A$4:$D$277,4,0)),0)</f>
        <v>147.09</v>
      </c>
      <c r="H17" s="287">
        <f t="shared" si="4"/>
        <v>96.19</v>
      </c>
      <c r="I17" s="235" t="s">
        <v>219</v>
      </c>
      <c r="J17" s="236">
        <v>1</v>
      </c>
      <c r="K17" s="237">
        <f>VLOOKUP(A17,CONT_ANTE!A:D,4,0)</f>
        <v>129.5</v>
      </c>
      <c r="L17" s="237" t="str">
        <f t="shared" si="0"/>
        <v>ok</v>
      </c>
      <c r="M17" s="238">
        <f>IFERROR(VLOOKUP(A17,CONTAGEM!B:G,6,0),VLOOKUP(B17,CONTAGEM!B:G,6,0))</f>
        <v>90</v>
      </c>
      <c r="N17" s="293">
        <f t="shared" si="1"/>
        <v>8431.9750000000022</v>
      </c>
      <c r="O17" s="238">
        <f>SUMIF(SISTEMA!B:B,A17,SISTEMA!I:I)/J17</f>
        <v>96.19</v>
      </c>
      <c r="P17" s="238">
        <f>SUMIF(SISTEMA!B:B,B17,SISTEMA!I:I)</f>
        <v>0</v>
      </c>
      <c r="Q17" s="239">
        <f t="shared" si="2"/>
        <v>96.19</v>
      </c>
      <c r="R17" s="238">
        <f t="shared" si="3"/>
        <v>9011.9075027777799</v>
      </c>
      <c r="S17" s="237">
        <f>IFERROR(VLOOKUP(A17,DIF_ANTE!A:D,4,0),"0")/J17</f>
        <v>-5.7800000000000011</v>
      </c>
      <c r="T17" s="240">
        <f t="shared" si="5"/>
        <v>-6.1899999999999977</v>
      </c>
      <c r="U17" s="241">
        <f t="shared" si="6"/>
        <v>-0.40999999999999659</v>
      </c>
      <c r="V17" s="242">
        <f>IFERROR(VLOOKUP(A17,CUSTO!A:C,3,0),VLOOKUP(B17,CUSTO!A:C,3,0))</f>
        <v>93.688611111111129</v>
      </c>
      <c r="W17" s="242">
        <f t="shared" si="7"/>
        <v>-579.9325027777777</v>
      </c>
      <c r="X17" s="245">
        <f t="shared" si="8"/>
        <v>-6.4351803721800577E-2</v>
      </c>
      <c r="Y17" s="242">
        <f t="shared" si="9"/>
        <v>-38.412330555555243</v>
      </c>
      <c r="Z17" s="243" t="s">
        <v>13751</v>
      </c>
    </row>
    <row r="18" spans="1:26" ht="15" customHeight="1" x14ac:dyDescent="0.25">
      <c r="A18" s="233">
        <v>2701050013</v>
      </c>
      <c r="B18" s="233" t="s">
        <v>13340</v>
      </c>
      <c r="C18" s="234" t="s">
        <v>760</v>
      </c>
      <c r="D18" s="287">
        <v>104.392</v>
      </c>
      <c r="E18" s="287">
        <f>IFERROR(IFERROR(VLOOKUP(B18,[1]Planilha1!$A$4:$C$277,3,0),VLOOKUP(A18,[1]Planilha1!$A$4:$C$277,3,0)),0)</f>
        <v>306</v>
      </c>
      <c r="F18" s="287">
        <f>IFERROR(IFERROR(VLOOKUP(A18,[2]Planilha1!$A$4:$C$258,3,0),VLOOKUP(B18,[2]Planilha1!$A$4:$C$258,3,0)),0)</f>
        <v>54.01</v>
      </c>
      <c r="G18" s="287">
        <f>IFERROR(IFERROR(VLOOKUP(A18,[1]Planilha1!$A$4:$D$277,4,0),VLOOKUP(B18,[1]Planilha1!$A$4:$D$277,4,0)),0)</f>
        <v>258.01</v>
      </c>
      <c r="H18" s="287">
        <f t="shared" si="4"/>
        <v>152.38200000000001</v>
      </c>
      <c r="I18" s="235" t="s">
        <v>219</v>
      </c>
      <c r="J18" s="236">
        <v>1</v>
      </c>
      <c r="K18" s="237">
        <f>VLOOKUP(A18,CONT_ANTE!A:D,4,0)</f>
        <v>98</v>
      </c>
      <c r="L18" s="237" t="str">
        <f t="shared" si="0"/>
        <v>ok</v>
      </c>
      <c r="M18" s="238">
        <f>IFERROR(VLOOKUP(A18,CONTAGEM!B:G,6,0),VLOOKUP(B18,CONTAGEM!B:G,6,0))</f>
        <v>155</v>
      </c>
      <c r="N18" s="293">
        <f t="shared" si="1"/>
        <v>6336.1994117647064</v>
      </c>
      <c r="O18" s="238">
        <f>SUMIF(SISTEMA!B:B,A18,SISTEMA!I:I)/J18</f>
        <v>152.38200000000001</v>
      </c>
      <c r="P18" s="238">
        <f>SUMIF(SISTEMA!B:B,B18,SISTEMA!I:I)</f>
        <v>0</v>
      </c>
      <c r="Q18" s="239">
        <f t="shared" si="2"/>
        <v>152.38200000000001</v>
      </c>
      <c r="R18" s="238">
        <f t="shared" si="3"/>
        <v>6229.1789597647066</v>
      </c>
      <c r="S18" s="237">
        <f>IFERROR(VLOOKUP(A18,DIF_ANTE!A:D,4,0),"0")/J18</f>
        <v>-6.3919999999999959</v>
      </c>
      <c r="T18" s="240">
        <f t="shared" si="5"/>
        <v>2.617999999999995</v>
      </c>
      <c r="U18" s="241">
        <f t="shared" si="6"/>
        <v>9.0099999999999909</v>
      </c>
      <c r="V18" s="242">
        <f>IFERROR(VLOOKUP(A18,CUSTO!A:C,3,0),VLOOKUP(B18,CUSTO!A:C,3,0))</f>
        <v>40.878705882352946</v>
      </c>
      <c r="W18" s="242">
        <f t="shared" si="7"/>
        <v>107.02045199999981</v>
      </c>
      <c r="X18" s="245">
        <f t="shared" si="8"/>
        <v>1.7180506884015141E-2</v>
      </c>
      <c r="Y18" s="242">
        <f t="shared" si="9"/>
        <v>368.31713999999965</v>
      </c>
      <c r="Z18" s="243" t="s">
        <v>490</v>
      </c>
    </row>
    <row r="19" spans="1:26" ht="15" customHeight="1" x14ac:dyDescent="0.25">
      <c r="A19" s="233">
        <v>2701050014</v>
      </c>
      <c r="B19" s="233" t="s">
        <v>13340</v>
      </c>
      <c r="C19" s="234" t="s">
        <v>1746</v>
      </c>
      <c r="D19" s="287">
        <v>0</v>
      </c>
      <c r="E19" s="287">
        <f>IFERROR(IFERROR(VLOOKUP(B19,[1]Planilha1!$A$4:$C$277,3,0),VLOOKUP(A19,[1]Planilha1!$A$4:$C$277,3,0)),0)</f>
        <v>0</v>
      </c>
      <c r="F19" s="287">
        <f>IFERROR(IFERROR(VLOOKUP(A19,[2]Planilha1!$A$4:$C$258,3,0),VLOOKUP(B19,[2]Planilha1!$A$4:$C$258,3,0)),0)</f>
        <v>0</v>
      </c>
      <c r="G19" s="287">
        <f>IFERROR(IFERROR(VLOOKUP(A19,[1]Planilha1!$A$4:$D$277,4,0),VLOOKUP(B19,[1]Planilha1!$A$4:$D$277,4,0)),0)</f>
        <v>0</v>
      </c>
      <c r="H19" s="287">
        <f t="shared" si="4"/>
        <v>0</v>
      </c>
      <c r="I19" s="235" t="s">
        <v>219</v>
      </c>
      <c r="J19" s="236">
        <v>1</v>
      </c>
      <c r="K19" s="237">
        <f>VLOOKUP(A19,CONT_ANTE!A:D,4,0)</f>
        <v>0</v>
      </c>
      <c r="L19" s="237" t="str">
        <f t="shared" si="0"/>
        <v>ok</v>
      </c>
      <c r="M19" s="238">
        <f>IFERROR(VLOOKUP(A19,CONTAGEM!B:G,6,0),VLOOKUP(B19,CONTAGEM!B:G,6,0))</f>
        <v>0</v>
      </c>
      <c r="N19" s="293">
        <f t="shared" si="1"/>
        <v>0</v>
      </c>
      <c r="O19" s="238">
        <f>SUMIF(SISTEMA!B:B,A19,SISTEMA!I:I)/J19</f>
        <v>0</v>
      </c>
      <c r="P19" s="238">
        <f>SUMIF(SISTEMA!B:B,B19,SISTEMA!I:I)</f>
        <v>0</v>
      </c>
      <c r="Q19" s="239">
        <f t="shared" si="2"/>
        <v>0</v>
      </c>
      <c r="R19" s="238">
        <f t="shared" si="3"/>
        <v>0</v>
      </c>
      <c r="S19" s="237">
        <f>IFERROR(VLOOKUP(A19,DIF_ANTE!A:D,4,0),"0")/J19</f>
        <v>0</v>
      </c>
      <c r="T19" s="240">
        <f t="shared" si="5"/>
        <v>0</v>
      </c>
      <c r="U19" s="241">
        <f t="shared" si="6"/>
        <v>0</v>
      </c>
      <c r="V19" s="242">
        <f>IFERROR(VLOOKUP(A19,CUSTO!A:C,3,0),VLOOKUP(B19,CUSTO!A:C,3,0))</f>
        <v>3.7268749689440996</v>
      </c>
      <c r="W19" s="242">
        <f t="shared" si="7"/>
        <v>0</v>
      </c>
      <c r="X19" s="245" t="str">
        <f t="shared" si="8"/>
        <v/>
      </c>
      <c r="Y19" s="242">
        <f t="shared" si="9"/>
        <v>0</v>
      </c>
      <c r="Z19" s="243" t="s">
        <v>490</v>
      </c>
    </row>
    <row r="20" spans="1:26" ht="15" customHeight="1" x14ac:dyDescent="0.25">
      <c r="A20" s="233">
        <v>2701050015</v>
      </c>
      <c r="B20" s="233" t="s">
        <v>13340</v>
      </c>
      <c r="C20" s="234" t="s">
        <v>761</v>
      </c>
      <c r="D20" s="287">
        <v>0.53500000000000003</v>
      </c>
      <c r="E20" s="287">
        <f>IFERROR(IFERROR(VLOOKUP(B20,[1]Planilha1!$A$4:$C$277,3,0),VLOOKUP(A20,[1]Planilha1!$A$4:$C$277,3,0)),0)</f>
        <v>0</v>
      </c>
      <c r="F20" s="287">
        <f>IFERROR(IFERROR(VLOOKUP(A20,[2]Planilha1!$A$4:$C$258,3,0),VLOOKUP(B20,[2]Planilha1!$A$4:$C$258,3,0)),0)</f>
        <v>0</v>
      </c>
      <c r="G20" s="287">
        <f>IFERROR(IFERROR(VLOOKUP(A20,[1]Planilha1!$A$4:$D$277,4,0),VLOOKUP(B20,[1]Planilha1!$A$4:$D$277,4,0)),0)</f>
        <v>0</v>
      </c>
      <c r="H20" s="287">
        <f t="shared" si="4"/>
        <v>0.53500000000000003</v>
      </c>
      <c r="I20" s="235" t="s">
        <v>219</v>
      </c>
      <c r="J20" s="236">
        <v>1</v>
      </c>
      <c r="K20" s="237">
        <f>VLOOKUP(A20,CONT_ANTE!A:D,4,0)</f>
        <v>0</v>
      </c>
      <c r="L20" s="237" t="str">
        <f t="shared" si="0"/>
        <v>ok</v>
      </c>
      <c r="M20" s="238">
        <f>IFERROR(VLOOKUP(A20,CONTAGEM!B:G,6,0),VLOOKUP(B20,CONTAGEM!B:G,6,0))</f>
        <v>0</v>
      </c>
      <c r="N20" s="293">
        <f t="shared" si="1"/>
        <v>0</v>
      </c>
      <c r="O20" s="238">
        <f>SUMIF(SISTEMA!B:B,A20,SISTEMA!I:I)/J20</f>
        <v>0.53500000000000003</v>
      </c>
      <c r="P20" s="238">
        <f>SUMIF(SISTEMA!B:B,B20,SISTEMA!I:I)</f>
        <v>0</v>
      </c>
      <c r="Q20" s="239">
        <f t="shared" si="2"/>
        <v>0.53500000000000003</v>
      </c>
      <c r="R20" s="238">
        <f t="shared" si="3"/>
        <v>25.525599</v>
      </c>
      <c r="S20" s="237">
        <f>IFERROR(VLOOKUP(A20,DIF_ANTE!A:D,4,0),"0")/J20</f>
        <v>-0.53500000000000003</v>
      </c>
      <c r="T20" s="240">
        <f t="shared" si="5"/>
        <v>-0.53500000000000003</v>
      </c>
      <c r="U20" s="241">
        <f t="shared" si="6"/>
        <v>0</v>
      </c>
      <c r="V20" s="242">
        <f>IFERROR(VLOOKUP(A20,CUSTO!A:C,3,0),VLOOKUP(B20,CUSTO!A:C,3,0))</f>
        <v>47.711399999999998</v>
      </c>
      <c r="W20" s="242">
        <f t="shared" si="7"/>
        <v>-25.525599</v>
      </c>
      <c r="X20" s="245">
        <f t="shared" si="8"/>
        <v>-1</v>
      </c>
      <c r="Y20" s="242">
        <f t="shared" si="9"/>
        <v>0</v>
      </c>
      <c r="Z20" s="243" t="s">
        <v>13751</v>
      </c>
    </row>
    <row r="21" spans="1:26" ht="15" customHeight="1" x14ac:dyDescent="0.25">
      <c r="A21" s="233">
        <v>2701050019</v>
      </c>
      <c r="B21" s="233" t="s">
        <v>13340</v>
      </c>
      <c r="C21" s="234" t="s">
        <v>765</v>
      </c>
      <c r="D21" s="287">
        <v>353.7704</v>
      </c>
      <c r="E21" s="287">
        <f>IFERROR(IFERROR(VLOOKUP(B21,[1]Planilha1!$A$4:$C$277,3,0),VLOOKUP(A21,[1]Planilha1!$A$4:$C$277,3,0)),0)</f>
        <v>255</v>
      </c>
      <c r="F21" s="287">
        <f>IFERROR(IFERROR(VLOOKUP(A21,[2]Planilha1!$A$4:$C$258,3,0),VLOOKUP(B21,[2]Planilha1!$A$4:$C$258,3,0)),0)</f>
        <v>110.77</v>
      </c>
      <c r="G21" s="287">
        <f>IFERROR(IFERROR(VLOOKUP(A21,[1]Planilha1!$A$4:$D$277,4,0),VLOOKUP(B21,[1]Planilha1!$A$4:$D$277,4,0)),0)</f>
        <v>263.77</v>
      </c>
      <c r="H21" s="287">
        <f t="shared" si="4"/>
        <v>345.00040000000001</v>
      </c>
      <c r="I21" s="235" t="s">
        <v>219</v>
      </c>
      <c r="J21" s="236">
        <v>1</v>
      </c>
      <c r="K21" s="237">
        <f>VLOOKUP(A21,CONT_ANTE!A:D,4,0)</f>
        <v>325</v>
      </c>
      <c r="L21" s="237" t="str">
        <f t="shared" si="0"/>
        <v>ok</v>
      </c>
      <c r="M21" s="238">
        <f>IFERROR(VLOOKUP(A21,CONTAGEM!B:G,6,0),VLOOKUP(B21,CONTAGEM!B:G,6,0))</f>
        <v>325</v>
      </c>
      <c r="N21" s="293">
        <f t="shared" si="1"/>
        <v>16175.950980392157</v>
      </c>
      <c r="O21" s="238">
        <f>SUMIF(SISTEMA!B:B,A21,SISTEMA!I:I)/J21</f>
        <v>364.24040000000002</v>
      </c>
      <c r="P21" s="238">
        <f>SUMIF(SISTEMA!B:B,B21,SISTEMA!I:I)</f>
        <v>0</v>
      </c>
      <c r="Q21" s="239">
        <f t="shared" si="2"/>
        <v>364.24040000000002</v>
      </c>
      <c r="R21" s="238">
        <f t="shared" si="3"/>
        <v>18129.030324549021</v>
      </c>
      <c r="S21" s="237">
        <f>IFERROR(VLOOKUP(A21,DIF_ANTE!A:D,4,0),"0")/J21</f>
        <v>-28.770399999999995</v>
      </c>
      <c r="T21" s="240">
        <f t="shared" si="5"/>
        <v>-39.240400000000022</v>
      </c>
      <c r="U21" s="241">
        <f t="shared" si="6"/>
        <v>-10.470000000000027</v>
      </c>
      <c r="V21" s="242">
        <f>IFERROR(VLOOKUP(A21,CUSTO!A:C,3,0),VLOOKUP(B21,CUSTO!A:C,3,0))</f>
        <v>49.772156862745099</v>
      </c>
      <c r="W21" s="242">
        <f t="shared" si="7"/>
        <v>-1953.079344156864</v>
      </c>
      <c r="X21" s="245">
        <f t="shared" si="8"/>
        <v>-0.10773214613206009</v>
      </c>
      <c r="Y21" s="242">
        <f t="shared" si="9"/>
        <v>-521.11448235294256</v>
      </c>
      <c r="Z21" s="243" t="s">
        <v>13751</v>
      </c>
    </row>
    <row r="22" spans="1:26" ht="15" customHeight="1" x14ac:dyDescent="0.25">
      <c r="A22" s="233">
        <v>2701050021</v>
      </c>
      <c r="B22" s="233" t="s">
        <v>13340</v>
      </c>
      <c r="C22" s="234" t="s">
        <v>766</v>
      </c>
      <c r="D22" s="287">
        <v>117.23</v>
      </c>
      <c r="E22" s="287">
        <f>IFERROR(IFERROR(VLOOKUP(B22,[1]Planilha1!$A$4:$C$277,3,0),VLOOKUP(A22,[1]Planilha1!$A$4:$C$277,3,0)),0)</f>
        <v>250</v>
      </c>
      <c r="F22" s="287">
        <f>IFERROR(IFERROR(VLOOKUP(A22,[2]Planilha1!$A$4:$C$258,3,0),VLOOKUP(B22,[2]Planilha1!$A$4:$C$258,3,0)),0)</f>
        <v>82.23</v>
      </c>
      <c r="G22" s="287">
        <f>IFERROR(IFERROR(VLOOKUP(A22,[1]Planilha1!$A$4:$D$277,4,0),VLOOKUP(B22,[1]Planilha1!$A$4:$D$277,4,0)),0)</f>
        <v>282.23</v>
      </c>
      <c r="H22" s="287">
        <f t="shared" si="4"/>
        <v>85</v>
      </c>
      <c r="I22" s="235" t="s">
        <v>219</v>
      </c>
      <c r="J22" s="236">
        <v>1</v>
      </c>
      <c r="K22" s="237">
        <f>VLOOKUP(A22,CONT_ANTE!A:D,4,0)</f>
        <v>121</v>
      </c>
      <c r="L22" s="237" t="str">
        <f t="shared" si="0"/>
        <v>ok</v>
      </c>
      <c r="M22" s="238">
        <f>IFERROR(VLOOKUP(A22,CONTAGEM!B:G,6,0),VLOOKUP(B22,CONTAGEM!B:G,6,0))</f>
        <v>88.5</v>
      </c>
      <c r="N22" s="293">
        <f t="shared" si="1"/>
        <v>5667.9294000000009</v>
      </c>
      <c r="O22" s="238">
        <f>SUMIF(SISTEMA!B:B,A22,SISTEMA!I:I)/J22</f>
        <v>85</v>
      </c>
      <c r="P22" s="238">
        <f>SUMIF(SISTEMA!B:B,B22,SISTEMA!I:I)</f>
        <v>0</v>
      </c>
      <c r="Q22" s="239">
        <f t="shared" si="2"/>
        <v>85</v>
      </c>
      <c r="R22" s="238">
        <f t="shared" si="3"/>
        <v>5443.7740000000013</v>
      </c>
      <c r="S22" s="237">
        <f>IFERROR(VLOOKUP(A22,DIF_ANTE!A:D,4,0),"0")/J22</f>
        <v>3.769999999999996</v>
      </c>
      <c r="T22" s="240">
        <f t="shared" si="5"/>
        <v>3.5</v>
      </c>
      <c r="U22" s="241">
        <f t="shared" si="6"/>
        <v>-0.26999999999999602</v>
      </c>
      <c r="V22" s="242">
        <f>IFERROR(VLOOKUP(A22,CUSTO!A:C,3,0),VLOOKUP(B22,CUSTO!A:C,3,0))</f>
        <v>64.04440000000001</v>
      </c>
      <c r="W22" s="242">
        <f t="shared" si="7"/>
        <v>224.15540000000004</v>
      </c>
      <c r="X22" s="245">
        <f t="shared" si="8"/>
        <v>4.1176470588235294E-2</v>
      </c>
      <c r="Y22" s="242">
        <f t="shared" si="9"/>
        <v>-17.291987999999748</v>
      </c>
      <c r="Z22" s="243" t="s">
        <v>13751</v>
      </c>
    </row>
    <row r="23" spans="1:26" ht="15" customHeight="1" x14ac:dyDescent="0.25">
      <c r="A23" s="233">
        <v>2701050026</v>
      </c>
      <c r="B23" s="233" t="s">
        <v>13340</v>
      </c>
      <c r="C23" s="234" t="s">
        <v>770</v>
      </c>
      <c r="D23" s="287">
        <v>44.59</v>
      </c>
      <c r="E23" s="287">
        <f>IFERROR(IFERROR(VLOOKUP(B23,[1]Planilha1!$A$4:$C$277,3,0),VLOOKUP(A23,[1]Planilha1!$A$4:$C$277,3,0)),0)</f>
        <v>0</v>
      </c>
      <c r="F23" s="287">
        <f>IFERROR(IFERROR(VLOOKUP(A23,[2]Planilha1!$A$4:$C$258,3,0),VLOOKUP(B23,[2]Planilha1!$A$4:$C$258,3,0)),0)</f>
        <v>33.590000000000003</v>
      </c>
      <c r="G23" s="287">
        <f>IFERROR(IFERROR(VLOOKUP(A23,[1]Planilha1!$A$4:$D$277,4,0),VLOOKUP(B23,[1]Planilha1!$A$4:$D$277,4,0)),0)</f>
        <v>29.4</v>
      </c>
      <c r="H23" s="287">
        <f t="shared" si="4"/>
        <v>15.190000000000005</v>
      </c>
      <c r="I23" s="235" t="s">
        <v>219</v>
      </c>
      <c r="J23" s="236">
        <v>1</v>
      </c>
      <c r="K23" s="237">
        <f>VLOOKUP(A23,CONT_ANTE!A:D,4,0)</f>
        <v>41</v>
      </c>
      <c r="L23" s="237" t="str">
        <f t="shared" si="0"/>
        <v>ok</v>
      </c>
      <c r="M23" s="238">
        <f>IFERROR(VLOOKUP(A23,CONTAGEM!B:G,6,0),VLOOKUP(B23,CONTAGEM!B:G,6,0))</f>
        <v>11</v>
      </c>
      <c r="N23" s="293">
        <f t="shared" si="1"/>
        <v>538.45550000000003</v>
      </c>
      <c r="O23" s="238">
        <f>SUMIF(SISTEMA!B:B,A23,SISTEMA!I:I)/J23</f>
        <v>15.19</v>
      </c>
      <c r="P23" s="238">
        <f>SUMIF(SISTEMA!B:B,B23,SISTEMA!I:I)</f>
        <v>0</v>
      </c>
      <c r="Q23" s="239">
        <f t="shared" si="2"/>
        <v>15.19</v>
      </c>
      <c r="R23" s="238">
        <f t="shared" si="3"/>
        <v>743.55809500000009</v>
      </c>
      <c r="S23" s="237">
        <f>IFERROR(VLOOKUP(A23,DIF_ANTE!A:D,4,0),"0")/J23</f>
        <v>-3.5900000000000034</v>
      </c>
      <c r="T23" s="240">
        <f t="shared" si="5"/>
        <v>-4.1899999999999995</v>
      </c>
      <c r="U23" s="241">
        <f t="shared" si="6"/>
        <v>-0.59999999999999609</v>
      </c>
      <c r="V23" s="242">
        <f>IFERROR(VLOOKUP(A23,CUSTO!A:C,3,0),VLOOKUP(B23,CUSTO!A:C,3,0))</f>
        <v>48.950500000000005</v>
      </c>
      <c r="W23" s="242">
        <f t="shared" si="7"/>
        <v>-205.10259500000001</v>
      </c>
      <c r="X23" s="245">
        <f t="shared" si="8"/>
        <v>-0.27583936800526659</v>
      </c>
      <c r="Y23" s="242">
        <f t="shared" si="9"/>
        <v>-29.370299999999812</v>
      </c>
      <c r="Z23" s="243" t="s">
        <v>13751</v>
      </c>
    </row>
    <row r="24" spans="1:26" ht="15" customHeight="1" x14ac:dyDescent="0.25">
      <c r="A24" s="233">
        <v>2701050005</v>
      </c>
      <c r="B24" s="233" t="s">
        <v>13340</v>
      </c>
      <c r="C24" s="234" t="s">
        <v>752</v>
      </c>
      <c r="D24" s="287">
        <v>0</v>
      </c>
      <c r="E24" s="287">
        <f>IFERROR(IFERROR(VLOOKUP(B24,[1]Planilha1!$A$4:$C$277,3,0),VLOOKUP(A24,[1]Planilha1!$A$4:$C$277,3,0)),0)</f>
        <v>0</v>
      </c>
      <c r="F24" s="287">
        <f>IFERROR(IFERROR(VLOOKUP(A24,[2]Planilha1!$A$4:$C$258,3,0),VLOOKUP(B24,[2]Planilha1!$A$4:$C$258,3,0)),0)</f>
        <v>0</v>
      </c>
      <c r="G24" s="287">
        <f>IFERROR(IFERROR(VLOOKUP(A24,[1]Planilha1!$A$4:$D$277,4,0),VLOOKUP(B24,[1]Planilha1!$A$4:$D$277,4,0)),0)</f>
        <v>0</v>
      </c>
      <c r="H24" s="287">
        <f t="shared" si="4"/>
        <v>0</v>
      </c>
      <c r="I24" s="235" t="s">
        <v>219</v>
      </c>
      <c r="J24" s="236">
        <v>1</v>
      </c>
      <c r="K24" s="237">
        <f>VLOOKUP(A24,CONT_ANTE!A:D,4,0)</f>
        <v>0</v>
      </c>
      <c r="L24" s="237" t="str">
        <f t="shared" si="0"/>
        <v>ok</v>
      </c>
      <c r="M24" s="238">
        <f>IFERROR(VLOOKUP(A24,CONTAGEM!B:G,6,0),VLOOKUP(B24,CONTAGEM!B:G,6,0))</f>
        <v>0</v>
      </c>
      <c r="N24" s="293">
        <f t="shared" si="1"/>
        <v>0</v>
      </c>
      <c r="O24" s="238">
        <f>SUMIF(SISTEMA!B:B,A24,SISTEMA!I:I)/J24</f>
        <v>0</v>
      </c>
      <c r="P24" s="238">
        <f>SUMIF(SISTEMA!B:B,B24,SISTEMA!I:I)</f>
        <v>0</v>
      </c>
      <c r="Q24" s="239">
        <f t="shared" si="2"/>
        <v>0</v>
      </c>
      <c r="R24" s="238">
        <f t="shared" si="3"/>
        <v>0</v>
      </c>
      <c r="S24" s="237">
        <f>IFERROR(VLOOKUP(A24,DIF_ANTE!A:D,4,0),"0")/J24</f>
        <v>0</v>
      </c>
      <c r="T24" s="240">
        <f t="shared" si="5"/>
        <v>0</v>
      </c>
      <c r="U24" s="241">
        <f t="shared" si="6"/>
        <v>0</v>
      </c>
      <c r="V24" s="242">
        <f>IFERROR(VLOOKUP(A24,CUSTO!A:C,3,0),VLOOKUP(B24,CUSTO!A:C,3,0))</f>
        <v>45.476671428571429</v>
      </c>
      <c r="W24" s="242">
        <f t="shared" si="7"/>
        <v>0</v>
      </c>
      <c r="X24" s="245" t="str">
        <f t="shared" si="8"/>
        <v/>
      </c>
      <c r="Y24" s="242">
        <f t="shared" si="9"/>
        <v>0</v>
      </c>
      <c r="Z24" s="243" t="s">
        <v>490</v>
      </c>
    </row>
    <row r="25" spans="1:26" ht="15" customHeight="1" x14ac:dyDescent="0.25">
      <c r="A25" s="233">
        <v>2701050007</v>
      </c>
      <c r="B25" s="233" t="s">
        <v>13340</v>
      </c>
      <c r="C25" s="234" t="s">
        <v>754</v>
      </c>
      <c r="D25" s="287">
        <v>0</v>
      </c>
      <c r="E25" s="287">
        <f>IFERROR(IFERROR(VLOOKUP(B25,[1]Planilha1!$A$4:$C$277,3,0),VLOOKUP(A25,[1]Planilha1!$A$4:$C$277,3,0)),0)</f>
        <v>36</v>
      </c>
      <c r="F25" s="287">
        <f>IFERROR(IFERROR(VLOOKUP(A25,[2]Planilha1!$A$4:$C$258,3,0),VLOOKUP(B25,[2]Planilha1!$A$4:$C$258,3,0)),0)</f>
        <v>0</v>
      </c>
      <c r="G25" s="287">
        <f>IFERROR(IFERROR(VLOOKUP(A25,[1]Planilha1!$A$4:$D$277,4,0),VLOOKUP(B25,[1]Planilha1!$A$4:$D$277,4,0)),0)</f>
        <v>36</v>
      </c>
      <c r="H25" s="287">
        <f t="shared" si="4"/>
        <v>0</v>
      </c>
      <c r="I25" s="235" t="s">
        <v>219</v>
      </c>
      <c r="J25" s="236">
        <v>1</v>
      </c>
      <c r="K25" s="237">
        <f>VLOOKUP(A25,CONT_ANTE!A:D,4,0)</f>
        <v>0</v>
      </c>
      <c r="L25" s="237" t="str">
        <f t="shared" si="0"/>
        <v>ok</v>
      </c>
      <c r="M25" s="238">
        <f>IFERROR(VLOOKUP(A25,CONTAGEM!B:G,6,0),VLOOKUP(B25,CONTAGEM!B:G,6,0))</f>
        <v>0</v>
      </c>
      <c r="N25" s="293">
        <f t="shared" si="1"/>
        <v>0</v>
      </c>
      <c r="O25" s="238">
        <f>SUMIF(SISTEMA!B:B,A25,SISTEMA!I:I)/J25</f>
        <v>0</v>
      </c>
      <c r="P25" s="238">
        <f>SUMIF(SISTEMA!B:B,B25,SISTEMA!I:I)</f>
        <v>0</v>
      </c>
      <c r="Q25" s="239">
        <f t="shared" si="2"/>
        <v>0</v>
      </c>
      <c r="R25" s="238">
        <f t="shared" si="3"/>
        <v>0</v>
      </c>
      <c r="S25" s="237">
        <f>IFERROR(VLOOKUP(A25,DIF_ANTE!A:D,4,0),"0")/J25</f>
        <v>0</v>
      </c>
      <c r="T25" s="240">
        <f t="shared" si="5"/>
        <v>0</v>
      </c>
      <c r="U25" s="241">
        <f t="shared" si="6"/>
        <v>0</v>
      </c>
      <c r="V25" s="242">
        <f>IFERROR(VLOOKUP(A25,CUSTO!A:C,3,0),VLOOKUP(B25,CUSTO!A:C,3,0))</f>
        <v>88.617222222222225</v>
      </c>
      <c r="W25" s="242">
        <f t="shared" si="7"/>
        <v>0</v>
      </c>
      <c r="X25" s="245" t="str">
        <f t="shared" si="8"/>
        <v/>
      </c>
      <c r="Y25" s="242">
        <f t="shared" si="9"/>
        <v>0</v>
      </c>
      <c r="Z25" s="243" t="s">
        <v>490</v>
      </c>
    </row>
    <row r="26" spans="1:26" ht="15" customHeight="1" x14ac:dyDescent="0.25">
      <c r="A26" s="233">
        <v>2701050036</v>
      </c>
      <c r="B26" s="233" t="s">
        <v>13340</v>
      </c>
      <c r="C26" s="234" t="s">
        <v>11742</v>
      </c>
      <c r="D26" s="287">
        <v>119.11</v>
      </c>
      <c r="E26" s="287">
        <f>IFERROR(IFERROR(VLOOKUP(B26,[1]Planilha1!$A$4:$C$277,3,0),VLOOKUP(A26,[1]Planilha1!$A$4:$C$277,3,0)),0)</f>
        <v>0</v>
      </c>
      <c r="F26" s="287">
        <f>IFERROR(IFERROR(VLOOKUP(A26,[2]Planilha1!$A$4:$C$258,3,0),VLOOKUP(B26,[2]Planilha1!$A$4:$C$258,3,0)),0)</f>
        <v>35.11</v>
      </c>
      <c r="G26" s="287">
        <f>IFERROR(IFERROR(VLOOKUP(A26,[1]Planilha1!$A$4:$D$277,4,0),VLOOKUP(B26,[1]Planilha1!$A$4:$D$277,4,0)),0)</f>
        <v>25.8</v>
      </c>
      <c r="H26" s="287">
        <f t="shared" si="4"/>
        <v>93.31</v>
      </c>
      <c r="I26" s="235" t="s">
        <v>219</v>
      </c>
      <c r="J26" s="236">
        <v>1</v>
      </c>
      <c r="K26" s="237">
        <f>VLOOKUP(A26,CONT_ANTE!A:D,4,0)</f>
        <v>110</v>
      </c>
      <c r="L26" s="237" t="str">
        <f t="shared" si="0"/>
        <v>ok</v>
      </c>
      <c r="M26" s="238">
        <f>IFERROR(VLOOKUP(A26,CONTAGEM!B:G,6,0),VLOOKUP(B26,CONTAGEM!B:G,6,0))</f>
        <v>84</v>
      </c>
      <c r="N26" s="293">
        <f t="shared" si="1"/>
        <v>12167.979600000002</v>
      </c>
      <c r="O26" s="238">
        <f>SUMIF(SISTEMA!B:B,A26,SISTEMA!I:I)/J26</f>
        <v>93.31</v>
      </c>
      <c r="P26" s="238">
        <f>SUMIF(SISTEMA!B:B,B26,SISTEMA!I:I)</f>
        <v>0</v>
      </c>
      <c r="Q26" s="239">
        <f t="shared" si="2"/>
        <v>93.31</v>
      </c>
      <c r="R26" s="238">
        <f t="shared" si="3"/>
        <v>13516.597339000002</v>
      </c>
      <c r="S26" s="237">
        <f>IFERROR(VLOOKUP(A26,DIF_ANTE!A:D,4,0),"0")/J26</f>
        <v>-9.11</v>
      </c>
      <c r="T26" s="240">
        <f t="shared" si="5"/>
        <v>-9.3100000000000023</v>
      </c>
      <c r="U26" s="241">
        <f t="shared" si="6"/>
        <v>-0.20000000000000284</v>
      </c>
      <c r="V26" s="242">
        <f>IFERROR(VLOOKUP(A26,CUSTO!A:C,3,0),VLOOKUP(B26,CUSTO!A:C,3,0))</f>
        <v>144.85690000000002</v>
      </c>
      <c r="W26" s="242">
        <f t="shared" si="7"/>
        <v>-1348.6177390000005</v>
      </c>
      <c r="X26" s="245">
        <f t="shared" si="8"/>
        <v>-9.9774943735933999E-2</v>
      </c>
      <c r="Y26" s="242">
        <f t="shared" si="9"/>
        <v>-28.971380000000416</v>
      </c>
      <c r="Z26" s="243" t="s">
        <v>13751</v>
      </c>
    </row>
    <row r="27" spans="1:26" ht="15" customHeight="1" x14ac:dyDescent="0.25">
      <c r="A27" s="233">
        <v>2701050012</v>
      </c>
      <c r="B27" s="233" t="s">
        <v>13340</v>
      </c>
      <c r="C27" s="234" t="s">
        <v>759</v>
      </c>
      <c r="D27" s="287">
        <v>0</v>
      </c>
      <c r="E27" s="287">
        <f>IFERROR(IFERROR(VLOOKUP(B27,[1]Planilha1!$A$4:$C$277,3,0),VLOOKUP(A27,[1]Planilha1!$A$4:$C$277,3,0)),0)</f>
        <v>0</v>
      </c>
      <c r="F27" s="287">
        <f>IFERROR(IFERROR(VLOOKUP(A27,[2]Planilha1!$A$4:$C$258,3,0),VLOOKUP(B27,[2]Planilha1!$A$4:$C$258,3,0)),0)</f>
        <v>0</v>
      </c>
      <c r="G27" s="287">
        <f>IFERROR(IFERROR(VLOOKUP(A27,[1]Planilha1!$A$4:$D$277,4,0),VLOOKUP(B27,[1]Planilha1!$A$4:$D$277,4,0)),0)</f>
        <v>0</v>
      </c>
      <c r="H27" s="287">
        <f t="shared" si="4"/>
        <v>0</v>
      </c>
      <c r="I27" s="235" t="s">
        <v>219</v>
      </c>
      <c r="J27" s="236">
        <v>1</v>
      </c>
      <c r="K27" s="237">
        <f>VLOOKUP(A27,CONT_ANTE!A:D,4,0)</f>
        <v>0</v>
      </c>
      <c r="L27" s="237" t="str">
        <f t="shared" si="0"/>
        <v>ok</v>
      </c>
      <c r="M27" s="238">
        <f>IFERROR(VLOOKUP(A27,CONTAGEM!B:G,6,0),VLOOKUP(B27,CONTAGEM!B:G,6,0))</f>
        <v>0</v>
      </c>
      <c r="N27" s="293">
        <f t="shared" si="1"/>
        <v>0</v>
      </c>
      <c r="O27" s="238">
        <f>SUMIF(SISTEMA!B:B,A27,SISTEMA!I:I)/J27</f>
        <v>0</v>
      </c>
      <c r="P27" s="238">
        <f>SUMIF(SISTEMA!B:B,B27,SISTEMA!I:I)</f>
        <v>0</v>
      </c>
      <c r="Q27" s="239">
        <f t="shared" si="2"/>
        <v>0</v>
      </c>
      <c r="R27" s="238">
        <f t="shared" si="3"/>
        <v>0</v>
      </c>
      <c r="S27" s="237">
        <f>IFERROR(VLOOKUP(A27,DIF_ANTE!A:D,4,0),"0")/J27</f>
        <v>0</v>
      </c>
      <c r="T27" s="240">
        <f t="shared" si="5"/>
        <v>0</v>
      </c>
      <c r="U27" s="241">
        <f t="shared" si="6"/>
        <v>0</v>
      </c>
      <c r="V27" s="242">
        <f>IFERROR(VLOOKUP(A27,CUSTO!A:C,3,0),VLOOKUP(B27,CUSTO!A:C,3,0))</f>
        <v>30.383200000000002</v>
      </c>
      <c r="W27" s="242">
        <f t="shared" si="7"/>
        <v>0</v>
      </c>
      <c r="X27" s="245" t="str">
        <f t="shared" si="8"/>
        <v/>
      </c>
      <c r="Y27" s="242">
        <f t="shared" si="9"/>
        <v>0</v>
      </c>
      <c r="Z27" s="243" t="s">
        <v>490</v>
      </c>
    </row>
    <row r="28" spans="1:26" ht="15" customHeight="1" x14ac:dyDescent="0.25">
      <c r="A28" s="233">
        <v>2701050001</v>
      </c>
      <c r="B28" s="233" t="s">
        <v>13340</v>
      </c>
      <c r="C28" s="234" t="s">
        <v>747</v>
      </c>
      <c r="D28" s="287">
        <v>60.36</v>
      </c>
      <c r="E28" s="287">
        <f>IFERROR(IFERROR(VLOOKUP(B28,[1]Planilha1!$A$4:$C$277,3,0),VLOOKUP(A28,[1]Planilha1!$A$4:$C$277,3,0)),0)</f>
        <v>217.68</v>
      </c>
      <c r="F28" s="287">
        <f>IFERROR(IFERROR(VLOOKUP(A28,[2]Planilha1!$A$4:$C$258,3,0),VLOOKUP(B28,[2]Planilha1!$A$4:$C$258,3,0)),0)</f>
        <v>34.93</v>
      </c>
      <c r="G28" s="287">
        <f>IFERROR(IFERROR(VLOOKUP(A28,[1]Planilha1!$A$4:$D$277,4,0),VLOOKUP(B28,[1]Planilha1!$A$4:$D$277,4,0)),0)</f>
        <v>160.19999999999999</v>
      </c>
      <c r="H28" s="287">
        <f t="shared" si="4"/>
        <v>117.84000000000003</v>
      </c>
      <c r="I28" s="235" t="s">
        <v>219</v>
      </c>
      <c r="J28" s="236">
        <v>1</v>
      </c>
      <c r="K28" s="237">
        <f>VLOOKUP(A28,CONT_ANTE!A:D,4,0)</f>
        <v>70</v>
      </c>
      <c r="L28" s="237" t="str">
        <f t="shared" si="0"/>
        <v>ok</v>
      </c>
      <c r="M28" s="238">
        <f>IFERROR(VLOOKUP(A28,CONTAGEM!B:G,6,0),VLOOKUP(B28,CONTAGEM!B:G,6,0))</f>
        <v>117.84</v>
      </c>
      <c r="N28" s="293">
        <f t="shared" si="1"/>
        <v>16980.328246968023</v>
      </c>
      <c r="O28" s="238">
        <f>SUMIF(SISTEMA!B:B,A28,SISTEMA!I:I)/J28</f>
        <v>123.84</v>
      </c>
      <c r="P28" s="238">
        <f>SUMIF(SISTEMA!B:B,B28,SISTEMA!I:I)</f>
        <v>0</v>
      </c>
      <c r="Q28" s="239">
        <f t="shared" si="2"/>
        <v>123.84</v>
      </c>
      <c r="R28" s="238">
        <f t="shared" si="3"/>
        <v>17844.907078280041</v>
      </c>
      <c r="S28" s="237">
        <f>IFERROR(VLOOKUP(A28,DIF_ANTE!A:D,4,0),"0")/J28</f>
        <v>9.64</v>
      </c>
      <c r="T28" s="240">
        <f t="shared" si="5"/>
        <v>-6</v>
      </c>
      <c r="U28" s="241">
        <f t="shared" si="6"/>
        <v>-15.64</v>
      </c>
      <c r="V28" s="242">
        <f>IFERROR(VLOOKUP(A28,CUSTO!A:C,3,0),VLOOKUP(B28,CUSTO!A:C,3,0))</f>
        <v>144.09647188533626</v>
      </c>
      <c r="W28" s="242">
        <f t="shared" si="7"/>
        <v>-864.57883131201754</v>
      </c>
      <c r="X28" s="245">
        <f t="shared" si="8"/>
        <v>-4.8449612403100771E-2</v>
      </c>
      <c r="Y28" s="242">
        <f t="shared" si="9"/>
        <v>-2253.668820286659</v>
      </c>
      <c r="Z28" s="243" t="s">
        <v>13751</v>
      </c>
    </row>
    <row r="29" spans="1:26" ht="15" customHeight="1" x14ac:dyDescent="0.25">
      <c r="A29" s="233">
        <v>2701050028</v>
      </c>
      <c r="B29" s="233" t="s">
        <v>13340</v>
      </c>
      <c r="C29" s="234" t="s">
        <v>772</v>
      </c>
      <c r="D29" s="287">
        <v>302.33000000000004</v>
      </c>
      <c r="E29" s="287">
        <f>IFERROR(IFERROR(VLOOKUP(B29,[1]Planilha1!$A$4:$C$277,3,0),VLOOKUP(A29,[1]Planilha1!$A$4:$C$277,3,0)),0)</f>
        <v>423</v>
      </c>
      <c r="F29" s="287">
        <f>IFERROR(IFERROR(VLOOKUP(A29,[2]Planilha1!$A$4:$C$258,3,0),VLOOKUP(B29,[2]Planilha1!$A$4:$C$258,3,0)),0)</f>
        <v>122.4</v>
      </c>
      <c r="G29" s="287">
        <f>IFERROR(IFERROR(VLOOKUP(A29,[1]Planilha1!$A$4:$D$277,4,0),VLOOKUP(B29,[1]Planilha1!$A$4:$D$277,4,0)),0)</f>
        <v>392.4</v>
      </c>
      <c r="H29" s="287">
        <f t="shared" si="4"/>
        <v>332.93000000000006</v>
      </c>
      <c r="I29" s="235" t="s">
        <v>219</v>
      </c>
      <c r="J29" s="236">
        <v>1</v>
      </c>
      <c r="K29" s="237">
        <f>VLOOKUP(A29,CONT_ANTE!A:D,4,0)</f>
        <v>270.5</v>
      </c>
      <c r="L29" s="237" t="str">
        <f t="shared" si="0"/>
        <v>ok</v>
      </c>
      <c r="M29" s="238">
        <f>IFERROR(VLOOKUP(A29,CONTAGEM!B:G,6,0),VLOOKUP(B29,CONTAGEM!B:G,6,0))</f>
        <v>301.5</v>
      </c>
      <c r="N29" s="293">
        <f t="shared" si="1"/>
        <v>6585.38</v>
      </c>
      <c r="O29" s="238">
        <f>SUMIF(SISTEMA!B:B,A29,SISTEMA!I:I)/J29</f>
        <v>296.93</v>
      </c>
      <c r="P29" s="238">
        <f>SUMIF(SISTEMA!B:B,B29,SISTEMA!I:I)</f>
        <v>0</v>
      </c>
      <c r="Q29" s="239">
        <f t="shared" si="2"/>
        <v>296.93</v>
      </c>
      <c r="R29" s="238">
        <f t="shared" si="3"/>
        <v>6485.5618023217257</v>
      </c>
      <c r="S29" s="237">
        <f>IFERROR(VLOOKUP(A29,DIF_ANTE!A:D,4,0),"0")/J29</f>
        <v>-31.830000000000041</v>
      </c>
      <c r="T29" s="240">
        <f t="shared" si="5"/>
        <v>4.5699999999999932</v>
      </c>
      <c r="U29" s="241">
        <f t="shared" si="6"/>
        <v>36.400000000000034</v>
      </c>
      <c r="V29" s="242">
        <f>IFERROR(VLOOKUP(A29,CUSTO!A:C,3,0),VLOOKUP(B29,CUSTO!A:C,3,0))</f>
        <v>21.842056384742953</v>
      </c>
      <c r="W29" s="242">
        <f t="shared" si="7"/>
        <v>99.818197678275155</v>
      </c>
      <c r="X29" s="245">
        <f t="shared" si="8"/>
        <v>1.5390832856228718E-2</v>
      </c>
      <c r="Y29" s="242">
        <f t="shared" si="9"/>
        <v>795.05085240464427</v>
      </c>
      <c r="Z29" s="243" t="s">
        <v>490</v>
      </c>
    </row>
    <row r="30" spans="1:26" ht="15" customHeight="1" x14ac:dyDescent="0.25">
      <c r="A30" s="233">
        <v>2701050023</v>
      </c>
      <c r="B30" s="233" t="s">
        <v>13340</v>
      </c>
      <c r="C30" s="234" t="s">
        <v>768</v>
      </c>
      <c r="D30" s="287">
        <v>372.21</v>
      </c>
      <c r="E30" s="287">
        <f>IFERROR(IFERROR(VLOOKUP(B30,[1]Planilha1!$A$4:$C$277,3,0),VLOOKUP(A30,[1]Planilha1!$A$4:$C$277,3,0)),0)</f>
        <v>60</v>
      </c>
      <c r="F30" s="287">
        <f>IFERROR(IFERROR(VLOOKUP(A30,[2]Planilha1!$A$4:$C$258,3,0),VLOOKUP(B30,[2]Planilha1!$A$4:$C$258,3,0)),0)</f>
        <v>119.92</v>
      </c>
      <c r="G30" s="287">
        <f>IFERROR(IFERROR(VLOOKUP(A30,[1]Planilha1!$A$4:$D$277,4,0),VLOOKUP(B30,[1]Planilha1!$A$4:$D$277,4,0)),0)</f>
        <v>239.92000000000002</v>
      </c>
      <c r="H30" s="287">
        <f t="shared" si="4"/>
        <v>192.28999999999996</v>
      </c>
      <c r="I30" s="235" t="s">
        <v>219</v>
      </c>
      <c r="J30" s="236">
        <v>1</v>
      </c>
      <c r="K30" s="237">
        <f>VLOOKUP(A30,CONT_ANTE!A:D,4,0)</f>
        <v>395</v>
      </c>
      <c r="L30" s="237" t="str">
        <f t="shared" si="0"/>
        <v>ok</v>
      </c>
      <c r="M30" s="238">
        <f>IFERROR(VLOOKUP(A30,CONTAGEM!B:G,6,0),VLOOKUP(B30,CONTAGEM!B:G,6,0))</f>
        <v>245</v>
      </c>
      <c r="N30" s="293">
        <f t="shared" si="1"/>
        <v>5336.1</v>
      </c>
      <c r="O30" s="238">
        <f>SUMIF(SISTEMA!B:B,A30,SISTEMA!I:I)/J30</f>
        <v>217.29</v>
      </c>
      <c r="P30" s="238">
        <f>SUMIF(SISTEMA!B:B,B30,SISTEMA!I:I)</f>
        <v>0</v>
      </c>
      <c r="Q30" s="239">
        <f t="shared" si="2"/>
        <v>217.29</v>
      </c>
      <c r="R30" s="238">
        <f t="shared" si="3"/>
        <v>4732.5762000000004</v>
      </c>
      <c r="S30" s="237">
        <f>IFERROR(VLOOKUP(A30,DIF_ANTE!A:D,4,0),"0")/J30</f>
        <v>22.79000000000002</v>
      </c>
      <c r="T30" s="240">
        <f t="shared" si="5"/>
        <v>27.710000000000008</v>
      </c>
      <c r="U30" s="241">
        <f t="shared" si="6"/>
        <v>4.9199999999999875</v>
      </c>
      <c r="V30" s="242">
        <f>IFERROR(VLOOKUP(A30,CUSTO!A:C,3,0),VLOOKUP(B30,CUSTO!A:C,3,0))</f>
        <v>21.78</v>
      </c>
      <c r="W30" s="242">
        <f t="shared" si="7"/>
        <v>603.52380000000016</v>
      </c>
      <c r="X30" s="245">
        <f t="shared" si="8"/>
        <v>0.12752542684891163</v>
      </c>
      <c r="Y30" s="242">
        <f t="shared" si="9"/>
        <v>107.15759999999973</v>
      </c>
      <c r="Z30" s="243" t="s">
        <v>490</v>
      </c>
    </row>
    <row r="31" spans="1:26" ht="15" customHeight="1" x14ac:dyDescent="0.25">
      <c r="A31" s="233">
        <v>2701160011</v>
      </c>
      <c r="B31" s="233" t="s">
        <v>13340</v>
      </c>
      <c r="C31" s="234" t="s">
        <v>839</v>
      </c>
      <c r="D31" s="287">
        <v>34779</v>
      </c>
      <c r="E31" s="287">
        <f>IFERROR(IFERROR(VLOOKUP(B31,[1]Planilha1!$A$4:$C$277,3,0),VLOOKUP(A31,[1]Planilha1!$A$4:$C$277,3,0)),0)</f>
        <v>0</v>
      </c>
      <c r="F31" s="287">
        <f>IFERROR(IFERROR(VLOOKUP(A31,[2]Planilha1!$A$4:$C$258,3,0),VLOOKUP(B31,[2]Planilha1!$A$4:$C$258,3,0)),0)</f>
        <v>0</v>
      </c>
      <c r="G31" s="287">
        <f>IFERROR(IFERROR(VLOOKUP(A31,[1]Planilha1!$A$4:$D$277,4,0),VLOOKUP(B31,[1]Planilha1!$A$4:$D$277,4,0)),0)</f>
        <v>2179</v>
      </c>
      <c r="H31" s="287">
        <f t="shared" si="4"/>
        <v>32600</v>
      </c>
      <c r="I31" s="235" t="s">
        <v>224</v>
      </c>
      <c r="J31" s="236">
        <v>1</v>
      </c>
      <c r="K31" s="237">
        <f>VLOOKUP(A31,CONT_ANTE!A:D,4,0)</f>
        <v>32600</v>
      </c>
      <c r="L31" s="237" t="str">
        <f t="shared" si="0"/>
        <v>!@##@!</v>
      </c>
      <c r="M31" s="238">
        <f>IFERROR(VLOOKUP(A31,CONTAGEM!B:G,6,0),VLOOKUP(B31,CONTAGEM!B:G,6,0))</f>
        <v>32578</v>
      </c>
      <c r="N31" s="293">
        <f t="shared" si="1"/>
        <v>53251.059584086797</v>
      </c>
      <c r="O31" s="238">
        <f>SUMIF(SISTEMA!B:B,A31,SISTEMA!I:I)/J31</f>
        <v>32600</v>
      </c>
      <c r="P31" s="238">
        <f>SUMIF(SISTEMA!B:B,B31,SISTEMA!I:I)</f>
        <v>0</v>
      </c>
      <c r="Q31" s="239">
        <f t="shared" si="2"/>
        <v>32600</v>
      </c>
      <c r="R31" s="238">
        <f t="shared" si="3"/>
        <v>53287.020149832082</v>
      </c>
      <c r="S31" s="237">
        <f>IFERROR(VLOOKUP(A31,DIF_ANTE!A:D,4,0),"0")/J31</f>
        <v>-2179</v>
      </c>
      <c r="T31" s="240">
        <f t="shared" si="5"/>
        <v>-22</v>
      </c>
      <c r="U31" s="241">
        <f t="shared" si="6"/>
        <v>2157</v>
      </c>
      <c r="V31" s="242">
        <f>IFERROR(VLOOKUP(A31,CUSTO!A:C,3,0),VLOOKUP(B31,CUSTO!A:C,3,0))</f>
        <v>1.6345711702402479</v>
      </c>
      <c r="W31" s="242">
        <f t="shared" si="7"/>
        <v>-35.96056574528545</v>
      </c>
      <c r="X31" s="245">
        <f t="shared" si="8"/>
        <v>-6.7484662576687115E-4</v>
      </c>
      <c r="Y31" s="242">
        <f t="shared" si="9"/>
        <v>3525.7700142082149</v>
      </c>
      <c r="Z31" s="243" t="s">
        <v>13734</v>
      </c>
    </row>
    <row r="32" spans="1:26" ht="15" customHeight="1" x14ac:dyDescent="0.25">
      <c r="A32" s="233">
        <v>2701160008</v>
      </c>
      <c r="B32" s="233" t="s">
        <v>13340</v>
      </c>
      <c r="C32" s="234" t="s">
        <v>838</v>
      </c>
      <c r="D32" s="287">
        <v>0</v>
      </c>
      <c r="E32" s="287">
        <f>IFERROR(IFERROR(VLOOKUP(B32,[1]Planilha1!$A$4:$C$277,3,0),VLOOKUP(A32,[1]Planilha1!$A$4:$C$277,3,0)),0)</f>
        <v>0</v>
      </c>
      <c r="F32" s="287">
        <f>IFERROR(IFERROR(VLOOKUP(A32,[2]Planilha1!$A$4:$C$258,3,0),VLOOKUP(B32,[2]Planilha1!$A$4:$C$258,3,0)),0)</f>
        <v>0</v>
      </c>
      <c r="G32" s="287">
        <f>IFERROR(IFERROR(VLOOKUP(A32,[1]Planilha1!$A$4:$D$277,4,0),VLOOKUP(B32,[1]Planilha1!$A$4:$D$277,4,0)),0)</f>
        <v>0</v>
      </c>
      <c r="H32" s="287">
        <f t="shared" si="4"/>
        <v>0</v>
      </c>
      <c r="I32" s="235" t="s">
        <v>224</v>
      </c>
      <c r="J32" s="236">
        <v>1</v>
      </c>
      <c r="K32" s="237">
        <f>VLOOKUP(A32,CONT_ANTE!A:D,4,0)</f>
        <v>0</v>
      </c>
      <c r="L32" s="237" t="str">
        <f t="shared" si="0"/>
        <v>ok</v>
      </c>
      <c r="M32" s="238">
        <v>0</v>
      </c>
      <c r="N32" s="293">
        <f t="shared" si="1"/>
        <v>0</v>
      </c>
      <c r="O32" s="238">
        <f>SUMIF(SISTEMA!B:B,A32,SISTEMA!I:I)/J32</f>
        <v>0</v>
      </c>
      <c r="P32" s="238">
        <f>SUMIF(SISTEMA!B:B,B32,SISTEMA!I:I)</f>
        <v>0</v>
      </c>
      <c r="Q32" s="239">
        <f t="shared" si="2"/>
        <v>0</v>
      </c>
      <c r="R32" s="238">
        <f t="shared" si="3"/>
        <v>0</v>
      </c>
      <c r="S32" s="237">
        <f>IFERROR(VLOOKUP(A32,DIF_ANTE!A:D,4,0),"0")/J32</f>
        <v>0</v>
      </c>
      <c r="T32" s="240">
        <f t="shared" si="5"/>
        <v>0</v>
      </c>
      <c r="U32" s="241">
        <f t="shared" si="6"/>
        <v>0</v>
      </c>
      <c r="V32" s="242">
        <f>IFERROR(VLOOKUP(A32,CUSTO!A:C,3,0),VLOOKUP(B32,CUSTO!A:C,3,0))</f>
        <v>3.7268749689440996</v>
      </c>
      <c r="W32" s="242">
        <f t="shared" si="7"/>
        <v>0</v>
      </c>
      <c r="X32" s="245" t="str">
        <f t="shared" si="8"/>
        <v/>
      </c>
      <c r="Y32" s="242">
        <f t="shared" si="9"/>
        <v>0</v>
      </c>
      <c r="Z32" s="243" t="s">
        <v>13734</v>
      </c>
    </row>
    <row r="33" spans="1:26" ht="15" customHeight="1" x14ac:dyDescent="0.25">
      <c r="A33" s="233">
        <v>2701160007</v>
      </c>
      <c r="B33" s="233" t="s">
        <v>13340</v>
      </c>
      <c r="C33" s="234" t="s">
        <v>837</v>
      </c>
      <c r="D33" s="287">
        <v>0</v>
      </c>
      <c r="E33" s="287">
        <f>IFERROR(IFERROR(VLOOKUP(B33,[1]Planilha1!$A$4:$C$277,3,0),VLOOKUP(A33,[1]Planilha1!$A$4:$C$277,3,0)),0)</f>
        <v>0</v>
      </c>
      <c r="F33" s="287">
        <f>IFERROR(IFERROR(VLOOKUP(A33,[2]Planilha1!$A$4:$C$258,3,0),VLOOKUP(B33,[2]Planilha1!$A$4:$C$258,3,0)),0)</f>
        <v>0</v>
      </c>
      <c r="G33" s="287">
        <f>IFERROR(IFERROR(VLOOKUP(A33,[1]Planilha1!$A$4:$D$277,4,0),VLOOKUP(B33,[1]Planilha1!$A$4:$D$277,4,0)),0)</f>
        <v>0</v>
      </c>
      <c r="H33" s="287">
        <f t="shared" si="4"/>
        <v>0</v>
      </c>
      <c r="I33" s="235" t="s">
        <v>224</v>
      </c>
      <c r="J33" s="236">
        <v>1</v>
      </c>
      <c r="K33" s="237">
        <f>VLOOKUP(A33,CONT_ANTE!A:D,4,0)</f>
        <v>0</v>
      </c>
      <c r="L33" s="237" t="str">
        <f t="shared" si="0"/>
        <v>ok</v>
      </c>
      <c r="M33" s="238">
        <v>0</v>
      </c>
      <c r="N33" s="293">
        <f t="shared" si="1"/>
        <v>0</v>
      </c>
      <c r="O33" s="238">
        <f>SUMIF(SISTEMA!B:B,A33,SISTEMA!I:I)/J33</f>
        <v>0</v>
      </c>
      <c r="P33" s="238">
        <f>SUMIF(SISTEMA!B:B,B33,SISTEMA!I:I)</f>
        <v>0</v>
      </c>
      <c r="Q33" s="239">
        <f t="shared" si="2"/>
        <v>0</v>
      </c>
      <c r="R33" s="238">
        <f t="shared" si="3"/>
        <v>0</v>
      </c>
      <c r="S33" s="237">
        <f>IFERROR(VLOOKUP(A33,DIF_ANTE!A:D,4,0),"0")/J33</f>
        <v>0</v>
      </c>
      <c r="T33" s="240">
        <f t="shared" si="5"/>
        <v>0</v>
      </c>
      <c r="U33" s="241">
        <f t="shared" si="6"/>
        <v>0</v>
      </c>
      <c r="V33" s="242">
        <f>IFERROR(VLOOKUP(A33,CUSTO!A:C,3,0),VLOOKUP(B33,CUSTO!A:C,3,0))</f>
        <v>3.7268749689440996</v>
      </c>
      <c r="W33" s="242">
        <f t="shared" si="7"/>
        <v>0</v>
      </c>
      <c r="X33" s="245" t="str">
        <f t="shared" si="8"/>
        <v/>
      </c>
      <c r="Y33" s="242">
        <f t="shared" si="9"/>
        <v>0</v>
      </c>
      <c r="Z33" s="243" t="s">
        <v>13734</v>
      </c>
    </row>
    <row r="34" spans="1:26" ht="15" customHeight="1" x14ac:dyDescent="0.25">
      <c r="A34" s="233">
        <v>2701160006</v>
      </c>
      <c r="B34" s="233" t="s">
        <v>13340</v>
      </c>
      <c r="C34" s="234" t="s">
        <v>836</v>
      </c>
      <c r="D34" s="287">
        <v>4400</v>
      </c>
      <c r="E34" s="287">
        <f>IFERROR(IFERROR(VLOOKUP(B34,[1]Planilha1!$A$4:$C$277,3,0),VLOOKUP(A34,[1]Planilha1!$A$4:$C$277,3,0)),0)</f>
        <v>0</v>
      </c>
      <c r="F34" s="287">
        <f>IFERROR(IFERROR(VLOOKUP(A34,[2]Planilha1!$A$4:$C$258,3,0),VLOOKUP(B34,[2]Planilha1!$A$4:$C$258,3,0)),0)</f>
        <v>0</v>
      </c>
      <c r="G34" s="287">
        <f>IFERROR(IFERROR(VLOOKUP(A34,[1]Planilha1!$A$4:$D$277,4,0),VLOOKUP(B34,[1]Planilha1!$A$4:$D$277,4,0)),0)</f>
        <v>0</v>
      </c>
      <c r="H34" s="287">
        <f t="shared" si="4"/>
        <v>4400</v>
      </c>
      <c r="I34" s="235" t="s">
        <v>224</v>
      </c>
      <c r="J34" s="236">
        <v>1</v>
      </c>
      <c r="K34" s="237">
        <f>VLOOKUP(A34,CONT_ANTE!A:D,4,0)</f>
        <v>4400</v>
      </c>
      <c r="L34" s="237" t="str">
        <f t="shared" si="0"/>
        <v>ok</v>
      </c>
      <c r="M34" s="238">
        <f>IFERROR(VLOOKUP(A34,CONTAGEM!B:G,6,0),VLOOKUP(B34,CONTAGEM!B:G,6,0))</f>
        <v>4400</v>
      </c>
      <c r="N34" s="293">
        <f t="shared" si="1"/>
        <v>8173.3211366290443</v>
      </c>
      <c r="O34" s="238">
        <f>SUMIF(SISTEMA!B:B,A34,SISTEMA!I:I)/J34</f>
        <v>4400</v>
      </c>
      <c r="P34" s="238">
        <f>SUMIF(SISTEMA!B:B,B34,SISTEMA!I:I)</f>
        <v>0</v>
      </c>
      <c r="Q34" s="239">
        <f t="shared" si="2"/>
        <v>4400</v>
      </c>
      <c r="R34" s="238">
        <f t="shared" si="3"/>
        <v>8173.3211366290443</v>
      </c>
      <c r="S34" s="237">
        <f>IFERROR(VLOOKUP(A34,DIF_ANTE!A:D,4,0),"0")/J34</f>
        <v>0</v>
      </c>
      <c r="T34" s="240">
        <f t="shared" si="5"/>
        <v>0</v>
      </c>
      <c r="U34" s="241">
        <f t="shared" si="6"/>
        <v>0</v>
      </c>
      <c r="V34" s="242">
        <f>IFERROR(VLOOKUP(A34,CUSTO!A:C,3,0),VLOOKUP(B34,CUSTO!A:C,3,0))</f>
        <v>1.8575729855975101</v>
      </c>
      <c r="W34" s="242">
        <f t="shared" si="7"/>
        <v>0</v>
      </c>
      <c r="X34" s="245">
        <f t="shared" si="8"/>
        <v>0</v>
      </c>
      <c r="Y34" s="242">
        <f t="shared" si="9"/>
        <v>0</v>
      </c>
      <c r="Z34" s="243" t="s">
        <v>13734</v>
      </c>
    </row>
    <row r="35" spans="1:26" ht="15" customHeight="1" x14ac:dyDescent="0.25">
      <c r="A35" s="233">
        <v>2701160005</v>
      </c>
      <c r="B35" s="233" t="s">
        <v>13340</v>
      </c>
      <c r="C35" s="234" t="s">
        <v>835</v>
      </c>
      <c r="D35" s="287">
        <v>11537</v>
      </c>
      <c r="E35" s="287">
        <f>IFERROR(IFERROR(VLOOKUP(B35,[1]Planilha1!$A$4:$C$277,3,0),VLOOKUP(A35,[1]Planilha1!$A$4:$C$277,3,0)),0)</f>
        <v>8705</v>
      </c>
      <c r="F35" s="287">
        <f>IFERROR(IFERROR(VLOOKUP(A35,[2]Planilha1!$A$4:$C$258,3,0),VLOOKUP(B35,[2]Planilha1!$A$4:$C$258,3,0)),0)</f>
        <v>5057</v>
      </c>
      <c r="G35" s="287">
        <f>IFERROR(IFERROR(VLOOKUP(A35,[1]Planilha1!$A$4:$D$277,4,0),VLOOKUP(B35,[1]Planilha1!$A$4:$D$277,4,0)),0)</f>
        <v>13762</v>
      </c>
      <c r="H35" s="287">
        <f t="shared" si="4"/>
        <v>6480</v>
      </c>
      <c r="I35" s="235" t="s">
        <v>224</v>
      </c>
      <c r="J35" s="236">
        <v>1</v>
      </c>
      <c r="K35" s="237">
        <f>VLOOKUP(A35,CONT_ANTE!A:D,4,0)</f>
        <v>10537</v>
      </c>
      <c r="L35" s="237" t="str">
        <f t="shared" si="0"/>
        <v>ok</v>
      </c>
      <c r="M35" s="238">
        <f>IFERROR(VLOOKUP(A35,CONTAGEM!B:G,6,0),VLOOKUP(B35,CONTAGEM!B:G,6,0))</f>
        <v>4950</v>
      </c>
      <c r="N35" s="293">
        <f t="shared" si="1"/>
        <v>6726.0580676642812</v>
      </c>
      <c r="O35" s="238">
        <f>SUMIF(SISTEMA!B:B,A35,SISTEMA!I:I)/J35</f>
        <v>6480</v>
      </c>
      <c r="P35" s="238">
        <f>SUMIF(SISTEMA!B:B,B35,SISTEMA!I:I)</f>
        <v>0</v>
      </c>
      <c r="Q35" s="239">
        <f t="shared" si="2"/>
        <v>6480</v>
      </c>
      <c r="R35" s="238">
        <f t="shared" si="3"/>
        <v>8805.0214703968777</v>
      </c>
      <c r="S35" s="237">
        <f>IFERROR(VLOOKUP(A35,DIF_ANTE!A:D,4,0),"0")/J35</f>
        <v>-1000</v>
      </c>
      <c r="T35" s="240">
        <f t="shared" si="5"/>
        <v>-1530</v>
      </c>
      <c r="U35" s="241">
        <f t="shared" si="6"/>
        <v>-530</v>
      </c>
      <c r="V35" s="242">
        <f>IFERROR(VLOOKUP(A35,CUSTO!A:C,3,0),VLOOKUP(B35,CUSTO!A:C,3,0))</f>
        <v>1.3587996096291477</v>
      </c>
      <c r="W35" s="242">
        <f t="shared" si="7"/>
        <v>-2078.963402732596</v>
      </c>
      <c r="X35" s="245">
        <f t="shared" si="8"/>
        <v>-0.2361111111111111</v>
      </c>
      <c r="Y35" s="242">
        <f t="shared" si="9"/>
        <v>-720.16379310344826</v>
      </c>
      <c r="Z35" s="243" t="s">
        <v>490</v>
      </c>
    </row>
    <row r="36" spans="1:26" ht="15" customHeight="1" x14ac:dyDescent="0.25">
      <c r="A36" s="246">
        <v>2701160001</v>
      </c>
      <c r="B36" s="246" t="s">
        <v>13340</v>
      </c>
      <c r="C36" s="234" t="s">
        <v>833</v>
      </c>
      <c r="D36" s="287">
        <v>20</v>
      </c>
      <c r="E36" s="287">
        <f>IFERROR(IFERROR(VLOOKUP(B36,[1]Planilha1!$A$4:$C$277,3,0),VLOOKUP(A36,[1]Planilha1!$A$4:$C$277,3,0)),0)</f>
        <v>0</v>
      </c>
      <c r="F36" s="287">
        <f>IFERROR(IFERROR(VLOOKUP(A36,[2]Planilha1!$A$4:$C$258,3,0),VLOOKUP(B36,[2]Planilha1!$A$4:$C$258,3,0)),0)</f>
        <v>0</v>
      </c>
      <c r="G36" s="287">
        <f>IFERROR(IFERROR(VLOOKUP(A36,[1]Planilha1!$A$4:$D$277,4,0),VLOOKUP(B36,[1]Planilha1!$A$4:$D$277,4,0)),0)</f>
        <v>0</v>
      </c>
      <c r="H36" s="287">
        <f t="shared" si="4"/>
        <v>20</v>
      </c>
      <c r="I36" s="247" t="s">
        <v>224</v>
      </c>
      <c r="J36" s="248">
        <v>1</v>
      </c>
      <c r="K36" s="237">
        <f>VLOOKUP(A36,CONT_ANTE!A:D,4,0)</f>
        <v>0</v>
      </c>
      <c r="L36" s="237" t="str">
        <f t="shared" si="0"/>
        <v>ok</v>
      </c>
      <c r="M36" s="238">
        <f>IFERROR(VLOOKUP(A36,CONTAGEM!B:G,6,0),VLOOKUP(B36,CONTAGEM!B:G,6,0))</f>
        <v>0</v>
      </c>
      <c r="N36" s="293">
        <f t="shared" si="1"/>
        <v>0</v>
      </c>
      <c r="O36" s="238">
        <f>SUMIF(SISTEMA!B:B,A36,SISTEMA!I:I)/J36</f>
        <v>20</v>
      </c>
      <c r="P36" s="238">
        <f>SUMIF(SISTEMA!B:B,B36,SISTEMA!I:I)</f>
        <v>0</v>
      </c>
      <c r="Q36" s="239">
        <f t="shared" si="2"/>
        <v>20</v>
      </c>
      <c r="R36" s="238">
        <f t="shared" si="3"/>
        <v>49.963350083752104</v>
      </c>
      <c r="S36" s="237">
        <f>IFERROR(VLOOKUP(A36,DIF_ANTE!A:D,4,0),"0")/J36</f>
        <v>-20</v>
      </c>
      <c r="T36" s="240">
        <f t="shared" si="5"/>
        <v>-20</v>
      </c>
      <c r="U36" s="241">
        <f t="shared" si="6"/>
        <v>0</v>
      </c>
      <c r="V36" s="242">
        <f>IFERROR(VLOOKUP(A36,CUSTO!A:C,3,0),VLOOKUP(B36,CUSTO!A:C,3,0))</f>
        <v>2.498167504187605</v>
      </c>
      <c r="W36" s="242">
        <f t="shared" si="7"/>
        <v>-49.963350083752104</v>
      </c>
      <c r="X36" s="245">
        <f t="shared" si="8"/>
        <v>-1</v>
      </c>
      <c r="Y36" s="242">
        <f t="shared" si="9"/>
        <v>0</v>
      </c>
      <c r="Z36" s="244" t="s">
        <v>13734</v>
      </c>
    </row>
    <row r="37" spans="1:26" s="27" customFormat="1" ht="15" customHeight="1" x14ac:dyDescent="0.25">
      <c r="A37" s="246">
        <v>2701160012</v>
      </c>
      <c r="B37" s="246" t="s">
        <v>13340</v>
      </c>
      <c r="C37" s="234" t="s">
        <v>840</v>
      </c>
      <c r="D37" s="287">
        <v>28252</v>
      </c>
      <c r="E37" s="287">
        <f>IFERROR(IFERROR(VLOOKUP(B37,[1]Planilha1!$A$4:$C$277,3,0),VLOOKUP(A37,[1]Planilha1!$A$4:$C$277,3,0)),0)</f>
        <v>13588</v>
      </c>
      <c r="F37" s="287">
        <f>IFERROR(IFERROR(VLOOKUP(A37,[2]Planilha1!$A$4:$C$258,3,0),VLOOKUP(B37,[2]Planilha1!$A$4:$C$258,3,0)),0)</f>
        <v>9108</v>
      </c>
      <c r="G37" s="287">
        <f>IFERROR(IFERROR(VLOOKUP(A37,[1]Planilha1!$A$4:$D$277,4,0),VLOOKUP(B37,[1]Planilha1!$A$4:$D$277,4,0)),0)</f>
        <v>22746</v>
      </c>
      <c r="H37" s="287">
        <f t="shared" si="4"/>
        <v>19094</v>
      </c>
      <c r="I37" s="247" t="s">
        <v>224</v>
      </c>
      <c r="J37" s="248">
        <v>1</v>
      </c>
      <c r="K37" s="237">
        <f>VLOOKUP(A37,CONT_ANTE!A:D,4,0)</f>
        <v>25425</v>
      </c>
      <c r="L37" s="237" t="str">
        <f t="shared" si="0"/>
        <v>ok</v>
      </c>
      <c r="M37" s="238">
        <f>IFERROR(VLOOKUP(A37,CONTAGEM!B:G,6,0),VLOOKUP(B37,CONTAGEM!B:G,6,0))</f>
        <v>18175</v>
      </c>
      <c r="N37" s="293">
        <f t="shared" si="1"/>
        <v>28648.694773977517</v>
      </c>
      <c r="O37" s="238">
        <f>SUMIF(SISTEMA!B:B,A37,SISTEMA!I:I)/J37</f>
        <v>19094</v>
      </c>
      <c r="P37" s="238">
        <f>SUMIF(SISTEMA!B:B,B37,SISTEMA!I:I)</f>
        <v>0</v>
      </c>
      <c r="Q37" s="239">
        <f t="shared" ref="Q37:Q60" si="10">O37+P37</f>
        <v>19094</v>
      </c>
      <c r="R37" s="238">
        <f t="shared" si="3"/>
        <v>30097.286273140398</v>
      </c>
      <c r="S37" s="237">
        <f>IFERROR(VLOOKUP(A37,DIF_ANTE!A:D,4,0),"0")/J37</f>
        <v>-2827</v>
      </c>
      <c r="T37" s="240">
        <f t="shared" si="5"/>
        <v>-919</v>
      </c>
      <c r="U37" s="241">
        <f t="shared" si="6"/>
        <v>1908</v>
      </c>
      <c r="V37" s="242">
        <f>IFERROR(VLOOKUP(A37,CUSTO!A:C,3,0),VLOOKUP(B37,CUSTO!A:C,3,0))</f>
        <v>1.576269313561349</v>
      </c>
      <c r="W37" s="242">
        <f t="shared" si="7"/>
        <v>-1448.5914991628797</v>
      </c>
      <c r="X37" s="245">
        <f t="shared" si="8"/>
        <v>-4.8130302712894105E-2</v>
      </c>
      <c r="Y37" s="242">
        <f t="shared" si="9"/>
        <v>3007.521850275054</v>
      </c>
      <c r="Z37" s="244" t="s">
        <v>490</v>
      </c>
    </row>
    <row r="38" spans="1:26" ht="15" customHeight="1" x14ac:dyDescent="0.25">
      <c r="A38" s="246">
        <v>2701160013</v>
      </c>
      <c r="B38" s="246" t="s">
        <v>13340</v>
      </c>
      <c r="C38" s="234" t="s">
        <v>3907</v>
      </c>
      <c r="D38" s="287">
        <v>18877</v>
      </c>
      <c r="E38" s="287">
        <f>IFERROR(IFERROR(VLOOKUP(B38,[1]Planilha1!$A$4:$C$277,3,0),VLOOKUP(A38,[1]Planilha1!$A$4:$C$277,3,0)),0)</f>
        <v>8272</v>
      </c>
      <c r="F38" s="287">
        <f>IFERROR(IFERROR(VLOOKUP(A38,[2]Planilha1!$A$4:$C$258,3,0),VLOOKUP(B38,[2]Planilha1!$A$4:$C$258,3,0)),0)</f>
        <v>1879</v>
      </c>
      <c r="G38" s="287">
        <f>IFERROR(IFERROR(VLOOKUP(A38,[1]Planilha1!$A$4:$D$277,4,0),VLOOKUP(B38,[1]Planilha1!$A$4:$D$277,4,0)),0)</f>
        <v>10151</v>
      </c>
      <c r="H38" s="287">
        <f t="shared" si="4"/>
        <v>16998</v>
      </c>
      <c r="I38" s="247" t="s">
        <v>224</v>
      </c>
      <c r="J38" s="248">
        <v>1</v>
      </c>
      <c r="K38" s="237">
        <f>VLOOKUP(A38,CONT_ANTE!A:D,4,0)</f>
        <v>18812</v>
      </c>
      <c r="L38" s="237" t="str">
        <f t="shared" si="0"/>
        <v>ok</v>
      </c>
      <c r="M38" s="238">
        <f>IFERROR(VLOOKUP(A38,CONTAGEM!B:G,6,0),VLOOKUP(B38,CONTAGEM!B:G,6,0))</f>
        <v>16640</v>
      </c>
      <c r="N38" s="293">
        <f t="shared" si="1"/>
        <v>30145.913195747344</v>
      </c>
      <c r="O38" s="238">
        <f>SUMIF(SISTEMA!B:B,A38,SISTEMA!I:I)/J38</f>
        <v>16998</v>
      </c>
      <c r="P38" s="238">
        <f>SUMIF(SISTEMA!B:B,B38,SISTEMA!I:I)</f>
        <v>0</v>
      </c>
      <c r="Q38" s="239">
        <f t="shared" si="10"/>
        <v>16998</v>
      </c>
      <c r="R38" s="238">
        <f t="shared" si="3"/>
        <v>30794.485126280852</v>
      </c>
      <c r="S38" s="237">
        <f>IFERROR(VLOOKUP(A38,DIF_ANTE!A:D,4,0),"0")/J38</f>
        <v>-65</v>
      </c>
      <c r="T38" s="240">
        <f t="shared" si="5"/>
        <v>-358</v>
      </c>
      <c r="U38" s="241">
        <f t="shared" si="6"/>
        <v>-293</v>
      </c>
      <c r="V38" s="242">
        <f>IFERROR(VLOOKUP(A38,CUSTO!A:C,3,0),VLOOKUP(B38,CUSTO!A:C,3,0))</f>
        <v>1.8116534372444317</v>
      </c>
      <c r="W38" s="242">
        <f t="shared" si="7"/>
        <v>-648.57193053350659</v>
      </c>
      <c r="X38" s="245">
        <f t="shared" si="8"/>
        <v>-2.1061301329568183E-2</v>
      </c>
      <c r="Y38" s="242">
        <f t="shared" si="9"/>
        <v>-530.81445711261847</v>
      </c>
      <c r="Z38" s="244" t="s">
        <v>13734</v>
      </c>
    </row>
    <row r="39" spans="1:26" ht="15" customHeight="1" x14ac:dyDescent="0.25">
      <c r="A39" s="246">
        <v>2701160009</v>
      </c>
      <c r="B39" s="246" t="s">
        <v>13340</v>
      </c>
      <c r="C39" s="234" t="s">
        <v>13357</v>
      </c>
      <c r="D39" s="287">
        <v>24182</v>
      </c>
      <c r="E39" s="287">
        <f>IFERROR(IFERROR(VLOOKUP(B39,[1]Planilha1!$A$4:$C$277,3,0),VLOOKUP(A39,[1]Planilha1!$A$4:$C$277,3,0)),0)</f>
        <v>10718</v>
      </c>
      <c r="F39" s="287">
        <f>IFERROR(IFERROR(VLOOKUP(A39,[2]Planilha1!$A$4:$C$258,3,0),VLOOKUP(B39,[2]Planilha1!$A$4:$C$258,3,0)),0)</f>
        <v>5674</v>
      </c>
      <c r="G39" s="287">
        <f>IFERROR(IFERROR(VLOOKUP(A39,[1]Planilha1!$A$4:$D$277,4,0),VLOOKUP(B39,[1]Planilha1!$A$4:$D$277,4,0)),0)</f>
        <v>16417</v>
      </c>
      <c r="H39" s="287">
        <f t="shared" si="4"/>
        <v>18483</v>
      </c>
      <c r="I39" s="247" t="s">
        <v>224</v>
      </c>
      <c r="J39" s="248">
        <v>1</v>
      </c>
      <c r="K39" s="237">
        <f>VLOOKUP(A39,CONT_ANTE!A:D,4,0)</f>
        <v>23945</v>
      </c>
      <c r="L39" s="237" t="str">
        <f t="shared" si="0"/>
        <v>ok</v>
      </c>
      <c r="M39" s="238">
        <f>IFERROR(VLOOKUP(A39,CONTAGEM!B:G,6,0),VLOOKUP(B39,CONTAGEM!B:G,6,0))</f>
        <v>17600</v>
      </c>
      <c r="N39" s="293">
        <f t="shared" si="1"/>
        <v>27018.554385964915</v>
      </c>
      <c r="O39" s="238">
        <f>SUMIF(SISTEMA!B:B,A39,SISTEMA!I:I)/J39</f>
        <v>18483</v>
      </c>
      <c r="P39" s="238">
        <f>SUMIF(SISTEMA!B:B,B39,SISTEMA!I:I)</f>
        <v>0</v>
      </c>
      <c r="Q39" s="239">
        <f t="shared" si="10"/>
        <v>18483</v>
      </c>
      <c r="R39" s="238">
        <f t="shared" si="3"/>
        <v>28374.087540669858</v>
      </c>
      <c r="S39" s="237">
        <f>IFERROR(VLOOKUP(A39,DIF_ANTE!A:D,4,0),"0")/J39</f>
        <v>-237</v>
      </c>
      <c r="T39" s="240">
        <f t="shared" si="5"/>
        <v>-883</v>
      </c>
      <c r="U39" s="241">
        <f t="shared" si="6"/>
        <v>-646</v>
      </c>
      <c r="V39" s="242">
        <f>IFERROR(VLOOKUP(A39,CUSTO!A:C,3,0),VLOOKUP(B39,CUSTO!A:C,3,0))</f>
        <v>1.5351451355661883</v>
      </c>
      <c r="W39" s="242">
        <f t="shared" si="7"/>
        <v>-1355.5331547049443</v>
      </c>
      <c r="X39" s="245">
        <f t="shared" si="8"/>
        <v>-4.7773629821998592E-2</v>
      </c>
      <c r="Y39" s="242">
        <f t="shared" si="9"/>
        <v>-991.70375757575766</v>
      </c>
      <c r="Z39" s="244" t="s">
        <v>13734</v>
      </c>
    </row>
    <row r="40" spans="1:26" ht="15" customHeight="1" x14ac:dyDescent="0.25">
      <c r="A40" s="246">
        <v>2701160002</v>
      </c>
      <c r="B40" s="246" t="s">
        <v>13340</v>
      </c>
      <c r="C40" s="234" t="s">
        <v>834</v>
      </c>
      <c r="D40" s="287">
        <v>3112</v>
      </c>
      <c r="E40" s="287">
        <f>IFERROR(IFERROR(VLOOKUP(B40,[1]Planilha1!$A$4:$C$277,3,0),VLOOKUP(A40,[1]Planilha1!$A$4:$C$277,3,0)),0)</f>
        <v>950</v>
      </c>
      <c r="F40" s="287">
        <f>IFERROR(IFERROR(VLOOKUP(A40,[2]Planilha1!$A$4:$C$258,3,0),VLOOKUP(B40,[2]Planilha1!$A$4:$C$258,3,0)),0)</f>
        <v>0</v>
      </c>
      <c r="G40" s="287">
        <f>IFERROR(IFERROR(VLOOKUP(A40,[1]Planilha1!$A$4:$D$277,4,0),VLOOKUP(B40,[1]Planilha1!$A$4:$D$277,4,0)),0)</f>
        <v>975</v>
      </c>
      <c r="H40" s="287">
        <f t="shared" si="4"/>
        <v>3087</v>
      </c>
      <c r="I40" s="247" t="s">
        <v>224</v>
      </c>
      <c r="J40" s="248">
        <v>1</v>
      </c>
      <c r="K40" s="237">
        <f>VLOOKUP(A40,CONT_ANTE!A:D,4,0)</f>
        <v>3284</v>
      </c>
      <c r="L40" s="237" t="str">
        <f t="shared" si="0"/>
        <v>!@##@!</v>
      </c>
      <c r="M40" s="238">
        <f>IFERROR(VLOOKUP(A40,CONTAGEM!B:G,6,0),VLOOKUP(B40,CONTAGEM!B:G,6,0))</f>
        <v>3324</v>
      </c>
      <c r="N40" s="293">
        <f t="shared" si="1"/>
        <v>8303.8960703415614</v>
      </c>
      <c r="O40" s="238">
        <f>SUMIF(SISTEMA!B:B,A40,SISTEMA!I:I)/J40</f>
        <v>3087</v>
      </c>
      <c r="P40" s="238">
        <f>SUMIF(SISTEMA!B:B,B40,SISTEMA!I:I)</f>
        <v>0</v>
      </c>
      <c r="Q40" s="239">
        <f t="shared" si="10"/>
        <v>3087</v>
      </c>
      <c r="R40" s="238">
        <f t="shared" si="3"/>
        <v>7711.8312783226229</v>
      </c>
      <c r="S40" s="237">
        <f>IFERROR(VLOOKUP(A40,DIF_ANTE!A:D,4,0),"0")/J40</f>
        <v>172</v>
      </c>
      <c r="T40" s="240">
        <f t="shared" si="5"/>
        <v>237</v>
      </c>
      <c r="U40" s="241">
        <f t="shared" si="6"/>
        <v>65</v>
      </c>
      <c r="V40" s="242">
        <f>IFERROR(VLOOKUP(A40,CUSTO!A:C,3,0),VLOOKUP(B40,CUSTO!A:C,3,0))</f>
        <v>2.4981636794048017</v>
      </c>
      <c r="W40" s="242">
        <f t="shared" si="7"/>
        <v>592.06479201893796</v>
      </c>
      <c r="X40" s="245">
        <f t="shared" si="8"/>
        <v>7.6773566569484933E-2</v>
      </c>
      <c r="Y40" s="242">
        <f t="shared" si="9"/>
        <v>162.3806391613121</v>
      </c>
      <c r="Z40" s="244" t="s">
        <v>13734</v>
      </c>
    </row>
    <row r="41" spans="1:26" ht="15" customHeight="1" x14ac:dyDescent="0.25">
      <c r="A41" s="233">
        <v>2701240002</v>
      </c>
      <c r="B41" s="233" t="s">
        <v>13340</v>
      </c>
      <c r="C41" s="234" t="s">
        <v>860</v>
      </c>
      <c r="D41" s="287">
        <v>4126.6766900000002</v>
      </c>
      <c r="E41" s="287">
        <f>IFERROR(IFERROR(VLOOKUP(B41,[1]Planilha1!$A$4:$C$277,3,0),VLOOKUP(A41,[1]Planilha1!$A$4:$C$277,3,0)),0)</f>
        <v>1790.3036</v>
      </c>
      <c r="F41" s="287">
        <f>IFERROR(IFERROR(VLOOKUP(A41,[2]Planilha1!$A$4:$C$258,3,0),VLOOKUP(B41,[2]Planilha1!$A$4:$C$258,3,0)),0)</f>
        <v>518.62057000000004</v>
      </c>
      <c r="G41" s="287">
        <f>IFERROR(IFERROR(VLOOKUP(A41,[1]Planilha1!$A$4:$D$277,4,0),VLOOKUP(B41,[1]Planilha1!$A$4:$D$277,4,0)),0)</f>
        <v>2308.9241699999998</v>
      </c>
      <c r="H41" s="287">
        <f t="shared" si="4"/>
        <v>3608.0561200000006</v>
      </c>
      <c r="I41" s="235" t="s">
        <v>224</v>
      </c>
      <c r="J41" s="236">
        <v>1</v>
      </c>
      <c r="K41" s="237">
        <f>VLOOKUP(A41,CONT_ANTE!A:D,4,0)</f>
        <v>6200</v>
      </c>
      <c r="L41" s="237" t="str">
        <f t="shared" si="0"/>
        <v>ok</v>
      </c>
      <c r="M41" s="238">
        <f>IFERROR(VLOOKUP(A41,CONTAGEM!B:G,6,0),VLOOKUP(B41,CONTAGEM!B:G,6,0))</f>
        <v>4960</v>
      </c>
      <c r="N41" s="293">
        <f t="shared" si="1"/>
        <v>6052.306461538461</v>
      </c>
      <c r="O41" s="238">
        <f>SUMIF(SISTEMA!B:B,A41,SISTEMA!I:I)/J41</f>
        <v>3608.0561199999997</v>
      </c>
      <c r="P41" s="238">
        <f>SUMIF(SISTEMA!B:B,B41,SISTEMA!I:I)</f>
        <v>0</v>
      </c>
      <c r="Q41" s="239">
        <f t="shared" si="10"/>
        <v>3608.0561199999997</v>
      </c>
      <c r="R41" s="238">
        <f t="shared" si="3"/>
        <v>4402.633340457538</v>
      </c>
      <c r="S41" s="237">
        <f>IFERROR(VLOOKUP(A41,DIF_ANTE!A:D,4,0),"0")/J41</f>
        <v>2073.3233099999998</v>
      </c>
      <c r="T41" s="240">
        <f t="shared" si="5"/>
        <v>1351.9438800000003</v>
      </c>
      <c r="U41" s="241">
        <f t="shared" si="6"/>
        <v>-721.3794299999995</v>
      </c>
      <c r="V41" s="242">
        <f>IFERROR(VLOOKUP(A41,CUSTO!A:C,3,0),VLOOKUP(B41,CUSTO!A:C,3,0))</f>
        <v>1.2202230769230769</v>
      </c>
      <c r="W41" s="242">
        <f t="shared" si="7"/>
        <v>1649.6731210809232</v>
      </c>
      <c r="X41" s="245">
        <f t="shared" si="8"/>
        <v>0.37470145558600687</v>
      </c>
      <c r="Y41" s="242">
        <f t="shared" si="9"/>
        <v>-880.24382770361478</v>
      </c>
      <c r="Z41" s="243" t="s">
        <v>13734</v>
      </c>
    </row>
    <row r="42" spans="1:26" s="27" customFormat="1" ht="15" customHeight="1" x14ac:dyDescent="0.25">
      <c r="A42" s="233">
        <v>2701240004</v>
      </c>
      <c r="B42" s="233" t="s">
        <v>13340</v>
      </c>
      <c r="C42" s="234" t="s">
        <v>859</v>
      </c>
      <c r="D42" s="287">
        <v>49041.123910000002</v>
      </c>
      <c r="E42" s="287">
        <f>IFERROR(IFERROR(VLOOKUP(B42,[1]Planilha1!$A$4:$C$277,3,0),VLOOKUP(A42,[1]Planilha1!$A$4:$C$277,3,0)),0)</f>
        <v>51411</v>
      </c>
      <c r="F42" s="287">
        <f>IFERROR(IFERROR(VLOOKUP(A42,[2]Planilha1!$A$4:$C$258,3,0),VLOOKUP(B42,[2]Planilha1!$A$4:$C$258,3,0)),0)</f>
        <v>10014.536689999999</v>
      </c>
      <c r="G42" s="287">
        <f>IFERROR(IFERROR(VLOOKUP(A42,[1]Planilha1!$A$4:$D$277,4,0),VLOOKUP(B42,[1]Planilha1!$A$4:$D$277,4,0)),0)</f>
        <v>21425.536690000277</v>
      </c>
      <c r="H42" s="287">
        <f t="shared" si="4"/>
        <v>79026.587219999725</v>
      </c>
      <c r="I42" s="235" t="s">
        <v>224</v>
      </c>
      <c r="J42" s="236">
        <v>1</v>
      </c>
      <c r="K42" s="237">
        <f>VLOOKUP(A42,CONT_ANTE!A:D,4,0)</f>
        <v>40650</v>
      </c>
      <c r="L42" s="237" t="str">
        <f t="shared" si="0"/>
        <v>ok</v>
      </c>
      <c r="M42" s="238">
        <f>IFERROR(VLOOKUP(A42,CONTAGEM!B:G,6,0),VLOOKUP(B42,CONTAGEM!B:G,6,0))</f>
        <v>40700</v>
      </c>
      <c r="N42" s="293">
        <f t="shared" si="1"/>
        <v>35867.817842284421</v>
      </c>
      <c r="O42" s="238">
        <f>SUMIF(SISTEMA!B:B,A42,SISTEMA!I:I)/J42</f>
        <v>51026.587220000001</v>
      </c>
      <c r="P42" s="238">
        <f>SUMIF(SISTEMA!B:B,B42,SISTEMA!I:I)</f>
        <v>0</v>
      </c>
      <c r="Q42" s="239">
        <f t="shared" si="10"/>
        <v>51026.587220000001</v>
      </c>
      <c r="R42" s="238">
        <f t="shared" si="3"/>
        <v>44968.362052098237</v>
      </c>
      <c r="S42" s="237">
        <f>IFERROR(VLOOKUP(A42,DIF_ANTE!A:D,4,0),"0")/J42</f>
        <v>-8391.1239100000021</v>
      </c>
      <c r="T42" s="240">
        <f t="shared" si="5"/>
        <v>-10326.587220000001</v>
      </c>
      <c r="U42" s="241">
        <f t="shared" si="6"/>
        <v>-1935.4633099999992</v>
      </c>
      <c r="V42" s="242">
        <f>IFERROR(VLOOKUP(A42,CUSTO!A:C,3,0),VLOOKUP(B42,CUSTO!A:C,3,0))</f>
        <v>0.88127316565809388</v>
      </c>
      <c r="W42" s="242">
        <f t="shared" si="7"/>
        <v>-9100.5442098138155</v>
      </c>
      <c r="X42" s="245">
        <f t="shared" si="8"/>
        <v>-0.20237659978076036</v>
      </c>
      <c r="Y42" s="242">
        <f t="shared" si="9"/>
        <v>-1705.671878218792</v>
      </c>
      <c r="Z42" s="244" t="s">
        <v>13734</v>
      </c>
    </row>
    <row r="43" spans="1:26" ht="15" customHeight="1" x14ac:dyDescent="0.25">
      <c r="A43" s="233">
        <v>2701240005</v>
      </c>
      <c r="B43" s="233" t="s">
        <v>13340</v>
      </c>
      <c r="C43" s="234" t="s">
        <v>8712</v>
      </c>
      <c r="D43" s="287">
        <v>7715.0032600000004</v>
      </c>
      <c r="E43" s="287">
        <f>IFERROR(IFERROR(VLOOKUP(B43,[1]Planilha1!$A$4:$C$277,3,0),VLOOKUP(A43,[1]Planilha1!$A$4:$C$277,3,0)),0)</f>
        <v>0</v>
      </c>
      <c r="F43" s="287">
        <f>IFERROR(IFERROR(VLOOKUP(A43,[2]Planilha1!$A$4:$C$258,3,0),VLOOKUP(B43,[2]Planilha1!$A$4:$C$258,3,0)),0)</f>
        <v>0</v>
      </c>
      <c r="G43" s="287">
        <f>IFERROR(IFERROR(VLOOKUP(A43,[1]Planilha1!$A$4:$D$277,4,0),VLOOKUP(B43,[1]Planilha1!$A$4:$D$277,4,0)),0)</f>
        <v>0</v>
      </c>
      <c r="H43" s="287">
        <f t="shared" si="4"/>
        <v>7715.0032600000004</v>
      </c>
      <c r="I43" s="235" t="s">
        <v>224</v>
      </c>
      <c r="J43" s="236">
        <v>1</v>
      </c>
      <c r="K43" s="237">
        <f>VLOOKUP(A43,CONT_ANTE!A:D,4,0)</f>
        <v>7600</v>
      </c>
      <c r="L43" s="237" t="str">
        <f t="shared" si="0"/>
        <v>!@##@!</v>
      </c>
      <c r="M43" s="238">
        <f>IFERROR(VLOOKUP(A43,CONTAGEM!B:G,6,0),VLOOKUP(B43,CONTAGEM!B:G,6,0))</f>
        <v>7500</v>
      </c>
      <c r="N43" s="293">
        <f t="shared" si="1"/>
        <v>25684.382352941178</v>
      </c>
      <c r="O43" s="238">
        <f>SUMIF(SISTEMA!B:B,A43,SISTEMA!I:I)/J43</f>
        <v>7715.0032600000004</v>
      </c>
      <c r="P43" s="238">
        <f>SUMIF(SISTEMA!B:B,B43,SISTEMA!I:I)</f>
        <v>0</v>
      </c>
      <c r="Q43" s="239">
        <f t="shared" si="10"/>
        <v>7715.0032600000004</v>
      </c>
      <c r="R43" s="238">
        <f t="shared" si="3"/>
        <v>26420.679144537022</v>
      </c>
      <c r="S43" s="237">
        <f>IFERROR(VLOOKUP(A43,DIF_ANTE!A:D,4,0),"0")/J43</f>
        <v>-115.00326000000041</v>
      </c>
      <c r="T43" s="240">
        <f t="shared" si="5"/>
        <v>-215.00326000000041</v>
      </c>
      <c r="U43" s="241">
        <f t="shared" si="6"/>
        <v>-100</v>
      </c>
      <c r="V43" s="242">
        <f>IFERROR(VLOOKUP(A43,CUSTO!A:C,3,0),VLOOKUP(B43,CUSTO!A:C,3,0))</f>
        <v>3.4245843137254903</v>
      </c>
      <c r="W43" s="242">
        <f t="shared" si="7"/>
        <v>-736.29679159584452</v>
      </c>
      <c r="X43" s="245">
        <f t="shared" si="8"/>
        <v>-2.7868200797105093E-2</v>
      </c>
      <c r="Y43" s="242">
        <f t="shared" si="9"/>
        <v>-342.45843137254906</v>
      </c>
      <c r="Z43" s="244" t="s">
        <v>13734</v>
      </c>
    </row>
    <row r="44" spans="1:26" ht="15" customHeight="1" x14ac:dyDescent="0.25">
      <c r="A44" s="233">
        <v>3002020007</v>
      </c>
      <c r="B44" s="233" t="s">
        <v>13340</v>
      </c>
      <c r="C44" s="234" t="s">
        <v>393</v>
      </c>
      <c r="D44" s="287">
        <v>860</v>
      </c>
      <c r="E44" s="287">
        <f>IFERROR(IFERROR(VLOOKUP(B44,[1]Planilha1!$A$4:$C$277,3,0),VLOOKUP(A44,[1]Planilha1!$A$4:$C$277,3,0)),0)</f>
        <v>0</v>
      </c>
      <c r="F44" s="287">
        <f>IFERROR(IFERROR(VLOOKUP(A44,[2]Planilha1!$A$4:$C$258,3,0),VLOOKUP(B44,[2]Planilha1!$A$4:$C$258,3,0)),0)</f>
        <v>90</v>
      </c>
      <c r="G44" s="287">
        <f>IFERROR(IFERROR(VLOOKUP(A44,[1]Planilha1!$A$4:$D$277,4,0),VLOOKUP(B44,[1]Planilha1!$A$4:$D$277,4,0)),0)</f>
        <v>90</v>
      </c>
      <c r="H44" s="287">
        <f t="shared" si="4"/>
        <v>770</v>
      </c>
      <c r="I44" s="235" t="s">
        <v>225</v>
      </c>
      <c r="J44" s="236">
        <v>1</v>
      </c>
      <c r="K44" s="237">
        <f>VLOOKUP(A44,CONT_ANTE!A:D,4,0)</f>
        <v>800</v>
      </c>
      <c r="L44" s="237" t="str">
        <f t="shared" si="0"/>
        <v>ok</v>
      </c>
      <c r="M44" s="238">
        <f>IFERROR(VLOOKUP(A44,CONTAGEM!B:G,6,0),VLOOKUP(B44,CONTAGEM!B:G,6,0))</f>
        <v>770</v>
      </c>
      <c r="N44" s="293">
        <f t="shared" si="1"/>
        <v>2869.6937260869568</v>
      </c>
      <c r="O44" s="238">
        <f>SUMIF(SISTEMA!B:B,A44,SISTEMA!I:I)/J44</f>
        <v>770</v>
      </c>
      <c r="P44" s="238">
        <f>SUMIF(SISTEMA!B:B,B44,SISTEMA!I:I)</f>
        <v>0</v>
      </c>
      <c r="Q44" s="239">
        <f t="shared" si="10"/>
        <v>770</v>
      </c>
      <c r="R44" s="238">
        <f t="shared" si="3"/>
        <v>2869.6937260869568</v>
      </c>
      <c r="S44" s="237">
        <f>IFERROR(VLOOKUP(A44,DIF_ANTE!A:D,4,0),"0")/J44</f>
        <v>-60</v>
      </c>
      <c r="T44" s="240">
        <f t="shared" si="5"/>
        <v>0</v>
      </c>
      <c r="U44" s="241">
        <f t="shared" si="6"/>
        <v>60</v>
      </c>
      <c r="V44" s="242">
        <f>IFERROR(VLOOKUP(A44,CUSTO!A:C,3,0),VLOOKUP(B44,CUSTO!A:C,3,0))</f>
        <v>3.7268749689440996</v>
      </c>
      <c r="W44" s="242">
        <f t="shared" si="7"/>
        <v>0</v>
      </c>
      <c r="X44" s="245">
        <f t="shared" si="8"/>
        <v>0</v>
      </c>
      <c r="Y44" s="242">
        <f t="shared" si="9"/>
        <v>223.61249813664597</v>
      </c>
      <c r="Z44" s="243" t="s">
        <v>490</v>
      </c>
    </row>
    <row r="45" spans="1:26" ht="15" customHeight="1" x14ac:dyDescent="0.25">
      <c r="A45" s="233">
        <v>2701090003</v>
      </c>
      <c r="B45" s="233" t="s">
        <v>13340</v>
      </c>
      <c r="C45" s="234" t="s">
        <v>389</v>
      </c>
      <c r="D45" s="287">
        <v>974.40008999999998</v>
      </c>
      <c r="E45" s="287">
        <f>IFERROR(IFERROR(VLOOKUP(B45,[1]Planilha1!$A$4:$C$277,3,0),VLOOKUP(A45,[1]Planilha1!$A$4:$C$277,3,0)),0)</f>
        <v>1000</v>
      </c>
      <c r="F45" s="287">
        <f>IFERROR(IFERROR(VLOOKUP(A45,[2]Planilha1!$A$4:$C$258,3,0),VLOOKUP(B45,[2]Planilha1!$A$4:$C$258,3,0)),0)</f>
        <v>234.6999999999999</v>
      </c>
      <c r="G45" s="287">
        <f>IFERROR(IFERROR(VLOOKUP(A45,[1]Planilha1!$A$4:$D$277,4,0),VLOOKUP(B45,[1]Planilha1!$A$4:$D$277,4,0)),0)</f>
        <v>234.69999999999993</v>
      </c>
      <c r="H45" s="287">
        <f t="shared" si="4"/>
        <v>1739.7000900000003</v>
      </c>
      <c r="I45" s="235" t="s">
        <v>110</v>
      </c>
      <c r="J45" s="236">
        <v>1</v>
      </c>
      <c r="K45" s="237">
        <f>VLOOKUP(A45,CONT_ANTE!A:D,4,0)</f>
        <v>900</v>
      </c>
      <c r="L45" s="237" t="str">
        <f t="shared" si="0"/>
        <v>ok</v>
      </c>
      <c r="M45" s="238">
        <f>IFERROR(VLOOKUP(A45,CONTAGEM!B:G,6,0),VLOOKUP(B45,CONTAGEM!B:G,6,0))</f>
        <v>1775</v>
      </c>
      <c r="N45" s="293">
        <f t="shared" si="1"/>
        <v>17580.096999999998</v>
      </c>
      <c r="O45" s="238">
        <f>SUMIF(SISTEMA!B:B,A45,SISTEMA!I:I)/J45</f>
        <v>1739.70009</v>
      </c>
      <c r="P45" s="238">
        <f>SUMIF(SISTEMA!B:B,B45,SISTEMA!I:I)</f>
        <v>0</v>
      </c>
      <c r="Q45" s="239">
        <f t="shared" si="10"/>
        <v>1739.70009</v>
      </c>
      <c r="R45" s="238">
        <f t="shared" si="3"/>
        <v>17230.476807385196</v>
      </c>
      <c r="S45" s="237">
        <f>IFERROR(VLOOKUP(A45,DIF_ANTE!A:D,4,0),"0")/J45</f>
        <v>-74.400089999999977</v>
      </c>
      <c r="T45" s="240">
        <f t="shared" si="5"/>
        <v>35.299909999999954</v>
      </c>
      <c r="U45" s="241">
        <f t="shared" si="6"/>
        <v>109.69999999999993</v>
      </c>
      <c r="V45" s="242">
        <f>IFERROR(VLOOKUP(A45,CUSTO!A:C,3,0),VLOOKUP(B45,CUSTO!A:C,3,0))</f>
        <v>9.9042799999999982</v>
      </c>
      <c r="W45" s="242">
        <f t="shared" si="7"/>
        <v>349.62019261479946</v>
      </c>
      <c r="X45" s="245">
        <f t="shared" si="8"/>
        <v>2.0290801962308317E-2</v>
      </c>
      <c r="Y45" s="242">
        <f t="shared" si="9"/>
        <v>1086.4995159999992</v>
      </c>
      <c r="Z45" s="243" t="s">
        <v>490</v>
      </c>
    </row>
    <row r="46" spans="1:26" ht="15" customHeight="1" x14ac:dyDescent="0.25">
      <c r="A46" s="233">
        <v>3103110072</v>
      </c>
      <c r="B46" s="233" t="s">
        <v>13340</v>
      </c>
      <c r="C46" s="234" t="s">
        <v>908</v>
      </c>
      <c r="D46" s="287">
        <v>13</v>
      </c>
      <c r="E46" s="287">
        <f>IFERROR(IFERROR(VLOOKUP(B46,[1]Planilha1!$A$4:$C$277,3,0),VLOOKUP(A46,[1]Planilha1!$A$4:$C$277,3,0)),0)</f>
        <v>0</v>
      </c>
      <c r="F46" s="287">
        <f>IFERROR(IFERROR(VLOOKUP(A46,[2]Planilha1!$A$4:$C$258,3,0),VLOOKUP(B46,[2]Planilha1!$A$4:$C$258,3,0)),0)</f>
        <v>0</v>
      </c>
      <c r="G46" s="287">
        <f>IFERROR(IFERROR(VLOOKUP(A46,[1]Planilha1!$A$4:$D$277,4,0),VLOOKUP(B46,[1]Planilha1!$A$4:$D$277,4,0)),0)</f>
        <v>0</v>
      </c>
      <c r="H46" s="287">
        <f t="shared" si="4"/>
        <v>13</v>
      </c>
      <c r="I46" s="235" t="s">
        <v>110</v>
      </c>
      <c r="J46" s="236">
        <v>1</v>
      </c>
      <c r="K46" s="237">
        <f>VLOOKUP(A46,CONT_ANTE!A:D,4,0)</f>
        <v>13</v>
      </c>
      <c r="L46" s="237" t="str">
        <f t="shared" si="0"/>
        <v>ok</v>
      </c>
      <c r="M46" s="238">
        <f>IFERROR(VLOOKUP(A46,CONTAGEM!B:G,6,0),VLOOKUP(B46,CONTAGEM!B:G,6,0))</f>
        <v>13</v>
      </c>
      <c r="N46" s="293">
        <f t="shared" si="1"/>
        <v>48.449374596273294</v>
      </c>
      <c r="O46" s="238">
        <f>SUMIF(SISTEMA!B:B,A46,SISTEMA!I:I)/J46</f>
        <v>0</v>
      </c>
      <c r="P46" s="238">
        <f>SUMIF(SISTEMA!B:B,B46,SISTEMA!I:I)</f>
        <v>0</v>
      </c>
      <c r="Q46" s="239">
        <v>13</v>
      </c>
      <c r="R46" s="238">
        <f t="shared" si="3"/>
        <v>48.449374596273294</v>
      </c>
      <c r="S46" s="237">
        <f>IFERROR(VLOOKUP(A46,DIF_ANTE!A:D,4,0),"0")/J46</f>
        <v>0</v>
      </c>
      <c r="T46" s="240">
        <f t="shared" si="5"/>
        <v>0</v>
      </c>
      <c r="U46" s="241">
        <f t="shared" si="6"/>
        <v>0</v>
      </c>
      <c r="V46" s="242">
        <f>IFERROR(VLOOKUP(A46,CUSTO!A:C,3,0),VLOOKUP(B46,CUSTO!A:C,3,0))</f>
        <v>3.7268749689440996</v>
      </c>
      <c r="W46" s="242">
        <f t="shared" si="7"/>
        <v>0</v>
      </c>
      <c r="X46" s="245">
        <f t="shared" si="8"/>
        <v>0</v>
      </c>
      <c r="Y46" s="242">
        <f t="shared" si="9"/>
        <v>0</v>
      </c>
      <c r="Z46" s="243" t="s">
        <v>490</v>
      </c>
    </row>
    <row r="47" spans="1:26" ht="15" customHeight="1" x14ac:dyDescent="0.25">
      <c r="A47" s="233">
        <v>2701210005</v>
      </c>
      <c r="B47" s="233" t="s">
        <v>13340</v>
      </c>
      <c r="C47" s="234" t="s">
        <v>850</v>
      </c>
      <c r="D47" s="287">
        <v>838.1</v>
      </c>
      <c r="E47" s="287">
        <f>IFERROR(IFERROR(VLOOKUP(B47,[1]Planilha1!$A$4:$C$277,3,0),VLOOKUP(A47,[1]Planilha1!$A$4:$C$277,3,0)),0)</f>
        <v>0</v>
      </c>
      <c r="F47" s="287">
        <f>IFERROR(IFERROR(VLOOKUP(A47,[2]Planilha1!$A$4:$C$258,3,0),VLOOKUP(B47,[2]Planilha1!$A$4:$C$258,3,0)),0)</f>
        <v>17.919180000000001</v>
      </c>
      <c r="G47" s="287">
        <f>IFERROR(IFERROR(VLOOKUP(A47,[1]Planilha1!$A$4:$D$277,4,0),VLOOKUP(B47,[1]Planilha1!$A$4:$D$277,4,0)),0)</f>
        <v>17.919180000000001</v>
      </c>
      <c r="H47" s="287">
        <f t="shared" si="4"/>
        <v>820.18082000000004</v>
      </c>
      <c r="I47" s="235" t="s">
        <v>110</v>
      </c>
      <c r="J47" s="236">
        <v>1</v>
      </c>
      <c r="K47" s="237">
        <f>VLOOKUP(A47,CONT_ANTE!A:D,4,0)</f>
        <v>950</v>
      </c>
      <c r="L47" s="237" t="str">
        <f t="shared" si="0"/>
        <v>ok</v>
      </c>
      <c r="M47" s="238">
        <f>IFERROR(VLOOKUP(A47,CONTAGEM!B:G,6,0),VLOOKUP(B47,CONTAGEM!B:G,6,0))</f>
        <v>875</v>
      </c>
      <c r="N47" s="293">
        <f t="shared" si="1"/>
        <v>183757.00000000003</v>
      </c>
      <c r="O47" s="238">
        <f>SUMIF(SISTEMA!B:B,A47,SISTEMA!I:I)/J47</f>
        <v>821.90000000000009</v>
      </c>
      <c r="P47" s="238">
        <f>SUMIF(SISTEMA!B:B,B47,SISTEMA!I:I)</f>
        <v>0</v>
      </c>
      <c r="Q47" s="239">
        <f t="shared" si="10"/>
        <v>821.90000000000009</v>
      </c>
      <c r="R47" s="238">
        <f t="shared" si="3"/>
        <v>172605.57520000005</v>
      </c>
      <c r="S47" s="237">
        <f>IFERROR(VLOOKUP(A47,DIF_ANTE!A:D,4,0),"0")/J47</f>
        <v>111.89999999999998</v>
      </c>
      <c r="T47" s="240">
        <f t="shared" si="5"/>
        <v>53.099999999999909</v>
      </c>
      <c r="U47" s="241">
        <f t="shared" si="6"/>
        <v>-58.800000000000068</v>
      </c>
      <c r="V47" s="242">
        <f>IFERROR(VLOOKUP(A47,CUSTO!A:C,3,0),VLOOKUP(B47,CUSTO!A:C,3,0))</f>
        <v>210.00800000000004</v>
      </c>
      <c r="W47" s="242">
        <f t="shared" si="7"/>
        <v>11151.424799999982</v>
      </c>
      <c r="X47" s="245">
        <f t="shared" si="8"/>
        <v>6.4606399805328993E-2</v>
      </c>
      <c r="Y47" s="242">
        <f t="shared" si="9"/>
        <v>-12348.470400000017</v>
      </c>
      <c r="Z47" s="296" t="s">
        <v>490</v>
      </c>
    </row>
    <row r="48" spans="1:26" ht="15" customHeight="1" x14ac:dyDescent="0.25">
      <c r="A48" s="233">
        <v>2701090005</v>
      </c>
      <c r="B48" s="233" t="s">
        <v>13340</v>
      </c>
      <c r="C48" s="234" t="s">
        <v>783</v>
      </c>
      <c r="D48" s="287">
        <v>65.080060000000003</v>
      </c>
      <c r="E48" s="287">
        <f>IFERROR(IFERROR(VLOOKUP(B48,[1]Planilha1!$A$4:$C$277,3,0),VLOOKUP(A48,[1]Planilha1!$A$4:$C$277,3,0)),0)</f>
        <v>100</v>
      </c>
      <c r="F48" s="287">
        <f>IFERROR(IFERROR(VLOOKUP(A48,[2]Planilha1!$A$4:$C$258,3,0),VLOOKUP(B48,[2]Planilha1!$A$4:$C$258,3,0)),0)</f>
        <v>15</v>
      </c>
      <c r="G48" s="287">
        <f>IFERROR(IFERROR(VLOOKUP(A48,[1]Planilha1!$A$4:$D$277,4,0),VLOOKUP(B48,[1]Planilha1!$A$4:$D$277,4,0)),0)</f>
        <v>15</v>
      </c>
      <c r="H48" s="287">
        <f t="shared" si="4"/>
        <v>150.08006</v>
      </c>
      <c r="I48" s="235" t="s">
        <v>110</v>
      </c>
      <c r="J48" s="236">
        <v>1</v>
      </c>
      <c r="K48" s="237">
        <f>VLOOKUP(A48,CONT_ANTE!A:D,4,0)</f>
        <v>100</v>
      </c>
      <c r="L48" s="237" t="str">
        <f t="shared" si="0"/>
        <v>ok</v>
      </c>
      <c r="M48" s="238">
        <f>IFERROR(VLOOKUP(A48,CONTAGEM!B:G,6,0),VLOOKUP(B48,CONTAGEM!B:G,6,0))</f>
        <v>150.07999999999998</v>
      </c>
      <c r="N48" s="293">
        <f t="shared" si="1"/>
        <v>4109.5806079999993</v>
      </c>
      <c r="O48" s="238">
        <f>SUMIF(SISTEMA!B:B,A48,SISTEMA!I:I)/J48</f>
        <v>150.08006</v>
      </c>
      <c r="P48" s="238">
        <f>SUMIF(SISTEMA!B:B,B48,SISTEMA!I:I)</f>
        <v>0</v>
      </c>
      <c r="Q48" s="239">
        <f t="shared" si="10"/>
        <v>150.08006</v>
      </c>
      <c r="R48" s="238">
        <f t="shared" si="3"/>
        <v>4109.5822509559994</v>
      </c>
      <c r="S48" s="237">
        <f>IFERROR(VLOOKUP(A48,DIF_ANTE!A:D,4,0),"0")/J48</f>
        <v>34.919939999999997</v>
      </c>
      <c r="T48" s="240">
        <f t="shared" si="5"/>
        <v>-6.0000000019044819E-5</v>
      </c>
      <c r="U48" s="241">
        <f t="shared" si="6"/>
        <v>-34.920000000000016</v>
      </c>
      <c r="V48" s="242">
        <f>IFERROR(VLOOKUP(A48,CUSTO!A:C,3,0),VLOOKUP(B48,CUSTO!A:C,3,0))</f>
        <v>27.382599999999996</v>
      </c>
      <c r="W48" s="242">
        <f t="shared" si="7"/>
        <v>-1.6429560005214964E-3</v>
      </c>
      <c r="X48" s="245">
        <f t="shared" si="8"/>
        <v>-3.9978662068128716E-7</v>
      </c>
      <c r="Y48" s="242">
        <f t="shared" si="9"/>
        <v>-956.20039200000031</v>
      </c>
      <c r="Z48" s="296" t="s">
        <v>490</v>
      </c>
    </row>
    <row r="49" spans="1:26" ht="15" customHeight="1" x14ac:dyDescent="0.25">
      <c r="A49" s="233">
        <v>2701210008</v>
      </c>
      <c r="B49" s="233" t="s">
        <v>13340</v>
      </c>
      <c r="C49" s="234" t="s">
        <v>13352</v>
      </c>
      <c r="D49" s="287">
        <v>40</v>
      </c>
      <c r="E49" s="287">
        <f>IFERROR(IFERROR(VLOOKUP(B49,[1]Planilha1!$A$4:$C$277,3,0),VLOOKUP(A49,[1]Planilha1!$A$4:$C$277,3,0)),0)</f>
        <v>0</v>
      </c>
      <c r="F49" s="287">
        <f>IFERROR(IFERROR(VLOOKUP(A49,[2]Planilha1!$A$4:$C$258,3,0),VLOOKUP(B49,[2]Planilha1!$A$4:$C$258,3,0)),0)</f>
        <v>0</v>
      </c>
      <c r="G49" s="287">
        <f>IFERROR(IFERROR(VLOOKUP(A49,[1]Planilha1!$A$4:$D$277,4,0),VLOOKUP(B49,[1]Planilha1!$A$4:$D$277,4,0)),0)</f>
        <v>0</v>
      </c>
      <c r="H49" s="287">
        <f t="shared" si="4"/>
        <v>40</v>
      </c>
      <c r="I49" s="235" t="s">
        <v>110</v>
      </c>
      <c r="J49" s="236">
        <v>1</v>
      </c>
      <c r="K49" s="237">
        <f>VLOOKUP(A49,CONT_ANTE!A:D,4,0)</f>
        <v>50</v>
      </c>
      <c r="L49" s="237" t="str">
        <f t="shared" si="0"/>
        <v>ok</v>
      </c>
      <c r="M49" s="238">
        <f>IFERROR(VLOOKUP(A49,CONTAGEM!B:G,6,0),VLOOKUP(B49,CONTAGEM!B:G,6,0))</f>
        <v>50</v>
      </c>
      <c r="N49" s="293">
        <f t="shared" si="1"/>
        <v>15341.275</v>
      </c>
      <c r="O49" s="238">
        <f>SUMIF(SISTEMA!B:B,A49,SISTEMA!I:I)/J49</f>
        <v>40</v>
      </c>
      <c r="P49" s="238">
        <f>SUMIF(SISTEMA!B:B,B49,SISTEMA!I:I)</f>
        <v>0</v>
      </c>
      <c r="Q49" s="239">
        <f t="shared" si="10"/>
        <v>40</v>
      </c>
      <c r="R49" s="238">
        <f t="shared" si="3"/>
        <v>12273.019999999999</v>
      </c>
      <c r="S49" s="237">
        <f>IFERROR(VLOOKUP(A49,DIF_ANTE!A:D,4,0),"0")/J49</f>
        <v>10</v>
      </c>
      <c r="T49" s="240">
        <f t="shared" si="5"/>
        <v>10</v>
      </c>
      <c r="U49" s="241">
        <f t="shared" si="6"/>
        <v>0</v>
      </c>
      <c r="V49" s="242">
        <f>IFERROR(VLOOKUP(A49,CUSTO!A:C,3,0),VLOOKUP(B49,CUSTO!A:C,3,0))</f>
        <v>306.82549999999998</v>
      </c>
      <c r="W49" s="242">
        <f t="shared" si="7"/>
        <v>3068.2549999999997</v>
      </c>
      <c r="X49" s="245">
        <f t="shared" si="8"/>
        <v>0.25</v>
      </c>
      <c r="Y49" s="242">
        <f t="shared" si="9"/>
        <v>0</v>
      </c>
      <c r="Z49" s="243" t="s">
        <v>490</v>
      </c>
    </row>
    <row r="50" spans="1:26" ht="15" customHeight="1" x14ac:dyDescent="0.25">
      <c r="A50" s="233">
        <v>2701250001</v>
      </c>
      <c r="B50" s="233" t="s">
        <v>13340</v>
      </c>
      <c r="C50" s="234" t="s">
        <v>861</v>
      </c>
      <c r="D50" s="287">
        <v>1113.83</v>
      </c>
      <c r="E50" s="287">
        <f>IFERROR(IFERROR(VLOOKUP(B50,[1]Planilha1!$A$4:$C$277,3,0),VLOOKUP(A50,[1]Planilha1!$A$4:$C$277,3,0)),0)</f>
        <v>0</v>
      </c>
      <c r="F50" s="287">
        <f>IFERROR(IFERROR(VLOOKUP(A50,[2]Planilha1!$A$4:$C$258,3,0),VLOOKUP(B50,[2]Planilha1!$A$4:$C$258,3,0)),0)</f>
        <v>246.72999999999996</v>
      </c>
      <c r="G50" s="287">
        <f>IFERROR(IFERROR(VLOOKUP(A50,[1]Planilha1!$A$4:$D$277,4,0),VLOOKUP(B50,[1]Planilha1!$A$4:$D$277,4,0)),0)</f>
        <v>246.72999999999993</v>
      </c>
      <c r="H50" s="287">
        <f t="shared" si="4"/>
        <v>867.1</v>
      </c>
      <c r="I50" s="235" t="s">
        <v>110</v>
      </c>
      <c r="J50" s="236">
        <v>1</v>
      </c>
      <c r="K50" s="237">
        <f>VLOOKUP(A50,CONT_ANTE!A:D,4,0)</f>
        <v>1050</v>
      </c>
      <c r="L50" s="237" t="str">
        <f t="shared" si="0"/>
        <v>ok</v>
      </c>
      <c r="M50" s="238">
        <f>IFERROR(VLOOKUP(A50,CONTAGEM!B:G,6,0),VLOOKUP(B50,CONTAGEM!B:G,6,0))</f>
        <v>900</v>
      </c>
      <c r="N50" s="293">
        <f t="shared" si="1"/>
        <v>4814.8739999999998</v>
      </c>
      <c r="O50" s="238">
        <f>SUMIF(SISTEMA!B:B,A50,SISTEMA!I:I)/J50</f>
        <v>867.1</v>
      </c>
      <c r="P50" s="238">
        <f>SUMIF(SISTEMA!B:B,B50,SISTEMA!I:I)</f>
        <v>0</v>
      </c>
      <c r="Q50" s="239">
        <f t="shared" si="10"/>
        <v>867.1</v>
      </c>
      <c r="R50" s="238">
        <f t="shared" si="3"/>
        <v>4638.8636059999999</v>
      </c>
      <c r="S50" s="237">
        <f>IFERROR(VLOOKUP(A50,DIF_ANTE!A:D,4,0),"0")/J50</f>
        <v>-63.829999999999927</v>
      </c>
      <c r="T50" s="240">
        <f t="shared" si="5"/>
        <v>32.899999999999977</v>
      </c>
      <c r="U50" s="241">
        <f t="shared" si="6"/>
        <v>96.729999999999905</v>
      </c>
      <c r="V50" s="242">
        <f>IFERROR(VLOOKUP(A50,CUSTO!A:C,3,0),VLOOKUP(B50,CUSTO!A:C,3,0))</f>
        <v>5.3498599999999996</v>
      </c>
      <c r="W50" s="242">
        <f t="shared" si="7"/>
        <v>176.01039399999988</v>
      </c>
      <c r="X50" s="245">
        <f t="shared" si="8"/>
        <v>3.7942567177949457E-2</v>
      </c>
      <c r="Y50" s="242">
        <f t="shared" si="9"/>
        <v>517.49195779999945</v>
      </c>
      <c r="Z50" s="243" t="s">
        <v>490</v>
      </c>
    </row>
    <row r="51" spans="1:26" ht="15" customHeight="1" x14ac:dyDescent="0.25">
      <c r="A51" s="233">
        <v>2701060006</v>
      </c>
      <c r="B51" s="233" t="s">
        <v>13340</v>
      </c>
      <c r="C51" s="234" t="s">
        <v>397</v>
      </c>
      <c r="D51" s="287">
        <v>363.25817000000001</v>
      </c>
      <c r="E51" s="287">
        <f>IFERROR(IFERROR(VLOOKUP(B51,[1]Planilha1!$A$4:$C$277,3,0),VLOOKUP(A51,[1]Planilha1!$A$4:$C$277,3,0)),0)</f>
        <v>504</v>
      </c>
      <c r="F51" s="287">
        <f>IFERROR(IFERROR(VLOOKUP(A51,[2]Planilha1!$A$4:$C$258,3,0),VLOOKUP(B51,[2]Planilha1!$A$4:$C$258,3,0)),0)</f>
        <v>29</v>
      </c>
      <c r="G51" s="287">
        <f>IFERROR(IFERROR(VLOOKUP(A51,[1]Planilha1!$A$4:$D$277,4,0),VLOOKUP(B51,[1]Planilha1!$A$4:$D$277,4,0)),0)</f>
        <v>29</v>
      </c>
      <c r="H51" s="287">
        <f t="shared" si="4"/>
        <v>838.25817000000006</v>
      </c>
      <c r="I51" s="235" t="s">
        <v>110</v>
      </c>
      <c r="J51" s="236">
        <v>1</v>
      </c>
      <c r="K51" s="237">
        <f>VLOOKUP(A51,CONT_ANTE!A:D,4,0)</f>
        <v>560</v>
      </c>
      <c r="L51" s="237" t="str">
        <f t="shared" si="0"/>
        <v>ok</v>
      </c>
      <c r="M51" s="238">
        <f>IFERROR(VLOOKUP(A51,CONTAGEM!B:G,6,0),VLOOKUP(B51,CONTAGEM!B:G,6,0))</f>
        <v>1008</v>
      </c>
      <c r="N51" s="293">
        <f t="shared" si="1"/>
        <v>7339.7999999999993</v>
      </c>
      <c r="O51" s="238">
        <f>SUMIF(SISTEMA!B:B,A51,SISTEMA!I:I)/J51</f>
        <v>838.25817000000006</v>
      </c>
      <c r="P51" s="238">
        <f>SUMIF(SISTEMA!B:B,B51,SISTEMA!I:I)</f>
        <v>0</v>
      </c>
      <c r="Q51" s="239">
        <f t="shared" si="10"/>
        <v>838.25817000000006</v>
      </c>
      <c r="R51" s="238">
        <f t="shared" si="3"/>
        <v>6103.8167819107139</v>
      </c>
      <c r="S51" s="237">
        <f>IFERROR(VLOOKUP(A51,DIF_ANTE!A:D,4,0),"0")/J51</f>
        <v>196.74182999999999</v>
      </c>
      <c r="T51" s="240">
        <f t="shared" si="5"/>
        <v>169.74182999999994</v>
      </c>
      <c r="U51" s="241">
        <f t="shared" si="6"/>
        <v>-27.000000000000057</v>
      </c>
      <c r="V51" s="242">
        <f>IFERROR(VLOOKUP(A51,CUSTO!A:C,3,0),VLOOKUP(B51,CUSTO!A:C,3,0))</f>
        <v>7.2815476190476183</v>
      </c>
      <c r="W51" s="242">
        <f t="shared" si="7"/>
        <v>1235.9832180892852</v>
      </c>
      <c r="X51" s="245">
        <f t="shared" si="8"/>
        <v>0.20249349910899159</v>
      </c>
      <c r="Y51" s="242">
        <f t="shared" si="9"/>
        <v>-196.60178571428611</v>
      </c>
      <c r="Z51" s="296" t="s">
        <v>490</v>
      </c>
    </row>
    <row r="52" spans="1:26" ht="15" customHeight="1" x14ac:dyDescent="0.25">
      <c r="A52" s="233">
        <v>2701210007</v>
      </c>
      <c r="B52" s="233" t="s">
        <v>13340</v>
      </c>
      <c r="C52" s="234" t="s">
        <v>11745</v>
      </c>
      <c r="D52" s="287">
        <v>5.5</v>
      </c>
      <c r="E52" s="287">
        <f>IFERROR(IFERROR(VLOOKUP(B52,[1]Planilha1!$A$4:$C$277,3,0),VLOOKUP(A52,[1]Planilha1!$A$4:$C$277,3,0)),0)</f>
        <v>0</v>
      </c>
      <c r="F52" s="287">
        <f>IFERROR(IFERROR(VLOOKUP(A52,[2]Planilha1!$A$4:$C$258,3,0),VLOOKUP(B52,[2]Planilha1!$A$4:$C$258,3,0)),0)</f>
        <v>5.5</v>
      </c>
      <c r="G52" s="287">
        <f>IFERROR(IFERROR(VLOOKUP(A52,[1]Planilha1!$A$4:$D$277,4,0),VLOOKUP(B52,[1]Planilha1!$A$4:$D$277,4,0)),0)</f>
        <v>5.5</v>
      </c>
      <c r="H52" s="287">
        <f t="shared" si="4"/>
        <v>0</v>
      </c>
      <c r="I52" s="235" t="s">
        <v>110</v>
      </c>
      <c r="J52" s="236">
        <v>1</v>
      </c>
      <c r="K52" s="237">
        <f>VLOOKUP(A52,CONT_ANTE!A:D,4,0)</f>
        <v>5.5</v>
      </c>
      <c r="L52" s="237" t="str">
        <f t="shared" si="0"/>
        <v>ok</v>
      </c>
      <c r="M52" s="238">
        <f>IFERROR(VLOOKUP(A52,CONTAGEM!B:G,6,0),VLOOKUP(B52,CONTAGEM!B:G,6,0))</f>
        <v>0</v>
      </c>
      <c r="N52" s="293">
        <f t="shared" si="1"/>
        <v>0</v>
      </c>
      <c r="O52" s="238">
        <f>SUMIF(SISTEMA!B:B,A52,SISTEMA!I:I)/J52</f>
        <v>0</v>
      </c>
      <c r="P52" s="238">
        <f>SUMIF(SISTEMA!B:B,B52,SISTEMA!I:I)</f>
        <v>0</v>
      </c>
      <c r="Q52" s="239">
        <f t="shared" si="10"/>
        <v>0</v>
      </c>
      <c r="R52" s="238">
        <f t="shared" si="3"/>
        <v>0</v>
      </c>
      <c r="S52" s="237">
        <f>IFERROR(VLOOKUP(A52,DIF_ANTE!A:D,4,0),"0")/J52</f>
        <v>0</v>
      </c>
      <c r="T52" s="240">
        <f t="shared" si="5"/>
        <v>0</v>
      </c>
      <c r="U52" s="241">
        <f t="shared" si="6"/>
        <v>0</v>
      </c>
      <c r="V52" s="242">
        <f>IFERROR(VLOOKUP(A52,CUSTO!A:C,3,0),VLOOKUP(B52,CUSTO!A:C,3,0))</f>
        <v>657.80599999999993</v>
      </c>
      <c r="W52" s="242">
        <f t="shared" si="7"/>
        <v>0</v>
      </c>
      <c r="X52" s="245" t="str">
        <f t="shared" si="8"/>
        <v/>
      </c>
      <c r="Y52" s="242">
        <f t="shared" si="9"/>
        <v>0</v>
      </c>
      <c r="Z52" s="243" t="s">
        <v>490</v>
      </c>
    </row>
    <row r="53" spans="1:26" ht="15" customHeight="1" x14ac:dyDescent="0.25">
      <c r="A53" s="233">
        <v>2701210004</v>
      </c>
      <c r="B53" s="233" t="s">
        <v>13340</v>
      </c>
      <c r="C53" s="234" t="s">
        <v>849</v>
      </c>
      <c r="D53" s="287">
        <v>82.3</v>
      </c>
      <c r="E53" s="287">
        <f>IFERROR(IFERROR(VLOOKUP(B53,[1]Planilha1!$A$4:$C$277,3,0),VLOOKUP(A53,[1]Planilha1!$A$4:$C$277,3,0)),0)</f>
        <v>150</v>
      </c>
      <c r="F53" s="287">
        <f>IFERROR(IFERROR(VLOOKUP(A53,[2]Planilha1!$A$4:$C$258,3,0),VLOOKUP(B53,[2]Planilha1!$A$4:$C$258,3,0)),0)</f>
        <v>52.300000000000004</v>
      </c>
      <c r="G53" s="287">
        <f>IFERROR(IFERROR(VLOOKUP(A53,[1]Planilha1!$A$4:$D$277,4,0),VLOOKUP(B53,[1]Planilha1!$A$4:$D$277,4,0)),0)</f>
        <v>52.300000000000011</v>
      </c>
      <c r="H53" s="287">
        <f t="shared" si="4"/>
        <v>180</v>
      </c>
      <c r="I53" s="235" t="s">
        <v>110</v>
      </c>
      <c r="J53" s="236">
        <v>1</v>
      </c>
      <c r="K53" s="237">
        <f>VLOOKUP(A53,CONT_ANTE!A:D,4,0)</f>
        <v>75</v>
      </c>
      <c r="L53" s="237" t="str">
        <f t="shared" si="0"/>
        <v>ok</v>
      </c>
      <c r="M53" s="238">
        <f>IFERROR(VLOOKUP(A53,CONTAGEM!B:G,6,0),VLOOKUP(B53,CONTAGEM!B:G,6,0))</f>
        <v>180</v>
      </c>
      <c r="N53" s="293">
        <f t="shared" si="1"/>
        <v>11384.939999999999</v>
      </c>
      <c r="O53" s="238">
        <f>SUMIF(SISTEMA!B:B,A53,SISTEMA!I:I)/J53</f>
        <v>180</v>
      </c>
      <c r="P53" s="238">
        <f>SUMIF(SISTEMA!B:B,B53,SISTEMA!I:I)</f>
        <v>0</v>
      </c>
      <c r="Q53" s="239">
        <f t="shared" si="10"/>
        <v>180</v>
      </c>
      <c r="R53" s="238">
        <f t="shared" si="3"/>
        <v>11384.939999999999</v>
      </c>
      <c r="S53" s="237">
        <f>IFERROR(VLOOKUP(A53,DIF_ANTE!A:D,4,0),"0")/J53</f>
        <v>-7.2999999999999972</v>
      </c>
      <c r="T53" s="240">
        <f t="shared" si="5"/>
        <v>0</v>
      </c>
      <c r="U53" s="241">
        <f t="shared" si="6"/>
        <v>7.2999999999999972</v>
      </c>
      <c r="V53" s="242">
        <f>IFERROR(VLOOKUP(A53,CUSTO!A:C,3,0),VLOOKUP(B53,CUSTO!A:C,3,0))</f>
        <v>63.249666666666663</v>
      </c>
      <c r="W53" s="242">
        <f t="shared" si="7"/>
        <v>0</v>
      </c>
      <c r="X53" s="245">
        <f t="shared" si="8"/>
        <v>0</v>
      </c>
      <c r="Y53" s="242">
        <f t="shared" si="9"/>
        <v>461.72256666666647</v>
      </c>
      <c r="Z53" s="243" t="s">
        <v>490</v>
      </c>
    </row>
    <row r="54" spans="1:26" ht="15" customHeight="1" x14ac:dyDescent="0.25">
      <c r="A54" s="233">
        <v>2701210003</v>
      </c>
      <c r="B54" s="233" t="s">
        <v>13340</v>
      </c>
      <c r="C54" s="234" t="s">
        <v>848</v>
      </c>
      <c r="D54" s="287">
        <v>98.163200000000003</v>
      </c>
      <c r="E54" s="287">
        <f>IFERROR(IFERROR(VLOOKUP(B54,[1]Planilha1!$A$4:$C$277,3,0),VLOOKUP(A54,[1]Planilha1!$A$4:$C$277,3,0)),0)</f>
        <v>80</v>
      </c>
      <c r="F54" s="287">
        <f>IFERROR(IFERROR(VLOOKUP(A54,[2]Planilha1!$A$4:$C$258,3,0),VLOOKUP(B54,[2]Planilha1!$A$4:$C$258,3,0)),0)</f>
        <v>64.114999999999995</v>
      </c>
      <c r="G54" s="287">
        <f>IFERROR(IFERROR(VLOOKUP(A54,[1]Planilha1!$A$4:$D$277,4,0),VLOOKUP(B54,[1]Planilha1!$A$4:$D$277,4,0)),0)</f>
        <v>64.114999999999995</v>
      </c>
      <c r="H54" s="287">
        <f t="shared" si="4"/>
        <v>114.04820000000002</v>
      </c>
      <c r="I54" s="235" t="s">
        <v>110</v>
      </c>
      <c r="J54" s="236">
        <v>1</v>
      </c>
      <c r="K54" s="237">
        <f>VLOOKUP(A54,CONT_ANTE!A:D,4,0)</f>
        <v>100</v>
      </c>
      <c r="L54" s="237" t="str">
        <f t="shared" si="0"/>
        <v>ok</v>
      </c>
      <c r="M54" s="238">
        <f>IFERROR(VLOOKUP(A54,CONTAGEM!B:G,6,0),VLOOKUP(B54,CONTAGEM!B:G,6,0))</f>
        <v>120</v>
      </c>
      <c r="N54" s="293">
        <f t="shared" si="1"/>
        <v>14756.856</v>
      </c>
      <c r="O54" s="238">
        <f>SUMIF(SISTEMA!B:B,A54,SISTEMA!I:I)/J54</f>
        <v>114.04819999999999</v>
      </c>
      <c r="P54" s="238">
        <f>SUMIF(SISTEMA!B:B,B54,SISTEMA!I:I)</f>
        <v>0</v>
      </c>
      <c r="Q54" s="239">
        <f t="shared" si="10"/>
        <v>114.04819999999999</v>
      </c>
      <c r="R54" s="238">
        <f t="shared" si="3"/>
        <v>14024.940537159999</v>
      </c>
      <c r="S54" s="237">
        <f>IFERROR(VLOOKUP(A54,DIF_ANTE!A:D,4,0),"0")/J54</f>
        <v>1.8367999999999967</v>
      </c>
      <c r="T54" s="240">
        <f t="shared" si="5"/>
        <v>5.9518000000000058</v>
      </c>
      <c r="U54" s="241">
        <f t="shared" si="6"/>
        <v>4.1150000000000091</v>
      </c>
      <c r="V54" s="242">
        <f>IFERROR(VLOOKUP(A54,CUSTO!A:C,3,0),VLOOKUP(B54,CUSTO!A:C,3,0))</f>
        <v>122.9738</v>
      </c>
      <c r="W54" s="242">
        <f t="shared" si="7"/>
        <v>731.91546284000071</v>
      </c>
      <c r="X54" s="245">
        <f t="shared" si="8"/>
        <v>5.2186707023872417E-2</v>
      </c>
      <c r="Y54" s="242">
        <f t="shared" si="9"/>
        <v>506.0371870000011</v>
      </c>
      <c r="Z54" s="243" t="s">
        <v>490</v>
      </c>
    </row>
    <row r="55" spans="1:26" ht="15" customHeight="1" x14ac:dyDescent="0.25">
      <c r="A55" s="233">
        <v>2701220001</v>
      </c>
      <c r="B55" s="233" t="s">
        <v>13340</v>
      </c>
      <c r="C55" s="234" t="s">
        <v>537</v>
      </c>
      <c r="D55" s="287">
        <v>10.5</v>
      </c>
      <c r="E55" s="287">
        <f>IFERROR(IFERROR(VLOOKUP(B55,[1]Planilha1!$A$4:$C$277,3,0),VLOOKUP(A55,[1]Planilha1!$A$4:$C$277,3,0)),0)</f>
        <v>0</v>
      </c>
      <c r="F55" s="287">
        <f>IFERROR(IFERROR(VLOOKUP(A55,[2]Planilha1!$A$4:$C$258,3,0),VLOOKUP(B55,[2]Planilha1!$A$4:$C$258,3,0)),0)</f>
        <v>0</v>
      </c>
      <c r="G55" s="287">
        <f>IFERROR(IFERROR(VLOOKUP(A55,[1]Planilha1!$A$4:$D$277,4,0),VLOOKUP(B55,[1]Planilha1!$A$4:$D$277,4,0)),0)</f>
        <v>0</v>
      </c>
      <c r="H55" s="287">
        <f t="shared" si="4"/>
        <v>10.5</v>
      </c>
      <c r="I55" s="235" t="s">
        <v>110</v>
      </c>
      <c r="J55" s="236">
        <v>1</v>
      </c>
      <c r="K55" s="237">
        <f>VLOOKUP(A55,CONT_ANTE!A:D,4,0)</f>
        <v>12</v>
      </c>
      <c r="L55" s="237" t="str">
        <f t="shared" si="0"/>
        <v>ok</v>
      </c>
      <c r="M55" s="238">
        <f>IFERROR(VLOOKUP(A55,CONTAGEM!B:G,6,0),VLOOKUP(B55,CONTAGEM!B:G,6,0))</f>
        <v>12</v>
      </c>
      <c r="N55" s="293">
        <f t="shared" si="1"/>
        <v>10461.504000000001</v>
      </c>
      <c r="O55" s="238">
        <f>SUMIF(SISTEMA!B:B,A55,SISTEMA!I:I)/J55</f>
        <v>10.5</v>
      </c>
      <c r="P55" s="238">
        <f>SUMIF(SISTEMA!B:B,B55,SISTEMA!I:I)</f>
        <v>0</v>
      </c>
      <c r="Q55" s="239">
        <f t="shared" si="10"/>
        <v>10.5</v>
      </c>
      <c r="R55" s="238">
        <f t="shared" si="3"/>
        <v>9153.8160000000007</v>
      </c>
      <c r="S55" s="237">
        <f>IFERROR(VLOOKUP(A55,DIF_ANTE!A:D,4,0),"0")/J55</f>
        <v>1.5</v>
      </c>
      <c r="T55" s="240">
        <f t="shared" si="5"/>
        <v>1.5</v>
      </c>
      <c r="U55" s="241">
        <f t="shared" si="6"/>
        <v>0</v>
      </c>
      <c r="V55" s="242">
        <f>IFERROR(VLOOKUP(A55,CUSTO!A:C,3,0),VLOOKUP(B55,CUSTO!A:C,3,0))</f>
        <v>871.79200000000003</v>
      </c>
      <c r="W55" s="242">
        <f t="shared" si="7"/>
        <v>1307.6880000000001</v>
      </c>
      <c r="X55" s="245">
        <f t="shared" si="8"/>
        <v>0.14285714285714285</v>
      </c>
      <c r="Y55" s="242">
        <f t="shared" si="9"/>
        <v>0</v>
      </c>
      <c r="Z55" s="243" t="s">
        <v>490</v>
      </c>
    </row>
    <row r="56" spans="1:26" ht="15" customHeight="1" x14ac:dyDescent="0.25">
      <c r="A56" s="233">
        <v>2701210009</v>
      </c>
      <c r="B56" s="233" t="s">
        <v>13340</v>
      </c>
      <c r="C56" s="234" t="s">
        <v>13353</v>
      </c>
      <c r="D56" s="287">
        <v>21</v>
      </c>
      <c r="E56" s="287">
        <f>IFERROR(IFERROR(VLOOKUP(B56,[1]Planilha1!$A$4:$C$277,3,0),VLOOKUP(A56,[1]Planilha1!$A$4:$C$277,3,0)),0)</f>
        <v>0</v>
      </c>
      <c r="F56" s="287">
        <f>IFERROR(IFERROR(VLOOKUP(A56,[2]Planilha1!$A$4:$C$258,3,0),VLOOKUP(B56,[2]Planilha1!$A$4:$C$258,3,0)),0)</f>
        <v>0</v>
      </c>
      <c r="G56" s="287">
        <f>IFERROR(IFERROR(VLOOKUP(A56,[1]Planilha1!$A$4:$D$277,4,0),VLOOKUP(B56,[1]Planilha1!$A$4:$D$277,4,0)),0)</f>
        <v>0</v>
      </c>
      <c r="H56" s="287">
        <f t="shared" si="4"/>
        <v>21</v>
      </c>
      <c r="I56" s="235" t="s">
        <v>110</v>
      </c>
      <c r="J56" s="236">
        <v>1</v>
      </c>
      <c r="K56" s="237">
        <f>VLOOKUP(A56,CONT_ANTE!A:D,4,0)</f>
        <v>21</v>
      </c>
      <c r="L56" s="237" t="str">
        <f t="shared" si="0"/>
        <v>ok</v>
      </c>
      <c r="M56" s="238">
        <f>IFERROR(VLOOKUP(A56,CONTAGEM!B:G,6,0),VLOOKUP(B56,CONTAGEM!B:G,6,0))</f>
        <v>21</v>
      </c>
      <c r="N56" s="293">
        <f t="shared" si="1"/>
        <v>16306.970399999995</v>
      </c>
      <c r="O56" s="238">
        <f>SUMIF(SISTEMA!B:B,A56,SISTEMA!I:I)/J56</f>
        <v>21</v>
      </c>
      <c r="P56" s="238">
        <f>SUMIF(SISTEMA!B:B,B56,SISTEMA!I:I)</f>
        <v>0</v>
      </c>
      <c r="Q56" s="239">
        <f t="shared" si="10"/>
        <v>21</v>
      </c>
      <c r="R56" s="238">
        <f t="shared" si="3"/>
        <v>16306.970399999995</v>
      </c>
      <c r="S56" s="237">
        <f>IFERROR(VLOOKUP(A56,DIF_ANTE!A:D,4,0),"0")/J56</f>
        <v>0</v>
      </c>
      <c r="T56" s="240">
        <f t="shared" si="5"/>
        <v>0</v>
      </c>
      <c r="U56" s="241">
        <f t="shared" si="6"/>
        <v>0</v>
      </c>
      <c r="V56" s="242">
        <f>IFERROR(VLOOKUP(A56,CUSTO!A:C,3,0),VLOOKUP(B56,CUSTO!A:C,3,0))</f>
        <v>776.52239999999972</v>
      </c>
      <c r="W56" s="242">
        <f t="shared" si="7"/>
        <v>0</v>
      </c>
      <c r="X56" s="245">
        <f t="shared" si="8"/>
        <v>0</v>
      </c>
      <c r="Y56" s="242">
        <f t="shared" si="9"/>
        <v>0</v>
      </c>
      <c r="Z56" s="243" t="s">
        <v>490</v>
      </c>
    </row>
    <row r="57" spans="1:26" ht="15" customHeight="1" x14ac:dyDescent="0.25">
      <c r="A57" s="233">
        <v>2701210002</v>
      </c>
      <c r="B57" s="233" t="s">
        <v>13340</v>
      </c>
      <c r="C57" s="234" t="s">
        <v>847</v>
      </c>
      <c r="D57" s="287">
        <v>1247.04988</v>
      </c>
      <c r="E57" s="287">
        <f>IFERROR(IFERROR(VLOOKUP(B57,[1]Planilha1!$A$4:$C$277,3,0),VLOOKUP(A57,[1]Planilha1!$A$4:$C$277,3,0)),0)</f>
        <v>0</v>
      </c>
      <c r="F57" s="287">
        <f>IFERROR(IFERROR(VLOOKUP(A57,[2]Planilha1!$A$4:$C$258,3,0),VLOOKUP(B57,[2]Planilha1!$A$4:$C$258,3,0)),0)</f>
        <v>30</v>
      </c>
      <c r="G57" s="287">
        <f>IFERROR(IFERROR(VLOOKUP(A57,[1]Planilha1!$A$4:$D$277,4,0),VLOOKUP(B57,[1]Planilha1!$A$4:$D$277,4,0)),0)</f>
        <v>30</v>
      </c>
      <c r="H57" s="287">
        <f t="shared" si="4"/>
        <v>1217.04988</v>
      </c>
      <c r="I57" s="235" t="s">
        <v>110</v>
      </c>
      <c r="J57" s="236">
        <v>1</v>
      </c>
      <c r="K57" s="237">
        <f>VLOOKUP(A57,CONT_ANTE!A:D,4,0)</f>
        <v>3510</v>
      </c>
      <c r="L57" s="237" t="str">
        <f t="shared" si="0"/>
        <v>ok</v>
      </c>
      <c r="M57" s="238">
        <f>IFERROR(VLOOKUP(A57,CONTAGEM!B:G,6,0),VLOOKUP(B57,CONTAGEM!B:G,6,0))</f>
        <v>3480</v>
      </c>
      <c r="N57" s="293">
        <f t="shared" si="1"/>
        <v>103607.19413333331</v>
      </c>
      <c r="O57" s="238">
        <f>SUMIF(SISTEMA!B:B,A57,SISTEMA!I:I)/J57</f>
        <v>1217.04988</v>
      </c>
      <c r="P57" s="238">
        <f>SUMIF(SISTEMA!B:B,B57,SISTEMA!I:I)</f>
        <v>0</v>
      </c>
      <c r="Q57" s="239">
        <f t="shared" si="10"/>
        <v>1217.04988</v>
      </c>
      <c r="R57" s="238">
        <f t="shared" si="3"/>
        <v>36234.230800893682</v>
      </c>
      <c r="S57" s="237">
        <f>IFERROR(VLOOKUP(A57,DIF_ANTE!A:D,4,0),"0")/J57</f>
        <v>2262.95012</v>
      </c>
      <c r="T57" s="240">
        <f t="shared" si="5"/>
        <v>2262.95012</v>
      </c>
      <c r="U57" s="241">
        <f t="shared" si="6"/>
        <v>0</v>
      </c>
      <c r="V57" s="242">
        <f>IFERROR(VLOOKUP(A57,CUSTO!A:C,3,0),VLOOKUP(B57,CUSTO!A:C,3,0))</f>
        <v>29.772182222222217</v>
      </c>
      <c r="W57" s="242">
        <f t="shared" si="7"/>
        <v>67372.963332439627</v>
      </c>
      <c r="X57" s="245">
        <f t="shared" si="8"/>
        <v>1.8593733561684422</v>
      </c>
      <c r="Y57" s="242">
        <f t="shared" si="9"/>
        <v>0</v>
      </c>
      <c r="Z57" s="296" t="s">
        <v>490</v>
      </c>
    </row>
    <row r="58" spans="1:26" ht="15" customHeight="1" x14ac:dyDescent="0.25">
      <c r="A58" s="233">
        <v>2701210006</v>
      </c>
      <c r="B58" s="233" t="s">
        <v>13340</v>
      </c>
      <c r="C58" s="234" t="s">
        <v>8720</v>
      </c>
      <c r="D58" s="287">
        <v>12</v>
      </c>
      <c r="E58" s="287">
        <f>IFERROR(IFERROR(VLOOKUP(B58,[1]Planilha1!$A$4:$C$277,3,0),VLOOKUP(A58,[1]Planilha1!$A$4:$C$277,3,0)),0)</f>
        <v>0</v>
      </c>
      <c r="F58" s="287">
        <f>IFERROR(IFERROR(VLOOKUP(A58,[2]Planilha1!$A$4:$C$258,3,0),VLOOKUP(B58,[2]Planilha1!$A$4:$C$258,3,0)),0)</f>
        <v>0</v>
      </c>
      <c r="G58" s="287">
        <f>IFERROR(IFERROR(VLOOKUP(A58,[1]Planilha1!$A$4:$D$277,4,0),VLOOKUP(B58,[1]Planilha1!$A$4:$D$277,4,0)),0)</f>
        <v>0</v>
      </c>
      <c r="H58" s="287">
        <f t="shared" si="4"/>
        <v>12</v>
      </c>
      <c r="I58" s="235" t="s">
        <v>110</v>
      </c>
      <c r="J58" s="236">
        <f>IFERROR(VLOOKUP(CONCILIÇÃO_COM_CERVEJA!$A58,'BASE PRODUTOS'!A:E,5,0),"")</f>
        <v>1</v>
      </c>
      <c r="K58" s="237">
        <f>VLOOKUP(A58,CONT_ANTE!A:D,4,0)</f>
        <v>14</v>
      </c>
      <c r="L58" s="237" t="str">
        <f t="shared" si="0"/>
        <v>ok</v>
      </c>
      <c r="M58" s="238">
        <f>IFERROR(VLOOKUP(A58,CONTAGEM!B:G,6,0),VLOOKUP(B58,CONTAGEM!B:G,6,0))</f>
        <v>14</v>
      </c>
      <c r="N58" s="293">
        <f t="shared" si="1"/>
        <v>5341.6533333333336</v>
      </c>
      <c r="O58" s="238">
        <f>SUMIF(SISTEMA!B:B,A58,SISTEMA!I:I)/J58</f>
        <v>12</v>
      </c>
      <c r="P58" s="238">
        <f>SUMIF(SISTEMA!B:B,B58,SISTEMA!I:I)</f>
        <v>0</v>
      </c>
      <c r="Q58" s="239">
        <f t="shared" si="10"/>
        <v>12</v>
      </c>
      <c r="R58" s="238">
        <f t="shared" si="3"/>
        <v>4578.5600000000004</v>
      </c>
      <c r="S58" s="237">
        <f>IFERROR(VLOOKUP(A58,DIF_ANTE!A:D,4,0),"0")/J58</f>
        <v>2</v>
      </c>
      <c r="T58" s="240">
        <f t="shared" si="5"/>
        <v>2</v>
      </c>
      <c r="U58" s="241">
        <f t="shared" si="6"/>
        <v>0</v>
      </c>
      <c r="V58" s="242">
        <f>IFERROR(VLOOKUP(A58,CUSTO!A:C,3,0),VLOOKUP(B58,CUSTO!A:C,3,0))</f>
        <v>381.54666666666668</v>
      </c>
      <c r="W58" s="242">
        <f t="shared" si="7"/>
        <v>763.09333333333336</v>
      </c>
      <c r="X58" s="245">
        <f t="shared" si="8"/>
        <v>0.16666666666666666</v>
      </c>
      <c r="Y58" s="242">
        <f t="shared" si="9"/>
        <v>0</v>
      </c>
      <c r="Z58" s="243" t="s">
        <v>490</v>
      </c>
    </row>
    <row r="59" spans="1:26" ht="15" customHeight="1" x14ac:dyDescent="0.25">
      <c r="A59" s="233">
        <v>2701190004</v>
      </c>
      <c r="B59" s="233" t="s">
        <v>13340</v>
      </c>
      <c r="C59" s="234" t="s">
        <v>416</v>
      </c>
      <c r="D59" s="287">
        <v>15106.295</v>
      </c>
      <c r="E59" s="287">
        <f>IFERROR(IFERROR(VLOOKUP(B59,[1]Planilha1!$A$4:$C$277,3,0),VLOOKUP(A59,[1]Planilha1!$A$4:$C$277,3,0)),0)</f>
        <v>60330</v>
      </c>
      <c r="F59" s="287">
        <f>IFERROR(IFERROR(VLOOKUP(A59,[2]Planilha1!$A$4:$C$258,3,0),VLOOKUP(B59,[2]Planilha1!$A$4:$C$258,3,0)),0)</f>
        <v>15920.519999999995</v>
      </c>
      <c r="G59" s="287">
        <f>IFERROR(IFERROR(VLOOKUP(A59,[1]Planilha1!$A$4:$D$277,4,0),VLOOKUP(B59,[1]Planilha1!$A$4:$D$277,4,0)),0)</f>
        <v>15920.519999999995</v>
      </c>
      <c r="H59" s="287">
        <f t="shared" si="4"/>
        <v>59515.775000000001</v>
      </c>
      <c r="I59" s="235" t="s">
        <v>110</v>
      </c>
      <c r="J59" s="236">
        <v>1</v>
      </c>
      <c r="K59" s="237">
        <f>VLOOKUP(A59,CONT_ANTE!A:D,4,0)</f>
        <v>16464</v>
      </c>
      <c r="L59" s="237" t="str">
        <f t="shared" si="0"/>
        <v>ok</v>
      </c>
      <c r="M59" s="238">
        <f>IFERROR(VLOOKUP(A59,CONTAGEM!B:G,6,0),VLOOKUP(B59,CONTAGEM!B:G,6,0))</f>
        <v>60445</v>
      </c>
      <c r="N59" s="293">
        <f t="shared" si="1"/>
        <v>141673.70798731255</v>
      </c>
      <c r="O59" s="238">
        <f>SUMIF(SISTEMA!B:B,A59,SISTEMA!I:I)/J59</f>
        <v>59543.044999999998</v>
      </c>
      <c r="P59" s="238">
        <f>SUMIF(SISTEMA!B:B,B59,SISTEMA!I:I)</f>
        <v>0</v>
      </c>
      <c r="Q59" s="239">
        <f t="shared" si="10"/>
        <v>59543.044999999998</v>
      </c>
      <c r="R59" s="238">
        <f t="shared" si="3"/>
        <v>139559.66531566565</v>
      </c>
      <c r="S59" s="237">
        <f>IFERROR(VLOOKUP(A59,DIF_ANTE!A:D,4,0),"0")/J59</f>
        <v>1357.7049999999999</v>
      </c>
      <c r="T59" s="240">
        <f t="shared" si="5"/>
        <v>901.95500000000175</v>
      </c>
      <c r="U59" s="241">
        <f t="shared" si="6"/>
        <v>-455.74999999999818</v>
      </c>
      <c r="V59" s="242">
        <f>IFERROR(VLOOKUP(A59,CUSTO!A:C,3,0),VLOOKUP(B59,CUSTO!A:C,3,0))</f>
        <v>2.3438449497446032</v>
      </c>
      <c r="W59" s="242">
        <f t="shared" si="7"/>
        <v>2114.0426716468978</v>
      </c>
      <c r="X59" s="245">
        <f t="shared" si="8"/>
        <v>1.514794884944164E-2</v>
      </c>
      <c r="Y59" s="242">
        <f t="shared" si="9"/>
        <v>-1068.2073358460987</v>
      </c>
      <c r="Z59" s="243" t="s">
        <v>490</v>
      </c>
    </row>
    <row r="60" spans="1:26" ht="15" customHeight="1" x14ac:dyDescent="0.25">
      <c r="A60" s="233">
        <v>2701050024</v>
      </c>
      <c r="B60" s="233" t="s">
        <v>13340</v>
      </c>
      <c r="C60" s="234" t="s">
        <v>1747</v>
      </c>
      <c r="D60" s="287">
        <v>1.0249402118209771E-2</v>
      </c>
      <c r="E60" s="287">
        <f>IFERROR(IFERROR(VLOOKUP(B60,[1]Planilha1!$A$4:$C$277,3,0),VLOOKUP(A60,[1]Planilha1!$A$4:$C$277,3,0)),0)</f>
        <v>0</v>
      </c>
      <c r="F60" s="287">
        <f>IFERROR(IFERROR(VLOOKUP(A60,[2]Planilha1!$A$4:$C$258,3,0),VLOOKUP(B60,[2]Planilha1!$A$4:$C$258,3,0)),0)</f>
        <v>0</v>
      </c>
      <c r="G60" s="287">
        <f>IFERROR(IFERROR(VLOOKUP(A60,[1]Planilha1!$A$4:$D$277,4,0),VLOOKUP(B60,[1]Planilha1!$A$4:$D$277,4,0)),0)</f>
        <v>0</v>
      </c>
      <c r="H60" s="287">
        <f t="shared" si="4"/>
        <v>1.0249402118209771E-2</v>
      </c>
      <c r="I60" s="235" t="s">
        <v>227</v>
      </c>
      <c r="J60" s="236">
        <f>IFERROR(VLOOKUP(CONCILIÇÃO_COM_CERVEJA!$A60,'BASE PRODUTOS'!A:E,5,0),"")</f>
        <v>58.54</v>
      </c>
      <c r="K60" s="237">
        <f>VLOOKUP(A60,CONT_ANTE!A:D,4,0)</f>
        <v>0</v>
      </c>
      <c r="L60" s="237" t="str">
        <f t="shared" si="0"/>
        <v>ok</v>
      </c>
      <c r="M60" s="238">
        <f>IFERROR(VLOOKUP(A60,CONTAGEM!B:G,6,0),VLOOKUP(B60,CONTAGEM!B:G,6,0))</f>
        <v>0</v>
      </c>
      <c r="N60" s="293">
        <f t="shared" si="1"/>
        <v>0</v>
      </c>
      <c r="O60" s="238">
        <f>SUMIF(SISTEMA!B:B,A60,SISTEMA!I:I)/J60</f>
        <v>1.0249402118209771E-2</v>
      </c>
      <c r="P60" s="238">
        <f>SUMIF(SISTEMA!B:B,B60,SISTEMA!I:I)</f>
        <v>0</v>
      </c>
      <c r="Q60" s="239">
        <f t="shared" si="10"/>
        <v>1.0249402118209771E-2</v>
      </c>
      <c r="R60" s="238">
        <f t="shared" si="3"/>
        <v>0.32787811645785642</v>
      </c>
      <c r="S60" s="237">
        <f>IFERROR(VLOOKUP(A60,DIF_ANTE!A:D,4,0),"0")/J60</f>
        <v>-1.7508373963460492E-4</v>
      </c>
      <c r="T60" s="240">
        <f t="shared" si="5"/>
        <v>-1.0249402118209771E-2</v>
      </c>
      <c r="U60" s="241">
        <f t="shared" si="6"/>
        <v>-1.0074318378575167E-2</v>
      </c>
      <c r="V60" s="242">
        <f>IFERROR(VLOOKUP(A60,CUSTO!A:C,3,0),VLOOKUP(B60,CUSTO!A:C,3,0))</f>
        <v>31.989974895738193</v>
      </c>
      <c r="W60" s="242">
        <f t="shared" si="7"/>
        <v>-0.32787811645785642</v>
      </c>
      <c r="X60" s="245">
        <f t="shared" si="8"/>
        <v>-1</v>
      </c>
      <c r="Y60" s="242">
        <f t="shared" si="9"/>
        <v>-0.32227719202229349</v>
      </c>
      <c r="Z60" s="243" t="s">
        <v>490</v>
      </c>
    </row>
    <row r="61" spans="1:26" ht="15" customHeight="1" x14ac:dyDescent="0.25">
      <c r="A61" s="233">
        <v>2701050025</v>
      </c>
      <c r="B61" s="233">
        <v>2701050040</v>
      </c>
      <c r="C61" s="234" t="s">
        <v>5391</v>
      </c>
      <c r="D61" s="287">
        <v>4.853778024883419</v>
      </c>
      <c r="E61" s="287">
        <f>IFERROR(IFERROR(VLOOKUP(B61,[1]Planilha1!$A$4:$C$277,3,0),VLOOKUP(A61,[1]Planilha1!$A$4:$C$277,3,0)),0)</f>
        <v>434</v>
      </c>
      <c r="F61" s="287">
        <f>IFERROR(IFERROR(VLOOKUP(A61,[2]Planilha1!$A$4:$C$258,3,0),VLOOKUP(B61,[2]Planilha1!$A$4:$C$258,3,0)),0)</f>
        <v>123</v>
      </c>
      <c r="G61" s="287">
        <f>IFERROR(IFERROR(VLOOKUP(A61,[1]Planilha1!$A$4:$D$277,4,0),VLOOKUP(B61,[1]Planilha1!$A$4:$D$277,4,0)),0)</f>
        <v>24537.65</v>
      </c>
      <c r="H61" s="287">
        <f t="shared" si="4"/>
        <v>-24098.796221975117</v>
      </c>
      <c r="I61" s="235" t="s">
        <v>227</v>
      </c>
      <c r="J61" s="236">
        <f>IFERROR(VLOOKUP(CONCILIÇÃO_COM_CERVEJA!$A61,'BASE PRODUTOS'!A:E,5,0),"")</f>
        <v>57.44</v>
      </c>
      <c r="K61" s="237">
        <f>VLOOKUP(A61,CONT_ANTE!A:D,4,0)</f>
        <v>226</v>
      </c>
      <c r="L61" s="237" t="str">
        <f t="shared" si="0"/>
        <v>ok</v>
      </c>
      <c r="M61" s="238">
        <f>IFERROR(VLOOKUP(A61,CONTAGEM!B:G,6,0),VLOOKUP(B61,CONTAGEM!B:G,6,0))</f>
        <v>120</v>
      </c>
      <c r="N61" s="293">
        <f t="shared" si="1"/>
        <v>3679.5244540828176</v>
      </c>
      <c r="O61" s="238">
        <f>SUMIF(SISTEMA!B:B,A61,SISTEMA!I:I)/J61</f>
        <v>0</v>
      </c>
      <c r="P61" s="238">
        <f>SUMIF(SISTEMA!B:B,B61,SISTEMA!I:I)</f>
        <v>76</v>
      </c>
      <c r="Q61" s="239">
        <f>(O61+P61)</f>
        <v>76</v>
      </c>
      <c r="R61" s="238">
        <f t="shared" si="3"/>
        <v>2330.3654875857846</v>
      </c>
      <c r="S61" s="237">
        <f>IFERROR(VLOOKUP(A61,DIF_ANTE!A:D,4,0),"0")/J61</f>
        <v>3.8500386834108045</v>
      </c>
      <c r="T61" s="240">
        <f t="shared" si="5"/>
        <v>44</v>
      </c>
      <c r="U61" s="241">
        <f t="shared" si="6"/>
        <v>40.149961316589199</v>
      </c>
      <c r="V61" s="242">
        <f>IFERROR(VLOOKUP(A61,CUSTO!A:C,3,0),VLOOKUP(B61,CUSTO!A:C,3,0))</f>
        <v>30.662703784023481</v>
      </c>
      <c r="W61" s="242">
        <f t="shared" si="7"/>
        <v>1349.1589664970331</v>
      </c>
      <c r="X61" s="245">
        <f t="shared" si="8"/>
        <v>0.57894736842105265</v>
      </c>
      <c r="Y61" s="242">
        <f t="shared" si="9"/>
        <v>1231.106370790576</v>
      </c>
      <c r="Z61" s="243" t="s">
        <v>490</v>
      </c>
    </row>
    <row r="62" spans="1:26" ht="15" customHeight="1" x14ac:dyDescent="0.25">
      <c r="A62" s="233">
        <v>2701050022</v>
      </c>
      <c r="B62" s="233" t="s">
        <v>13340</v>
      </c>
      <c r="C62" s="234" t="s">
        <v>767</v>
      </c>
      <c r="D62" s="287">
        <v>2227.09</v>
      </c>
      <c r="E62" s="287">
        <f>IFERROR(IFERROR(VLOOKUP(B62,[1]Planilha1!$A$4:$C$277,3,0),VLOOKUP(A62,[1]Planilha1!$A$4:$C$277,3,0)),0)</f>
        <v>0</v>
      </c>
      <c r="F62" s="287">
        <f>IFERROR(IFERROR(VLOOKUP(A62,[2]Planilha1!$A$4:$C$258,3,0),VLOOKUP(B62,[2]Planilha1!$A$4:$C$258,3,0)),0)</f>
        <v>477.54999999999995</v>
      </c>
      <c r="G62" s="287">
        <f>IFERROR(IFERROR(VLOOKUP(A62,[1]Planilha1!$A$4:$D$277,4,0),VLOOKUP(B62,[1]Planilha1!$A$4:$D$277,4,0)),0)</f>
        <v>477.55</v>
      </c>
      <c r="H62" s="287">
        <f t="shared" si="4"/>
        <v>1749.5400000000002</v>
      </c>
      <c r="I62" s="235" t="s">
        <v>227</v>
      </c>
      <c r="J62" s="236">
        <v>1</v>
      </c>
      <c r="K62" s="237">
        <f>VLOOKUP(A62,CONT_ANTE!A:D,4,0)</f>
        <v>2158</v>
      </c>
      <c r="L62" s="237" t="str">
        <f t="shared" si="0"/>
        <v>ok</v>
      </c>
      <c r="M62" s="238">
        <f>IFERROR(VLOOKUP(A62,CONTAGEM!B:G,6,0),VLOOKUP(B62,CONTAGEM!B:G,6,0))</f>
        <v>1725</v>
      </c>
      <c r="N62" s="293">
        <f t="shared" si="1"/>
        <v>37662.390625</v>
      </c>
      <c r="O62" s="238">
        <f>SUMIF(SISTEMA!B:B,A62,SISTEMA!I:I)/J62</f>
        <v>1724.84</v>
      </c>
      <c r="P62" s="238">
        <f>SUMIF(SISTEMA!B:B,B62,SISTEMA!I:I)</f>
        <v>0</v>
      </c>
      <c r="Q62" s="239">
        <f t="shared" ref="Q62:Q125" si="11">O62+P62</f>
        <v>1724.84</v>
      </c>
      <c r="R62" s="238">
        <f t="shared" si="3"/>
        <v>37658.897301811594</v>
      </c>
      <c r="S62" s="237">
        <f>IFERROR(VLOOKUP(A62,DIF_ANTE!A:D,4,0),"0")/J62</f>
        <v>-69.090000000000146</v>
      </c>
      <c r="T62" s="240">
        <f t="shared" si="5"/>
        <v>0.16000000000008185</v>
      </c>
      <c r="U62" s="241">
        <f t="shared" si="6"/>
        <v>69.250000000000227</v>
      </c>
      <c r="V62" s="242">
        <f>IFERROR(VLOOKUP(A62,CUSTO!A:C,3,0),VLOOKUP(B62,CUSTO!A:C,3,0))</f>
        <v>21.833269927536232</v>
      </c>
      <c r="W62" s="242">
        <f t="shared" si="7"/>
        <v>3.4933231884075844</v>
      </c>
      <c r="X62" s="245">
        <f t="shared" si="8"/>
        <v>9.2762227221123038E-5</v>
      </c>
      <c r="Y62" s="242">
        <f t="shared" si="9"/>
        <v>1511.953942481889</v>
      </c>
      <c r="Z62" s="243" t="s">
        <v>490</v>
      </c>
    </row>
    <row r="63" spans="1:26" ht="15" customHeight="1" x14ac:dyDescent="0.25">
      <c r="A63" s="233">
        <v>2901050016</v>
      </c>
      <c r="B63" s="233" t="s">
        <v>13340</v>
      </c>
      <c r="C63" s="234" t="s">
        <v>878</v>
      </c>
      <c r="D63" s="287">
        <v>22.674902470741223</v>
      </c>
      <c r="E63" s="287">
        <f>IFERROR(IFERROR(VLOOKUP(B63,[1]Planilha1!$A$4:$C$277,3,0),VLOOKUP(A63,[1]Planilha1!$A$4:$C$277,3,0)),0)</f>
        <v>369.12</v>
      </c>
      <c r="F63" s="287">
        <f>IFERROR(IFERROR(VLOOKUP(A63,[2]Planilha1!$A$4:$C$258,3,0),VLOOKUP(B63,[2]Planilha1!$A$4:$C$258,3,0)),0)</f>
        <v>234.70000000000002</v>
      </c>
      <c r="G63" s="287">
        <f>IFERROR(IFERROR(VLOOKUP(A63,[1]Planilha1!$A$4:$D$277,4,0),VLOOKUP(B63,[1]Planilha1!$A$4:$D$277,4,0)),0)</f>
        <v>234.70000000000002</v>
      </c>
      <c r="H63" s="287">
        <f t="shared" si="4"/>
        <v>157.09490247074123</v>
      </c>
      <c r="I63" s="235" t="s">
        <v>227</v>
      </c>
      <c r="J63" s="236">
        <f>IFERROR(VLOOKUP(CONCILIÇÃO_COM_CERVEJA!$A63,'BASE PRODUTOS'!A:E,5,0),"")</f>
        <v>15.38</v>
      </c>
      <c r="K63" s="237">
        <f>VLOOKUP(A63,CONT_ANTE!A:D,4,0)</f>
        <v>0</v>
      </c>
      <c r="L63" s="237" t="str">
        <f t="shared" si="0"/>
        <v>ok</v>
      </c>
      <c r="M63" s="238">
        <f>IFERROR(VLOOKUP(A63,CONTAGEM!B:G,6,0),VLOOKUP(B63,CONTAGEM!B:G,6,0))</f>
        <v>28</v>
      </c>
      <c r="N63" s="293">
        <f t="shared" si="1"/>
        <v>804.44</v>
      </c>
      <c r="O63" s="238">
        <f>SUMIF(SISTEMA!B:B,A63,SISTEMA!I:I)/J63</f>
        <v>31.414824447334198</v>
      </c>
      <c r="P63" s="238">
        <f>SUMIF(SISTEMA!B:B,B63,SISTEMA!I:I)</f>
        <v>0</v>
      </c>
      <c r="Q63" s="239">
        <f t="shared" si="11"/>
        <v>31.414824447334198</v>
      </c>
      <c r="R63" s="238">
        <f t="shared" si="3"/>
        <v>902.54790637191149</v>
      </c>
      <c r="S63" s="237">
        <f>IFERROR(VLOOKUP(A63,DIF_ANTE!A:D,4,0),"0")/J63</f>
        <v>-1.4743109538843446</v>
      </c>
      <c r="T63" s="240">
        <f t="shared" si="5"/>
        <v>-3.4148244473341975</v>
      </c>
      <c r="U63" s="241">
        <f t="shared" si="6"/>
        <v>-1.9405134934498529</v>
      </c>
      <c r="V63" s="242">
        <f>IFERROR(VLOOKUP(A63,CUSTO!A:C,3,0),VLOOKUP(B63,CUSTO!A:C,3,0))</f>
        <v>28.73</v>
      </c>
      <c r="W63" s="242">
        <f t="shared" si="7"/>
        <v>-98.107906371911497</v>
      </c>
      <c r="X63" s="245">
        <f t="shared" si="8"/>
        <v>-0.10870105141154061</v>
      </c>
      <c r="Y63" s="242">
        <f t="shared" si="9"/>
        <v>-55.750952666814278</v>
      </c>
      <c r="Z63" s="243" t="s">
        <v>490</v>
      </c>
    </row>
    <row r="64" spans="1:26" ht="15" customHeight="1" x14ac:dyDescent="0.25">
      <c r="A64" s="233">
        <v>2701130008</v>
      </c>
      <c r="B64" s="233" t="s">
        <v>13340</v>
      </c>
      <c r="C64" s="234" t="s">
        <v>795</v>
      </c>
      <c r="D64" s="287">
        <v>0</v>
      </c>
      <c r="E64" s="287">
        <f>IFERROR(IFERROR(VLOOKUP(B64,[1]Planilha1!$A$4:$C$277,3,0),VLOOKUP(A64,[1]Planilha1!$A$4:$C$277,3,0)),0)</f>
        <v>100</v>
      </c>
      <c r="F64" s="287">
        <f>IFERROR(IFERROR(VLOOKUP(A64,[2]Planilha1!$A$4:$C$258,3,0),VLOOKUP(B64,[2]Planilha1!$A$4:$C$258,3,0)),0)</f>
        <v>0</v>
      </c>
      <c r="G64" s="287">
        <f>IFERROR(IFERROR(VLOOKUP(A64,[1]Planilha1!$A$4:$D$277,4,0),VLOOKUP(B64,[1]Planilha1!$A$4:$D$277,4,0)),0)</f>
        <v>100</v>
      </c>
      <c r="H64" s="287">
        <f t="shared" si="4"/>
        <v>0</v>
      </c>
      <c r="I64" s="235" t="s">
        <v>227</v>
      </c>
      <c r="J64" s="236">
        <v>1</v>
      </c>
      <c r="K64" s="237">
        <f>VLOOKUP(A64,CONT_ANTE!A:D,4,0)</f>
        <v>0</v>
      </c>
      <c r="L64" s="237" t="str">
        <f t="shared" si="0"/>
        <v>ok</v>
      </c>
      <c r="M64" s="238">
        <f>IFERROR(VLOOKUP(A64,CONTAGEM!B:G,6,0),VLOOKUP(B64,CONTAGEM!B:G,6,0))</f>
        <v>0</v>
      </c>
      <c r="N64" s="293">
        <f t="shared" si="1"/>
        <v>0</v>
      </c>
      <c r="O64" s="238">
        <f>SUMIF(SISTEMA!B:B,A64,SISTEMA!I:I)/J64</f>
        <v>0</v>
      </c>
      <c r="P64" s="238">
        <f>SUMIF(SISTEMA!B:B,B64,SISTEMA!I:I)</f>
        <v>0</v>
      </c>
      <c r="Q64" s="239">
        <f t="shared" si="11"/>
        <v>0</v>
      </c>
      <c r="R64" s="238">
        <f t="shared" si="3"/>
        <v>0</v>
      </c>
      <c r="S64" s="237">
        <f>IFERROR(VLOOKUP(A64,DIF_ANTE!A:D,4,0),"0")/J64</f>
        <v>0</v>
      </c>
      <c r="T64" s="240">
        <f t="shared" si="5"/>
        <v>0</v>
      </c>
      <c r="U64" s="241">
        <f t="shared" si="6"/>
        <v>0</v>
      </c>
      <c r="V64" s="242">
        <f>IFERROR(VLOOKUP(A64,CUSTO!A:C,3,0),VLOOKUP(B64,CUSTO!A:C,3,0))</f>
        <v>44.223199999999999</v>
      </c>
      <c r="W64" s="242">
        <f t="shared" si="7"/>
        <v>0</v>
      </c>
      <c r="X64" s="245" t="str">
        <f t="shared" si="8"/>
        <v/>
      </c>
      <c r="Y64" s="242">
        <f t="shared" si="9"/>
        <v>0</v>
      </c>
      <c r="Z64" s="243" t="s">
        <v>490</v>
      </c>
    </row>
    <row r="65" spans="1:26" s="196" customFormat="1" ht="15" customHeight="1" x14ac:dyDescent="0.25">
      <c r="A65" s="233">
        <v>2701090001</v>
      </c>
      <c r="B65" s="233" t="s">
        <v>13340</v>
      </c>
      <c r="C65" s="234" t="s">
        <v>387</v>
      </c>
      <c r="D65" s="287">
        <v>0</v>
      </c>
      <c r="E65" s="287">
        <f>IFERROR(IFERROR(VLOOKUP(B65,[1]Planilha1!$A$4:$C$277,3,0),VLOOKUP(A65,[1]Planilha1!$A$4:$C$277,3,0)),0)</f>
        <v>50</v>
      </c>
      <c r="F65" s="287">
        <f>IFERROR(IFERROR(VLOOKUP(A65,[2]Planilha1!$A$4:$C$258,3,0),VLOOKUP(B65,[2]Planilha1!$A$4:$C$258,3,0)),0)</f>
        <v>4</v>
      </c>
      <c r="G65" s="287">
        <f>IFERROR(IFERROR(VLOOKUP(A65,[1]Planilha1!$A$4:$D$277,4,0),VLOOKUP(B65,[1]Planilha1!$A$4:$D$277,4,0)),0)</f>
        <v>3.05</v>
      </c>
      <c r="H65" s="287">
        <f t="shared" si="4"/>
        <v>46.95</v>
      </c>
      <c r="I65" s="235" t="s">
        <v>221</v>
      </c>
      <c r="J65" s="236">
        <v>1</v>
      </c>
      <c r="K65" s="237">
        <f>VLOOKUP(A65,CONT_ANTE!A:D,4,0)</f>
        <v>0</v>
      </c>
      <c r="L65" s="237" t="str">
        <f t="shared" si="0"/>
        <v>ok</v>
      </c>
      <c r="M65" s="238">
        <f>IFERROR(VLOOKUP(A65,CONTAGEM!B:G,6,0),VLOOKUP(B65,CONTAGEM!B:G,6,0))</f>
        <v>46</v>
      </c>
      <c r="N65" s="293">
        <f t="shared" si="1"/>
        <v>683.85440000000006</v>
      </c>
      <c r="O65" s="238">
        <f>SUMIF(SISTEMA!B:B,A65,SISTEMA!I:I)/J65</f>
        <v>46.95</v>
      </c>
      <c r="P65" s="238">
        <f>SUMIF(SISTEMA!B:B,B65,SISTEMA!I:I)</f>
        <v>0</v>
      </c>
      <c r="Q65" s="239">
        <f t="shared" si="11"/>
        <v>46.95</v>
      </c>
      <c r="R65" s="238">
        <f t="shared" si="3"/>
        <v>697.97748000000001</v>
      </c>
      <c r="S65" s="237">
        <f>IFERROR(VLOOKUP(A65,DIF_ANTE!A:D,4,0),"0")/J65</f>
        <v>0</v>
      </c>
      <c r="T65" s="240">
        <f t="shared" si="5"/>
        <v>-0.95000000000000284</v>
      </c>
      <c r="U65" s="241">
        <f t="shared" si="6"/>
        <v>-0.95000000000000284</v>
      </c>
      <c r="V65" s="242">
        <f>IFERROR(VLOOKUP(A65,CUSTO!A:C,3,0),VLOOKUP(B65,CUSTO!A:C,3,0))</f>
        <v>14.866400000000001</v>
      </c>
      <c r="W65" s="242">
        <f t="shared" si="7"/>
        <v>-14.123080000000042</v>
      </c>
      <c r="X65" s="245">
        <f t="shared" si="8"/>
        <v>-2.0234291799787068E-2</v>
      </c>
      <c r="Y65" s="242">
        <f t="shared" si="9"/>
        <v>-14.123080000000042</v>
      </c>
      <c r="Z65" s="243" t="s">
        <v>490</v>
      </c>
    </row>
    <row r="66" spans="1:26" ht="15" customHeight="1" x14ac:dyDescent="0.25">
      <c r="A66" s="233">
        <v>2701090002</v>
      </c>
      <c r="B66" s="233" t="s">
        <v>13340</v>
      </c>
      <c r="C66" s="234" t="s">
        <v>388</v>
      </c>
      <c r="D66" s="287">
        <v>16115.72675</v>
      </c>
      <c r="E66" s="287">
        <f>IFERROR(IFERROR(VLOOKUP(B66,[1]Planilha1!$A$4:$C$277,3,0),VLOOKUP(A66,[1]Planilha1!$A$4:$C$277,3,0)),0)</f>
        <v>3772.93</v>
      </c>
      <c r="F66" s="287">
        <f>IFERROR(IFERROR(VLOOKUP(A66,[2]Planilha1!$A$4:$C$258,3,0),VLOOKUP(B66,[2]Planilha1!$A$4:$C$258,3,0)),0)</f>
        <v>4479.786000000001</v>
      </c>
      <c r="G66" s="287">
        <f>IFERROR(IFERROR(VLOOKUP(A66,[1]Planilha1!$A$4:$D$277,4,0),VLOOKUP(B66,[1]Planilha1!$A$4:$D$277,4,0)),0)</f>
        <v>8252.7160000000003</v>
      </c>
      <c r="H66" s="287">
        <f t="shared" si="4"/>
        <v>11635.940749999998</v>
      </c>
      <c r="I66" s="235" t="s">
        <v>221</v>
      </c>
      <c r="J66" s="236">
        <v>1</v>
      </c>
      <c r="K66" s="237">
        <f>VLOOKUP(A66,CONT_ANTE!A:D,4,0)</f>
        <v>16103.5</v>
      </c>
      <c r="L66" s="237" t="str">
        <f t="shared" si="0"/>
        <v>ok</v>
      </c>
      <c r="M66" s="238">
        <f>IFERROR(VLOOKUP(A66,CONTAGEM!B:G,6,0),VLOOKUP(B66,CONTAGEM!B:G,6,0))</f>
        <v>11714.5</v>
      </c>
      <c r="N66" s="293">
        <f t="shared" si="1"/>
        <v>90263.167860000001</v>
      </c>
      <c r="O66" s="238">
        <f>SUMIF(SISTEMA!B:B,A66,SISTEMA!I:I)/J66</f>
        <v>11825.080750000001</v>
      </c>
      <c r="P66" s="238">
        <f>SUMIF(SISTEMA!B:B,B66,SISTEMA!I:I)</f>
        <v>0</v>
      </c>
      <c r="Q66" s="239">
        <f t="shared" si="11"/>
        <v>11825.080750000001</v>
      </c>
      <c r="R66" s="238">
        <f t="shared" si="3"/>
        <v>91115.220341910011</v>
      </c>
      <c r="S66" s="237">
        <f>IFERROR(VLOOKUP(A66,DIF_ANTE!A:D,4,0),"0")/J66</f>
        <v>-12.226749999999811</v>
      </c>
      <c r="T66" s="240">
        <f t="shared" si="5"/>
        <v>-110.58075000000099</v>
      </c>
      <c r="U66" s="241">
        <f t="shared" si="6"/>
        <v>-98.354000000001179</v>
      </c>
      <c r="V66" s="242">
        <f>IFERROR(VLOOKUP(A66,CUSTO!A:C,3,0),VLOOKUP(B66,CUSTO!A:C,3,0))</f>
        <v>7.7052514285714286</v>
      </c>
      <c r="W66" s="242">
        <f t="shared" si="7"/>
        <v>-852.0524819100076</v>
      </c>
      <c r="X66" s="245">
        <f t="shared" si="8"/>
        <v>-9.3513737739170186E-3</v>
      </c>
      <c r="Y66" s="242">
        <f t="shared" si="9"/>
        <v>-757.84229900572336</v>
      </c>
      <c r="Z66" s="243" t="s">
        <v>490</v>
      </c>
    </row>
    <row r="67" spans="1:26" ht="15" customHeight="1" x14ac:dyDescent="0.25">
      <c r="A67" s="233">
        <v>2701090007</v>
      </c>
      <c r="B67" s="233" t="s">
        <v>13340</v>
      </c>
      <c r="C67" s="234" t="s">
        <v>785</v>
      </c>
      <c r="D67" s="287">
        <v>4.0000000000000003E-5</v>
      </c>
      <c r="E67" s="287">
        <f>IFERROR(IFERROR(VLOOKUP(B67,[1]Planilha1!$A$4:$C$277,3,0),VLOOKUP(A67,[1]Planilha1!$A$4:$C$277,3,0)),0)</f>
        <v>0</v>
      </c>
      <c r="F67" s="287">
        <f>IFERROR(IFERROR(VLOOKUP(A67,[2]Planilha1!$A$4:$C$258,3,0),VLOOKUP(B67,[2]Planilha1!$A$4:$C$258,3,0)),0)</f>
        <v>0</v>
      </c>
      <c r="G67" s="287">
        <f>IFERROR(IFERROR(VLOOKUP(A67,[1]Planilha1!$A$4:$D$277,4,0),VLOOKUP(B67,[1]Planilha1!$A$4:$D$277,4,0)),0)</f>
        <v>0</v>
      </c>
      <c r="H67" s="287">
        <f t="shared" si="4"/>
        <v>4.0000000000000003E-5</v>
      </c>
      <c r="I67" s="235" t="s">
        <v>221</v>
      </c>
      <c r="J67" s="236">
        <v>1</v>
      </c>
      <c r="K67" s="237">
        <f>VLOOKUP(A67,CONT_ANTE!A:D,4,0)</f>
        <v>0</v>
      </c>
      <c r="L67" s="237" t="str">
        <f t="shared" si="0"/>
        <v>ok</v>
      </c>
      <c r="M67" s="238">
        <v>0</v>
      </c>
      <c r="N67" s="293">
        <f t="shared" si="1"/>
        <v>0</v>
      </c>
      <c r="O67" s="238">
        <f>SUMIF(SISTEMA!B:B,A67,SISTEMA!I:I)/J67</f>
        <v>4.0000000000000003E-5</v>
      </c>
      <c r="P67" s="238">
        <f>SUMIF(SISTEMA!B:B,B67,SISTEMA!I:I)</f>
        <v>0</v>
      </c>
      <c r="Q67" s="239">
        <f t="shared" si="11"/>
        <v>4.0000000000000003E-5</v>
      </c>
      <c r="R67" s="238">
        <f t="shared" si="3"/>
        <v>3.5612800000000004E-4</v>
      </c>
      <c r="S67" s="237">
        <f>IFERROR(VLOOKUP(A67,DIF_ANTE!A:D,4,0),"0")/J67</f>
        <v>-4.0000000000000003E-5</v>
      </c>
      <c r="T67" s="240">
        <f t="shared" si="5"/>
        <v>-4.0000000000000003E-5</v>
      </c>
      <c r="U67" s="241">
        <f t="shared" si="6"/>
        <v>0</v>
      </c>
      <c r="V67" s="242">
        <f>IFERROR(VLOOKUP(A67,CUSTO!A:C,3,0),VLOOKUP(B67,CUSTO!A:C,3,0))</f>
        <v>8.9032</v>
      </c>
      <c r="W67" s="242">
        <f t="shared" si="7"/>
        <v>-3.5612800000000004E-4</v>
      </c>
      <c r="X67" s="245">
        <f t="shared" si="8"/>
        <v>-1</v>
      </c>
      <c r="Y67" s="242">
        <f t="shared" si="9"/>
        <v>0</v>
      </c>
      <c r="Z67" s="243" t="s">
        <v>13734</v>
      </c>
    </row>
    <row r="68" spans="1:26" ht="15" customHeight="1" x14ac:dyDescent="0.25">
      <c r="A68" s="233">
        <v>2701090004</v>
      </c>
      <c r="B68" s="233" t="s">
        <v>13340</v>
      </c>
      <c r="C68" s="234" t="s">
        <v>390</v>
      </c>
      <c r="D68" s="287">
        <v>260.47000000000003</v>
      </c>
      <c r="E68" s="287">
        <f>IFERROR(IFERROR(VLOOKUP(B68,[1]Planilha1!$A$4:$C$277,3,0),VLOOKUP(A68,[1]Planilha1!$A$4:$C$277,3,0)),0)</f>
        <v>100</v>
      </c>
      <c r="F68" s="287">
        <f>IFERROR(IFERROR(VLOOKUP(A68,[2]Planilha1!$A$4:$C$258,3,0),VLOOKUP(B68,[2]Planilha1!$A$4:$C$258,3,0)),0)</f>
        <v>59.340000000000011</v>
      </c>
      <c r="G68" s="287">
        <f>IFERROR(IFERROR(VLOOKUP(A68,[1]Planilha1!$A$4:$D$277,4,0),VLOOKUP(B68,[1]Planilha1!$A$4:$D$277,4,0)),0)</f>
        <v>59.340000000000011</v>
      </c>
      <c r="H68" s="287">
        <f t="shared" si="4"/>
        <v>301.13</v>
      </c>
      <c r="I68" s="235" t="s">
        <v>221</v>
      </c>
      <c r="J68" s="236">
        <v>1</v>
      </c>
      <c r="K68" s="237">
        <f>VLOOKUP(A68,CONT_ANTE!A:D,4,0)</f>
        <v>282.5</v>
      </c>
      <c r="L68" s="237" t="str">
        <f t="shared" si="0"/>
        <v>ok</v>
      </c>
      <c r="M68" s="238">
        <f>IFERROR(VLOOKUP(A68,CONTAGEM!B:G,6,0),VLOOKUP(B68,CONTAGEM!B:G,6,0))</f>
        <v>320</v>
      </c>
      <c r="N68" s="293">
        <f t="shared" si="1"/>
        <v>10382.287999999999</v>
      </c>
      <c r="O68" s="238">
        <f>SUMIF(SISTEMA!B:B,A68,SISTEMA!I:I)/J68</f>
        <v>307.83</v>
      </c>
      <c r="P68" s="238">
        <f>SUMIF(SISTEMA!B:B,B68,SISTEMA!I:I)</f>
        <v>0</v>
      </c>
      <c r="Q68" s="239">
        <f t="shared" si="11"/>
        <v>307.83</v>
      </c>
      <c r="R68" s="238">
        <f t="shared" si="3"/>
        <v>9987.4366094999987</v>
      </c>
      <c r="S68" s="237">
        <f>IFERROR(VLOOKUP(A68,DIF_ANTE!A:D,4,0),"0")/J68</f>
        <v>22.029999999999973</v>
      </c>
      <c r="T68" s="240">
        <f t="shared" si="5"/>
        <v>12.170000000000016</v>
      </c>
      <c r="U68" s="241">
        <f t="shared" si="6"/>
        <v>-9.8599999999999568</v>
      </c>
      <c r="V68" s="242">
        <f>IFERROR(VLOOKUP(A68,CUSTO!A:C,3,0),VLOOKUP(B68,CUSTO!A:C,3,0))</f>
        <v>32.444649999999996</v>
      </c>
      <c r="W68" s="242">
        <f t="shared" si="7"/>
        <v>394.85139050000049</v>
      </c>
      <c r="X68" s="245">
        <f t="shared" si="8"/>
        <v>3.9534808173342484E-2</v>
      </c>
      <c r="Y68" s="242">
        <f t="shared" si="9"/>
        <v>-319.90424899999857</v>
      </c>
      <c r="Z68" s="243" t="s">
        <v>490</v>
      </c>
    </row>
    <row r="69" spans="1:26" s="196" customFormat="1" ht="15" customHeight="1" x14ac:dyDescent="0.25">
      <c r="A69" s="249">
        <v>2701100002</v>
      </c>
      <c r="B69" s="249" t="s">
        <v>13340</v>
      </c>
      <c r="C69" s="250" t="s">
        <v>787</v>
      </c>
      <c r="D69" s="297">
        <v>2937.607</v>
      </c>
      <c r="E69" s="287">
        <f>IFERROR(IFERROR(VLOOKUP(B69,[1]Planilha1!$A$4:$C$277,3,0),VLOOKUP(A69,[1]Planilha1!$A$4:$C$277,3,0)),0)</f>
        <v>1500</v>
      </c>
      <c r="F69" s="287">
        <f>IFERROR(IFERROR(VLOOKUP(A69,[2]Planilha1!$A$4:$C$258,3,0),VLOOKUP(B69,[2]Planilha1!$A$4:$C$258,3,0)),0)</f>
        <v>648.60246999999981</v>
      </c>
      <c r="G69" s="287">
        <f>IFERROR(IFERROR(VLOOKUP(A69,[1]Planilha1!$A$4:$D$277,4,0),VLOOKUP(B69,[1]Planilha1!$A$4:$D$277,4,0)),0)</f>
        <v>648.60246999999981</v>
      </c>
      <c r="H69" s="287">
        <f t="shared" si="4"/>
        <v>3789.0045300000002</v>
      </c>
      <c r="I69" s="251" t="s">
        <v>221</v>
      </c>
      <c r="J69" s="252">
        <v>1</v>
      </c>
      <c r="K69" s="237">
        <f>VLOOKUP(A69,CONT_ANTE!A:D,4,0)</f>
        <v>1436.5</v>
      </c>
      <c r="L69" s="237" t="str">
        <f t="shared" ref="L69:L132" si="12">IF(AND(F69=0,K69&lt;&gt;M69),"!@##@!","ok")</f>
        <v>ok</v>
      </c>
      <c r="M69" s="238">
        <f>IFERROR(VLOOKUP(A69,CONTAGEM!B:G,6,0),VLOOKUP(B69,CONTAGEM!B:G,6,0))</f>
        <v>2324</v>
      </c>
      <c r="N69" s="293">
        <f t="shared" ref="N69:N132" si="13">IFERROR(SUM(M69*V69),0)</f>
        <v>27581.696799999994</v>
      </c>
      <c r="O69" s="238">
        <f>SUMIF(SISTEMA!B:B,A69,SISTEMA!I:I)/J69</f>
        <v>3826.56</v>
      </c>
      <c r="P69" s="238">
        <f>SUMIF(SISTEMA!B:B,B69,SISTEMA!I:I)</f>
        <v>0</v>
      </c>
      <c r="Q69" s="239">
        <f t="shared" si="11"/>
        <v>3826.56</v>
      </c>
      <c r="R69" s="238">
        <f t="shared" ref="R69:R132" si="14">IFERROR(SUM(Q69*V69),0)</f>
        <v>45414.379391999995</v>
      </c>
      <c r="S69" s="237">
        <f>IFERROR(VLOOKUP(A69,DIF_ANTE!A:D,4,0),"0")/J69</f>
        <v>-1501.107</v>
      </c>
      <c r="T69" s="240">
        <f t="shared" si="5"/>
        <v>-1502.56</v>
      </c>
      <c r="U69" s="241">
        <f t="shared" si="6"/>
        <v>-1.4529999999999745</v>
      </c>
      <c r="V69" s="242">
        <f>IFERROR(VLOOKUP(A69,CUSTO!A:C,3,0),VLOOKUP(B69,CUSTO!A:C,3,0))</f>
        <v>11.868199999999998</v>
      </c>
      <c r="W69" s="242">
        <f t="shared" si="7"/>
        <v>-17832.682591999997</v>
      </c>
      <c r="X69" s="245">
        <f t="shared" si="8"/>
        <v>-0.39266599765847132</v>
      </c>
      <c r="Y69" s="242">
        <f t="shared" si="9"/>
        <v>-17.244494599999694</v>
      </c>
      <c r="Z69" s="254" t="s">
        <v>13752</v>
      </c>
    </row>
    <row r="70" spans="1:26" ht="15" customHeight="1" x14ac:dyDescent="0.25">
      <c r="A70" s="233">
        <v>2701090006</v>
      </c>
      <c r="B70" s="233" t="s">
        <v>13340</v>
      </c>
      <c r="C70" s="234" t="s">
        <v>784</v>
      </c>
      <c r="D70" s="287">
        <v>855.00480000000005</v>
      </c>
      <c r="E70" s="287">
        <f>IFERROR(IFERROR(VLOOKUP(B70,[1]Planilha1!$A$4:$C$277,3,0),VLOOKUP(A70,[1]Planilha1!$A$4:$C$277,3,0)),0)</f>
        <v>1375</v>
      </c>
      <c r="F70" s="287">
        <f>IFERROR(IFERROR(VLOOKUP(A70,[2]Planilha1!$A$4:$C$258,3,0),VLOOKUP(B70,[2]Planilha1!$A$4:$C$258,3,0)),0)</f>
        <v>605.00479999999993</v>
      </c>
      <c r="G70" s="287">
        <f>IFERROR(IFERROR(VLOOKUP(A70,[1]Planilha1!$A$4:$D$277,4,0),VLOOKUP(B70,[1]Planilha1!$A$4:$D$277,4,0)),0)</f>
        <v>2105.0048000000002</v>
      </c>
      <c r="H70" s="287">
        <f t="shared" ref="H70:H133" si="15">D70+E70-G70</f>
        <v>125</v>
      </c>
      <c r="I70" s="235" t="s">
        <v>221</v>
      </c>
      <c r="J70" s="236">
        <v>1</v>
      </c>
      <c r="K70" s="237">
        <f>VLOOKUP(A70,CONT_ANTE!A:D,4,0)</f>
        <v>901.5</v>
      </c>
      <c r="L70" s="237" t="str">
        <f t="shared" si="12"/>
        <v>ok</v>
      </c>
      <c r="M70" s="238">
        <f>IFERROR(VLOOKUP(A70,CONTAGEM!B:G,6,0),VLOOKUP(B70,CONTAGEM!B:G,6,0))</f>
        <v>0</v>
      </c>
      <c r="N70" s="293">
        <f t="shared" si="13"/>
        <v>0</v>
      </c>
      <c r="O70" s="238">
        <f>SUMIF(SISTEMA!B:B,A70,SISTEMA!I:I)/J70</f>
        <v>0</v>
      </c>
      <c r="P70" s="238">
        <f>SUMIF(SISTEMA!B:B,B70,SISTEMA!I:I)</f>
        <v>0</v>
      </c>
      <c r="Q70" s="239">
        <f t="shared" si="11"/>
        <v>0</v>
      </c>
      <c r="R70" s="238">
        <f t="shared" si="14"/>
        <v>0</v>
      </c>
      <c r="S70" s="237">
        <f>IFERROR(VLOOKUP(A70,DIF_ANTE!A:D,4,0),"0")/J70</f>
        <v>46.495199999999954</v>
      </c>
      <c r="T70" s="240">
        <f t="shared" ref="T70:T133" si="16">M70-Q70</f>
        <v>0</v>
      </c>
      <c r="U70" s="241">
        <f t="shared" ref="U70:U133" si="17">T70-S70</f>
        <v>-46.495199999999954</v>
      </c>
      <c r="V70" s="242">
        <f>IFERROR(VLOOKUP(A70,CUSTO!A:C,3,0),VLOOKUP(B70,CUSTO!A:C,3,0))</f>
        <v>7.0573800000000002</v>
      </c>
      <c r="W70" s="242">
        <f t="shared" ref="W70:W133" si="18">IFERROR(SUM(T70*V70),0)</f>
        <v>0</v>
      </c>
      <c r="X70" s="245" t="str">
        <f t="shared" ref="X70:X133" si="19">IFERROR(T70/Q70,"")</f>
        <v/>
      </c>
      <c r="Y70" s="242">
        <f t="shared" ref="Y70:Y133" si="20">IFERROR(U70*V70,"-")</f>
        <v>-328.13429457599966</v>
      </c>
      <c r="Z70" s="243" t="s">
        <v>490</v>
      </c>
    </row>
    <row r="71" spans="1:26" ht="15" customHeight="1" x14ac:dyDescent="0.25">
      <c r="A71" s="233">
        <v>2701120001</v>
      </c>
      <c r="B71" s="233" t="s">
        <v>13340</v>
      </c>
      <c r="C71" s="234" t="s">
        <v>789</v>
      </c>
      <c r="D71" s="287">
        <v>2036.1</v>
      </c>
      <c r="E71" s="287">
        <f>IFERROR(IFERROR(VLOOKUP(B71,[1]Planilha1!$A$4:$C$277,3,0),VLOOKUP(A71,[1]Planilha1!$A$4:$C$277,3,0)),0)</f>
        <v>4660</v>
      </c>
      <c r="F71" s="287">
        <f>IFERROR(IFERROR(VLOOKUP(A71,[2]Planilha1!$A$4:$C$258,3,0),VLOOKUP(B71,[2]Planilha1!$A$4:$C$258,3,0)),0)</f>
        <v>2081.9500000000003</v>
      </c>
      <c r="G71" s="287">
        <f>IFERROR(IFERROR(VLOOKUP(A71,[1]Planilha1!$A$4:$D$277,4,0),VLOOKUP(B71,[1]Planilha1!$A$4:$D$277,4,0)),0)</f>
        <v>5581.95</v>
      </c>
      <c r="H71" s="287">
        <f t="shared" si="15"/>
        <v>1114.1500000000005</v>
      </c>
      <c r="I71" s="235" t="s">
        <v>221</v>
      </c>
      <c r="J71" s="236">
        <v>1</v>
      </c>
      <c r="K71" s="237">
        <f>VLOOKUP(A71,CONT_ANTE!A:D,4,0)</f>
        <v>3705</v>
      </c>
      <c r="L71" s="237" t="str">
        <f t="shared" si="12"/>
        <v>ok</v>
      </c>
      <c r="M71" s="238">
        <f>IFERROR(VLOOKUP(A71,CONTAGEM!B:G,6,0),VLOOKUP(B71,CONTAGEM!B:G,6,0))</f>
        <v>2660</v>
      </c>
      <c r="N71" s="293">
        <f t="shared" si="13"/>
        <v>40521.775000000001</v>
      </c>
      <c r="O71" s="238">
        <f>SUMIF(SISTEMA!B:B,A71,SISTEMA!I:I)/J71</f>
        <v>1114.1500000000001</v>
      </c>
      <c r="P71" s="238">
        <f>SUMIF(SISTEMA!B:B,B71,SISTEMA!I:I)</f>
        <v>0</v>
      </c>
      <c r="Q71" s="239">
        <f t="shared" si="11"/>
        <v>1114.1500000000001</v>
      </c>
      <c r="R71" s="238">
        <f t="shared" si="14"/>
        <v>16972.682562500002</v>
      </c>
      <c r="S71" s="237">
        <f>IFERROR(VLOOKUP(A71,DIF_ANTE!A:D,4,0),"0")/J71</f>
        <v>1668.9</v>
      </c>
      <c r="T71" s="240">
        <f t="shared" si="16"/>
        <v>1545.85</v>
      </c>
      <c r="U71" s="241">
        <f t="shared" si="17"/>
        <v>-123.05000000000018</v>
      </c>
      <c r="V71" s="242">
        <f>IFERROR(VLOOKUP(A71,CUSTO!A:C,3,0),VLOOKUP(B71,CUSTO!A:C,3,0))</f>
        <v>15.233750000000001</v>
      </c>
      <c r="W71" s="242">
        <f t="shared" si="18"/>
        <v>23549.0924375</v>
      </c>
      <c r="X71" s="245">
        <f t="shared" si="19"/>
        <v>1.3874702688147913</v>
      </c>
      <c r="Y71" s="242">
        <f t="shared" si="20"/>
        <v>-1874.5129375000029</v>
      </c>
      <c r="Z71" s="243" t="s">
        <v>490</v>
      </c>
    </row>
    <row r="72" spans="1:26" ht="15" customHeight="1" x14ac:dyDescent="0.25">
      <c r="A72" s="233">
        <v>2701100001</v>
      </c>
      <c r="B72" s="233" t="s">
        <v>13340</v>
      </c>
      <c r="C72" s="234" t="s">
        <v>786</v>
      </c>
      <c r="D72" s="287">
        <v>401.06889000000001</v>
      </c>
      <c r="E72" s="287">
        <f>IFERROR(IFERROR(VLOOKUP(B72,[1]Planilha1!$A$4:$C$277,3,0),VLOOKUP(A72,[1]Planilha1!$A$4:$C$277,3,0)),0)</f>
        <v>0</v>
      </c>
      <c r="F72" s="287">
        <f>IFERROR(IFERROR(VLOOKUP(A72,[2]Planilha1!$A$4:$C$258,3,0),VLOOKUP(B72,[2]Planilha1!$A$4:$C$258,3,0)),0)</f>
        <v>73.131009999999975</v>
      </c>
      <c r="G72" s="287">
        <f>IFERROR(IFERROR(VLOOKUP(A72,[1]Planilha1!$A$4:$D$277,4,0),VLOOKUP(B72,[1]Planilha1!$A$4:$D$277,4,0)),0)</f>
        <v>73.131010000000003</v>
      </c>
      <c r="H72" s="287">
        <f t="shared" si="15"/>
        <v>327.93788000000001</v>
      </c>
      <c r="I72" s="235" t="s">
        <v>221</v>
      </c>
      <c r="J72" s="236">
        <v>1</v>
      </c>
      <c r="K72" s="237">
        <f>VLOOKUP(A72,CONT_ANTE!A:D,4,0)</f>
        <v>367.5</v>
      </c>
      <c r="L72" s="237" t="str">
        <f t="shared" si="12"/>
        <v>ok</v>
      </c>
      <c r="M72" s="238">
        <f>IFERROR(VLOOKUP(A72,CONTAGEM!B:G,6,0),VLOOKUP(B72,CONTAGEM!B:G,6,0))</f>
        <v>332</v>
      </c>
      <c r="N72" s="293">
        <f t="shared" si="13"/>
        <v>4605.4265333333342</v>
      </c>
      <c r="O72" s="238">
        <f>SUMIF(SISTEMA!B:B,A72,SISTEMA!I:I)/J72</f>
        <v>347.42888999999997</v>
      </c>
      <c r="P72" s="238">
        <f>SUMIF(SISTEMA!B:B,B72,SISTEMA!I:I)</f>
        <v>0</v>
      </c>
      <c r="Q72" s="239">
        <f t="shared" si="11"/>
        <v>347.42888999999997</v>
      </c>
      <c r="R72" s="238">
        <f t="shared" si="14"/>
        <v>4819.452495339001</v>
      </c>
      <c r="S72" s="237">
        <f>IFERROR(VLOOKUP(A72,DIF_ANTE!A:D,4,0),"0")/J72</f>
        <v>-33.56889000000001</v>
      </c>
      <c r="T72" s="240">
        <f t="shared" si="16"/>
        <v>-15.428889999999967</v>
      </c>
      <c r="U72" s="241">
        <f t="shared" si="17"/>
        <v>18.140000000000043</v>
      </c>
      <c r="V72" s="242">
        <f>IFERROR(VLOOKUP(A72,CUSTO!A:C,3,0),VLOOKUP(B72,CUSTO!A:C,3,0))</f>
        <v>13.871766666666669</v>
      </c>
      <c r="W72" s="242">
        <f t="shared" si="18"/>
        <v>-214.02596200566626</v>
      </c>
      <c r="X72" s="245">
        <f t="shared" si="19"/>
        <v>-4.4408770957417985E-2</v>
      </c>
      <c r="Y72" s="242">
        <f t="shared" si="20"/>
        <v>251.63384733333399</v>
      </c>
      <c r="Z72" s="243" t="s">
        <v>490</v>
      </c>
    </row>
    <row r="73" spans="1:26" ht="15" customHeight="1" x14ac:dyDescent="0.25">
      <c r="A73" s="233">
        <v>2701060009</v>
      </c>
      <c r="B73" s="233" t="s">
        <v>13340</v>
      </c>
      <c r="C73" s="234" t="s">
        <v>395</v>
      </c>
      <c r="D73" s="287">
        <v>17.693100000000001</v>
      </c>
      <c r="E73" s="287">
        <f>IFERROR(IFERROR(VLOOKUP(B73,[1]Planilha1!$A$4:$C$277,3,0),VLOOKUP(A73,[1]Planilha1!$A$4:$C$277,3,0)),0)</f>
        <v>0</v>
      </c>
      <c r="F73" s="287">
        <f>IFERROR(IFERROR(VLOOKUP(A73,[2]Planilha1!$A$4:$C$258,3,0),VLOOKUP(B73,[2]Planilha1!$A$4:$C$258,3,0)),0)</f>
        <v>2.1055700000000002</v>
      </c>
      <c r="G73" s="287">
        <f>IFERROR(IFERROR(VLOOKUP(A73,[1]Planilha1!$A$4:$D$277,4,0),VLOOKUP(B73,[1]Planilha1!$A$4:$D$277,4,0)),0)</f>
        <v>4.7986699999999995</v>
      </c>
      <c r="H73" s="287">
        <f t="shared" si="15"/>
        <v>12.894430000000002</v>
      </c>
      <c r="I73" s="235" t="s">
        <v>228</v>
      </c>
      <c r="J73" s="236">
        <v>1</v>
      </c>
      <c r="K73" s="237">
        <f>VLOOKUP(A73,CONT_ANTE!A:D,4,0)</f>
        <v>15</v>
      </c>
      <c r="L73" s="237" t="str">
        <f t="shared" si="12"/>
        <v>ok</v>
      </c>
      <c r="M73" s="238">
        <f>IFERROR(VLOOKUP(A73,CONTAGEM!B:G,6,0),VLOOKUP(B73,CONTAGEM!B:G,6,0))</f>
        <v>15</v>
      </c>
      <c r="N73" s="293">
        <f t="shared" si="13"/>
        <v>621.78</v>
      </c>
      <c r="O73" s="238">
        <f>SUMIF(SISTEMA!B:B,A73,SISTEMA!I:I)/J73</f>
        <v>13.53684</v>
      </c>
      <c r="P73" s="238">
        <f>SUMIF(SISTEMA!B:B,B73,SISTEMA!I:I)</f>
        <v>0</v>
      </c>
      <c r="Q73" s="239">
        <f t="shared" si="11"/>
        <v>13.53684</v>
      </c>
      <c r="R73" s="238">
        <f t="shared" si="14"/>
        <v>561.12909167999999</v>
      </c>
      <c r="S73" s="237">
        <f>IFERROR(VLOOKUP(A73,DIF_ANTE!A:D,4,0),"0")/J73</f>
        <v>-2.6931000000000012</v>
      </c>
      <c r="T73" s="240">
        <f t="shared" si="16"/>
        <v>1.4631600000000002</v>
      </c>
      <c r="U73" s="241">
        <f t="shared" si="17"/>
        <v>4.1562600000000014</v>
      </c>
      <c r="V73" s="242">
        <f>IFERROR(VLOOKUP(A73,CUSTO!A:C,3,0),VLOOKUP(B73,CUSTO!A:C,3,0))</f>
        <v>41.451999999999998</v>
      </c>
      <c r="W73" s="242">
        <f t="shared" si="18"/>
        <v>60.650908320000006</v>
      </c>
      <c r="X73" s="245">
        <f t="shared" si="19"/>
        <v>0.1080872640882215</v>
      </c>
      <c r="Y73" s="242">
        <f t="shared" si="20"/>
        <v>172.28528952000005</v>
      </c>
      <c r="Z73" s="243" t="s">
        <v>13751</v>
      </c>
    </row>
    <row r="74" spans="1:26" ht="15" customHeight="1" x14ac:dyDescent="0.25">
      <c r="A74" s="233">
        <v>2701060003</v>
      </c>
      <c r="B74" s="233" t="s">
        <v>13340</v>
      </c>
      <c r="C74" s="234" t="s">
        <v>778</v>
      </c>
      <c r="D74" s="287">
        <v>4.7475700000000005</v>
      </c>
      <c r="E74" s="287">
        <f>IFERROR(IFERROR(VLOOKUP(B74,[1]Planilha1!$A$4:$C$277,3,0),VLOOKUP(A74,[1]Planilha1!$A$4:$C$277,3,0)),0)</f>
        <v>0</v>
      </c>
      <c r="F74" s="287">
        <f>IFERROR(IFERROR(VLOOKUP(A74,[2]Planilha1!$A$4:$C$258,3,0),VLOOKUP(B74,[2]Planilha1!$A$4:$C$258,3,0)),0)</f>
        <v>0.83678999999999992</v>
      </c>
      <c r="G74" s="287">
        <f>IFERROR(IFERROR(VLOOKUP(A74,[1]Planilha1!$A$4:$D$277,4,0),VLOOKUP(B74,[1]Planilha1!$A$4:$D$277,4,0)),0)</f>
        <v>0.83678999999999992</v>
      </c>
      <c r="H74" s="287">
        <f t="shared" si="15"/>
        <v>3.9107800000000008</v>
      </c>
      <c r="I74" s="235" t="s">
        <v>228</v>
      </c>
      <c r="J74" s="236">
        <v>1</v>
      </c>
      <c r="K74" s="237">
        <f>VLOOKUP(A74,CONT_ANTE!A:D,4,0)</f>
        <v>5</v>
      </c>
      <c r="L74" s="237" t="str">
        <f t="shared" si="12"/>
        <v>ok</v>
      </c>
      <c r="M74" s="238">
        <f>IFERROR(VLOOKUP(A74,CONTAGEM!B:G,6,0),VLOOKUP(B74,CONTAGEM!B:G,6,0))</f>
        <v>5</v>
      </c>
      <c r="N74" s="293">
        <f t="shared" si="13"/>
        <v>222.61</v>
      </c>
      <c r="O74" s="238">
        <f>SUMIF(SISTEMA!B:B,A74,SISTEMA!I:I)/J74</f>
        <v>3.9107799999999999</v>
      </c>
      <c r="P74" s="238">
        <f>SUMIF(SISTEMA!B:B,B74,SISTEMA!I:I)</f>
        <v>0</v>
      </c>
      <c r="Q74" s="239">
        <f t="shared" si="11"/>
        <v>3.9107799999999999</v>
      </c>
      <c r="R74" s="238">
        <f t="shared" si="14"/>
        <v>174.11574716000001</v>
      </c>
      <c r="S74" s="237">
        <f>IFERROR(VLOOKUP(A74,DIF_ANTE!A:D,4,0),"0")/J74</f>
        <v>0.25242999999999949</v>
      </c>
      <c r="T74" s="240">
        <f t="shared" si="16"/>
        <v>1.0892200000000001</v>
      </c>
      <c r="U74" s="241">
        <f t="shared" si="17"/>
        <v>0.83679000000000059</v>
      </c>
      <c r="V74" s="242">
        <f>IFERROR(VLOOKUP(A74,CUSTO!A:C,3,0),VLOOKUP(B74,CUSTO!A:C,3,0))</f>
        <v>44.522000000000006</v>
      </c>
      <c r="W74" s="242">
        <f t="shared" si="18"/>
        <v>48.494252840000009</v>
      </c>
      <c r="X74" s="245">
        <f t="shared" si="19"/>
        <v>0.2785173290238776</v>
      </c>
      <c r="Y74" s="242">
        <f t="shared" si="20"/>
        <v>37.255564380000031</v>
      </c>
      <c r="Z74" s="243" t="s">
        <v>13751</v>
      </c>
    </row>
    <row r="75" spans="1:26" ht="15" customHeight="1" x14ac:dyDescent="0.25">
      <c r="A75" s="233">
        <v>2701060008</v>
      </c>
      <c r="B75" s="233" t="s">
        <v>13340</v>
      </c>
      <c r="C75" s="234" t="s">
        <v>396</v>
      </c>
      <c r="D75" s="287">
        <v>1.85788</v>
      </c>
      <c r="E75" s="287">
        <f>IFERROR(IFERROR(VLOOKUP(B75,[1]Planilha1!$A$4:$C$277,3,0),VLOOKUP(A75,[1]Planilha1!$A$4:$C$277,3,0)),0)</f>
        <v>0</v>
      </c>
      <c r="F75" s="287">
        <f>IFERROR(IFERROR(VLOOKUP(A75,[2]Planilha1!$A$4:$C$258,3,0),VLOOKUP(B75,[2]Planilha1!$A$4:$C$258,3,0)),0)</f>
        <v>0.3075</v>
      </c>
      <c r="G75" s="287">
        <f>IFERROR(IFERROR(VLOOKUP(A75,[1]Planilha1!$A$4:$D$277,4,0),VLOOKUP(B75,[1]Planilha1!$A$4:$D$277,4,0)),0)</f>
        <v>0.3075</v>
      </c>
      <c r="H75" s="287">
        <f t="shared" si="15"/>
        <v>1.5503800000000001</v>
      </c>
      <c r="I75" s="235" t="s">
        <v>228</v>
      </c>
      <c r="J75" s="236">
        <v>1</v>
      </c>
      <c r="K75" s="237">
        <f>VLOOKUP(A75,CONT_ANTE!A:D,4,0)</f>
        <v>5</v>
      </c>
      <c r="L75" s="237" t="str">
        <f t="shared" si="12"/>
        <v>ok</v>
      </c>
      <c r="M75" s="238">
        <f>IFERROR(VLOOKUP(A75,CONTAGEM!B:G,6,0),VLOOKUP(B75,CONTAGEM!B:G,6,0))</f>
        <v>5</v>
      </c>
      <c r="N75" s="293">
        <f t="shared" si="13"/>
        <v>512.2399999999999</v>
      </c>
      <c r="O75" s="238">
        <f>SUMIF(SISTEMA!B:B,A75,SISTEMA!I:I)/J75</f>
        <v>1.7040000000000002</v>
      </c>
      <c r="P75" s="238">
        <f>SUMIF(SISTEMA!B:B,B75,SISTEMA!I:I)</f>
        <v>0</v>
      </c>
      <c r="Q75" s="239">
        <f t="shared" si="11"/>
        <v>1.7040000000000002</v>
      </c>
      <c r="R75" s="238">
        <f t="shared" si="14"/>
        <v>174.57139199999997</v>
      </c>
      <c r="S75" s="237">
        <f>IFERROR(VLOOKUP(A75,DIF_ANTE!A:D,4,0),"0")/J75</f>
        <v>3.1421200000000002</v>
      </c>
      <c r="T75" s="240">
        <f t="shared" si="16"/>
        <v>3.2959999999999998</v>
      </c>
      <c r="U75" s="241">
        <f t="shared" si="17"/>
        <v>0.15387999999999957</v>
      </c>
      <c r="V75" s="242">
        <f>IFERROR(VLOOKUP(A75,CUSTO!A:C,3,0),VLOOKUP(B75,CUSTO!A:C,3,0))</f>
        <v>102.44799999999998</v>
      </c>
      <c r="W75" s="242">
        <f t="shared" si="18"/>
        <v>337.66860799999989</v>
      </c>
      <c r="X75" s="245">
        <f t="shared" si="19"/>
        <v>1.9342723004694833</v>
      </c>
      <c r="Y75" s="242">
        <f t="shared" si="20"/>
        <v>15.764698239999953</v>
      </c>
      <c r="Z75" s="243" t="s">
        <v>13751</v>
      </c>
    </row>
    <row r="76" spans="1:26" ht="15" customHeight="1" x14ac:dyDescent="0.25">
      <c r="A76" s="233">
        <v>2701060007</v>
      </c>
      <c r="B76" s="233" t="s">
        <v>13340</v>
      </c>
      <c r="C76" s="234" t="s">
        <v>779</v>
      </c>
      <c r="D76" s="287">
        <v>1291.99</v>
      </c>
      <c r="E76" s="287">
        <f>IFERROR(IFERROR(VLOOKUP(B76,[1]Planilha1!$A$4:$C$277,3,0),VLOOKUP(A76,[1]Planilha1!$A$4:$C$277,3,0)),0)</f>
        <v>0</v>
      </c>
      <c r="F76" s="287">
        <f>IFERROR(IFERROR(VLOOKUP(A76,[2]Planilha1!$A$4:$C$258,3,0),VLOOKUP(B76,[2]Planilha1!$A$4:$C$258,3,0)),0)</f>
        <v>262.66000000000003</v>
      </c>
      <c r="G76" s="287">
        <f>IFERROR(IFERROR(VLOOKUP(A76,[1]Planilha1!$A$4:$D$277,4,0),VLOOKUP(B76,[1]Planilha1!$A$4:$D$277,4,0)),0)</f>
        <v>286.64999999999998</v>
      </c>
      <c r="H76" s="287">
        <f t="shared" si="15"/>
        <v>1005.34</v>
      </c>
      <c r="I76" s="235" t="s">
        <v>228</v>
      </c>
      <c r="J76" s="236">
        <v>1</v>
      </c>
      <c r="K76" s="237">
        <f>VLOOKUP(A76,CONT_ANTE!A:D,4,0)</f>
        <v>1268</v>
      </c>
      <c r="L76" s="237" t="str">
        <f t="shared" si="12"/>
        <v>ok</v>
      </c>
      <c r="M76" s="238">
        <f>IFERROR(VLOOKUP(A76,CONTAGEM!B:G,6,0),VLOOKUP(B76,CONTAGEM!B:G,6,0))</f>
        <v>1049</v>
      </c>
      <c r="N76" s="293">
        <f t="shared" si="13"/>
        <v>6639.9706899999992</v>
      </c>
      <c r="O76" s="238">
        <f>SUMIF(SISTEMA!B:B,A76,SISTEMA!I:I)/J76</f>
        <v>1050.74</v>
      </c>
      <c r="P76" s="238">
        <f>SUMIF(SISTEMA!B:B,B76,SISTEMA!I:I)</f>
        <v>0</v>
      </c>
      <c r="Q76" s="239">
        <f t="shared" si="11"/>
        <v>1050.74</v>
      </c>
      <c r="R76" s="238">
        <f t="shared" si="14"/>
        <v>6650.9845593999989</v>
      </c>
      <c r="S76" s="237">
        <f>IFERROR(VLOOKUP(A76,DIF_ANTE!A:D,4,0),"0")/J76</f>
        <v>-23.990000000000009</v>
      </c>
      <c r="T76" s="240">
        <f t="shared" si="16"/>
        <v>-1.7400000000000091</v>
      </c>
      <c r="U76" s="241">
        <f t="shared" si="17"/>
        <v>22.25</v>
      </c>
      <c r="V76" s="242">
        <f>IFERROR(VLOOKUP(A76,CUSTO!A:C,3,0),VLOOKUP(B76,CUSTO!A:C,3,0))</f>
        <v>6.3298099999999993</v>
      </c>
      <c r="W76" s="242">
        <f t="shared" si="18"/>
        <v>-11.013869400000056</v>
      </c>
      <c r="X76" s="245">
        <f t="shared" si="19"/>
        <v>-1.6559757884919287E-3</v>
      </c>
      <c r="Y76" s="242">
        <f t="shared" si="20"/>
        <v>140.83827249999999</v>
      </c>
      <c r="Z76" s="243" t="s">
        <v>13751</v>
      </c>
    </row>
    <row r="77" spans="1:26" ht="15" customHeight="1" x14ac:dyDescent="0.25">
      <c r="A77" s="233">
        <v>2701060004</v>
      </c>
      <c r="B77" s="233" t="s">
        <v>13340</v>
      </c>
      <c r="C77" s="234" t="s">
        <v>1749</v>
      </c>
      <c r="D77" s="287">
        <v>0</v>
      </c>
      <c r="E77" s="287">
        <f>IFERROR(IFERROR(VLOOKUP(B77,[1]Planilha1!$A$4:$C$277,3,0),VLOOKUP(A77,[1]Planilha1!$A$4:$C$277,3,0)),0)</f>
        <v>0</v>
      </c>
      <c r="F77" s="287">
        <f>IFERROR(IFERROR(VLOOKUP(A77,[2]Planilha1!$A$4:$C$258,3,0),VLOOKUP(B77,[2]Planilha1!$A$4:$C$258,3,0)),0)</f>
        <v>0</v>
      </c>
      <c r="G77" s="287">
        <f>IFERROR(IFERROR(VLOOKUP(A77,[1]Planilha1!$A$4:$D$277,4,0),VLOOKUP(B77,[1]Planilha1!$A$4:$D$277,4,0)),0)</f>
        <v>0</v>
      </c>
      <c r="H77" s="287">
        <f t="shared" si="15"/>
        <v>0</v>
      </c>
      <c r="I77" s="235" t="s">
        <v>228</v>
      </c>
      <c r="J77" s="236">
        <v>1</v>
      </c>
      <c r="K77" s="237">
        <f>VLOOKUP(A77,CONT_ANTE!A:D,4,0)</f>
        <v>0</v>
      </c>
      <c r="L77" s="237" t="str">
        <f t="shared" si="12"/>
        <v>ok</v>
      </c>
      <c r="M77" s="238">
        <f>IFERROR(VLOOKUP(A77,CONTAGEM!B:G,6,0),VLOOKUP(B77,CONTAGEM!B:G,6,0))</f>
        <v>0</v>
      </c>
      <c r="N77" s="293">
        <f t="shared" si="13"/>
        <v>0</v>
      </c>
      <c r="O77" s="238">
        <f>SUMIF(SISTEMA!B:B,A77,SISTEMA!I:I)/J77</f>
        <v>0</v>
      </c>
      <c r="P77" s="238">
        <f>SUMIF(SISTEMA!B:B,B77,SISTEMA!I:I)</f>
        <v>0</v>
      </c>
      <c r="Q77" s="239">
        <f t="shared" si="11"/>
        <v>0</v>
      </c>
      <c r="R77" s="238">
        <f t="shared" si="14"/>
        <v>0</v>
      </c>
      <c r="S77" s="237">
        <f>IFERROR(VLOOKUP(A77,DIF_ANTE!A:D,4,0),"0")/J77</f>
        <v>0</v>
      </c>
      <c r="T77" s="240">
        <f t="shared" si="16"/>
        <v>0</v>
      </c>
      <c r="U77" s="241">
        <f t="shared" si="17"/>
        <v>0</v>
      </c>
      <c r="V77" s="242">
        <f>IFERROR(VLOOKUP(A77,CUSTO!A:C,3,0),VLOOKUP(B77,CUSTO!A:C,3,0))</f>
        <v>3.7268749689440996</v>
      </c>
      <c r="W77" s="242">
        <f t="shared" si="18"/>
        <v>0</v>
      </c>
      <c r="X77" s="245" t="str">
        <f t="shared" si="19"/>
        <v/>
      </c>
      <c r="Y77" s="242">
        <f t="shared" si="20"/>
        <v>0</v>
      </c>
      <c r="Z77" s="243" t="s">
        <v>490</v>
      </c>
    </row>
    <row r="78" spans="1:26" ht="15" customHeight="1" x14ac:dyDescent="0.25">
      <c r="A78" s="233">
        <v>2701060002</v>
      </c>
      <c r="B78" s="233" t="s">
        <v>13340</v>
      </c>
      <c r="C78" s="234" t="s">
        <v>777</v>
      </c>
      <c r="D78" s="287">
        <v>4</v>
      </c>
      <c r="E78" s="287">
        <f>IFERROR(IFERROR(VLOOKUP(B78,[1]Planilha1!$A$4:$C$277,3,0),VLOOKUP(A78,[1]Planilha1!$A$4:$C$277,3,0)),0)</f>
        <v>0</v>
      </c>
      <c r="F78" s="287">
        <f>IFERROR(IFERROR(VLOOKUP(A78,[2]Planilha1!$A$4:$C$258,3,0),VLOOKUP(B78,[2]Planilha1!$A$4:$C$258,3,0)),0)</f>
        <v>0</v>
      </c>
      <c r="G78" s="287">
        <f>IFERROR(IFERROR(VLOOKUP(A78,[1]Planilha1!$A$4:$D$277,4,0),VLOOKUP(B78,[1]Planilha1!$A$4:$D$277,4,0)),0)</f>
        <v>0</v>
      </c>
      <c r="H78" s="287">
        <f t="shared" si="15"/>
        <v>4</v>
      </c>
      <c r="I78" s="235" t="s">
        <v>228</v>
      </c>
      <c r="J78" s="236">
        <v>1</v>
      </c>
      <c r="K78" s="237">
        <f>VLOOKUP(A78,CONT_ANTE!A:D,4,0)</f>
        <v>0</v>
      </c>
      <c r="L78" s="237" t="str">
        <f t="shared" si="12"/>
        <v>ok</v>
      </c>
      <c r="M78" s="238">
        <f>IFERROR(VLOOKUP(A78,CONTAGEM!B:G,6,0),VLOOKUP(B78,CONTAGEM!B:G,6,0))</f>
        <v>0</v>
      </c>
      <c r="N78" s="293">
        <f t="shared" si="13"/>
        <v>0</v>
      </c>
      <c r="O78" s="238">
        <f>SUMIF(SISTEMA!B:B,A78,SISTEMA!I:I)/J78</f>
        <v>4</v>
      </c>
      <c r="P78" s="238">
        <f>SUMIF(SISTEMA!B:B,B78,SISTEMA!I:I)</f>
        <v>0</v>
      </c>
      <c r="Q78" s="239">
        <f t="shared" si="11"/>
        <v>4</v>
      </c>
      <c r="R78" s="238">
        <f t="shared" si="14"/>
        <v>67.74499999999999</v>
      </c>
      <c r="S78" s="237">
        <f>IFERROR(VLOOKUP(A78,DIF_ANTE!A:D,4,0),"0")/J78</f>
        <v>-4</v>
      </c>
      <c r="T78" s="240">
        <f t="shared" si="16"/>
        <v>-4</v>
      </c>
      <c r="U78" s="241">
        <f t="shared" si="17"/>
        <v>0</v>
      </c>
      <c r="V78" s="242">
        <f>IFERROR(VLOOKUP(A78,CUSTO!A:C,3,0),VLOOKUP(B78,CUSTO!A:C,3,0))</f>
        <v>16.936249999999998</v>
      </c>
      <c r="W78" s="242">
        <f t="shared" si="18"/>
        <v>-67.74499999999999</v>
      </c>
      <c r="X78" s="245">
        <f t="shared" si="19"/>
        <v>-1</v>
      </c>
      <c r="Y78" s="242">
        <f t="shared" si="20"/>
        <v>0</v>
      </c>
      <c r="Z78" s="243" t="s">
        <v>490</v>
      </c>
    </row>
    <row r="79" spans="1:26" ht="15" customHeight="1" x14ac:dyDescent="0.25">
      <c r="A79" s="233">
        <v>2701060010</v>
      </c>
      <c r="B79" s="233" t="s">
        <v>13340</v>
      </c>
      <c r="C79" s="234" t="s">
        <v>1751</v>
      </c>
      <c r="D79" s="287">
        <v>28.401589999999999</v>
      </c>
      <c r="E79" s="287">
        <f>IFERROR(IFERROR(VLOOKUP(B79,[1]Planilha1!$A$4:$C$277,3,0),VLOOKUP(A79,[1]Planilha1!$A$4:$C$277,3,0)),0)</f>
        <v>0</v>
      </c>
      <c r="F79" s="287">
        <f>IFERROR(IFERROR(VLOOKUP(A79,[2]Planilha1!$A$4:$C$258,3,0),VLOOKUP(B79,[2]Planilha1!$A$4:$C$258,3,0)),0)</f>
        <v>3.44523</v>
      </c>
      <c r="G79" s="287">
        <f>IFERROR(IFERROR(VLOOKUP(A79,[1]Planilha1!$A$4:$D$277,4,0),VLOOKUP(B79,[1]Planilha1!$A$4:$D$277,4,0)),0)</f>
        <v>21.846820000000001</v>
      </c>
      <c r="H79" s="287">
        <f t="shared" si="15"/>
        <v>6.5547699999999978</v>
      </c>
      <c r="I79" s="235" t="s">
        <v>228</v>
      </c>
      <c r="J79" s="236">
        <v>1</v>
      </c>
      <c r="K79" s="237">
        <f>VLOOKUP(A79,CONT_ANTE!A:D,4,0)</f>
        <v>25</v>
      </c>
      <c r="L79" s="237" t="str">
        <f t="shared" si="12"/>
        <v>ok</v>
      </c>
      <c r="M79" s="238">
        <f>IFERROR(VLOOKUP(A79,CONTAGEM!B:G,6,0),VLOOKUP(B79,CONTAGEM!B:G,6,0))</f>
        <v>5</v>
      </c>
      <c r="N79" s="293">
        <f t="shared" si="13"/>
        <v>385.42250000000001</v>
      </c>
      <c r="O79" s="238">
        <f>SUMIF(SISTEMA!B:B,A79,SISTEMA!I:I)/J79</f>
        <v>8.4680400000000002</v>
      </c>
      <c r="P79" s="238">
        <f>SUMIF(SISTEMA!B:B,B79,SISTEMA!I:I)</f>
        <v>0</v>
      </c>
      <c r="Q79" s="239">
        <f t="shared" si="11"/>
        <v>8.4680400000000002</v>
      </c>
      <c r="R79" s="238">
        <f t="shared" si="14"/>
        <v>652.7546293800001</v>
      </c>
      <c r="S79" s="237">
        <f>IFERROR(VLOOKUP(A79,DIF_ANTE!A:D,4,0),"0")/J79</f>
        <v>-3.4015899999999988</v>
      </c>
      <c r="T79" s="240">
        <f t="shared" si="16"/>
        <v>-3.4680400000000002</v>
      </c>
      <c r="U79" s="241">
        <f t="shared" si="17"/>
        <v>-6.6450000000001452E-2</v>
      </c>
      <c r="V79" s="242">
        <f>IFERROR(VLOOKUP(A79,CUSTO!A:C,3,0),VLOOKUP(B79,CUSTO!A:C,3,0))</f>
        <v>77.084500000000006</v>
      </c>
      <c r="W79" s="242">
        <f t="shared" si="18"/>
        <v>-267.33212938000003</v>
      </c>
      <c r="X79" s="245">
        <f t="shared" si="19"/>
        <v>-0.40954459355411643</v>
      </c>
      <c r="Y79" s="242">
        <f t="shared" si="20"/>
        <v>-5.1222650250001127</v>
      </c>
      <c r="Z79" s="243" t="s">
        <v>13751</v>
      </c>
    </row>
    <row r="80" spans="1:26" ht="15" customHeight="1" x14ac:dyDescent="0.25">
      <c r="A80" s="233">
        <v>2701060001</v>
      </c>
      <c r="B80" s="233" t="s">
        <v>13340</v>
      </c>
      <c r="C80" s="234" t="s">
        <v>776</v>
      </c>
      <c r="D80" s="287">
        <v>7.0339999999999998</v>
      </c>
      <c r="E80" s="287">
        <f>IFERROR(IFERROR(VLOOKUP(B80,[1]Planilha1!$A$4:$C$277,3,0),VLOOKUP(A80,[1]Planilha1!$A$4:$C$277,3,0)),0)</f>
        <v>0</v>
      </c>
      <c r="F80" s="287">
        <f>IFERROR(IFERROR(VLOOKUP(A80,[2]Planilha1!$A$4:$C$258,3,0),VLOOKUP(B80,[2]Planilha1!$A$4:$C$258,3,0)),0)</f>
        <v>2.13835</v>
      </c>
      <c r="G80" s="287">
        <f>IFERROR(IFERROR(VLOOKUP(A80,[1]Planilha1!$A$4:$D$277,4,0),VLOOKUP(B80,[1]Planilha1!$A$4:$D$277,4,0)),0)</f>
        <v>4.1723499999999998</v>
      </c>
      <c r="H80" s="287">
        <f t="shared" si="15"/>
        <v>2.86165</v>
      </c>
      <c r="I80" s="235" t="s">
        <v>228</v>
      </c>
      <c r="J80" s="236">
        <v>1</v>
      </c>
      <c r="K80" s="237">
        <f>VLOOKUP(A80,CONT_ANTE!A:D,4,0)</f>
        <v>5</v>
      </c>
      <c r="L80" s="237" t="str">
        <f t="shared" si="12"/>
        <v>ok</v>
      </c>
      <c r="M80" s="238">
        <f>IFERROR(VLOOKUP(A80,CONTAGEM!B:G,6,0),VLOOKUP(B80,CONTAGEM!B:G,6,0))</f>
        <v>5</v>
      </c>
      <c r="N80" s="293">
        <f t="shared" si="13"/>
        <v>271.91500000000002</v>
      </c>
      <c r="O80" s="238">
        <f>SUMIF(SISTEMA!B:B,A80,SISTEMA!I:I)/J80</f>
        <v>2.86165</v>
      </c>
      <c r="P80" s="238">
        <f>SUMIF(SISTEMA!B:B,B80,SISTEMA!I:I)</f>
        <v>0</v>
      </c>
      <c r="Q80" s="239">
        <f t="shared" si="11"/>
        <v>2.86165</v>
      </c>
      <c r="R80" s="238">
        <f t="shared" si="14"/>
        <v>155.62511195000002</v>
      </c>
      <c r="S80" s="237">
        <f>IFERROR(VLOOKUP(A80,DIF_ANTE!A:D,4,0),"0")/J80</f>
        <v>-2.0339999999999998</v>
      </c>
      <c r="T80" s="240">
        <f t="shared" si="16"/>
        <v>2.13835</v>
      </c>
      <c r="U80" s="241">
        <f t="shared" si="17"/>
        <v>4.1723499999999998</v>
      </c>
      <c r="V80" s="242">
        <f>IFERROR(VLOOKUP(A80,CUSTO!A:C,3,0),VLOOKUP(B80,CUSTO!A:C,3,0))</f>
        <v>54.383000000000003</v>
      </c>
      <c r="W80" s="242">
        <f t="shared" si="18"/>
        <v>116.28988805</v>
      </c>
      <c r="X80" s="245">
        <f t="shared" si="19"/>
        <v>0.74724372302692499</v>
      </c>
      <c r="Y80" s="242">
        <f t="shared" si="20"/>
        <v>226.90491005000001</v>
      </c>
      <c r="Z80" s="243" t="s">
        <v>13751</v>
      </c>
    </row>
    <row r="81" spans="1:27" ht="15" customHeight="1" x14ac:dyDescent="0.25">
      <c r="A81" s="233">
        <v>2701050002</v>
      </c>
      <c r="B81" s="233" t="s">
        <v>13340</v>
      </c>
      <c r="C81" s="234" t="s">
        <v>749</v>
      </c>
      <c r="D81" s="287">
        <v>86</v>
      </c>
      <c r="E81" s="287">
        <f>IFERROR(IFERROR(VLOOKUP(B81,[1]Planilha1!$A$4:$C$277,3,0),VLOOKUP(A81,[1]Planilha1!$A$4:$C$277,3,0)),0)</f>
        <v>0</v>
      </c>
      <c r="F81" s="287">
        <f>IFERROR(IFERROR(VLOOKUP(A81,[2]Planilha1!$A$4:$C$258,3,0),VLOOKUP(B81,[2]Planilha1!$A$4:$C$258,3,0)),0)</f>
        <v>0</v>
      </c>
      <c r="G81" s="287">
        <f>IFERROR(IFERROR(VLOOKUP(A81,[1]Planilha1!$A$4:$D$277,4,0),VLOOKUP(B81,[1]Planilha1!$A$4:$D$277,4,0)),0)</f>
        <v>0</v>
      </c>
      <c r="H81" s="287">
        <f t="shared" si="15"/>
        <v>86</v>
      </c>
      <c r="I81" s="235" t="s">
        <v>469</v>
      </c>
      <c r="J81" s="236">
        <v>1</v>
      </c>
      <c r="K81" s="237">
        <f>VLOOKUP(A81,CONT_ANTE!A:D,4,0)</f>
        <v>0</v>
      </c>
      <c r="L81" s="237" t="str">
        <f t="shared" si="12"/>
        <v>!@##@!</v>
      </c>
      <c r="M81" s="238">
        <f>IFERROR(VLOOKUP(A81,CONTAGEM!B:G,6,0),VLOOKUP(B81,CONTAGEM!B:G,6,0))</f>
        <v>1000</v>
      </c>
      <c r="N81" s="293">
        <f t="shared" si="13"/>
        <v>17860</v>
      </c>
      <c r="O81" s="238">
        <f>SUMIF(SISTEMA!B:B,A81,SISTEMA!I:I)/J81</f>
        <v>86</v>
      </c>
      <c r="P81" s="238">
        <f>SUMIF(SISTEMA!B:B,B81,SISTEMA!I:I)</f>
        <v>0</v>
      </c>
      <c r="Q81" s="239">
        <f t="shared" si="11"/>
        <v>86</v>
      </c>
      <c r="R81" s="238">
        <f t="shared" si="14"/>
        <v>1535.96</v>
      </c>
      <c r="S81" s="237">
        <f>IFERROR(VLOOKUP(A81,DIF_ANTE!A:D,4,0),"0")/J81</f>
        <v>-86</v>
      </c>
      <c r="T81" s="240">
        <f t="shared" si="16"/>
        <v>914</v>
      </c>
      <c r="U81" s="241">
        <f t="shared" si="17"/>
        <v>1000</v>
      </c>
      <c r="V81" s="242">
        <f>IFERROR(VLOOKUP(A81,CUSTO!A:C,3,0),VLOOKUP(B81,CUSTO!A:C,3,0))</f>
        <v>17.86</v>
      </c>
      <c r="W81" s="242">
        <f t="shared" si="18"/>
        <v>16324.039999999999</v>
      </c>
      <c r="X81" s="245">
        <f t="shared" si="19"/>
        <v>10.627906976744185</v>
      </c>
      <c r="Y81" s="242">
        <f t="shared" si="20"/>
        <v>17860</v>
      </c>
      <c r="Z81" s="255" t="s">
        <v>13755</v>
      </c>
    </row>
    <row r="82" spans="1:27" ht="15" customHeight="1" x14ac:dyDescent="0.25">
      <c r="A82" s="233">
        <v>2701070006</v>
      </c>
      <c r="B82" s="233" t="s">
        <v>13340</v>
      </c>
      <c r="C82" s="234" t="s">
        <v>782</v>
      </c>
      <c r="D82" s="287">
        <v>177.73505999999998</v>
      </c>
      <c r="E82" s="287">
        <f>IFERROR(IFERROR(VLOOKUP(B82,[1]Planilha1!$A$4:$C$277,3,0),VLOOKUP(A82,[1]Planilha1!$A$4:$C$277,3,0)),0)</f>
        <v>0</v>
      </c>
      <c r="F82" s="287">
        <f>IFERROR(IFERROR(VLOOKUP(A82,[2]Planilha1!$A$4:$C$258,3,0),VLOOKUP(B82,[2]Planilha1!$A$4:$C$258,3,0)),0)</f>
        <v>73.427669999999992</v>
      </c>
      <c r="G82" s="287">
        <f>IFERROR(IFERROR(VLOOKUP(A82,[1]Planilha1!$A$4:$D$277,4,0),VLOOKUP(B82,[1]Planilha1!$A$4:$D$277,4,0)),0)</f>
        <v>73.427669999999992</v>
      </c>
      <c r="H82" s="287">
        <f t="shared" si="15"/>
        <v>104.30738999999998</v>
      </c>
      <c r="I82" s="235" t="s">
        <v>220</v>
      </c>
      <c r="J82" s="236">
        <v>1</v>
      </c>
      <c r="K82" s="237">
        <f>VLOOKUP(A82,CONT_ANTE!A:D,4,0)</f>
        <v>177.3</v>
      </c>
      <c r="L82" s="237" t="str">
        <f t="shared" si="12"/>
        <v>ok</v>
      </c>
      <c r="M82" s="238">
        <f>IFERROR(VLOOKUP(A82,CONTAGEM!B:G,6,0),VLOOKUP(B82,CONTAGEM!B:G,6,0))</f>
        <v>113</v>
      </c>
      <c r="N82" s="293">
        <f t="shared" si="13"/>
        <v>2720.8874499999997</v>
      </c>
      <c r="O82" s="238">
        <f>SUMIF(SISTEMA!B:B,A82,SISTEMA!I:I)/J82</f>
        <v>105.61739</v>
      </c>
      <c r="P82" s="238">
        <f>SUMIF(SISTEMA!B:B,B82,SISTEMA!I:I)</f>
        <v>0</v>
      </c>
      <c r="Q82" s="239">
        <f t="shared" si="11"/>
        <v>105.61739</v>
      </c>
      <c r="R82" s="238">
        <f t="shared" si="14"/>
        <v>2543.1241677234998</v>
      </c>
      <c r="S82" s="237">
        <f>IFERROR(VLOOKUP(A82,DIF_ANTE!A:D,4,0),"0")/J82</f>
        <v>-0.43505999999996448</v>
      </c>
      <c r="T82" s="240">
        <f t="shared" si="16"/>
        <v>7.3826099999999997</v>
      </c>
      <c r="U82" s="241">
        <f t="shared" si="17"/>
        <v>7.8176699999999641</v>
      </c>
      <c r="V82" s="242">
        <f>IFERROR(VLOOKUP(A82,CUSTO!A:C,3,0),VLOOKUP(B82,CUSTO!A:C,3,0))</f>
        <v>24.078649999999996</v>
      </c>
      <c r="W82" s="242">
        <f t="shared" si="18"/>
        <v>177.76328227649995</v>
      </c>
      <c r="X82" s="245">
        <f t="shared" si="19"/>
        <v>6.9899568622174807E-2</v>
      </c>
      <c r="Y82" s="242">
        <f t="shared" si="20"/>
        <v>188.2389397454991</v>
      </c>
      <c r="Z82" s="243" t="s">
        <v>490</v>
      </c>
    </row>
    <row r="83" spans="1:27" ht="15" customHeight="1" x14ac:dyDescent="0.25">
      <c r="A83" s="233">
        <v>2701070005</v>
      </c>
      <c r="B83" s="233" t="s">
        <v>13340</v>
      </c>
      <c r="C83" s="234" t="s">
        <v>392</v>
      </c>
      <c r="D83" s="287">
        <v>75.760000000000005</v>
      </c>
      <c r="E83" s="287">
        <f>IFERROR(IFERROR(VLOOKUP(B83,[1]Planilha1!$A$4:$C$277,3,0),VLOOKUP(A83,[1]Planilha1!$A$4:$C$277,3,0)),0)</f>
        <v>0</v>
      </c>
      <c r="F83" s="287">
        <f>IFERROR(IFERROR(VLOOKUP(A83,[2]Planilha1!$A$4:$C$258,3,0),VLOOKUP(B83,[2]Planilha1!$A$4:$C$258,3,0)),0)</f>
        <v>32.129000000000005</v>
      </c>
      <c r="G83" s="287">
        <f>IFERROR(IFERROR(VLOOKUP(A83,[1]Planilha1!$A$4:$D$277,4,0),VLOOKUP(B83,[1]Planilha1!$A$4:$D$277,4,0)),0)</f>
        <v>32.128999999999998</v>
      </c>
      <c r="H83" s="287">
        <f t="shared" si="15"/>
        <v>43.631000000000007</v>
      </c>
      <c r="I83" s="235" t="s">
        <v>220</v>
      </c>
      <c r="J83" s="236">
        <v>1</v>
      </c>
      <c r="K83" s="237">
        <f>VLOOKUP(A83,CONT_ANTE!A:D,4,0)</f>
        <v>75</v>
      </c>
      <c r="L83" s="237" t="str">
        <f t="shared" si="12"/>
        <v>ok</v>
      </c>
      <c r="M83" s="238">
        <f>IFERROR(VLOOKUP(A83,CONTAGEM!B:G,6,0),VLOOKUP(B83,CONTAGEM!B:G,6,0))</f>
        <v>50</v>
      </c>
      <c r="N83" s="293">
        <f t="shared" si="13"/>
        <v>2342.0300000000002</v>
      </c>
      <c r="O83" s="238">
        <f>SUMIF(SISTEMA!B:B,A83,SISTEMA!I:I)/J83</f>
        <v>47.231000000000002</v>
      </c>
      <c r="P83" s="238">
        <f>SUMIF(SISTEMA!B:B,B83,SISTEMA!I:I)</f>
        <v>0</v>
      </c>
      <c r="Q83" s="239">
        <f t="shared" si="11"/>
        <v>47.231000000000002</v>
      </c>
      <c r="R83" s="238">
        <f t="shared" si="14"/>
        <v>2212.3283786000002</v>
      </c>
      <c r="S83" s="237">
        <f>IFERROR(VLOOKUP(A83,DIF_ANTE!A:D,4,0),"0")/J83</f>
        <v>-0.76000000000000512</v>
      </c>
      <c r="T83" s="240">
        <f t="shared" si="16"/>
        <v>2.7689999999999984</v>
      </c>
      <c r="U83" s="241">
        <f t="shared" si="17"/>
        <v>3.5290000000000035</v>
      </c>
      <c r="V83" s="242">
        <f>IFERROR(VLOOKUP(A83,CUSTO!A:C,3,0),VLOOKUP(B83,CUSTO!A:C,3,0))</f>
        <v>46.840600000000002</v>
      </c>
      <c r="W83" s="242">
        <f t="shared" si="18"/>
        <v>129.70162139999994</v>
      </c>
      <c r="X83" s="245">
        <f t="shared" si="19"/>
        <v>5.8626749380703315E-2</v>
      </c>
      <c r="Y83" s="242">
        <f t="shared" si="20"/>
        <v>165.30047740000018</v>
      </c>
      <c r="Z83" s="243" t="s">
        <v>490</v>
      </c>
    </row>
    <row r="84" spans="1:27" ht="15" customHeight="1" x14ac:dyDescent="0.25">
      <c r="A84" s="233">
        <v>2701070004</v>
      </c>
      <c r="B84" s="233" t="s">
        <v>13340</v>
      </c>
      <c r="C84" s="234" t="s">
        <v>781</v>
      </c>
      <c r="D84" s="287">
        <v>92.984999999999999</v>
      </c>
      <c r="E84" s="287">
        <f>IFERROR(IFERROR(VLOOKUP(B84,[1]Planilha1!$A$4:$C$277,3,0),VLOOKUP(A84,[1]Planilha1!$A$4:$C$277,3,0)),0)</f>
        <v>600</v>
      </c>
      <c r="F84" s="287">
        <f>IFERROR(IFERROR(VLOOKUP(A84,[2]Planilha1!$A$4:$C$258,3,0),VLOOKUP(B84,[2]Planilha1!$A$4:$C$258,3,0)),0)</f>
        <v>74.368999999999986</v>
      </c>
      <c r="G84" s="287">
        <f>IFERROR(IFERROR(VLOOKUP(A84,[1]Planilha1!$A$4:$D$277,4,0),VLOOKUP(B84,[1]Planilha1!$A$4:$D$277,4,0)),0)</f>
        <v>274.36900000000003</v>
      </c>
      <c r="H84" s="287">
        <f t="shared" si="15"/>
        <v>418.61599999999999</v>
      </c>
      <c r="I84" s="235" t="s">
        <v>220</v>
      </c>
      <c r="J84" s="236">
        <v>1</v>
      </c>
      <c r="K84" s="237">
        <f>VLOOKUP(A84,CONT_ANTE!A:D,4,0)</f>
        <v>78</v>
      </c>
      <c r="L84" s="237" t="str">
        <f t="shared" si="12"/>
        <v>ok</v>
      </c>
      <c r="M84" s="238">
        <f>IFERROR(VLOOKUP(A84,CONTAGEM!B:G,6,0),VLOOKUP(B84,CONTAGEM!B:G,6,0))</f>
        <v>433</v>
      </c>
      <c r="N84" s="293">
        <f t="shared" si="13"/>
        <v>5181.9924499999997</v>
      </c>
      <c r="O84" s="238">
        <f>SUMIF(SISTEMA!B:B,A84,SISTEMA!I:I)/J84</f>
        <v>466.65600000000001</v>
      </c>
      <c r="P84" s="238">
        <f>SUMIF(SISTEMA!B:B,B84,SISTEMA!I:I)</f>
        <v>0</v>
      </c>
      <c r="Q84" s="239">
        <f t="shared" si="11"/>
        <v>466.65600000000001</v>
      </c>
      <c r="R84" s="238">
        <f t="shared" si="14"/>
        <v>5584.7756783999994</v>
      </c>
      <c r="S84" s="237">
        <f>IFERROR(VLOOKUP(A84,DIF_ANTE!A:D,4,0),"0")/J84</f>
        <v>-14.984999999999999</v>
      </c>
      <c r="T84" s="240">
        <f t="shared" si="16"/>
        <v>-33.656000000000006</v>
      </c>
      <c r="U84" s="241">
        <f t="shared" si="17"/>
        <v>-18.671000000000006</v>
      </c>
      <c r="V84" s="242">
        <f>IFERROR(VLOOKUP(A84,CUSTO!A:C,3,0),VLOOKUP(B84,CUSTO!A:C,3,0))</f>
        <v>11.967649999999999</v>
      </c>
      <c r="W84" s="242">
        <f t="shared" si="18"/>
        <v>-402.78322840000004</v>
      </c>
      <c r="X84" s="245">
        <f t="shared" si="19"/>
        <v>-7.2121648494822749E-2</v>
      </c>
      <c r="Y84" s="242">
        <f t="shared" si="20"/>
        <v>-223.44799315000006</v>
      </c>
      <c r="Z84" s="243" t="s">
        <v>490</v>
      </c>
      <c r="AA84" s="288"/>
    </row>
    <row r="85" spans="1:27" ht="15" customHeight="1" x14ac:dyDescent="0.25">
      <c r="A85" s="233">
        <v>2701070003</v>
      </c>
      <c r="B85" s="233" t="s">
        <v>13340</v>
      </c>
      <c r="C85" s="234" t="s">
        <v>400</v>
      </c>
      <c r="D85" s="287">
        <v>20.470510000000001</v>
      </c>
      <c r="E85" s="287">
        <f>IFERROR(IFERROR(VLOOKUP(B85,[1]Planilha1!$A$4:$C$277,3,0),VLOOKUP(A85,[1]Planilha1!$A$4:$C$277,3,0)),0)</f>
        <v>19.52</v>
      </c>
      <c r="F85" s="287">
        <f>IFERROR(IFERROR(VLOOKUP(A85,[2]Planilha1!$A$4:$C$258,3,0),VLOOKUP(B85,[2]Planilha1!$A$4:$C$258,3,0)),0)</f>
        <v>0.63</v>
      </c>
      <c r="G85" s="287">
        <f>IFERROR(IFERROR(VLOOKUP(A85,[1]Planilha1!$A$4:$D$277,4,0),VLOOKUP(B85,[1]Planilha1!$A$4:$D$277,4,0)),0)</f>
        <v>20.149999999999999</v>
      </c>
      <c r="H85" s="287">
        <f t="shared" si="15"/>
        <v>19.840510000000002</v>
      </c>
      <c r="I85" s="235" t="s">
        <v>220</v>
      </c>
      <c r="J85" s="236">
        <v>1</v>
      </c>
      <c r="K85" s="237">
        <f>VLOOKUP(A85,CONT_ANTE!A:D,4,0)</f>
        <v>21</v>
      </c>
      <c r="L85" s="237" t="str">
        <f t="shared" si="12"/>
        <v>ok</v>
      </c>
      <c r="M85" s="238">
        <f>IFERROR(VLOOKUP(A85,CONTAGEM!B:G,6,0),VLOOKUP(B85,CONTAGEM!B:G,6,0))</f>
        <v>21.5</v>
      </c>
      <c r="N85" s="293">
        <f t="shared" si="13"/>
        <v>3700.6444999999999</v>
      </c>
      <c r="O85" s="238">
        <f>SUMIF(SISTEMA!B:B,A85,SISTEMA!I:I)/J85</f>
        <v>19.840509999999998</v>
      </c>
      <c r="P85" s="238">
        <f>SUMIF(SISTEMA!B:B,B85,SISTEMA!I:I)</f>
        <v>0</v>
      </c>
      <c r="Q85" s="239">
        <f t="shared" si="11"/>
        <v>19.840509999999998</v>
      </c>
      <c r="R85" s="238">
        <f t="shared" si="14"/>
        <v>3415.0081027299993</v>
      </c>
      <c r="S85" s="237">
        <f>IFERROR(VLOOKUP(A85,DIF_ANTE!A:D,4,0),"0")/J85</f>
        <v>0.52948999999999913</v>
      </c>
      <c r="T85" s="240">
        <f t="shared" si="16"/>
        <v>1.6594900000000017</v>
      </c>
      <c r="U85" s="241">
        <f t="shared" si="17"/>
        <v>1.1300000000000026</v>
      </c>
      <c r="V85" s="242">
        <f>IFERROR(VLOOKUP(A85,CUSTO!A:C,3,0),VLOOKUP(B85,CUSTO!A:C,3,0))</f>
        <v>172.12299999999999</v>
      </c>
      <c r="W85" s="242">
        <f t="shared" si="18"/>
        <v>285.63639727000026</v>
      </c>
      <c r="X85" s="245">
        <f t="shared" si="19"/>
        <v>8.3641499134850958E-2</v>
      </c>
      <c r="Y85" s="242">
        <f t="shared" si="20"/>
        <v>194.49899000000042</v>
      </c>
      <c r="Z85" s="243" t="s">
        <v>490</v>
      </c>
    </row>
    <row r="86" spans="1:27" ht="15" customHeight="1" x14ac:dyDescent="0.25">
      <c r="A86" s="233">
        <v>2701070002</v>
      </c>
      <c r="B86" s="233" t="s">
        <v>13340</v>
      </c>
      <c r="C86" s="234" t="s">
        <v>780</v>
      </c>
      <c r="D86" s="287">
        <v>130.547</v>
      </c>
      <c r="E86" s="287">
        <f>IFERROR(IFERROR(VLOOKUP(B86,[1]Planilha1!$A$4:$C$277,3,0),VLOOKUP(A86,[1]Planilha1!$A$4:$C$277,3,0)),0)</f>
        <v>0</v>
      </c>
      <c r="F86" s="287">
        <f>IFERROR(IFERROR(VLOOKUP(A86,[2]Planilha1!$A$4:$C$258,3,0),VLOOKUP(B86,[2]Planilha1!$A$4:$C$258,3,0)),0)</f>
        <v>24.21</v>
      </c>
      <c r="G86" s="287">
        <f>IFERROR(IFERROR(VLOOKUP(A86,[1]Planilha1!$A$4:$D$277,4,0),VLOOKUP(B86,[1]Planilha1!$A$4:$D$277,4,0)),0)</f>
        <v>24.21</v>
      </c>
      <c r="H86" s="287">
        <f t="shared" si="15"/>
        <v>106.33699999999999</v>
      </c>
      <c r="I86" s="235" t="s">
        <v>220</v>
      </c>
      <c r="J86" s="236">
        <v>1</v>
      </c>
      <c r="K86" s="237">
        <f>VLOOKUP(A86,CONT_ANTE!A:D,4,0)</f>
        <v>122</v>
      </c>
      <c r="L86" s="237" t="str">
        <f t="shared" si="12"/>
        <v>ok</v>
      </c>
      <c r="M86" s="238">
        <f>IFERROR(VLOOKUP(A86,CONTAGEM!B:G,6,0),VLOOKUP(B86,CONTAGEM!B:G,6,0))</f>
        <v>108.5</v>
      </c>
      <c r="N86" s="293">
        <f t="shared" si="13"/>
        <v>2895.6769333333332</v>
      </c>
      <c r="O86" s="238">
        <f>SUMIF(SISTEMA!B:B,A86,SISTEMA!I:I)/J86</f>
        <v>108.297</v>
      </c>
      <c r="P86" s="238">
        <f>SUMIF(SISTEMA!B:B,B86,SISTEMA!I:I)</f>
        <v>0</v>
      </c>
      <c r="Q86" s="239">
        <f t="shared" si="11"/>
        <v>108.297</v>
      </c>
      <c r="R86" s="238">
        <f t="shared" si="14"/>
        <v>2890.2592151999997</v>
      </c>
      <c r="S86" s="237">
        <f>IFERROR(VLOOKUP(A86,DIF_ANTE!A:D,4,0),"0")/J86</f>
        <v>-8.546999999999997</v>
      </c>
      <c r="T86" s="240">
        <f t="shared" si="16"/>
        <v>0.20300000000000296</v>
      </c>
      <c r="U86" s="241">
        <f t="shared" si="17"/>
        <v>8.75</v>
      </c>
      <c r="V86" s="242">
        <f>IFERROR(VLOOKUP(A86,CUSTO!A:C,3,0),VLOOKUP(B86,CUSTO!A:C,3,0))</f>
        <v>26.688266666666664</v>
      </c>
      <c r="W86" s="242">
        <f t="shared" si="18"/>
        <v>5.4177181333334117</v>
      </c>
      <c r="X86" s="245">
        <f t="shared" si="19"/>
        <v>1.8744748238640309E-3</v>
      </c>
      <c r="Y86" s="242">
        <f t="shared" si="20"/>
        <v>233.52233333333331</v>
      </c>
      <c r="Z86" s="243" t="s">
        <v>490</v>
      </c>
    </row>
    <row r="87" spans="1:27" ht="15" customHeight="1" x14ac:dyDescent="0.25">
      <c r="A87" s="233">
        <v>2701070001</v>
      </c>
      <c r="B87" s="233" t="s">
        <v>13340</v>
      </c>
      <c r="C87" s="234" t="s">
        <v>404</v>
      </c>
      <c r="D87" s="287">
        <v>265.73900000000003</v>
      </c>
      <c r="E87" s="287">
        <f>IFERROR(IFERROR(VLOOKUP(B87,[1]Planilha1!$A$4:$C$277,3,0),VLOOKUP(A87,[1]Planilha1!$A$4:$C$277,3,0)),0)</f>
        <v>155.07999999999998</v>
      </c>
      <c r="F87" s="287">
        <f>IFERROR(IFERROR(VLOOKUP(A87,[2]Planilha1!$A$4:$C$258,3,0),VLOOKUP(B87,[2]Planilha1!$A$4:$C$258,3,0)),0)</f>
        <v>108.73204999999999</v>
      </c>
      <c r="G87" s="287">
        <f>IFERROR(IFERROR(VLOOKUP(A87,[1]Planilha1!$A$4:$D$277,4,0),VLOOKUP(B87,[1]Planilha1!$A$4:$D$277,4,0)),0)</f>
        <v>213.81204999999997</v>
      </c>
      <c r="H87" s="287">
        <f t="shared" si="15"/>
        <v>207.00695000000005</v>
      </c>
      <c r="I87" s="235" t="s">
        <v>220</v>
      </c>
      <c r="J87" s="236">
        <v>1</v>
      </c>
      <c r="K87" s="237">
        <f>VLOOKUP(A87,CONT_ANTE!A:D,4,0)</f>
        <v>205.3</v>
      </c>
      <c r="L87" s="237" t="str">
        <f t="shared" si="12"/>
        <v>ok</v>
      </c>
      <c r="M87" s="238">
        <f>IFERROR(VLOOKUP(A87,CONTAGEM!B:G,6,0),VLOOKUP(B87,CONTAGEM!B:G,6,0))</f>
        <v>209.4</v>
      </c>
      <c r="N87" s="293">
        <f t="shared" si="13"/>
        <v>14841.643800000002</v>
      </c>
      <c r="O87" s="238">
        <f>SUMIF(SISTEMA!B:B,A87,SISTEMA!I:I)/J87</f>
        <v>214.85694999999998</v>
      </c>
      <c r="P87" s="238">
        <f>SUMIF(SISTEMA!B:B,B87,SISTEMA!I:I)</f>
        <v>0</v>
      </c>
      <c r="Q87" s="239">
        <f t="shared" si="11"/>
        <v>214.85694999999998</v>
      </c>
      <c r="R87" s="238">
        <f t="shared" si="14"/>
        <v>15228.416045150001</v>
      </c>
      <c r="S87" s="237">
        <f>IFERROR(VLOOKUP(A87,DIF_ANTE!A:D,4,0),"0")/J87</f>
        <v>-60.439000000000021</v>
      </c>
      <c r="T87" s="240">
        <f t="shared" si="16"/>
        <v>-5.4569499999999778</v>
      </c>
      <c r="U87" s="241">
        <f t="shared" si="17"/>
        <v>54.982050000000044</v>
      </c>
      <c r="V87" s="242">
        <f>IFERROR(VLOOKUP(A87,CUSTO!A:C,3,0),VLOOKUP(B87,CUSTO!A:C,3,0))</f>
        <v>70.87700000000001</v>
      </c>
      <c r="W87" s="242">
        <f t="shared" si="18"/>
        <v>-386.77224514999847</v>
      </c>
      <c r="X87" s="245">
        <f t="shared" si="19"/>
        <v>-2.539806136129168E-2</v>
      </c>
      <c r="Y87" s="242">
        <f t="shared" si="20"/>
        <v>3896.9627578500035</v>
      </c>
      <c r="Z87" s="243" t="s">
        <v>490</v>
      </c>
      <c r="AA87" s="288"/>
    </row>
    <row r="88" spans="1:27" ht="15" customHeight="1" x14ac:dyDescent="0.25">
      <c r="A88" s="233">
        <v>2701230040</v>
      </c>
      <c r="B88" s="233" t="s">
        <v>13340</v>
      </c>
      <c r="C88" s="234" t="s">
        <v>858</v>
      </c>
      <c r="D88" s="287">
        <v>18154.900000000001</v>
      </c>
      <c r="E88" s="287">
        <f>IFERROR(IFERROR(VLOOKUP(B88,[1]Planilha1!$A$4:$C$277,3,0),VLOOKUP(A88,[1]Planilha1!$A$4:$C$277,3,0)),0)</f>
        <v>0</v>
      </c>
      <c r="F88" s="287">
        <f>IFERROR(IFERROR(VLOOKUP(A88,[2]Planilha1!$A$4:$C$258,3,0),VLOOKUP(B88,[2]Planilha1!$A$4:$C$258,3,0)),0)</f>
        <v>0</v>
      </c>
      <c r="G88" s="287">
        <f>IFERROR(IFERROR(VLOOKUP(A88,[1]Planilha1!$A$4:$D$277,4,0),VLOOKUP(B88,[1]Planilha1!$A$4:$D$277,4,0)),0)</f>
        <v>0</v>
      </c>
      <c r="H88" s="287">
        <f t="shared" si="15"/>
        <v>18154.900000000001</v>
      </c>
      <c r="I88" s="235" t="s">
        <v>299</v>
      </c>
      <c r="J88" s="236">
        <v>1</v>
      </c>
      <c r="K88" s="237">
        <f>VLOOKUP(A88,CONT_ANTE!A:D,4,0)</f>
        <v>18154.900000000001</v>
      </c>
      <c r="L88" s="237" t="str">
        <f t="shared" si="12"/>
        <v>!@##@!</v>
      </c>
      <c r="M88" s="238">
        <f>IFERROR(VLOOKUP(A88,CONTAGEM!B:G,6,0),VLOOKUP(B88,CONTAGEM!B:G,6,0))</f>
        <v>0</v>
      </c>
      <c r="N88" s="293">
        <f t="shared" si="13"/>
        <v>0</v>
      </c>
      <c r="O88" s="238">
        <f>SUMIF(SISTEMA!B:B,A88,SISTEMA!I:I)/J88</f>
        <v>0</v>
      </c>
      <c r="P88" s="238">
        <f>SUMIF(SISTEMA!B:B,B88,SISTEMA!I:I)</f>
        <v>0</v>
      </c>
      <c r="Q88" s="239">
        <f t="shared" si="11"/>
        <v>0</v>
      </c>
      <c r="R88" s="238">
        <f t="shared" si="14"/>
        <v>0</v>
      </c>
      <c r="S88" s="237">
        <f>IFERROR(VLOOKUP(A88,DIF_ANTE!A:D,4,0),"0")/J88</f>
        <v>0</v>
      </c>
      <c r="T88" s="240">
        <f t="shared" si="16"/>
        <v>0</v>
      </c>
      <c r="U88" s="241">
        <f t="shared" si="17"/>
        <v>0</v>
      </c>
      <c r="V88" s="242">
        <f>IFERROR(VLOOKUP(A88,CUSTO!A:C,3,0),VLOOKUP(B88,CUSTO!A:C,3,0))</f>
        <v>3.7268749689440996</v>
      </c>
      <c r="W88" s="242">
        <f t="shared" si="18"/>
        <v>0</v>
      </c>
      <c r="X88" s="245" t="str">
        <f t="shared" si="19"/>
        <v/>
      </c>
      <c r="Y88" s="242">
        <f t="shared" si="20"/>
        <v>0</v>
      </c>
      <c r="Z88" s="243" t="s">
        <v>490</v>
      </c>
    </row>
    <row r="89" spans="1:27" ht="15" customHeight="1" x14ac:dyDescent="0.25">
      <c r="A89" s="233">
        <v>2701230041</v>
      </c>
      <c r="B89" s="233" t="s">
        <v>13340</v>
      </c>
      <c r="C89" s="234" t="s">
        <v>1791</v>
      </c>
      <c r="D89" s="287">
        <v>0</v>
      </c>
      <c r="E89" s="287">
        <f>IFERROR(IFERROR(VLOOKUP(B89,[1]Planilha1!$A$4:$C$277,3,0),VLOOKUP(A89,[1]Planilha1!$A$4:$C$277,3,0)),0)</f>
        <v>0</v>
      </c>
      <c r="F89" s="287">
        <f>IFERROR(IFERROR(VLOOKUP(A89,[2]Planilha1!$A$4:$C$258,3,0),VLOOKUP(B89,[2]Planilha1!$A$4:$C$258,3,0)),0)</f>
        <v>0</v>
      </c>
      <c r="G89" s="287">
        <f>IFERROR(IFERROR(VLOOKUP(A89,[1]Planilha1!$A$4:$D$277,4,0),VLOOKUP(B89,[1]Planilha1!$A$4:$D$277,4,0)),0)</f>
        <v>0</v>
      </c>
      <c r="H89" s="287">
        <f t="shared" si="15"/>
        <v>0</v>
      </c>
      <c r="I89" s="235" t="s">
        <v>299</v>
      </c>
      <c r="J89" s="236">
        <v>1</v>
      </c>
      <c r="K89" s="237">
        <f>VLOOKUP(A89,CONT_ANTE!A:D,4,0)</f>
        <v>0</v>
      </c>
      <c r="L89" s="237" t="str">
        <f t="shared" si="12"/>
        <v>ok</v>
      </c>
      <c r="M89" s="238">
        <f>IFERROR(VLOOKUP(A89,CONTAGEM!B:G,6,0),VLOOKUP(B89,CONTAGEM!B:G,6,0))</f>
        <v>0</v>
      </c>
      <c r="N89" s="293">
        <f t="shared" si="13"/>
        <v>0</v>
      </c>
      <c r="O89" s="238">
        <f>SUMIF(SISTEMA!B:B,A89,SISTEMA!I:I)/J89</f>
        <v>0</v>
      </c>
      <c r="P89" s="238">
        <f>SUMIF(SISTEMA!B:B,B89,SISTEMA!I:I)</f>
        <v>0</v>
      </c>
      <c r="Q89" s="239">
        <f t="shared" si="11"/>
        <v>0</v>
      </c>
      <c r="R89" s="238">
        <f t="shared" si="14"/>
        <v>0</v>
      </c>
      <c r="S89" s="237">
        <f>IFERROR(VLOOKUP(A89,DIF_ANTE!A:D,4,0),"0")/J89</f>
        <v>0</v>
      </c>
      <c r="T89" s="240">
        <f t="shared" si="16"/>
        <v>0</v>
      </c>
      <c r="U89" s="241">
        <f t="shared" si="17"/>
        <v>0</v>
      </c>
      <c r="V89" s="242">
        <f>IFERROR(VLOOKUP(A89,CUSTO!A:C,3,0),VLOOKUP(B89,CUSTO!A:C,3,0))</f>
        <v>3.7268749689440996</v>
      </c>
      <c r="W89" s="242">
        <f t="shared" si="18"/>
        <v>0</v>
      </c>
      <c r="X89" s="245" t="str">
        <f t="shared" si="19"/>
        <v/>
      </c>
      <c r="Y89" s="242">
        <f t="shared" si="20"/>
        <v>0</v>
      </c>
      <c r="Z89" s="243" t="s">
        <v>490</v>
      </c>
    </row>
    <row r="90" spans="1:27" ht="15" customHeight="1" x14ac:dyDescent="0.25">
      <c r="A90" s="233">
        <v>2701230038</v>
      </c>
      <c r="B90" s="233" t="s">
        <v>13340</v>
      </c>
      <c r="C90" s="234" t="s">
        <v>857</v>
      </c>
      <c r="D90" s="287">
        <v>43296</v>
      </c>
      <c r="E90" s="287">
        <f>IFERROR(IFERROR(VLOOKUP(B90,[1]Planilha1!$A$4:$C$277,3,0),VLOOKUP(A90,[1]Planilha1!$A$4:$C$277,3,0)),0)</f>
        <v>492081</v>
      </c>
      <c r="F90" s="287">
        <f>IFERROR(IFERROR(VLOOKUP(A90,[2]Planilha1!$A$4:$C$258,3,0),VLOOKUP(B90,[2]Planilha1!$A$4:$C$258,3,0)),0)</f>
        <v>493839.8</v>
      </c>
      <c r="G90" s="287">
        <f>IFERROR(IFERROR(VLOOKUP(A90,[1]Planilha1!$A$4:$D$277,4,0),VLOOKUP(B90,[1]Planilha1!$A$4:$D$277,4,0)),0)</f>
        <v>493839.80000000092</v>
      </c>
      <c r="H90" s="287">
        <f t="shared" si="15"/>
        <v>41537.19999999908</v>
      </c>
      <c r="I90" s="235" t="s">
        <v>299</v>
      </c>
      <c r="J90" s="236">
        <v>1</v>
      </c>
      <c r="K90" s="237">
        <f>VLOOKUP(A90,CONT_ANTE!A:D,4,0)</f>
        <v>44295</v>
      </c>
      <c r="L90" s="237" t="str">
        <f t="shared" si="12"/>
        <v>ok</v>
      </c>
      <c r="M90" s="238">
        <f>IFERROR(VLOOKUP(A90,CONTAGEM!B:G,6,0),VLOOKUP(B90,CONTAGEM!B:G,6,0))</f>
        <v>78520</v>
      </c>
      <c r="N90" s="293">
        <f t="shared" si="13"/>
        <v>41362.885519927389</v>
      </c>
      <c r="O90" s="238">
        <f>SUMIF(SISTEMA!B:B,A90,SISTEMA!I:I)/J90</f>
        <v>8417.2000000000007</v>
      </c>
      <c r="P90" s="238">
        <f>SUMIF(SISTEMA!B:B,B90,SISTEMA!I:I)</f>
        <v>0</v>
      </c>
      <c r="Q90" s="239">
        <f t="shared" si="11"/>
        <v>8417.2000000000007</v>
      </c>
      <c r="R90" s="238">
        <f t="shared" si="14"/>
        <v>4434.0254711962916</v>
      </c>
      <c r="S90" s="237">
        <f>IFERROR(VLOOKUP(A90,DIF_ANTE!A:D,4,0),"0")/J90</f>
        <v>999</v>
      </c>
      <c r="T90" s="240">
        <f t="shared" si="16"/>
        <v>70102.8</v>
      </c>
      <c r="U90" s="241">
        <f t="shared" si="17"/>
        <v>69103.8</v>
      </c>
      <c r="V90" s="242">
        <f>IFERROR(VLOOKUP(A90,CUSTO!A:C,3,0),VLOOKUP(B90,CUSTO!A:C,3,0))</f>
        <v>0.52678152725327798</v>
      </c>
      <c r="W90" s="242">
        <f t="shared" si="18"/>
        <v>36928.860048731098</v>
      </c>
      <c r="X90" s="245">
        <f t="shared" si="19"/>
        <v>8.3285177968920774</v>
      </c>
      <c r="Y90" s="242">
        <f t="shared" si="20"/>
        <v>36402.605303005075</v>
      </c>
      <c r="Z90" s="243" t="s">
        <v>13753</v>
      </c>
    </row>
    <row r="91" spans="1:27" ht="15" customHeight="1" x14ac:dyDescent="0.25">
      <c r="A91" s="233">
        <v>2701230036</v>
      </c>
      <c r="B91" s="233" t="s">
        <v>13340</v>
      </c>
      <c r="C91" s="234" t="s">
        <v>855</v>
      </c>
      <c r="D91" s="287">
        <v>0</v>
      </c>
      <c r="E91" s="287">
        <f>IFERROR(IFERROR(VLOOKUP(B91,[1]Planilha1!$A$4:$C$277,3,0),VLOOKUP(A91,[1]Planilha1!$A$4:$C$277,3,0)),0)</f>
        <v>133350</v>
      </c>
      <c r="F91" s="287">
        <f>IFERROR(IFERROR(VLOOKUP(A91,[2]Planilha1!$A$4:$C$258,3,0),VLOOKUP(B91,[2]Planilha1!$A$4:$C$258,3,0)),0)</f>
        <v>0</v>
      </c>
      <c r="G91" s="287">
        <f>IFERROR(IFERROR(VLOOKUP(A91,[1]Planilha1!$A$4:$D$277,4,0),VLOOKUP(B91,[1]Planilha1!$A$4:$D$277,4,0)),0)</f>
        <v>0</v>
      </c>
      <c r="H91" s="287">
        <f t="shared" si="15"/>
        <v>133350</v>
      </c>
      <c r="I91" s="235" t="s">
        <v>299</v>
      </c>
      <c r="J91" s="236">
        <v>1</v>
      </c>
      <c r="K91" s="237">
        <f>VLOOKUP(A91,CONT_ANTE!A:D,4,0)</f>
        <v>0</v>
      </c>
      <c r="L91" s="237" t="str">
        <f t="shared" si="12"/>
        <v>!@##@!</v>
      </c>
      <c r="M91" s="238">
        <f>IFERROR(VLOOKUP(A91,CONTAGEM!B:G,6,0),VLOOKUP(B91,CONTAGEM!B:G,6,0))</f>
        <v>133350</v>
      </c>
      <c r="N91" s="293">
        <f t="shared" si="13"/>
        <v>496978.77710869571</v>
      </c>
      <c r="O91" s="238">
        <f>SUMIF(SISTEMA!B:B,A91,SISTEMA!I:I)/J91</f>
        <v>133350</v>
      </c>
      <c r="P91" s="238">
        <f>SUMIF(SISTEMA!B:B,B91,SISTEMA!I:I)</f>
        <v>0</v>
      </c>
      <c r="Q91" s="239">
        <f t="shared" si="11"/>
        <v>133350</v>
      </c>
      <c r="R91" s="238">
        <f t="shared" si="14"/>
        <v>496978.77710869571</v>
      </c>
      <c r="S91" s="237">
        <f>IFERROR(VLOOKUP(A91,DIF_ANTE!A:D,4,0),"0")/J91</f>
        <v>0</v>
      </c>
      <c r="T91" s="240">
        <f t="shared" si="16"/>
        <v>0</v>
      </c>
      <c r="U91" s="241">
        <f t="shared" si="17"/>
        <v>0</v>
      </c>
      <c r="V91" s="242">
        <f>IFERROR(VLOOKUP(A91,CUSTO!A:C,3,0),VLOOKUP(B91,CUSTO!A:C,3,0))</f>
        <v>3.7268749689440996</v>
      </c>
      <c r="W91" s="242">
        <f t="shared" si="18"/>
        <v>0</v>
      </c>
      <c r="X91" s="245">
        <f t="shared" si="19"/>
        <v>0</v>
      </c>
      <c r="Y91" s="242">
        <f t="shared" si="20"/>
        <v>0</v>
      </c>
      <c r="Z91" s="243" t="s">
        <v>490</v>
      </c>
    </row>
    <row r="92" spans="1:27" ht="15" customHeight="1" x14ac:dyDescent="0.25">
      <c r="A92" s="233">
        <v>2701230035</v>
      </c>
      <c r="B92" s="233" t="s">
        <v>13340</v>
      </c>
      <c r="C92" s="234" t="s">
        <v>854</v>
      </c>
      <c r="D92" s="287">
        <v>0</v>
      </c>
      <c r="E92" s="287">
        <f>IFERROR(IFERROR(VLOOKUP(B92,[1]Planilha1!$A$4:$C$277,3,0),VLOOKUP(A92,[1]Planilha1!$A$4:$C$277,3,0)),0)</f>
        <v>0</v>
      </c>
      <c r="F92" s="287">
        <f>IFERROR(IFERROR(VLOOKUP(A92,[2]Planilha1!$A$4:$C$258,3,0),VLOOKUP(B92,[2]Planilha1!$A$4:$C$258,3,0)),0)</f>
        <v>0</v>
      </c>
      <c r="G92" s="287">
        <f>IFERROR(IFERROR(VLOOKUP(A92,[1]Planilha1!$A$4:$D$277,4,0),VLOOKUP(B92,[1]Planilha1!$A$4:$D$277,4,0)),0)</f>
        <v>0</v>
      </c>
      <c r="H92" s="287">
        <f t="shared" si="15"/>
        <v>0</v>
      </c>
      <c r="I92" s="235" t="s">
        <v>299</v>
      </c>
      <c r="J92" s="236">
        <v>1</v>
      </c>
      <c r="K92" s="237">
        <f>VLOOKUP(A92,CONT_ANTE!A:D,4,0)</f>
        <v>0</v>
      </c>
      <c r="L92" s="237" t="str">
        <f t="shared" si="12"/>
        <v>ok</v>
      </c>
      <c r="M92" s="238">
        <f>IFERROR(VLOOKUP(A92,CONTAGEM!B:G,6,0),VLOOKUP(B92,CONTAGEM!B:G,6,0))</f>
        <v>0</v>
      </c>
      <c r="N92" s="293">
        <f t="shared" si="13"/>
        <v>0</v>
      </c>
      <c r="O92" s="238">
        <f>SUMIF(SISTEMA!B:B,A92,SISTEMA!I:I)/J92</f>
        <v>0</v>
      </c>
      <c r="P92" s="238">
        <f>SUMIF(SISTEMA!B:B,B92,SISTEMA!I:I)</f>
        <v>0</v>
      </c>
      <c r="Q92" s="239">
        <f t="shared" si="11"/>
        <v>0</v>
      </c>
      <c r="R92" s="238">
        <f t="shared" si="14"/>
        <v>0</v>
      </c>
      <c r="S92" s="237">
        <f>IFERROR(VLOOKUP(A92,DIF_ANTE!A:D,4,0),"0")/J92</f>
        <v>0</v>
      </c>
      <c r="T92" s="240">
        <f t="shared" si="16"/>
        <v>0</v>
      </c>
      <c r="U92" s="241">
        <f t="shared" si="17"/>
        <v>0</v>
      </c>
      <c r="V92" s="242">
        <f>IFERROR(VLOOKUP(A92,CUSTO!A:C,3,0),VLOOKUP(B92,CUSTO!A:C,3,0))</f>
        <v>3.7268749689440996</v>
      </c>
      <c r="W92" s="242">
        <f t="shared" si="18"/>
        <v>0</v>
      </c>
      <c r="X92" s="245" t="str">
        <f t="shared" si="19"/>
        <v/>
      </c>
      <c r="Y92" s="242">
        <f t="shared" si="20"/>
        <v>0</v>
      </c>
      <c r="Z92" s="243" t="s">
        <v>490</v>
      </c>
    </row>
    <row r="93" spans="1:27" ht="15" customHeight="1" x14ac:dyDescent="0.25">
      <c r="A93" s="233">
        <v>2701230037</v>
      </c>
      <c r="B93" s="233" t="s">
        <v>13340</v>
      </c>
      <c r="C93" s="234" t="s">
        <v>856</v>
      </c>
      <c r="D93" s="287">
        <v>1009840</v>
      </c>
      <c r="E93" s="287">
        <f>IFERROR(IFERROR(VLOOKUP(B93,[1]Planilha1!$A$4:$C$277,3,0),VLOOKUP(A93,[1]Planilha1!$A$4:$C$277,3,0)),0)</f>
        <v>155330</v>
      </c>
      <c r="F93" s="287">
        <f>IFERROR(IFERROR(VLOOKUP(A93,[2]Planilha1!$A$4:$C$258,3,0),VLOOKUP(B93,[2]Planilha1!$A$4:$C$258,3,0)),0)</f>
        <v>384967</v>
      </c>
      <c r="G93" s="287">
        <f>IFERROR(IFERROR(VLOOKUP(A93,[1]Planilha1!$A$4:$D$277,4,0),VLOOKUP(B93,[1]Planilha1!$A$4:$D$277,4,0)),0)</f>
        <v>384967</v>
      </c>
      <c r="H93" s="287">
        <f t="shared" si="15"/>
        <v>780203</v>
      </c>
      <c r="I93" s="235" t="s">
        <v>299</v>
      </c>
      <c r="J93" s="236">
        <v>1</v>
      </c>
      <c r="K93" s="237">
        <f>VLOOKUP(A93,CONT_ANTE!A:D,4,0)</f>
        <v>1529684.64</v>
      </c>
      <c r="L93" s="237" t="str">
        <f t="shared" si="12"/>
        <v>ok</v>
      </c>
      <c r="M93" s="238">
        <f>IFERROR(VLOOKUP(A93,CONTAGEM!B:G,6,0),VLOOKUP(B93,CONTAGEM!B:G,6,0))</f>
        <v>829281.79</v>
      </c>
      <c r="N93" s="293">
        <f t="shared" si="13"/>
        <v>3090629.5453521577</v>
      </c>
      <c r="O93" s="238">
        <f>SUMIF(SISTEMA!B:B,A93,SISTEMA!I:I)/J93</f>
        <v>801700</v>
      </c>
      <c r="P93" s="238">
        <f>SUMIF(SISTEMA!B:B,B93,SISTEMA!I:I)</f>
        <v>0</v>
      </c>
      <c r="Q93" s="239">
        <f t="shared" si="11"/>
        <v>801700</v>
      </c>
      <c r="R93" s="238">
        <f t="shared" si="14"/>
        <v>2987835.6626024847</v>
      </c>
      <c r="S93" s="237">
        <f>IFERROR(VLOOKUP(A93,DIF_ANTE!A:D,4,0),"0")/J93</f>
        <v>519844.6399999999</v>
      </c>
      <c r="T93" s="240">
        <f t="shared" si="16"/>
        <v>27581.790000000037</v>
      </c>
      <c r="U93" s="241">
        <f t="shared" si="17"/>
        <v>-492262.84999999986</v>
      </c>
      <c r="V93" s="242">
        <f>IFERROR(VLOOKUP(A93,CUSTO!A:C,3,0),VLOOKUP(B93,CUSTO!A:C,3,0))</f>
        <v>3.7268749689440996</v>
      </c>
      <c r="W93" s="242">
        <f t="shared" si="18"/>
        <v>102793.88274967282</v>
      </c>
      <c r="X93" s="245">
        <f t="shared" si="19"/>
        <v>3.4404128726456325E-2</v>
      </c>
      <c r="Y93" s="242">
        <f t="shared" si="20"/>
        <v>-1834602.0938060835</v>
      </c>
      <c r="Z93" s="243" t="s">
        <v>490</v>
      </c>
    </row>
    <row r="94" spans="1:27" ht="15" customHeight="1" x14ac:dyDescent="0.25">
      <c r="A94" s="233">
        <v>2701230042</v>
      </c>
      <c r="B94" s="233" t="s">
        <v>13340</v>
      </c>
      <c r="C94" s="234" t="s">
        <v>1792</v>
      </c>
      <c r="D94" s="287">
        <v>31425</v>
      </c>
      <c r="E94" s="287">
        <f>IFERROR(IFERROR(VLOOKUP(B94,[1]Planilha1!$A$4:$C$277,3,0),VLOOKUP(A94,[1]Planilha1!$A$4:$C$277,3,0)),0)</f>
        <v>438760</v>
      </c>
      <c r="F94" s="287">
        <f>IFERROR(IFERROR(VLOOKUP(A94,[2]Planilha1!$A$4:$C$258,3,0),VLOOKUP(B94,[2]Planilha1!$A$4:$C$258,3,0)),0)</f>
        <v>347267</v>
      </c>
      <c r="G94" s="287">
        <f>IFERROR(IFERROR(VLOOKUP(A94,[1]Planilha1!$A$4:$D$277,4,0),VLOOKUP(B94,[1]Planilha1!$A$4:$D$277,4,0)),0)</f>
        <v>347267.00000000204</v>
      </c>
      <c r="H94" s="287">
        <f t="shared" si="15"/>
        <v>122917.99999999796</v>
      </c>
      <c r="I94" s="235" t="s">
        <v>299</v>
      </c>
      <c r="J94" s="236">
        <v>1</v>
      </c>
      <c r="K94" s="237">
        <f>VLOOKUP(A94,CONT_ANTE!A:D,4,0)</f>
        <v>44858</v>
      </c>
      <c r="L94" s="237" t="str">
        <f t="shared" si="12"/>
        <v>ok</v>
      </c>
      <c r="M94" s="238">
        <f>IFERROR(VLOOKUP(A94,CONTAGEM!B:G,6,0),VLOOKUP(B94,CONTAGEM!B:G,6,0))</f>
        <v>122918</v>
      </c>
      <c r="N94" s="293">
        <f t="shared" si="13"/>
        <v>458100.01743267087</v>
      </c>
      <c r="O94" s="238">
        <f>SUMIF(SISTEMA!B:B,A94,SISTEMA!I:I)/J94</f>
        <v>122918</v>
      </c>
      <c r="P94" s="238">
        <f>SUMIF(SISTEMA!B:B,B94,SISTEMA!I:I)</f>
        <v>0</v>
      </c>
      <c r="Q94" s="239">
        <f t="shared" si="11"/>
        <v>122918</v>
      </c>
      <c r="R94" s="238">
        <f t="shared" si="14"/>
        <v>458100.01743267087</v>
      </c>
      <c r="S94" s="237">
        <f>IFERROR(VLOOKUP(A94,DIF_ANTE!A:D,4,0),"0")/J94</f>
        <v>13433</v>
      </c>
      <c r="T94" s="240">
        <f t="shared" si="16"/>
        <v>0</v>
      </c>
      <c r="U94" s="241">
        <f t="shared" si="17"/>
        <v>-13433</v>
      </c>
      <c r="V94" s="242">
        <f>IFERROR(VLOOKUP(A94,CUSTO!A:C,3,0),VLOOKUP(B94,CUSTO!A:C,3,0))</f>
        <v>3.7268749689440996</v>
      </c>
      <c r="W94" s="242">
        <f t="shared" si="18"/>
        <v>0</v>
      </c>
      <c r="X94" s="245">
        <f t="shared" si="19"/>
        <v>0</v>
      </c>
      <c r="Y94" s="242">
        <f t="shared" si="20"/>
        <v>-50063.111457826089</v>
      </c>
      <c r="Z94" s="243" t="s">
        <v>490</v>
      </c>
    </row>
    <row r="95" spans="1:27" ht="15" customHeight="1" x14ac:dyDescent="0.25">
      <c r="A95" s="233">
        <v>2701230011</v>
      </c>
      <c r="B95" s="233" t="s">
        <v>13340</v>
      </c>
      <c r="C95" s="234" t="s">
        <v>1773</v>
      </c>
      <c r="D95" s="287">
        <v>0</v>
      </c>
      <c r="E95" s="287">
        <f>IFERROR(IFERROR(VLOOKUP(B95,[1]Planilha1!$A$4:$C$277,3,0),VLOOKUP(A95,[1]Planilha1!$A$4:$C$277,3,0)),0)</f>
        <v>0</v>
      </c>
      <c r="F95" s="287">
        <f>IFERROR(IFERROR(VLOOKUP(A95,[2]Planilha1!$A$4:$C$258,3,0),VLOOKUP(B95,[2]Planilha1!$A$4:$C$258,3,0)),0)</f>
        <v>0</v>
      </c>
      <c r="G95" s="287">
        <f>IFERROR(IFERROR(VLOOKUP(A95,[1]Planilha1!$A$4:$D$277,4,0),VLOOKUP(B95,[1]Planilha1!$A$4:$D$277,4,0)),0)</f>
        <v>0</v>
      </c>
      <c r="H95" s="287">
        <f t="shared" si="15"/>
        <v>0</v>
      </c>
      <c r="I95" s="235" t="s">
        <v>299</v>
      </c>
      <c r="J95" s="236">
        <v>1</v>
      </c>
      <c r="K95" s="237">
        <f>VLOOKUP(A95,CONT_ANTE!A:D,4,0)</f>
        <v>0</v>
      </c>
      <c r="L95" s="237" t="str">
        <f t="shared" si="12"/>
        <v>ok</v>
      </c>
      <c r="M95" s="238">
        <f>IFERROR(VLOOKUP(A95,CONTAGEM!B:G,6,0),VLOOKUP(B95,CONTAGEM!B:G,6,0))</f>
        <v>0</v>
      </c>
      <c r="N95" s="293">
        <f t="shared" si="13"/>
        <v>0</v>
      </c>
      <c r="O95" s="238">
        <f>SUMIF(SISTEMA!B:B,A95,SISTEMA!I:I)/J95</f>
        <v>0</v>
      </c>
      <c r="P95" s="238">
        <f>SUMIF(SISTEMA!B:B,B95,SISTEMA!I:I)</f>
        <v>0</v>
      </c>
      <c r="Q95" s="239">
        <f t="shared" si="11"/>
        <v>0</v>
      </c>
      <c r="R95" s="238">
        <f t="shared" si="14"/>
        <v>0</v>
      </c>
      <c r="S95" s="237">
        <f>IFERROR(VLOOKUP(A95,DIF_ANTE!A:D,4,0),"0")/J95</f>
        <v>0</v>
      </c>
      <c r="T95" s="240">
        <f t="shared" si="16"/>
        <v>0</v>
      </c>
      <c r="U95" s="241">
        <f t="shared" si="17"/>
        <v>0</v>
      </c>
      <c r="V95" s="242">
        <f>IFERROR(VLOOKUP(A95,CUSTO!A:C,3,0),VLOOKUP(B95,CUSTO!A:C,3,0))</f>
        <v>3.7268749689440996</v>
      </c>
      <c r="W95" s="242">
        <f t="shared" si="18"/>
        <v>0</v>
      </c>
      <c r="X95" s="245" t="str">
        <f t="shared" si="19"/>
        <v/>
      </c>
      <c r="Y95" s="242">
        <f t="shared" si="20"/>
        <v>0</v>
      </c>
      <c r="Z95" s="243" t="s">
        <v>490</v>
      </c>
    </row>
    <row r="96" spans="1:27" ht="15" customHeight="1" x14ac:dyDescent="0.25">
      <c r="A96" s="233">
        <v>2701230012</v>
      </c>
      <c r="B96" s="233" t="s">
        <v>13340</v>
      </c>
      <c r="C96" s="234" t="s">
        <v>1774</v>
      </c>
      <c r="D96" s="287">
        <v>0</v>
      </c>
      <c r="E96" s="287">
        <f>IFERROR(IFERROR(VLOOKUP(B96,[1]Planilha1!$A$4:$C$277,3,0),VLOOKUP(A96,[1]Planilha1!$A$4:$C$277,3,0)),0)</f>
        <v>0</v>
      </c>
      <c r="F96" s="287">
        <f>IFERROR(IFERROR(VLOOKUP(A96,[2]Planilha1!$A$4:$C$258,3,0),VLOOKUP(B96,[2]Planilha1!$A$4:$C$258,3,0)),0)</f>
        <v>0</v>
      </c>
      <c r="G96" s="287">
        <f>IFERROR(IFERROR(VLOOKUP(A96,[1]Planilha1!$A$4:$D$277,4,0),VLOOKUP(B96,[1]Planilha1!$A$4:$D$277,4,0)),0)</f>
        <v>0</v>
      </c>
      <c r="H96" s="287">
        <f t="shared" si="15"/>
        <v>0</v>
      </c>
      <c r="I96" s="235" t="s">
        <v>299</v>
      </c>
      <c r="J96" s="236">
        <v>1</v>
      </c>
      <c r="K96" s="237">
        <f>VLOOKUP(A96,CONT_ANTE!A:D,4,0)</f>
        <v>0</v>
      </c>
      <c r="L96" s="237" t="str">
        <f t="shared" si="12"/>
        <v>ok</v>
      </c>
      <c r="M96" s="238">
        <f>IFERROR(VLOOKUP(A96,CONTAGEM!B:G,6,0),VLOOKUP(B96,CONTAGEM!B:G,6,0))</f>
        <v>0</v>
      </c>
      <c r="N96" s="293">
        <f t="shared" si="13"/>
        <v>0</v>
      </c>
      <c r="O96" s="238">
        <f>SUMIF(SISTEMA!B:B,A96,SISTEMA!I:I)/J96</f>
        <v>0</v>
      </c>
      <c r="P96" s="238">
        <f>SUMIF(SISTEMA!B:B,B96,SISTEMA!I:I)</f>
        <v>0</v>
      </c>
      <c r="Q96" s="239">
        <f t="shared" si="11"/>
        <v>0</v>
      </c>
      <c r="R96" s="238">
        <f t="shared" si="14"/>
        <v>0</v>
      </c>
      <c r="S96" s="237">
        <f>IFERROR(VLOOKUP(A96,DIF_ANTE!A:D,4,0),"0")/J96</f>
        <v>0</v>
      </c>
      <c r="T96" s="240">
        <f t="shared" si="16"/>
        <v>0</v>
      </c>
      <c r="U96" s="241">
        <f t="shared" si="17"/>
        <v>0</v>
      </c>
      <c r="V96" s="242">
        <f>IFERROR(VLOOKUP(A96,CUSTO!A:C,3,0),VLOOKUP(B96,CUSTO!A:C,3,0))</f>
        <v>3.7268749689440996</v>
      </c>
      <c r="W96" s="242">
        <f t="shared" si="18"/>
        <v>0</v>
      </c>
      <c r="X96" s="245" t="str">
        <f t="shared" si="19"/>
        <v/>
      </c>
      <c r="Y96" s="242">
        <f t="shared" si="20"/>
        <v>0</v>
      </c>
      <c r="Z96" s="243" t="s">
        <v>490</v>
      </c>
    </row>
    <row r="97" spans="1:26" ht="15" customHeight="1" x14ac:dyDescent="0.25">
      <c r="A97" s="233">
        <v>2701230013</v>
      </c>
      <c r="B97" s="233" t="s">
        <v>13340</v>
      </c>
      <c r="C97" s="234" t="s">
        <v>1775</v>
      </c>
      <c r="D97" s="287">
        <v>0</v>
      </c>
      <c r="E97" s="287">
        <f>IFERROR(IFERROR(VLOOKUP(B97,[1]Planilha1!$A$4:$C$277,3,0),VLOOKUP(A97,[1]Planilha1!$A$4:$C$277,3,0)),0)</f>
        <v>0</v>
      </c>
      <c r="F97" s="287">
        <f>IFERROR(IFERROR(VLOOKUP(A97,[2]Planilha1!$A$4:$C$258,3,0),VLOOKUP(B97,[2]Planilha1!$A$4:$C$258,3,0)),0)</f>
        <v>0</v>
      </c>
      <c r="G97" s="287">
        <f>IFERROR(IFERROR(VLOOKUP(A97,[1]Planilha1!$A$4:$D$277,4,0),VLOOKUP(B97,[1]Planilha1!$A$4:$D$277,4,0)),0)</f>
        <v>0</v>
      </c>
      <c r="H97" s="287">
        <f t="shared" si="15"/>
        <v>0</v>
      </c>
      <c r="I97" s="235" t="s">
        <v>299</v>
      </c>
      <c r="J97" s="236">
        <v>1</v>
      </c>
      <c r="K97" s="237">
        <f>VLOOKUP(A97,CONT_ANTE!A:D,4,0)</f>
        <v>0</v>
      </c>
      <c r="L97" s="237" t="str">
        <f t="shared" si="12"/>
        <v>ok</v>
      </c>
      <c r="M97" s="238">
        <f>IFERROR(VLOOKUP(A97,CONTAGEM!B:G,6,0),VLOOKUP(B97,CONTAGEM!B:G,6,0))</f>
        <v>0</v>
      </c>
      <c r="N97" s="293">
        <f t="shared" si="13"/>
        <v>0</v>
      </c>
      <c r="O97" s="238">
        <f>SUMIF(SISTEMA!B:B,A97,SISTEMA!I:I)/J97</f>
        <v>0</v>
      </c>
      <c r="P97" s="238">
        <f>SUMIF(SISTEMA!B:B,B97,SISTEMA!I:I)</f>
        <v>0</v>
      </c>
      <c r="Q97" s="239">
        <f t="shared" si="11"/>
        <v>0</v>
      </c>
      <c r="R97" s="238">
        <f t="shared" si="14"/>
        <v>0</v>
      </c>
      <c r="S97" s="237">
        <f>IFERROR(VLOOKUP(A97,DIF_ANTE!A:D,4,0),"0")/J97</f>
        <v>0</v>
      </c>
      <c r="T97" s="240">
        <f t="shared" si="16"/>
        <v>0</v>
      </c>
      <c r="U97" s="241">
        <f t="shared" si="17"/>
        <v>0</v>
      </c>
      <c r="V97" s="242">
        <f>IFERROR(VLOOKUP(A97,CUSTO!A:C,3,0),VLOOKUP(B97,CUSTO!A:C,3,0))</f>
        <v>3.7268749689440996</v>
      </c>
      <c r="W97" s="242">
        <f t="shared" si="18"/>
        <v>0</v>
      </c>
      <c r="X97" s="245" t="str">
        <f t="shared" si="19"/>
        <v/>
      </c>
      <c r="Y97" s="242">
        <f t="shared" si="20"/>
        <v>0</v>
      </c>
      <c r="Z97" s="243" t="s">
        <v>490</v>
      </c>
    </row>
    <row r="98" spans="1:26" ht="15" customHeight="1" x14ac:dyDescent="0.25">
      <c r="A98" s="233">
        <v>2701230031</v>
      </c>
      <c r="B98" s="233" t="s">
        <v>13340</v>
      </c>
      <c r="C98" s="234" t="s">
        <v>1786</v>
      </c>
      <c r="D98" s="287">
        <v>0</v>
      </c>
      <c r="E98" s="287">
        <f>IFERROR(IFERROR(VLOOKUP(B98,[1]Planilha1!$A$4:$C$277,3,0),VLOOKUP(A98,[1]Planilha1!$A$4:$C$277,3,0)),0)</f>
        <v>73214</v>
      </c>
      <c r="F98" s="287">
        <f>IFERROR(IFERROR(VLOOKUP(A98,[2]Planilha1!$A$4:$C$258,3,0),VLOOKUP(B98,[2]Planilha1!$A$4:$C$258,3,0)),0)</f>
        <v>73214</v>
      </c>
      <c r="G98" s="287">
        <f>IFERROR(IFERROR(VLOOKUP(A98,[1]Planilha1!$A$4:$D$277,4,0),VLOOKUP(B98,[1]Planilha1!$A$4:$D$277,4,0)),0)</f>
        <v>73214</v>
      </c>
      <c r="H98" s="287">
        <f t="shared" si="15"/>
        <v>0</v>
      </c>
      <c r="I98" s="235" t="s">
        <v>299</v>
      </c>
      <c r="J98" s="236">
        <v>1</v>
      </c>
      <c r="K98" s="237">
        <f>VLOOKUP(A98,CONT_ANTE!A:D,4,0)</f>
        <v>0</v>
      </c>
      <c r="L98" s="237" t="str">
        <f t="shared" si="12"/>
        <v>ok</v>
      </c>
      <c r="M98" s="238">
        <f>IFERROR(VLOOKUP(A98,CONTAGEM!B:G,6,0),VLOOKUP(B98,CONTAGEM!B:G,6,0))</f>
        <v>0</v>
      </c>
      <c r="N98" s="293">
        <f t="shared" si="13"/>
        <v>0</v>
      </c>
      <c r="O98" s="238">
        <f>SUMIF(SISTEMA!B:B,A98,SISTEMA!I:I)/J98</f>
        <v>0</v>
      </c>
      <c r="P98" s="238">
        <f>SUMIF(SISTEMA!B:B,B98,SISTEMA!I:I)</f>
        <v>0</v>
      </c>
      <c r="Q98" s="239">
        <f t="shared" si="11"/>
        <v>0</v>
      </c>
      <c r="R98" s="238">
        <f t="shared" si="14"/>
        <v>0</v>
      </c>
      <c r="S98" s="237">
        <f>IFERROR(VLOOKUP(A98,DIF_ANTE!A:D,4,0),"0")/J98</f>
        <v>0</v>
      </c>
      <c r="T98" s="240">
        <f t="shared" si="16"/>
        <v>0</v>
      </c>
      <c r="U98" s="241">
        <f t="shared" si="17"/>
        <v>0</v>
      </c>
      <c r="V98" s="242">
        <f>IFERROR(VLOOKUP(A98,CUSTO!A:C,3,0),VLOOKUP(B98,CUSTO!A:C,3,0))</f>
        <v>3.7268749689440996</v>
      </c>
      <c r="W98" s="242">
        <f t="shared" si="18"/>
        <v>0</v>
      </c>
      <c r="X98" s="245" t="str">
        <f t="shared" si="19"/>
        <v/>
      </c>
      <c r="Y98" s="242">
        <f t="shared" si="20"/>
        <v>0</v>
      </c>
      <c r="Z98" s="243" t="s">
        <v>490</v>
      </c>
    </row>
    <row r="99" spans="1:26" s="22" customFormat="1" ht="15" customHeight="1" x14ac:dyDescent="0.25">
      <c r="A99" s="233">
        <v>2701230034</v>
      </c>
      <c r="B99" s="233" t="s">
        <v>13340</v>
      </c>
      <c r="C99" s="234" t="s">
        <v>1789</v>
      </c>
      <c r="D99" s="287">
        <v>0</v>
      </c>
      <c r="E99" s="287">
        <f>IFERROR(IFERROR(VLOOKUP(B99,[1]Planilha1!$A$4:$C$277,3,0),VLOOKUP(A99,[1]Planilha1!$A$4:$C$277,3,0)),0)</f>
        <v>118730</v>
      </c>
      <c r="F99" s="287">
        <f>IFERROR(IFERROR(VLOOKUP(A99,[2]Planilha1!$A$4:$C$258,3,0),VLOOKUP(B99,[2]Planilha1!$A$4:$C$258,3,0)),0)</f>
        <v>118730</v>
      </c>
      <c r="G99" s="287">
        <f>IFERROR(IFERROR(VLOOKUP(A99,[1]Planilha1!$A$4:$D$277,4,0),VLOOKUP(B99,[1]Planilha1!$A$4:$D$277,4,0)),0)</f>
        <v>118730.00000000015</v>
      </c>
      <c r="H99" s="287">
        <f t="shared" si="15"/>
        <v>-1.4551915228366852E-10</v>
      </c>
      <c r="I99" s="235" t="s">
        <v>299</v>
      </c>
      <c r="J99" s="236">
        <v>1</v>
      </c>
      <c r="K99" s="237">
        <f>VLOOKUP(A99,CONT_ANTE!A:D,4,0)</f>
        <v>0</v>
      </c>
      <c r="L99" s="237" t="str">
        <f t="shared" si="12"/>
        <v>ok</v>
      </c>
      <c r="M99" s="238">
        <f>IFERROR(VLOOKUP(A99,CONTAGEM!B:G,6,0),VLOOKUP(B99,CONTAGEM!B:G,6,0))</f>
        <v>0</v>
      </c>
      <c r="N99" s="293">
        <f t="shared" si="13"/>
        <v>0</v>
      </c>
      <c r="O99" s="238">
        <f>SUMIF(SISTEMA!B:B,A99,SISTEMA!I:I)/J99</f>
        <v>0</v>
      </c>
      <c r="P99" s="238">
        <f>SUMIF(SISTEMA!B:B,B99,SISTEMA!I:I)</f>
        <v>0</v>
      </c>
      <c r="Q99" s="239">
        <f t="shared" si="11"/>
        <v>0</v>
      </c>
      <c r="R99" s="238">
        <f t="shared" si="14"/>
        <v>0</v>
      </c>
      <c r="S99" s="237">
        <f>IFERROR(VLOOKUP(A99,DIF_ANTE!A:D,4,0),"0")/J99</f>
        <v>0</v>
      </c>
      <c r="T99" s="240">
        <f t="shared" si="16"/>
        <v>0</v>
      </c>
      <c r="U99" s="241">
        <f t="shared" si="17"/>
        <v>0</v>
      </c>
      <c r="V99" s="242">
        <f>IFERROR(VLOOKUP(A99,CUSTO!A:C,3,0),VLOOKUP(B99,CUSTO!A:C,3,0))</f>
        <v>3.7268749689440996</v>
      </c>
      <c r="W99" s="242">
        <f t="shared" si="18"/>
        <v>0</v>
      </c>
      <c r="X99" s="245" t="str">
        <f t="shared" si="19"/>
        <v/>
      </c>
      <c r="Y99" s="242">
        <f t="shared" si="20"/>
        <v>0</v>
      </c>
      <c r="Z99" s="243" t="s">
        <v>490</v>
      </c>
    </row>
    <row r="100" spans="1:26" ht="15" customHeight="1" x14ac:dyDescent="0.25">
      <c r="A100" s="233">
        <v>2701230043</v>
      </c>
      <c r="B100" s="233" t="s">
        <v>13340</v>
      </c>
      <c r="C100" s="234" t="s">
        <v>1793</v>
      </c>
      <c r="D100" s="287">
        <v>0</v>
      </c>
      <c r="E100" s="287">
        <f>IFERROR(IFERROR(VLOOKUP(B100,[1]Planilha1!$A$4:$C$277,3,0),VLOOKUP(A100,[1]Planilha1!$A$4:$C$277,3,0)),0)</f>
        <v>16000</v>
      </c>
      <c r="F100" s="287">
        <f>IFERROR(IFERROR(VLOOKUP(A100,[2]Planilha1!$A$4:$C$258,3,0),VLOOKUP(B100,[2]Planilha1!$A$4:$C$258,3,0)),0)</f>
        <v>16000</v>
      </c>
      <c r="G100" s="287">
        <f>IFERROR(IFERROR(VLOOKUP(A100,[1]Planilha1!$A$4:$D$277,4,0),VLOOKUP(B100,[1]Planilha1!$A$4:$D$277,4,0)),0)</f>
        <v>16000.000000000002</v>
      </c>
      <c r="H100" s="287">
        <f t="shared" si="15"/>
        <v>0</v>
      </c>
      <c r="I100" s="235" t="s">
        <v>299</v>
      </c>
      <c r="J100" s="236">
        <v>1</v>
      </c>
      <c r="K100" s="237">
        <f>VLOOKUP(A100,CONT_ANTE!A:D,4,0)</f>
        <v>0</v>
      </c>
      <c r="L100" s="237" t="str">
        <f t="shared" si="12"/>
        <v>ok</v>
      </c>
      <c r="M100" s="238">
        <f>IFERROR(VLOOKUP(A100,CONTAGEM!B:G,6,0),VLOOKUP(B100,CONTAGEM!B:G,6,0))</f>
        <v>0</v>
      </c>
      <c r="N100" s="293">
        <f t="shared" si="13"/>
        <v>0</v>
      </c>
      <c r="O100" s="238">
        <f>SUMIF(SISTEMA!B:B,A100,SISTEMA!I:I)/J100</f>
        <v>0</v>
      </c>
      <c r="P100" s="238">
        <f>SUMIF(SISTEMA!B:B,B100,SISTEMA!I:I)</f>
        <v>0</v>
      </c>
      <c r="Q100" s="239">
        <f t="shared" si="11"/>
        <v>0</v>
      </c>
      <c r="R100" s="238">
        <f t="shared" si="14"/>
        <v>0</v>
      </c>
      <c r="S100" s="237">
        <f>IFERROR(VLOOKUP(A100,DIF_ANTE!A:D,4,0),"0")/J100</f>
        <v>0</v>
      </c>
      <c r="T100" s="240">
        <f t="shared" si="16"/>
        <v>0</v>
      </c>
      <c r="U100" s="241">
        <f t="shared" si="17"/>
        <v>0</v>
      </c>
      <c r="V100" s="242">
        <f>IFERROR(VLOOKUP(A100,CUSTO!A:C,3,0),VLOOKUP(B100,CUSTO!A:C,3,0))</f>
        <v>3.7268749689440996</v>
      </c>
      <c r="W100" s="242">
        <f t="shared" si="18"/>
        <v>0</v>
      </c>
      <c r="X100" s="245" t="str">
        <f t="shared" si="19"/>
        <v/>
      </c>
      <c r="Y100" s="242">
        <f t="shared" si="20"/>
        <v>0</v>
      </c>
      <c r="Z100" s="243" t="s">
        <v>490</v>
      </c>
    </row>
    <row r="101" spans="1:26" ht="15" customHeight="1" x14ac:dyDescent="0.25">
      <c r="A101" s="233">
        <v>2701230017</v>
      </c>
      <c r="B101" s="233" t="s">
        <v>13340</v>
      </c>
      <c r="C101" s="234" t="s">
        <v>851</v>
      </c>
      <c r="D101" s="287">
        <v>2718</v>
      </c>
      <c r="E101" s="287">
        <f>IFERROR(IFERROR(VLOOKUP(B101,[1]Planilha1!$A$4:$C$277,3,0),VLOOKUP(A101,[1]Planilha1!$A$4:$C$277,3,0)),0)</f>
        <v>495053</v>
      </c>
      <c r="F101" s="287">
        <f>IFERROR(IFERROR(VLOOKUP(A101,[2]Planilha1!$A$4:$C$258,3,0),VLOOKUP(B101,[2]Planilha1!$A$4:$C$258,3,0)),0)</f>
        <v>497771</v>
      </c>
      <c r="G101" s="287">
        <f>IFERROR(IFERROR(VLOOKUP(A101,[1]Planilha1!$A$4:$D$277,4,0),VLOOKUP(B101,[1]Planilha1!$A$4:$D$277,4,0)),0)</f>
        <v>497771.00000000047</v>
      </c>
      <c r="H101" s="287">
        <f t="shared" si="15"/>
        <v>-4.6566128730773926E-10</v>
      </c>
      <c r="I101" s="235" t="s">
        <v>299</v>
      </c>
      <c r="J101" s="236">
        <v>1</v>
      </c>
      <c r="K101" s="237">
        <f>VLOOKUP(A101,CONT_ANTE!A:D,4,0)</f>
        <v>2718</v>
      </c>
      <c r="L101" s="237" t="str">
        <f t="shared" si="12"/>
        <v>ok</v>
      </c>
      <c r="M101" s="238">
        <f>IFERROR(VLOOKUP(A101,CONTAGEM!B:G,6,0),VLOOKUP(B101,CONTAGEM!B:G,6,0))</f>
        <v>0</v>
      </c>
      <c r="N101" s="293">
        <f t="shared" si="13"/>
        <v>0</v>
      </c>
      <c r="O101" s="238">
        <f>SUMIF(SISTEMA!B:B,A101,SISTEMA!I:I)/J101</f>
        <v>0</v>
      </c>
      <c r="P101" s="238">
        <f>SUMIF(SISTEMA!B:B,B101,SISTEMA!I:I)</f>
        <v>0</v>
      </c>
      <c r="Q101" s="239">
        <f t="shared" si="11"/>
        <v>0</v>
      </c>
      <c r="R101" s="238">
        <f t="shared" si="14"/>
        <v>0</v>
      </c>
      <c r="S101" s="237">
        <f>IFERROR(VLOOKUP(A101,DIF_ANTE!A:D,4,0),"0")/J101</f>
        <v>0</v>
      </c>
      <c r="T101" s="240">
        <f t="shared" si="16"/>
        <v>0</v>
      </c>
      <c r="U101" s="241">
        <f t="shared" si="17"/>
        <v>0</v>
      </c>
      <c r="V101" s="242">
        <f>IFERROR(VLOOKUP(A101,CUSTO!A:C,3,0),VLOOKUP(B101,CUSTO!A:C,3,0))</f>
        <v>3.7268749689440996</v>
      </c>
      <c r="W101" s="242">
        <f t="shared" si="18"/>
        <v>0</v>
      </c>
      <c r="X101" s="245" t="str">
        <f t="shared" si="19"/>
        <v/>
      </c>
      <c r="Y101" s="242">
        <f t="shared" si="20"/>
        <v>0</v>
      </c>
      <c r="Z101" s="243" t="s">
        <v>490</v>
      </c>
    </row>
    <row r="102" spans="1:26" ht="15" customHeight="1" x14ac:dyDescent="0.25">
      <c r="A102" s="233">
        <v>2701230014</v>
      </c>
      <c r="B102" s="233" t="s">
        <v>13340</v>
      </c>
      <c r="C102" s="234" t="s">
        <v>1776</v>
      </c>
      <c r="D102" s="287">
        <v>0</v>
      </c>
      <c r="E102" s="287">
        <f>IFERROR(IFERROR(VLOOKUP(B102,[1]Planilha1!$A$4:$C$277,3,0),VLOOKUP(A102,[1]Planilha1!$A$4:$C$277,3,0)),0)</f>
        <v>35200</v>
      </c>
      <c r="F102" s="287">
        <f>IFERROR(IFERROR(VLOOKUP(A102,[2]Planilha1!$A$4:$C$258,3,0),VLOOKUP(B102,[2]Planilha1!$A$4:$C$258,3,0)),0)</f>
        <v>35200</v>
      </c>
      <c r="G102" s="287">
        <f>IFERROR(IFERROR(VLOOKUP(A102,[1]Planilha1!$A$4:$D$277,4,0),VLOOKUP(B102,[1]Planilha1!$A$4:$D$277,4,0)),0)</f>
        <v>35200</v>
      </c>
      <c r="H102" s="287">
        <f t="shared" si="15"/>
        <v>0</v>
      </c>
      <c r="I102" s="235" t="s">
        <v>299</v>
      </c>
      <c r="J102" s="236">
        <v>1</v>
      </c>
      <c r="K102" s="237">
        <f>VLOOKUP(A102,CONT_ANTE!A:D,4,0)</f>
        <v>0</v>
      </c>
      <c r="L102" s="237" t="str">
        <f t="shared" si="12"/>
        <v>ok</v>
      </c>
      <c r="M102" s="238">
        <f>IFERROR(VLOOKUP(A102,CONTAGEM!B:G,6,0),VLOOKUP(B102,CONTAGEM!B:G,6,0))</f>
        <v>0</v>
      </c>
      <c r="N102" s="293">
        <f t="shared" si="13"/>
        <v>0</v>
      </c>
      <c r="O102" s="238">
        <f>SUMIF(SISTEMA!B:B,A102,SISTEMA!I:I)/J102</f>
        <v>0</v>
      </c>
      <c r="P102" s="238">
        <f>SUMIF(SISTEMA!B:B,B102,SISTEMA!I:I)</f>
        <v>0</v>
      </c>
      <c r="Q102" s="239">
        <f t="shared" si="11"/>
        <v>0</v>
      </c>
      <c r="R102" s="238">
        <f t="shared" si="14"/>
        <v>0</v>
      </c>
      <c r="S102" s="237">
        <f>IFERROR(VLOOKUP(A102,DIF_ANTE!A:D,4,0),"0")/J102</f>
        <v>0</v>
      </c>
      <c r="T102" s="240">
        <f t="shared" si="16"/>
        <v>0</v>
      </c>
      <c r="U102" s="241">
        <f t="shared" si="17"/>
        <v>0</v>
      </c>
      <c r="V102" s="242">
        <f>IFERROR(VLOOKUP(A102,CUSTO!A:C,3,0),VLOOKUP(B102,CUSTO!A:C,3,0))</f>
        <v>3.7268749689440996</v>
      </c>
      <c r="W102" s="242">
        <f t="shared" si="18"/>
        <v>0</v>
      </c>
      <c r="X102" s="245" t="str">
        <f t="shared" si="19"/>
        <v/>
      </c>
      <c r="Y102" s="242">
        <f t="shared" si="20"/>
        <v>0</v>
      </c>
      <c r="Z102" s="243" t="s">
        <v>490</v>
      </c>
    </row>
    <row r="103" spans="1:26" ht="15" customHeight="1" x14ac:dyDescent="0.25">
      <c r="A103" s="233">
        <v>2701230019</v>
      </c>
      <c r="B103" s="233" t="s">
        <v>13340</v>
      </c>
      <c r="C103" s="234" t="s">
        <v>1778</v>
      </c>
      <c r="D103" s="287">
        <v>0</v>
      </c>
      <c r="E103" s="287">
        <f>IFERROR(IFERROR(VLOOKUP(B103,[1]Planilha1!$A$4:$C$277,3,0),VLOOKUP(A103,[1]Planilha1!$A$4:$C$277,3,0)),0)</f>
        <v>62861</v>
      </c>
      <c r="F103" s="287">
        <f>IFERROR(IFERROR(VLOOKUP(A103,[2]Planilha1!$A$4:$C$258,3,0),VLOOKUP(B103,[2]Planilha1!$A$4:$C$258,3,0)),0)</f>
        <v>62861</v>
      </c>
      <c r="G103" s="287">
        <f>IFERROR(IFERROR(VLOOKUP(A103,[1]Planilha1!$A$4:$D$277,4,0),VLOOKUP(B103,[1]Planilha1!$A$4:$D$277,4,0)),0)</f>
        <v>62860.999999999993</v>
      </c>
      <c r="H103" s="287">
        <f t="shared" si="15"/>
        <v>0</v>
      </c>
      <c r="I103" s="235" t="s">
        <v>299</v>
      </c>
      <c r="J103" s="236">
        <v>1</v>
      </c>
      <c r="K103" s="237">
        <f>VLOOKUP(A103,CONT_ANTE!A:D,4,0)</f>
        <v>0</v>
      </c>
      <c r="L103" s="237" t="str">
        <f t="shared" si="12"/>
        <v>ok</v>
      </c>
      <c r="M103" s="238">
        <f>IFERROR(VLOOKUP(A103,CONTAGEM!B:G,6,0),VLOOKUP(B103,CONTAGEM!B:G,6,0))</f>
        <v>0</v>
      </c>
      <c r="N103" s="293">
        <f t="shared" si="13"/>
        <v>0</v>
      </c>
      <c r="O103" s="238">
        <f>SUMIF(SISTEMA!B:B,A103,SISTEMA!I:I)/J103</f>
        <v>0</v>
      </c>
      <c r="P103" s="238">
        <f>SUMIF(SISTEMA!B:B,B103,SISTEMA!I:I)</f>
        <v>0</v>
      </c>
      <c r="Q103" s="239">
        <f t="shared" si="11"/>
        <v>0</v>
      </c>
      <c r="R103" s="238">
        <f t="shared" si="14"/>
        <v>0</v>
      </c>
      <c r="S103" s="237">
        <f>IFERROR(VLOOKUP(A103,DIF_ANTE!A:D,4,0),"0")/J103</f>
        <v>0</v>
      </c>
      <c r="T103" s="240">
        <f t="shared" si="16"/>
        <v>0</v>
      </c>
      <c r="U103" s="241">
        <f t="shared" si="17"/>
        <v>0</v>
      </c>
      <c r="V103" s="242">
        <f>IFERROR(VLOOKUP(A103,CUSTO!A:C,3,0),VLOOKUP(B103,CUSTO!A:C,3,0))</f>
        <v>3.7268749689440996</v>
      </c>
      <c r="W103" s="242">
        <f t="shared" si="18"/>
        <v>0</v>
      </c>
      <c r="X103" s="245" t="str">
        <f t="shared" si="19"/>
        <v/>
      </c>
      <c r="Y103" s="242">
        <f t="shared" si="20"/>
        <v>0</v>
      </c>
      <c r="Z103" s="243" t="s">
        <v>490</v>
      </c>
    </row>
    <row r="104" spans="1:26" ht="15" customHeight="1" x14ac:dyDescent="0.25">
      <c r="A104" s="233">
        <v>2701230047</v>
      </c>
      <c r="B104" s="233" t="s">
        <v>13340</v>
      </c>
      <c r="C104" s="234" t="s">
        <v>4272</v>
      </c>
      <c r="D104" s="287">
        <v>0</v>
      </c>
      <c r="E104" s="287">
        <f>IFERROR(IFERROR(VLOOKUP(B104,[1]Planilha1!$A$4:$C$277,3,0),VLOOKUP(A104,[1]Planilha1!$A$4:$C$277,3,0)),0)</f>
        <v>86909</v>
      </c>
      <c r="F104" s="287">
        <f>IFERROR(IFERROR(VLOOKUP(A104,[2]Planilha1!$A$4:$C$258,3,0),VLOOKUP(B104,[2]Planilha1!$A$4:$C$258,3,0)),0)</f>
        <v>86909</v>
      </c>
      <c r="G104" s="287">
        <f>IFERROR(IFERROR(VLOOKUP(A104,[1]Planilha1!$A$4:$D$277,4,0),VLOOKUP(B104,[1]Planilha1!$A$4:$D$277,4,0)),0)</f>
        <v>86908.999999999971</v>
      </c>
      <c r="H104" s="287">
        <f t="shared" si="15"/>
        <v>0</v>
      </c>
      <c r="I104" s="235" t="s">
        <v>299</v>
      </c>
      <c r="J104" s="236">
        <v>1</v>
      </c>
      <c r="K104" s="237">
        <f>VLOOKUP(A104,CONT_ANTE!A:D,4,0)</f>
        <v>0</v>
      </c>
      <c r="L104" s="237" t="str">
        <f t="shared" si="12"/>
        <v>ok</v>
      </c>
      <c r="M104" s="238">
        <f>IFERROR(VLOOKUP(A104,CONTAGEM!B:G,6,0),VLOOKUP(B104,CONTAGEM!B:G,6,0))</f>
        <v>0</v>
      </c>
      <c r="N104" s="293">
        <f t="shared" si="13"/>
        <v>0</v>
      </c>
      <c r="O104" s="238">
        <f>SUMIF(SISTEMA!B:B,A104,SISTEMA!I:I)/J104</f>
        <v>0</v>
      </c>
      <c r="P104" s="238">
        <f>SUMIF(SISTEMA!B:B,B104,SISTEMA!I:I)</f>
        <v>0</v>
      </c>
      <c r="Q104" s="239">
        <f t="shared" si="11"/>
        <v>0</v>
      </c>
      <c r="R104" s="238">
        <f t="shared" si="14"/>
        <v>0</v>
      </c>
      <c r="S104" s="237">
        <f>IFERROR(VLOOKUP(A104,DIF_ANTE!A:D,4,0),"0")/J104</f>
        <v>0</v>
      </c>
      <c r="T104" s="240">
        <f t="shared" si="16"/>
        <v>0</v>
      </c>
      <c r="U104" s="241">
        <f t="shared" si="17"/>
        <v>0</v>
      </c>
      <c r="V104" s="242">
        <f>IFERROR(VLOOKUP(A104,CUSTO!A:C,3,0),VLOOKUP(B104,CUSTO!A:C,3,0))</f>
        <v>3.7268749689440996</v>
      </c>
      <c r="W104" s="242">
        <f t="shared" si="18"/>
        <v>0</v>
      </c>
      <c r="X104" s="245" t="str">
        <f t="shared" si="19"/>
        <v/>
      </c>
      <c r="Y104" s="242">
        <f t="shared" si="20"/>
        <v>0</v>
      </c>
      <c r="Z104" s="243" t="s">
        <v>490</v>
      </c>
    </row>
    <row r="105" spans="1:26" ht="15" customHeight="1" x14ac:dyDescent="0.25">
      <c r="A105" s="233">
        <v>2701230020</v>
      </c>
      <c r="B105" s="233" t="s">
        <v>13340</v>
      </c>
      <c r="C105" s="234" t="s">
        <v>852</v>
      </c>
      <c r="D105" s="287">
        <v>3600</v>
      </c>
      <c r="E105" s="287">
        <f>IFERROR(IFERROR(VLOOKUP(B105,[1]Planilha1!$A$4:$C$277,3,0),VLOOKUP(A105,[1]Planilha1!$A$4:$C$277,3,0)),0)</f>
        <v>0</v>
      </c>
      <c r="F105" s="287">
        <f>IFERROR(IFERROR(VLOOKUP(A105,[2]Planilha1!$A$4:$C$258,3,0),VLOOKUP(B105,[2]Planilha1!$A$4:$C$258,3,0)),0)</f>
        <v>0</v>
      </c>
      <c r="G105" s="287">
        <f>IFERROR(IFERROR(VLOOKUP(A105,[1]Planilha1!$A$4:$D$277,4,0),VLOOKUP(B105,[1]Planilha1!$A$4:$D$277,4,0)),0)</f>
        <v>0</v>
      </c>
      <c r="H105" s="287">
        <f t="shared" si="15"/>
        <v>3600</v>
      </c>
      <c r="I105" s="235" t="s">
        <v>299</v>
      </c>
      <c r="J105" s="236">
        <v>1</v>
      </c>
      <c r="K105" s="237">
        <f>VLOOKUP(A105,CONT_ANTE!A:D,4,0)</f>
        <v>3600</v>
      </c>
      <c r="L105" s="237" t="str">
        <f t="shared" si="12"/>
        <v>ok</v>
      </c>
      <c r="M105" s="238">
        <f>IFERROR(VLOOKUP(A105,CONTAGEM!B:G,6,0),VLOOKUP(B105,CONTAGEM!B:G,6,0))</f>
        <v>3600</v>
      </c>
      <c r="N105" s="293">
        <f t="shared" si="13"/>
        <v>13416.749888198759</v>
      </c>
      <c r="O105" s="238">
        <f>SUMIF(SISTEMA!B:B,A105,SISTEMA!I:I)/J105</f>
        <v>3600</v>
      </c>
      <c r="P105" s="238">
        <f>SUMIF(SISTEMA!B:B,B105,SISTEMA!I:I)</f>
        <v>0</v>
      </c>
      <c r="Q105" s="239">
        <f t="shared" si="11"/>
        <v>3600</v>
      </c>
      <c r="R105" s="238">
        <f t="shared" si="14"/>
        <v>13416.749888198759</v>
      </c>
      <c r="S105" s="237">
        <f>IFERROR(VLOOKUP(A105,DIF_ANTE!A:D,4,0),"0")/J105</f>
        <v>0</v>
      </c>
      <c r="T105" s="240">
        <f t="shared" si="16"/>
        <v>0</v>
      </c>
      <c r="U105" s="241">
        <f t="shared" si="17"/>
        <v>0</v>
      </c>
      <c r="V105" s="242">
        <f>IFERROR(VLOOKUP(A105,CUSTO!A:C,3,0),VLOOKUP(B105,CUSTO!A:C,3,0))</f>
        <v>3.7268749689440996</v>
      </c>
      <c r="W105" s="242">
        <f t="shared" si="18"/>
        <v>0</v>
      </c>
      <c r="X105" s="245">
        <f t="shared" si="19"/>
        <v>0</v>
      </c>
      <c r="Y105" s="242">
        <f t="shared" si="20"/>
        <v>0</v>
      </c>
      <c r="Z105" s="243" t="s">
        <v>490</v>
      </c>
    </row>
    <row r="106" spans="1:26" ht="15" customHeight="1" x14ac:dyDescent="0.25">
      <c r="A106" s="233">
        <v>2901230001</v>
      </c>
      <c r="B106" s="233" t="s">
        <v>13340</v>
      </c>
      <c r="C106" s="234" t="s">
        <v>891</v>
      </c>
      <c r="D106" s="287">
        <v>0</v>
      </c>
      <c r="E106" s="287">
        <f>IFERROR(IFERROR(VLOOKUP(B106,[1]Planilha1!$A$4:$C$277,3,0),VLOOKUP(A106,[1]Planilha1!$A$4:$C$277,3,0)),0)</f>
        <v>114000</v>
      </c>
      <c r="F106" s="287">
        <f>IFERROR(IFERROR(VLOOKUP(A106,[2]Planilha1!$A$4:$C$258,3,0),VLOOKUP(B106,[2]Planilha1!$A$4:$C$258,3,0)),0)</f>
        <v>114000</v>
      </c>
      <c r="G106" s="287">
        <f>IFERROR(IFERROR(VLOOKUP(A106,[1]Planilha1!$A$4:$D$277,4,0),VLOOKUP(B106,[1]Planilha1!$A$4:$D$277,4,0)),0)</f>
        <v>113999.99999999964</v>
      </c>
      <c r="H106" s="287">
        <f t="shared" si="15"/>
        <v>3.637978807091713E-10</v>
      </c>
      <c r="I106" s="235" t="s">
        <v>299</v>
      </c>
      <c r="J106" s="236">
        <v>1</v>
      </c>
      <c r="K106" s="237">
        <f>VLOOKUP(A106,CONT_ANTE!A:D,4,0)</f>
        <v>0</v>
      </c>
      <c r="L106" s="237" t="str">
        <f t="shared" si="12"/>
        <v>ok</v>
      </c>
      <c r="M106" s="238">
        <f>IFERROR(VLOOKUP(A106,CONTAGEM!B:G,6,0),VLOOKUP(B106,CONTAGEM!B:G,6,0))</f>
        <v>0</v>
      </c>
      <c r="N106" s="293">
        <f t="shared" si="13"/>
        <v>0</v>
      </c>
      <c r="O106" s="238">
        <f>SUMIF(SISTEMA!B:B,A106,SISTEMA!I:I)/J106</f>
        <v>0</v>
      </c>
      <c r="P106" s="238">
        <f>SUMIF(SISTEMA!B:B,B106,SISTEMA!I:I)</f>
        <v>0</v>
      </c>
      <c r="Q106" s="239">
        <f t="shared" si="11"/>
        <v>0</v>
      </c>
      <c r="R106" s="238">
        <f t="shared" si="14"/>
        <v>0</v>
      </c>
      <c r="S106" s="237">
        <f>IFERROR(VLOOKUP(A106,DIF_ANTE!A:D,4,0),"0")/J106</f>
        <v>0</v>
      </c>
      <c r="T106" s="240">
        <f t="shared" si="16"/>
        <v>0</v>
      </c>
      <c r="U106" s="241">
        <f t="shared" si="17"/>
        <v>0</v>
      </c>
      <c r="V106" s="242">
        <f>IFERROR(VLOOKUP(A106,CUSTO!A:C,3,0),VLOOKUP(B106,CUSTO!A:C,3,0))</f>
        <v>3.7268749689440996</v>
      </c>
      <c r="W106" s="242">
        <f t="shared" si="18"/>
        <v>0</v>
      </c>
      <c r="X106" s="245" t="str">
        <f t="shared" si="19"/>
        <v/>
      </c>
      <c r="Y106" s="242">
        <f t="shared" si="20"/>
        <v>0</v>
      </c>
      <c r="Z106" s="243" t="s">
        <v>490</v>
      </c>
    </row>
    <row r="107" spans="1:26" ht="15" customHeight="1" x14ac:dyDescent="0.25">
      <c r="A107" s="233">
        <v>2701230022</v>
      </c>
      <c r="B107" s="233" t="s">
        <v>13340</v>
      </c>
      <c r="C107" s="234" t="s">
        <v>1779</v>
      </c>
      <c r="D107" s="287">
        <v>0</v>
      </c>
      <c r="E107" s="287">
        <f>IFERROR(IFERROR(VLOOKUP(B107,[1]Planilha1!$A$4:$C$277,3,0),VLOOKUP(A107,[1]Planilha1!$A$4:$C$277,3,0)),0)</f>
        <v>144949</v>
      </c>
      <c r="F107" s="287">
        <f>IFERROR(IFERROR(VLOOKUP(A107,[2]Planilha1!$A$4:$C$258,3,0),VLOOKUP(B107,[2]Planilha1!$A$4:$C$258,3,0)),0)</f>
        <v>144949</v>
      </c>
      <c r="G107" s="287">
        <f>IFERROR(IFERROR(VLOOKUP(A107,[1]Planilha1!$A$4:$D$277,4,0),VLOOKUP(B107,[1]Planilha1!$A$4:$D$277,4,0)),0)</f>
        <v>144949</v>
      </c>
      <c r="H107" s="287">
        <f t="shared" si="15"/>
        <v>0</v>
      </c>
      <c r="I107" s="235" t="s">
        <v>299</v>
      </c>
      <c r="J107" s="236">
        <v>1</v>
      </c>
      <c r="K107" s="237">
        <f>VLOOKUP(A107,CONT_ANTE!A:D,4,0)</f>
        <v>0</v>
      </c>
      <c r="L107" s="237" t="str">
        <f t="shared" si="12"/>
        <v>ok</v>
      </c>
      <c r="M107" s="238">
        <f>IFERROR(VLOOKUP(A107,CONTAGEM!B:G,6,0),VLOOKUP(B107,CONTAGEM!B:G,6,0))</f>
        <v>0</v>
      </c>
      <c r="N107" s="293">
        <f t="shared" si="13"/>
        <v>0</v>
      </c>
      <c r="O107" s="238">
        <f>SUMIF(SISTEMA!B:B,A107,SISTEMA!I:I)/J107</f>
        <v>0</v>
      </c>
      <c r="P107" s="238">
        <f>SUMIF(SISTEMA!B:B,B107,SISTEMA!I:I)</f>
        <v>0</v>
      </c>
      <c r="Q107" s="239">
        <f t="shared" si="11"/>
        <v>0</v>
      </c>
      <c r="R107" s="238">
        <f t="shared" si="14"/>
        <v>0</v>
      </c>
      <c r="S107" s="237">
        <f>IFERROR(VLOOKUP(A107,DIF_ANTE!A:D,4,0),"0")/J107</f>
        <v>0</v>
      </c>
      <c r="T107" s="240">
        <f t="shared" si="16"/>
        <v>0</v>
      </c>
      <c r="U107" s="241">
        <f t="shared" si="17"/>
        <v>0</v>
      </c>
      <c r="V107" s="242">
        <f>IFERROR(VLOOKUP(A107,CUSTO!A:C,3,0),VLOOKUP(B107,CUSTO!A:C,3,0))</f>
        <v>3.7268749689440996</v>
      </c>
      <c r="W107" s="242">
        <f t="shared" si="18"/>
        <v>0</v>
      </c>
      <c r="X107" s="245" t="str">
        <f t="shared" si="19"/>
        <v/>
      </c>
      <c r="Y107" s="242">
        <f t="shared" si="20"/>
        <v>0</v>
      </c>
      <c r="Z107" s="243" t="s">
        <v>490</v>
      </c>
    </row>
    <row r="108" spans="1:26" ht="15" customHeight="1" x14ac:dyDescent="0.25">
      <c r="A108" s="233">
        <v>2701230024</v>
      </c>
      <c r="B108" s="233" t="s">
        <v>13340</v>
      </c>
      <c r="C108" s="234" t="s">
        <v>1781</v>
      </c>
      <c r="D108" s="287">
        <v>68657</v>
      </c>
      <c r="E108" s="287">
        <f>IFERROR(IFERROR(VLOOKUP(B108,[1]Planilha1!$A$4:$C$277,3,0),VLOOKUP(A108,[1]Planilha1!$A$4:$C$277,3,0)),0)</f>
        <v>159729</v>
      </c>
      <c r="F108" s="287">
        <f>IFERROR(IFERROR(VLOOKUP(A108,[2]Planilha1!$A$4:$C$258,3,0),VLOOKUP(B108,[2]Planilha1!$A$4:$C$258,3,0)),0)</f>
        <v>228386</v>
      </c>
      <c r="G108" s="287">
        <f>IFERROR(IFERROR(VLOOKUP(A108,[1]Planilha1!$A$4:$D$277,4,0),VLOOKUP(B108,[1]Planilha1!$A$4:$D$277,4,0)),0)</f>
        <v>228386</v>
      </c>
      <c r="H108" s="287">
        <f t="shared" si="15"/>
        <v>0</v>
      </c>
      <c r="I108" s="235" t="s">
        <v>299</v>
      </c>
      <c r="J108" s="236">
        <v>1</v>
      </c>
      <c r="K108" s="237">
        <f>VLOOKUP(A108,CONT_ANTE!A:D,4,0)</f>
        <v>68657</v>
      </c>
      <c r="L108" s="237" t="str">
        <f t="shared" si="12"/>
        <v>ok</v>
      </c>
      <c r="M108" s="238">
        <f>IFERROR(VLOOKUP(A108,CONTAGEM!B:G,6,0),VLOOKUP(B108,CONTAGEM!B:G,6,0))</f>
        <v>0</v>
      </c>
      <c r="N108" s="293">
        <f t="shared" si="13"/>
        <v>0</v>
      </c>
      <c r="O108" s="238">
        <f>SUMIF(SISTEMA!B:B,A108,SISTEMA!I:I)/J108</f>
        <v>0</v>
      </c>
      <c r="P108" s="238">
        <f>SUMIF(SISTEMA!B:B,B108,SISTEMA!I:I)</f>
        <v>0</v>
      </c>
      <c r="Q108" s="239">
        <f t="shared" si="11"/>
        <v>0</v>
      </c>
      <c r="R108" s="238">
        <f t="shared" si="14"/>
        <v>0</v>
      </c>
      <c r="S108" s="237">
        <f>IFERROR(VLOOKUP(A108,DIF_ANTE!A:D,4,0),"0")/J108</f>
        <v>0</v>
      </c>
      <c r="T108" s="240">
        <f t="shared" si="16"/>
        <v>0</v>
      </c>
      <c r="U108" s="241">
        <f t="shared" si="17"/>
        <v>0</v>
      </c>
      <c r="V108" s="242">
        <f>IFERROR(VLOOKUP(A108,CUSTO!A:C,3,0),VLOOKUP(B108,CUSTO!A:C,3,0))</f>
        <v>3.7268749689440996</v>
      </c>
      <c r="W108" s="242">
        <f t="shared" si="18"/>
        <v>0</v>
      </c>
      <c r="X108" s="245" t="str">
        <f t="shared" si="19"/>
        <v/>
      </c>
      <c r="Y108" s="242">
        <f t="shared" si="20"/>
        <v>0</v>
      </c>
      <c r="Z108" s="243" t="s">
        <v>490</v>
      </c>
    </row>
    <row r="109" spans="1:26" ht="15" customHeight="1" x14ac:dyDescent="0.25">
      <c r="A109" s="233">
        <v>2701230026</v>
      </c>
      <c r="B109" s="233" t="s">
        <v>13340</v>
      </c>
      <c r="C109" s="234" t="s">
        <v>1782</v>
      </c>
      <c r="D109" s="287">
        <v>0</v>
      </c>
      <c r="E109" s="287">
        <f>IFERROR(IFERROR(VLOOKUP(B109,[1]Planilha1!$A$4:$C$277,3,0),VLOOKUP(A109,[1]Planilha1!$A$4:$C$277,3,0)),0)</f>
        <v>131824</v>
      </c>
      <c r="F109" s="287">
        <f>IFERROR(IFERROR(VLOOKUP(A109,[2]Planilha1!$A$4:$C$258,3,0),VLOOKUP(B109,[2]Planilha1!$A$4:$C$258,3,0)),0)</f>
        <v>83929</v>
      </c>
      <c r="G109" s="287">
        <f>IFERROR(IFERROR(VLOOKUP(A109,[1]Planilha1!$A$4:$D$277,4,0),VLOOKUP(B109,[1]Planilha1!$A$4:$D$277,4,0)),0)</f>
        <v>83929</v>
      </c>
      <c r="H109" s="287">
        <f t="shared" si="15"/>
        <v>47895</v>
      </c>
      <c r="I109" s="235" t="s">
        <v>299</v>
      </c>
      <c r="J109" s="236">
        <v>1</v>
      </c>
      <c r="K109" s="237">
        <f>VLOOKUP(A109,CONT_ANTE!A:D,4,0)</f>
        <v>0</v>
      </c>
      <c r="L109" s="237" t="str">
        <f t="shared" si="12"/>
        <v>ok</v>
      </c>
      <c r="M109" s="238">
        <f>IFERROR(VLOOKUP(A109,CONTAGEM!B:G,6,0),VLOOKUP(B109,CONTAGEM!B:G,6,0))</f>
        <v>47895</v>
      </c>
      <c r="N109" s="293">
        <f t="shared" si="13"/>
        <v>178498.67663757765</v>
      </c>
      <c r="O109" s="238">
        <f>SUMIF(SISTEMA!B:B,A109,SISTEMA!I:I)/J109</f>
        <v>47895</v>
      </c>
      <c r="P109" s="238">
        <f>SUMIF(SISTEMA!B:B,B109,SISTEMA!I:I)</f>
        <v>0</v>
      </c>
      <c r="Q109" s="239">
        <f t="shared" si="11"/>
        <v>47895</v>
      </c>
      <c r="R109" s="238">
        <f t="shared" si="14"/>
        <v>178498.67663757765</v>
      </c>
      <c r="S109" s="237">
        <f>IFERROR(VLOOKUP(A109,DIF_ANTE!A:D,4,0),"0")/J109</f>
        <v>0</v>
      </c>
      <c r="T109" s="240">
        <f t="shared" si="16"/>
        <v>0</v>
      </c>
      <c r="U109" s="241">
        <f t="shared" si="17"/>
        <v>0</v>
      </c>
      <c r="V109" s="242">
        <f>IFERROR(VLOOKUP(A109,CUSTO!A:C,3,0),VLOOKUP(B109,CUSTO!A:C,3,0))</f>
        <v>3.7268749689440996</v>
      </c>
      <c r="W109" s="242">
        <f t="shared" si="18"/>
        <v>0</v>
      </c>
      <c r="X109" s="245">
        <f t="shared" si="19"/>
        <v>0</v>
      </c>
      <c r="Y109" s="242">
        <f t="shared" si="20"/>
        <v>0</v>
      </c>
      <c r="Z109" s="243" t="s">
        <v>490</v>
      </c>
    </row>
    <row r="110" spans="1:26" ht="15" customHeight="1" x14ac:dyDescent="0.25">
      <c r="A110" s="233">
        <v>2701230027</v>
      </c>
      <c r="B110" s="233" t="s">
        <v>13340</v>
      </c>
      <c r="C110" s="234" t="s">
        <v>1783</v>
      </c>
      <c r="D110" s="287">
        <v>0</v>
      </c>
      <c r="E110" s="287">
        <f>IFERROR(IFERROR(VLOOKUP(B110,[1]Planilha1!$A$4:$C$277,3,0),VLOOKUP(A110,[1]Planilha1!$A$4:$C$277,3,0)),0)</f>
        <v>28611</v>
      </c>
      <c r="F110" s="287">
        <f>IFERROR(IFERROR(VLOOKUP(A110,[2]Planilha1!$A$4:$C$258,3,0),VLOOKUP(B110,[2]Planilha1!$A$4:$C$258,3,0)),0)</f>
        <v>28611</v>
      </c>
      <c r="G110" s="287">
        <f>IFERROR(IFERROR(VLOOKUP(A110,[1]Planilha1!$A$4:$D$277,4,0),VLOOKUP(B110,[1]Planilha1!$A$4:$D$277,4,0)),0)</f>
        <v>28610.999999999989</v>
      </c>
      <c r="H110" s="287">
        <f t="shared" si="15"/>
        <v>0</v>
      </c>
      <c r="I110" s="235" t="s">
        <v>299</v>
      </c>
      <c r="J110" s="236">
        <v>1</v>
      </c>
      <c r="K110" s="237">
        <f>VLOOKUP(A110,CONT_ANTE!A:D,4,0)</f>
        <v>0</v>
      </c>
      <c r="L110" s="237" t="str">
        <f t="shared" si="12"/>
        <v>ok</v>
      </c>
      <c r="M110" s="238">
        <f>IFERROR(VLOOKUP(A110,CONTAGEM!B:G,6,0),VLOOKUP(B110,CONTAGEM!B:G,6,0))</f>
        <v>0</v>
      </c>
      <c r="N110" s="293">
        <f t="shared" si="13"/>
        <v>0</v>
      </c>
      <c r="O110" s="238">
        <f>SUMIF(SISTEMA!B:B,A110,SISTEMA!I:I)/J110</f>
        <v>0</v>
      </c>
      <c r="P110" s="238">
        <f>SUMIF(SISTEMA!B:B,B110,SISTEMA!I:I)</f>
        <v>0</v>
      </c>
      <c r="Q110" s="239">
        <f t="shared" si="11"/>
        <v>0</v>
      </c>
      <c r="R110" s="238">
        <f t="shared" si="14"/>
        <v>0</v>
      </c>
      <c r="S110" s="237">
        <f>IFERROR(VLOOKUP(A110,DIF_ANTE!A:D,4,0),"0")/J110</f>
        <v>0</v>
      </c>
      <c r="T110" s="240">
        <f t="shared" si="16"/>
        <v>0</v>
      </c>
      <c r="U110" s="241">
        <f t="shared" si="17"/>
        <v>0</v>
      </c>
      <c r="V110" s="242">
        <f>IFERROR(VLOOKUP(A110,CUSTO!A:C,3,0),VLOOKUP(B110,CUSTO!A:C,3,0))</f>
        <v>3.7268749689440996</v>
      </c>
      <c r="W110" s="242">
        <f t="shared" si="18"/>
        <v>0</v>
      </c>
      <c r="X110" s="245" t="str">
        <f t="shared" si="19"/>
        <v/>
      </c>
      <c r="Y110" s="242">
        <f t="shared" si="20"/>
        <v>0</v>
      </c>
      <c r="Z110" s="243" t="s">
        <v>490</v>
      </c>
    </row>
    <row r="111" spans="1:26" ht="15" customHeight="1" x14ac:dyDescent="0.25">
      <c r="A111" s="233">
        <v>2701230028</v>
      </c>
      <c r="B111" s="233" t="s">
        <v>13340</v>
      </c>
      <c r="C111" s="234" t="s">
        <v>1784</v>
      </c>
      <c r="D111" s="287">
        <v>0.4</v>
      </c>
      <c r="E111" s="287">
        <f>IFERROR(IFERROR(VLOOKUP(B111,[1]Planilha1!$A$4:$C$277,3,0),VLOOKUP(A111,[1]Planilha1!$A$4:$C$277,3,0)),0)</f>
        <v>165576</v>
      </c>
      <c r="F111" s="287">
        <f>IFERROR(IFERROR(VLOOKUP(A111,[2]Planilha1!$A$4:$C$258,3,0),VLOOKUP(B111,[2]Planilha1!$A$4:$C$258,3,0)),0)</f>
        <v>164508.4</v>
      </c>
      <c r="G111" s="287">
        <f>IFERROR(IFERROR(VLOOKUP(A111,[1]Planilha1!$A$4:$D$277,4,0),VLOOKUP(B111,[1]Planilha1!$A$4:$D$277,4,0)),0)</f>
        <v>165576.4</v>
      </c>
      <c r="H111" s="287">
        <f t="shared" si="15"/>
        <v>0</v>
      </c>
      <c r="I111" s="235" t="s">
        <v>299</v>
      </c>
      <c r="J111" s="236">
        <v>1</v>
      </c>
      <c r="K111" s="237">
        <f>VLOOKUP(A111,CONT_ANTE!A:D,4,0)</f>
        <v>0</v>
      </c>
      <c r="L111" s="237" t="str">
        <f t="shared" si="12"/>
        <v>ok</v>
      </c>
      <c r="M111" s="238">
        <f>IFERROR(VLOOKUP(A111,CONTAGEM!B:G,6,0),VLOOKUP(B111,CONTAGEM!B:G,6,0))</f>
        <v>0</v>
      </c>
      <c r="N111" s="293">
        <f t="shared" si="13"/>
        <v>0</v>
      </c>
      <c r="O111" s="238">
        <f>SUMIF(SISTEMA!B:B,A111,SISTEMA!I:I)/J111</f>
        <v>0</v>
      </c>
      <c r="P111" s="238">
        <f>SUMIF(SISTEMA!B:B,B111,SISTEMA!I:I)</f>
        <v>0</v>
      </c>
      <c r="Q111" s="239">
        <f t="shared" si="11"/>
        <v>0</v>
      </c>
      <c r="R111" s="238">
        <f t="shared" si="14"/>
        <v>0</v>
      </c>
      <c r="S111" s="237">
        <f>IFERROR(VLOOKUP(A111,DIF_ANTE!A:D,4,0),"0")/J111</f>
        <v>-0.4</v>
      </c>
      <c r="T111" s="240">
        <f t="shared" si="16"/>
        <v>0</v>
      </c>
      <c r="U111" s="241">
        <f t="shared" si="17"/>
        <v>0.4</v>
      </c>
      <c r="V111" s="242">
        <f>IFERROR(VLOOKUP(A111,CUSTO!A:C,3,0),VLOOKUP(B111,CUSTO!A:C,3,0))</f>
        <v>3.7268749689440996</v>
      </c>
      <c r="W111" s="242">
        <f t="shared" si="18"/>
        <v>0</v>
      </c>
      <c r="X111" s="245" t="str">
        <f t="shared" si="19"/>
        <v/>
      </c>
      <c r="Y111" s="242">
        <f t="shared" si="20"/>
        <v>1.49074998757764</v>
      </c>
      <c r="Z111" s="243" t="s">
        <v>490</v>
      </c>
    </row>
    <row r="112" spans="1:26" ht="15" customHeight="1" x14ac:dyDescent="0.25">
      <c r="A112" s="233">
        <v>2701230046</v>
      </c>
      <c r="B112" s="233" t="s">
        <v>13340</v>
      </c>
      <c r="C112" s="234" t="s">
        <v>4271</v>
      </c>
      <c r="D112" s="287">
        <v>0</v>
      </c>
      <c r="E112" s="287">
        <f>IFERROR(IFERROR(VLOOKUP(B112,[1]Planilha1!$A$4:$C$277,3,0),VLOOKUP(A112,[1]Planilha1!$A$4:$C$277,3,0)),0)</f>
        <v>10012</v>
      </c>
      <c r="F112" s="287">
        <f>IFERROR(IFERROR(VLOOKUP(A112,[2]Planilha1!$A$4:$C$258,3,0),VLOOKUP(B112,[2]Planilha1!$A$4:$C$258,3,0)),0)</f>
        <v>10012</v>
      </c>
      <c r="G112" s="287">
        <f>IFERROR(IFERROR(VLOOKUP(A112,[1]Planilha1!$A$4:$D$277,4,0),VLOOKUP(B112,[1]Planilha1!$A$4:$D$277,4,0)),0)</f>
        <v>10012</v>
      </c>
      <c r="H112" s="287">
        <f t="shared" si="15"/>
        <v>0</v>
      </c>
      <c r="I112" s="235" t="s">
        <v>299</v>
      </c>
      <c r="J112" s="236">
        <v>1</v>
      </c>
      <c r="K112" s="237">
        <f>VLOOKUP(A112,CONT_ANTE!A:D,4,0)</f>
        <v>0</v>
      </c>
      <c r="L112" s="237" t="str">
        <f t="shared" si="12"/>
        <v>ok</v>
      </c>
      <c r="M112" s="238">
        <f>IFERROR(VLOOKUP(A112,CONTAGEM!B:G,6,0),VLOOKUP(B112,CONTAGEM!B:G,6,0))</f>
        <v>0</v>
      </c>
      <c r="N112" s="293">
        <f t="shared" si="13"/>
        <v>0</v>
      </c>
      <c r="O112" s="238">
        <f>SUMIF(SISTEMA!B:B,A112,SISTEMA!I:I)/J112</f>
        <v>0</v>
      </c>
      <c r="P112" s="238">
        <f>SUMIF(SISTEMA!B:B,B112,SISTEMA!I:I)</f>
        <v>0</v>
      </c>
      <c r="Q112" s="239">
        <f t="shared" si="11"/>
        <v>0</v>
      </c>
      <c r="R112" s="238">
        <f t="shared" si="14"/>
        <v>0</v>
      </c>
      <c r="S112" s="237">
        <f>IFERROR(VLOOKUP(A112,DIF_ANTE!A:D,4,0),"0")/J112</f>
        <v>0</v>
      </c>
      <c r="T112" s="240">
        <f t="shared" si="16"/>
        <v>0</v>
      </c>
      <c r="U112" s="241">
        <f t="shared" si="17"/>
        <v>0</v>
      </c>
      <c r="V112" s="242">
        <f>IFERROR(VLOOKUP(A112,CUSTO!A:C,3,0),VLOOKUP(B112,CUSTO!A:C,3,0))</f>
        <v>3.7268749689440996</v>
      </c>
      <c r="W112" s="242">
        <f t="shared" si="18"/>
        <v>0</v>
      </c>
      <c r="X112" s="245" t="str">
        <f t="shared" si="19"/>
        <v/>
      </c>
      <c r="Y112" s="242">
        <f t="shared" si="20"/>
        <v>0</v>
      </c>
      <c r="Z112" s="243" t="s">
        <v>490</v>
      </c>
    </row>
    <row r="113" spans="1:27" ht="15" customHeight="1" x14ac:dyDescent="0.25">
      <c r="A113" s="233">
        <v>2701230029</v>
      </c>
      <c r="B113" s="233" t="s">
        <v>13340</v>
      </c>
      <c r="C113" s="234" t="s">
        <v>1785</v>
      </c>
      <c r="D113" s="287">
        <v>17598.5</v>
      </c>
      <c r="E113" s="287">
        <f>IFERROR(IFERROR(VLOOKUP(B113,[1]Planilha1!$A$4:$C$277,3,0),VLOOKUP(A113,[1]Planilha1!$A$4:$C$277,3,0)),0)</f>
        <v>103316.2</v>
      </c>
      <c r="F113" s="287">
        <f>IFERROR(IFERROR(VLOOKUP(A113,[2]Planilha1!$A$4:$C$258,3,0),VLOOKUP(B113,[2]Planilha1!$A$4:$C$258,3,0)),0)</f>
        <v>73165.5</v>
      </c>
      <c r="G113" s="287">
        <f>IFERROR(IFERROR(VLOOKUP(A113,[1]Planilha1!$A$4:$D$277,4,0),VLOOKUP(B113,[1]Planilha1!$A$4:$D$277,4,0)),0)</f>
        <v>94283.7</v>
      </c>
      <c r="H113" s="287">
        <f t="shared" si="15"/>
        <v>26631</v>
      </c>
      <c r="I113" s="235" t="s">
        <v>299</v>
      </c>
      <c r="J113" s="236">
        <v>1</v>
      </c>
      <c r="K113" s="237">
        <f>VLOOKUP(A113,CONT_ANTE!A:D,4,0)</f>
        <v>17598.5</v>
      </c>
      <c r="L113" s="237" t="str">
        <f t="shared" si="12"/>
        <v>ok</v>
      </c>
      <c r="M113" s="238">
        <f>IFERROR(VLOOKUP(A113,CONTAGEM!B:G,6,0),VLOOKUP(B113,CONTAGEM!B:G,6,0))</f>
        <v>18110</v>
      </c>
      <c r="N113" s="293">
        <f t="shared" si="13"/>
        <v>67493.705687577647</v>
      </c>
      <c r="O113" s="238">
        <f>SUMIF(SISTEMA!B:B,A113,SISTEMA!I:I)/J113</f>
        <v>18110</v>
      </c>
      <c r="P113" s="238">
        <f>SUMIF(SISTEMA!B:B,B113,SISTEMA!I:I)</f>
        <v>0</v>
      </c>
      <c r="Q113" s="239">
        <f t="shared" si="11"/>
        <v>18110</v>
      </c>
      <c r="R113" s="238">
        <f t="shared" si="14"/>
        <v>67493.705687577647</v>
      </c>
      <c r="S113" s="237">
        <f>IFERROR(VLOOKUP(A113,DIF_ANTE!A:D,4,0),"0")/J113</f>
        <v>0</v>
      </c>
      <c r="T113" s="240">
        <f t="shared" si="16"/>
        <v>0</v>
      </c>
      <c r="U113" s="241">
        <f t="shared" si="17"/>
        <v>0</v>
      </c>
      <c r="V113" s="242">
        <f>IFERROR(VLOOKUP(A113,CUSTO!A:C,3,0),VLOOKUP(B113,CUSTO!A:C,3,0))</f>
        <v>3.7268749689440996</v>
      </c>
      <c r="W113" s="242">
        <f t="shared" si="18"/>
        <v>0</v>
      </c>
      <c r="X113" s="245">
        <f t="shared" si="19"/>
        <v>0</v>
      </c>
      <c r="Y113" s="242">
        <f t="shared" si="20"/>
        <v>0</v>
      </c>
      <c r="Z113" s="243" t="s">
        <v>490</v>
      </c>
    </row>
    <row r="114" spans="1:27" ht="15" customHeight="1" x14ac:dyDescent="0.25">
      <c r="A114" s="233">
        <v>2701230002</v>
      </c>
      <c r="B114" s="233" t="s">
        <v>13340</v>
      </c>
      <c r="C114" s="234" t="s">
        <v>13368</v>
      </c>
      <c r="D114" s="287">
        <v>0</v>
      </c>
      <c r="E114" s="287">
        <f>IFERROR(IFERROR(VLOOKUP(B114,[1]Planilha1!$A$4:$C$277,3,0),VLOOKUP(A114,[1]Planilha1!$A$4:$C$277,3,0)),0)</f>
        <v>127781</v>
      </c>
      <c r="F114" s="287">
        <f>IFERROR(IFERROR(VLOOKUP(A114,[2]Planilha1!$A$4:$C$258,3,0),VLOOKUP(B114,[2]Planilha1!$A$4:$C$258,3,0)),0)</f>
        <v>127781</v>
      </c>
      <c r="G114" s="287">
        <f>IFERROR(IFERROR(VLOOKUP(A114,[1]Planilha1!$A$4:$D$277,4,0),VLOOKUP(B114,[1]Planilha1!$A$4:$D$277,4,0)),0)</f>
        <v>127781</v>
      </c>
      <c r="H114" s="287">
        <f t="shared" si="15"/>
        <v>0</v>
      </c>
      <c r="I114" s="235" t="s">
        <v>299</v>
      </c>
      <c r="J114" s="236">
        <v>1</v>
      </c>
      <c r="K114" s="237">
        <f>VLOOKUP(A114,CONT_ANTE!A:D,4,0)</f>
        <v>0</v>
      </c>
      <c r="L114" s="237" t="str">
        <f t="shared" si="12"/>
        <v>ok</v>
      </c>
      <c r="M114" s="238">
        <f>IFERROR(VLOOKUP(A114,CONTAGEM!B:G,6,0),VLOOKUP(B114,CONTAGEM!B:G,6,0))</f>
        <v>0</v>
      </c>
      <c r="N114" s="293">
        <f t="shared" si="13"/>
        <v>0</v>
      </c>
      <c r="O114" s="238">
        <f>SUMIF(SISTEMA!B:B,A114,SISTEMA!I:I)/J114</f>
        <v>0</v>
      </c>
      <c r="P114" s="238">
        <f>SUMIF(SISTEMA!B:B,B114,SISTEMA!I:I)</f>
        <v>0</v>
      </c>
      <c r="Q114" s="239">
        <f t="shared" si="11"/>
        <v>0</v>
      </c>
      <c r="R114" s="238">
        <f t="shared" si="14"/>
        <v>0</v>
      </c>
      <c r="S114" s="237">
        <f>IFERROR(VLOOKUP(A114,DIF_ANTE!A:D,4,0),"0")/J114</f>
        <v>0</v>
      </c>
      <c r="T114" s="240">
        <f t="shared" si="16"/>
        <v>0</v>
      </c>
      <c r="U114" s="241">
        <f t="shared" si="17"/>
        <v>0</v>
      </c>
      <c r="V114" s="242">
        <f>IFERROR(VLOOKUP(A114,CUSTO!A:C,3,0),VLOOKUP(B114,CUSTO!A:C,3,0))</f>
        <v>3.7268749689440996</v>
      </c>
      <c r="W114" s="242">
        <f t="shared" si="18"/>
        <v>0</v>
      </c>
      <c r="X114" s="245" t="str">
        <f t="shared" si="19"/>
        <v/>
      </c>
      <c r="Y114" s="242">
        <f t="shared" si="20"/>
        <v>0</v>
      </c>
      <c r="Z114" s="243" t="s">
        <v>490</v>
      </c>
    </row>
    <row r="115" spans="1:27" ht="15" customHeight="1" x14ac:dyDescent="0.25">
      <c r="A115" s="233">
        <v>2701230003</v>
      </c>
      <c r="B115" s="233" t="s">
        <v>13340</v>
      </c>
      <c r="C115" s="234" t="s">
        <v>1765</v>
      </c>
      <c r="D115" s="287">
        <v>0</v>
      </c>
      <c r="E115" s="287">
        <f>IFERROR(IFERROR(VLOOKUP(B115,[1]Planilha1!$A$4:$C$277,3,0),VLOOKUP(A115,[1]Planilha1!$A$4:$C$277,3,0)),0)</f>
        <v>0</v>
      </c>
      <c r="F115" s="287">
        <f>IFERROR(IFERROR(VLOOKUP(A115,[2]Planilha1!$A$4:$C$258,3,0),VLOOKUP(B115,[2]Planilha1!$A$4:$C$258,3,0)),0)</f>
        <v>0</v>
      </c>
      <c r="G115" s="287">
        <f>IFERROR(IFERROR(VLOOKUP(A115,[1]Planilha1!$A$4:$D$277,4,0),VLOOKUP(B115,[1]Planilha1!$A$4:$D$277,4,0)),0)</f>
        <v>0</v>
      </c>
      <c r="H115" s="287">
        <f t="shared" si="15"/>
        <v>0</v>
      </c>
      <c r="I115" s="235" t="s">
        <v>299</v>
      </c>
      <c r="J115" s="236">
        <v>1</v>
      </c>
      <c r="K115" s="237">
        <f>VLOOKUP(A115,CONT_ANTE!A:D,4,0)</f>
        <v>0</v>
      </c>
      <c r="L115" s="237" t="str">
        <f t="shared" si="12"/>
        <v>ok</v>
      </c>
      <c r="M115" s="238">
        <f>IFERROR(VLOOKUP(A115,CONTAGEM!B:G,6,0),VLOOKUP(B115,CONTAGEM!B:G,6,0))</f>
        <v>0</v>
      </c>
      <c r="N115" s="293">
        <f t="shared" si="13"/>
        <v>0</v>
      </c>
      <c r="O115" s="238">
        <f>SUMIF(SISTEMA!B:B,A115,SISTEMA!I:I)/J115</f>
        <v>0</v>
      </c>
      <c r="P115" s="238">
        <f>SUMIF(SISTEMA!B:B,B115,SISTEMA!I:I)</f>
        <v>0</v>
      </c>
      <c r="Q115" s="239">
        <f t="shared" si="11"/>
        <v>0</v>
      </c>
      <c r="R115" s="238">
        <f t="shared" si="14"/>
        <v>0</v>
      </c>
      <c r="S115" s="237">
        <f>IFERROR(VLOOKUP(A115,DIF_ANTE!A:D,4,0),"0")/J115</f>
        <v>0</v>
      </c>
      <c r="T115" s="240">
        <f t="shared" si="16"/>
        <v>0</v>
      </c>
      <c r="U115" s="241">
        <f t="shared" si="17"/>
        <v>0</v>
      </c>
      <c r="V115" s="242">
        <f>IFERROR(VLOOKUP(A115,CUSTO!A:C,3,0),VLOOKUP(B115,CUSTO!A:C,3,0))</f>
        <v>3.7268749689440996</v>
      </c>
      <c r="W115" s="242">
        <f t="shared" si="18"/>
        <v>0</v>
      </c>
      <c r="X115" s="245" t="str">
        <f t="shared" si="19"/>
        <v/>
      </c>
      <c r="Y115" s="242">
        <f t="shared" si="20"/>
        <v>0</v>
      </c>
      <c r="Z115" s="243" t="s">
        <v>490</v>
      </c>
    </row>
    <row r="116" spans="1:27" ht="15" customHeight="1" x14ac:dyDescent="0.25">
      <c r="A116" s="233">
        <v>2701230021</v>
      </c>
      <c r="B116" s="233" t="s">
        <v>13340</v>
      </c>
      <c r="C116" s="234" t="s">
        <v>853</v>
      </c>
      <c r="D116" s="287">
        <v>0</v>
      </c>
      <c r="E116" s="287">
        <f>IFERROR(IFERROR(VLOOKUP(B116,[1]Planilha1!$A$4:$C$277,3,0),VLOOKUP(A116,[1]Planilha1!$A$4:$C$277,3,0)),0)</f>
        <v>123842</v>
      </c>
      <c r="F116" s="287">
        <f>IFERROR(IFERROR(VLOOKUP(A116,[2]Planilha1!$A$4:$C$258,3,0),VLOOKUP(B116,[2]Planilha1!$A$4:$C$258,3,0)),0)</f>
        <v>118842</v>
      </c>
      <c r="G116" s="287">
        <f>IFERROR(IFERROR(VLOOKUP(A116,[1]Planilha1!$A$4:$D$277,4,0),VLOOKUP(B116,[1]Planilha1!$A$4:$D$277,4,0)),0)</f>
        <v>118842.00000000025</v>
      </c>
      <c r="H116" s="287">
        <f t="shared" si="15"/>
        <v>4999.9999999997526</v>
      </c>
      <c r="I116" s="235" t="s">
        <v>299</v>
      </c>
      <c r="J116" s="236">
        <v>1</v>
      </c>
      <c r="K116" s="237">
        <f>VLOOKUP(A116,CONT_ANTE!A:D,4,0)</f>
        <v>0</v>
      </c>
      <c r="L116" s="237" t="str">
        <f t="shared" si="12"/>
        <v>ok</v>
      </c>
      <c r="M116" s="238">
        <f>IFERROR(VLOOKUP(A116,CONTAGEM!B:G,6,0),VLOOKUP(B116,CONTAGEM!B:G,6,0))</f>
        <v>5000</v>
      </c>
      <c r="N116" s="293">
        <f t="shared" si="13"/>
        <v>18634.3748447205</v>
      </c>
      <c r="O116" s="238">
        <f>SUMIF(SISTEMA!B:B,A116,SISTEMA!I:I)/J116</f>
        <v>5000</v>
      </c>
      <c r="P116" s="238">
        <f>SUMIF(SISTEMA!B:B,B116,SISTEMA!I:I)</f>
        <v>0</v>
      </c>
      <c r="Q116" s="239">
        <f t="shared" si="11"/>
        <v>5000</v>
      </c>
      <c r="R116" s="238">
        <f t="shared" si="14"/>
        <v>18634.3748447205</v>
      </c>
      <c r="S116" s="237">
        <f>IFERROR(VLOOKUP(A116,DIF_ANTE!A:D,4,0),"0")/J116</f>
        <v>0</v>
      </c>
      <c r="T116" s="240">
        <f t="shared" si="16"/>
        <v>0</v>
      </c>
      <c r="U116" s="241">
        <f t="shared" si="17"/>
        <v>0</v>
      </c>
      <c r="V116" s="242">
        <f>IFERROR(VLOOKUP(A116,CUSTO!A:C,3,0),VLOOKUP(B116,CUSTO!A:C,3,0))</f>
        <v>3.7268749689440996</v>
      </c>
      <c r="W116" s="242">
        <f t="shared" si="18"/>
        <v>0</v>
      </c>
      <c r="X116" s="245">
        <f t="shared" si="19"/>
        <v>0</v>
      </c>
      <c r="Y116" s="242">
        <f t="shared" si="20"/>
        <v>0</v>
      </c>
      <c r="Z116" s="243" t="s">
        <v>490</v>
      </c>
    </row>
    <row r="117" spans="1:27" ht="15" customHeight="1" x14ac:dyDescent="0.25">
      <c r="A117" s="233">
        <v>2701230033</v>
      </c>
      <c r="B117" s="233" t="s">
        <v>13340</v>
      </c>
      <c r="C117" s="234" t="s">
        <v>1788</v>
      </c>
      <c r="D117" s="287">
        <v>0</v>
      </c>
      <c r="E117" s="287">
        <f>IFERROR(IFERROR(VLOOKUP(B117,[1]Planilha1!$A$4:$C$277,3,0),VLOOKUP(A117,[1]Planilha1!$A$4:$C$277,3,0)),0)</f>
        <v>0</v>
      </c>
      <c r="F117" s="287">
        <f>IFERROR(IFERROR(VLOOKUP(A117,[2]Planilha1!$A$4:$C$258,3,0),VLOOKUP(B117,[2]Planilha1!$A$4:$C$258,3,0)),0)</f>
        <v>0</v>
      </c>
      <c r="G117" s="287">
        <f>IFERROR(IFERROR(VLOOKUP(A117,[1]Planilha1!$A$4:$D$277,4,0),VLOOKUP(B117,[1]Planilha1!$A$4:$D$277,4,0)),0)</f>
        <v>0</v>
      </c>
      <c r="H117" s="287">
        <f t="shared" si="15"/>
        <v>0</v>
      </c>
      <c r="I117" s="235" t="s">
        <v>299</v>
      </c>
      <c r="J117" s="236">
        <v>1</v>
      </c>
      <c r="K117" s="237">
        <f>VLOOKUP(A117,CONT_ANTE!A:D,4,0)</f>
        <v>0</v>
      </c>
      <c r="L117" s="237" t="str">
        <f t="shared" si="12"/>
        <v>ok</v>
      </c>
      <c r="M117" s="238">
        <f>IFERROR(VLOOKUP(A117,CONTAGEM!B:G,6,0),VLOOKUP(B117,CONTAGEM!B:G,6,0))</f>
        <v>0</v>
      </c>
      <c r="N117" s="293">
        <f t="shared" si="13"/>
        <v>0</v>
      </c>
      <c r="O117" s="238">
        <f>SUMIF(SISTEMA!B:B,A117,SISTEMA!I:I)/J117</f>
        <v>0</v>
      </c>
      <c r="P117" s="238">
        <f>SUMIF(SISTEMA!B:B,B117,SISTEMA!I:I)</f>
        <v>0</v>
      </c>
      <c r="Q117" s="239">
        <f t="shared" si="11"/>
        <v>0</v>
      </c>
      <c r="R117" s="238">
        <f t="shared" si="14"/>
        <v>0</v>
      </c>
      <c r="S117" s="237">
        <f>IFERROR(VLOOKUP(A117,DIF_ANTE!A:D,4,0),"0")/J117</f>
        <v>0</v>
      </c>
      <c r="T117" s="240">
        <f t="shared" si="16"/>
        <v>0</v>
      </c>
      <c r="U117" s="241">
        <f t="shared" si="17"/>
        <v>0</v>
      </c>
      <c r="V117" s="242">
        <f>IFERROR(VLOOKUP(A117,CUSTO!A:C,3,0),VLOOKUP(B117,CUSTO!A:C,3,0))</f>
        <v>3.7268749689440996</v>
      </c>
      <c r="W117" s="242">
        <f t="shared" si="18"/>
        <v>0</v>
      </c>
      <c r="X117" s="245" t="str">
        <f t="shared" si="19"/>
        <v/>
      </c>
      <c r="Y117" s="242">
        <f t="shared" si="20"/>
        <v>0</v>
      </c>
      <c r="Z117" s="243" t="s">
        <v>490</v>
      </c>
    </row>
    <row r="118" spans="1:27" ht="15" customHeight="1" x14ac:dyDescent="0.25">
      <c r="A118" s="233">
        <v>2701050020</v>
      </c>
      <c r="B118" s="233" t="s">
        <v>13340</v>
      </c>
      <c r="C118" s="234" t="s">
        <v>3300</v>
      </c>
      <c r="D118" s="287">
        <v>104.19</v>
      </c>
      <c r="E118" s="287">
        <f>IFERROR(IFERROR(VLOOKUP(B118,[1]Planilha1!$A$4:$C$277,3,0),VLOOKUP(A118,[1]Planilha1!$A$4:$C$277,3,0)),0)</f>
        <v>0</v>
      </c>
      <c r="F118" s="287">
        <f>IFERROR(IFERROR(VLOOKUP(A118,[2]Planilha1!$A$4:$C$258,3,0),VLOOKUP(B118,[2]Planilha1!$A$4:$C$258,3,0)),0)</f>
        <v>23.049999999999997</v>
      </c>
      <c r="G118" s="287">
        <f>IFERROR(IFERROR(VLOOKUP(A118,[1]Planilha1!$A$4:$D$277,4,0),VLOOKUP(B118,[1]Planilha1!$A$4:$D$277,4,0)),0)</f>
        <v>36.44</v>
      </c>
      <c r="H118" s="287">
        <f t="shared" si="15"/>
        <v>67.75</v>
      </c>
      <c r="I118" s="235" t="s">
        <v>230</v>
      </c>
      <c r="J118" s="236">
        <v>1</v>
      </c>
      <c r="K118" s="237">
        <f>VLOOKUP(A118,CONT_ANTE!A:D,4,0)</f>
        <v>90.8</v>
      </c>
      <c r="L118" s="237" t="str">
        <f t="shared" si="12"/>
        <v>ok</v>
      </c>
      <c r="M118" s="238">
        <f>IFERROR(VLOOKUP(A118,CONTAGEM!B:G,6,0),VLOOKUP(B118,CONTAGEM!B:G,6,0))</f>
        <v>74.099999999999994</v>
      </c>
      <c r="N118" s="293">
        <f t="shared" si="13"/>
        <v>22753.855512747876</v>
      </c>
      <c r="O118" s="238">
        <f>SUMIF(SISTEMA!B:B,A118,SISTEMA!I:I)/J118</f>
        <v>72.75</v>
      </c>
      <c r="P118" s="238">
        <f>SUMIF(SISTEMA!B:B,B118,SISTEMA!I:I)</f>
        <v>0</v>
      </c>
      <c r="Q118" s="239">
        <f t="shared" si="11"/>
        <v>72.75</v>
      </c>
      <c r="R118" s="238">
        <f t="shared" si="14"/>
        <v>22339.311586402266</v>
      </c>
      <c r="S118" s="237">
        <f>IFERROR(VLOOKUP(A118,DIF_ANTE!A:D,4,0),"0")/J118</f>
        <v>-13.39</v>
      </c>
      <c r="T118" s="240">
        <f t="shared" si="16"/>
        <v>1.3499999999999943</v>
      </c>
      <c r="U118" s="241">
        <f t="shared" si="17"/>
        <v>14.739999999999995</v>
      </c>
      <c r="V118" s="242">
        <f>IFERROR(VLOOKUP(A118,CUSTO!A:C,3,0),VLOOKUP(B118,CUSTO!A:C,3,0))</f>
        <v>307.06957507082154</v>
      </c>
      <c r="W118" s="242">
        <f t="shared" si="18"/>
        <v>414.54392634560736</v>
      </c>
      <c r="X118" s="245">
        <f t="shared" si="19"/>
        <v>1.8556701030927755E-2</v>
      </c>
      <c r="Y118" s="242">
        <f t="shared" si="20"/>
        <v>4526.2055365439082</v>
      </c>
      <c r="Z118" s="243" t="s">
        <v>490</v>
      </c>
    </row>
    <row r="119" spans="1:27" ht="15" customHeight="1" x14ac:dyDescent="0.25">
      <c r="A119" s="233">
        <v>2701050018</v>
      </c>
      <c r="B119" s="233" t="s">
        <v>13340</v>
      </c>
      <c r="C119" s="234" t="s">
        <v>764</v>
      </c>
      <c r="D119" s="287">
        <v>427.45699999999999</v>
      </c>
      <c r="E119" s="287">
        <f>IFERROR(IFERROR(VLOOKUP(B119,[1]Planilha1!$A$4:$C$277,3,0),VLOOKUP(A119,[1]Planilha1!$A$4:$C$277,3,0)),0)</f>
        <v>84</v>
      </c>
      <c r="F119" s="287">
        <f>IFERROR(IFERROR(VLOOKUP(A119,[2]Planilha1!$A$4:$C$258,3,0),VLOOKUP(B119,[2]Planilha1!$A$4:$C$258,3,0)),0)</f>
        <v>175.70000000000002</v>
      </c>
      <c r="G119" s="287">
        <f>IFERROR(IFERROR(VLOOKUP(A119,[1]Planilha1!$A$4:$D$277,4,0),VLOOKUP(B119,[1]Planilha1!$A$4:$D$277,4,0)),0)</f>
        <v>259.7</v>
      </c>
      <c r="H119" s="287">
        <f t="shared" si="15"/>
        <v>251.75700000000001</v>
      </c>
      <c r="I119" s="235" t="s">
        <v>230</v>
      </c>
      <c r="J119" s="236">
        <v>1</v>
      </c>
      <c r="K119" s="237">
        <f>VLOOKUP(A119,CONT_ANTE!A:D,4,0)</f>
        <v>393.5</v>
      </c>
      <c r="L119" s="237" t="str">
        <f t="shared" si="12"/>
        <v>ok</v>
      </c>
      <c r="M119" s="238">
        <f>IFERROR(VLOOKUP(A119,CONTAGEM!B:G,6,0),VLOOKUP(B119,CONTAGEM!B:G,6,0))</f>
        <v>296</v>
      </c>
      <c r="N119" s="293">
        <f t="shared" si="13"/>
        <v>8397.2997619047583</v>
      </c>
      <c r="O119" s="238">
        <f>SUMIF(SISTEMA!B:B,A119,SISTEMA!I:I)/J119</f>
        <v>295.99700000000001</v>
      </c>
      <c r="P119" s="238">
        <f>SUMIF(SISTEMA!B:B,B119,SISTEMA!I:I)</f>
        <v>0</v>
      </c>
      <c r="Q119" s="239">
        <f>O119+P119</f>
        <v>295.99700000000001</v>
      </c>
      <c r="R119" s="238">
        <f t="shared" si="14"/>
        <v>8397.214654136902</v>
      </c>
      <c r="S119" s="237">
        <f>IFERROR(VLOOKUP(A119,DIF_ANTE!A:D,4,0),"0")/J119</f>
        <v>-33.956999999999994</v>
      </c>
      <c r="T119" s="240">
        <f t="shared" si="16"/>
        <v>2.9999999999859028E-3</v>
      </c>
      <c r="U119" s="241">
        <f t="shared" si="17"/>
        <v>33.95999999999998</v>
      </c>
      <c r="V119" s="242">
        <f>IFERROR(VLOOKUP(A119,CUSTO!A:C,3,0),VLOOKUP(B119,CUSTO!A:C,3,0))</f>
        <v>28.369255952380939</v>
      </c>
      <c r="W119" s="242">
        <f t="shared" si="18"/>
        <v>8.5107767856742886E-2</v>
      </c>
      <c r="X119" s="245">
        <f t="shared" si="19"/>
        <v>1.0135237857092817E-5</v>
      </c>
      <c r="Y119" s="242">
        <f t="shared" si="20"/>
        <v>963.41993214285617</v>
      </c>
      <c r="Z119" s="243" t="s">
        <v>490</v>
      </c>
    </row>
    <row r="120" spans="1:27" ht="15" customHeight="1" x14ac:dyDescent="0.25">
      <c r="A120" s="233">
        <v>2701050016</v>
      </c>
      <c r="B120" s="233" t="s">
        <v>13340</v>
      </c>
      <c r="C120" s="234" t="s">
        <v>762</v>
      </c>
      <c r="D120" s="287">
        <v>0</v>
      </c>
      <c r="E120" s="287">
        <f>IFERROR(IFERROR(VLOOKUP(B120,[1]Planilha1!$A$4:$C$277,3,0),VLOOKUP(A120,[1]Planilha1!$A$4:$C$277,3,0)),0)</f>
        <v>0</v>
      </c>
      <c r="F120" s="287">
        <f>IFERROR(IFERROR(VLOOKUP(A120,[2]Planilha1!$A$4:$C$258,3,0),VLOOKUP(B120,[2]Planilha1!$A$4:$C$258,3,0)),0)</f>
        <v>0</v>
      </c>
      <c r="G120" s="287">
        <f>IFERROR(IFERROR(VLOOKUP(A120,[1]Planilha1!$A$4:$D$277,4,0),VLOOKUP(B120,[1]Planilha1!$A$4:$D$277,4,0)),0)</f>
        <v>0</v>
      </c>
      <c r="H120" s="287">
        <f t="shared" si="15"/>
        <v>0</v>
      </c>
      <c r="I120" s="235" t="s">
        <v>230</v>
      </c>
      <c r="J120" s="236">
        <v>1</v>
      </c>
      <c r="K120" s="237">
        <f>VLOOKUP(A120,CONT_ANTE!A:D,4,0)</f>
        <v>0</v>
      </c>
      <c r="L120" s="237" t="str">
        <f t="shared" si="12"/>
        <v>ok</v>
      </c>
      <c r="M120" s="238">
        <f>IFERROR(VLOOKUP(A120,CONTAGEM!B:G,6,0),VLOOKUP(B120,CONTAGEM!B:G,6,0))</f>
        <v>0</v>
      </c>
      <c r="N120" s="293">
        <f t="shared" si="13"/>
        <v>0</v>
      </c>
      <c r="O120" s="238">
        <f>SUMIF(SISTEMA!B:B,A120,SISTEMA!I:I)/J120</f>
        <v>0</v>
      </c>
      <c r="P120" s="238">
        <f>SUMIF(SISTEMA!B:B,B120,SISTEMA!I:I)</f>
        <v>0</v>
      </c>
      <c r="Q120" s="239">
        <f t="shared" si="11"/>
        <v>0</v>
      </c>
      <c r="R120" s="238">
        <f t="shared" si="14"/>
        <v>0</v>
      </c>
      <c r="S120" s="237">
        <f>IFERROR(VLOOKUP(A120,DIF_ANTE!A:D,4,0),"0")/J120</f>
        <v>0</v>
      </c>
      <c r="T120" s="240">
        <f t="shared" si="16"/>
        <v>0</v>
      </c>
      <c r="U120" s="241">
        <f t="shared" si="17"/>
        <v>0</v>
      </c>
      <c r="V120" s="242">
        <f>IFERROR(VLOOKUP(A120,CUSTO!A:C,3,0),VLOOKUP(B120,CUSTO!A:C,3,0))</f>
        <v>43.886699999999998</v>
      </c>
      <c r="W120" s="242">
        <f t="shared" si="18"/>
        <v>0</v>
      </c>
      <c r="X120" s="245" t="str">
        <f t="shared" si="19"/>
        <v/>
      </c>
      <c r="Y120" s="242">
        <f t="shared" si="20"/>
        <v>0</v>
      </c>
      <c r="Z120" s="243" t="s">
        <v>490</v>
      </c>
    </row>
    <row r="121" spans="1:27" ht="15" customHeight="1" x14ac:dyDescent="0.25">
      <c r="A121" s="233">
        <v>2701130007</v>
      </c>
      <c r="B121" s="233" t="s">
        <v>13340</v>
      </c>
      <c r="C121" s="234" t="s">
        <v>794</v>
      </c>
      <c r="D121" s="287">
        <v>507.99099999999999</v>
      </c>
      <c r="E121" s="287">
        <f>IFERROR(IFERROR(VLOOKUP(B121,[1]Planilha1!$A$4:$C$277,3,0),VLOOKUP(A121,[1]Planilha1!$A$4:$C$277,3,0)),0)</f>
        <v>0</v>
      </c>
      <c r="F121" s="287">
        <f>IFERROR(IFERROR(VLOOKUP(A121,[2]Planilha1!$A$4:$C$258,3,0),VLOOKUP(B121,[2]Planilha1!$A$4:$C$258,3,0)),0)</f>
        <v>193.626</v>
      </c>
      <c r="G121" s="287">
        <f>IFERROR(IFERROR(VLOOKUP(A121,[1]Planilha1!$A$4:$D$277,4,0),VLOOKUP(B121,[1]Planilha1!$A$4:$D$277,4,0)),0)</f>
        <v>227.99600000000001</v>
      </c>
      <c r="H121" s="287">
        <f t="shared" si="15"/>
        <v>279.995</v>
      </c>
      <c r="I121" s="235" t="s">
        <v>231</v>
      </c>
      <c r="J121" s="236">
        <v>1</v>
      </c>
      <c r="K121" s="237">
        <f>VLOOKUP(A121,CONT_ANTE!A:D,4,0)</f>
        <v>456</v>
      </c>
      <c r="L121" s="237" t="str">
        <f t="shared" si="12"/>
        <v>ok</v>
      </c>
      <c r="M121" s="238">
        <f>IFERROR(VLOOKUP(A121,CONTAGEM!B:G,6,0),VLOOKUP(B121,CONTAGEM!B:G,6,0))</f>
        <v>281</v>
      </c>
      <c r="N121" s="293">
        <f t="shared" si="13"/>
        <v>7778.7463714285714</v>
      </c>
      <c r="O121" s="238">
        <f>SUMIF(SISTEMA!B:B,A121,SISTEMA!I:I)/J121</f>
        <v>279.995</v>
      </c>
      <c r="P121" s="238">
        <f>SUMIF(SISTEMA!B:B,B121,SISTEMA!I:I)</f>
        <v>0</v>
      </c>
      <c r="Q121" s="239">
        <f t="shared" si="11"/>
        <v>279.995</v>
      </c>
      <c r="R121" s="238">
        <f t="shared" si="14"/>
        <v>7750.9255881428571</v>
      </c>
      <c r="S121" s="237">
        <f>IFERROR(VLOOKUP(A121,DIF_ANTE!A:D,4,0),"0")/J121</f>
        <v>-51.990999999999985</v>
      </c>
      <c r="T121" s="240">
        <f t="shared" si="16"/>
        <v>1.0049999999999955</v>
      </c>
      <c r="U121" s="241">
        <f t="shared" si="17"/>
        <v>52.995999999999981</v>
      </c>
      <c r="V121" s="242">
        <f>IFERROR(VLOOKUP(A121,CUSTO!A:C,3,0),VLOOKUP(B121,CUSTO!A:C,3,0))</f>
        <v>27.682371428571429</v>
      </c>
      <c r="W121" s="242">
        <f t="shared" si="18"/>
        <v>27.82078328571416</v>
      </c>
      <c r="X121" s="245">
        <f t="shared" si="19"/>
        <v>3.589349809818016E-3</v>
      </c>
      <c r="Y121" s="242">
        <f t="shared" si="20"/>
        <v>1467.054956228571</v>
      </c>
      <c r="Z121" s="243" t="s">
        <v>490</v>
      </c>
      <c r="AA121" s="288"/>
    </row>
    <row r="122" spans="1:27" ht="15" customHeight="1" x14ac:dyDescent="0.25">
      <c r="A122" s="233">
        <v>2701130006</v>
      </c>
      <c r="B122" s="233" t="s">
        <v>13340</v>
      </c>
      <c r="C122" s="234" t="s">
        <v>793</v>
      </c>
      <c r="D122" s="287">
        <v>70.849999999999994</v>
      </c>
      <c r="E122" s="287">
        <f>IFERROR(IFERROR(VLOOKUP(B122,[1]Planilha1!$A$4:$C$277,3,0),VLOOKUP(A122,[1]Planilha1!$A$4:$C$277,3,0)),0)</f>
        <v>265.56</v>
      </c>
      <c r="F122" s="287">
        <f>IFERROR(IFERROR(VLOOKUP(A122,[2]Planilha1!$A$4:$C$258,3,0),VLOOKUP(B122,[2]Planilha1!$A$4:$C$258,3,0)),0)</f>
        <v>61.482150000000004</v>
      </c>
      <c r="G122" s="287">
        <f>IFERROR(IFERROR(VLOOKUP(A122,[1]Planilha1!$A$4:$D$277,4,0),VLOOKUP(B122,[1]Planilha1!$A$4:$D$277,4,0)),0)</f>
        <v>214.39214999999999</v>
      </c>
      <c r="H122" s="287">
        <f t="shared" si="15"/>
        <v>122.01784999999998</v>
      </c>
      <c r="I122" s="235" t="s">
        <v>231</v>
      </c>
      <c r="J122" s="236">
        <v>1</v>
      </c>
      <c r="K122" s="237">
        <f>VLOOKUP(A122,CONT_ANTE!A:D,4,0)</f>
        <v>47.5</v>
      </c>
      <c r="L122" s="237" t="str">
        <f t="shared" si="12"/>
        <v>ok</v>
      </c>
      <c r="M122" s="238">
        <f>IFERROR(VLOOKUP(A122,CONTAGEM!B:G,6,0),VLOOKUP(B122,CONTAGEM!B:G,6,0))</f>
        <v>137</v>
      </c>
      <c r="N122" s="293">
        <f t="shared" si="13"/>
        <v>5462.0825490196075</v>
      </c>
      <c r="O122" s="238">
        <f>SUMIF(SISTEMA!B:B,A122,SISTEMA!I:I)/J122</f>
        <v>122.01785</v>
      </c>
      <c r="P122" s="238">
        <f>SUMIF(SISTEMA!B:B,B122,SISTEMA!I:I)</f>
        <v>0</v>
      </c>
      <c r="Q122" s="239">
        <f t="shared" si="11"/>
        <v>122.01785</v>
      </c>
      <c r="R122" s="238">
        <f t="shared" si="14"/>
        <v>4864.7559792254897</v>
      </c>
      <c r="S122" s="237">
        <f>IFERROR(VLOOKUP(A122,DIF_ANTE!A:D,4,0),"0")/J122</f>
        <v>-23.349999999999994</v>
      </c>
      <c r="T122" s="240">
        <f t="shared" si="16"/>
        <v>14.982150000000004</v>
      </c>
      <c r="U122" s="241">
        <f t="shared" si="17"/>
        <v>38.332149999999999</v>
      </c>
      <c r="V122" s="242">
        <f>IFERROR(VLOOKUP(A122,CUSTO!A:C,3,0),VLOOKUP(B122,CUSTO!A:C,3,0))</f>
        <v>39.869215686274508</v>
      </c>
      <c r="W122" s="242">
        <f t="shared" si="18"/>
        <v>597.32656979411775</v>
      </c>
      <c r="X122" s="245">
        <f t="shared" si="19"/>
        <v>0.12278654311643751</v>
      </c>
      <c r="Y122" s="242">
        <f t="shared" si="20"/>
        <v>1528.2727560686274</v>
      </c>
      <c r="Z122" s="243" t="s">
        <v>490</v>
      </c>
      <c r="AA122" s="288"/>
    </row>
    <row r="123" spans="1:27" ht="15" customHeight="1" x14ac:dyDescent="0.25">
      <c r="A123" s="233">
        <v>2701130004</v>
      </c>
      <c r="B123" s="233" t="s">
        <v>13340</v>
      </c>
      <c r="C123" s="234" t="s">
        <v>792</v>
      </c>
      <c r="D123" s="287">
        <v>0</v>
      </c>
      <c r="E123" s="287">
        <f>IFERROR(IFERROR(VLOOKUP(B123,[1]Planilha1!$A$4:$C$277,3,0),VLOOKUP(A123,[1]Planilha1!$A$4:$C$277,3,0)),0)</f>
        <v>0</v>
      </c>
      <c r="F123" s="287">
        <f>IFERROR(IFERROR(VLOOKUP(A123,[2]Planilha1!$A$4:$C$258,3,0),VLOOKUP(B123,[2]Planilha1!$A$4:$C$258,3,0)),0)</f>
        <v>0</v>
      </c>
      <c r="G123" s="287">
        <f>IFERROR(IFERROR(VLOOKUP(A123,[1]Planilha1!$A$4:$D$277,4,0),VLOOKUP(B123,[1]Planilha1!$A$4:$D$277,4,0)),0)</f>
        <v>0</v>
      </c>
      <c r="H123" s="287">
        <f t="shared" si="15"/>
        <v>0</v>
      </c>
      <c r="I123" s="235" t="s">
        <v>231</v>
      </c>
      <c r="J123" s="236">
        <v>1</v>
      </c>
      <c r="K123" s="237">
        <f>VLOOKUP(A123,CONT_ANTE!A:D,4,0)</f>
        <v>0</v>
      </c>
      <c r="L123" s="237" t="str">
        <f t="shared" si="12"/>
        <v>ok</v>
      </c>
      <c r="M123" s="238">
        <f>IFERROR(VLOOKUP(A123,CONTAGEM!B:G,6,0),VLOOKUP(B123,CONTAGEM!B:G,6,0))</f>
        <v>0</v>
      </c>
      <c r="N123" s="293">
        <f t="shared" si="13"/>
        <v>0</v>
      </c>
      <c r="O123" s="238">
        <f>SUMIF(SISTEMA!B:B,A123,SISTEMA!I:I)/J123</f>
        <v>0</v>
      </c>
      <c r="P123" s="238">
        <f>SUMIF(SISTEMA!B:B,B123,SISTEMA!I:I)</f>
        <v>0</v>
      </c>
      <c r="Q123" s="239">
        <f t="shared" si="11"/>
        <v>0</v>
      </c>
      <c r="R123" s="238">
        <f t="shared" si="14"/>
        <v>0</v>
      </c>
      <c r="S123" s="237">
        <f>IFERROR(VLOOKUP(A123,DIF_ANTE!A:D,4,0),"0")/J123</f>
        <v>0</v>
      </c>
      <c r="T123" s="240">
        <f t="shared" si="16"/>
        <v>0</v>
      </c>
      <c r="U123" s="241">
        <f t="shared" si="17"/>
        <v>0</v>
      </c>
      <c r="V123" s="242">
        <f>IFERROR(VLOOKUP(A123,CUSTO!A:C,3,0),VLOOKUP(B123,CUSTO!A:C,3,0))</f>
        <v>57.390000000000008</v>
      </c>
      <c r="W123" s="242">
        <f t="shared" si="18"/>
        <v>0</v>
      </c>
      <c r="X123" s="245" t="str">
        <f t="shared" si="19"/>
        <v/>
      </c>
      <c r="Y123" s="242">
        <f t="shared" si="20"/>
        <v>0</v>
      </c>
      <c r="Z123" s="243" t="s">
        <v>490</v>
      </c>
    </row>
    <row r="124" spans="1:27" s="22" customFormat="1" ht="15" customHeight="1" x14ac:dyDescent="0.25">
      <c r="A124" s="233">
        <v>2701130010</v>
      </c>
      <c r="B124" s="233" t="s">
        <v>13340</v>
      </c>
      <c r="C124" s="234" t="s">
        <v>796</v>
      </c>
      <c r="D124" s="287">
        <v>0</v>
      </c>
      <c r="E124" s="287">
        <f>IFERROR(IFERROR(VLOOKUP(B124,[1]Planilha1!$A$4:$C$277,3,0),VLOOKUP(A124,[1]Planilha1!$A$4:$C$277,3,0)),0)</f>
        <v>0</v>
      </c>
      <c r="F124" s="287">
        <f>IFERROR(IFERROR(VLOOKUP(A124,[2]Planilha1!$A$4:$C$258,3,0),VLOOKUP(B124,[2]Planilha1!$A$4:$C$258,3,0)),0)</f>
        <v>0</v>
      </c>
      <c r="G124" s="287">
        <f>IFERROR(IFERROR(VLOOKUP(A124,[1]Planilha1!$A$4:$D$277,4,0),VLOOKUP(B124,[1]Planilha1!$A$4:$D$277,4,0)),0)</f>
        <v>0</v>
      </c>
      <c r="H124" s="287">
        <f t="shared" si="15"/>
        <v>0</v>
      </c>
      <c r="I124" s="235" t="s">
        <v>231</v>
      </c>
      <c r="J124" s="236">
        <v>1</v>
      </c>
      <c r="K124" s="237">
        <f>VLOOKUP(A124,CONT_ANTE!A:D,4,0)</f>
        <v>0</v>
      </c>
      <c r="L124" s="237" t="str">
        <f t="shared" si="12"/>
        <v>ok</v>
      </c>
      <c r="M124" s="238">
        <f>IFERROR(VLOOKUP(A124,CONTAGEM!B:G,6,0),VLOOKUP(B124,CONTAGEM!B:G,6,0))</f>
        <v>0</v>
      </c>
      <c r="N124" s="293">
        <f t="shared" si="13"/>
        <v>0</v>
      </c>
      <c r="O124" s="238">
        <f>SUMIF(SISTEMA!B:B,A124,SISTEMA!I:I)/J124</f>
        <v>0</v>
      </c>
      <c r="P124" s="238">
        <f>SUMIF(SISTEMA!B:B,B124,SISTEMA!I:I)</f>
        <v>0</v>
      </c>
      <c r="Q124" s="239">
        <f t="shared" si="11"/>
        <v>0</v>
      </c>
      <c r="R124" s="238">
        <f t="shared" si="14"/>
        <v>0</v>
      </c>
      <c r="S124" s="237">
        <f>IFERROR(VLOOKUP(A124,DIF_ANTE!A:D,4,0),"0")/J124</f>
        <v>0</v>
      </c>
      <c r="T124" s="240">
        <f t="shared" si="16"/>
        <v>0</v>
      </c>
      <c r="U124" s="241">
        <f t="shared" si="17"/>
        <v>0</v>
      </c>
      <c r="V124" s="242">
        <f>IFERROR(VLOOKUP(A124,CUSTO!A:C,3,0),VLOOKUP(B124,CUSTO!A:C,3,0))</f>
        <v>1390.4349999999999</v>
      </c>
      <c r="W124" s="242">
        <f t="shared" si="18"/>
        <v>0</v>
      </c>
      <c r="X124" s="245" t="str">
        <f t="shared" si="19"/>
        <v/>
      </c>
      <c r="Y124" s="242">
        <f t="shared" si="20"/>
        <v>0</v>
      </c>
      <c r="Z124" s="243" t="s">
        <v>490</v>
      </c>
    </row>
    <row r="125" spans="1:27" s="196" customFormat="1" ht="15" customHeight="1" x14ac:dyDescent="0.25">
      <c r="A125" s="249">
        <v>2701040009</v>
      </c>
      <c r="B125" s="249" t="s">
        <v>13340</v>
      </c>
      <c r="C125" s="250" t="s">
        <v>732</v>
      </c>
      <c r="D125" s="297">
        <v>4073.1124300000001</v>
      </c>
      <c r="E125" s="287">
        <f>IFERROR(IFERROR(VLOOKUP(B125,[1]Planilha1!$A$4:$C$277,3,0),VLOOKUP(A125,[1]Planilha1!$A$4:$C$277,3,0)),0)</f>
        <v>7989.9378999999999</v>
      </c>
      <c r="F125" s="287">
        <f>IFERROR(IFERROR(VLOOKUP(A125,[2]Planilha1!$A$4:$C$258,3,0),VLOOKUP(B125,[2]Planilha1!$A$4:$C$258,3,0)),0)</f>
        <v>1272.8004699999999</v>
      </c>
      <c r="G125" s="287">
        <f>IFERROR(IFERROR(VLOOKUP(A125,[1]Planilha1!$A$4:$D$277,4,0),VLOOKUP(B125,[1]Planilha1!$A$4:$D$277,4,0)),0)</f>
        <v>5199.1334500000376</v>
      </c>
      <c r="H125" s="287">
        <f t="shared" si="15"/>
        <v>6863.9168799999625</v>
      </c>
      <c r="I125" s="251" t="s">
        <v>113</v>
      </c>
      <c r="J125" s="256">
        <v>1</v>
      </c>
      <c r="K125" s="237">
        <f>VLOOKUP(A125,CONT_ANTE!A:D,4,0)</f>
        <v>2427.5</v>
      </c>
      <c r="L125" s="237" t="str">
        <f t="shared" si="12"/>
        <v>ok</v>
      </c>
      <c r="M125" s="238">
        <f>IFERROR(VLOOKUP(A125,CONTAGEM!B:G,6,0),VLOOKUP(B125,CONTAGEM!B:G,6,0))</f>
        <v>4068</v>
      </c>
      <c r="N125" s="293">
        <f t="shared" si="13"/>
        <v>74232.923042089969</v>
      </c>
      <c r="O125" s="238">
        <f>SUMIF(SISTEMA!B:B,A125,SISTEMA!I:I)/J125</f>
        <v>6863.9168799999998</v>
      </c>
      <c r="P125" s="238">
        <f>SUMIF(SISTEMA!B:B,B125,SISTEMA!I:I)</f>
        <v>0</v>
      </c>
      <c r="Q125" s="239">
        <f t="shared" si="11"/>
        <v>6863.9168799999998</v>
      </c>
      <c r="R125" s="238">
        <f t="shared" si="14"/>
        <v>125252.8548476751</v>
      </c>
      <c r="S125" s="237">
        <f>IFERROR(VLOOKUP(A125,DIF_ANTE!A:D,4,0),"0")/J125</f>
        <v>-1645.6124300000001</v>
      </c>
      <c r="T125" s="240">
        <f t="shared" si="16"/>
        <v>-2795.9168799999998</v>
      </c>
      <c r="U125" s="241">
        <f t="shared" si="17"/>
        <v>-1150.3044499999996</v>
      </c>
      <c r="V125" s="242">
        <f>IFERROR(VLOOKUP(A125,CUSTO!A:C,3,0),VLOOKUP(B125,CUSTO!A:C,3,0))</f>
        <v>18.248014513788096</v>
      </c>
      <c r="W125" s="242">
        <f t="shared" si="18"/>
        <v>-51019.931805585125</v>
      </c>
      <c r="X125" s="245">
        <f t="shared" si="19"/>
        <v>-0.40733548043781087</v>
      </c>
      <c r="Y125" s="242">
        <f t="shared" si="20"/>
        <v>-20990.772298875025</v>
      </c>
      <c r="Z125" s="254" t="s">
        <v>13756</v>
      </c>
    </row>
    <row r="126" spans="1:27" ht="15" customHeight="1" x14ac:dyDescent="0.25">
      <c r="A126" s="233">
        <v>2701040020</v>
      </c>
      <c r="B126" s="233" t="s">
        <v>13340</v>
      </c>
      <c r="C126" s="234" t="s">
        <v>740</v>
      </c>
      <c r="D126" s="287">
        <v>556.13919999999996</v>
      </c>
      <c r="E126" s="287">
        <f>IFERROR(IFERROR(VLOOKUP(B126,[1]Planilha1!$A$4:$C$277,3,0),VLOOKUP(A126,[1]Planilha1!$A$4:$C$277,3,0)),0)</f>
        <v>0</v>
      </c>
      <c r="F126" s="287">
        <f>IFERROR(IFERROR(VLOOKUP(A126,[2]Planilha1!$A$4:$C$258,3,0),VLOOKUP(B126,[2]Planilha1!$A$4:$C$258,3,0)),0)</f>
        <v>0</v>
      </c>
      <c r="G126" s="287">
        <f>IFERROR(IFERROR(VLOOKUP(A126,[1]Planilha1!$A$4:$D$277,4,0),VLOOKUP(B126,[1]Planilha1!$A$4:$D$277,4,0)),0)</f>
        <v>0</v>
      </c>
      <c r="H126" s="287">
        <f t="shared" si="15"/>
        <v>556.13919999999996</v>
      </c>
      <c r="I126" s="235" t="s">
        <v>113</v>
      </c>
      <c r="J126" s="236">
        <v>1</v>
      </c>
      <c r="K126" s="237">
        <f>VLOOKUP(A126,CONT_ANTE!A:D,4,0)</f>
        <v>493.4</v>
      </c>
      <c r="L126" s="237" t="str">
        <f t="shared" si="12"/>
        <v>ok</v>
      </c>
      <c r="M126" s="238">
        <f>IFERROR(VLOOKUP(A126,CONTAGEM!B:G,6,0),VLOOKUP(B126,CONTAGEM!B:G,6,0))</f>
        <v>493.4</v>
      </c>
      <c r="N126" s="293">
        <f t="shared" si="13"/>
        <v>6038.0530561104033</v>
      </c>
      <c r="O126" s="238">
        <f>SUMIF(SISTEMA!B:B,A126,SISTEMA!I:I)/J126</f>
        <v>556.13919999999996</v>
      </c>
      <c r="P126" s="238">
        <f>SUMIF(SISTEMA!B:B,B126,SISTEMA!I:I)</f>
        <v>0</v>
      </c>
      <c r="Q126" s="239">
        <f t="shared" ref="Q126:Q184" si="21">O126+P126</f>
        <v>556.13919999999996</v>
      </c>
      <c r="R126" s="238">
        <f t="shared" si="14"/>
        <v>6805.8329878046106</v>
      </c>
      <c r="S126" s="237">
        <f>IFERROR(VLOOKUP(A126,DIF_ANTE!A:D,4,0),"0")/J126</f>
        <v>-62.739199999999983</v>
      </c>
      <c r="T126" s="240">
        <f t="shared" si="16"/>
        <v>-62.739199999999983</v>
      </c>
      <c r="U126" s="241">
        <f t="shared" si="17"/>
        <v>0</v>
      </c>
      <c r="V126" s="242">
        <f>IFERROR(VLOOKUP(A126,CUSTO!A:C,3,0),VLOOKUP(B126,CUSTO!A:C,3,0))</f>
        <v>12.23764299981841</v>
      </c>
      <c r="W126" s="242">
        <f t="shared" si="18"/>
        <v>-767.77993169420699</v>
      </c>
      <c r="X126" s="245">
        <f t="shared" si="19"/>
        <v>-0.11281204417886742</v>
      </c>
      <c r="Y126" s="242">
        <f t="shared" si="20"/>
        <v>0</v>
      </c>
      <c r="Z126" s="243" t="s">
        <v>13751</v>
      </c>
    </row>
    <row r="127" spans="1:27" s="196" customFormat="1" ht="15" customHeight="1" x14ac:dyDescent="0.25">
      <c r="A127" s="233">
        <v>2701040018</v>
      </c>
      <c r="B127" s="233" t="s">
        <v>13340</v>
      </c>
      <c r="C127" s="234" t="s">
        <v>739</v>
      </c>
      <c r="D127" s="287">
        <v>0</v>
      </c>
      <c r="E127" s="287">
        <f>IFERROR(IFERROR(VLOOKUP(B127,[1]Planilha1!$A$4:$C$277,3,0),VLOOKUP(A127,[1]Planilha1!$A$4:$C$277,3,0)),0)</f>
        <v>0</v>
      </c>
      <c r="F127" s="287">
        <f>IFERROR(IFERROR(VLOOKUP(A127,[2]Planilha1!$A$4:$C$258,3,0),VLOOKUP(B127,[2]Planilha1!$A$4:$C$258,3,0)),0)</f>
        <v>0</v>
      </c>
      <c r="G127" s="287">
        <f>IFERROR(IFERROR(VLOOKUP(A127,[1]Planilha1!$A$4:$D$277,4,0),VLOOKUP(B127,[1]Planilha1!$A$4:$D$277,4,0)),0)</f>
        <v>0</v>
      </c>
      <c r="H127" s="287">
        <f t="shared" si="15"/>
        <v>0</v>
      </c>
      <c r="I127" s="235" t="s">
        <v>113</v>
      </c>
      <c r="J127" s="236">
        <v>1</v>
      </c>
      <c r="K127" s="237">
        <f>VLOOKUP(A127,CONT_ANTE!A:D,4,0)</f>
        <v>0</v>
      </c>
      <c r="L127" s="237" t="str">
        <f t="shared" si="12"/>
        <v>ok</v>
      </c>
      <c r="M127" s="238">
        <v>0</v>
      </c>
      <c r="N127" s="293">
        <f t="shared" si="13"/>
        <v>0</v>
      </c>
      <c r="O127" s="238">
        <f>SUMIF(SISTEMA!B:B,A127,SISTEMA!I:I)/J127</f>
        <v>0</v>
      </c>
      <c r="P127" s="238">
        <f>SUMIF(SISTEMA!B:B,B127,SISTEMA!I:I)</f>
        <v>0</v>
      </c>
      <c r="Q127" s="239">
        <f t="shared" si="21"/>
        <v>0</v>
      </c>
      <c r="R127" s="238">
        <f t="shared" si="14"/>
        <v>0</v>
      </c>
      <c r="S127" s="237">
        <f>IFERROR(VLOOKUP(A127,DIF_ANTE!A:D,4,0),"0")/J127</f>
        <v>0</v>
      </c>
      <c r="T127" s="240">
        <f t="shared" si="16"/>
        <v>0</v>
      </c>
      <c r="U127" s="241">
        <f t="shared" si="17"/>
        <v>0</v>
      </c>
      <c r="V127" s="242">
        <f>IFERROR(VLOOKUP(A127,CUSTO!A:C,3,0),VLOOKUP(B127,CUSTO!A:C,3,0))</f>
        <v>13.056287365484257</v>
      </c>
      <c r="W127" s="242">
        <f t="shared" si="18"/>
        <v>0</v>
      </c>
      <c r="X127" s="245" t="str">
        <f t="shared" si="19"/>
        <v/>
      </c>
      <c r="Y127" s="242">
        <f t="shared" si="20"/>
        <v>0</v>
      </c>
      <c r="Z127" s="243" t="s">
        <v>490</v>
      </c>
    </row>
    <row r="128" spans="1:27" ht="15" customHeight="1" x14ac:dyDescent="0.25">
      <c r="A128" s="233">
        <v>2701040017</v>
      </c>
      <c r="B128" s="233" t="s">
        <v>13340</v>
      </c>
      <c r="C128" s="234" t="s">
        <v>738</v>
      </c>
      <c r="D128" s="287">
        <v>536.72421999999995</v>
      </c>
      <c r="E128" s="287">
        <f>IFERROR(IFERROR(VLOOKUP(B128,[1]Planilha1!$A$4:$C$277,3,0),VLOOKUP(A128,[1]Planilha1!$A$4:$C$277,3,0)),0)</f>
        <v>0</v>
      </c>
      <c r="F128" s="287">
        <f>IFERROR(IFERROR(VLOOKUP(A128,[2]Planilha1!$A$4:$C$258,3,0),VLOOKUP(B128,[2]Planilha1!$A$4:$C$258,3,0)),0)</f>
        <v>0</v>
      </c>
      <c r="G128" s="287">
        <f>IFERROR(IFERROR(VLOOKUP(A128,[1]Planilha1!$A$4:$D$277,4,0),VLOOKUP(B128,[1]Planilha1!$A$4:$D$277,4,0)),0)</f>
        <v>0</v>
      </c>
      <c r="H128" s="287">
        <f t="shared" si="15"/>
        <v>536.72421999999995</v>
      </c>
      <c r="I128" s="235" t="s">
        <v>113</v>
      </c>
      <c r="J128" s="236">
        <v>1</v>
      </c>
      <c r="K128" s="237">
        <f>VLOOKUP(A128,CONT_ANTE!A:D,4,0)</f>
        <v>545.85</v>
      </c>
      <c r="L128" s="237" t="str">
        <f t="shared" si="12"/>
        <v>!@##@!</v>
      </c>
      <c r="M128" s="238">
        <f>IFERROR(VLOOKUP(A128,CONTAGEM!B:G,6,0),VLOOKUP(B128,CONTAGEM!B:G,6,0))</f>
        <v>536.72</v>
      </c>
      <c r="N128" s="293">
        <f t="shared" si="13"/>
        <v>6296.4017459600345</v>
      </c>
      <c r="O128" s="238">
        <f>SUMIF(SISTEMA!B:B,A128,SISTEMA!I:I)/J128</f>
        <v>536.72421999999995</v>
      </c>
      <c r="P128" s="238">
        <f>SUMIF(SISTEMA!B:B,B128,SISTEMA!I:I)</f>
        <v>0</v>
      </c>
      <c r="Q128" s="239">
        <f t="shared" si="21"/>
        <v>536.72421999999995</v>
      </c>
      <c r="R128" s="238">
        <f t="shared" si="14"/>
        <v>6296.4512518762804</v>
      </c>
      <c r="S128" s="237">
        <f>IFERROR(VLOOKUP(A128,DIF_ANTE!A:D,4,0),"0")/J128</f>
        <v>9.1257800000000771</v>
      </c>
      <c r="T128" s="240">
        <f t="shared" si="16"/>
        <v>-4.2199999999184001E-3</v>
      </c>
      <c r="U128" s="241">
        <f t="shared" si="17"/>
        <v>-9.1299999999999955</v>
      </c>
      <c r="V128" s="242">
        <f>IFERROR(VLOOKUP(A128,CUSTO!A:C,3,0),VLOOKUP(B128,CUSTO!A:C,3,0))</f>
        <v>11.73125977410947</v>
      </c>
      <c r="W128" s="242">
        <f t="shared" si="18"/>
        <v>-4.9505916245784695E-2</v>
      </c>
      <c r="X128" s="245">
        <f t="shared" si="19"/>
        <v>-7.862510843871365E-6</v>
      </c>
      <c r="Y128" s="242">
        <f t="shared" si="20"/>
        <v>-107.10640173761941</v>
      </c>
      <c r="Z128" s="243" t="s">
        <v>490</v>
      </c>
    </row>
    <row r="129" spans="1:26" ht="15" customHeight="1" x14ac:dyDescent="0.25">
      <c r="A129" s="233">
        <v>2701040019</v>
      </c>
      <c r="B129" s="233" t="s">
        <v>13340</v>
      </c>
      <c r="C129" s="234" t="s">
        <v>3299</v>
      </c>
      <c r="D129" s="287">
        <v>119.69</v>
      </c>
      <c r="E129" s="287">
        <f>IFERROR(IFERROR(VLOOKUP(B129,[1]Planilha1!$A$4:$C$277,3,0),VLOOKUP(A129,[1]Planilha1!$A$4:$C$277,3,0)),0)</f>
        <v>119.69</v>
      </c>
      <c r="F129" s="287">
        <f>IFERROR(IFERROR(VLOOKUP(A129,[2]Planilha1!$A$4:$C$258,3,0),VLOOKUP(B129,[2]Planilha1!$A$4:$C$258,3,0)),0)</f>
        <v>0</v>
      </c>
      <c r="G129" s="287">
        <f>IFERROR(IFERROR(VLOOKUP(A129,[1]Planilha1!$A$4:$D$277,4,0),VLOOKUP(B129,[1]Planilha1!$A$4:$D$277,4,0)),0)</f>
        <v>119.69</v>
      </c>
      <c r="H129" s="287">
        <f t="shared" si="15"/>
        <v>119.69</v>
      </c>
      <c r="I129" s="235" t="s">
        <v>113</v>
      </c>
      <c r="J129" s="236">
        <v>1</v>
      </c>
      <c r="K129" s="237">
        <f>VLOOKUP(A129,CONT_ANTE!A:D,4,0)</f>
        <v>200.7</v>
      </c>
      <c r="L129" s="237" t="str">
        <f t="shared" si="12"/>
        <v>!@##@!</v>
      </c>
      <c r="M129" s="238">
        <f>IFERROR(VLOOKUP(A129,CONTAGEM!B:G,6,0),VLOOKUP(B129,CONTAGEM!B:G,6,0))</f>
        <v>234.05</v>
      </c>
      <c r="N129" s="293">
        <f t="shared" si="13"/>
        <v>2745.6995896396393</v>
      </c>
      <c r="O129" s="238">
        <f>SUMIF(SISTEMA!B:B,A129,SISTEMA!I:I)/J129</f>
        <v>119.69</v>
      </c>
      <c r="P129" s="238">
        <f>SUMIF(SISTEMA!B:B,B129,SISTEMA!I:I)</f>
        <v>0</v>
      </c>
      <c r="Q129" s="239">
        <f t="shared" si="21"/>
        <v>119.69</v>
      </c>
      <c r="R129" s="238">
        <f t="shared" si="14"/>
        <v>1404.1135820720719</v>
      </c>
      <c r="S129" s="237">
        <f>IFERROR(VLOOKUP(A129,DIF_ANTE!A:D,4,0),"0")/J129</f>
        <v>81.009999999999991</v>
      </c>
      <c r="T129" s="240">
        <f t="shared" si="16"/>
        <v>114.36000000000001</v>
      </c>
      <c r="U129" s="241">
        <f t="shared" si="17"/>
        <v>33.350000000000023</v>
      </c>
      <c r="V129" s="242">
        <f>IFERROR(VLOOKUP(A129,CUSTO!A:C,3,0),VLOOKUP(B129,CUSTO!A:C,3,0))</f>
        <v>11.731252252252251</v>
      </c>
      <c r="W129" s="242">
        <f t="shared" si="18"/>
        <v>1341.5860075675675</v>
      </c>
      <c r="X129" s="245">
        <f t="shared" si="19"/>
        <v>0.95546829309048387</v>
      </c>
      <c r="Y129" s="242">
        <f t="shared" si="20"/>
        <v>391.23726261261282</v>
      </c>
      <c r="Z129" s="243" t="s">
        <v>13757</v>
      </c>
    </row>
    <row r="130" spans="1:26" ht="15" customHeight="1" x14ac:dyDescent="0.25">
      <c r="A130" s="233">
        <v>2701040008</v>
      </c>
      <c r="B130" s="233" t="s">
        <v>13340</v>
      </c>
      <c r="C130" s="234" t="s">
        <v>13346</v>
      </c>
      <c r="D130" s="287">
        <v>594.66160000000002</v>
      </c>
      <c r="E130" s="287">
        <f>IFERROR(IFERROR(VLOOKUP(B130,[1]Planilha1!$A$4:$C$277,3,0),VLOOKUP(A130,[1]Planilha1!$A$4:$C$277,3,0)),0)</f>
        <v>1917.44</v>
      </c>
      <c r="F130" s="287">
        <f>IFERROR(IFERROR(VLOOKUP(A130,[2]Planilha1!$A$4:$C$258,3,0),VLOOKUP(B130,[2]Planilha1!$A$4:$C$258,3,0)),0)</f>
        <v>0</v>
      </c>
      <c r="G130" s="287">
        <f>IFERROR(IFERROR(VLOOKUP(A130,[1]Planilha1!$A$4:$D$277,4,0),VLOOKUP(B130,[1]Planilha1!$A$4:$D$277,4,0)),0)</f>
        <v>0</v>
      </c>
      <c r="H130" s="287">
        <f t="shared" si="15"/>
        <v>2512.1016</v>
      </c>
      <c r="I130" s="235" t="s">
        <v>113</v>
      </c>
      <c r="J130" s="236">
        <v>1</v>
      </c>
      <c r="K130" s="237">
        <f>VLOOKUP(A130,CONT_ANTE!A:D,4,0)</f>
        <v>2533.34</v>
      </c>
      <c r="L130" s="237" t="str">
        <f t="shared" si="12"/>
        <v>!@##@!</v>
      </c>
      <c r="M130" s="238">
        <f>IFERROR(VLOOKUP(A130,CONTAGEM!B:G,6,0),VLOOKUP(B130,CONTAGEM!B:G,6,0))</f>
        <v>2512.1</v>
      </c>
      <c r="N130" s="293">
        <f t="shared" si="13"/>
        <v>33239.161297531464</v>
      </c>
      <c r="O130" s="238">
        <f>SUMIF(SISTEMA!B:B,A130,SISTEMA!I:I)/J130</f>
        <v>2512.1016</v>
      </c>
      <c r="P130" s="238">
        <f>SUMIF(SISTEMA!B:B,B130,SISTEMA!I:I)</f>
        <v>0</v>
      </c>
      <c r="Q130" s="239">
        <f t="shared" si="21"/>
        <v>2512.1016</v>
      </c>
      <c r="R130" s="238">
        <f t="shared" si="14"/>
        <v>33239.182468129002</v>
      </c>
      <c r="S130" s="237">
        <f>IFERROR(VLOOKUP(A130,DIF_ANTE!A:D,4,0),"0")/J130</f>
        <v>1938.6784000000002</v>
      </c>
      <c r="T130" s="240">
        <f t="shared" si="16"/>
        <v>-1.6000000000531145E-3</v>
      </c>
      <c r="U130" s="241">
        <f t="shared" si="17"/>
        <v>-1938.6800000000003</v>
      </c>
      <c r="V130" s="242">
        <f>IFERROR(VLOOKUP(A130,CUSTO!A:C,3,0),VLOOKUP(B130,CUSTO!A:C,3,0))</f>
        <v>13.231623461459124</v>
      </c>
      <c r="W130" s="242">
        <f t="shared" si="18"/>
        <v>-2.117059753903739E-2</v>
      </c>
      <c r="X130" s="245">
        <f t="shared" si="19"/>
        <v>-6.3691691452810444E-7</v>
      </c>
      <c r="Y130" s="242">
        <f t="shared" si="20"/>
        <v>-25651.883772261579</v>
      </c>
      <c r="Z130" s="243" t="s">
        <v>490</v>
      </c>
    </row>
    <row r="131" spans="1:26" ht="15" customHeight="1" x14ac:dyDescent="0.25">
      <c r="A131" s="233">
        <v>2701040013</v>
      </c>
      <c r="B131" s="233" t="s">
        <v>13340</v>
      </c>
      <c r="C131" s="234" t="s">
        <v>13347</v>
      </c>
      <c r="D131" s="287">
        <v>79.099999999999994</v>
      </c>
      <c r="E131" s="287">
        <f>IFERROR(IFERROR(VLOOKUP(B131,[1]Planilha1!$A$4:$C$277,3,0),VLOOKUP(A131,[1]Planilha1!$A$4:$C$277,3,0)),0)</f>
        <v>0</v>
      </c>
      <c r="F131" s="287">
        <f>IFERROR(IFERROR(VLOOKUP(A131,[2]Planilha1!$A$4:$C$258,3,0),VLOOKUP(B131,[2]Planilha1!$A$4:$C$258,3,0)),0)</f>
        <v>0</v>
      </c>
      <c r="G131" s="287">
        <f>IFERROR(IFERROR(VLOOKUP(A131,[1]Planilha1!$A$4:$D$277,4,0),VLOOKUP(B131,[1]Planilha1!$A$4:$D$277,4,0)),0)</f>
        <v>0</v>
      </c>
      <c r="H131" s="287">
        <f t="shared" si="15"/>
        <v>79.099999999999994</v>
      </c>
      <c r="I131" s="235" t="s">
        <v>113</v>
      </c>
      <c r="J131" s="236">
        <v>1</v>
      </c>
      <c r="K131" s="237">
        <f>VLOOKUP(A131,CONT_ANTE!A:D,4,0)</f>
        <v>84.5</v>
      </c>
      <c r="L131" s="237" t="str">
        <f t="shared" si="12"/>
        <v>!@##@!</v>
      </c>
      <c r="M131" s="238">
        <f>IFERROR(VLOOKUP(A131,CONTAGEM!B:G,6,0),VLOOKUP(B131,CONTAGEM!B:G,6,0))</f>
        <v>79.099999999999994</v>
      </c>
      <c r="N131" s="293">
        <f t="shared" si="13"/>
        <v>1001.37775</v>
      </c>
      <c r="O131" s="238">
        <f>SUMIF(SISTEMA!B:B,A131,SISTEMA!I:I)/J131</f>
        <v>79.099999999999994</v>
      </c>
      <c r="P131" s="238">
        <f>SUMIF(SISTEMA!B:B,B131,SISTEMA!I:I)</f>
        <v>0</v>
      </c>
      <c r="Q131" s="239">
        <f t="shared" si="21"/>
        <v>79.099999999999994</v>
      </c>
      <c r="R131" s="238">
        <f t="shared" si="14"/>
        <v>1001.37775</v>
      </c>
      <c r="S131" s="237">
        <f>IFERROR(VLOOKUP(A131,DIF_ANTE!A:D,4,0),"0")/J131</f>
        <v>5.4000000000000057</v>
      </c>
      <c r="T131" s="240">
        <f t="shared" si="16"/>
        <v>0</v>
      </c>
      <c r="U131" s="241">
        <f t="shared" si="17"/>
        <v>-5.4000000000000057</v>
      </c>
      <c r="V131" s="242">
        <f>IFERROR(VLOOKUP(A131,CUSTO!A:C,3,0),VLOOKUP(B131,CUSTO!A:C,3,0))</f>
        <v>12.659642857142858</v>
      </c>
      <c r="W131" s="242">
        <f t="shared" si="18"/>
        <v>0</v>
      </c>
      <c r="X131" s="245">
        <f t="shared" si="19"/>
        <v>0</v>
      </c>
      <c r="Y131" s="242">
        <f t="shared" si="20"/>
        <v>-68.362071428571511</v>
      </c>
      <c r="Z131" s="243" t="s">
        <v>490</v>
      </c>
    </row>
    <row r="132" spans="1:26" ht="15" customHeight="1" x14ac:dyDescent="0.25">
      <c r="A132" s="233">
        <v>2901040001</v>
      </c>
      <c r="B132" s="233" t="s">
        <v>13340</v>
      </c>
      <c r="C132" s="234" t="s">
        <v>1892</v>
      </c>
      <c r="D132" s="287">
        <v>0</v>
      </c>
      <c r="E132" s="287">
        <f>IFERROR(IFERROR(VLOOKUP(B132,[1]Planilha1!$A$4:$C$277,3,0),VLOOKUP(A132,[1]Planilha1!$A$4:$C$277,3,0)),0)</f>
        <v>0</v>
      </c>
      <c r="F132" s="287">
        <f>IFERROR(IFERROR(VLOOKUP(A132,[2]Planilha1!$A$4:$C$258,3,0),VLOOKUP(B132,[2]Planilha1!$A$4:$C$258,3,0)),0)</f>
        <v>0</v>
      </c>
      <c r="G132" s="287">
        <f>IFERROR(IFERROR(VLOOKUP(A132,[1]Planilha1!$A$4:$D$277,4,0),VLOOKUP(B132,[1]Planilha1!$A$4:$D$277,4,0)),0)</f>
        <v>0</v>
      </c>
      <c r="H132" s="287">
        <f t="shared" si="15"/>
        <v>0</v>
      </c>
      <c r="I132" s="235" t="s">
        <v>113</v>
      </c>
      <c r="J132" s="236">
        <v>1</v>
      </c>
      <c r="K132" s="237">
        <f>VLOOKUP(A132,CONT_ANTE!A:D,4,0)</f>
        <v>0</v>
      </c>
      <c r="L132" s="237" t="str">
        <f t="shared" si="12"/>
        <v>ok</v>
      </c>
      <c r="M132" s="238">
        <f>IFERROR(VLOOKUP(A132,CONTAGEM!B:G,6,0),VLOOKUP(B132,CONTAGEM!B:G,6,0))</f>
        <v>0</v>
      </c>
      <c r="N132" s="293">
        <f t="shared" si="13"/>
        <v>0</v>
      </c>
      <c r="O132" s="238">
        <f>SUMIF(SISTEMA!B:B,A132,SISTEMA!I:I)/J132</f>
        <v>0</v>
      </c>
      <c r="P132" s="238">
        <f>SUMIF(SISTEMA!B:B,B132,SISTEMA!I:I)</f>
        <v>0</v>
      </c>
      <c r="Q132" s="239">
        <f t="shared" si="21"/>
        <v>0</v>
      </c>
      <c r="R132" s="238">
        <f t="shared" si="14"/>
        <v>0</v>
      </c>
      <c r="S132" s="237">
        <f>IFERROR(VLOOKUP(A132,DIF_ANTE!A:D,4,0),"0")/J132</f>
        <v>0</v>
      </c>
      <c r="T132" s="240">
        <f t="shared" si="16"/>
        <v>0</v>
      </c>
      <c r="U132" s="241">
        <f t="shared" si="17"/>
        <v>0</v>
      </c>
      <c r="V132" s="242">
        <f>IFERROR(VLOOKUP(A132,CUSTO!A:C,3,0),VLOOKUP(B132,CUSTO!A:C,3,0))</f>
        <v>16.080003723701356</v>
      </c>
      <c r="W132" s="242">
        <f t="shared" si="18"/>
        <v>0</v>
      </c>
      <c r="X132" s="245" t="str">
        <f t="shared" si="19"/>
        <v/>
      </c>
      <c r="Y132" s="242">
        <f t="shared" si="20"/>
        <v>0</v>
      </c>
      <c r="Z132" s="243" t="s">
        <v>490</v>
      </c>
    </row>
    <row r="133" spans="1:26" ht="15" customHeight="1" x14ac:dyDescent="0.25">
      <c r="A133" s="233">
        <v>2701040012</v>
      </c>
      <c r="B133" s="233" t="s">
        <v>13340</v>
      </c>
      <c r="C133" s="234" t="s">
        <v>735</v>
      </c>
      <c r="D133" s="287">
        <v>1929.0509999999999</v>
      </c>
      <c r="E133" s="287">
        <f>IFERROR(IFERROR(VLOOKUP(B133,[1]Planilha1!$A$4:$C$277,3,0),VLOOKUP(A133,[1]Planilha1!$A$4:$C$277,3,0)),0)</f>
        <v>0</v>
      </c>
      <c r="F133" s="287">
        <f>IFERROR(IFERROR(VLOOKUP(A133,[2]Planilha1!$A$4:$C$258,3,0),VLOOKUP(B133,[2]Planilha1!$A$4:$C$258,3,0)),0)</f>
        <v>0</v>
      </c>
      <c r="G133" s="287">
        <f>IFERROR(IFERROR(VLOOKUP(A133,[1]Planilha1!$A$4:$D$277,4,0),VLOOKUP(B133,[1]Planilha1!$A$4:$D$277,4,0)),0)</f>
        <v>0</v>
      </c>
      <c r="H133" s="287">
        <f t="shared" si="15"/>
        <v>1929.0509999999999</v>
      </c>
      <c r="I133" s="235" t="s">
        <v>113</v>
      </c>
      <c r="J133" s="236">
        <v>1</v>
      </c>
      <c r="K133" s="237">
        <f>VLOOKUP(A133,CONT_ANTE!A:D,4,0)</f>
        <v>1980.05</v>
      </c>
      <c r="L133" s="237" t="str">
        <f t="shared" ref="L133:L191" si="22">IF(AND(F133=0,K133&lt;&gt;M133),"!@##@!","ok")</f>
        <v>ok</v>
      </c>
      <c r="M133" s="238">
        <f>IFERROR(VLOOKUP(A133,CONTAGEM!B:G,6,0),VLOOKUP(B133,CONTAGEM!B:G,6,0))</f>
        <v>1980.05</v>
      </c>
      <c r="N133" s="293">
        <f t="shared" ref="N133:N191" si="23">IFERROR(SUM(M133*V133),0)</f>
        <v>24231.127735214184</v>
      </c>
      <c r="O133" s="238">
        <f>SUMIF(SISTEMA!B:B,A133,SISTEMA!I:I)/J133</f>
        <v>1929.0509999999999</v>
      </c>
      <c r="P133" s="238">
        <f>SUMIF(SISTEMA!B:B,B133,SISTEMA!I:I)</f>
        <v>0</v>
      </c>
      <c r="Q133" s="239">
        <f t="shared" si="21"/>
        <v>1929.0509999999999</v>
      </c>
      <c r="R133" s="238">
        <f t="shared" ref="R133:R191" si="24">IFERROR(SUM(Q133*V133),0)</f>
        <v>23607.020625106768</v>
      </c>
      <c r="S133" s="237">
        <f>IFERROR(VLOOKUP(A133,DIF_ANTE!A:D,4,0),"0")/J133</f>
        <v>50.999000000000024</v>
      </c>
      <c r="T133" s="240">
        <f t="shared" si="16"/>
        <v>50.999000000000024</v>
      </c>
      <c r="U133" s="241">
        <f t="shared" si="17"/>
        <v>0</v>
      </c>
      <c r="V133" s="242">
        <f>IFERROR(VLOOKUP(A133,CUSTO!A:C,3,0),VLOOKUP(B133,CUSTO!A:C,3,0))</f>
        <v>12.237634269444804</v>
      </c>
      <c r="W133" s="242">
        <f t="shared" si="18"/>
        <v>624.10711010741591</v>
      </c>
      <c r="X133" s="245">
        <f t="shared" si="19"/>
        <v>2.6437351837768946E-2</v>
      </c>
      <c r="Y133" s="242">
        <f t="shared" si="20"/>
        <v>0</v>
      </c>
      <c r="Z133" s="243" t="s">
        <v>490</v>
      </c>
    </row>
    <row r="134" spans="1:26" ht="15" customHeight="1" x14ac:dyDescent="0.25">
      <c r="A134" s="233">
        <v>2701040011</v>
      </c>
      <c r="B134" s="233" t="s">
        <v>13340</v>
      </c>
      <c r="C134" s="234" t="s">
        <v>734</v>
      </c>
      <c r="D134" s="287">
        <v>7414.5627999999997</v>
      </c>
      <c r="E134" s="287">
        <f>IFERROR(IFERROR(VLOOKUP(B134,[1]Planilha1!$A$4:$C$277,3,0),VLOOKUP(A134,[1]Planilha1!$A$4:$C$277,3,0)),0)</f>
        <v>7923.5712000000003</v>
      </c>
      <c r="F134" s="287">
        <f>IFERROR(IFERROR(VLOOKUP(A134,[2]Planilha1!$A$4:$C$258,3,0),VLOOKUP(B134,[2]Planilha1!$A$4:$C$258,3,0)),0)</f>
        <v>702.93759999999997</v>
      </c>
      <c r="G134" s="287">
        <f>IFERROR(IFERROR(VLOOKUP(A134,[1]Planilha1!$A$4:$D$277,4,0),VLOOKUP(B134,[1]Planilha1!$A$4:$D$277,4,0)),0)</f>
        <v>3395.5888000000014</v>
      </c>
      <c r="H134" s="287">
        <f t="shared" ref="H134:H192" si="25">D134+E134-G134</f>
        <v>11942.545199999999</v>
      </c>
      <c r="I134" s="235" t="s">
        <v>113</v>
      </c>
      <c r="J134" s="236">
        <v>1</v>
      </c>
      <c r="K134" s="237">
        <f>VLOOKUP(A134,CONT_ANTE!A:D,4,0)</f>
        <v>7360.07</v>
      </c>
      <c r="L134" s="237" t="str">
        <f t="shared" si="22"/>
        <v>ok</v>
      </c>
      <c r="M134" s="238">
        <v>11634.91</v>
      </c>
      <c r="N134" s="293">
        <f t="shared" si="23"/>
        <v>273427.60374392988</v>
      </c>
      <c r="O134" s="238">
        <f>SUMIF(SISTEMA!B:B,A134,SISTEMA!I:I)/J134</f>
        <v>11942.5452</v>
      </c>
      <c r="P134" s="238">
        <f>SUMIF(SISTEMA!B:B,B134,SISTEMA!I:I)</f>
        <v>0</v>
      </c>
      <c r="Q134" s="239">
        <f t="shared" si="21"/>
        <v>11942.5452</v>
      </c>
      <c r="R134" s="238">
        <f t="shared" si="24"/>
        <v>280657.22181259433</v>
      </c>
      <c r="S134" s="237">
        <f>IFERROR(VLOOKUP(A134,DIF_ANTE!A:D,4,0),"0")/J134</f>
        <v>-54.492799999999988</v>
      </c>
      <c r="T134" s="240">
        <f t="shared" ref="T134:T192" si="26">M134-Q134</f>
        <v>-307.63520000000062</v>
      </c>
      <c r="U134" s="241">
        <f t="shared" ref="U134:U192" si="27">T134-S134</f>
        <v>-253.14240000000063</v>
      </c>
      <c r="V134" s="242">
        <f>IFERROR(VLOOKUP(A134,CUSTO!A:C,3,0),VLOOKUP(B134,CUSTO!A:C,3,0))</f>
        <v>23.500620438312794</v>
      </c>
      <c r="W134" s="242">
        <f t="shared" ref="W134:W192" si="28">IFERROR(SUM(T134*V134),0)</f>
        <v>-7229.6180686644584</v>
      </c>
      <c r="X134" s="245">
        <f t="shared" ref="X134:X192" si="29">IFERROR(T134/Q134,"")</f>
        <v>-2.575960106058469E-2</v>
      </c>
      <c r="Y134" s="242">
        <f t="shared" ref="Y134:Y192" si="30">IFERROR(U134*V134,"-")</f>
        <v>-5949.0034592435677</v>
      </c>
      <c r="Z134" s="243" t="s">
        <v>490</v>
      </c>
    </row>
    <row r="135" spans="1:26" ht="15" customHeight="1" x14ac:dyDescent="0.25">
      <c r="A135" s="233">
        <v>2701040010</v>
      </c>
      <c r="B135" s="233" t="s">
        <v>13340</v>
      </c>
      <c r="C135" s="234" t="s">
        <v>733</v>
      </c>
      <c r="D135" s="287">
        <v>1751.5628999999999</v>
      </c>
      <c r="E135" s="287">
        <f>IFERROR(IFERROR(VLOOKUP(B135,[1]Planilha1!$A$4:$C$277,3,0),VLOOKUP(A135,[1]Planilha1!$A$4:$C$277,3,0)),0)</f>
        <v>1333.23334</v>
      </c>
      <c r="F135" s="287">
        <f>IFERROR(IFERROR(VLOOKUP(A135,[2]Planilha1!$A$4:$C$258,3,0),VLOOKUP(B135,[2]Planilha1!$A$4:$C$258,3,0)),0)</f>
        <v>538.88445999999999</v>
      </c>
      <c r="G135" s="287">
        <f>IFERROR(IFERROR(VLOOKUP(A135,[1]Planilha1!$A$4:$D$277,4,0),VLOOKUP(B135,[1]Planilha1!$A$4:$D$277,4,0)),0)</f>
        <v>1872.117799999995</v>
      </c>
      <c r="H135" s="287">
        <f t="shared" si="25"/>
        <v>1212.6784400000047</v>
      </c>
      <c r="I135" s="235" t="s">
        <v>113</v>
      </c>
      <c r="J135" s="236">
        <v>1</v>
      </c>
      <c r="K135" s="237">
        <f>VLOOKUP(A135,CONT_ANTE!A:D,4,0)</f>
        <v>1511.06</v>
      </c>
      <c r="L135" s="237" t="str">
        <f t="shared" si="22"/>
        <v>ok</v>
      </c>
      <c r="M135" s="238">
        <f>IFERROR(VLOOKUP(A135,CONTAGEM!B:G,6,0),VLOOKUP(B135,CONTAGEM!B:G,6,0))</f>
        <v>1212.67</v>
      </c>
      <c r="N135" s="293">
        <f t="shared" si="23"/>
        <v>28498.500484591677</v>
      </c>
      <c r="O135" s="238">
        <f>SUMIF(SISTEMA!B:B,A135,SISTEMA!I:I)/J135</f>
        <v>1212.6784399999999</v>
      </c>
      <c r="P135" s="238">
        <f>SUMIF(SISTEMA!B:B,B135,SISTEMA!I:I)</f>
        <v>0</v>
      </c>
      <c r="Q135" s="239">
        <f t="shared" si="21"/>
        <v>1212.6784399999999</v>
      </c>
      <c r="R135" s="238">
        <f t="shared" si="24"/>
        <v>28498.698829849731</v>
      </c>
      <c r="S135" s="237">
        <f>IFERROR(VLOOKUP(A135,DIF_ANTE!A:D,4,0),"0")/J135</f>
        <v>-240.50289999999995</v>
      </c>
      <c r="T135" s="240">
        <f t="shared" si="26"/>
        <v>-8.4399999998368003E-3</v>
      </c>
      <c r="U135" s="241">
        <f t="shared" si="27"/>
        <v>240.49446000000012</v>
      </c>
      <c r="V135" s="242">
        <f>IFERROR(VLOOKUP(A135,CUSTO!A:C,3,0),VLOOKUP(B135,CUSTO!A:C,3,0))</f>
        <v>23.500622992728175</v>
      </c>
      <c r="W135" s="242">
        <f t="shared" si="28"/>
        <v>-0.1983452580547905</v>
      </c>
      <c r="X135" s="245">
        <f t="shared" si="29"/>
        <v>-6.9598004891031138E-6</v>
      </c>
      <c r="Y135" s="242">
        <f t="shared" si="30"/>
        <v>5651.7696362997494</v>
      </c>
      <c r="Z135" s="243" t="s">
        <v>490</v>
      </c>
    </row>
    <row r="136" spans="1:26" ht="15" customHeight="1" x14ac:dyDescent="0.25">
      <c r="A136" s="233">
        <v>2901040004</v>
      </c>
      <c r="B136" s="233" t="s">
        <v>13340</v>
      </c>
      <c r="C136" s="234" t="s">
        <v>873</v>
      </c>
      <c r="D136" s="287">
        <v>12.85</v>
      </c>
      <c r="E136" s="287">
        <f>IFERROR(IFERROR(VLOOKUP(B136,[1]Planilha1!$A$4:$C$277,3,0),VLOOKUP(A136,[1]Planilha1!$A$4:$C$277,3,0)),0)</f>
        <v>0</v>
      </c>
      <c r="F136" s="287">
        <f>IFERROR(IFERROR(VLOOKUP(A136,[2]Planilha1!$A$4:$C$258,3,0),VLOOKUP(B136,[2]Planilha1!$A$4:$C$258,3,0)),0)</f>
        <v>0</v>
      </c>
      <c r="G136" s="287">
        <f>IFERROR(IFERROR(VLOOKUP(A136,[1]Planilha1!$A$4:$D$277,4,0),VLOOKUP(B136,[1]Planilha1!$A$4:$D$277,4,0)),0)</f>
        <v>0</v>
      </c>
      <c r="H136" s="287">
        <f t="shared" si="25"/>
        <v>12.85</v>
      </c>
      <c r="I136" s="235" t="s">
        <v>113</v>
      </c>
      <c r="J136" s="236">
        <v>1</v>
      </c>
      <c r="K136" s="237">
        <f>VLOOKUP(A136,CONT_ANTE!A:D,4,0)</f>
        <v>0</v>
      </c>
      <c r="L136" s="237" t="str">
        <f t="shared" si="22"/>
        <v>ok</v>
      </c>
      <c r="M136" s="238">
        <f>IFERROR(VLOOKUP(A136,CONTAGEM!B:G,6,0),VLOOKUP(B136,CONTAGEM!B:G,6,0))</f>
        <v>0</v>
      </c>
      <c r="N136" s="293">
        <f t="shared" si="23"/>
        <v>0</v>
      </c>
      <c r="O136" s="238">
        <f>SUMIF(SISTEMA!B:B,A136,SISTEMA!I:I)/J136</f>
        <v>12.85</v>
      </c>
      <c r="P136" s="238">
        <f>SUMIF(SISTEMA!B:B,B136,SISTEMA!I:I)</f>
        <v>0</v>
      </c>
      <c r="Q136" s="239">
        <f t="shared" si="21"/>
        <v>12.85</v>
      </c>
      <c r="R136" s="238">
        <f t="shared" si="24"/>
        <v>0</v>
      </c>
      <c r="S136" s="237">
        <f>IFERROR(VLOOKUP(A136,DIF_ANTE!A:D,4,0),"0")/J136</f>
        <v>-12.85</v>
      </c>
      <c r="T136" s="240">
        <f t="shared" si="26"/>
        <v>-12.85</v>
      </c>
      <c r="U136" s="241">
        <f t="shared" si="27"/>
        <v>0</v>
      </c>
      <c r="V136" s="242">
        <f>IFERROR(VLOOKUP(A136,CUSTO!A:C,3,0),VLOOKUP(B136,CUSTO!A:C,3,0))</f>
        <v>0</v>
      </c>
      <c r="W136" s="242">
        <f t="shared" si="28"/>
        <v>0</v>
      </c>
      <c r="X136" s="245">
        <f t="shared" si="29"/>
        <v>-1</v>
      </c>
      <c r="Y136" s="242">
        <f t="shared" si="30"/>
        <v>0</v>
      </c>
      <c r="Z136" s="243" t="s">
        <v>490</v>
      </c>
    </row>
    <row r="137" spans="1:26" ht="15" customHeight="1" x14ac:dyDescent="0.25">
      <c r="A137" s="233">
        <v>2701040027</v>
      </c>
      <c r="B137" s="233" t="s">
        <v>13340</v>
      </c>
      <c r="C137" s="234" t="s">
        <v>745</v>
      </c>
      <c r="D137" s="287">
        <v>1749.47281</v>
      </c>
      <c r="E137" s="287">
        <f>IFERROR(IFERROR(VLOOKUP(B137,[1]Planilha1!$A$4:$C$277,3,0),VLOOKUP(A137,[1]Planilha1!$A$4:$C$277,3,0)),0)</f>
        <v>0</v>
      </c>
      <c r="F137" s="287">
        <f>IFERROR(IFERROR(VLOOKUP(A137,[2]Planilha1!$A$4:$C$258,3,0),VLOOKUP(B137,[2]Planilha1!$A$4:$C$258,3,0)),0)</f>
        <v>0</v>
      </c>
      <c r="G137" s="287">
        <f>IFERROR(IFERROR(VLOOKUP(A137,[1]Planilha1!$A$4:$D$277,4,0),VLOOKUP(B137,[1]Planilha1!$A$4:$D$277,4,0)),0)</f>
        <v>0</v>
      </c>
      <c r="H137" s="287">
        <f t="shared" si="25"/>
        <v>1749.47281</v>
      </c>
      <c r="I137" s="235" t="s">
        <v>113</v>
      </c>
      <c r="J137" s="236">
        <v>1</v>
      </c>
      <c r="K137" s="237">
        <f>VLOOKUP(A137,CONT_ANTE!A:D,4,0)</f>
        <v>1749.55</v>
      </c>
      <c r="L137" s="237" t="str">
        <f t="shared" si="22"/>
        <v>ok</v>
      </c>
      <c r="M137" s="238">
        <f>IFERROR(VLOOKUP(A137,CONTAGEM!B:G,6,0),VLOOKUP(B137,CONTAGEM!B:G,6,0))</f>
        <v>1749.55</v>
      </c>
      <c r="N137" s="293">
        <f t="shared" si="23"/>
        <v>16759.1283685446</v>
      </c>
      <c r="O137" s="238">
        <f>SUMIF(SISTEMA!B:B,A137,SISTEMA!I:I)/J137</f>
        <v>1749.47281</v>
      </c>
      <c r="P137" s="238">
        <f>SUMIF(SISTEMA!B:B,B137,SISTEMA!I:I)</f>
        <v>0</v>
      </c>
      <c r="Q137" s="239">
        <f t="shared" si="21"/>
        <v>1749.47281</v>
      </c>
      <c r="R137" s="238">
        <f t="shared" si="24"/>
        <v>16758.388957199531</v>
      </c>
      <c r="S137" s="237">
        <f>IFERROR(VLOOKUP(A137,DIF_ANTE!A:D,4,0),"0")/J137</f>
        <v>7.7189999999973224E-2</v>
      </c>
      <c r="T137" s="240">
        <f t="shared" si="26"/>
        <v>7.7189999999973224E-2</v>
      </c>
      <c r="U137" s="241">
        <f t="shared" si="27"/>
        <v>0</v>
      </c>
      <c r="V137" s="242">
        <f>IFERROR(VLOOKUP(A137,CUSTO!A:C,3,0),VLOOKUP(B137,CUSTO!A:C,3,0))</f>
        <v>9.5791079812206572</v>
      </c>
      <c r="W137" s="242">
        <f t="shared" si="28"/>
        <v>0.73941134507016604</v>
      </c>
      <c r="X137" s="245">
        <f t="shared" si="29"/>
        <v>4.4121863202877226E-5</v>
      </c>
      <c r="Y137" s="242">
        <f t="shared" si="30"/>
        <v>0</v>
      </c>
      <c r="Z137" s="243" t="s">
        <v>490</v>
      </c>
    </row>
    <row r="138" spans="1:26" ht="15" customHeight="1" x14ac:dyDescent="0.25">
      <c r="A138" s="233">
        <v>2701040016</v>
      </c>
      <c r="B138" s="233" t="s">
        <v>13340</v>
      </c>
      <c r="C138" s="234" t="s">
        <v>737</v>
      </c>
      <c r="D138" s="287">
        <v>1196.0070000000001</v>
      </c>
      <c r="E138" s="287">
        <f>IFERROR(IFERROR(VLOOKUP(B138,[1]Planilha1!$A$4:$C$277,3,0),VLOOKUP(A138,[1]Planilha1!$A$4:$C$277,3,0)),0)</f>
        <v>0</v>
      </c>
      <c r="F138" s="287">
        <f>IFERROR(IFERROR(VLOOKUP(A138,[2]Planilha1!$A$4:$C$258,3,0),VLOOKUP(B138,[2]Planilha1!$A$4:$C$258,3,0)),0)</f>
        <v>0</v>
      </c>
      <c r="G138" s="287">
        <f>IFERROR(IFERROR(VLOOKUP(A138,[1]Planilha1!$A$4:$D$277,4,0),VLOOKUP(B138,[1]Planilha1!$A$4:$D$277,4,0)),0)</f>
        <v>0</v>
      </c>
      <c r="H138" s="287">
        <f t="shared" si="25"/>
        <v>1196.0070000000001</v>
      </c>
      <c r="I138" s="235" t="s">
        <v>113</v>
      </c>
      <c r="J138" s="236">
        <v>1</v>
      </c>
      <c r="K138" s="237">
        <f>VLOOKUP(A138,CONT_ANTE!A:D,4,0)</f>
        <v>1092.5</v>
      </c>
      <c r="L138" s="237" t="str">
        <f t="shared" si="22"/>
        <v>ok</v>
      </c>
      <c r="M138" s="238">
        <f>IFERROR(VLOOKUP(A138,CONTAGEM!B:G,6,0),VLOOKUP(B138,CONTAGEM!B:G,6,0))</f>
        <v>1092.5</v>
      </c>
      <c r="N138" s="293">
        <f t="shared" si="23"/>
        <v>11709.987159696884</v>
      </c>
      <c r="O138" s="238">
        <f>SUMIF(SISTEMA!B:B,A138,SISTEMA!I:I)/J138</f>
        <v>1196.0070000000001</v>
      </c>
      <c r="P138" s="238">
        <f>SUMIF(SISTEMA!B:B,B138,SISTEMA!I:I)</f>
        <v>0</v>
      </c>
      <c r="Q138" s="239">
        <f t="shared" si="21"/>
        <v>1196.0070000000001</v>
      </c>
      <c r="R138" s="238">
        <f t="shared" si="24"/>
        <v>12819.42939396576</v>
      </c>
      <c r="S138" s="237">
        <f>IFERROR(VLOOKUP(A138,DIF_ANTE!A:D,4,0),"0")/J138</f>
        <v>-103.50700000000006</v>
      </c>
      <c r="T138" s="240">
        <f t="shared" si="26"/>
        <v>-103.50700000000006</v>
      </c>
      <c r="U138" s="241">
        <f t="shared" si="27"/>
        <v>0</v>
      </c>
      <c r="V138" s="242">
        <f>IFERROR(VLOOKUP(A138,CUSTO!A:C,3,0),VLOOKUP(B138,CUSTO!A:C,3,0))</f>
        <v>10.718523715969688</v>
      </c>
      <c r="W138" s="242">
        <f t="shared" si="28"/>
        <v>-1109.4422342688752</v>
      </c>
      <c r="X138" s="245">
        <f t="shared" si="29"/>
        <v>-8.6543807853967453E-2</v>
      </c>
      <c r="Y138" s="242">
        <f t="shared" si="30"/>
        <v>0</v>
      </c>
      <c r="Z138" s="243" t="s">
        <v>490</v>
      </c>
    </row>
    <row r="139" spans="1:26" ht="15" customHeight="1" x14ac:dyDescent="0.25">
      <c r="A139" s="233">
        <v>2701040025</v>
      </c>
      <c r="B139" s="233" t="s">
        <v>13340</v>
      </c>
      <c r="C139" s="234" t="s">
        <v>743</v>
      </c>
      <c r="D139" s="287">
        <v>0</v>
      </c>
      <c r="E139" s="287">
        <f>IFERROR(IFERROR(VLOOKUP(B139,[1]Planilha1!$A$4:$C$277,3,0),VLOOKUP(A139,[1]Planilha1!$A$4:$C$277,3,0)),0)</f>
        <v>0</v>
      </c>
      <c r="F139" s="287">
        <f>IFERROR(IFERROR(VLOOKUP(A139,[2]Planilha1!$A$4:$C$258,3,0),VLOOKUP(B139,[2]Planilha1!$A$4:$C$258,3,0)),0)</f>
        <v>0</v>
      </c>
      <c r="G139" s="287">
        <f>IFERROR(IFERROR(VLOOKUP(A139,[1]Planilha1!$A$4:$D$277,4,0),VLOOKUP(B139,[1]Planilha1!$A$4:$D$277,4,0)),0)</f>
        <v>0</v>
      </c>
      <c r="H139" s="287">
        <f t="shared" si="25"/>
        <v>0</v>
      </c>
      <c r="I139" s="235" t="s">
        <v>113</v>
      </c>
      <c r="J139" s="236">
        <v>1</v>
      </c>
      <c r="K139" s="237">
        <f>VLOOKUP(A139,CONT_ANTE!A:D,4,0)</f>
        <v>0</v>
      </c>
      <c r="L139" s="237" t="str">
        <f t="shared" si="22"/>
        <v>ok</v>
      </c>
      <c r="M139" s="238">
        <f>IFERROR(VLOOKUP(A139,CONTAGEM!B:G,6,0),VLOOKUP(B139,CONTAGEM!B:G,6,0))</f>
        <v>0</v>
      </c>
      <c r="N139" s="293">
        <f t="shared" si="23"/>
        <v>0</v>
      </c>
      <c r="O139" s="238">
        <f>SUMIF(SISTEMA!B:B,A139,SISTEMA!I:I)/J139</f>
        <v>0</v>
      </c>
      <c r="P139" s="238">
        <f>SUMIF(SISTEMA!B:B,B139,SISTEMA!I:I)</f>
        <v>0</v>
      </c>
      <c r="Q139" s="239">
        <f t="shared" si="21"/>
        <v>0</v>
      </c>
      <c r="R139" s="238">
        <f t="shared" si="24"/>
        <v>0</v>
      </c>
      <c r="S139" s="237">
        <f>IFERROR(VLOOKUP(A139,DIF_ANTE!A:D,4,0),"0")/J139</f>
        <v>0</v>
      </c>
      <c r="T139" s="240">
        <f t="shared" si="26"/>
        <v>0</v>
      </c>
      <c r="U139" s="241">
        <f t="shared" si="27"/>
        <v>0</v>
      </c>
      <c r="V139" s="242">
        <f>IFERROR(VLOOKUP(A139,CUSTO!A:C,3,0),VLOOKUP(B139,CUSTO!A:C,3,0))</f>
        <v>9.5791249999999994</v>
      </c>
      <c r="W139" s="242">
        <f t="shared" si="28"/>
        <v>0</v>
      </c>
      <c r="X139" s="245" t="str">
        <f t="shared" si="29"/>
        <v/>
      </c>
      <c r="Y139" s="242">
        <f t="shared" si="30"/>
        <v>0</v>
      </c>
      <c r="Z139" s="243" t="s">
        <v>490</v>
      </c>
    </row>
    <row r="140" spans="1:26" ht="15" customHeight="1" x14ac:dyDescent="0.25">
      <c r="A140" s="233">
        <v>2701040015</v>
      </c>
      <c r="B140" s="233" t="s">
        <v>13340</v>
      </c>
      <c r="C140" s="234" t="s">
        <v>736</v>
      </c>
      <c r="D140" s="287">
        <v>868.01980000000003</v>
      </c>
      <c r="E140" s="287">
        <f>IFERROR(IFERROR(VLOOKUP(B140,[1]Planilha1!$A$4:$C$277,3,0),VLOOKUP(A140,[1]Planilha1!$A$4:$C$277,3,0)),0)</f>
        <v>4132.1388000000006</v>
      </c>
      <c r="F140" s="287">
        <f>IFERROR(IFERROR(VLOOKUP(A140,[2]Planilha1!$A$4:$C$258,3,0),VLOOKUP(B140,[2]Planilha1!$A$4:$C$258,3,0)),0)</f>
        <v>792.6848</v>
      </c>
      <c r="G140" s="287">
        <f>IFERROR(IFERROR(VLOOKUP(A140,[1]Planilha1!$A$4:$D$277,4,0),VLOOKUP(B140,[1]Planilha1!$A$4:$D$277,4,0)),0)</f>
        <v>2214.3235999999965</v>
      </c>
      <c r="H140" s="287">
        <f t="shared" si="25"/>
        <v>2785.8350000000041</v>
      </c>
      <c r="I140" s="235" t="s">
        <v>113</v>
      </c>
      <c r="J140" s="236">
        <v>1</v>
      </c>
      <c r="K140" s="237">
        <f>VLOOKUP(A140,CONT_ANTE!A:D,4,0)</f>
        <v>1239</v>
      </c>
      <c r="L140" s="237" t="str">
        <f t="shared" si="22"/>
        <v>ok</v>
      </c>
      <c r="M140" s="238">
        <f>IFERROR(VLOOKUP(A140,CONTAGEM!B:G,6,0),VLOOKUP(B140,CONTAGEM!B:G,6,0))</f>
        <v>3001</v>
      </c>
      <c r="N140" s="293">
        <f t="shared" si="23"/>
        <v>50328.56665894168</v>
      </c>
      <c r="O140" s="238">
        <f>SUMIF(SISTEMA!B:B,A140,SISTEMA!I:I)/J140</f>
        <v>2785.835</v>
      </c>
      <c r="P140" s="238">
        <f>SUMIF(SISTEMA!B:B,B140,SISTEMA!I:I)</f>
        <v>0</v>
      </c>
      <c r="Q140" s="239">
        <f t="shared" si="21"/>
        <v>2785.835</v>
      </c>
      <c r="R140" s="238">
        <f t="shared" si="24"/>
        <v>46720.120792506765</v>
      </c>
      <c r="S140" s="237">
        <f>IFERROR(VLOOKUP(A140,DIF_ANTE!A:D,4,0),"0")/J140</f>
        <v>370.98019999999997</v>
      </c>
      <c r="T140" s="240">
        <f t="shared" si="26"/>
        <v>215.16499999999996</v>
      </c>
      <c r="U140" s="241">
        <f t="shared" si="27"/>
        <v>-155.8152</v>
      </c>
      <c r="V140" s="242">
        <f>IFERROR(VLOOKUP(A140,CUSTO!A:C,3,0),VLOOKUP(B140,CUSTO!A:C,3,0))</f>
        <v>16.770598686751644</v>
      </c>
      <c r="W140" s="242">
        <f t="shared" si="28"/>
        <v>3608.4458664349168</v>
      </c>
      <c r="X140" s="245">
        <f t="shared" si="29"/>
        <v>7.7235371082637685E-2</v>
      </c>
      <c r="Y140" s="242">
        <f t="shared" si="30"/>
        <v>-2613.1141884959447</v>
      </c>
      <c r="Z140" s="243" t="s">
        <v>13751</v>
      </c>
    </row>
    <row r="141" spans="1:26" ht="15" customHeight="1" x14ac:dyDescent="0.25">
      <c r="A141" s="233">
        <v>2701040014</v>
      </c>
      <c r="B141" s="233" t="s">
        <v>13340</v>
      </c>
      <c r="C141" s="234" t="s">
        <v>1744</v>
      </c>
      <c r="D141" s="287">
        <v>0</v>
      </c>
      <c r="E141" s="287">
        <f>IFERROR(IFERROR(VLOOKUP(B141,[1]Planilha1!$A$4:$C$277,3,0),VLOOKUP(A141,[1]Planilha1!$A$4:$C$277,3,0)),0)</f>
        <v>0</v>
      </c>
      <c r="F141" s="287">
        <f>IFERROR(IFERROR(VLOOKUP(A141,[2]Planilha1!$A$4:$C$258,3,0),VLOOKUP(B141,[2]Planilha1!$A$4:$C$258,3,0)),0)</f>
        <v>0</v>
      </c>
      <c r="G141" s="287">
        <f>IFERROR(IFERROR(VLOOKUP(A141,[1]Planilha1!$A$4:$D$277,4,0),VLOOKUP(B141,[1]Planilha1!$A$4:$D$277,4,0)),0)</f>
        <v>0</v>
      </c>
      <c r="H141" s="287">
        <f t="shared" si="25"/>
        <v>0</v>
      </c>
      <c r="I141" s="235" t="s">
        <v>113</v>
      </c>
      <c r="J141" s="236">
        <v>1</v>
      </c>
      <c r="K141" s="237">
        <f>VLOOKUP(A141,CONT_ANTE!A:D,4,0)</f>
        <v>0</v>
      </c>
      <c r="L141" s="237" t="str">
        <f t="shared" si="22"/>
        <v>ok</v>
      </c>
      <c r="M141" s="238">
        <f>IFERROR(VLOOKUP(A141,CONTAGEM!B:G,6,0),VLOOKUP(B141,CONTAGEM!B:G,6,0))</f>
        <v>0</v>
      </c>
      <c r="N141" s="293">
        <f t="shared" si="23"/>
        <v>0</v>
      </c>
      <c r="O141" s="238">
        <f>SUMIF(SISTEMA!B:B,A141,SISTEMA!I:I)/J141</f>
        <v>0</v>
      </c>
      <c r="P141" s="238">
        <f>SUMIF(SISTEMA!B:B,B141,SISTEMA!I:I)</f>
        <v>0</v>
      </c>
      <c r="Q141" s="239">
        <f t="shared" si="21"/>
        <v>0</v>
      </c>
      <c r="R141" s="238">
        <f t="shared" si="24"/>
        <v>0</v>
      </c>
      <c r="S141" s="237">
        <f>IFERROR(VLOOKUP(A141,DIF_ANTE!A:D,4,0),"0")/J141</f>
        <v>0</v>
      </c>
      <c r="T141" s="240">
        <f t="shared" si="26"/>
        <v>0</v>
      </c>
      <c r="U141" s="241">
        <f t="shared" si="27"/>
        <v>0</v>
      </c>
      <c r="V141" s="242">
        <f>IFERROR(VLOOKUP(A141,CUSTO!A:C,3,0),VLOOKUP(B141,CUSTO!A:C,3,0))</f>
        <v>10.017993019197206</v>
      </c>
      <c r="W141" s="242">
        <f t="shared" si="28"/>
        <v>0</v>
      </c>
      <c r="X141" s="245" t="str">
        <f t="shared" si="29"/>
        <v/>
      </c>
      <c r="Y141" s="242">
        <f t="shared" si="30"/>
        <v>0</v>
      </c>
      <c r="Z141" s="243" t="s">
        <v>490</v>
      </c>
    </row>
    <row r="142" spans="1:26" ht="15" customHeight="1" x14ac:dyDescent="0.25">
      <c r="A142" s="233">
        <v>2701040001</v>
      </c>
      <c r="B142" s="233" t="s">
        <v>13340</v>
      </c>
      <c r="C142" s="234" t="s">
        <v>729</v>
      </c>
      <c r="D142" s="287">
        <v>3663.0503399999998</v>
      </c>
      <c r="E142" s="287">
        <f>IFERROR(IFERROR(VLOOKUP(B142,[1]Planilha1!$A$4:$C$277,3,0),VLOOKUP(A142,[1]Planilha1!$A$4:$C$277,3,0)),0)</f>
        <v>1562.6477499999999</v>
      </c>
      <c r="F142" s="287">
        <f>IFERROR(IFERROR(VLOOKUP(A142,[2]Planilha1!$A$4:$C$258,3,0),VLOOKUP(B142,[2]Planilha1!$A$4:$C$258,3,0)),0)</f>
        <v>307.30502000000001</v>
      </c>
      <c r="G142" s="287">
        <f>IFERROR(IFERROR(VLOOKUP(A142,[1]Planilha1!$A$4:$D$277,4,0),VLOOKUP(B142,[1]Planilha1!$A$4:$D$277,4,0)),0)</f>
        <v>1875.8717700000025</v>
      </c>
      <c r="H142" s="287">
        <f t="shared" si="25"/>
        <v>3349.8263199999974</v>
      </c>
      <c r="I142" s="235" t="s">
        <v>113</v>
      </c>
      <c r="J142" s="236">
        <v>1</v>
      </c>
      <c r="K142" s="237">
        <f>VLOOKUP(A142,CONT_ANTE!A:D,4,0)</f>
        <v>2894.7999999999997</v>
      </c>
      <c r="L142" s="237" t="str">
        <f t="shared" si="22"/>
        <v>ok</v>
      </c>
      <c r="M142" s="238">
        <f>IFERROR(VLOOKUP(A142,CONTAGEM!B:G,6,0),VLOOKUP(B142,CONTAGEM!B:G,6,0))</f>
        <v>2647.4</v>
      </c>
      <c r="N142" s="293">
        <f t="shared" si="23"/>
        <v>44398.484476283425</v>
      </c>
      <c r="O142" s="238">
        <f>SUMIF(SISTEMA!B:B,A142,SISTEMA!I:I)/J142</f>
        <v>3349.8263200000001</v>
      </c>
      <c r="P142" s="238">
        <f>SUMIF(SISTEMA!B:B,B142,SISTEMA!I:I)</f>
        <v>0</v>
      </c>
      <c r="Q142" s="239">
        <f t="shared" si="21"/>
        <v>3349.8263200000001</v>
      </c>
      <c r="R142" s="238">
        <f t="shared" si="24"/>
        <v>56178.594797448684</v>
      </c>
      <c r="S142" s="237">
        <f>IFERROR(VLOOKUP(A142,DIF_ANTE!A:D,4,0),"0")/J142</f>
        <v>-768.25034000000005</v>
      </c>
      <c r="T142" s="240">
        <f t="shared" si="26"/>
        <v>-702.42632000000003</v>
      </c>
      <c r="U142" s="241">
        <f t="shared" si="27"/>
        <v>65.824020000000019</v>
      </c>
      <c r="V142" s="242">
        <f>IFERROR(VLOOKUP(A142,CUSTO!A:C,3,0),VLOOKUP(B142,CUSTO!A:C,3,0))</f>
        <v>16.77059925824712</v>
      </c>
      <c r="W142" s="242">
        <f t="shared" si="28"/>
        <v>-11780.110321165255</v>
      </c>
      <c r="X142" s="245">
        <f t="shared" si="29"/>
        <v>-0.20969036985774236</v>
      </c>
      <c r="Y142" s="242">
        <f t="shared" si="30"/>
        <v>1103.908260986844</v>
      </c>
      <c r="Z142" s="243" t="s">
        <v>13751</v>
      </c>
    </row>
    <row r="143" spans="1:26" ht="15" customHeight="1" x14ac:dyDescent="0.25">
      <c r="A143" s="233">
        <v>2701040002</v>
      </c>
      <c r="B143" s="233" t="s">
        <v>13340</v>
      </c>
      <c r="C143" s="234" t="s">
        <v>730</v>
      </c>
      <c r="D143" s="287">
        <v>4081.1106100000002</v>
      </c>
      <c r="E143" s="287">
        <f>IFERROR(IFERROR(VLOOKUP(B143,[1]Planilha1!$A$4:$C$277,3,0),VLOOKUP(A143,[1]Planilha1!$A$4:$C$277,3,0)),0)</f>
        <v>5397.9158000000007</v>
      </c>
      <c r="F143" s="287">
        <f>IFERROR(IFERROR(VLOOKUP(A143,[2]Planilha1!$A$4:$C$258,3,0),VLOOKUP(B143,[2]Planilha1!$A$4:$C$258,3,0)),0)</f>
        <v>1915.8283000000004</v>
      </c>
      <c r="G143" s="287">
        <f>IFERROR(IFERROR(VLOOKUP(A143,[1]Planilha1!$A$4:$D$277,4,0),VLOOKUP(B143,[1]Planilha1!$A$4:$D$277,4,0)),0)</f>
        <v>7357.844100000073</v>
      </c>
      <c r="H143" s="287">
        <f t="shared" si="25"/>
        <v>2121.1823099999274</v>
      </c>
      <c r="I143" s="235" t="s">
        <v>113</v>
      </c>
      <c r="J143" s="236">
        <v>1</v>
      </c>
      <c r="K143" s="237">
        <f>VLOOKUP(A143,CONT_ANTE!A:D,4,0)</f>
        <v>4421.3999999999996</v>
      </c>
      <c r="L143" s="237" t="str">
        <f t="shared" si="22"/>
        <v>ok</v>
      </c>
      <c r="M143" s="238">
        <f>IFERROR(VLOOKUP(A143,CONTAGEM!B:G,6,0),VLOOKUP(B143,CONTAGEM!B:G,6,0))</f>
        <v>2357.9</v>
      </c>
      <c r="N143" s="293">
        <f t="shared" si="23"/>
        <v>44250.933995249601</v>
      </c>
      <c r="O143" s="238">
        <f>SUMIF(SISTEMA!B:B,A143,SISTEMA!I:I)/J143</f>
        <v>2121.1823100000001</v>
      </c>
      <c r="P143" s="238">
        <f>SUMIF(SISTEMA!B:B,B143,SISTEMA!I:I)</f>
        <v>0</v>
      </c>
      <c r="Q143" s="239">
        <f t="shared" si="21"/>
        <v>2121.1823100000001</v>
      </c>
      <c r="R143" s="238">
        <f t="shared" si="24"/>
        <v>39808.43054909075</v>
      </c>
      <c r="S143" s="237">
        <f>IFERROR(VLOOKUP(A143,DIF_ANTE!A:D,4,0),"0")/J143</f>
        <v>340.28938999999946</v>
      </c>
      <c r="T143" s="240">
        <f t="shared" si="26"/>
        <v>236.71768999999995</v>
      </c>
      <c r="U143" s="241">
        <f t="shared" si="27"/>
        <v>-103.57169999999951</v>
      </c>
      <c r="V143" s="242">
        <f>IFERROR(VLOOKUP(A143,CUSTO!A:C,3,0),VLOOKUP(B143,CUSTO!A:C,3,0))</f>
        <v>18.767095294647611</v>
      </c>
      <c r="W143" s="242">
        <f t="shared" si="28"/>
        <v>4442.5034461588511</v>
      </c>
      <c r="X143" s="245">
        <f t="shared" si="29"/>
        <v>0.11159705079758087</v>
      </c>
      <c r="Y143" s="242">
        <f t="shared" si="30"/>
        <v>-1943.7399637286446</v>
      </c>
      <c r="Z143" s="243" t="s">
        <v>13751</v>
      </c>
    </row>
    <row r="144" spans="1:26" ht="15" customHeight="1" x14ac:dyDescent="0.25">
      <c r="A144" s="233">
        <v>2701040028</v>
      </c>
      <c r="B144" s="233" t="s">
        <v>13340</v>
      </c>
      <c r="C144" s="234" t="s">
        <v>7142</v>
      </c>
      <c r="D144" s="287">
        <v>2990.5349999999999</v>
      </c>
      <c r="E144" s="287">
        <f>IFERROR(IFERROR(VLOOKUP(B144,[1]Planilha1!$A$4:$C$277,3,0),VLOOKUP(A144,[1]Planilha1!$A$4:$C$277,3,0)),0)</f>
        <v>1867.0037499999999</v>
      </c>
      <c r="F144" s="287">
        <f>IFERROR(IFERROR(VLOOKUP(A144,[2]Planilha1!$A$4:$C$258,3,0),VLOOKUP(B144,[2]Planilha1!$A$4:$C$258,3,0)),0)</f>
        <v>217.08224999999999</v>
      </c>
      <c r="G144" s="287">
        <f>IFERROR(IFERROR(VLOOKUP(A144,[1]Planilha1!$A$4:$D$277,4,0),VLOOKUP(B144,[1]Planilha1!$A$4:$D$277,4,0)),0)</f>
        <v>2084.086000000008</v>
      </c>
      <c r="H144" s="287">
        <f t="shared" si="25"/>
        <v>2773.4527499999917</v>
      </c>
      <c r="I144" s="235" t="s">
        <v>113</v>
      </c>
      <c r="J144" s="236">
        <v>1</v>
      </c>
      <c r="K144" s="237">
        <f>VLOOKUP(A144,CONT_ANTE!A:D,4,0)</f>
        <v>3262.61</v>
      </c>
      <c r="L144" s="237" t="str">
        <f t="shared" si="22"/>
        <v>ok</v>
      </c>
      <c r="M144" s="238">
        <f>IFERROR(VLOOKUP(A144,CONTAGEM!B:G,6,0),VLOOKUP(B144,CONTAGEM!B:G,6,0))</f>
        <v>3067.91</v>
      </c>
      <c r="N144" s="293">
        <f t="shared" si="23"/>
        <v>31115.40923279446</v>
      </c>
      <c r="O144" s="238">
        <f>SUMIF(SISTEMA!B:B,A144,SISTEMA!I:I)/J144</f>
        <v>2773.4527499999999</v>
      </c>
      <c r="P144" s="238">
        <f>SUMIF(SISTEMA!B:B,B144,SISTEMA!I:I)</f>
        <v>0</v>
      </c>
      <c r="Q144" s="239">
        <f t="shared" si="21"/>
        <v>2773.4527499999999</v>
      </c>
      <c r="R144" s="238">
        <f t="shared" si="24"/>
        <v>28128.959879549657</v>
      </c>
      <c r="S144" s="237">
        <f>IFERROR(VLOOKUP(A144,DIF_ANTE!A:D,4,0),"0")/J144</f>
        <v>272.07500000000027</v>
      </c>
      <c r="T144" s="240">
        <f t="shared" si="26"/>
        <v>294.45724999999993</v>
      </c>
      <c r="U144" s="241">
        <f t="shared" si="27"/>
        <v>22.382249999999658</v>
      </c>
      <c r="V144" s="242">
        <f>IFERROR(VLOOKUP(A144,CUSTO!A:C,3,0),VLOOKUP(B144,CUSTO!A:C,3,0))</f>
        <v>10.142217090069286</v>
      </c>
      <c r="W144" s="242">
        <f t="shared" si="28"/>
        <v>2986.4493532448037</v>
      </c>
      <c r="X144" s="245">
        <f t="shared" si="29"/>
        <v>0.10616991762343884</v>
      </c>
      <c r="Y144" s="242">
        <f t="shared" si="30"/>
        <v>227.00563846419979</v>
      </c>
      <c r="Z144" s="243" t="s">
        <v>13751</v>
      </c>
    </row>
    <row r="145" spans="1:26" ht="15" customHeight="1" x14ac:dyDescent="0.25">
      <c r="A145" s="233">
        <v>2701040023</v>
      </c>
      <c r="B145" s="233" t="s">
        <v>13340</v>
      </c>
      <c r="C145" s="234" t="s">
        <v>741</v>
      </c>
      <c r="D145" s="287">
        <v>972.98699999999997</v>
      </c>
      <c r="E145" s="287">
        <f>IFERROR(IFERROR(VLOOKUP(B145,[1]Planilha1!$A$4:$C$277,3,0),VLOOKUP(A145,[1]Planilha1!$A$4:$C$277,3,0)),0)</f>
        <v>494.12439999999998</v>
      </c>
      <c r="F145" s="287">
        <f>IFERROR(IFERROR(VLOOKUP(A145,[2]Planilha1!$A$4:$C$258,3,0),VLOOKUP(B145,[2]Planilha1!$A$4:$C$258,3,0)),0)</f>
        <v>0</v>
      </c>
      <c r="G145" s="287">
        <f>IFERROR(IFERROR(VLOOKUP(A145,[1]Planilha1!$A$4:$D$277,4,0),VLOOKUP(B145,[1]Planilha1!$A$4:$D$277,4,0)),0)</f>
        <v>547.0444</v>
      </c>
      <c r="H145" s="287">
        <f t="shared" si="25"/>
        <v>920.06700000000001</v>
      </c>
      <c r="I145" s="235" t="s">
        <v>113</v>
      </c>
      <c r="J145" s="236">
        <v>1</v>
      </c>
      <c r="K145" s="237">
        <f>VLOOKUP(A145,CONT_ANTE!A:D,4,0)</f>
        <v>1193.4000000000001</v>
      </c>
      <c r="L145" s="237" t="str">
        <f t="shared" si="22"/>
        <v>!@##@!</v>
      </c>
      <c r="M145" s="238">
        <f>IFERROR(VLOOKUP(A145,CONTAGEM!B:G,6,0),VLOOKUP(B145,CONTAGEM!B:G,6,0))</f>
        <v>1228.24</v>
      </c>
      <c r="N145" s="293">
        <f t="shared" si="23"/>
        <v>11817.284655864198</v>
      </c>
      <c r="O145" s="238">
        <f>SUMIF(SISTEMA!B:B,A145,SISTEMA!I:I)/J145</f>
        <v>920.06700000000001</v>
      </c>
      <c r="P145" s="238">
        <f>SUMIF(SISTEMA!B:B,B145,SISTEMA!I:I)</f>
        <v>0</v>
      </c>
      <c r="Q145" s="239">
        <f t="shared" si="21"/>
        <v>920.06700000000001</v>
      </c>
      <c r="R145" s="238">
        <f t="shared" si="24"/>
        <v>8852.2549676504623</v>
      </c>
      <c r="S145" s="237">
        <f>IFERROR(VLOOKUP(A145,DIF_ANTE!A:D,4,0),"0")/J145</f>
        <v>220.41300000000012</v>
      </c>
      <c r="T145" s="240">
        <f t="shared" si="26"/>
        <v>308.173</v>
      </c>
      <c r="U145" s="241">
        <f t="shared" si="27"/>
        <v>87.759999999999877</v>
      </c>
      <c r="V145" s="242">
        <f>IFERROR(VLOOKUP(A145,CUSTO!A:C,3,0),VLOOKUP(B145,CUSTO!A:C,3,0))</f>
        <v>9.6213155864197528</v>
      </c>
      <c r="W145" s="242">
        <f t="shared" si="28"/>
        <v>2965.0296882137345</v>
      </c>
      <c r="X145" s="245">
        <f t="shared" si="29"/>
        <v>0.33494625934850397</v>
      </c>
      <c r="Y145" s="242">
        <f t="shared" si="30"/>
        <v>844.36665586419633</v>
      </c>
      <c r="Z145" s="243" t="s">
        <v>13738</v>
      </c>
    </row>
    <row r="146" spans="1:26" s="22" customFormat="1" ht="15" customHeight="1" x14ac:dyDescent="0.25">
      <c r="A146" s="233">
        <v>2701040024</v>
      </c>
      <c r="B146" s="233" t="s">
        <v>13340</v>
      </c>
      <c r="C146" s="234" t="s">
        <v>742</v>
      </c>
      <c r="D146" s="287">
        <v>0</v>
      </c>
      <c r="E146" s="287">
        <f>IFERROR(IFERROR(VLOOKUP(B146,[1]Planilha1!$A$4:$C$277,3,0),VLOOKUP(A146,[1]Planilha1!$A$4:$C$277,3,0)),0)</f>
        <v>0</v>
      </c>
      <c r="F146" s="287">
        <f>IFERROR(IFERROR(VLOOKUP(A146,[2]Planilha1!$A$4:$C$258,3,0),VLOOKUP(B146,[2]Planilha1!$A$4:$C$258,3,0)),0)</f>
        <v>0</v>
      </c>
      <c r="G146" s="287">
        <f>IFERROR(IFERROR(VLOOKUP(A146,[1]Planilha1!$A$4:$D$277,4,0),VLOOKUP(B146,[1]Planilha1!$A$4:$D$277,4,0)),0)</f>
        <v>0</v>
      </c>
      <c r="H146" s="287">
        <f t="shared" si="25"/>
        <v>0</v>
      </c>
      <c r="I146" s="235" t="s">
        <v>113</v>
      </c>
      <c r="J146" s="236">
        <v>1</v>
      </c>
      <c r="K146" s="237">
        <f>VLOOKUP(A146,CONT_ANTE!A:D,4,0)</f>
        <v>0</v>
      </c>
      <c r="L146" s="237" t="str">
        <f t="shared" si="22"/>
        <v>ok</v>
      </c>
      <c r="M146" s="238">
        <f>IFERROR(VLOOKUP(A146,CONTAGEM!B:G,6,0),VLOOKUP(B146,CONTAGEM!B:G,6,0))</f>
        <v>0</v>
      </c>
      <c r="N146" s="293">
        <f t="shared" si="23"/>
        <v>0</v>
      </c>
      <c r="O146" s="238">
        <f>SUMIF(SISTEMA!B:B,A146,SISTEMA!I:I)/J146</f>
        <v>0</v>
      </c>
      <c r="P146" s="238">
        <f>SUMIF(SISTEMA!B:B,B146,SISTEMA!I:I)</f>
        <v>0</v>
      </c>
      <c r="Q146" s="239">
        <f t="shared" si="21"/>
        <v>0</v>
      </c>
      <c r="R146" s="238">
        <f t="shared" si="24"/>
        <v>0</v>
      </c>
      <c r="S146" s="237">
        <f>IFERROR(VLOOKUP(A146,DIF_ANTE!A:D,4,0),"0")/J146</f>
        <v>0</v>
      </c>
      <c r="T146" s="240">
        <f t="shared" si="26"/>
        <v>0</v>
      </c>
      <c r="U146" s="241">
        <f t="shared" si="27"/>
        <v>0</v>
      </c>
      <c r="V146" s="242">
        <f>IFERROR(VLOOKUP(A146,CUSTO!A:C,3,0),VLOOKUP(B146,CUSTO!A:C,3,0))</f>
        <v>3.7268749689440996</v>
      </c>
      <c r="W146" s="242">
        <f t="shared" si="28"/>
        <v>0</v>
      </c>
      <c r="X146" s="245" t="str">
        <f t="shared" si="29"/>
        <v/>
      </c>
      <c r="Y146" s="242">
        <f t="shared" si="30"/>
        <v>0</v>
      </c>
      <c r="Z146" s="243" t="s">
        <v>490</v>
      </c>
    </row>
    <row r="147" spans="1:26" ht="15" customHeight="1" x14ac:dyDescent="0.25">
      <c r="A147" s="257">
        <v>2701040003</v>
      </c>
      <c r="B147" s="257" t="s">
        <v>13340</v>
      </c>
      <c r="C147" s="258" t="s">
        <v>731</v>
      </c>
      <c r="D147" s="298">
        <v>13763.8498</v>
      </c>
      <c r="E147" s="287">
        <f>IFERROR(IFERROR(VLOOKUP(B147,[1]Planilha1!$A$4:$C$277,3,0),VLOOKUP(A147,[1]Planilha1!$A$4:$C$277,3,0)),0)</f>
        <v>5764.9363000000003</v>
      </c>
      <c r="F147" s="287">
        <f>IFERROR(IFERROR(VLOOKUP(A147,[2]Planilha1!$A$4:$C$258,3,0),VLOOKUP(B147,[2]Planilha1!$A$4:$C$258,3,0)),0)</f>
        <v>3222.3791999999999</v>
      </c>
      <c r="G147" s="287">
        <f>IFERROR(IFERROR(VLOOKUP(A147,[1]Planilha1!$A$4:$D$277,4,0),VLOOKUP(B147,[1]Planilha1!$A$4:$D$277,4,0)),0)</f>
        <v>8987.3154999999624</v>
      </c>
      <c r="H147" s="287">
        <f t="shared" si="25"/>
        <v>10541.470600000039</v>
      </c>
      <c r="I147" s="259" t="s">
        <v>113</v>
      </c>
      <c r="J147" s="256">
        <v>1</v>
      </c>
      <c r="K147" s="237">
        <f>VLOOKUP(A147,CONT_ANTE!A:D,4,0)</f>
        <v>14579.2</v>
      </c>
      <c r="L147" s="237" t="str">
        <f t="shared" si="22"/>
        <v>ok</v>
      </c>
      <c r="M147" s="238">
        <f>IFERROR(VLOOKUP(A147,CONTAGEM!B:G,6,0),VLOOKUP(B147,CONTAGEM!B:G,6,0))</f>
        <v>11685.3</v>
      </c>
      <c r="N147" s="293">
        <f t="shared" si="23"/>
        <v>219299.18310270269</v>
      </c>
      <c r="O147" s="238">
        <f>SUMIF(SISTEMA!B:B,A147,SISTEMA!I:I)/J147</f>
        <v>10541.470600000001</v>
      </c>
      <c r="P147" s="238">
        <f>SUMIF(SISTEMA!B:B,B147,SISTEMA!I:I)</f>
        <v>0</v>
      </c>
      <c r="Q147" s="239">
        <f t="shared" si="21"/>
        <v>10541.470600000001</v>
      </c>
      <c r="R147" s="238">
        <f t="shared" si="24"/>
        <v>197832.82340043964</v>
      </c>
      <c r="S147" s="237">
        <f>IFERROR(VLOOKUP(A147,DIF_ANTE!A:D,4,0),"0")/J147</f>
        <v>815.35020000000077</v>
      </c>
      <c r="T147" s="240">
        <f t="shared" si="26"/>
        <v>1143.8293999999987</v>
      </c>
      <c r="U147" s="241">
        <f t="shared" si="27"/>
        <v>328.47919999999795</v>
      </c>
      <c r="V147" s="242">
        <f>IFERROR(VLOOKUP(A147,CUSTO!A:C,3,0),VLOOKUP(B147,CUSTO!A:C,3,0))</f>
        <v>18.767099099099099</v>
      </c>
      <c r="W147" s="242">
        <f t="shared" si="28"/>
        <v>21466.359702263038</v>
      </c>
      <c r="X147" s="245">
        <f t="shared" si="29"/>
        <v>0.10850757388632272</v>
      </c>
      <c r="Y147" s="242">
        <f t="shared" si="30"/>
        <v>6164.6016983927539</v>
      </c>
      <c r="Z147" s="243" t="s">
        <v>13738</v>
      </c>
    </row>
    <row r="148" spans="1:26" ht="15" customHeight="1" x14ac:dyDescent="0.25">
      <c r="A148" s="233">
        <v>2701040004</v>
      </c>
      <c r="B148" s="233" t="s">
        <v>13340</v>
      </c>
      <c r="C148" s="234" t="s">
        <v>1740</v>
      </c>
      <c r="D148" s="287">
        <v>1.0000000000000001E-5</v>
      </c>
      <c r="E148" s="287">
        <f>IFERROR(IFERROR(VLOOKUP(B148,[1]Planilha1!$A$4:$C$277,3,0),VLOOKUP(A148,[1]Planilha1!$A$4:$C$277,3,0)),0)</f>
        <v>301</v>
      </c>
      <c r="F148" s="287">
        <f>IFERROR(IFERROR(VLOOKUP(A148,[2]Planilha1!$A$4:$C$258,3,0),VLOOKUP(B148,[2]Planilha1!$A$4:$C$258,3,0)),0)</f>
        <v>0</v>
      </c>
      <c r="G148" s="287">
        <f>IFERROR(IFERROR(VLOOKUP(A148,[1]Planilha1!$A$4:$D$277,4,0),VLOOKUP(B148,[1]Planilha1!$A$4:$D$277,4,0)),0)</f>
        <v>301</v>
      </c>
      <c r="H148" s="287">
        <f t="shared" si="25"/>
        <v>9.9999999747524271E-6</v>
      </c>
      <c r="I148" s="235" t="s">
        <v>113</v>
      </c>
      <c r="J148" s="236">
        <v>1</v>
      </c>
      <c r="K148" s="237">
        <f>VLOOKUP(A148,CONT_ANTE!A:D,4,0)</f>
        <v>0</v>
      </c>
      <c r="L148" s="237" t="str">
        <f t="shared" si="22"/>
        <v>ok</v>
      </c>
      <c r="M148" s="238">
        <f>IFERROR(VLOOKUP(A148,CONTAGEM!B:G,6,0),VLOOKUP(B148,CONTAGEM!B:G,6,0))</f>
        <v>0</v>
      </c>
      <c r="N148" s="293">
        <f t="shared" si="23"/>
        <v>0</v>
      </c>
      <c r="O148" s="238">
        <f>SUMIF(SISTEMA!B:B,A148,SISTEMA!I:I)/J148</f>
        <v>1.0000000000000001E-5</v>
      </c>
      <c r="P148" s="238">
        <f>SUMIF(SISTEMA!B:B,B148,SISTEMA!I:I)</f>
        <v>0</v>
      </c>
      <c r="Q148" s="239">
        <f t="shared" si="21"/>
        <v>1.0000000000000001E-5</v>
      </c>
      <c r="R148" s="238">
        <f t="shared" si="24"/>
        <v>1.0142217745742972E-4</v>
      </c>
      <c r="S148" s="237">
        <f>IFERROR(VLOOKUP(A148,DIF_ANTE!A:D,4,0),"0")/J148</f>
        <v>-1.0000000000000001E-5</v>
      </c>
      <c r="T148" s="240">
        <f t="shared" si="26"/>
        <v>-1.0000000000000001E-5</v>
      </c>
      <c r="U148" s="241">
        <f t="shared" si="27"/>
        <v>0</v>
      </c>
      <c r="V148" s="242">
        <f>IFERROR(VLOOKUP(A148,CUSTO!A:C,3,0),VLOOKUP(B148,CUSTO!A:C,3,0))</f>
        <v>10.142217745742972</v>
      </c>
      <c r="W148" s="242">
        <f t="shared" si="28"/>
        <v>-1.0142217745742972E-4</v>
      </c>
      <c r="X148" s="245">
        <f t="shared" si="29"/>
        <v>-1</v>
      </c>
      <c r="Y148" s="242">
        <f t="shared" si="30"/>
        <v>0</v>
      </c>
      <c r="Z148" s="243" t="s">
        <v>13751</v>
      </c>
    </row>
    <row r="149" spans="1:26" ht="15" customHeight="1" x14ac:dyDescent="0.25">
      <c r="A149" s="233">
        <v>2701040006</v>
      </c>
      <c r="B149" s="233" t="s">
        <v>13340</v>
      </c>
      <c r="C149" s="234" t="s">
        <v>1742</v>
      </c>
      <c r="D149" s="287">
        <v>0</v>
      </c>
      <c r="E149" s="287">
        <f>IFERROR(IFERROR(VLOOKUP(B149,[1]Planilha1!$A$4:$C$277,3,0),VLOOKUP(A149,[1]Planilha1!$A$4:$C$277,3,0)),0)</f>
        <v>0</v>
      </c>
      <c r="F149" s="287">
        <f>IFERROR(IFERROR(VLOOKUP(A149,[2]Planilha1!$A$4:$C$258,3,0),VLOOKUP(B149,[2]Planilha1!$A$4:$C$258,3,0)),0)</f>
        <v>0</v>
      </c>
      <c r="G149" s="287">
        <f>IFERROR(IFERROR(VLOOKUP(A149,[1]Planilha1!$A$4:$D$277,4,0),VLOOKUP(B149,[1]Planilha1!$A$4:$D$277,4,0)),0)</f>
        <v>0</v>
      </c>
      <c r="H149" s="287">
        <f t="shared" si="25"/>
        <v>0</v>
      </c>
      <c r="I149" s="235" t="s">
        <v>113</v>
      </c>
      <c r="J149" s="236">
        <v>1</v>
      </c>
      <c r="K149" s="237">
        <f>VLOOKUP(A149,CONT_ANTE!A:D,4,0)</f>
        <v>0</v>
      </c>
      <c r="L149" s="237" t="str">
        <f t="shared" si="22"/>
        <v>ok</v>
      </c>
      <c r="M149" s="238">
        <f>IFERROR(VLOOKUP(A149,CONTAGEM!B:G,6,0),VLOOKUP(B149,CONTAGEM!B:G,6,0))</f>
        <v>0</v>
      </c>
      <c r="N149" s="293">
        <f t="shared" si="23"/>
        <v>0</v>
      </c>
      <c r="O149" s="238">
        <f>SUMIF(SISTEMA!B:B,A149,SISTEMA!I:I)/J149</f>
        <v>0</v>
      </c>
      <c r="P149" s="238">
        <f>SUMIF(SISTEMA!B:B,B149,SISTEMA!I:I)</f>
        <v>0</v>
      </c>
      <c r="Q149" s="239">
        <f t="shared" si="21"/>
        <v>0</v>
      </c>
      <c r="R149" s="238">
        <f t="shared" si="24"/>
        <v>0</v>
      </c>
      <c r="S149" s="237">
        <f>IFERROR(VLOOKUP(A149,DIF_ANTE!A:D,4,0),"0")/J149</f>
        <v>0</v>
      </c>
      <c r="T149" s="240">
        <f t="shared" si="26"/>
        <v>0</v>
      </c>
      <c r="U149" s="241">
        <f t="shared" si="27"/>
        <v>0</v>
      </c>
      <c r="V149" s="242">
        <f>IFERROR(VLOOKUP(A149,CUSTO!A:C,3,0),VLOOKUP(B149,CUSTO!A:C,3,0))</f>
        <v>12.7</v>
      </c>
      <c r="W149" s="242">
        <f t="shared" si="28"/>
        <v>0</v>
      </c>
      <c r="X149" s="245" t="str">
        <f t="shared" si="29"/>
        <v/>
      </c>
      <c r="Y149" s="242">
        <f t="shared" si="30"/>
        <v>0</v>
      </c>
      <c r="Z149" s="243" t="s">
        <v>490</v>
      </c>
    </row>
    <row r="150" spans="1:26" ht="15" customHeight="1" x14ac:dyDescent="0.25">
      <c r="A150" s="233">
        <v>2701040007</v>
      </c>
      <c r="B150" s="233" t="s">
        <v>13340</v>
      </c>
      <c r="C150" s="234" t="s">
        <v>1743</v>
      </c>
      <c r="D150" s="287">
        <v>18.25</v>
      </c>
      <c r="E150" s="287">
        <f>IFERROR(IFERROR(VLOOKUP(B150,[1]Planilha1!$A$4:$C$277,3,0),VLOOKUP(A150,[1]Planilha1!$A$4:$C$277,3,0)),0)</f>
        <v>0</v>
      </c>
      <c r="F150" s="287">
        <f>IFERROR(IFERROR(VLOOKUP(A150,[2]Planilha1!$A$4:$C$258,3,0),VLOOKUP(B150,[2]Planilha1!$A$4:$C$258,3,0)),0)</f>
        <v>0</v>
      </c>
      <c r="G150" s="287">
        <f>IFERROR(IFERROR(VLOOKUP(A150,[1]Planilha1!$A$4:$D$277,4,0),VLOOKUP(B150,[1]Planilha1!$A$4:$D$277,4,0)),0)</f>
        <v>0</v>
      </c>
      <c r="H150" s="287">
        <f t="shared" si="25"/>
        <v>18.25</v>
      </c>
      <c r="I150" s="235" t="s">
        <v>113</v>
      </c>
      <c r="J150" s="236">
        <v>1</v>
      </c>
      <c r="K150" s="237">
        <f>VLOOKUP(A150,CONT_ANTE!A:D,4,0)</f>
        <v>0</v>
      </c>
      <c r="L150" s="237" t="str">
        <f t="shared" si="22"/>
        <v>ok</v>
      </c>
      <c r="M150" s="238">
        <f>IFERROR(VLOOKUP(A150,CONTAGEM!B:G,6,0),VLOOKUP(B150,CONTAGEM!B:G,6,0))</f>
        <v>0</v>
      </c>
      <c r="N150" s="293">
        <f t="shared" si="23"/>
        <v>0</v>
      </c>
      <c r="O150" s="238">
        <f>SUMIF(SISTEMA!B:B,A150,SISTEMA!I:I)/J150</f>
        <v>18.25</v>
      </c>
      <c r="P150" s="238">
        <f>SUMIF(SISTEMA!B:B,B150,SISTEMA!I:I)</f>
        <v>0</v>
      </c>
      <c r="Q150" s="239">
        <f t="shared" si="21"/>
        <v>18.25</v>
      </c>
      <c r="R150" s="238">
        <f t="shared" si="24"/>
        <v>68.015468183229814</v>
      </c>
      <c r="S150" s="237">
        <f>IFERROR(VLOOKUP(A150,DIF_ANTE!A:D,4,0),"0")/J150</f>
        <v>-18.25</v>
      </c>
      <c r="T150" s="240">
        <f t="shared" si="26"/>
        <v>-18.25</v>
      </c>
      <c r="U150" s="241">
        <f t="shared" si="27"/>
        <v>0</v>
      </c>
      <c r="V150" s="242">
        <f>IFERROR(VLOOKUP(A150,CUSTO!A:C,3,0),VLOOKUP(B150,CUSTO!A:C,3,0))</f>
        <v>3.7268749689440996</v>
      </c>
      <c r="W150" s="242">
        <f t="shared" si="28"/>
        <v>-68.015468183229814</v>
      </c>
      <c r="X150" s="245">
        <f t="shared" si="29"/>
        <v>-1</v>
      </c>
      <c r="Y150" s="242">
        <f t="shared" si="30"/>
        <v>0</v>
      </c>
      <c r="Z150" s="243" t="s">
        <v>13751</v>
      </c>
    </row>
    <row r="151" spans="1:26" ht="15" customHeight="1" x14ac:dyDescent="0.25">
      <c r="A151" s="233">
        <v>2701040026</v>
      </c>
      <c r="B151" s="233" t="s">
        <v>13340</v>
      </c>
      <c r="C151" s="234" t="s">
        <v>744</v>
      </c>
      <c r="D151" s="287">
        <v>0</v>
      </c>
      <c r="E151" s="287">
        <f>IFERROR(IFERROR(VLOOKUP(B151,[1]Planilha1!$A$4:$C$277,3,0),VLOOKUP(A151,[1]Planilha1!$A$4:$C$277,3,0)),0)</f>
        <v>4662.5140000000001</v>
      </c>
      <c r="F151" s="287">
        <f>IFERROR(IFERROR(VLOOKUP(A151,[2]Planilha1!$A$4:$C$258,3,0),VLOOKUP(B151,[2]Planilha1!$A$4:$C$258,3,0)),0)</f>
        <v>0</v>
      </c>
      <c r="G151" s="287">
        <f>IFERROR(IFERROR(VLOOKUP(A151,[1]Planilha1!$A$4:$D$277,4,0),VLOOKUP(B151,[1]Planilha1!$A$4:$D$277,4,0)),0)</f>
        <v>4662.5140000000001</v>
      </c>
      <c r="H151" s="287">
        <f t="shared" si="25"/>
        <v>0</v>
      </c>
      <c r="I151" s="235" t="s">
        <v>13367</v>
      </c>
      <c r="J151" s="236">
        <v>1</v>
      </c>
      <c r="K151" s="237">
        <f>VLOOKUP(A151,CONT_ANTE!A:D,4,0)</f>
        <v>0</v>
      </c>
      <c r="L151" s="237" t="str">
        <f t="shared" si="22"/>
        <v>ok</v>
      </c>
      <c r="M151" s="238">
        <v>0</v>
      </c>
      <c r="N151" s="293">
        <f t="shared" si="23"/>
        <v>0</v>
      </c>
      <c r="O151" s="238">
        <f>SUMIF(SISTEMA!B:B,A151,SISTEMA!I:I)/J151</f>
        <v>0</v>
      </c>
      <c r="P151" s="238">
        <f>SUMIF(SISTEMA!B:B,B151,SISTEMA!I:I)</f>
        <v>0</v>
      </c>
      <c r="Q151" s="239">
        <f t="shared" si="21"/>
        <v>0</v>
      </c>
      <c r="R151" s="238">
        <f t="shared" si="24"/>
        <v>0</v>
      </c>
      <c r="S151" s="237">
        <f>IFERROR(VLOOKUP(A151,DIF_ANTE!A:D,4,0),"0")/J151</f>
        <v>0</v>
      </c>
      <c r="T151" s="240">
        <f t="shared" si="26"/>
        <v>0</v>
      </c>
      <c r="U151" s="241">
        <f t="shared" si="27"/>
        <v>0</v>
      </c>
      <c r="V151" s="242">
        <f>IFERROR(VLOOKUP(A151,CUSTO!A:C,3,0),VLOOKUP(B151,CUSTO!A:C,3,0))</f>
        <v>18.767100246002464</v>
      </c>
      <c r="W151" s="242">
        <f t="shared" si="28"/>
        <v>0</v>
      </c>
      <c r="X151" s="245" t="str">
        <f t="shared" si="29"/>
        <v/>
      </c>
      <c r="Y151" s="242">
        <f t="shared" si="30"/>
        <v>0</v>
      </c>
      <c r="Z151" s="243" t="s">
        <v>490</v>
      </c>
    </row>
    <row r="152" spans="1:26" ht="15" customHeight="1" x14ac:dyDescent="0.25">
      <c r="A152" s="233">
        <v>2701110001</v>
      </c>
      <c r="B152" s="233" t="s">
        <v>13340</v>
      </c>
      <c r="C152" s="234" t="s">
        <v>788</v>
      </c>
      <c r="D152" s="287">
        <v>79133.497789999994</v>
      </c>
      <c r="E152" s="287">
        <f>IFERROR(IFERROR(VLOOKUP(B152,[1]Planilha1!$A$4:$C$277,3,0),VLOOKUP(A152,[1]Planilha1!$A$4:$C$277,3,0)),0)</f>
        <v>86770</v>
      </c>
      <c r="F152" s="287">
        <f>IFERROR(IFERROR(VLOOKUP(A152,[2]Planilha1!$A$4:$C$258,3,0),VLOOKUP(B152,[2]Planilha1!$A$4:$C$258,3,0)),0)</f>
        <v>134781.09438999998</v>
      </c>
      <c r="G152" s="287">
        <f>IFERROR(IFERROR(VLOOKUP(A152,[1]Planilha1!$A$4:$D$277,4,0),VLOOKUP(B152,[1]Planilha1!$A$4:$D$277,4,0)),0)</f>
        <v>134781.09439000182</v>
      </c>
      <c r="H152" s="287">
        <f t="shared" si="25"/>
        <v>31122.403399998177</v>
      </c>
      <c r="I152" s="235" t="s">
        <v>229</v>
      </c>
      <c r="J152" s="236">
        <v>1</v>
      </c>
      <c r="K152" s="237">
        <f>VLOOKUP(A152,CONT_ANTE!A:D,4,0)</f>
        <v>11650</v>
      </c>
      <c r="L152" s="237" t="str">
        <f t="shared" si="22"/>
        <v>ok</v>
      </c>
      <c r="M152" s="238">
        <f>IFERROR(VLOOKUP(A152,CONTAGEM!B:G,6,0),VLOOKUP(B152,CONTAGEM!B:G,6,0))</f>
        <v>13180</v>
      </c>
      <c r="N152" s="293">
        <f t="shared" si="23"/>
        <v>32734.37854199683</v>
      </c>
      <c r="O152" s="238">
        <f>SUMIF(SISTEMA!B:B,A152,SISTEMA!I:I)/J152</f>
        <v>32807.259680000003</v>
      </c>
      <c r="P152" s="238">
        <f>SUMIF(SISTEMA!B:B,B152,SISTEMA!I:I)</f>
        <v>0</v>
      </c>
      <c r="Q152" s="239">
        <f t="shared" si="21"/>
        <v>32807.259680000003</v>
      </c>
      <c r="R152" s="238">
        <f t="shared" si="24"/>
        <v>81481.430750433225</v>
      </c>
      <c r="S152" s="237">
        <f>IFERROR(VLOOKUP(A152,DIF_ANTE!A:D,4,0),"0")/J152</f>
        <v>-67483.497789999994</v>
      </c>
      <c r="T152" s="240">
        <f t="shared" si="26"/>
        <v>-19627.259680000003</v>
      </c>
      <c r="U152" s="241">
        <f t="shared" si="27"/>
        <v>47856.238109999991</v>
      </c>
      <c r="V152" s="242">
        <f>IFERROR(VLOOKUP(A152,CUSTO!A:C,3,0),VLOOKUP(B152,CUSTO!A:C,3,0))</f>
        <v>2.4836402535657687</v>
      </c>
      <c r="W152" s="242">
        <f t="shared" si="28"/>
        <v>-48747.052208436398</v>
      </c>
      <c r="X152" s="245">
        <f t="shared" si="29"/>
        <v>-0.59825964958497257</v>
      </c>
      <c r="Y152" s="242">
        <f t="shared" si="30"/>
        <v>118857.67935422418</v>
      </c>
      <c r="Z152" s="243" t="s">
        <v>490</v>
      </c>
    </row>
    <row r="153" spans="1:26" ht="15" customHeight="1" x14ac:dyDescent="0.25">
      <c r="A153" s="233">
        <v>2701110002</v>
      </c>
      <c r="B153" s="233" t="s">
        <v>13340</v>
      </c>
      <c r="C153" s="234" t="s">
        <v>1752</v>
      </c>
      <c r="D153" s="287">
        <v>0</v>
      </c>
      <c r="E153" s="287">
        <f>IFERROR(IFERROR(VLOOKUP(B153,[1]Planilha1!$A$4:$C$277,3,0),VLOOKUP(A153,[1]Planilha1!$A$4:$C$277,3,0)),0)</f>
        <v>0</v>
      </c>
      <c r="F153" s="287">
        <f>IFERROR(IFERROR(VLOOKUP(A153,[2]Planilha1!$A$4:$C$258,3,0),VLOOKUP(B153,[2]Planilha1!$A$4:$C$258,3,0)),0)</f>
        <v>0</v>
      </c>
      <c r="G153" s="287">
        <f>IFERROR(IFERROR(VLOOKUP(A153,[1]Planilha1!$A$4:$D$277,4,0),VLOOKUP(B153,[1]Planilha1!$A$4:$D$277,4,0)),0)</f>
        <v>0</v>
      </c>
      <c r="H153" s="287">
        <f t="shared" si="25"/>
        <v>0</v>
      </c>
      <c r="I153" s="235" t="s">
        <v>229</v>
      </c>
      <c r="J153" s="236">
        <v>1</v>
      </c>
      <c r="K153" s="237">
        <f>VLOOKUP(A153,CONT_ANTE!A:D,4,0)</f>
        <v>0</v>
      </c>
      <c r="L153" s="237" t="str">
        <f t="shared" si="22"/>
        <v>ok</v>
      </c>
      <c r="M153" s="238">
        <v>0</v>
      </c>
      <c r="N153" s="293">
        <f t="shared" si="23"/>
        <v>0</v>
      </c>
      <c r="O153" s="238">
        <f>SUMIF(SISTEMA!B:B,A153,SISTEMA!I:I)/J153</f>
        <v>0</v>
      </c>
      <c r="P153" s="238">
        <f>SUMIF(SISTEMA!B:B,B153,SISTEMA!I:I)</f>
        <v>0</v>
      </c>
      <c r="Q153" s="239">
        <f t="shared" si="21"/>
        <v>0</v>
      </c>
      <c r="R153" s="238">
        <f t="shared" si="24"/>
        <v>0</v>
      </c>
      <c r="S153" s="237">
        <f>IFERROR(VLOOKUP(A153,DIF_ANTE!A:D,4,0),"0")/J153</f>
        <v>0</v>
      </c>
      <c r="T153" s="240">
        <f t="shared" si="26"/>
        <v>0</v>
      </c>
      <c r="U153" s="241">
        <f t="shared" si="27"/>
        <v>0</v>
      </c>
      <c r="V153" s="242">
        <f>IFERROR(VLOOKUP(A153,CUSTO!A:C,3,0),VLOOKUP(B153,CUSTO!A:C,3,0))</f>
        <v>3.7268749689440996</v>
      </c>
      <c r="W153" s="242">
        <f t="shared" si="28"/>
        <v>0</v>
      </c>
      <c r="X153" s="245" t="str">
        <f t="shared" si="29"/>
        <v/>
      </c>
      <c r="Y153" s="242">
        <f t="shared" si="30"/>
        <v>0</v>
      </c>
      <c r="Z153" s="243" t="s">
        <v>490</v>
      </c>
    </row>
    <row r="154" spans="1:26" ht="15" customHeight="1" x14ac:dyDescent="0.25">
      <c r="A154" s="233">
        <v>2701170001</v>
      </c>
      <c r="B154" s="233" t="s">
        <v>13340</v>
      </c>
      <c r="C154" s="234" t="s">
        <v>1759</v>
      </c>
      <c r="D154" s="287">
        <v>0</v>
      </c>
      <c r="E154" s="287">
        <f>IFERROR(IFERROR(VLOOKUP(B154,[1]Planilha1!$A$4:$C$277,3,0),VLOOKUP(A154,[1]Planilha1!$A$4:$C$277,3,0)),0)</f>
        <v>0</v>
      </c>
      <c r="F154" s="287">
        <f>IFERROR(IFERROR(VLOOKUP(A154,[2]Planilha1!$A$4:$C$258,3,0),VLOOKUP(B154,[2]Planilha1!$A$4:$C$258,3,0)),0)</f>
        <v>0</v>
      </c>
      <c r="G154" s="287">
        <f>IFERROR(IFERROR(VLOOKUP(A154,[1]Planilha1!$A$4:$D$277,4,0),VLOOKUP(B154,[1]Planilha1!$A$4:$D$277,4,0)),0)</f>
        <v>0</v>
      </c>
      <c r="H154" s="287">
        <f t="shared" si="25"/>
        <v>0</v>
      </c>
      <c r="I154" s="235" t="s">
        <v>3124</v>
      </c>
      <c r="J154" s="236">
        <v>1</v>
      </c>
      <c r="K154" s="237">
        <f>VLOOKUP(A154,CONT_ANTE!A:D,4,0)</f>
        <v>0</v>
      </c>
      <c r="L154" s="237" t="str">
        <f t="shared" si="22"/>
        <v>ok</v>
      </c>
      <c r="M154" s="238">
        <v>0</v>
      </c>
      <c r="N154" s="293">
        <f t="shared" si="23"/>
        <v>0</v>
      </c>
      <c r="O154" s="238">
        <f>SUMIF(SISTEMA!B:B,A154,SISTEMA!I:I)/J154</f>
        <v>0</v>
      </c>
      <c r="P154" s="238">
        <f>SUMIF(SISTEMA!B:B,B154,SISTEMA!I:I)</f>
        <v>0</v>
      </c>
      <c r="Q154" s="239">
        <f t="shared" si="21"/>
        <v>0</v>
      </c>
      <c r="R154" s="238">
        <f t="shared" si="24"/>
        <v>0</v>
      </c>
      <c r="S154" s="237">
        <f>IFERROR(VLOOKUP(A154,DIF_ANTE!A:D,4,0),"0")/J154</f>
        <v>0</v>
      </c>
      <c r="T154" s="240">
        <f t="shared" si="26"/>
        <v>0</v>
      </c>
      <c r="U154" s="241">
        <f t="shared" si="27"/>
        <v>0</v>
      </c>
      <c r="V154" s="242">
        <f>IFERROR(VLOOKUP(A154,CUSTO!A:C,3,0),VLOOKUP(B154,CUSTO!A:C,3,0))</f>
        <v>1.9056955000000002</v>
      </c>
      <c r="W154" s="242">
        <f t="shared" si="28"/>
        <v>0</v>
      </c>
      <c r="X154" s="245" t="str">
        <f t="shared" si="29"/>
        <v/>
      </c>
      <c r="Y154" s="242">
        <f t="shared" si="30"/>
        <v>0</v>
      </c>
      <c r="Z154" s="243" t="s">
        <v>490</v>
      </c>
    </row>
    <row r="155" spans="1:26" ht="15" customHeight="1" x14ac:dyDescent="0.25">
      <c r="A155" s="233">
        <v>2801010028</v>
      </c>
      <c r="B155" s="233">
        <v>2801010054</v>
      </c>
      <c r="C155" s="234" t="s">
        <v>3303</v>
      </c>
      <c r="D155" s="287">
        <v>0</v>
      </c>
      <c r="E155" s="287">
        <f>IFERROR(IFERROR(VLOOKUP(B155,[1]Planilha1!$A$4:$C$277,3,0),VLOOKUP(A155,[1]Planilha1!$A$4:$C$277,3,0)),0)</f>
        <v>0</v>
      </c>
      <c r="F155" s="287">
        <f>IFERROR(IFERROR(VLOOKUP(A155,[2]Planilha1!$A$4:$C$258,3,0),VLOOKUP(B155,[2]Planilha1!$A$4:$C$258,3,0)),0)</f>
        <v>0</v>
      </c>
      <c r="G155" s="287">
        <f>IFERROR(IFERROR(VLOOKUP(A155,[1]Planilha1!$A$4:$D$277,4,0),VLOOKUP(B155,[1]Planilha1!$A$4:$D$277,4,0)),0)</f>
        <v>0</v>
      </c>
      <c r="H155" s="287">
        <f t="shared" si="25"/>
        <v>0</v>
      </c>
      <c r="I155" s="235" t="s">
        <v>3124</v>
      </c>
      <c r="J155" s="236">
        <v>1</v>
      </c>
      <c r="K155" s="237">
        <f>VLOOKUP(A155,CONT_ANTE!A:D,4,0)</f>
        <v>0</v>
      </c>
      <c r="L155" s="237" t="str">
        <f t="shared" si="22"/>
        <v>ok</v>
      </c>
      <c r="M155" s="238">
        <v>0</v>
      </c>
      <c r="N155" s="293">
        <f t="shared" si="23"/>
        <v>0</v>
      </c>
      <c r="O155" s="238">
        <f>SUMIF(SISTEMA!B:B,A155,SISTEMA!I:I)/J155</f>
        <v>0</v>
      </c>
      <c r="P155" s="238">
        <f>SUMIF(SISTEMA!B:B,B155,SISTEMA!I:I)</f>
        <v>0</v>
      </c>
      <c r="Q155" s="239">
        <f t="shared" si="21"/>
        <v>0</v>
      </c>
      <c r="R155" s="238">
        <f t="shared" si="24"/>
        <v>0</v>
      </c>
      <c r="S155" s="237">
        <f>IFERROR(VLOOKUP(A155,DIF_ANTE!A:D,4,0),"0")/J155</f>
        <v>0</v>
      </c>
      <c r="T155" s="240">
        <f t="shared" si="26"/>
        <v>0</v>
      </c>
      <c r="U155" s="241">
        <f t="shared" si="27"/>
        <v>0</v>
      </c>
      <c r="V155" s="242" t="e">
        <f>IFERROR(VLOOKUP(A155,CUSTO!A:C,3,0),VLOOKUP(B155,CUSTO!A:C,3,0))</f>
        <v>#N/A</v>
      </c>
      <c r="W155" s="242">
        <f t="shared" si="28"/>
        <v>0</v>
      </c>
      <c r="X155" s="245" t="str">
        <f t="shared" si="29"/>
        <v/>
      </c>
      <c r="Y155" s="242" t="str">
        <f t="shared" si="30"/>
        <v>-</v>
      </c>
      <c r="Z155" s="243" t="s">
        <v>490</v>
      </c>
    </row>
    <row r="156" spans="1:26" ht="15" customHeight="1" x14ac:dyDescent="0.25">
      <c r="A156" s="233">
        <v>2801010036</v>
      </c>
      <c r="B156" s="233">
        <v>2801010058</v>
      </c>
      <c r="C156" s="234" t="s">
        <v>3310</v>
      </c>
      <c r="D156" s="287">
        <v>0</v>
      </c>
      <c r="E156" s="287">
        <f>IFERROR(IFERROR(VLOOKUP(B156,[1]Planilha1!$A$4:$C$277,3,0),VLOOKUP(A156,[1]Planilha1!$A$4:$C$277,3,0)),0)</f>
        <v>0</v>
      </c>
      <c r="F156" s="287">
        <f>IFERROR(IFERROR(VLOOKUP(A156,[2]Planilha1!$A$4:$C$258,3,0),VLOOKUP(B156,[2]Planilha1!$A$4:$C$258,3,0)),0)</f>
        <v>0</v>
      </c>
      <c r="G156" s="287">
        <f>IFERROR(IFERROR(VLOOKUP(A156,[1]Planilha1!$A$4:$D$277,4,0),VLOOKUP(B156,[1]Planilha1!$A$4:$D$277,4,0)),0)</f>
        <v>0</v>
      </c>
      <c r="H156" s="287">
        <f t="shared" si="25"/>
        <v>0</v>
      </c>
      <c r="I156" s="235" t="s">
        <v>3124</v>
      </c>
      <c r="J156" s="236">
        <v>1</v>
      </c>
      <c r="K156" s="237">
        <f>VLOOKUP(A156,CONT_ANTE!A:D,4,0)</f>
        <v>0</v>
      </c>
      <c r="L156" s="237" t="str">
        <f t="shared" si="22"/>
        <v>ok</v>
      </c>
      <c r="M156" s="238">
        <v>0</v>
      </c>
      <c r="N156" s="293">
        <f t="shared" si="23"/>
        <v>0</v>
      </c>
      <c r="O156" s="238">
        <f>SUMIF(SISTEMA!B:B,A156,SISTEMA!I:I)/J156</f>
        <v>0</v>
      </c>
      <c r="P156" s="238">
        <f>SUMIF(SISTEMA!B:B,B156,SISTEMA!I:I)</f>
        <v>0</v>
      </c>
      <c r="Q156" s="239">
        <f t="shared" si="21"/>
        <v>0</v>
      </c>
      <c r="R156" s="238">
        <f t="shared" si="24"/>
        <v>0</v>
      </c>
      <c r="S156" s="237">
        <f>IFERROR(VLOOKUP(A156,DIF_ANTE!A:D,4,0),"0")/J156</f>
        <v>0</v>
      </c>
      <c r="T156" s="240">
        <f t="shared" si="26"/>
        <v>0</v>
      </c>
      <c r="U156" s="241">
        <f t="shared" si="27"/>
        <v>0</v>
      </c>
      <c r="V156" s="242" t="e">
        <f>IFERROR(VLOOKUP(A156,CUSTO!A:C,3,0),VLOOKUP(B156,CUSTO!A:C,3,0))</f>
        <v>#N/A</v>
      </c>
      <c r="W156" s="242">
        <f t="shared" si="28"/>
        <v>0</v>
      </c>
      <c r="X156" s="245" t="str">
        <f t="shared" si="29"/>
        <v/>
      </c>
      <c r="Y156" s="242" t="str">
        <f t="shared" si="30"/>
        <v>-</v>
      </c>
      <c r="Z156" s="243" t="s">
        <v>490</v>
      </c>
    </row>
    <row r="157" spans="1:26" ht="15" customHeight="1" x14ac:dyDescent="0.25">
      <c r="A157" s="233">
        <v>2801140002</v>
      </c>
      <c r="B157" s="233" t="s">
        <v>13340</v>
      </c>
      <c r="C157" s="234" t="s">
        <v>6361</v>
      </c>
      <c r="D157" s="287">
        <v>4368</v>
      </c>
      <c r="E157" s="287">
        <f>IFERROR(IFERROR(VLOOKUP(B157,[1]Planilha1!$A$4:$C$277,3,0),VLOOKUP(A157,[1]Planilha1!$A$4:$C$277,3,0)),0)</f>
        <v>0</v>
      </c>
      <c r="F157" s="287">
        <f>IFERROR(IFERROR(VLOOKUP(A157,[2]Planilha1!$A$4:$C$258,3,0),VLOOKUP(B157,[2]Planilha1!$A$4:$C$258,3,0)),0)</f>
        <v>0</v>
      </c>
      <c r="G157" s="287">
        <f>IFERROR(IFERROR(VLOOKUP(A157,[1]Planilha1!$A$4:$D$277,4,0),VLOOKUP(B157,[1]Planilha1!$A$4:$D$277,4,0)),0)</f>
        <v>0</v>
      </c>
      <c r="H157" s="287">
        <f t="shared" si="25"/>
        <v>4368</v>
      </c>
      <c r="I157" s="235" t="s">
        <v>3124</v>
      </c>
      <c r="J157" s="236">
        <v>1</v>
      </c>
      <c r="K157" s="237">
        <f>VLOOKUP(A157,CONT_ANTE!A:D,4,0)</f>
        <v>4368</v>
      </c>
      <c r="L157" s="237" t="str">
        <f t="shared" si="22"/>
        <v>ok</v>
      </c>
      <c r="M157" s="238">
        <v>4368</v>
      </c>
      <c r="N157" s="293">
        <f t="shared" si="23"/>
        <v>16278.989864347826</v>
      </c>
      <c r="O157" s="238">
        <f>SUMIF(SISTEMA!B:B,A157,SISTEMA!I:I)/J157</f>
        <v>4368</v>
      </c>
      <c r="P157" s="238">
        <f>SUMIF(SISTEMA!B:B,B157,SISTEMA!I:I)</f>
        <v>0</v>
      </c>
      <c r="Q157" s="239">
        <f t="shared" si="21"/>
        <v>4368</v>
      </c>
      <c r="R157" s="238">
        <f t="shared" si="24"/>
        <v>16278.989864347826</v>
      </c>
      <c r="S157" s="237">
        <f>IFERROR(VLOOKUP(A157,DIF_ANTE!A:D,4,0),"0")/J157</f>
        <v>0</v>
      </c>
      <c r="T157" s="240">
        <f t="shared" si="26"/>
        <v>0</v>
      </c>
      <c r="U157" s="241">
        <f t="shared" si="27"/>
        <v>0</v>
      </c>
      <c r="V157" s="242">
        <f>IFERROR(VLOOKUP(A157,CUSTO!A:C,3,0),VLOOKUP(B157,CUSTO!A:C,3,0))</f>
        <v>3.7268749689440996</v>
      </c>
      <c r="W157" s="242">
        <f t="shared" si="28"/>
        <v>0</v>
      </c>
      <c r="X157" s="245">
        <f t="shared" si="29"/>
        <v>0</v>
      </c>
      <c r="Y157" s="242">
        <f t="shared" si="30"/>
        <v>0</v>
      </c>
      <c r="Z157" s="243" t="s">
        <v>490</v>
      </c>
    </row>
    <row r="158" spans="1:26" ht="15" customHeight="1" x14ac:dyDescent="0.25">
      <c r="A158" s="233">
        <v>2801140005</v>
      </c>
      <c r="B158" s="233" t="s">
        <v>13340</v>
      </c>
      <c r="C158" s="234" t="s">
        <v>3318</v>
      </c>
      <c r="D158" s="287">
        <v>5720</v>
      </c>
      <c r="E158" s="287">
        <f>IFERROR(IFERROR(VLOOKUP(B158,[1]Planilha1!$A$4:$C$277,3,0),VLOOKUP(A158,[1]Planilha1!$A$4:$C$277,3,0)),0)</f>
        <v>0</v>
      </c>
      <c r="F158" s="287">
        <f>IFERROR(IFERROR(VLOOKUP(A158,[2]Planilha1!$A$4:$C$258,3,0),VLOOKUP(B158,[2]Planilha1!$A$4:$C$258,3,0)),0)</f>
        <v>0</v>
      </c>
      <c r="G158" s="287">
        <f>IFERROR(IFERROR(VLOOKUP(A158,[1]Planilha1!$A$4:$D$277,4,0),VLOOKUP(B158,[1]Planilha1!$A$4:$D$277,4,0)),0)</f>
        <v>0</v>
      </c>
      <c r="H158" s="287">
        <f t="shared" si="25"/>
        <v>5720</v>
      </c>
      <c r="I158" s="235" t="s">
        <v>3124</v>
      </c>
      <c r="J158" s="236">
        <v>1</v>
      </c>
      <c r="K158" s="237">
        <f>VLOOKUP(A158,CONT_ANTE!A:D,4,0)</f>
        <v>5720</v>
      </c>
      <c r="L158" s="237" t="str">
        <f t="shared" si="22"/>
        <v>ok</v>
      </c>
      <c r="M158" s="238">
        <v>5720</v>
      </c>
      <c r="N158" s="293">
        <f t="shared" si="23"/>
        <v>21317.724822360251</v>
      </c>
      <c r="O158" s="238">
        <f>SUMIF(SISTEMA!B:B,A158,SISTEMA!I:I)/J158</f>
        <v>5720</v>
      </c>
      <c r="P158" s="238">
        <f>SUMIF(SISTEMA!B:B,B158,SISTEMA!I:I)</f>
        <v>0</v>
      </c>
      <c r="Q158" s="239">
        <f t="shared" si="21"/>
        <v>5720</v>
      </c>
      <c r="R158" s="238">
        <f t="shared" si="24"/>
        <v>21317.724822360251</v>
      </c>
      <c r="S158" s="237">
        <f>IFERROR(VLOOKUP(A158,DIF_ANTE!A:D,4,0),"0")/J158</f>
        <v>0</v>
      </c>
      <c r="T158" s="240">
        <f t="shared" si="26"/>
        <v>0</v>
      </c>
      <c r="U158" s="241">
        <f t="shared" si="27"/>
        <v>0</v>
      </c>
      <c r="V158" s="242">
        <f>IFERROR(VLOOKUP(A158,CUSTO!A:C,3,0),VLOOKUP(B158,CUSTO!A:C,3,0))</f>
        <v>3.7268749689440996</v>
      </c>
      <c r="W158" s="242">
        <f t="shared" si="28"/>
        <v>0</v>
      </c>
      <c r="X158" s="245">
        <f t="shared" si="29"/>
        <v>0</v>
      </c>
      <c r="Y158" s="242">
        <f t="shared" si="30"/>
        <v>0</v>
      </c>
      <c r="Z158" s="243" t="s">
        <v>490</v>
      </c>
    </row>
    <row r="159" spans="1:26" ht="15" customHeight="1" x14ac:dyDescent="0.25">
      <c r="A159" s="233">
        <v>2801140003</v>
      </c>
      <c r="B159" s="233" t="s">
        <v>13340</v>
      </c>
      <c r="C159" s="234" t="s">
        <v>4273</v>
      </c>
      <c r="D159" s="287">
        <v>29304</v>
      </c>
      <c r="E159" s="287">
        <f>IFERROR(IFERROR(VLOOKUP(B159,[1]Planilha1!$A$4:$C$277,3,0),VLOOKUP(A159,[1]Planilha1!$A$4:$C$277,3,0)),0)</f>
        <v>0</v>
      </c>
      <c r="F159" s="287">
        <f>IFERROR(IFERROR(VLOOKUP(A159,[2]Planilha1!$A$4:$C$258,3,0),VLOOKUP(B159,[2]Planilha1!$A$4:$C$258,3,0)),0)</f>
        <v>0</v>
      </c>
      <c r="G159" s="287">
        <f>IFERROR(IFERROR(VLOOKUP(A159,[1]Planilha1!$A$4:$D$277,4,0),VLOOKUP(B159,[1]Planilha1!$A$4:$D$277,4,0)),0)</f>
        <v>0</v>
      </c>
      <c r="H159" s="287">
        <f t="shared" si="25"/>
        <v>29304</v>
      </c>
      <c r="I159" s="235" t="s">
        <v>3124</v>
      </c>
      <c r="J159" s="236">
        <v>1</v>
      </c>
      <c r="K159" s="237">
        <f>VLOOKUP(A159,CONT_ANTE!A:D,4,0)</f>
        <v>109944</v>
      </c>
      <c r="L159" s="237" t="str">
        <f t="shared" si="22"/>
        <v>!@##@!</v>
      </c>
      <c r="M159" s="238">
        <v>29304</v>
      </c>
      <c r="N159" s="293">
        <f t="shared" si="23"/>
        <v>109212.34408993789</v>
      </c>
      <c r="O159" s="238">
        <f>SUMIF(SISTEMA!B:B,A159,SISTEMA!I:I)/J159</f>
        <v>29304</v>
      </c>
      <c r="P159" s="238">
        <f>SUMIF(SISTEMA!B:B,B159,SISTEMA!I:I)</f>
        <v>0</v>
      </c>
      <c r="Q159" s="239">
        <f t="shared" si="21"/>
        <v>29304</v>
      </c>
      <c r="R159" s="238">
        <f t="shared" si="24"/>
        <v>109212.34408993789</v>
      </c>
      <c r="S159" s="237">
        <f>IFERROR(VLOOKUP(A159,DIF_ANTE!A:D,4,0),"0")/J159</f>
        <v>80640</v>
      </c>
      <c r="T159" s="240">
        <f t="shared" si="26"/>
        <v>0</v>
      </c>
      <c r="U159" s="241">
        <f t="shared" si="27"/>
        <v>-80640</v>
      </c>
      <c r="V159" s="242">
        <f>IFERROR(VLOOKUP(A159,CUSTO!A:C,3,0),VLOOKUP(B159,CUSTO!A:C,3,0))</f>
        <v>3.7268749689440996</v>
      </c>
      <c r="W159" s="242">
        <f t="shared" si="28"/>
        <v>0</v>
      </c>
      <c r="X159" s="245">
        <f t="shared" si="29"/>
        <v>0</v>
      </c>
      <c r="Y159" s="242">
        <f t="shared" si="30"/>
        <v>-300535.19749565219</v>
      </c>
      <c r="Z159" s="243" t="s">
        <v>490</v>
      </c>
    </row>
    <row r="160" spans="1:26" ht="15" customHeight="1" x14ac:dyDescent="0.25">
      <c r="A160" s="233">
        <v>2801140007</v>
      </c>
      <c r="B160" s="233" t="s">
        <v>13340</v>
      </c>
      <c r="C160" s="234" t="s">
        <v>3320</v>
      </c>
      <c r="D160" s="287">
        <v>5684</v>
      </c>
      <c r="E160" s="287">
        <f>IFERROR(IFERROR(VLOOKUP(B160,[1]Planilha1!$A$4:$C$277,3,0),VLOOKUP(A160,[1]Planilha1!$A$4:$C$277,3,0)),0)</f>
        <v>0</v>
      </c>
      <c r="F160" s="287">
        <f>IFERROR(IFERROR(VLOOKUP(A160,[2]Planilha1!$A$4:$C$258,3,0),VLOOKUP(B160,[2]Planilha1!$A$4:$C$258,3,0)),0)</f>
        <v>0</v>
      </c>
      <c r="G160" s="287">
        <f>IFERROR(IFERROR(VLOOKUP(A160,[1]Planilha1!$A$4:$D$277,4,0),VLOOKUP(B160,[1]Planilha1!$A$4:$D$277,4,0)),0)</f>
        <v>0</v>
      </c>
      <c r="H160" s="287">
        <f t="shared" si="25"/>
        <v>5684</v>
      </c>
      <c r="I160" s="235" t="s">
        <v>3124</v>
      </c>
      <c r="J160" s="236">
        <v>1</v>
      </c>
      <c r="K160" s="237">
        <f>VLOOKUP(A160,CONT_ANTE!A:D,4,0)</f>
        <v>5684</v>
      </c>
      <c r="L160" s="237" t="str">
        <f t="shared" si="22"/>
        <v>ok</v>
      </c>
      <c r="M160" s="238">
        <v>5684</v>
      </c>
      <c r="N160" s="293">
        <f t="shared" si="23"/>
        <v>21183.557323478264</v>
      </c>
      <c r="O160" s="238">
        <f>SUMIF(SISTEMA!B:B,A160,SISTEMA!I:I)/J160</f>
        <v>5684</v>
      </c>
      <c r="P160" s="238">
        <f>SUMIF(SISTEMA!B:B,B160,SISTEMA!I:I)</f>
        <v>0</v>
      </c>
      <c r="Q160" s="239">
        <f t="shared" si="21"/>
        <v>5684</v>
      </c>
      <c r="R160" s="238">
        <f t="shared" si="24"/>
        <v>21183.557323478264</v>
      </c>
      <c r="S160" s="237">
        <f>IFERROR(VLOOKUP(A160,DIF_ANTE!A:D,4,0),"0")/J160</f>
        <v>0</v>
      </c>
      <c r="T160" s="240">
        <f t="shared" si="26"/>
        <v>0</v>
      </c>
      <c r="U160" s="241">
        <f t="shared" si="27"/>
        <v>0</v>
      </c>
      <c r="V160" s="242">
        <f>IFERROR(VLOOKUP(A160,CUSTO!A:C,3,0),VLOOKUP(B160,CUSTO!A:C,3,0))</f>
        <v>3.7268749689440996</v>
      </c>
      <c r="W160" s="242">
        <f t="shared" si="28"/>
        <v>0</v>
      </c>
      <c r="X160" s="245">
        <f t="shared" si="29"/>
        <v>0</v>
      </c>
      <c r="Y160" s="242">
        <f t="shared" si="30"/>
        <v>0</v>
      </c>
      <c r="Z160" s="243" t="s">
        <v>490</v>
      </c>
    </row>
    <row r="161" spans="1:26" ht="15" customHeight="1" x14ac:dyDescent="0.25">
      <c r="A161" s="233">
        <v>2801010027</v>
      </c>
      <c r="B161" s="233">
        <v>2801010060</v>
      </c>
      <c r="C161" s="234" t="s">
        <v>3302</v>
      </c>
      <c r="D161" s="287">
        <v>0</v>
      </c>
      <c r="E161" s="287">
        <f>IFERROR(IFERROR(VLOOKUP(B161,[1]Planilha1!$A$4:$C$277,3,0),VLOOKUP(A161,[1]Planilha1!$A$4:$C$277,3,0)),0)</f>
        <v>0</v>
      </c>
      <c r="F161" s="287">
        <f>IFERROR(IFERROR(VLOOKUP(A161,[2]Planilha1!$A$4:$C$258,3,0),VLOOKUP(B161,[2]Planilha1!$A$4:$C$258,3,0)),0)</f>
        <v>0</v>
      </c>
      <c r="G161" s="287">
        <f>IFERROR(IFERROR(VLOOKUP(A161,[1]Planilha1!$A$4:$D$277,4,0),VLOOKUP(B161,[1]Planilha1!$A$4:$D$277,4,0)),0)</f>
        <v>0</v>
      </c>
      <c r="H161" s="287">
        <f t="shared" si="25"/>
        <v>0</v>
      </c>
      <c r="I161" s="235" t="s">
        <v>3124</v>
      </c>
      <c r="J161" s="236">
        <v>1</v>
      </c>
      <c r="K161" s="237">
        <f>VLOOKUP(A161,CONT_ANTE!A:D,4,0)</f>
        <v>0</v>
      </c>
      <c r="L161" s="237" t="str">
        <f t="shared" si="22"/>
        <v>ok</v>
      </c>
      <c r="M161" s="238">
        <v>0</v>
      </c>
      <c r="N161" s="293">
        <f t="shared" si="23"/>
        <v>0</v>
      </c>
      <c r="O161" s="238">
        <f>SUMIF(SISTEMA!B:B,A161,SISTEMA!I:I)/J161</f>
        <v>0</v>
      </c>
      <c r="P161" s="238">
        <f>SUMIF(SISTEMA!B:B,B161,SISTEMA!I:I)</f>
        <v>0</v>
      </c>
      <c r="Q161" s="239">
        <f t="shared" si="21"/>
        <v>0</v>
      </c>
      <c r="R161" s="238">
        <f t="shared" si="24"/>
        <v>0</v>
      </c>
      <c r="S161" s="237">
        <f>IFERROR(VLOOKUP(A161,DIF_ANTE!A:D,4,0),"0")/J161</f>
        <v>0</v>
      </c>
      <c r="T161" s="240">
        <f t="shared" si="26"/>
        <v>0</v>
      </c>
      <c r="U161" s="241">
        <f t="shared" si="27"/>
        <v>0</v>
      </c>
      <c r="V161" s="242" t="e">
        <f>IFERROR(VLOOKUP(A161,CUSTO!A:C,3,0),VLOOKUP(B161,CUSTO!A:C,3,0))</f>
        <v>#N/A</v>
      </c>
      <c r="W161" s="242">
        <f t="shared" si="28"/>
        <v>0</v>
      </c>
      <c r="X161" s="245" t="str">
        <f t="shared" si="29"/>
        <v/>
      </c>
      <c r="Y161" s="242" t="str">
        <f t="shared" si="30"/>
        <v>-</v>
      </c>
      <c r="Z161" s="243" t="s">
        <v>490</v>
      </c>
    </row>
    <row r="162" spans="1:26" ht="15" customHeight="1" x14ac:dyDescent="0.25">
      <c r="A162" s="233">
        <v>2801010034</v>
      </c>
      <c r="B162" s="233">
        <v>2801010086</v>
      </c>
      <c r="C162" s="234" t="s">
        <v>3308</v>
      </c>
      <c r="D162" s="287">
        <v>0</v>
      </c>
      <c r="E162" s="287">
        <f>IFERROR(IFERROR(VLOOKUP(B162,[1]Planilha1!$A$4:$C$277,3,0),VLOOKUP(A162,[1]Planilha1!$A$4:$C$277,3,0)),0)</f>
        <v>0</v>
      </c>
      <c r="F162" s="287">
        <f>IFERROR(IFERROR(VLOOKUP(A162,[2]Planilha1!$A$4:$C$258,3,0),VLOOKUP(B162,[2]Planilha1!$A$4:$C$258,3,0)),0)</f>
        <v>0</v>
      </c>
      <c r="G162" s="287">
        <f>IFERROR(IFERROR(VLOOKUP(A162,[1]Planilha1!$A$4:$D$277,4,0),VLOOKUP(B162,[1]Planilha1!$A$4:$D$277,4,0)),0)</f>
        <v>0</v>
      </c>
      <c r="H162" s="287">
        <f t="shared" si="25"/>
        <v>0</v>
      </c>
      <c r="I162" s="235" t="s">
        <v>3124</v>
      </c>
      <c r="J162" s="236">
        <v>1</v>
      </c>
      <c r="K162" s="237">
        <f>VLOOKUP(A162,CONT_ANTE!A:D,4,0)</f>
        <v>0</v>
      </c>
      <c r="L162" s="237" t="str">
        <f t="shared" si="22"/>
        <v>ok</v>
      </c>
      <c r="M162" s="238">
        <v>0</v>
      </c>
      <c r="N162" s="293">
        <f t="shared" si="23"/>
        <v>0</v>
      </c>
      <c r="O162" s="238">
        <f>SUMIF(SISTEMA!B:B,A162,SISTEMA!I:I)/J162</f>
        <v>0</v>
      </c>
      <c r="P162" s="238">
        <f>SUMIF(SISTEMA!B:B,B162,SISTEMA!I:I)</f>
        <v>0</v>
      </c>
      <c r="Q162" s="239">
        <f t="shared" si="21"/>
        <v>0</v>
      </c>
      <c r="R162" s="238">
        <f t="shared" si="24"/>
        <v>0</v>
      </c>
      <c r="S162" s="237">
        <f>IFERROR(VLOOKUP(A162,DIF_ANTE!A:D,4,0),"0")/J162</f>
        <v>0</v>
      </c>
      <c r="T162" s="240">
        <f t="shared" si="26"/>
        <v>0</v>
      </c>
      <c r="U162" s="241">
        <f t="shared" si="27"/>
        <v>0</v>
      </c>
      <c r="V162" s="242" t="e">
        <f>IFERROR(VLOOKUP(A162,CUSTO!A:C,3,0),VLOOKUP(B162,CUSTO!A:C,3,0))</f>
        <v>#N/A</v>
      </c>
      <c r="W162" s="242">
        <f t="shared" si="28"/>
        <v>0</v>
      </c>
      <c r="X162" s="245" t="str">
        <f t="shared" si="29"/>
        <v/>
      </c>
      <c r="Y162" s="242" t="str">
        <f t="shared" si="30"/>
        <v>-</v>
      </c>
      <c r="Z162" s="243" t="s">
        <v>490</v>
      </c>
    </row>
    <row r="163" spans="1:26" ht="15" customHeight="1" x14ac:dyDescent="0.25">
      <c r="A163" s="233">
        <v>2801010035</v>
      </c>
      <c r="B163" s="233">
        <v>2801010087</v>
      </c>
      <c r="C163" s="234" t="s">
        <v>3309</v>
      </c>
      <c r="D163" s="287">
        <v>0</v>
      </c>
      <c r="E163" s="287">
        <f>IFERROR(IFERROR(VLOOKUP(B163,[1]Planilha1!$A$4:$C$277,3,0),VLOOKUP(A163,[1]Planilha1!$A$4:$C$277,3,0)),0)</f>
        <v>0</v>
      </c>
      <c r="F163" s="287">
        <f>IFERROR(IFERROR(VLOOKUP(A163,[2]Planilha1!$A$4:$C$258,3,0),VLOOKUP(B163,[2]Planilha1!$A$4:$C$258,3,0)),0)</f>
        <v>0</v>
      </c>
      <c r="G163" s="287">
        <f>IFERROR(IFERROR(VLOOKUP(A163,[1]Planilha1!$A$4:$D$277,4,0),VLOOKUP(B163,[1]Planilha1!$A$4:$D$277,4,0)),0)</f>
        <v>0</v>
      </c>
      <c r="H163" s="287">
        <f t="shared" si="25"/>
        <v>0</v>
      </c>
      <c r="I163" s="235" t="s">
        <v>3124</v>
      </c>
      <c r="J163" s="236">
        <v>1</v>
      </c>
      <c r="K163" s="237">
        <f>VLOOKUP(A163,CONT_ANTE!A:D,4,0)</f>
        <v>0</v>
      </c>
      <c r="L163" s="237" t="str">
        <f t="shared" si="22"/>
        <v>ok</v>
      </c>
      <c r="M163" s="238">
        <v>0</v>
      </c>
      <c r="N163" s="293">
        <f t="shared" si="23"/>
        <v>0</v>
      </c>
      <c r="O163" s="238">
        <f>SUMIF(SISTEMA!B:B,A163,SISTEMA!I:I)/J163</f>
        <v>0</v>
      </c>
      <c r="P163" s="238">
        <f>SUMIF(SISTEMA!B:B,B163,SISTEMA!I:I)</f>
        <v>0</v>
      </c>
      <c r="Q163" s="239">
        <f t="shared" si="21"/>
        <v>0</v>
      </c>
      <c r="R163" s="238">
        <f t="shared" si="24"/>
        <v>0</v>
      </c>
      <c r="S163" s="237">
        <f>IFERROR(VLOOKUP(A163,DIF_ANTE!A:D,4,0),"0")/J163</f>
        <v>0</v>
      </c>
      <c r="T163" s="240">
        <f t="shared" si="26"/>
        <v>0</v>
      </c>
      <c r="U163" s="241">
        <f t="shared" si="27"/>
        <v>0</v>
      </c>
      <c r="V163" s="242" t="e">
        <f>IFERROR(VLOOKUP(A163,CUSTO!A:C,3,0),VLOOKUP(B163,CUSTO!A:C,3,0))</f>
        <v>#N/A</v>
      </c>
      <c r="W163" s="242">
        <f t="shared" si="28"/>
        <v>0</v>
      </c>
      <c r="X163" s="245" t="str">
        <f t="shared" si="29"/>
        <v/>
      </c>
      <c r="Y163" s="242" t="str">
        <f t="shared" si="30"/>
        <v>-</v>
      </c>
      <c r="Z163" s="243" t="s">
        <v>490</v>
      </c>
    </row>
    <row r="164" spans="1:26" ht="15" customHeight="1" x14ac:dyDescent="0.25">
      <c r="A164" s="233">
        <v>2801030008</v>
      </c>
      <c r="B164" s="233">
        <v>2801030002</v>
      </c>
      <c r="C164" s="234" t="s">
        <v>3313</v>
      </c>
      <c r="D164" s="287">
        <v>0</v>
      </c>
      <c r="E164" s="287">
        <f>IFERROR(IFERROR(VLOOKUP(B164,[1]Planilha1!$A$4:$C$277,3,0),VLOOKUP(A164,[1]Planilha1!$A$4:$C$277,3,0)),0)</f>
        <v>0</v>
      </c>
      <c r="F164" s="287">
        <f>IFERROR(IFERROR(VLOOKUP(A164,[2]Planilha1!$A$4:$C$258,3,0),VLOOKUP(B164,[2]Planilha1!$A$4:$C$258,3,0)),0)</f>
        <v>0</v>
      </c>
      <c r="G164" s="287">
        <f>IFERROR(IFERROR(VLOOKUP(A164,[1]Planilha1!$A$4:$D$277,4,0),VLOOKUP(B164,[1]Planilha1!$A$4:$D$277,4,0)),0)</f>
        <v>0</v>
      </c>
      <c r="H164" s="287">
        <f t="shared" si="25"/>
        <v>0</v>
      </c>
      <c r="I164" s="235" t="s">
        <v>3124</v>
      </c>
      <c r="J164" s="236">
        <v>1</v>
      </c>
      <c r="K164" s="237">
        <f>VLOOKUP(A164,CONT_ANTE!A:D,4,0)</f>
        <v>0</v>
      </c>
      <c r="L164" s="237" t="str">
        <f t="shared" si="22"/>
        <v>ok</v>
      </c>
      <c r="M164" s="238">
        <v>0</v>
      </c>
      <c r="N164" s="293">
        <f t="shared" si="23"/>
        <v>0</v>
      </c>
      <c r="O164" s="238">
        <f>SUMIF(SISTEMA!B:B,A164,SISTEMA!I:I)/J164</f>
        <v>0</v>
      </c>
      <c r="P164" s="238">
        <f>SUMIF(SISTEMA!B:B,B164,SISTEMA!I:I)</f>
        <v>0</v>
      </c>
      <c r="Q164" s="239">
        <f t="shared" si="21"/>
        <v>0</v>
      </c>
      <c r="R164" s="238">
        <f t="shared" si="24"/>
        <v>0</v>
      </c>
      <c r="S164" s="237">
        <f>IFERROR(VLOOKUP(A164,DIF_ANTE!A:D,4,0),"0")/J164</f>
        <v>0</v>
      </c>
      <c r="T164" s="240">
        <f t="shared" si="26"/>
        <v>0</v>
      </c>
      <c r="U164" s="241">
        <f t="shared" si="27"/>
        <v>0</v>
      </c>
      <c r="V164" s="242" t="e">
        <f>IFERROR(VLOOKUP(A164,CUSTO!A:C,3,0),VLOOKUP(B164,CUSTO!A:C,3,0))</f>
        <v>#N/A</v>
      </c>
      <c r="W164" s="242">
        <f t="shared" si="28"/>
        <v>0</v>
      </c>
      <c r="X164" s="245" t="str">
        <f t="shared" si="29"/>
        <v/>
      </c>
      <c r="Y164" s="242" t="str">
        <f t="shared" si="30"/>
        <v>-</v>
      </c>
      <c r="Z164" s="243" t="s">
        <v>490</v>
      </c>
    </row>
    <row r="165" spans="1:26" ht="15" customHeight="1" x14ac:dyDescent="0.25">
      <c r="A165" s="262">
        <v>2801030009</v>
      </c>
      <c r="B165" s="262">
        <v>2801030012</v>
      </c>
      <c r="C165" s="234" t="s">
        <v>3314</v>
      </c>
      <c r="D165" s="287">
        <v>0</v>
      </c>
      <c r="E165" s="287">
        <f>IFERROR(IFERROR(VLOOKUP(B165,[1]Planilha1!$A$4:$C$277,3,0),VLOOKUP(A165,[1]Planilha1!$A$4:$C$277,3,0)),0)</f>
        <v>0</v>
      </c>
      <c r="F165" s="287">
        <f>IFERROR(IFERROR(VLOOKUP(A165,[2]Planilha1!$A$4:$C$258,3,0),VLOOKUP(B165,[2]Planilha1!$A$4:$C$258,3,0)),0)</f>
        <v>0</v>
      </c>
      <c r="G165" s="287">
        <f>IFERROR(IFERROR(VLOOKUP(A165,[1]Planilha1!$A$4:$D$277,4,0),VLOOKUP(B165,[1]Planilha1!$A$4:$D$277,4,0)),0)</f>
        <v>0</v>
      </c>
      <c r="H165" s="287">
        <f t="shared" si="25"/>
        <v>0</v>
      </c>
      <c r="I165" s="235" t="s">
        <v>3124</v>
      </c>
      <c r="J165" s="236">
        <v>1</v>
      </c>
      <c r="K165" s="237">
        <f>VLOOKUP(A165,CONT_ANTE!A:D,4,0)</f>
        <v>0</v>
      </c>
      <c r="L165" s="237" t="str">
        <f t="shared" si="22"/>
        <v>ok</v>
      </c>
      <c r="M165" s="238">
        <v>0</v>
      </c>
      <c r="N165" s="293">
        <f t="shared" si="23"/>
        <v>0</v>
      </c>
      <c r="O165" s="238">
        <f>SUMIF(SISTEMA!B:B,A165,SISTEMA!I:I)/J165</f>
        <v>0</v>
      </c>
      <c r="P165" s="238">
        <f>SUMIF(SISTEMA!B:B,B165,SISTEMA!I:I)</f>
        <v>0</v>
      </c>
      <c r="Q165" s="239">
        <f t="shared" si="21"/>
        <v>0</v>
      </c>
      <c r="R165" s="238">
        <f t="shared" si="24"/>
        <v>0</v>
      </c>
      <c r="S165" s="237">
        <f>IFERROR(VLOOKUP(A165,DIF_ANTE!A:D,4,0),"0")/J165</f>
        <v>0</v>
      </c>
      <c r="T165" s="240">
        <f t="shared" si="26"/>
        <v>0</v>
      </c>
      <c r="U165" s="241">
        <f t="shared" si="27"/>
        <v>0</v>
      </c>
      <c r="V165" s="242" t="e">
        <f>IFERROR(VLOOKUP(A165,CUSTO!A:C,3,0),VLOOKUP(B165,CUSTO!A:C,3,0))</f>
        <v>#N/A</v>
      </c>
      <c r="W165" s="242">
        <f t="shared" si="28"/>
        <v>0</v>
      </c>
      <c r="X165" s="245" t="str">
        <f t="shared" si="29"/>
        <v/>
      </c>
      <c r="Y165" s="242" t="str">
        <f t="shared" si="30"/>
        <v>-</v>
      </c>
      <c r="Z165" s="243" t="s">
        <v>490</v>
      </c>
    </row>
    <row r="166" spans="1:26" ht="15" customHeight="1" x14ac:dyDescent="0.25">
      <c r="A166" s="233">
        <v>2801150002</v>
      </c>
      <c r="B166" s="233" t="s">
        <v>13340</v>
      </c>
      <c r="C166" s="234" t="s">
        <v>3323</v>
      </c>
      <c r="D166" s="287">
        <v>16560</v>
      </c>
      <c r="E166" s="287">
        <f>IFERROR(IFERROR(VLOOKUP(B166,[1]Planilha1!$A$4:$C$277,3,0),VLOOKUP(A166,[1]Planilha1!$A$4:$C$277,3,0)),0)</f>
        <v>0</v>
      </c>
      <c r="F166" s="287">
        <f>IFERROR(IFERROR(VLOOKUP(A166,[2]Planilha1!$A$4:$C$258,3,0),VLOOKUP(B166,[2]Planilha1!$A$4:$C$258,3,0)),0)</f>
        <v>0</v>
      </c>
      <c r="G166" s="287">
        <f>IFERROR(IFERROR(VLOOKUP(A166,[1]Planilha1!$A$4:$D$277,4,0),VLOOKUP(B166,[1]Planilha1!$A$4:$D$277,4,0)),0)</f>
        <v>0</v>
      </c>
      <c r="H166" s="287">
        <f t="shared" si="25"/>
        <v>16560</v>
      </c>
      <c r="I166" s="235" t="s">
        <v>3124</v>
      </c>
      <c r="J166" s="236">
        <v>1</v>
      </c>
      <c r="K166" s="237">
        <f>VLOOKUP(A166,CONT_ANTE!A:D,4,0)</f>
        <v>16560</v>
      </c>
      <c r="L166" s="237" t="str">
        <f t="shared" si="22"/>
        <v>ok</v>
      </c>
      <c r="M166" s="238">
        <v>16560</v>
      </c>
      <c r="N166" s="293">
        <f t="shared" si="23"/>
        <v>61717.049485714291</v>
      </c>
      <c r="O166" s="238">
        <f>SUMIF(SISTEMA!B:B,A166,SISTEMA!I:I)/J166</f>
        <v>16560</v>
      </c>
      <c r="P166" s="238">
        <f>SUMIF(SISTEMA!B:B,B166,SISTEMA!I:I)</f>
        <v>0</v>
      </c>
      <c r="Q166" s="239">
        <f t="shared" si="21"/>
        <v>16560</v>
      </c>
      <c r="R166" s="238">
        <f t="shared" si="24"/>
        <v>61717.049485714291</v>
      </c>
      <c r="S166" s="237">
        <f>IFERROR(VLOOKUP(A166,DIF_ANTE!A:D,4,0),"0")/J166</f>
        <v>0</v>
      </c>
      <c r="T166" s="240">
        <f t="shared" si="26"/>
        <v>0</v>
      </c>
      <c r="U166" s="241">
        <f t="shared" si="27"/>
        <v>0</v>
      </c>
      <c r="V166" s="242">
        <f>IFERROR(VLOOKUP(A166,CUSTO!A:C,3,0),VLOOKUP(B166,CUSTO!A:C,3,0))</f>
        <v>3.7268749689440996</v>
      </c>
      <c r="W166" s="242">
        <f t="shared" si="28"/>
        <v>0</v>
      </c>
      <c r="X166" s="245">
        <f t="shared" si="29"/>
        <v>0</v>
      </c>
      <c r="Y166" s="242">
        <f t="shared" si="30"/>
        <v>0</v>
      </c>
      <c r="Z166" s="243" t="s">
        <v>490</v>
      </c>
    </row>
    <row r="167" spans="1:26" ht="15" customHeight="1" x14ac:dyDescent="0.25">
      <c r="A167" s="233">
        <v>2801150003</v>
      </c>
      <c r="B167" s="233" t="s">
        <v>13340</v>
      </c>
      <c r="C167" s="234" t="s">
        <v>3324</v>
      </c>
      <c r="D167" s="287">
        <v>13176</v>
      </c>
      <c r="E167" s="287">
        <f>IFERROR(IFERROR(VLOOKUP(B167,[1]Planilha1!$A$4:$C$277,3,0),VLOOKUP(A167,[1]Planilha1!$A$4:$C$277,3,0)),0)</f>
        <v>0</v>
      </c>
      <c r="F167" s="287">
        <f>IFERROR(IFERROR(VLOOKUP(A167,[2]Planilha1!$A$4:$C$258,3,0),VLOOKUP(B167,[2]Planilha1!$A$4:$C$258,3,0)),0)</f>
        <v>0</v>
      </c>
      <c r="G167" s="287">
        <f>IFERROR(IFERROR(VLOOKUP(A167,[1]Planilha1!$A$4:$D$277,4,0),VLOOKUP(B167,[1]Planilha1!$A$4:$D$277,4,0)),0)</f>
        <v>0</v>
      </c>
      <c r="H167" s="287">
        <f t="shared" si="25"/>
        <v>13176</v>
      </c>
      <c r="I167" s="235" t="s">
        <v>3124</v>
      </c>
      <c r="J167" s="236">
        <v>1</v>
      </c>
      <c r="K167" s="237">
        <f>VLOOKUP(A167,CONT_ANTE!A:D,4,0)</f>
        <v>13176</v>
      </c>
      <c r="L167" s="237" t="str">
        <f t="shared" si="22"/>
        <v>ok</v>
      </c>
      <c r="M167" s="238">
        <v>13176</v>
      </c>
      <c r="N167" s="293">
        <f t="shared" si="23"/>
        <v>49105.304590807456</v>
      </c>
      <c r="O167" s="238">
        <f>SUMIF(SISTEMA!B:B,A167,SISTEMA!I:I)/J167</f>
        <v>13176</v>
      </c>
      <c r="P167" s="238">
        <f>SUMIF(SISTEMA!B:B,B167,SISTEMA!I:I)</f>
        <v>0</v>
      </c>
      <c r="Q167" s="239">
        <f t="shared" si="21"/>
        <v>13176</v>
      </c>
      <c r="R167" s="238">
        <f t="shared" si="24"/>
        <v>49105.304590807456</v>
      </c>
      <c r="S167" s="237">
        <f>IFERROR(VLOOKUP(A167,DIF_ANTE!A:D,4,0),"0")/J167</f>
        <v>0</v>
      </c>
      <c r="T167" s="240">
        <f t="shared" si="26"/>
        <v>0</v>
      </c>
      <c r="U167" s="241">
        <f t="shared" si="27"/>
        <v>0</v>
      </c>
      <c r="V167" s="242">
        <f>IFERROR(VLOOKUP(A167,CUSTO!A:C,3,0),VLOOKUP(B167,CUSTO!A:C,3,0))</f>
        <v>3.7268749689440996</v>
      </c>
      <c r="W167" s="242">
        <f t="shared" si="28"/>
        <v>0</v>
      </c>
      <c r="X167" s="245">
        <f t="shared" si="29"/>
        <v>0</v>
      </c>
      <c r="Y167" s="242">
        <f t="shared" si="30"/>
        <v>0</v>
      </c>
      <c r="Z167" s="243" t="s">
        <v>490</v>
      </c>
    </row>
    <row r="168" spans="1:26" ht="15" customHeight="1" x14ac:dyDescent="0.25">
      <c r="A168" s="233">
        <v>2901270010</v>
      </c>
      <c r="B168" s="233" t="s">
        <v>13340</v>
      </c>
      <c r="C168" s="234" t="s">
        <v>6385</v>
      </c>
      <c r="D168" s="287">
        <v>758</v>
      </c>
      <c r="E168" s="287">
        <f>IFERROR(IFERROR(VLOOKUP(B168,[1]Planilha1!$A$4:$C$277,3,0),VLOOKUP(A168,[1]Planilha1!$A$4:$C$277,3,0)),0)</f>
        <v>0</v>
      </c>
      <c r="F168" s="287">
        <f>IFERROR(IFERROR(VLOOKUP(A168,[2]Planilha1!$A$4:$C$258,3,0),VLOOKUP(B168,[2]Planilha1!$A$4:$C$258,3,0)),0)</f>
        <v>0</v>
      </c>
      <c r="G168" s="287">
        <f>IFERROR(IFERROR(VLOOKUP(A168,[1]Planilha1!$A$4:$D$277,4,0),VLOOKUP(B168,[1]Planilha1!$A$4:$D$277,4,0)),0)</f>
        <v>0</v>
      </c>
      <c r="H168" s="287">
        <f t="shared" si="25"/>
        <v>758</v>
      </c>
      <c r="I168" s="235" t="s">
        <v>278</v>
      </c>
      <c r="J168" s="236">
        <v>1</v>
      </c>
      <c r="K168" s="237">
        <f>VLOOKUP(A168,CONT_ANTE!A:D,4,0)</f>
        <v>750</v>
      </c>
      <c r="L168" s="237" t="str">
        <f t="shared" si="22"/>
        <v>ok</v>
      </c>
      <c r="M168" s="238">
        <v>750</v>
      </c>
      <c r="N168" s="293">
        <f t="shared" si="23"/>
        <v>0</v>
      </c>
      <c r="O168" s="238">
        <f>SUMIF(SISTEMA!B:B,A168,SISTEMA!I:I)/J168</f>
        <v>758</v>
      </c>
      <c r="P168" s="238">
        <f>SUMIF(SISTEMA!B:B,B168,SISTEMA!I:I)</f>
        <v>0</v>
      </c>
      <c r="Q168" s="239">
        <f t="shared" si="21"/>
        <v>758</v>
      </c>
      <c r="R168" s="238">
        <f t="shared" si="24"/>
        <v>0</v>
      </c>
      <c r="S168" s="237">
        <f>IFERROR(VLOOKUP(A168,DIF_ANTE!A:D,4,0),"0")/J168</f>
        <v>-8</v>
      </c>
      <c r="T168" s="240">
        <f t="shared" si="26"/>
        <v>-8</v>
      </c>
      <c r="U168" s="241">
        <f t="shared" si="27"/>
        <v>0</v>
      </c>
      <c r="V168" s="242">
        <f>IFERROR(VLOOKUP(A168,CUSTO!A:C,3,0),VLOOKUP(B168,CUSTO!A:C,3,0))</f>
        <v>0</v>
      </c>
      <c r="W168" s="242">
        <f t="shared" si="28"/>
        <v>0</v>
      </c>
      <c r="X168" s="245">
        <f t="shared" si="29"/>
        <v>-1.0554089709762533E-2</v>
      </c>
      <c r="Y168" s="242">
        <f t="shared" si="30"/>
        <v>0</v>
      </c>
      <c r="Z168" s="243" t="s">
        <v>490</v>
      </c>
    </row>
    <row r="169" spans="1:26" ht="15" customHeight="1" x14ac:dyDescent="0.25">
      <c r="A169" s="233">
        <v>2901010005</v>
      </c>
      <c r="B169" s="233">
        <v>2901010006</v>
      </c>
      <c r="C169" s="234" t="s">
        <v>6383</v>
      </c>
      <c r="D169" s="287">
        <v>0</v>
      </c>
      <c r="E169" s="287">
        <f>IFERROR(IFERROR(VLOOKUP(B169,[1]Planilha1!$A$4:$C$277,3,0),VLOOKUP(A169,[1]Planilha1!$A$4:$C$277,3,0)),0)</f>
        <v>0</v>
      </c>
      <c r="F169" s="287">
        <f>IFERROR(IFERROR(VLOOKUP(A169,[2]Planilha1!$A$4:$C$258,3,0),VLOOKUP(B169,[2]Planilha1!$A$4:$C$258,3,0)),0)</f>
        <v>0</v>
      </c>
      <c r="G169" s="287">
        <f>IFERROR(IFERROR(VLOOKUP(A169,[1]Planilha1!$A$4:$D$277,4,0),VLOOKUP(B169,[1]Planilha1!$A$4:$D$277,4,0)),0)</f>
        <v>0</v>
      </c>
      <c r="H169" s="287">
        <f t="shared" si="25"/>
        <v>0</v>
      </c>
      <c r="I169" s="235" t="s">
        <v>278</v>
      </c>
      <c r="J169" s="236">
        <v>1</v>
      </c>
      <c r="K169" s="237">
        <f>VLOOKUP(A169,CONT_ANTE!A:D,4,0)</f>
        <v>0</v>
      </c>
      <c r="L169" s="237" t="str">
        <f t="shared" si="22"/>
        <v>ok</v>
      </c>
      <c r="M169" s="238">
        <v>0</v>
      </c>
      <c r="N169" s="293">
        <f t="shared" si="23"/>
        <v>0</v>
      </c>
      <c r="O169" s="238">
        <f>SUMIF(SISTEMA!B:B,A169,SISTEMA!I:I)/J169</f>
        <v>0</v>
      </c>
      <c r="P169" s="238">
        <f>SUMIF(SISTEMA!B:B,B169,SISTEMA!I:I)</f>
        <v>0</v>
      </c>
      <c r="Q169" s="239">
        <f t="shared" si="21"/>
        <v>0</v>
      </c>
      <c r="R169" s="238">
        <f t="shared" si="24"/>
        <v>0</v>
      </c>
      <c r="S169" s="237">
        <f>IFERROR(VLOOKUP(A169,DIF_ANTE!A:D,4,0),"0")/J169</f>
        <v>0</v>
      </c>
      <c r="T169" s="240">
        <f t="shared" si="26"/>
        <v>0</v>
      </c>
      <c r="U169" s="241">
        <f t="shared" si="27"/>
        <v>0</v>
      </c>
      <c r="V169" s="242" t="e">
        <f>IFERROR(VLOOKUP(A169,CUSTO!A:C,3,0),VLOOKUP(B169,CUSTO!A:C,3,0))</f>
        <v>#N/A</v>
      </c>
      <c r="W169" s="242">
        <f t="shared" si="28"/>
        <v>0</v>
      </c>
      <c r="X169" s="245" t="str">
        <f t="shared" si="29"/>
        <v/>
      </c>
      <c r="Y169" s="242" t="str">
        <f t="shared" si="30"/>
        <v>-</v>
      </c>
      <c r="Z169" s="243" t="s">
        <v>490</v>
      </c>
    </row>
    <row r="170" spans="1:26" ht="15" customHeight="1" x14ac:dyDescent="0.25">
      <c r="A170" s="233">
        <v>2901010004</v>
      </c>
      <c r="B170" s="233" t="s">
        <v>13340</v>
      </c>
      <c r="C170" s="234" t="s">
        <v>6382</v>
      </c>
      <c r="D170" s="287">
        <v>13125.001549042692</v>
      </c>
      <c r="E170" s="287">
        <f>IFERROR(IFERROR(VLOOKUP(B170,[1]Planilha1!$A$4:$C$277,3,0),VLOOKUP(A170,[1]Planilha1!$A$4:$C$277,3,0)),0)</f>
        <v>0</v>
      </c>
      <c r="F170" s="287">
        <f>IFERROR(IFERROR(VLOOKUP(A170,[2]Planilha1!$A$4:$C$258,3,0),VLOOKUP(B170,[2]Planilha1!$A$4:$C$258,3,0)),0)</f>
        <v>0</v>
      </c>
      <c r="G170" s="287">
        <f>IFERROR(IFERROR(VLOOKUP(A170,[1]Planilha1!$A$4:$D$277,4,0),VLOOKUP(B170,[1]Planilha1!$A$4:$D$277,4,0)),0)</f>
        <v>0</v>
      </c>
      <c r="H170" s="287">
        <f t="shared" si="25"/>
        <v>13125.001549042692</v>
      </c>
      <c r="I170" s="235" t="s">
        <v>278</v>
      </c>
      <c r="J170" s="236">
        <f>IFERROR(VLOOKUP(CONCILIÇÃO_COM_CERVEJA!$A170,'BASE PRODUTOS'!A:E,5,0),"")</f>
        <v>1.6138999999999999E-3</v>
      </c>
      <c r="K170" s="237">
        <f>VLOOKUP(A170,CONT_ANTE!A:D,4,0)</f>
        <v>13197</v>
      </c>
      <c r="L170" s="237" t="str">
        <f t="shared" si="22"/>
        <v>ok</v>
      </c>
      <c r="M170" s="238">
        <f>IFERROR(VLOOKUP(A170,CONTAGEM!B:G,6,0),VLOOKUP(B170,CONTAGEM!B:G,6,0))</f>
        <v>13197</v>
      </c>
      <c r="N170" s="293">
        <f t="shared" si="23"/>
        <v>0</v>
      </c>
      <c r="O170" s="238">
        <f>SUMIF(SISTEMA!B:B,A170,SISTEMA!I:I)/J170</f>
        <v>13125.001549042692</v>
      </c>
      <c r="P170" s="238">
        <f>SUMIF(SISTEMA!B:B,B170,SISTEMA!I:I)</f>
        <v>0</v>
      </c>
      <c r="Q170" s="239">
        <f t="shared" si="21"/>
        <v>13125.001549042692</v>
      </c>
      <c r="R170" s="238">
        <f t="shared" si="24"/>
        <v>0</v>
      </c>
      <c r="S170" s="237">
        <f>IFERROR(VLOOKUP(A170,DIF_ANTE!A:D,4,0),"0")/J170</f>
        <v>44611.469705252988</v>
      </c>
      <c r="T170" s="240">
        <f t="shared" si="26"/>
        <v>71.998450957307796</v>
      </c>
      <c r="U170" s="241">
        <f t="shared" si="27"/>
        <v>-44539.471254295684</v>
      </c>
      <c r="V170" s="242">
        <f>IFERROR(VLOOKUP(A170,CUSTO!A:C,3,0),VLOOKUP(B170,CUSTO!A:C,3,0))</f>
        <v>0</v>
      </c>
      <c r="W170" s="242">
        <f t="shared" si="28"/>
        <v>0</v>
      </c>
      <c r="X170" s="245">
        <f t="shared" si="29"/>
        <v>5.4855956159913137E-3</v>
      </c>
      <c r="Y170" s="242">
        <f t="shared" si="30"/>
        <v>0</v>
      </c>
      <c r="Z170" s="243" t="s">
        <v>490</v>
      </c>
    </row>
    <row r="171" spans="1:26" ht="15" customHeight="1" x14ac:dyDescent="0.25">
      <c r="A171" s="233">
        <v>2901030004</v>
      </c>
      <c r="B171" s="233">
        <v>2901030006</v>
      </c>
      <c r="C171" s="234" t="s">
        <v>6384</v>
      </c>
      <c r="D171" s="287">
        <v>19999</v>
      </c>
      <c r="E171" s="287">
        <f>IFERROR(IFERROR(VLOOKUP(B171,[1]Planilha1!$A$4:$C$277,3,0),VLOOKUP(A171,[1]Planilha1!$A$4:$C$277,3,0)),0)</f>
        <v>0</v>
      </c>
      <c r="F171" s="287">
        <f>IFERROR(IFERROR(VLOOKUP(A171,[2]Planilha1!$A$4:$C$258,3,0),VLOOKUP(B171,[2]Planilha1!$A$4:$C$258,3,0)),0)</f>
        <v>0</v>
      </c>
      <c r="G171" s="287">
        <f>IFERROR(IFERROR(VLOOKUP(A171,[1]Planilha1!$A$4:$D$277,4,0),VLOOKUP(B171,[1]Planilha1!$A$4:$D$277,4,0)),0)</f>
        <v>0</v>
      </c>
      <c r="H171" s="287">
        <f t="shared" si="25"/>
        <v>19999</v>
      </c>
      <c r="I171" s="235" t="s">
        <v>278</v>
      </c>
      <c r="J171" s="236">
        <v>1</v>
      </c>
      <c r="K171" s="237">
        <f>VLOOKUP(A171,CONT_ANTE!A:D,4,0)</f>
        <v>20000</v>
      </c>
      <c r="L171" s="237" t="str">
        <f t="shared" si="22"/>
        <v>ok</v>
      </c>
      <c r="M171" s="238">
        <f>IFERROR(VLOOKUP(A171,CONTAGEM!B:G,6,0),VLOOKUP(B171,CONTAGEM!B:G,6,0))</f>
        <v>20000</v>
      </c>
      <c r="N171" s="293">
        <f t="shared" si="23"/>
        <v>0</v>
      </c>
      <c r="O171" s="238">
        <f>SUMIF(SISTEMA!B:B,A171,SISTEMA!I:I)/J171</f>
        <v>0</v>
      </c>
      <c r="P171" s="238">
        <f>SUMIF(SISTEMA!B:B,B171,SISTEMA!I:I)</f>
        <v>19999</v>
      </c>
      <c r="Q171" s="239">
        <f t="shared" si="21"/>
        <v>19999</v>
      </c>
      <c r="R171" s="238">
        <f t="shared" si="24"/>
        <v>0</v>
      </c>
      <c r="S171" s="237">
        <f>IFERROR(VLOOKUP(A171,DIF_ANTE!A:D,4,0),"0")/J171</f>
        <v>1</v>
      </c>
      <c r="T171" s="240">
        <f t="shared" si="26"/>
        <v>1</v>
      </c>
      <c r="U171" s="241">
        <f t="shared" si="27"/>
        <v>0</v>
      </c>
      <c r="V171" s="242">
        <f>IFERROR(VLOOKUP(A171,CUSTO!A:C,3,0),VLOOKUP(B171,CUSTO!A:C,3,0))</f>
        <v>0</v>
      </c>
      <c r="W171" s="242">
        <f t="shared" si="28"/>
        <v>0</v>
      </c>
      <c r="X171" s="245">
        <f t="shared" si="29"/>
        <v>5.0002500125006248E-5</v>
      </c>
      <c r="Y171" s="242">
        <f t="shared" si="30"/>
        <v>0</v>
      </c>
      <c r="Z171" s="243" t="s">
        <v>490</v>
      </c>
    </row>
    <row r="172" spans="1:26" ht="15" customHeight="1" x14ac:dyDescent="0.25">
      <c r="A172" s="233">
        <v>681432</v>
      </c>
      <c r="B172" s="233" t="s">
        <v>13340</v>
      </c>
      <c r="C172" s="234" t="s">
        <v>539</v>
      </c>
      <c r="D172" s="287">
        <v>0</v>
      </c>
      <c r="E172" s="287">
        <f>IFERROR(IFERROR(VLOOKUP(B172,[1]Planilha1!$A$4:$C$277,3,0),VLOOKUP(A172,[1]Planilha1!$A$4:$C$277,3,0)),0)</f>
        <v>0</v>
      </c>
      <c r="F172" s="287">
        <f>IFERROR(IFERROR(VLOOKUP(A172,[2]Planilha1!$A$4:$C$258,3,0),VLOOKUP(B172,[2]Planilha1!$A$4:$C$258,3,0)),0)</f>
        <v>0</v>
      </c>
      <c r="G172" s="287">
        <f>IFERROR(IFERROR(VLOOKUP(A172,[1]Planilha1!$A$4:$D$277,4,0),VLOOKUP(B172,[1]Planilha1!$A$4:$D$277,4,0)),0)</f>
        <v>0</v>
      </c>
      <c r="H172" s="287">
        <f t="shared" si="25"/>
        <v>0</v>
      </c>
      <c r="I172" s="235" t="s">
        <v>233</v>
      </c>
      <c r="J172" s="236">
        <v>1</v>
      </c>
      <c r="K172" s="237">
        <f>VLOOKUP(A172,CONT_ANTE!A:D,4,0)</f>
        <v>3000</v>
      </c>
      <c r="L172" s="237" t="str">
        <f t="shared" si="22"/>
        <v>ok</v>
      </c>
      <c r="M172" s="238">
        <f>IFERROR(VLOOKUP(A172,CONTAGEM!B:G,6,0),VLOOKUP(B172,CONTAGEM!B:G,6,0))</f>
        <v>3000</v>
      </c>
      <c r="N172" s="293">
        <f t="shared" si="23"/>
        <v>11180.6249068323</v>
      </c>
      <c r="O172" s="238">
        <f>SUMIF(SISTEMA!B:B,A172,SISTEMA!I:I)/J172</f>
        <v>0</v>
      </c>
      <c r="P172" s="238">
        <f>SUMIF(SISTEMA!B:B,B172,SISTEMA!I:I)</f>
        <v>0</v>
      </c>
      <c r="Q172" s="239">
        <f t="shared" si="21"/>
        <v>0</v>
      </c>
      <c r="R172" s="238">
        <f t="shared" si="24"/>
        <v>0</v>
      </c>
      <c r="S172" s="237">
        <f>IFERROR(VLOOKUP(A172,DIF_ANTE!A:D,4,0),"0")/J172</f>
        <v>3000</v>
      </c>
      <c r="T172" s="240">
        <f t="shared" si="26"/>
        <v>3000</v>
      </c>
      <c r="U172" s="241">
        <f t="shared" si="27"/>
        <v>0</v>
      </c>
      <c r="V172" s="242">
        <f>IFERROR(VLOOKUP(A172,CUSTO!A:C,3,0),VLOOKUP(B172,CUSTO!A:C,3,0))</f>
        <v>3.7268749689440996</v>
      </c>
      <c r="W172" s="242">
        <f t="shared" si="28"/>
        <v>11180.6249068323</v>
      </c>
      <c r="X172" s="245" t="str">
        <f t="shared" si="29"/>
        <v/>
      </c>
      <c r="Y172" s="242">
        <f t="shared" si="30"/>
        <v>0</v>
      </c>
      <c r="Z172" s="243" t="s">
        <v>490</v>
      </c>
    </row>
    <row r="173" spans="1:26" ht="15" customHeight="1" x14ac:dyDescent="0.25">
      <c r="A173" s="233">
        <v>2701260001</v>
      </c>
      <c r="B173" s="233" t="s">
        <v>13340</v>
      </c>
      <c r="C173" s="234" t="s">
        <v>862</v>
      </c>
      <c r="D173" s="287">
        <v>2669</v>
      </c>
      <c r="E173" s="287">
        <f>IFERROR(IFERROR(VLOOKUP(B173,[1]Planilha1!$A$4:$C$277,3,0),VLOOKUP(A173,[1]Planilha1!$A$4:$C$277,3,0)),0)</f>
        <v>157</v>
      </c>
      <c r="F173" s="287">
        <f>IFERROR(IFERROR(VLOOKUP(A173,[2]Planilha1!$A$4:$C$258,3,0),VLOOKUP(B173,[2]Planilha1!$A$4:$C$258,3,0)),0)</f>
        <v>0</v>
      </c>
      <c r="G173" s="287">
        <f>IFERROR(IFERROR(VLOOKUP(A173,[1]Planilha1!$A$4:$D$277,4,0),VLOOKUP(B173,[1]Planilha1!$A$4:$D$277,4,0)),0)</f>
        <v>157</v>
      </c>
      <c r="H173" s="287">
        <f t="shared" si="25"/>
        <v>2669</v>
      </c>
      <c r="I173" s="235" t="s">
        <v>233</v>
      </c>
      <c r="J173" s="236">
        <v>1</v>
      </c>
      <c r="K173" s="237">
        <f>VLOOKUP(A173,CONT_ANTE!A:D,4,0)</f>
        <v>2700</v>
      </c>
      <c r="L173" s="237" t="str">
        <f t="shared" si="22"/>
        <v>!@##@!</v>
      </c>
      <c r="M173" s="238">
        <f>IFERROR(VLOOKUP(A173,CONTAGEM!B:G,6,0),VLOOKUP(B173,CONTAGEM!B:G,6,0))</f>
        <v>2686</v>
      </c>
      <c r="N173" s="293">
        <f t="shared" si="23"/>
        <v>725.97207999999989</v>
      </c>
      <c r="O173" s="238">
        <f>SUMIF(SISTEMA!B:B,A173,SISTEMA!I:I)/J173</f>
        <v>2669</v>
      </c>
      <c r="P173" s="238">
        <f>SUMIF(SISTEMA!B:B,B173,SISTEMA!I:I)</f>
        <v>0</v>
      </c>
      <c r="Q173" s="239">
        <f t="shared" si="21"/>
        <v>2669</v>
      </c>
      <c r="R173" s="238">
        <f t="shared" si="24"/>
        <v>721.37731999999994</v>
      </c>
      <c r="S173" s="237">
        <f>IFERROR(VLOOKUP(A173,DIF_ANTE!A:D,4,0),"0")/J173</f>
        <v>31</v>
      </c>
      <c r="T173" s="240">
        <f t="shared" si="26"/>
        <v>17</v>
      </c>
      <c r="U173" s="241">
        <f t="shared" si="27"/>
        <v>-14</v>
      </c>
      <c r="V173" s="242">
        <f>IFERROR(VLOOKUP(A173,CUSTO!A:C,3,0),VLOOKUP(B173,CUSTO!A:C,3,0))</f>
        <v>0.27027999999999996</v>
      </c>
      <c r="W173" s="242">
        <f t="shared" si="28"/>
        <v>4.5947599999999991</v>
      </c>
      <c r="X173" s="245">
        <f t="shared" si="29"/>
        <v>6.369426751592357E-3</v>
      </c>
      <c r="Y173" s="242">
        <f t="shared" si="30"/>
        <v>-3.7839199999999993</v>
      </c>
      <c r="Z173" s="243" t="s">
        <v>490</v>
      </c>
    </row>
    <row r="174" spans="1:26" s="151" customFormat="1" ht="15" customHeight="1" x14ac:dyDescent="0.25">
      <c r="A174" s="233">
        <v>2701260007</v>
      </c>
      <c r="B174" s="233" t="s">
        <v>13340</v>
      </c>
      <c r="C174" s="234" t="s">
        <v>11754</v>
      </c>
      <c r="D174" s="287">
        <v>989</v>
      </c>
      <c r="E174" s="287">
        <f>IFERROR(IFERROR(VLOOKUP(B174,[1]Planilha1!$A$4:$C$277,3,0),VLOOKUP(A174,[1]Planilha1!$A$4:$C$277,3,0)),0)</f>
        <v>0</v>
      </c>
      <c r="F174" s="287">
        <f>IFERROR(IFERROR(VLOOKUP(A174,[2]Planilha1!$A$4:$C$258,3,0),VLOOKUP(B174,[2]Planilha1!$A$4:$C$258,3,0)),0)</f>
        <v>0</v>
      </c>
      <c r="G174" s="287">
        <f>IFERROR(IFERROR(VLOOKUP(A174,[1]Planilha1!$A$4:$D$277,4,0),VLOOKUP(B174,[1]Planilha1!$A$4:$D$277,4,0)),0)</f>
        <v>0</v>
      </c>
      <c r="H174" s="287">
        <f t="shared" si="25"/>
        <v>989</v>
      </c>
      <c r="I174" s="235" t="s">
        <v>233</v>
      </c>
      <c r="J174" s="236">
        <v>1</v>
      </c>
      <c r="K174" s="237">
        <f>VLOOKUP(A174,CONT_ANTE!A:D,4,0)</f>
        <v>852</v>
      </c>
      <c r="L174" s="237" t="str">
        <f t="shared" si="22"/>
        <v>!@##@!</v>
      </c>
      <c r="M174" s="238">
        <f>IFERROR(VLOOKUP(A174,CONTAGEM!B:G,6,0),VLOOKUP(B174,CONTAGEM!B:G,6,0))</f>
        <v>830</v>
      </c>
      <c r="N174" s="293">
        <f t="shared" si="23"/>
        <v>366.37029999999999</v>
      </c>
      <c r="O174" s="238">
        <f>SUMIF(SISTEMA!B:B,A174,SISTEMA!I:I)/J174</f>
        <v>989</v>
      </c>
      <c r="P174" s="238">
        <f>SUMIF(SISTEMA!B:B,B174,SISTEMA!I:I)</f>
        <v>0</v>
      </c>
      <c r="Q174" s="239">
        <f t="shared" si="21"/>
        <v>989</v>
      </c>
      <c r="R174" s="238">
        <f t="shared" si="24"/>
        <v>436.55448999999999</v>
      </c>
      <c r="S174" s="237">
        <f>IFERROR(VLOOKUP(A174,DIF_ANTE!A:D,4,0),"0")/J174</f>
        <v>-137</v>
      </c>
      <c r="T174" s="240">
        <f t="shared" si="26"/>
        <v>-159</v>
      </c>
      <c r="U174" s="241">
        <f t="shared" si="27"/>
        <v>-22</v>
      </c>
      <c r="V174" s="242">
        <f>IFERROR(VLOOKUP(A174,CUSTO!A:C,3,0),VLOOKUP(B174,CUSTO!A:C,3,0))</f>
        <v>0.44140999999999997</v>
      </c>
      <c r="W174" s="242">
        <f t="shared" si="28"/>
        <v>-70.184190000000001</v>
      </c>
      <c r="X174" s="245">
        <f t="shared" si="29"/>
        <v>-0.16076845298281092</v>
      </c>
      <c r="Y174" s="242">
        <f t="shared" si="30"/>
        <v>-9.7110199999999995</v>
      </c>
      <c r="Z174" s="243" t="s">
        <v>490</v>
      </c>
    </row>
    <row r="175" spans="1:26" ht="15" customHeight="1" x14ac:dyDescent="0.25">
      <c r="A175" s="233">
        <v>2701260002</v>
      </c>
      <c r="B175" s="233" t="s">
        <v>13340</v>
      </c>
      <c r="C175" s="234" t="s">
        <v>11753</v>
      </c>
      <c r="D175" s="287">
        <v>99</v>
      </c>
      <c r="E175" s="287">
        <f>IFERROR(IFERROR(VLOOKUP(B175,[1]Planilha1!$A$4:$C$277,3,0),VLOOKUP(A175,[1]Planilha1!$A$4:$C$277,3,0)),0)</f>
        <v>1</v>
      </c>
      <c r="F175" s="287">
        <f>IFERROR(IFERROR(VLOOKUP(A175,[2]Planilha1!$A$4:$C$258,3,0),VLOOKUP(B175,[2]Planilha1!$A$4:$C$258,3,0)),0)</f>
        <v>0</v>
      </c>
      <c r="G175" s="287">
        <f>IFERROR(IFERROR(VLOOKUP(A175,[1]Planilha1!$A$4:$D$277,4,0),VLOOKUP(B175,[1]Planilha1!$A$4:$D$277,4,0)),0)</f>
        <v>1</v>
      </c>
      <c r="H175" s="287">
        <f t="shared" si="25"/>
        <v>99</v>
      </c>
      <c r="I175" s="235" t="s">
        <v>233</v>
      </c>
      <c r="J175" s="236">
        <v>1</v>
      </c>
      <c r="K175" s="237">
        <f>VLOOKUP(A175,CONT_ANTE!A:D,4,0)</f>
        <v>80</v>
      </c>
      <c r="L175" s="237" t="str">
        <f t="shared" si="22"/>
        <v>ok</v>
      </c>
      <c r="M175" s="238">
        <f>IFERROR(VLOOKUP(A175,CONTAGEM!B:G,6,0),VLOOKUP(B175,CONTAGEM!B:G,6,0))</f>
        <v>80</v>
      </c>
      <c r="N175" s="293">
        <f t="shared" si="23"/>
        <v>0.72560000000000002</v>
      </c>
      <c r="O175" s="238">
        <f>SUMIF(SISTEMA!B:B,A175,SISTEMA!I:I)/J175</f>
        <v>99</v>
      </c>
      <c r="P175" s="238">
        <f>SUMIF(SISTEMA!B:B,B175,SISTEMA!I:I)</f>
        <v>0</v>
      </c>
      <c r="Q175" s="239">
        <f t="shared" si="21"/>
        <v>99</v>
      </c>
      <c r="R175" s="238">
        <f t="shared" si="24"/>
        <v>0.89793000000000001</v>
      </c>
      <c r="S175" s="237">
        <f>IFERROR(VLOOKUP(A175,DIF_ANTE!A:D,4,0),"0")/J175</f>
        <v>-19</v>
      </c>
      <c r="T175" s="240">
        <f t="shared" si="26"/>
        <v>-19</v>
      </c>
      <c r="U175" s="241">
        <f t="shared" si="27"/>
        <v>0</v>
      </c>
      <c r="V175" s="242">
        <f>IFERROR(VLOOKUP(A175,CUSTO!A:C,3,0),VLOOKUP(B175,CUSTO!A:C,3,0))</f>
        <v>9.0699999999999999E-3</v>
      </c>
      <c r="W175" s="242">
        <f t="shared" si="28"/>
        <v>-0.17233000000000001</v>
      </c>
      <c r="X175" s="245">
        <f t="shared" si="29"/>
        <v>-0.19191919191919191</v>
      </c>
      <c r="Y175" s="242">
        <f t="shared" si="30"/>
        <v>0</v>
      </c>
      <c r="Z175" s="243" t="s">
        <v>490</v>
      </c>
    </row>
    <row r="176" spans="1:26" ht="15" customHeight="1" x14ac:dyDescent="0.25">
      <c r="A176" s="233">
        <v>2901260001</v>
      </c>
      <c r="B176" s="233" t="s">
        <v>13340</v>
      </c>
      <c r="C176" s="234" t="s">
        <v>895</v>
      </c>
      <c r="D176" s="287">
        <v>7053</v>
      </c>
      <c r="E176" s="287">
        <f>IFERROR(IFERROR(VLOOKUP(B176,[1]Planilha1!$A$4:$C$277,3,0),VLOOKUP(A176,[1]Planilha1!$A$4:$C$277,3,0)),0)</f>
        <v>0</v>
      </c>
      <c r="F176" s="287">
        <f>IFERROR(IFERROR(VLOOKUP(A176,[2]Planilha1!$A$4:$C$258,3,0),VLOOKUP(B176,[2]Planilha1!$A$4:$C$258,3,0)),0)</f>
        <v>0</v>
      </c>
      <c r="G176" s="287">
        <f>IFERROR(IFERROR(VLOOKUP(A176,[1]Planilha1!$A$4:$D$277,4,0),VLOOKUP(B176,[1]Planilha1!$A$4:$D$277,4,0)),0)</f>
        <v>0</v>
      </c>
      <c r="H176" s="287">
        <f t="shared" si="25"/>
        <v>7053</v>
      </c>
      <c r="I176" s="235" t="s">
        <v>233</v>
      </c>
      <c r="J176" s="236">
        <v>1</v>
      </c>
      <c r="K176" s="237">
        <f>VLOOKUP(A176,CONT_ANTE!A:D,4,0)</f>
        <v>7185</v>
      </c>
      <c r="L176" s="237" t="str">
        <f t="shared" si="22"/>
        <v>ok</v>
      </c>
      <c r="M176" s="238">
        <f>IFERROR(VLOOKUP(A176,CONTAGEM!B:G,6,0),VLOOKUP(B176,CONTAGEM!B:G,6,0))</f>
        <v>7185</v>
      </c>
      <c r="N176" s="293">
        <f t="shared" si="23"/>
        <v>0</v>
      </c>
      <c r="O176" s="238">
        <f>SUMIF(SISTEMA!B:B,A176,SISTEMA!I:I)/J176</f>
        <v>7053</v>
      </c>
      <c r="P176" s="238">
        <f>SUMIF(SISTEMA!B:B,B176,SISTEMA!I:I)</f>
        <v>0</v>
      </c>
      <c r="Q176" s="239">
        <f t="shared" si="21"/>
        <v>7053</v>
      </c>
      <c r="R176" s="238">
        <f t="shared" si="24"/>
        <v>0</v>
      </c>
      <c r="S176" s="237">
        <f>IFERROR(VLOOKUP(A176,DIF_ANTE!A:D,4,0),"0")/J176</f>
        <v>132</v>
      </c>
      <c r="T176" s="240">
        <f t="shared" si="26"/>
        <v>132</v>
      </c>
      <c r="U176" s="241">
        <f t="shared" si="27"/>
        <v>0</v>
      </c>
      <c r="V176" s="242">
        <f>IFERROR(VLOOKUP(A176,CUSTO!A:C,3,0),VLOOKUP(B176,CUSTO!A:C,3,0))</f>
        <v>0</v>
      </c>
      <c r="W176" s="242">
        <f t="shared" si="28"/>
        <v>0</v>
      </c>
      <c r="X176" s="245">
        <f t="shared" si="29"/>
        <v>1.8715440238196511E-2</v>
      </c>
      <c r="Y176" s="242">
        <f t="shared" si="30"/>
        <v>0</v>
      </c>
      <c r="Z176" s="243" t="s">
        <v>490</v>
      </c>
    </row>
    <row r="177" spans="1:27" ht="15" customHeight="1" x14ac:dyDescent="0.25">
      <c r="A177" s="233">
        <v>2701260003</v>
      </c>
      <c r="B177" s="233" t="s">
        <v>13340</v>
      </c>
      <c r="C177" s="234" t="s">
        <v>863</v>
      </c>
      <c r="D177" s="287">
        <v>676</v>
      </c>
      <c r="E177" s="287">
        <f>IFERROR(IFERROR(VLOOKUP(B177,[1]Planilha1!$A$4:$C$277,3,0),VLOOKUP(A177,[1]Planilha1!$A$4:$C$277,3,0)),0)</f>
        <v>400</v>
      </c>
      <c r="F177" s="287">
        <f>IFERROR(IFERROR(VLOOKUP(A177,[2]Planilha1!$A$4:$C$258,3,0),VLOOKUP(B177,[2]Planilha1!$A$4:$C$258,3,0)),0)</f>
        <v>381</v>
      </c>
      <c r="G177" s="287">
        <f>IFERROR(IFERROR(VLOOKUP(A177,[1]Planilha1!$A$4:$D$277,4,0),VLOOKUP(B177,[1]Planilha1!$A$4:$D$277,4,0)),0)</f>
        <v>781</v>
      </c>
      <c r="H177" s="287">
        <f t="shared" si="25"/>
        <v>295</v>
      </c>
      <c r="I177" s="235" t="s">
        <v>233</v>
      </c>
      <c r="J177" s="236">
        <v>1</v>
      </c>
      <c r="K177" s="237">
        <f>VLOOKUP(A177,CONT_ANTE!A:D,4,0)</f>
        <v>715</v>
      </c>
      <c r="L177" s="237" t="str">
        <f t="shared" si="22"/>
        <v>ok</v>
      </c>
      <c r="M177" s="238">
        <f>IFERROR(VLOOKUP(A177,CONTAGEM!B:G,6,0),VLOOKUP(B177,CONTAGEM!B:G,6,0))</f>
        <v>385</v>
      </c>
      <c r="N177" s="293">
        <f t="shared" si="23"/>
        <v>134.04544999999996</v>
      </c>
      <c r="O177" s="238">
        <f>SUMIF(SISTEMA!B:B,A177,SISTEMA!I:I)/J177</f>
        <v>295</v>
      </c>
      <c r="P177" s="238">
        <f>SUMIF(SISTEMA!B:B,B177,SISTEMA!I:I)</f>
        <v>0</v>
      </c>
      <c r="Q177" s="239">
        <f t="shared" si="21"/>
        <v>295</v>
      </c>
      <c r="R177" s="238">
        <f t="shared" si="24"/>
        <v>102.71014999999998</v>
      </c>
      <c r="S177" s="237">
        <f>IFERROR(VLOOKUP(A177,DIF_ANTE!A:D,4,0),"0")/J177</f>
        <v>39</v>
      </c>
      <c r="T177" s="240">
        <f t="shared" si="26"/>
        <v>90</v>
      </c>
      <c r="U177" s="241">
        <f t="shared" si="27"/>
        <v>51</v>
      </c>
      <c r="V177" s="242">
        <f>IFERROR(VLOOKUP(A177,CUSTO!A:C,3,0),VLOOKUP(B177,CUSTO!A:C,3,0))</f>
        <v>0.34816999999999992</v>
      </c>
      <c r="W177" s="242">
        <f t="shared" si="28"/>
        <v>31.335299999999993</v>
      </c>
      <c r="X177" s="245">
        <f t="shared" si="29"/>
        <v>0.30508474576271188</v>
      </c>
      <c r="Y177" s="242">
        <f t="shared" si="30"/>
        <v>17.756669999999996</v>
      </c>
      <c r="Z177" s="243" t="s">
        <v>490</v>
      </c>
    </row>
    <row r="178" spans="1:27" ht="15" customHeight="1" x14ac:dyDescent="0.25">
      <c r="A178" s="233">
        <v>2701260004</v>
      </c>
      <c r="B178" s="233" t="s">
        <v>13340</v>
      </c>
      <c r="C178" s="234" t="s">
        <v>864</v>
      </c>
      <c r="D178" s="287">
        <v>3521</v>
      </c>
      <c r="E178" s="287">
        <f>IFERROR(IFERROR(VLOOKUP(B178,[1]Planilha1!$A$4:$C$277,3,0),VLOOKUP(A178,[1]Planilha1!$A$4:$C$277,3,0)),0)</f>
        <v>0</v>
      </c>
      <c r="F178" s="287">
        <f>IFERROR(IFERROR(VLOOKUP(A178,[2]Planilha1!$A$4:$C$258,3,0),VLOOKUP(B178,[2]Planilha1!$A$4:$C$258,3,0)),0)</f>
        <v>0</v>
      </c>
      <c r="G178" s="287">
        <f>IFERROR(IFERROR(VLOOKUP(A178,[1]Planilha1!$A$4:$D$277,4,0),VLOOKUP(B178,[1]Planilha1!$A$4:$D$277,4,0)),0)</f>
        <v>0</v>
      </c>
      <c r="H178" s="287">
        <f t="shared" si="25"/>
        <v>3521</v>
      </c>
      <c r="I178" s="235" t="s">
        <v>233</v>
      </c>
      <c r="J178" s="236">
        <v>1</v>
      </c>
      <c r="K178" s="237">
        <f>VLOOKUP(A178,CONT_ANTE!A:D,4,0)</f>
        <v>3520</v>
      </c>
      <c r="L178" s="237" t="str">
        <f t="shared" si="22"/>
        <v>ok</v>
      </c>
      <c r="M178" s="238">
        <f>IFERROR(VLOOKUP(A178,CONTAGEM!B:G,6,0),VLOOKUP(B178,CONTAGEM!B:G,6,0))</f>
        <v>3520</v>
      </c>
      <c r="N178" s="293">
        <f t="shared" si="23"/>
        <v>13118.59989068323</v>
      </c>
      <c r="O178" s="238">
        <f>SUMIF(SISTEMA!B:B,A178,SISTEMA!I:I)/J178</f>
        <v>3521</v>
      </c>
      <c r="P178" s="238">
        <f>SUMIF(SISTEMA!B:B,B178,SISTEMA!I:I)</f>
        <v>0</v>
      </c>
      <c r="Q178" s="239">
        <f t="shared" si="21"/>
        <v>3521</v>
      </c>
      <c r="R178" s="238">
        <f t="shared" si="24"/>
        <v>13122.326765652175</v>
      </c>
      <c r="S178" s="237">
        <f>IFERROR(VLOOKUP(A178,DIF_ANTE!A:D,4,0),"0")/J178</f>
        <v>-1</v>
      </c>
      <c r="T178" s="240">
        <f t="shared" si="26"/>
        <v>-1</v>
      </c>
      <c r="U178" s="241">
        <f t="shared" si="27"/>
        <v>0</v>
      </c>
      <c r="V178" s="242">
        <f>IFERROR(VLOOKUP(A178,CUSTO!A:C,3,0),VLOOKUP(B178,CUSTO!A:C,3,0))</f>
        <v>3.7268749689440996</v>
      </c>
      <c r="W178" s="242">
        <f t="shared" si="28"/>
        <v>-3.7268749689440996</v>
      </c>
      <c r="X178" s="245">
        <f t="shared" si="29"/>
        <v>-2.8401022436807724E-4</v>
      </c>
      <c r="Y178" s="242">
        <f t="shared" si="30"/>
        <v>0</v>
      </c>
      <c r="Z178" s="243" t="s">
        <v>490</v>
      </c>
    </row>
    <row r="179" spans="1:27" ht="15" customHeight="1" x14ac:dyDescent="0.25">
      <c r="A179" s="233">
        <v>684131</v>
      </c>
      <c r="B179" s="233" t="s">
        <v>13340</v>
      </c>
      <c r="C179" s="234" t="s">
        <v>538</v>
      </c>
      <c r="D179" s="287">
        <v>0</v>
      </c>
      <c r="E179" s="287">
        <f>IFERROR(IFERROR(VLOOKUP(B179,[1]Planilha1!$A$4:$C$277,3,0),VLOOKUP(A179,[1]Planilha1!$A$4:$C$277,3,0)),0)</f>
        <v>0</v>
      </c>
      <c r="F179" s="287">
        <f>IFERROR(IFERROR(VLOOKUP(A179,[2]Planilha1!$A$4:$C$258,3,0),VLOOKUP(B179,[2]Planilha1!$A$4:$C$258,3,0)),0)</f>
        <v>0</v>
      </c>
      <c r="G179" s="287">
        <f>IFERROR(IFERROR(VLOOKUP(A179,[1]Planilha1!$A$4:$D$277,4,0),VLOOKUP(B179,[1]Planilha1!$A$4:$D$277,4,0)),0)</f>
        <v>0</v>
      </c>
      <c r="H179" s="287">
        <f t="shared" si="25"/>
        <v>0</v>
      </c>
      <c r="I179" s="235" t="s">
        <v>233</v>
      </c>
      <c r="J179" s="236">
        <v>1</v>
      </c>
      <c r="K179" s="237">
        <f>VLOOKUP(A179,CONT_ANTE!A:D,4,0)</f>
        <v>0</v>
      </c>
      <c r="L179" s="237" t="str">
        <f t="shared" si="22"/>
        <v>ok</v>
      </c>
      <c r="M179" s="238">
        <f>IFERROR(VLOOKUP(A179,CONTAGEM!B:G,6,0),VLOOKUP(B179,CONTAGEM!B:G,6,0))</f>
        <v>0</v>
      </c>
      <c r="N179" s="293">
        <f t="shared" si="23"/>
        <v>0</v>
      </c>
      <c r="O179" s="238">
        <f>SUMIF(SISTEMA!B:B,A179,SISTEMA!I:I)/J179</f>
        <v>0</v>
      </c>
      <c r="P179" s="238">
        <f>SUMIF(SISTEMA!B:B,B179,SISTEMA!I:I)</f>
        <v>0</v>
      </c>
      <c r="Q179" s="239">
        <f t="shared" si="21"/>
        <v>0</v>
      </c>
      <c r="R179" s="238">
        <f t="shared" si="24"/>
        <v>0</v>
      </c>
      <c r="S179" s="237">
        <f>IFERROR(VLOOKUP(A179,DIF_ANTE!A:D,4,0),"0")/J179</f>
        <v>0</v>
      </c>
      <c r="T179" s="240">
        <f t="shared" si="26"/>
        <v>0</v>
      </c>
      <c r="U179" s="241">
        <f t="shared" si="27"/>
        <v>0</v>
      </c>
      <c r="V179" s="242">
        <f>IFERROR(VLOOKUP(A179,CUSTO!A:C,3,0),VLOOKUP(B179,CUSTO!A:C,3,0))</f>
        <v>3.7268749689440996</v>
      </c>
      <c r="W179" s="242">
        <f t="shared" si="28"/>
        <v>0</v>
      </c>
      <c r="X179" s="245" t="str">
        <f t="shared" si="29"/>
        <v/>
      </c>
      <c r="Y179" s="242">
        <f t="shared" si="30"/>
        <v>0</v>
      </c>
      <c r="Z179" s="243" t="s">
        <v>490</v>
      </c>
    </row>
    <row r="180" spans="1:27" ht="15" customHeight="1" x14ac:dyDescent="0.25">
      <c r="A180" s="233">
        <v>2701140001</v>
      </c>
      <c r="B180" s="233" t="s">
        <v>13340</v>
      </c>
      <c r="C180" s="234" t="s">
        <v>797</v>
      </c>
      <c r="D180" s="287">
        <v>47376</v>
      </c>
      <c r="E180" s="287">
        <f>IFERROR(IFERROR(VLOOKUP(B180,[1]Planilha1!$A$4:$C$277,3,0),VLOOKUP(A180,[1]Planilha1!$A$4:$C$277,3,0)),0)</f>
        <v>47376</v>
      </c>
      <c r="F180" s="287">
        <f>IFERROR(IFERROR(VLOOKUP(A180,[2]Planilha1!$A$4:$C$258,3,0),VLOOKUP(B180,[2]Planilha1!$A$4:$C$258,3,0)),0)</f>
        <v>0</v>
      </c>
      <c r="G180" s="287">
        <f>IFERROR(IFERROR(VLOOKUP(A180,[1]Planilha1!$A$4:$D$277,4,0),VLOOKUP(B180,[1]Planilha1!$A$4:$D$277,4,0)),0)</f>
        <v>47376</v>
      </c>
      <c r="H180" s="287">
        <f t="shared" si="25"/>
        <v>47376</v>
      </c>
      <c r="I180" s="235" t="s">
        <v>111</v>
      </c>
      <c r="J180" s="236">
        <v>1</v>
      </c>
      <c r="K180" s="237">
        <f>VLOOKUP(A180,CONT_ANTE!A:D,4,0)</f>
        <v>39984</v>
      </c>
      <c r="L180" s="237" t="str">
        <f t="shared" si="22"/>
        <v>ok</v>
      </c>
      <c r="M180" s="238">
        <f>IFERROR(VLOOKUP(A180,CONTAGEM!B:G,6,0),VLOOKUP(B180,CONTAGEM!B:G,6,0))-4368</f>
        <v>39984</v>
      </c>
      <c r="N180" s="293">
        <f t="shared" si="23"/>
        <v>13351.915393939391</v>
      </c>
      <c r="O180" s="238">
        <f>SUMIF(SISTEMA!B:B,A180,SISTEMA!I:I)/J180</f>
        <v>47376</v>
      </c>
      <c r="P180" s="238">
        <f>SUMIF(SISTEMA!B:B,B180,SISTEMA!I:I)</f>
        <v>0</v>
      </c>
      <c r="Q180" s="239">
        <f t="shared" si="21"/>
        <v>47376</v>
      </c>
      <c r="R180" s="238">
        <f t="shared" si="24"/>
        <v>15820.336727272725</v>
      </c>
      <c r="S180" s="237">
        <f>IFERROR(VLOOKUP(A180,DIF_ANTE!A:D,4,0),"0")/J180</f>
        <v>-7392</v>
      </c>
      <c r="T180" s="240">
        <f t="shared" si="26"/>
        <v>-7392</v>
      </c>
      <c r="U180" s="241">
        <f t="shared" si="27"/>
        <v>0</v>
      </c>
      <c r="V180" s="242">
        <f>IFERROR(VLOOKUP(A180,CUSTO!A:C,3,0),VLOOKUP(B180,CUSTO!A:C,3,0))</f>
        <v>0.33393145743145736</v>
      </c>
      <c r="W180" s="242">
        <f t="shared" si="28"/>
        <v>-2468.4213333333328</v>
      </c>
      <c r="X180" s="245">
        <f t="shared" si="29"/>
        <v>-0.15602836879432624</v>
      </c>
      <c r="Y180" s="242">
        <f t="shared" si="30"/>
        <v>0</v>
      </c>
      <c r="Z180" s="243" t="s">
        <v>490</v>
      </c>
    </row>
    <row r="181" spans="1:27" ht="15" customHeight="1" x14ac:dyDescent="0.25">
      <c r="A181" s="233">
        <v>2701140004</v>
      </c>
      <c r="B181" s="233" t="s">
        <v>13340</v>
      </c>
      <c r="C181" s="234" t="s">
        <v>798</v>
      </c>
      <c r="D181" s="287">
        <v>22731</v>
      </c>
      <c r="E181" s="287">
        <f>IFERROR(IFERROR(VLOOKUP(B181,[1]Planilha1!$A$4:$C$277,3,0),VLOOKUP(A181,[1]Planilha1!$A$4:$C$277,3,0)),0)</f>
        <v>22731</v>
      </c>
      <c r="F181" s="287">
        <f>IFERROR(IFERROR(VLOOKUP(A181,[2]Planilha1!$A$4:$C$258,3,0),VLOOKUP(B181,[2]Planilha1!$A$4:$C$258,3,0)),0)</f>
        <v>0</v>
      </c>
      <c r="G181" s="287">
        <f>IFERROR(IFERROR(VLOOKUP(A181,[1]Planilha1!$A$4:$D$277,4,0),VLOOKUP(B181,[1]Planilha1!$A$4:$D$277,4,0)),0)</f>
        <v>22731</v>
      </c>
      <c r="H181" s="287">
        <f t="shared" si="25"/>
        <v>22731</v>
      </c>
      <c r="I181" s="235" t="s">
        <v>111</v>
      </c>
      <c r="J181" s="236">
        <v>1</v>
      </c>
      <c r="K181" s="237">
        <f>VLOOKUP(A181,CONT_ANTE!A:D,4,0)</f>
        <v>19176</v>
      </c>
      <c r="L181" s="237" t="str">
        <f t="shared" si="22"/>
        <v>ok</v>
      </c>
      <c r="M181" s="238">
        <f>IFERROR(VLOOKUP(A181,CONTAGEM!B:G,6,0),VLOOKUP(B181,CONTAGEM!B:G,6,0))-5720</f>
        <v>19176</v>
      </c>
      <c r="N181" s="293">
        <f t="shared" si="23"/>
        <v>8105.9909737789239</v>
      </c>
      <c r="O181" s="238">
        <f>SUMIF(SISTEMA!B:B,A181,SISTEMA!I:I)/J181</f>
        <v>22731</v>
      </c>
      <c r="P181" s="238">
        <f>SUMIF(SISTEMA!B:B,B181,SISTEMA!I:I)</f>
        <v>0</v>
      </c>
      <c r="Q181" s="239">
        <f t="shared" si="21"/>
        <v>22731</v>
      </c>
      <c r="R181" s="238">
        <f t="shared" si="24"/>
        <v>9608.7443066838096</v>
      </c>
      <c r="S181" s="237">
        <f>IFERROR(VLOOKUP(A181,DIF_ANTE!A:D,4,0),"0")/J181</f>
        <v>-3555</v>
      </c>
      <c r="T181" s="240">
        <f t="shared" si="26"/>
        <v>-3555</v>
      </c>
      <c r="U181" s="241">
        <f t="shared" si="27"/>
        <v>0</v>
      </c>
      <c r="V181" s="242">
        <f>IFERROR(VLOOKUP(A181,CUSTO!A:C,3,0),VLOOKUP(B181,CUSTO!A:C,3,0))</f>
        <v>0.42271542416452462</v>
      </c>
      <c r="W181" s="242">
        <f t="shared" si="28"/>
        <v>-1502.7533329048849</v>
      </c>
      <c r="X181" s="245">
        <f t="shared" si="29"/>
        <v>-0.15639435132638246</v>
      </c>
      <c r="Y181" s="242">
        <f t="shared" si="30"/>
        <v>0</v>
      </c>
      <c r="Z181" s="243" t="s">
        <v>490</v>
      </c>
    </row>
    <row r="182" spans="1:27" s="22" customFormat="1" ht="15" customHeight="1" x14ac:dyDescent="0.25">
      <c r="A182" s="233">
        <v>2701140038</v>
      </c>
      <c r="B182" s="233" t="s">
        <v>13340</v>
      </c>
      <c r="C182" s="234" t="s">
        <v>824</v>
      </c>
      <c r="D182" s="287">
        <v>0</v>
      </c>
      <c r="E182" s="287">
        <f>IFERROR(IFERROR(VLOOKUP(B182,[1]Planilha1!$A$4:$C$277,3,0),VLOOKUP(A182,[1]Planilha1!$A$4:$C$277,3,0)),0)</f>
        <v>0</v>
      </c>
      <c r="F182" s="287">
        <f>IFERROR(IFERROR(VLOOKUP(A182,[2]Planilha1!$A$4:$C$258,3,0),VLOOKUP(B182,[2]Planilha1!$A$4:$C$258,3,0)),0)</f>
        <v>0</v>
      </c>
      <c r="G182" s="287">
        <f>IFERROR(IFERROR(VLOOKUP(A182,[1]Planilha1!$A$4:$D$277,4,0),VLOOKUP(B182,[1]Planilha1!$A$4:$D$277,4,0)),0)</f>
        <v>0</v>
      </c>
      <c r="H182" s="287">
        <f t="shared" si="25"/>
        <v>0</v>
      </c>
      <c r="I182" s="235" t="s">
        <v>111</v>
      </c>
      <c r="J182" s="236">
        <v>1</v>
      </c>
      <c r="K182" s="237">
        <f>VLOOKUP(A182,CONT_ANTE!A:D,4,0)</f>
        <v>0</v>
      </c>
      <c r="L182" s="237" t="str">
        <f t="shared" si="22"/>
        <v>ok</v>
      </c>
      <c r="M182" s="238">
        <v>0</v>
      </c>
      <c r="N182" s="293">
        <f t="shared" si="23"/>
        <v>0</v>
      </c>
      <c r="O182" s="238">
        <f>SUMIF(SISTEMA!B:B,A182,SISTEMA!I:I)/J182</f>
        <v>0</v>
      </c>
      <c r="P182" s="238">
        <f>SUMIF(SISTEMA!B:B,B182,SISTEMA!I:I)</f>
        <v>0</v>
      </c>
      <c r="Q182" s="239">
        <f t="shared" si="21"/>
        <v>0</v>
      </c>
      <c r="R182" s="238">
        <f t="shared" si="24"/>
        <v>0</v>
      </c>
      <c r="S182" s="237">
        <f>IFERROR(VLOOKUP(A182,DIF_ANTE!A:D,4,0),"0")/J182</f>
        <v>0</v>
      </c>
      <c r="T182" s="240">
        <f t="shared" si="26"/>
        <v>0</v>
      </c>
      <c r="U182" s="241">
        <f t="shared" si="27"/>
        <v>0</v>
      </c>
      <c r="V182" s="242">
        <f>IFERROR(VLOOKUP(A182,CUSTO!A:C,3,0),VLOOKUP(B182,CUSTO!A:C,3,0))</f>
        <v>3.7268749689440996</v>
      </c>
      <c r="W182" s="242">
        <f t="shared" si="28"/>
        <v>0</v>
      </c>
      <c r="X182" s="245" t="str">
        <f t="shared" si="29"/>
        <v/>
      </c>
      <c r="Y182" s="242">
        <f t="shared" si="30"/>
        <v>0</v>
      </c>
      <c r="Z182" s="243" t="s">
        <v>490</v>
      </c>
    </row>
    <row r="183" spans="1:27" s="215" customFormat="1" ht="15" customHeight="1" x14ac:dyDescent="0.25">
      <c r="A183" s="263">
        <v>2701140003</v>
      </c>
      <c r="B183" s="263" t="s">
        <v>13340</v>
      </c>
      <c r="C183" s="264" t="s">
        <v>4267</v>
      </c>
      <c r="D183" s="299">
        <v>113604</v>
      </c>
      <c r="E183" s="287">
        <f>IFERROR(IFERROR(VLOOKUP(B183,[1]Planilha1!$A$4:$C$277,3,0),VLOOKUP(A183,[1]Planilha1!$A$4:$C$277,3,0)),0)</f>
        <v>113604</v>
      </c>
      <c r="F183" s="287">
        <f>IFERROR(IFERROR(VLOOKUP(A183,[2]Planilha1!$A$4:$C$258,3,0),VLOOKUP(B183,[2]Planilha1!$A$4:$C$258,3,0)),0)</f>
        <v>0</v>
      </c>
      <c r="G183" s="287">
        <f>IFERROR(IFERROR(VLOOKUP(A183,[1]Planilha1!$A$4:$D$277,4,0),VLOOKUP(B183,[1]Planilha1!$A$4:$D$277,4,0)),0)</f>
        <v>113604</v>
      </c>
      <c r="H183" s="287">
        <f t="shared" si="25"/>
        <v>113604</v>
      </c>
      <c r="I183" s="265" t="s">
        <v>111</v>
      </c>
      <c r="J183" s="266">
        <v>1</v>
      </c>
      <c r="K183" s="237">
        <f>VLOOKUP(A183,CONT_ANTE!A:D,4,0)</f>
        <v>28920</v>
      </c>
      <c r="L183" s="237" t="str">
        <f t="shared" si="22"/>
        <v>!@##@!</v>
      </c>
      <c r="M183" s="238">
        <f>IFERROR(VLOOKUP(A183,CONTAGEM!B:G,6,0),VLOOKUP(B183,CONTAGEM!B:G,6,0))-29304</f>
        <v>109560</v>
      </c>
      <c r="N183" s="293">
        <f t="shared" si="23"/>
        <v>42565.869140624993</v>
      </c>
      <c r="O183" s="238">
        <f>SUMIF(SISTEMA!B:B,A183,SISTEMA!I:I)/J183</f>
        <v>113604</v>
      </c>
      <c r="P183" s="238">
        <f>SUMIF(SISTEMA!B:B,B183,SISTEMA!I:I)</f>
        <v>0</v>
      </c>
      <c r="Q183" s="239">
        <f t="shared" si="21"/>
        <v>113604</v>
      </c>
      <c r="R183" s="238">
        <f t="shared" si="24"/>
        <v>44137.029918323853</v>
      </c>
      <c r="S183" s="237">
        <f>IFERROR(VLOOKUP(A183,DIF_ANTE!A:D,4,0),"0")/J183</f>
        <v>-84684</v>
      </c>
      <c r="T183" s="240">
        <f t="shared" si="26"/>
        <v>-4044</v>
      </c>
      <c r="U183" s="241">
        <f t="shared" si="27"/>
        <v>80640</v>
      </c>
      <c r="V183" s="242">
        <f>IFERROR(VLOOKUP(A183,CUSTO!A:C,3,0),VLOOKUP(B183,CUSTO!A:C,3,0))</f>
        <v>0.38851651278409083</v>
      </c>
      <c r="W183" s="242">
        <f t="shared" si="28"/>
        <v>-1571.1607776988633</v>
      </c>
      <c r="X183" s="245">
        <f t="shared" si="29"/>
        <v>-3.5597338121897117E-2</v>
      </c>
      <c r="Y183" s="242">
        <f t="shared" si="30"/>
        <v>31329.971590909085</v>
      </c>
      <c r="Z183" s="267" t="s">
        <v>490</v>
      </c>
    </row>
    <row r="184" spans="1:27" ht="15" customHeight="1" x14ac:dyDescent="0.25">
      <c r="A184" s="233">
        <v>2701140007</v>
      </c>
      <c r="B184" s="233" t="s">
        <v>13340</v>
      </c>
      <c r="C184" s="234" t="s">
        <v>1754</v>
      </c>
      <c r="D184" s="287">
        <v>0</v>
      </c>
      <c r="E184" s="287">
        <f>IFERROR(IFERROR(VLOOKUP(B184,[1]Planilha1!$A$4:$C$277,3,0),VLOOKUP(A184,[1]Planilha1!$A$4:$C$277,3,0)),0)</f>
        <v>0</v>
      </c>
      <c r="F184" s="287">
        <f>IFERROR(IFERROR(VLOOKUP(A184,[2]Planilha1!$A$4:$C$258,3,0),VLOOKUP(B184,[2]Planilha1!$A$4:$C$258,3,0)),0)</f>
        <v>0</v>
      </c>
      <c r="G184" s="287">
        <f>IFERROR(IFERROR(VLOOKUP(A184,[1]Planilha1!$A$4:$D$277,4,0),VLOOKUP(B184,[1]Planilha1!$A$4:$D$277,4,0)),0)</f>
        <v>0</v>
      </c>
      <c r="H184" s="287">
        <f t="shared" si="25"/>
        <v>0</v>
      </c>
      <c r="I184" s="235" t="s">
        <v>111</v>
      </c>
      <c r="J184" s="236">
        <v>1</v>
      </c>
      <c r="K184" s="237">
        <f>VLOOKUP(A184,CONT_ANTE!A:D,4,0)</f>
        <v>0</v>
      </c>
      <c r="L184" s="237" t="str">
        <f t="shared" si="22"/>
        <v>ok</v>
      </c>
      <c r="M184" s="238">
        <f>IFERROR(VLOOKUP(A184,CONTAGEM!B:G,6,0),VLOOKUP(B184,CONTAGEM!B:G,6,0))</f>
        <v>0</v>
      </c>
      <c r="N184" s="293">
        <f t="shared" si="23"/>
        <v>0</v>
      </c>
      <c r="O184" s="238">
        <f>SUMIF(SISTEMA!B:B,A184,SISTEMA!I:I)/J184</f>
        <v>0</v>
      </c>
      <c r="P184" s="238">
        <f>SUMIF(SISTEMA!B:B,B184,SISTEMA!I:I)</f>
        <v>0</v>
      </c>
      <c r="Q184" s="239">
        <f t="shared" si="21"/>
        <v>0</v>
      </c>
      <c r="R184" s="238">
        <f t="shared" si="24"/>
        <v>0</v>
      </c>
      <c r="S184" s="237">
        <f>IFERROR(VLOOKUP(A184,DIF_ANTE!A:D,4,0),"0")/J184</f>
        <v>0</v>
      </c>
      <c r="T184" s="240">
        <f t="shared" si="26"/>
        <v>0</v>
      </c>
      <c r="U184" s="241">
        <f t="shared" si="27"/>
        <v>0</v>
      </c>
      <c r="V184" s="242">
        <f>IFERROR(VLOOKUP(A184,CUSTO!A:C,3,0),VLOOKUP(B184,CUSTO!A:C,3,0))</f>
        <v>0.31520389999999998</v>
      </c>
      <c r="W184" s="242">
        <f t="shared" si="28"/>
        <v>0</v>
      </c>
      <c r="X184" s="245" t="str">
        <f t="shared" si="29"/>
        <v/>
      </c>
      <c r="Y184" s="242">
        <f t="shared" si="30"/>
        <v>0</v>
      </c>
      <c r="Z184" s="243" t="s">
        <v>490</v>
      </c>
    </row>
    <row r="185" spans="1:27" ht="15" customHeight="1" x14ac:dyDescent="0.25">
      <c r="A185" s="233">
        <v>2701140008</v>
      </c>
      <c r="B185" s="233" t="s">
        <v>13340</v>
      </c>
      <c r="C185" s="234" t="s">
        <v>9018</v>
      </c>
      <c r="D185" s="287">
        <v>2352</v>
      </c>
      <c r="E185" s="287">
        <f>IFERROR(IFERROR(VLOOKUP(B185,[1]Planilha1!$A$4:$C$277,3,0),VLOOKUP(A185,[1]Planilha1!$A$4:$C$277,3,0)),0)</f>
        <v>0</v>
      </c>
      <c r="F185" s="287">
        <f>IFERROR(IFERROR(VLOOKUP(A185,[2]Planilha1!$A$4:$C$258,3,0),VLOOKUP(B185,[2]Planilha1!$A$4:$C$258,3,0)),0)</f>
        <v>0</v>
      </c>
      <c r="G185" s="287">
        <f>IFERROR(IFERROR(VLOOKUP(A185,[1]Planilha1!$A$4:$D$277,4,0),VLOOKUP(B185,[1]Planilha1!$A$4:$D$277,4,0)),0)</f>
        <v>0</v>
      </c>
      <c r="H185" s="287">
        <f t="shared" si="25"/>
        <v>2352</v>
      </c>
      <c r="I185" s="235" t="s">
        <v>111</v>
      </c>
      <c r="J185" s="236">
        <v>1</v>
      </c>
      <c r="K185" s="237">
        <f>VLOOKUP(A185,CONT_ANTE!A:D,4,0)</f>
        <v>0</v>
      </c>
      <c r="L185" s="237" t="str">
        <f t="shared" si="22"/>
        <v>ok</v>
      </c>
      <c r="M185" s="238">
        <v>0</v>
      </c>
      <c r="N185" s="293">
        <f t="shared" si="23"/>
        <v>0</v>
      </c>
      <c r="O185" s="238">
        <f>SUMIF(SISTEMA!B:B,A185,SISTEMA!I:I)/J185</f>
        <v>2352</v>
      </c>
      <c r="P185" s="238">
        <f>SUMIF(SISTEMA!B:B,B185,SISTEMA!I:I)</f>
        <v>0</v>
      </c>
      <c r="Q185" s="239">
        <f t="shared" ref="Q185:Q248" si="31">O185+P185</f>
        <v>2352</v>
      </c>
      <c r="R185" s="238">
        <f t="shared" si="24"/>
        <v>8765.609926956522</v>
      </c>
      <c r="S185" s="237">
        <f>IFERROR(VLOOKUP(A185,DIF_ANTE!A:D,4,0),"0")/J185</f>
        <v>-2352</v>
      </c>
      <c r="T185" s="240">
        <f t="shared" si="26"/>
        <v>-2352</v>
      </c>
      <c r="U185" s="241">
        <f t="shared" si="27"/>
        <v>0</v>
      </c>
      <c r="V185" s="242">
        <f>IFERROR(VLOOKUP(A185,CUSTO!A:C,3,0),VLOOKUP(B185,CUSTO!A:C,3,0))</f>
        <v>3.7268749689440996</v>
      </c>
      <c r="W185" s="242">
        <f t="shared" si="28"/>
        <v>-8765.609926956522</v>
      </c>
      <c r="X185" s="245">
        <f t="shared" si="29"/>
        <v>-1</v>
      </c>
      <c r="Y185" s="242">
        <f t="shared" si="30"/>
        <v>0</v>
      </c>
      <c r="Z185" s="243" t="s">
        <v>490</v>
      </c>
    </row>
    <row r="186" spans="1:27" ht="15" customHeight="1" x14ac:dyDescent="0.25">
      <c r="A186" s="233">
        <v>2701140014</v>
      </c>
      <c r="B186" s="233" t="s">
        <v>13340</v>
      </c>
      <c r="C186" s="234" t="s">
        <v>9019</v>
      </c>
      <c r="D186" s="287">
        <v>7391</v>
      </c>
      <c r="E186" s="287">
        <f>IFERROR(IFERROR(VLOOKUP(B186,[1]Planilha1!$A$4:$C$277,3,0),VLOOKUP(A186,[1]Planilha1!$A$4:$C$277,3,0)),0)</f>
        <v>0</v>
      </c>
      <c r="F186" s="287">
        <f>IFERROR(IFERROR(VLOOKUP(A186,[2]Planilha1!$A$4:$C$258,3,0),VLOOKUP(B186,[2]Planilha1!$A$4:$C$258,3,0)),0)</f>
        <v>0</v>
      </c>
      <c r="G186" s="287">
        <f>IFERROR(IFERROR(VLOOKUP(A186,[1]Planilha1!$A$4:$D$277,4,0),VLOOKUP(B186,[1]Planilha1!$A$4:$D$277,4,0)),0)</f>
        <v>0</v>
      </c>
      <c r="H186" s="287">
        <f t="shared" si="25"/>
        <v>7391</v>
      </c>
      <c r="I186" s="235" t="s">
        <v>111</v>
      </c>
      <c r="J186" s="236">
        <v>1</v>
      </c>
      <c r="K186" s="237">
        <f>VLOOKUP(A186,CONT_ANTE!A:D,4,0)</f>
        <v>7391</v>
      </c>
      <c r="L186" s="237" t="str">
        <f t="shared" si="22"/>
        <v>ok</v>
      </c>
      <c r="M186" s="238">
        <f>IFERROR(VLOOKUP(A186,CONTAGEM!B:G,6,0),VLOOKUP(B186,CONTAGEM!B:G,6,0))</f>
        <v>7391</v>
      </c>
      <c r="N186" s="293">
        <f t="shared" si="23"/>
        <v>27545.332895465839</v>
      </c>
      <c r="O186" s="238">
        <f>SUMIF(SISTEMA!B:B,A186,SISTEMA!I:I)/J186</f>
        <v>7391</v>
      </c>
      <c r="P186" s="238">
        <f>SUMIF(SISTEMA!B:B,B186,SISTEMA!I:I)</f>
        <v>0</v>
      </c>
      <c r="Q186" s="239">
        <f t="shared" si="31"/>
        <v>7391</v>
      </c>
      <c r="R186" s="238">
        <f t="shared" si="24"/>
        <v>27545.332895465839</v>
      </c>
      <c r="S186" s="237">
        <f>IFERROR(VLOOKUP(A186,DIF_ANTE!A:D,4,0),"0")/J186</f>
        <v>0</v>
      </c>
      <c r="T186" s="240">
        <f t="shared" si="26"/>
        <v>0</v>
      </c>
      <c r="U186" s="241">
        <f t="shared" si="27"/>
        <v>0</v>
      </c>
      <c r="V186" s="242">
        <f>IFERROR(VLOOKUP(A186,CUSTO!A:C,3,0),VLOOKUP(B186,CUSTO!A:C,3,0))</f>
        <v>3.7268749689440996</v>
      </c>
      <c r="W186" s="242">
        <f t="shared" si="28"/>
        <v>0</v>
      </c>
      <c r="X186" s="245">
        <f t="shared" si="29"/>
        <v>0</v>
      </c>
      <c r="Y186" s="242">
        <f t="shared" si="30"/>
        <v>0</v>
      </c>
      <c r="Z186" s="243" t="s">
        <v>490</v>
      </c>
    </row>
    <row r="187" spans="1:27" ht="15" customHeight="1" x14ac:dyDescent="0.25">
      <c r="A187" s="233">
        <v>2701140039</v>
      </c>
      <c r="B187" s="233" t="s">
        <v>13340</v>
      </c>
      <c r="C187" s="234" t="s">
        <v>886</v>
      </c>
      <c r="D187" s="287">
        <v>124584</v>
      </c>
      <c r="E187" s="287">
        <f>IFERROR(IFERROR(VLOOKUP(B187,[1]Planilha1!$A$4:$C$277,3,0),VLOOKUP(A187,[1]Planilha1!$A$4:$C$277,3,0)),0)</f>
        <v>213288</v>
      </c>
      <c r="F187" s="287">
        <f>IFERROR(IFERROR(VLOOKUP(A187,[2]Planilha1!$A$4:$C$258,3,0),VLOOKUP(B187,[2]Planilha1!$A$4:$C$258,3,0)),0)</f>
        <v>0</v>
      </c>
      <c r="G187" s="287">
        <f>IFERROR(IFERROR(VLOOKUP(A187,[1]Planilha1!$A$4:$D$277,4,0),VLOOKUP(B187,[1]Planilha1!$A$4:$D$277,4,0)),0)</f>
        <v>69144</v>
      </c>
      <c r="H187" s="287">
        <f t="shared" si="25"/>
        <v>268728</v>
      </c>
      <c r="I187" s="235" t="s">
        <v>111</v>
      </c>
      <c r="J187" s="236">
        <v>1</v>
      </c>
      <c r="K187" s="237">
        <f>VLOOKUP(A187,CONT_ANTE!A:D,4,0)</f>
        <v>121968</v>
      </c>
      <c r="L187" s="237" t="str">
        <f t="shared" si="22"/>
        <v>!@##@!</v>
      </c>
      <c r="M187" s="238">
        <f>IFERROR(VLOOKUP(A187,CONTAGEM!B:G,6,0),VLOOKUP(B187,CONTAGEM!B:G,6,0))</f>
        <v>266112</v>
      </c>
      <c r="N187" s="293">
        <f t="shared" si="23"/>
        <v>90449.712</v>
      </c>
      <c r="O187" s="238">
        <f>SUMIF(SISTEMA!B:B,A187,SISTEMA!I:I)/J187</f>
        <v>268728</v>
      </c>
      <c r="P187" s="238">
        <f>SUMIF(SISTEMA!B:B,B187,SISTEMA!I:I)</f>
        <v>0</v>
      </c>
      <c r="Q187" s="239">
        <f t="shared" si="31"/>
        <v>268728</v>
      </c>
      <c r="R187" s="238">
        <f t="shared" si="24"/>
        <v>91338.873129870131</v>
      </c>
      <c r="S187" s="237">
        <f>IFERROR(VLOOKUP(A187,DIF_ANTE!A:D,4,0),"0")/J187</f>
        <v>-2616</v>
      </c>
      <c r="T187" s="240">
        <f t="shared" si="26"/>
        <v>-2616</v>
      </c>
      <c r="U187" s="241">
        <f t="shared" si="27"/>
        <v>0</v>
      </c>
      <c r="V187" s="242">
        <f>IFERROR(VLOOKUP(A187,CUSTO!A:C,3,0),VLOOKUP(B187,CUSTO!A:C,3,0))</f>
        <v>0.33989339826839826</v>
      </c>
      <c r="W187" s="242">
        <f t="shared" si="28"/>
        <v>-889.1611298701298</v>
      </c>
      <c r="X187" s="245">
        <f t="shared" si="29"/>
        <v>-9.7347503795659554E-3</v>
      </c>
      <c r="Y187" s="242">
        <f t="shared" si="30"/>
        <v>0</v>
      </c>
      <c r="Z187" s="243" t="s">
        <v>490</v>
      </c>
    </row>
    <row r="188" spans="1:27" s="218" customFormat="1" ht="15" customHeight="1" x14ac:dyDescent="0.25">
      <c r="A188" s="268">
        <v>2701140018</v>
      </c>
      <c r="B188" s="249" t="s">
        <v>13340</v>
      </c>
      <c r="C188" s="269" t="s">
        <v>808</v>
      </c>
      <c r="D188" s="300">
        <v>2047280.6812</v>
      </c>
      <c r="E188" s="287">
        <f>IFERROR(IFERROR(VLOOKUP(B188,[1]Planilha1!$A$4:$C$277,3,0),VLOOKUP(A188,[1]Planilha1!$A$4:$C$277,3,0)),0)</f>
        <v>172109.68119999999</v>
      </c>
      <c r="F188" s="287">
        <f>IFERROR(IFERROR(VLOOKUP(A188,[2]Planilha1!$A$4:$C$258,3,0),VLOOKUP(B188,[2]Planilha1!$A$4:$C$258,3,0)),0)</f>
        <v>482856</v>
      </c>
      <c r="G188" s="287">
        <f>IFERROR(IFERROR(VLOOKUP(A188,[1]Planilha1!$A$4:$D$277,4,0),VLOOKUP(B188,[1]Planilha1!$A$4:$D$277,4,0)),0)</f>
        <v>837192.36239999998</v>
      </c>
      <c r="H188" s="287">
        <f t="shared" si="25"/>
        <v>1382198</v>
      </c>
      <c r="I188" s="270" t="s">
        <v>111</v>
      </c>
      <c r="J188" s="271">
        <v>1</v>
      </c>
      <c r="K188" s="237">
        <f>VLOOKUP(A188,CONT_ANTE!A:D,4,0)</f>
        <v>1865017</v>
      </c>
      <c r="L188" s="237" t="str">
        <f t="shared" si="22"/>
        <v>ok</v>
      </c>
      <c r="M188" s="238">
        <f>IFERROR(VLOOKUP(A188,CONTAGEM!B:G,6,0),VLOOKUP(B188,CONTAGEM!B:G,6,0))-5684</f>
        <v>1472905</v>
      </c>
      <c r="N188" s="293">
        <f t="shared" si="23"/>
        <v>493358.06915719318</v>
      </c>
      <c r="O188" s="238">
        <f>SUMIF(SISTEMA!B:B,A188,SISTEMA!I:I)/J188</f>
        <v>1382198</v>
      </c>
      <c r="P188" s="238">
        <f>SUMIF(SISTEMA!B:B,B188,SISTEMA!I:I)</f>
        <v>0</v>
      </c>
      <c r="Q188" s="239">
        <f t="shared" si="31"/>
        <v>1382198</v>
      </c>
      <c r="R188" s="238">
        <f t="shared" si="24"/>
        <v>462975.23361855251</v>
      </c>
      <c r="S188" s="237">
        <f>IFERROR(VLOOKUP(A188,DIF_ANTE!A:D,4,0),"0")/J188</f>
        <v>-182263.68119999999</v>
      </c>
      <c r="T188" s="240">
        <f t="shared" si="26"/>
        <v>90707</v>
      </c>
      <c r="U188" s="241">
        <f t="shared" si="27"/>
        <v>272970.68119999999</v>
      </c>
      <c r="V188" s="242">
        <f>IFERROR(VLOOKUP(A188,CUSTO!A:C,3,0),VLOOKUP(B188,CUSTO!A:C,3,0))</f>
        <v>0.33495579766325267</v>
      </c>
      <c r="W188" s="242">
        <f t="shared" si="28"/>
        <v>30382.835538640662</v>
      </c>
      <c r="X188" s="245">
        <f t="shared" si="29"/>
        <v>6.5625185393120233E-2</v>
      </c>
      <c r="Y188" s="242">
        <f t="shared" si="30"/>
        <v>91433.112260027454</v>
      </c>
      <c r="Z188" s="273" t="s">
        <v>13738</v>
      </c>
    </row>
    <row r="189" spans="1:27" ht="15" customHeight="1" x14ac:dyDescent="0.25">
      <c r="A189" s="233">
        <v>2701140019</v>
      </c>
      <c r="B189" s="233" t="s">
        <v>13340</v>
      </c>
      <c r="C189" s="234" t="s">
        <v>809</v>
      </c>
      <c r="D189" s="287">
        <v>79196</v>
      </c>
      <c r="E189" s="287">
        <f>IFERROR(IFERROR(VLOOKUP(B189,[1]Planilha1!$A$4:$C$277,3,0),VLOOKUP(A189,[1]Planilha1!$A$4:$C$277,3,0)),0)</f>
        <v>644174</v>
      </c>
      <c r="F189" s="287">
        <f>IFERROR(IFERROR(VLOOKUP(A189,[2]Planilha1!$A$4:$C$258,3,0),VLOOKUP(B189,[2]Planilha1!$A$4:$C$258,3,0)),0)</f>
        <v>206798</v>
      </c>
      <c r="G189" s="287">
        <f>IFERROR(IFERROR(VLOOKUP(A189,[1]Planilha1!$A$4:$D$277,4,0),VLOOKUP(B189,[1]Planilha1!$A$4:$D$277,4,0)),0)</f>
        <v>427740</v>
      </c>
      <c r="H189" s="287">
        <f t="shared" si="25"/>
        <v>295630</v>
      </c>
      <c r="I189" s="235" t="s">
        <v>111</v>
      </c>
      <c r="J189" s="236">
        <v>1</v>
      </c>
      <c r="K189" s="237">
        <f>VLOOKUP(A189,CONT_ANTE!A:D,4,0)</f>
        <v>89470</v>
      </c>
      <c r="L189" s="237" t="str">
        <f t="shared" si="22"/>
        <v>ok</v>
      </c>
      <c r="M189" s="238">
        <f>IFERROR(VLOOKUP(A189,CONTAGEM!B:G,6,0),VLOOKUP(B189,CONTAGEM!B:G,6,0))</f>
        <v>18672</v>
      </c>
      <c r="N189" s="293">
        <f t="shared" si="23"/>
        <v>7980.7462500000011</v>
      </c>
      <c r="O189" s="238">
        <f>SUMIF(SISTEMA!B:B,A189,SISTEMA!I:I)/J189</f>
        <v>9326</v>
      </c>
      <c r="P189" s="238">
        <f>SUMIF(SISTEMA!B:B,B189,SISTEMA!I:I)</f>
        <v>0</v>
      </c>
      <c r="Q189" s="239">
        <f t="shared" si="31"/>
        <v>9326</v>
      </c>
      <c r="R189" s="238">
        <f t="shared" si="24"/>
        <v>3986.0989464170957</v>
      </c>
      <c r="S189" s="237">
        <f>IFERROR(VLOOKUP(A189,DIF_ANTE!A:D,4,0),"0")/J189</f>
        <v>10274</v>
      </c>
      <c r="T189" s="240">
        <f t="shared" si="26"/>
        <v>9346</v>
      </c>
      <c r="U189" s="241">
        <f t="shared" si="27"/>
        <v>-928</v>
      </c>
      <c r="V189" s="242">
        <f>IFERROR(VLOOKUP(A189,CUSTO!A:C,3,0),VLOOKUP(B189,CUSTO!A:C,3,0))</f>
        <v>0.42741785829048851</v>
      </c>
      <c r="W189" s="242">
        <f t="shared" si="28"/>
        <v>3994.6473035829054</v>
      </c>
      <c r="X189" s="245">
        <f t="shared" si="29"/>
        <v>1.0021445421402531</v>
      </c>
      <c r="Y189" s="242">
        <f t="shared" si="30"/>
        <v>-396.64377249357335</v>
      </c>
      <c r="Z189" s="243" t="s">
        <v>490</v>
      </c>
    </row>
    <row r="190" spans="1:27" ht="15" customHeight="1" x14ac:dyDescent="0.25">
      <c r="A190" s="233">
        <v>2701140024</v>
      </c>
      <c r="B190" s="233" t="s">
        <v>13340</v>
      </c>
      <c r="C190" s="234" t="s">
        <v>11743</v>
      </c>
      <c r="D190" s="287">
        <v>192944</v>
      </c>
      <c r="E190" s="287">
        <f>IFERROR(IFERROR(VLOOKUP(B190,[1]Planilha1!$A$4:$C$277,3,0),VLOOKUP(A190,[1]Planilha1!$A$4:$C$277,3,0)),0)</f>
        <v>240688</v>
      </c>
      <c r="F190" s="287">
        <f>IFERROR(IFERROR(VLOOKUP(A190,[2]Planilha1!$A$4:$C$258,3,0),VLOOKUP(B190,[2]Planilha1!$A$4:$C$258,3,0)),0)</f>
        <v>154056</v>
      </c>
      <c r="G190" s="287">
        <f>IFERROR(IFERROR(VLOOKUP(A190,[1]Planilha1!$A$4:$D$277,4,0),VLOOKUP(B190,[1]Planilha1!$A$4:$D$277,4,0)),0)</f>
        <v>394744</v>
      </c>
      <c r="H190" s="287">
        <f t="shared" si="25"/>
        <v>38888</v>
      </c>
      <c r="I190" s="235" t="s">
        <v>111</v>
      </c>
      <c r="J190" s="236">
        <v>1</v>
      </c>
      <c r="K190" s="237">
        <f>VLOOKUP(A190,CONT_ANTE!A:D,4,0)</f>
        <v>147820</v>
      </c>
      <c r="L190" s="237" t="str">
        <f t="shared" si="22"/>
        <v>ok</v>
      </c>
      <c r="M190" s="238">
        <f>IFERROR(VLOOKUP(A190,CONTAGEM!B:G,6,0),VLOOKUP(B190,CONTAGEM!B:G,6,0))</f>
        <v>22562</v>
      </c>
      <c r="N190" s="293">
        <f t="shared" si="23"/>
        <v>9790.3141032608692</v>
      </c>
      <c r="O190" s="238">
        <f>SUMIF(SISTEMA!B:B,A190,SISTEMA!I:I)/J190</f>
        <v>38888</v>
      </c>
      <c r="P190" s="238">
        <f>SUMIF(SISTEMA!B:B,B190,SISTEMA!I:I)</f>
        <v>0</v>
      </c>
      <c r="Q190" s="239">
        <f t="shared" si="31"/>
        <v>38888</v>
      </c>
      <c r="R190" s="238">
        <f t="shared" si="24"/>
        <v>16874.644749916173</v>
      </c>
      <c r="S190" s="237">
        <f>IFERROR(VLOOKUP(A190,DIF_ANTE!A:D,4,0),"0")/J190</f>
        <v>-45124</v>
      </c>
      <c r="T190" s="240">
        <f t="shared" si="26"/>
        <v>-16326</v>
      </c>
      <c r="U190" s="241">
        <f t="shared" si="27"/>
        <v>28798</v>
      </c>
      <c r="V190" s="242">
        <f>IFERROR(VLOOKUP(A190,CUSTO!A:C,3,0),VLOOKUP(B190,CUSTO!A:C,3,0))</f>
        <v>0.43392935481166872</v>
      </c>
      <c r="W190" s="242">
        <f t="shared" si="28"/>
        <v>-7084.3306466553031</v>
      </c>
      <c r="X190" s="245">
        <f t="shared" si="29"/>
        <v>-0.41982102448055958</v>
      </c>
      <c r="Y190" s="242">
        <f t="shared" si="30"/>
        <v>12496.297559866436</v>
      </c>
      <c r="Z190" s="243" t="s">
        <v>490</v>
      </c>
      <c r="AA190" s="288"/>
    </row>
    <row r="191" spans="1:27" ht="15" customHeight="1" x14ac:dyDescent="0.25">
      <c r="A191" s="233">
        <v>2701140040</v>
      </c>
      <c r="B191" s="233" t="s">
        <v>13340</v>
      </c>
      <c r="C191" s="234" t="s">
        <v>4268</v>
      </c>
      <c r="D191" s="287">
        <v>3501</v>
      </c>
      <c r="E191" s="287">
        <f>IFERROR(IFERROR(VLOOKUP(B191,[1]Planilha1!$A$4:$C$277,3,0),VLOOKUP(A191,[1]Planilha1!$A$4:$C$277,3,0)),0)</f>
        <v>0</v>
      </c>
      <c r="F191" s="287">
        <f>IFERROR(IFERROR(VLOOKUP(A191,[2]Planilha1!$A$4:$C$258,3,0),VLOOKUP(B191,[2]Planilha1!$A$4:$C$258,3,0)),0)</f>
        <v>0</v>
      </c>
      <c r="G191" s="287">
        <f>IFERROR(IFERROR(VLOOKUP(A191,[1]Planilha1!$A$4:$D$277,4,0),VLOOKUP(B191,[1]Planilha1!$A$4:$D$277,4,0)),0)</f>
        <v>0</v>
      </c>
      <c r="H191" s="287">
        <f t="shared" si="25"/>
        <v>3501</v>
      </c>
      <c r="I191" s="235" t="s">
        <v>111</v>
      </c>
      <c r="J191" s="236">
        <v>1</v>
      </c>
      <c r="K191" s="237">
        <f>VLOOKUP(A191,CONT_ANTE!A:D,4,0)</f>
        <v>0</v>
      </c>
      <c r="L191" s="237" t="str">
        <f t="shared" si="22"/>
        <v>ok</v>
      </c>
      <c r="M191" s="238">
        <f>IFERROR(VLOOKUP(A191,CONTAGEM!B:G,6,0),VLOOKUP(B191,CONTAGEM!B:G,6,0))</f>
        <v>0</v>
      </c>
      <c r="N191" s="293">
        <f t="shared" si="23"/>
        <v>0</v>
      </c>
      <c r="O191" s="238">
        <f>SUMIF(SISTEMA!B:B,A191,SISTEMA!I:I)/J191</f>
        <v>3501</v>
      </c>
      <c r="P191" s="238">
        <f>SUMIF(SISTEMA!B:B,B191,SISTEMA!I:I)</f>
        <v>0</v>
      </c>
      <c r="Q191" s="239">
        <f t="shared" si="31"/>
        <v>3501</v>
      </c>
      <c r="R191" s="238">
        <f t="shared" si="24"/>
        <v>1569.2104687499996</v>
      </c>
      <c r="S191" s="237">
        <f>IFERROR(VLOOKUP(A191,DIF_ANTE!A:D,4,0),"0")/J191</f>
        <v>-3501</v>
      </c>
      <c r="T191" s="240">
        <f t="shared" si="26"/>
        <v>-3501</v>
      </c>
      <c r="U191" s="241">
        <f t="shared" si="27"/>
        <v>0</v>
      </c>
      <c r="V191" s="242">
        <f>IFERROR(VLOOKUP(A191,CUSTO!A:C,3,0),VLOOKUP(B191,CUSTO!A:C,3,0))</f>
        <v>0.44821778598971712</v>
      </c>
      <c r="W191" s="242">
        <f t="shared" si="28"/>
        <v>-1569.2104687499996</v>
      </c>
      <c r="X191" s="245">
        <f t="shared" si="29"/>
        <v>-1</v>
      </c>
      <c r="Y191" s="242">
        <f t="shared" si="30"/>
        <v>0</v>
      </c>
      <c r="Z191" s="243" t="s">
        <v>490</v>
      </c>
    </row>
    <row r="192" spans="1:27" ht="15" customHeight="1" x14ac:dyDescent="0.25">
      <c r="A192" s="233">
        <v>2901140013</v>
      </c>
      <c r="B192" s="233" t="s">
        <v>13340</v>
      </c>
      <c r="C192" s="234" t="s">
        <v>885</v>
      </c>
      <c r="D192" s="287">
        <v>0</v>
      </c>
      <c r="E192" s="287">
        <f>IFERROR(IFERROR(VLOOKUP(B192,[1]Planilha1!$A$4:$C$277,3,0),VLOOKUP(A192,[1]Planilha1!$A$4:$C$277,3,0)),0)</f>
        <v>0</v>
      </c>
      <c r="F192" s="287">
        <f>IFERROR(IFERROR(VLOOKUP(A192,[2]Planilha1!$A$4:$C$258,3,0),VLOOKUP(B192,[2]Planilha1!$A$4:$C$258,3,0)),0)</f>
        <v>0</v>
      </c>
      <c r="G192" s="287">
        <f>IFERROR(IFERROR(VLOOKUP(A192,[1]Planilha1!$A$4:$D$277,4,0),VLOOKUP(B192,[1]Planilha1!$A$4:$D$277,4,0)),0)</f>
        <v>0</v>
      </c>
      <c r="H192" s="287">
        <f t="shared" si="25"/>
        <v>0</v>
      </c>
      <c r="I192" s="235" t="s">
        <v>111</v>
      </c>
      <c r="J192" s="236">
        <v>1</v>
      </c>
      <c r="K192" s="237">
        <f>VLOOKUP(A192,CONT_ANTE!A:D,4,0)</f>
        <v>0</v>
      </c>
      <c r="L192" s="237" t="str">
        <f t="shared" ref="L192:L255" si="32">IF(AND(F192=0,K192&lt;&gt;M192),"!@##@!","ok")</f>
        <v>ok</v>
      </c>
      <c r="M192" s="238">
        <f>IFERROR(VLOOKUP(A192,CONTAGEM!B:G,6,0),VLOOKUP(B192,CONTAGEM!B:G,6,0))</f>
        <v>0</v>
      </c>
      <c r="N192" s="293">
        <f t="shared" ref="N192:N255" si="33">IFERROR(SUM(M192*V192),0)</f>
        <v>0</v>
      </c>
      <c r="O192" s="238">
        <f>SUMIF(SISTEMA!B:B,A192,SISTEMA!I:I)/J192</f>
        <v>0</v>
      </c>
      <c r="P192" s="238">
        <f>SUMIF(SISTEMA!B:B,B192,SISTEMA!I:I)</f>
        <v>0</v>
      </c>
      <c r="Q192" s="239">
        <f t="shared" si="31"/>
        <v>0</v>
      </c>
      <c r="R192" s="238">
        <f t="shared" ref="R192:R255" si="34">IFERROR(SUM(Q192*V192),0)</f>
        <v>0</v>
      </c>
      <c r="S192" s="237">
        <f>IFERROR(VLOOKUP(A192,DIF_ANTE!A:D,4,0),"0")/J192</f>
        <v>0</v>
      </c>
      <c r="T192" s="240">
        <f t="shared" si="26"/>
        <v>0</v>
      </c>
      <c r="U192" s="241">
        <f t="shared" si="27"/>
        <v>0</v>
      </c>
      <c r="V192" s="242">
        <f>IFERROR(VLOOKUP(A192,CUSTO!A:C,3,0),VLOOKUP(B192,CUSTO!A:C,3,0))</f>
        <v>0.44861503856041135</v>
      </c>
      <c r="W192" s="242">
        <f t="shared" si="28"/>
        <v>0</v>
      </c>
      <c r="X192" s="245" t="str">
        <f t="shared" si="29"/>
        <v/>
      </c>
      <c r="Y192" s="242">
        <f t="shared" si="30"/>
        <v>0</v>
      </c>
      <c r="Z192" s="243" t="s">
        <v>490</v>
      </c>
    </row>
    <row r="193" spans="1:26" ht="15" customHeight="1" x14ac:dyDescent="0.25">
      <c r="A193" s="233">
        <v>2901140016</v>
      </c>
      <c r="B193" s="233" t="s">
        <v>13340</v>
      </c>
      <c r="C193" s="234" t="s">
        <v>1938</v>
      </c>
      <c r="D193" s="287">
        <v>0</v>
      </c>
      <c r="E193" s="287">
        <f>IFERROR(IFERROR(VLOOKUP(B193,[1]Planilha1!$A$4:$C$277,3,0),VLOOKUP(A193,[1]Planilha1!$A$4:$C$277,3,0)),0)</f>
        <v>0</v>
      </c>
      <c r="F193" s="287">
        <f>IFERROR(IFERROR(VLOOKUP(A193,[2]Planilha1!$A$4:$C$258,3,0),VLOOKUP(B193,[2]Planilha1!$A$4:$C$258,3,0)),0)</f>
        <v>0</v>
      </c>
      <c r="G193" s="287">
        <f>IFERROR(IFERROR(VLOOKUP(A193,[1]Planilha1!$A$4:$D$277,4,0),VLOOKUP(B193,[1]Planilha1!$A$4:$D$277,4,0)),0)</f>
        <v>0</v>
      </c>
      <c r="H193" s="287">
        <f t="shared" ref="H193:H256" si="35">D193+E193-G193</f>
        <v>0</v>
      </c>
      <c r="I193" s="235" t="s">
        <v>111</v>
      </c>
      <c r="J193" s="236">
        <v>1</v>
      </c>
      <c r="K193" s="237">
        <f>VLOOKUP(A193,CONT_ANTE!A:D,4,0)</f>
        <v>0</v>
      </c>
      <c r="L193" s="237" t="str">
        <f t="shared" si="32"/>
        <v>ok</v>
      </c>
      <c r="M193" s="238">
        <f>IFERROR(VLOOKUP(A193,CONTAGEM!B:G,6,0),VLOOKUP(B193,CONTAGEM!B:G,6,0))</f>
        <v>0</v>
      </c>
      <c r="N193" s="293">
        <f t="shared" si="33"/>
        <v>0</v>
      </c>
      <c r="O193" s="238">
        <f>SUMIF(SISTEMA!B:B,A193,SISTEMA!I:I)/J193</f>
        <v>0</v>
      </c>
      <c r="P193" s="238">
        <f>SUMIF(SISTEMA!B:B,B193,SISTEMA!I:I)</f>
        <v>0</v>
      </c>
      <c r="Q193" s="239">
        <f t="shared" si="31"/>
        <v>0</v>
      </c>
      <c r="R193" s="238">
        <f t="shared" si="34"/>
        <v>0</v>
      </c>
      <c r="S193" s="237">
        <f>IFERROR(VLOOKUP(A193,DIF_ANTE!A:D,4,0),"0")/J193</f>
        <v>0</v>
      </c>
      <c r="T193" s="240">
        <f t="shared" ref="T193:T256" si="36">M193-Q193</f>
        <v>0</v>
      </c>
      <c r="U193" s="241">
        <f t="shared" ref="U193:U256" si="37">T193-S193</f>
        <v>0</v>
      </c>
      <c r="V193" s="242">
        <f>IFERROR(VLOOKUP(A193,CUSTO!A:C,3,0),VLOOKUP(B193,CUSTO!A:C,3,0))</f>
        <v>0.35386425613844535</v>
      </c>
      <c r="W193" s="242">
        <f t="shared" ref="W193:W256" si="38">IFERROR(SUM(T193*V193),0)</f>
        <v>0</v>
      </c>
      <c r="X193" s="245" t="str">
        <f t="shared" ref="X193:X256" si="39">IFERROR(T193/Q193,"")</f>
        <v/>
      </c>
      <c r="Y193" s="242">
        <f t="shared" ref="Y193:Y256" si="40">IFERROR(U193*V193,"-")</f>
        <v>0</v>
      </c>
      <c r="Z193" s="243" t="s">
        <v>490</v>
      </c>
    </row>
    <row r="194" spans="1:26" ht="15" customHeight="1" x14ac:dyDescent="0.25">
      <c r="A194" s="233">
        <v>2701140005</v>
      </c>
      <c r="B194" s="233" t="s">
        <v>13340</v>
      </c>
      <c r="C194" s="234" t="s">
        <v>1753</v>
      </c>
      <c r="D194" s="287">
        <v>15618</v>
      </c>
      <c r="E194" s="287">
        <f>IFERROR(IFERROR(VLOOKUP(B194,[1]Planilha1!$A$4:$C$277,3,0),VLOOKUP(A194,[1]Planilha1!$A$4:$C$277,3,0)),0)</f>
        <v>10950</v>
      </c>
      <c r="F194" s="287">
        <f>IFERROR(IFERROR(VLOOKUP(A194,[2]Planilha1!$A$4:$C$258,3,0),VLOOKUP(B194,[2]Planilha1!$A$4:$C$258,3,0)),0)</f>
        <v>0</v>
      </c>
      <c r="G194" s="287">
        <f>IFERROR(IFERROR(VLOOKUP(A194,[1]Planilha1!$A$4:$D$277,4,0),VLOOKUP(B194,[1]Planilha1!$A$4:$D$277,4,0)),0)</f>
        <v>10950</v>
      </c>
      <c r="H194" s="287">
        <f t="shared" si="35"/>
        <v>15618</v>
      </c>
      <c r="I194" s="235" t="s">
        <v>111</v>
      </c>
      <c r="J194" s="236">
        <v>1</v>
      </c>
      <c r="K194" s="237">
        <f>VLOOKUP(A194,CONT_ANTE!A:D,4,0)</f>
        <v>13200</v>
      </c>
      <c r="L194" s="237" t="str">
        <f t="shared" si="32"/>
        <v>ok</v>
      </c>
      <c r="M194" s="238">
        <f>IFERROR(VLOOKUP(A194,CONTAGEM!B:G,6,0),VLOOKUP(B194,CONTAGEM!B:G,6,0))</f>
        <v>13200</v>
      </c>
      <c r="N194" s="293">
        <f t="shared" si="33"/>
        <v>4562.5997023809532</v>
      </c>
      <c r="O194" s="238">
        <f>SUMIF(SISTEMA!B:B,A194,SISTEMA!I:I)/J194</f>
        <v>15618</v>
      </c>
      <c r="P194" s="238">
        <f>SUMIF(SISTEMA!B:B,B194,SISTEMA!I:I)</f>
        <v>0</v>
      </c>
      <c r="Q194" s="239">
        <f t="shared" si="31"/>
        <v>15618</v>
      </c>
      <c r="R194" s="238">
        <f t="shared" si="34"/>
        <v>5398.3850114989191</v>
      </c>
      <c r="S194" s="237">
        <f>IFERROR(VLOOKUP(A194,DIF_ANTE!A:D,4,0),"0")/J194</f>
        <v>-2418</v>
      </c>
      <c r="T194" s="240">
        <f t="shared" si="36"/>
        <v>-2418</v>
      </c>
      <c r="U194" s="241">
        <f t="shared" si="37"/>
        <v>0</v>
      </c>
      <c r="V194" s="242">
        <f>IFERROR(VLOOKUP(A194,CUSTO!A:C,3,0),VLOOKUP(B194,CUSTO!A:C,3,0))</f>
        <v>0.34565149260461769</v>
      </c>
      <c r="W194" s="242">
        <f t="shared" si="38"/>
        <v>-835.78530911796554</v>
      </c>
      <c r="X194" s="245">
        <f t="shared" si="39"/>
        <v>-0.15482135996926624</v>
      </c>
      <c r="Y194" s="242">
        <f t="shared" si="40"/>
        <v>0</v>
      </c>
      <c r="Z194" s="243" t="s">
        <v>490</v>
      </c>
    </row>
    <row r="195" spans="1:26" ht="15" customHeight="1" x14ac:dyDescent="0.25">
      <c r="A195" s="233">
        <v>2701140006</v>
      </c>
      <c r="B195" s="233" t="s">
        <v>13340</v>
      </c>
      <c r="C195" s="234" t="s">
        <v>799</v>
      </c>
      <c r="D195" s="287">
        <v>360574</v>
      </c>
      <c r="E195" s="287">
        <f>IFERROR(IFERROR(VLOOKUP(B195,[1]Planilha1!$A$4:$C$277,3,0),VLOOKUP(A195,[1]Planilha1!$A$4:$C$277,3,0)),0)</f>
        <v>1465200</v>
      </c>
      <c r="F195" s="287">
        <f>IFERROR(IFERROR(VLOOKUP(A195,[2]Planilha1!$A$4:$C$258,3,0),VLOOKUP(B195,[2]Planilha1!$A$4:$C$258,3,0)),0)</f>
        <v>563796</v>
      </c>
      <c r="G195" s="287">
        <f>IFERROR(IFERROR(VLOOKUP(A195,[1]Planilha1!$A$4:$D$277,4,0),VLOOKUP(B195,[1]Planilha1!$A$4:$D$277,4,0)),0)</f>
        <v>1325684</v>
      </c>
      <c r="H195" s="287">
        <f t="shared" si="35"/>
        <v>500090</v>
      </c>
      <c r="I195" s="235" t="s">
        <v>111</v>
      </c>
      <c r="J195" s="236">
        <v>1</v>
      </c>
      <c r="K195" s="237">
        <f>VLOOKUP(A195,CONT_ANTE!A:D,4,0)</f>
        <v>352434</v>
      </c>
      <c r="L195" s="237" t="str">
        <f t="shared" si="32"/>
        <v>ok</v>
      </c>
      <c r="M195" s="238">
        <f>IFERROR(VLOOKUP(A195,CONTAGEM!B:G,6,0),VLOOKUP(B195,CONTAGEM!B:G,6,0))</f>
        <v>340375</v>
      </c>
      <c r="N195" s="293">
        <f t="shared" si="33"/>
        <v>150214.61260330581</v>
      </c>
      <c r="O195" s="238">
        <f>SUMIF(SISTEMA!B:B,A195,SISTEMA!I:I)/J195</f>
        <v>500090</v>
      </c>
      <c r="P195" s="238">
        <f>SUMIF(SISTEMA!B:B,B195,SISTEMA!I:I)</f>
        <v>0</v>
      </c>
      <c r="Q195" s="239">
        <f t="shared" si="31"/>
        <v>500090</v>
      </c>
      <c r="R195" s="238">
        <f t="shared" si="34"/>
        <v>220700.18543308764</v>
      </c>
      <c r="S195" s="237">
        <f>IFERROR(VLOOKUP(A195,DIF_ANTE!A:D,4,0),"0")/J195</f>
        <v>-8140</v>
      </c>
      <c r="T195" s="240">
        <f t="shared" si="36"/>
        <v>-159715</v>
      </c>
      <c r="U195" s="241">
        <f t="shared" si="37"/>
        <v>-151575</v>
      </c>
      <c r="V195" s="242">
        <f>IFERROR(VLOOKUP(A195,CUSTO!A:C,3,0),VLOOKUP(B195,CUSTO!A:C,3,0))</f>
        <v>0.44132093309821757</v>
      </c>
      <c r="W195" s="242">
        <f t="shared" si="38"/>
        <v>-70485.572829781813</v>
      </c>
      <c r="X195" s="245">
        <f t="shared" si="39"/>
        <v>-0.31937251294766944</v>
      </c>
      <c r="Y195" s="242">
        <f t="shared" si="40"/>
        <v>-66893.220434362331</v>
      </c>
      <c r="Z195" s="243" t="s">
        <v>13757</v>
      </c>
    </row>
    <row r="196" spans="1:26" ht="15" customHeight="1" x14ac:dyDescent="0.25">
      <c r="A196" s="233">
        <v>2701140041</v>
      </c>
      <c r="B196" s="233" t="s">
        <v>13340</v>
      </c>
      <c r="C196" s="234" t="s">
        <v>4269</v>
      </c>
      <c r="D196" s="287">
        <v>2012</v>
      </c>
      <c r="E196" s="287">
        <f>IFERROR(IFERROR(VLOOKUP(B196,[1]Planilha1!$A$4:$C$277,3,0),VLOOKUP(A196,[1]Planilha1!$A$4:$C$277,3,0)),0)</f>
        <v>0</v>
      </c>
      <c r="F196" s="287">
        <f>IFERROR(IFERROR(VLOOKUP(A196,[2]Planilha1!$A$4:$C$258,3,0),VLOOKUP(B196,[2]Planilha1!$A$4:$C$258,3,0)),0)</f>
        <v>0</v>
      </c>
      <c r="G196" s="287">
        <f>IFERROR(IFERROR(VLOOKUP(A196,[1]Planilha1!$A$4:$D$277,4,0),VLOOKUP(B196,[1]Planilha1!$A$4:$D$277,4,0)),0)</f>
        <v>0</v>
      </c>
      <c r="H196" s="287">
        <f t="shared" si="35"/>
        <v>2012</v>
      </c>
      <c r="I196" s="235" t="s">
        <v>111</v>
      </c>
      <c r="J196" s="236">
        <v>1</v>
      </c>
      <c r="K196" s="237">
        <f>VLOOKUP(A196,CONT_ANTE!A:D,4,0)</f>
        <v>0</v>
      </c>
      <c r="L196" s="237" t="str">
        <f t="shared" si="32"/>
        <v>ok</v>
      </c>
      <c r="M196" s="238">
        <f>IFERROR(VLOOKUP(A196,CONTAGEM!B:G,6,0),VLOOKUP(B196,CONTAGEM!B:G,6,0))</f>
        <v>0</v>
      </c>
      <c r="N196" s="293">
        <f t="shared" si="33"/>
        <v>0</v>
      </c>
      <c r="O196" s="238">
        <f>SUMIF(SISTEMA!B:B,A196,SISTEMA!I:I)/J196</f>
        <v>2012</v>
      </c>
      <c r="P196" s="238">
        <f>SUMIF(SISTEMA!B:B,B196,SISTEMA!I:I)</f>
        <v>0</v>
      </c>
      <c r="Q196" s="239">
        <f t="shared" si="31"/>
        <v>2012</v>
      </c>
      <c r="R196" s="238">
        <f t="shared" si="34"/>
        <v>667.18634828869062</v>
      </c>
      <c r="S196" s="237">
        <f>IFERROR(VLOOKUP(A196,DIF_ANTE!A:D,4,0),"0")/J196</f>
        <v>-2012</v>
      </c>
      <c r="T196" s="240">
        <f t="shared" si="36"/>
        <v>-2012</v>
      </c>
      <c r="U196" s="241">
        <f t="shared" si="37"/>
        <v>0</v>
      </c>
      <c r="V196" s="242">
        <f>IFERROR(VLOOKUP(A196,CUSTO!A:C,3,0),VLOOKUP(B196,CUSTO!A:C,3,0))</f>
        <v>0.33160355282738102</v>
      </c>
      <c r="W196" s="242">
        <f t="shared" si="38"/>
        <v>-667.18634828869062</v>
      </c>
      <c r="X196" s="245">
        <f t="shared" si="39"/>
        <v>-1</v>
      </c>
      <c r="Y196" s="242">
        <f t="shared" si="40"/>
        <v>0</v>
      </c>
      <c r="Z196" s="243" t="s">
        <v>490</v>
      </c>
    </row>
    <row r="197" spans="1:26" ht="15" customHeight="1" x14ac:dyDescent="0.25">
      <c r="A197" s="233">
        <v>2701140042</v>
      </c>
      <c r="B197" s="233" t="s">
        <v>13340</v>
      </c>
      <c r="C197" s="234" t="s">
        <v>5424</v>
      </c>
      <c r="D197" s="287">
        <v>45555</v>
      </c>
      <c r="E197" s="287">
        <f>IFERROR(IFERROR(VLOOKUP(B197,[1]Planilha1!$A$4:$C$277,3,0),VLOOKUP(A197,[1]Planilha1!$A$4:$C$277,3,0)),0)</f>
        <v>0</v>
      </c>
      <c r="F197" s="287">
        <f>IFERROR(IFERROR(VLOOKUP(A197,[2]Planilha1!$A$4:$C$258,3,0),VLOOKUP(B197,[2]Planilha1!$A$4:$C$258,3,0)),0)</f>
        <v>0</v>
      </c>
      <c r="G197" s="287">
        <f>IFERROR(IFERROR(VLOOKUP(A197,[1]Planilha1!$A$4:$D$277,4,0),VLOOKUP(B197,[1]Planilha1!$A$4:$D$277,4,0)),0)</f>
        <v>0</v>
      </c>
      <c r="H197" s="287">
        <f t="shared" si="35"/>
        <v>45555</v>
      </c>
      <c r="I197" s="235" t="s">
        <v>111</v>
      </c>
      <c r="J197" s="236">
        <v>1</v>
      </c>
      <c r="K197" s="237">
        <f>VLOOKUP(A197,CONT_ANTE!A:D,4,0)</f>
        <v>43568</v>
      </c>
      <c r="L197" s="237" t="str">
        <f t="shared" si="32"/>
        <v>ok</v>
      </c>
      <c r="M197" s="238">
        <f>IFERROR(VLOOKUP(A197,CONTAGEM!B:G,6,0),VLOOKUP(B197,CONTAGEM!B:G,6,0))</f>
        <v>43568</v>
      </c>
      <c r="N197" s="293">
        <f t="shared" si="33"/>
        <v>19028.053333333333</v>
      </c>
      <c r="O197" s="238">
        <f>SUMIF(SISTEMA!B:B,A197,SISTEMA!I:I)/J197</f>
        <v>45555</v>
      </c>
      <c r="P197" s="238">
        <f>SUMIF(SISTEMA!B:B,B197,SISTEMA!I:I)</f>
        <v>0</v>
      </c>
      <c r="Q197" s="239">
        <f t="shared" si="31"/>
        <v>45555</v>
      </c>
      <c r="R197" s="238">
        <f t="shared" si="34"/>
        <v>19895.863239074552</v>
      </c>
      <c r="S197" s="237">
        <f>IFERROR(VLOOKUP(A197,DIF_ANTE!A:D,4,0),"0")/J197</f>
        <v>-1987</v>
      </c>
      <c r="T197" s="240">
        <f t="shared" si="36"/>
        <v>-1987</v>
      </c>
      <c r="U197" s="241">
        <f t="shared" si="37"/>
        <v>0</v>
      </c>
      <c r="V197" s="242">
        <f>IFERROR(VLOOKUP(A197,CUSTO!A:C,3,0),VLOOKUP(B197,CUSTO!A:C,3,0))</f>
        <v>0.43674378748928877</v>
      </c>
      <c r="W197" s="242">
        <f t="shared" si="38"/>
        <v>-867.80990574121677</v>
      </c>
      <c r="X197" s="245">
        <f t="shared" si="39"/>
        <v>-4.3617605092745031E-2</v>
      </c>
      <c r="Y197" s="242">
        <f t="shared" si="40"/>
        <v>0</v>
      </c>
      <c r="Z197" s="243" t="s">
        <v>490</v>
      </c>
    </row>
    <row r="198" spans="1:26" ht="15" customHeight="1" x14ac:dyDescent="0.25">
      <c r="A198" s="233">
        <v>2701140032</v>
      </c>
      <c r="B198" s="233" t="s">
        <v>13340</v>
      </c>
      <c r="C198" s="234" t="s">
        <v>818</v>
      </c>
      <c r="D198" s="287">
        <v>93732</v>
      </c>
      <c r="E198" s="287">
        <f>IFERROR(IFERROR(VLOOKUP(B198,[1]Planilha1!$A$4:$C$277,3,0),VLOOKUP(A198,[1]Planilha1!$A$4:$C$277,3,0)),0)</f>
        <v>69444</v>
      </c>
      <c r="F198" s="287">
        <f>IFERROR(IFERROR(VLOOKUP(A198,[2]Planilha1!$A$4:$C$258,3,0),VLOOKUP(B198,[2]Planilha1!$A$4:$C$258,3,0)),0)</f>
        <v>0</v>
      </c>
      <c r="G198" s="287">
        <f>IFERROR(IFERROR(VLOOKUP(A198,[1]Planilha1!$A$4:$D$277,4,0),VLOOKUP(B198,[1]Planilha1!$A$4:$D$277,4,0)),0)</f>
        <v>69444</v>
      </c>
      <c r="H198" s="287">
        <f t="shared" si="35"/>
        <v>93732</v>
      </c>
      <c r="I198" s="235" t="s">
        <v>111</v>
      </c>
      <c r="J198" s="236">
        <v>1</v>
      </c>
      <c r="K198" s="237">
        <f>VLOOKUP(A198,CONT_ANTE!A:D,4,0)</f>
        <v>92400</v>
      </c>
      <c r="L198" s="237" t="str">
        <f t="shared" si="32"/>
        <v>ok</v>
      </c>
      <c r="M198" s="238">
        <f>IFERROR(VLOOKUP(A198,CONTAGEM!B:G,6,0),VLOOKUP(B198,CONTAGEM!B:G,6,0))</f>
        <v>92400</v>
      </c>
      <c r="N198" s="293">
        <f t="shared" si="33"/>
        <v>34028.131944444453</v>
      </c>
      <c r="O198" s="238">
        <f>SUMIF(SISTEMA!B:B,A198,SISTEMA!I:I)/J198</f>
        <v>93732</v>
      </c>
      <c r="P198" s="238">
        <f>SUMIF(SISTEMA!B:B,B198,SISTEMA!I:I)</f>
        <v>0</v>
      </c>
      <c r="Q198" s="239">
        <f t="shared" si="31"/>
        <v>93732</v>
      </c>
      <c r="R198" s="238">
        <f t="shared" si="34"/>
        <v>34518.667352994235</v>
      </c>
      <c r="S198" s="237">
        <f>IFERROR(VLOOKUP(A198,DIF_ANTE!A:D,4,0),"0")/J198</f>
        <v>-1332</v>
      </c>
      <c r="T198" s="240">
        <f t="shared" si="36"/>
        <v>-1332</v>
      </c>
      <c r="U198" s="241">
        <f t="shared" si="37"/>
        <v>0</v>
      </c>
      <c r="V198" s="242">
        <f>IFERROR(VLOOKUP(A198,CUSTO!A:C,3,0),VLOOKUP(B198,CUSTO!A:C,3,0))</f>
        <v>0.36826982623857629</v>
      </c>
      <c r="W198" s="242">
        <f t="shared" si="38"/>
        <v>-490.5354085497836</v>
      </c>
      <c r="X198" s="245">
        <f t="shared" si="39"/>
        <v>-1.4210728459864295E-2</v>
      </c>
      <c r="Y198" s="242">
        <f t="shared" si="40"/>
        <v>0</v>
      </c>
      <c r="Z198" s="243" t="s">
        <v>490</v>
      </c>
    </row>
    <row r="199" spans="1:26" ht="15" customHeight="1" x14ac:dyDescent="0.25">
      <c r="A199" s="233">
        <v>2701140016</v>
      </c>
      <c r="B199" s="233" t="s">
        <v>13340</v>
      </c>
      <c r="C199" s="234" t="s">
        <v>806</v>
      </c>
      <c r="D199" s="287">
        <v>1961</v>
      </c>
      <c r="E199" s="287">
        <f>IFERROR(IFERROR(VLOOKUP(B199,[1]Planilha1!$A$4:$C$277,3,0),VLOOKUP(A199,[1]Planilha1!$A$4:$C$277,3,0)),0)</f>
        <v>1961</v>
      </c>
      <c r="F199" s="287">
        <f>IFERROR(IFERROR(VLOOKUP(A199,[2]Planilha1!$A$4:$C$258,3,0),VLOOKUP(B199,[2]Planilha1!$A$4:$C$258,3,0)),0)</f>
        <v>0</v>
      </c>
      <c r="G199" s="287">
        <f>IFERROR(IFERROR(VLOOKUP(A199,[1]Planilha1!$A$4:$D$277,4,0),VLOOKUP(B199,[1]Planilha1!$A$4:$D$277,4,0)),0)</f>
        <v>1961</v>
      </c>
      <c r="H199" s="287">
        <f t="shared" si="35"/>
        <v>1961</v>
      </c>
      <c r="I199" s="235" t="s">
        <v>111</v>
      </c>
      <c r="J199" s="236">
        <v>1</v>
      </c>
      <c r="K199" s="237">
        <f>VLOOKUP(A199,CONT_ANTE!A:D,4,0)</f>
        <v>62240</v>
      </c>
      <c r="L199" s="237" t="str">
        <f t="shared" si="32"/>
        <v>!@##@!</v>
      </c>
      <c r="M199" s="238">
        <f>IFERROR(VLOOKUP(A199,CONTAGEM!B:G,6,0),VLOOKUP(B199,CONTAGEM!B:G,6,0))</f>
        <v>0</v>
      </c>
      <c r="N199" s="293">
        <f t="shared" si="33"/>
        <v>0</v>
      </c>
      <c r="O199" s="238">
        <f>SUMIF(SISTEMA!B:B,A199,SISTEMA!I:I)/J199</f>
        <v>1961</v>
      </c>
      <c r="P199" s="238">
        <f>SUMIF(SISTEMA!B:B,B199,SISTEMA!I:I)</f>
        <v>0</v>
      </c>
      <c r="Q199" s="239">
        <f t="shared" si="31"/>
        <v>1961</v>
      </c>
      <c r="R199" s="238">
        <f t="shared" si="34"/>
        <v>966.4035621072552</v>
      </c>
      <c r="S199" s="237">
        <f>IFERROR(VLOOKUP(A199,DIF_ANTE!A:D,4,0),"0")/J199</f>
        <v>60279</v>
      </c>
      <c r="T199" s="240">
        <f t="shared" si="36"/>
        <v>-1961</v>
      </c>
      <c r="U199" s="241">
        <f t="shared" si="37"/>
        <v>-62240</v>
      </c>
      <c r="V199" s="242">
        <f>IFERROR(VLOOKUP(A199,CUSTO!A:C,3,0),VLOOKUP(B199,CUSTO!A:C,3,0))</f>
        <v>0.49281160739788638</v>
      </c>
      <c r="W199" s="242">
        <f t="shared" si="38"/>
        <v>-966.4035621072552</v>
      </c>
      <c r="X199" s="245">
        <f t="shared" si="39"/>
        <v>-1</v>
      </c>
      <c r="Y199" s="242">
        <f t="shared" si="40"/>
        <v>-30672.594444444447</v>
      </c>
      <c r="Z199" s="243" t="s">
        <v>13754</v>
      </c>
    </row>
    <row r="200" spans="1:26" ht="15" customHeight="1" x14ac:dyDescent="0.25">
      <c r="A200" s="233">
        <v>2701140033</v>
      </c>
      <c r="B200" s="233" t="s">
        <v>13340</v>
      </c>
      <c r="C200" s="234" t="s">
        <v>819</v>
      </c>
      <c r="D200" s="287">
        <v>115632</v>
      </c>
      <c r="E200" s="287">
        <f>IFERROR(IFERROR(VLOOKUP(B200,[1]Planilha1!$A$4:$C$277,3,0),VLOOKUP(A200,[1]Planilha1!$A$4:$C$277,3,0)),0)</f>
        <v>77472</v>
      </c>
      <c r="F200" s="287">
        <f>IFERROR(IFERROR(VLOOKUP(A200,[2]Planilha1!$A$4:$C$258,3,0),VLOOKUP(B200,[2]Planilha1!$A$4:$C$258,3,0)),0)</f>
        <v>0</v>
      </c>
      <c r="G200" s="287">
        <f>IFERROR(IFERROR(VLOOKUP(A200,[1]Planilha1!$A$4:$D$277,4,0),VLOOKUP(B200,[1]Planilha1!$A$4:$D$277,4,0)),0)</f>
        <v>77472</v>
      </c>
      <c r="H200" s="287">
        <f t="shared" si="35"/>
        <v>115632</v>
      </c>
      <c r="I200" s="235" t="s">
        <v>111</v>
      </c>
      <c r="J200" s="236">
        <v>1</v>
      </c>
      <c r="K200" s="237">
        <f>VLOOKUP(A200,CONT_ANTE!A:D,4,0)</f>
        <v>114576</v>
      </c>
      <c r="L200" s="237" t="str">
        <f t="shared" si="32"/>
        <v>ok</v>
      </c>
      <c r="M200" s="238">
        <f>IFERROR(VLOOKUP(A200,CONTAGEM!B:G,6,0),VLOOKUP(B200,CONTAGEM!B:G,6,0))</f>
        <v>114576</v>
      </c>
      <c r="N200" s="293">
        <f t="shared" si="33"/>
        <v>42456.118888888886</v>
      </c>
      <c r="O200" s="238">
        <f>SUMIF(SISTEMA!B:B,A200,SISTEMA!I:I)/J200</f>
        <v>115632</v>
      </c>
      <c r="P200" s="238">
        <f>SUMIF(SISTEMA!B:B,B200,SISTEMA!I:I)</f>
        <v>0</v>
      </c>
      <c r="Q200" s="239">
        <f t="shared" si="31"/>
        <v>115632</v>
      </c>
      <c r="R200" s="238">
        <f t="shared" si="34"/>
        <v>42847.41952380952</v>
      </c>
      <c r="S200" s="237">
        <f>IFERROR(VLOOKUP(A200,DIF_ANTE!A:D,4,0),"0")/J200</f>
        <v>-1056</v>
      </c>
      <c r="T200" s="240">
        <f t="shared" si="36"/>
        <v>-1056</v>
      </c>
      <c r="U200" s="241">
        <f t="shared" si="37"/>
        <v>0</v>
      </c>
      <c r="V200" s="242">
        <f>IFERROR(VLOOKUP(A200,CUSTO!A:C,3,0),VLOOKUP(B200,CUSTO!A:C,3,0))</f>
        <v>0.37054984367484367</v>
      </c>
      <c r="W200" s="242">
        <f t="shared" si="38"/>
        <v>-391.30063492063493</v>
      </c>
      <c r="X200" s="245">
        <f t="shared" si="39"/>
        <v>-9.1324200913242004E-3</v>
      </c>
      <c r="Y200" s="242">
        <f t="shared" si="40"/>
        <v>0</v>
      </c>
      <c r="Z200" s="243" t="s">
        <v>490</v>
      </c>
    </row>
    <row r="201" spans="1:26" ht="15" customHeight="1" x14ac:dyDescent="0.25">
      <c r="A201" s="233">
        <v>2701140015</v>
      </c>
      <c r="B201" s="233" t="s">
        <v>13340</v>
      </c>
      <c r="C201" s="234" t="s">
        <v>805</v>
      </c>
      <c r="D201" s="287">
        <v>70408</v>
      </c>
      <c r="E201" s="287">
        <f>IFERROR(IFERROR(VLOOKUP(B201,[1]Planilha1!$A$4:$C$277,3,0),VLOOKUP(A201,[1]Planilha1!$A$4:$C$277,3,0)),0)</f>
        <v>169166</v>
      </c>
      <c r="F201" s="287">
        <f>IFERROR(IFERROR(VLOOKUP(A201,[2]Planilha1!$A$4:$C$258,3,0),VLOOKUP(B201,[2]Planilha1!$A$4:$C$258,3,0)),0)</f>
        <v>70019</v>
      </c>
      <c r="G201" s="287">
        <f>IFERROR(IFERROR(VLOOKUP(A201,[1]Planilha1!$A$4:$D$277,4,0),VLOOKUP(B201,[1]Planilha1!$A$4:$D$277,4,0)),0)</f>
        <v>239185</v>
      </c>
      <c r="H201" s="287">
        <f t="shared" si="35"/>
        <v>389</v>
      </c>
      <c r="I201" s="235" t="s">
        <v>111</v>
      </c>
      <c r="J201" s="236">
        <v>1</v>
      </c>
      <c r="K201" s="237">
        <f>VLOOKUP(A201,CONT_ANTE!A:D,4,0)</f>
        <v>70409</v>
      </c>
      <c r="L201" s="237" t="str">
        <f t="shared" si="32"/>
        <v>ok</v>
      </c>
      <c r="M201" s="238">
        <f>IFERROR(VLOOKUP(A201,CONTAGEM!B:G,6,0),VLOOKUP(B201,CONTAGEM!B:G,6,0))</f>
        <v>389</v>
      </c>
      <c r="N201" s="293">
        <f t="shared" si="33"/>
        <v>191.76731250000012</v>
      </c>
      <c r="O201" s="238">
        <f>SUMIF(SISTEMA!B:B,A201,SISTEMA!I:I)/J201</f>
        <v>389</v>
      </c>
      <c r="P201" s="238">
        <f>SUMIF(SISTEMA!B:B,B201,SISTEMA!I:I)</f>
        <v>0</v>
      </c>
      <c r="Q201" s="239">
        <f t="shared" si="31"/>
        <v>389</v>
      </c>
      <c r="R201" s="238">
        <f t="shared" si="34"/>
        <v>191.76731250000012</v>
      </c>
      <c r="S201" s="237">
        <f>IFERROR(VLOOKUP(A201,DIF_ANTE!A:D,4,0),"0")/J201</f>
        <v>1</v>
      </c>
      <c r="T201" s="240">
        <f t="shared" si="36"/>
        <v>0</v>
      </c>
      <c r="U201" s="241">
        <f t="shared" si="37"/>
        <v>-1</v>
      </c>
      <c r="V201" s="242">
        <f>IFERROR(VLOOKUP(A201,CUSTO!A:C,3,0),VLOOKUP(B201,CUSTO!A:C,3,0))</f>
        <v>0.49297509640102855</v>
      </c>
      <c r="W201" s="242">
        <f t="shared" si="38"/>
        <v>0</v>
      </c>
      <c r="X201" s="245">
        <f t="shared" si="39"/>
        <v>0</v>
      </c>
      <c r="Y201" s="242">
        <f t="shared" si="40"/>
        <v>-0.49297509640102855</v>
      </c>
      <c r="Z201" s="243" t="s">
        <v>490</v>
      </c>
    </row>
    <row r="202" spans="1:26" ht="15" customHeight="1" x14ac:dyDescent="0.25">
      <c r="A202" s="233">
        <v>2701140034</v>
      </c>
      <c r="B202" s="233" t="s">
        <v>13340</v>
      </c>
      <c r="C202" s="234" t="s">
        <v>820</v>
      </c>
      <c r="D202" s="287">
        <v>82368</v>
      </c>
      <c r="E202" s="287">
        <f>IFERROR(IFERROR(VLOOKUP(B202,[1]Planilha1!$A$4:$C$277,3,0),VLOOKUP(A202,[1]Planilha1!$A$4:$C$277,3,0)),0)</f>
        <v>82368</v>
      </c>
      <c r="F202" s="287">
        <f>IFERROR(IFERROR(VLOOKUP(A202,[2]Planilha1!$A$4:$C$258,3,0),VLOOKUP(B202,[2]Planilha1!$A$4:$C$258,3,0)),0)</f>
        <v>0</v>
      </c>
      <c r="G202" s="287">
        <f>IFERROR(IFERROR(VLOOKUP(A202,[1]Planilha1!$A$4:$D$277,4,0),VLOOKUP(B202,[1]Planilha1!$A$4:$D$277,4,0)),0)</f>
        <v>82368</v>
      </c>
      <c r="H202" s="287">
        <f t="shared" si="35"/>
        <v>82368</v>
      </c>
      <c r="I202" s="235" t="s">
        <v>111</v>
      </c>
      <c r="J202" s="236">
        <v>1</v>
      </c>
      <c r="K202" s="237">
        <f>VLOOKUP(A202,CONT_ANTE!A:D,4,0)</f>
        <v>82368</v>
      </c>
      <c r="L202" s="237" t="str">
        <f t="shared" si="32"/>
        <v>ok</v>
      </c>
      <c r="M202" s="238">
        <f>IFERROR(VLOOKUP(A202,CONTAGEM!B:G,6,0),VLOOKUP(B202,CONTAGEM!B:G,6,0))</f>
        <v>82368</v>
      </c>
      <c r="N202" s="293">
        <f t="shared" si="33"/>
        <v>30690.697142857138</v>
      </c>
      <c r="O202" s="238">
        <f>SUMIF(SISTEMA!B:B,A202,SISTEMA!I:I)/J202</f>
        <v>82368</v>
      </c>
      <c r="P202" s="238">
        <f>SUMIF(SISTEMA!B:B,B202,SISTEMA!I:I)</f>
        <v>0</v>
      </c>
      <c r="Q202" s="239">
        <f t="shared" si="31"/>
        <v>82368</v>
      </c>
      <c r="R202" s="238">
        <f t="shared" si="34"/>
        <v>30690.697142857138</v>
      </c>
      <c r="S202" s="237">
        <f>IFERROR(VLOOKUP(A202,DIF_ANTE!A:D,4,0),"0")/J202</f>
        <v>0</v>
      </c>
      <c r="T202" s="240">
        <f t="shared" si="36"/>
        <v>0</v>
      </c>
      <c r="U202" s="241">
        <f t="shared" si="37"/>
        <v>0</v>
      </c>
      <c r="V202" s="242">
        <f>IFERROR(VLOOKUP(A202,CUSTO!A:C,3,0),VLOOKUP(B202,CUSTO!A:C,3,0))</f>
        <v>0.37260461760461755</v>
      </c>
      <c r="W202" s="242">
        <f t="shared" si="38"/>
        <v>0</v>
      </c>
      <c r="X202" s="245">
        <f t="shared" si="39"/>
        <v>0</v>
      </c>
      <c r="Y202" s="242">
        <f t="shared" si="40"/>
        <v>0</v>
      </c>
      <c r="Z202" s="243" t="s">
        <v>490</v>
      </c>
    </row>
    <row r="203" spans="1:26" ht="15" customHeight="1" x14ac:dyDescent="0.25">
      <c r="A203" s="233">
        <v>2701140028</v>
      </c>
      <c r="B203" s="233" t="s">
        <v>13340</v>
      </c>
      <c r="C203" s="234" t="s">
        <v>816</v>
      </c>
      <c r="D203" s="287">
        <v>30134</v>
      </c>
      <c r="E203" s="287">
        <f>IFERROR(IFERROR(VLOOKUP(B203,[1]Planilha1!$A$4:$C$277,3,0),VLOOKUP(A203,[1]Planilha1!$A$4:$C$277,3,0)),0)</f>
        <v>97316</v>
      </c>
      <c r="F203" s="287">
        <f>IFERROR(IFERROR(VLOOKUP(A203,[2]Planilha1!$A$4:$C$258,3,0),VLOOKUP(B203,[2]Planilha1!$A$4:$C$258,3,0)),0)</f>
        <v>29700</v>
      </c>
      <c r="G203" s="287">
        <f>IFERROR(IFERROR(VLOOKUP(A203,[1]Planilha1!$A$4:$D$277,4,0),VLOOKUP(B203,[1]Planilha1!$A$4:$D$277,4,0)),0)</f>
        <v>89672</v>
      </c>
      <c r="H203" s="287">
        <f t="shared" si="35"/>
        <v>37778</v>
      </c>
      <c r="I203" s="235" t="s">
        <v>111</v>
      </c>
      <c r="J203" s="236">
        <v>1</v>
      </c>
      <c r="K203" s="237">
        <f>VLOOKUP(A203,CONT_ANTE!A:D,4,0)</f>
        <v>30342</v>
      </c>
      <c r="L203" s="237" t="str">
        <f t="shared" si="32"/>
        <v>ok</v>
      </c>
      <c r="M203" s="238">
        <f>IFERROR(VLOOKUP(A203,CONTAGEM!B:G,6,0),VLOOKUP(B203,CONTAGEM!B:G,6,0))</f>
        <v>38900</v>
      </c>
      <c r="N203" s="293">
        <f t="shared" si="33"/>
        <v>19438.794642857141</v>
      </c>
      <c r="O203" s="238">
        <f>SUMIF(SISTEMA!B:B,A203,SISTEMA!I:I)/J203</f>
        <v>37778</v>
      </c>
      <c r="P203" s="238">
        <f>SUMIF(SISTEMA!B:B,B203,SISTEMA!I:I)</f>
        <v>0</v>
      </c>
      <c r="Q203" s="239">
        <f t="shared" si="31"/>
        <v>37778</v>
      </c>
      <c r="R203" s="238">
        <f t="shared" si="34"/>
        <v>18878.117841076019</v>
      </c>
      <c r="S203" s="237">
        <f>IFERROR(VLOOKUP(A203,DIF_ANTE!A:D,4,0),"0")/J203</f>
        <v>208</v>
      </c>
      <c r="T203" s="240">
        <f t="shared" si="36"/>
        <v>1122</v>
      </c>
      <c r="U203" s="241">
        <f t="shared" si="37"/>
        <v>914</v>
      </c>
      <c r="V203" s="242">
        <f>IFERROR(VLOOKUP(A203,CUSTO!A:C,3,0),VLOOKUP(B203,CUSTO!A:C,3,0))</f>
        <v>0.49971194454645607</v>
      </c>
      <c r="W203" s="242">
        <f t="shared" si="38"/>
        <v>560.67680178112369</v>
      </c>
      <c r="X203" s="245">
        <f t="shared" si="39"/>
        <v>2.9699825295145324E-2</v>
      </c>
      <c r="Y203" s="242">
        <f t="shared" si="40"/>
        <v>456.73671731546085</v>
      </c>
      <c r="Z203" s="243" t="s">
        <v>490</v>
      </c>
    </row>
    <row r="204" spans="1:26" ht="15" customHeight="1" x14ac:dyDescent="0.25">
      <c r="A204" s="233">
        <v>2701140031</v>
      </c>
      <c r="B204" s="233" t="s">
        <v>13340</v>
      </c>
      <c r="C204" s="234" t="s">
        <v>13351</v>
      </c>
      <c r="D204" s="287">
        <v>19838</v>
      </c>
      <c r="E204" s="287">
        <f>IFERROR(IFERROR(VLOOKUP(B204,[1]Planilha1!$A$4:$C$277,3,0),VLOOKUP(A204,[1]Planilha1!$A$4:$C$277,3,0)),0)</f>
        <v>100534</v>
      </c>
      <c r="F204" s="287">
        <f>IFERROR(IFERROR(VLOOKUP(A204,[2]Planilha1!$A$4:$C$258,3,0),VLOOKUP(B204,[2]Planilha1!$A$4:$C$258,3,0)),0)</f>
        <v>51736</v>
      </c>
      <c r="G204" s="287">
        <f>IFERROR(IFERROR(VLOOKUP(A204,[1]Planilha1!$A$4:$D$277,4,0),VLOOKUP(B204,[1]Planilha1!$A$4:$D$277,4,0)),0)</f>
        <v>114926</v>
      </c>
      <c r="H204" s="287">
        <f t="shared" si="35"/>
        <v>5446</v>
      </c>
      <c r="I204" s="235" t="s">
        <v>111</v>
      </c>
      <c r="J204" s="236">
        <v>1</v>
      </c>
      <c r="K204" s="237">
        <f>VLOOKUP(A204,CONT_ANTE!A:D,4,0)</f>
        <v>19839</v>
      </c>
      <c r="L204" s="237" t="str">
        <f t="shared" si="32"/>
        <v>ok</v>
      </c>
      <c r="M204" s="238">
        <f>IFERROR(VLOOKUP(A204,CONTAGEM!B:G,6,0),VLOOKUP(B204,CONTAGEM!B:G,6,0))</f>
        <v>5446</v>
      </c>
      <c r="N204" s="293">
        <f t="shared" si="33"/>
        <v>2690.5893750000005</v>
      </c>
      <c r="O204" s="238">
        <f>SUMIF(SISTEMA!B:B,A204,SISTEMA!I:I)/J204</f>
        <v>5446</v>
      </c>
      <c r="P204" s="238">
        <f>SUMIF(SISTEMA!B:B,B204,SISTEMA!I:I)</f>
        <v>0</v>
      </c>
      <c r="Q204" s="239">
        <f t="shared" si="31"/>
        <v>5446</v>
      </c>
      <c r="R204" s="238">
        <f t="shared" si="34"/>
        <v>2690.5893750000005</v>
      </c>
      <c r="S204" s="237">
        <f>IFERROR(VLOOKUP(A204,DIF_ANTE!A:D,4,0),"0")/J204</f>
        <v>1</v>
      </c>
      <c r="T204" s="240">
        <f t="shared" si="36"/>
        <v>0</v>
      </c>
      <c r="U204" s="241">
        <f t="shared" si="37"/>
        <v>-1</v>
      </c>
      <c r="V204" s="242">
        <f>IFERROR(VLOOKUP(A204,CUSTO!A:C,3,0),VLOOKUP(B204,CUSTO!A:C,3,0))</f>
        <v>0.49404872842453185</v>
      </c>
      <c r="W204" s="242">
        <f t="shared" si="38"/>
        <v>0</v>
      </c>
      <c r="X204" s="245">
        <f t="shared" si="39"/>
        <v>0</v>
      </c>
      <c r="Y204" s="242">
        <f t="shared" si="40"/>
        <v>-0.49404872842453185</v>
      </c>
      <c r="Z204" s="243" t="s">
        <v>490</v>
      </c>
    </row>
    <row r="205" spans="1:26" ht="15" customHeight="1" x14ac:dyDescent="0.25">
      <c r="A205" s="233">
        <v>2701140035</v>
      </c>
      <c r="B205" s="233" t="s">
        <v>13340</v>
      </c>
      <c r="C205" s="234" t="s">
        <v>821</v>
      </c>
      <c r="D205" s="287">
        <v>0</v>
      </c>
      <c r="E205" s="287">
        <f>IFERROR(IFERROR(VLOOKUP(B205,[1]Planilha1!$A$4:$C$277,3,0),VLOOKUP(A205,[1]Planilha1!$A$4:$C$277,3,0)),0)</f>
        <v>0</v>
      </c>
      <c r="F205" s="287">
        <f>IFERROR(IFERROR(VLOOKUP(A205,[2]Planilha1!$A$4:$C$258,3,0),VLOOKUP(B205,[2]Planilha1!$A$4:$C$258,3,0)),0)</f>
        <v>0</v>
      </c>
      <c r="G205" s="287">
        <f>IFERROR(IFERROR(VLOOKUP(A205,[1]Planilha1!$A$4:$D$277,4,0),VLOOKUP(B205,[1]Planilha1!$A$4:$D$277,4,0)),0)</f>
        <v>0</v>
      </c>
      <c r="H205" s="287">
        <f t="shared" si="35"/>
        <v>0</v>
      </c>
      <c r="I205" s="235" t="s">
        <v>111</v>
      </c>
      <c r="J205" s="236">
        <v>1</v>
      </c>
      <c r="K205" s="237">
        <f>VLOOKUP(A205,CONT_ANTE!A:D,4,0)</f>
        <v>0</v>
      </c>
      <c r="L205" s="237" t="str">
        <f t="shared" si="32"/>
        <v>ok</v>
      </c>
      <c r="M205" s="238">
        <f>IFERROR(VLOOKUP(A205,CONTAGEM!B:G,6,0),VLOOKUP(B205,CONTAGEM!B:G,6,0))</f>
        <v>0</v>
      </c>
      <c r="N205" s="293">
        <f t="shared" si="33"/>
        <v>0</v>
      </c>
      <c r="O205" s="238">
        <f>SUMIF(SISTEMA!B:B,A205,SISTEMA!I:I)/J205</f>
        <v>0</v>
      </c>
      <c r="P205" s="238">
        <f>SUMIF(SISTEMA!B:B,B205,SISTEMA!I:I)</f>
        <v>0</v>
      </c>
      <c r="Q205" s="239">
        <f t="shared" si="31"/>
        <v>0</v>
      </c>
      <c r="R205" s="238">
        <f t="shared" si="34"/>
        <v>0</v>
      </c>
      <c r="S205" s="237">
        <f>IFERROR(VLOOKUP(A205,DIF_ANTE!A:D,4,0),"0")/J205</f>
        <v>0</v>
      </c>
      <c r="T205" s="240">
        <f t="shared" si="36"/>
        <v>0</v>
      </c>
      <c r="U205" s="241">
        <f t="shared" si="37"/>
        <v>0</v>
      </c>
      <c r="V205" s="242">
        <f>IFERROR(VLOOKUP(A205,CUSTO!A:C,3,0),VLOOKUP(B205,CUSTO!A:C,3,0))</f>
        <v>0.37260461760461755</v>
      </c>
      <c r="W205" s="242">
        <f t="shared" si="38"/>
        <v>0</v>
      </c>
      <c r="X205" s="245" t="str">
        <f t="shared" si="39"/>
        <v/>
      </c>
      <c r="Y205" s="242">
        <f t="shared" si="40"/>
        <v>0</v>
      </c>
      <c r="Z205" s="243" t="s">
        <v>490</v>
      </c>
    </row>
    <row r="206" spans="1:26" ht="15" customHeight="1" x14ac:dyDescent="0.25">
      <c r="A206" s="233">
        <v>2701140026</v>
      </c>
      <c r="B206" s="233" t="s">
        <v>13340</v>
      </c>
      <c r="C206" s="234" t="s">
        <v>814</v>
      </c>
      <c r="D206" s="287">
        <v>7852</v>
      </c>
      <c r="E206" s="287">
        <f>IFERROR(IFERROR(VLOOKUP(B206,[1]Planilha1!$A$4:$C$277,3,0),VLOOKUP(A206,[1]Planilha1!$A$4:$C$277,3,0)),0)</f>
        <v>614066</v>
      </c>
      <c r="F206" s="287">
        <f>IFERROR(IFERROR(VLOOKUP(A206,[2]Planilha1!$A$4:$C$258,3,0),VLOOKUP(B206,[2]Planilha1!$A$4:$C$258,3,0)),0)</f>
        <v>203130</v>
      </c>
      <c r="G206" s="287">
        <f>IFERROR(IFERROR(VLOOKUP(A206,[1]Planilha1!$A$4:$D$277,4,0),VLOOKUP(B206,[1]Planilha1!$A$4:$D$277,4,0)),0)</f>
        <v>618028</v>
      </c>
      <c r="H206" s="287">
        <f t="shared" si="35"/>
        <v>3890</v>
      </c>
      <c r="I206" s="235" t="s">
        <v>111</v>
      </c>
      <c r="J206" s="236">
        <v>1</v>
      </c>
      <c r="K206" s="237">
        <f>VLOOKUP(A206,CONT_ANTE!A:D,4,0)</f>
        <v>9336</v>
      </c>
      <c r="L206" s="237" t="str">
        <f t="shared" si="32"/>
        <v>ok</v>
      </c>
      <c r="M206" s="238">
        <f>IFERROR(VLOOKUP(A206,CONTAGEM!B:G,6,0),VLOOKUP(B206,CONTAGEM!B:G,6,0))</f>
        <v>3890</v>
      </c>
      <c r="N206" s="293">
        <f t="shared" si="33"/>
        <v>1816.0661184210528</v>
      </c>
      <c r="O206" s="238">
        <f>SUMIF(SISTEMA!B:B,A206,SISTEMA!I:I)/J206</f>
        <v>3890</v>
      </c>
      <c r="P206" s="238">
        <f>SUMIF(SISTEMA!B:B,B206,SISTEMA!I:I)</f>
        <v>0</v>
      </c>
      <c r="Q206" s="239">
        <f t="shared" si="31"/>
        <v>3890</v>
      </c>
      <c r="R206" s="238">
        <f t="shared" si="34"/>
        <v>1816.0661184210528</v>
      </c>
      <c r="S206" s="237">
        <f>IFERROR(VLOOKUP(A206,DIF_ANTE!A:D,4,0),"0")/J206</f>
        <v>1484</v>
      </c>
      <c r="T206" s="240">
        <f t="shared" si="36"/>
        <v>0</v>
      </c>
      <c r="U206" s="241">
        <f t="shared" si="37"/>
        <v>-1484</v>
      </c>
      <c r="V206" s="242">
        <f>IFERROR(VLOOKUP(A206,CUSTO!A:C,3,0),VLOOKUP(B206,CUSTO!A:C,3,0))</f>
        <v>0.46685504329590044</v>
      </c>
      <c r="W206" s="242">
        <f t="shared" si="38"/>
        <v>0</v>
      </c>
      <c r="X206" s="245">
        <f t="shared" si="39"/>
        <v>0</v>
      </c>
      <c r="Y206" s="242">
        <f t="shared" si="40"/>
        <v>-692.8128842511162</v>
      </c>
      <c r="Z206" s="243" t="s">
        <v>490</v>
      </c>
    </row>
    <row r="207" spans="1:26" ht="15" customHeight="1" x14ac:dyDescent="0.25">
      <c r="A207" s="233">
        <v>2701140036</v>
      </c>
      <c r="B207" s="233" t="s">
        <v>13340</v>
      </c>
      <c r="C207" s="234" t="s">
        <v>822</v>
      </c>
      <c r="D207" s="287">
        <v>41184</v>
      </c>
      <c r="E207" s="287">
        <f>IFERROR(IFERROR(VLOOKUP(B207,[1]Planilha1!$A$4:$C$277,3,0),VLOOKUP(A207,[1]Planilha1!$A$4:$C$277,3,0)),0)</f>
        <v>41184</v>
      </c>
      <c r="F207" s="287">
        <f>IFERROR(IFERROR(VLOOKUP(A207,[2]Planilha1!$A$4:$C$258,3,0),VLOOKUP(B207,[2]Planilha1!$A$4:$C$258,3,0)),0)</f>
        <v>0</v>
      </c>
      <c r="G207" s="287">
        <f>IFERROR(IFERROR(VLOOKUP(A207,[1]Planilha1!$A$4:$D$277,4,0),VLOOKUP(B207,[1]Planilha1!$A$4:$D$277,4,0)),0)</f>
        <v>41184</v>
      </c>
      <c r="H207" s="287">
        <f t="shared" si="35"/>
        <v>41184</v>
      </c>
      <c r="I207" s="235" t="s">
        <v>111</v>
      </c>
      <c r="J207" s="236">
        <v>1</v>
      </c>
      <c r="K207" s="237">
        <f>VLOOKUP(A207,CONT_ANTE!A:D,4,0)</f>
        <v>39600</v>
      </c>
      <c r="L207" s="237" t="str">
        <f t="shared" si="32"/>
        <v>ok</v>
      </c>
      <c r="M207" s="238">
        <f>IFERROR(VLOOKUP(A207,CONTAGEM!B:G,6,0),VLOOKUP(B207,CONTAGEM!B:G,6,0))</f>
        <v>39600</v>
      </c>
      <c r="N207" s="293">
        <f t="shared" si="33"/>
        <v>14755.136904761905</v>
      </c>
      <c r="O207" s="238">
        <f>SUMIF(SISTEMA!B:B,A207,SISTEMA!I:I)/J207</f>
        <v>41184</v>
      </c>
      <c r="P207" s="238">
        <f>SUMIF(SISTEMA!B:B,B207,SISTEMA!I:I)</f>
        <v>0</v>
      </c>
      <c r="Q207" s="239">
        <f t="shared" si="31"/>
        <v>41184</v>
      </c>
      <c r="R207" s="238">
        <f t="shared" si="34"/>
        <v>15345.342380952381</v>
      </c>
      <c r="S207" s="237">
        <f>IFERROR(VLOOKUP(A207,DIF_ANTE!A:D,4,0),"0")/J207</f>
        <v>-1584</v>
      </c>
      <c r="T207" s="240">
        <f t="shared" si="36"/>
        <v>-1584</v>
      </c>
      <c r="U207" s="241">
        <f t="shared" si="37"/>
        <v>0</v>
      </c>
      <c r="V207" s="242">
        <f>IFERROR(VLOOKUP(A207,CUSTO!A:C,3,0),VLOOKUP(B207,CUSTO!A:C,3,0))</f>
        <v>0.37260446729196728</v>
      </c>
      <c r="W207" s="242">
        <f t="shared" si="38"/>
        <v>-590.20547619047613</v>
      </c>
      <c r="X207" s="245">
        <f t="shared" si="39"/>
        <v>-3.8461538461538464E-2</v>
      </c>
      <c r="Y207" s="242">
        <f t="shared" si="40"/>
        <v>0</v>
      </c>
      <c r="Z207" s="243" t="s">
        <v>490</v>
      </c>
    </row>
    <row r="208" spans="1:26" ht="15" customHeight="1" x14ac:dyDescent="0.25">
      <c r="A208" s="233">
        <v>2701140027</v>
      </c>
      <c r="B208" s="233" t="s">
        <v>13340</v>
      </c>
      <c r="C208" s="234" t="s">
        <v>815</v>
      </c>
      <c r="D208" s="287">
        <v>9424</v>
      </c>
      <c r="E208" s="287">
        <f>IFERROR(IFERROR(VLOOKUP(B208,[1]Planilha1!$A$4:$C$277,3,0),VLOOKUP(A208,[1]Planilha1!$A$4:$C$277,3,0)),0)</f>
        <v>128595</v>
      </c>
      <c r="F208" s="287">
        <f>IFERROR(IFERROR(VLOOKUP(A208,[2]Planilha1!$A$4:$C$258,3,0),VLOOKUP(B208,[2]Planilha1!$A$4:$C$258,3,0)),0)</f>
        <v>46768</v>
      </c>
      <c r="G208" s="287">
        <f>IFERROR(IFERROR(VLOOKUP(A208,[1]Planilha1!$A$4:$D$277,4,0),VLOOKUP(B208,[1]Planilha1!$A$4:$D$277,4,0)),0)</f>
        <v>119347</v>
      </c>
      <c r="H208" s="287">
        <f t="shared" si="35"/>
        <v>18672</v>
      </c>
      <c r="I208" s="235" t="s">
        <v>111</v>
      </c>
      <c r="J208" s="236">
        <v>1</v>
      </c>
      <c r="K208" s="237">
        <f>VLOOKUP(A208,CONT_ANTE!A:D,4,0)</f>
        <v>7391</v>
      </c>
      <c r="L208" s="237" t="str">
        <f t="shared" si="32"/>
        <v>ok</v>
      </c>
      <c r="M208" s="238">
        <f>IFERROR(VLOOKUP(A208,CONTAGEM!B:G,6,0),VLOOKUP(B208,CONTAGEM!B:G,6,0))</f>
        <v>18672</v>
      </c>
      <c r="N208" s="293">
        <f t="shared" si="33"/>
        <v>9298.1474999999991</v>
      </c>
      <c r="O208" s="238">
        <f>SUMIF(SISTEMA!B:B,A208,SISTEMA!I:I)/J208</f>
        <v>18672</v>
      </c>
      <c r="P208" s="238">
        <f>SUMIF(SISTEMA!B:B,B208,SISTEMA!I:I)</f>
        <v>0</v>
      </c>
      <c r="Q208" s="239">
        <f t="shared" si="31"/>
        <v>18672</v>
      </c>
      <c r="R208" s="238">
        <f t="shared" si="34"/>
        <v>9298.1474999999991</v>
      </c>
      <c r="S208" s="237">
        <f>IFERROR(VLOOKUP(A208,DIF_ANTE!A:D,4,0),"0")/J208</f>
        <v>-2033</v>
      </c>
      <c r="T208" s="240">
        <f t="shared" si="36"/>
        <v>0</v>
      </c>
      <c r="U208" s="241">
        <f t="shared" si="37"/>
        <v>2033</v>
      </c>
      <c r="V208" s="242">
        <f>IFERROR(VLOOKUP(A208,CUSTO!A:C,3,0),VLOOKUP(B208,CUSTO!A:C,3,0))</f>
        <v>0.49797276670951152</v>
      </c>
      <c r="W208" s="242">
        <f t="shared" si="38"/>
        <v>0</v>
      </c>
      <c r="X208" s="245">
        <f t="shared" si="39"/>
        <v>0</v>
      </c>
      <c r="Y208" s="242">
        <f t="shared" si="40"/>
        <v>1012.3786347204369</v>
      </c>
      <c r="Z208" s="243" t="s">
        <v>490</v>
      </c>
    </row>
    <row r="209" spans="1:26" ht="15" customHeight="1" x14ac:dyDescent="0.25">
      <c r="A209" s="233">
        <v>2701140037</v>
      </c>
      <c r="B209" s="233" t="s">
        <v>13340</v>
      </c>
      <c r="C209" s="234" t="s">
        <v>823</v>
      </c>
      <c r="D209" s="287">
        <v>23616</v>
      </c>
      <c r="E209" s="287">
        <f>IFERROR(IFERROR(VLOOKUP(B209,[1]Planilha1!$A$4:$C$277,3,0),VLOOKUP(A209,[1]Planilha1!$A$4:$C$277,3,0)),0)</f>
        <v>11472</v>
      </c>
      <c r="F209" s="287">
        <f>IFERROR(IFERROR(VLOOKUP(A209,[2]Planilha1!$A$4:$C$258,3,0),VLOOKUP(B209,[2]Planilha1!$A$4:$C$258,3,0)),0)</f>
        <v>0</v>
      </c>
      <c r="G209" s="287">
        <f>IFERROR(IFERROR(VLOOKUP(A209,[1]Planilha1!$A$4:$D$277,4,0),VLOOKUP(B209,[1]Planilha1!$A$4:$D$277,4,0)),0)</f>
        <v>11472</v>
      </c>
      <c r="H209" s="287">
        <f t="shared" si="35"/>
        <v>23616</v>
      </c>
      <c r="I209" s="235" t="s">
        <v>111</v>
      </c>
      <c r="J209" s="236">
        <v>1</v>
      </c>
      <c r="K209" s="237">
        <f>VLOOKUP(A209,CONT_ANTE!A:D,4,0)</f>
        <v>21120</v>
      </c>
      <c r="L209" s="237" t="str">
        <f t="shared" si="32"/>
        <v>ok</v>
      </c>
      <c r="M209" s="238">
        <f>IFERROR(VLOOKUP(A209,CONTAGEM!B:G,6,0),VLOOKUP(B209,CONTAGEM!B:G,6,0))</f>
        <v>21120</v>
      </c>
      <c r="N209" s="293">
        <f t="shared" si="33"/>
        <v>7602.5714285714294</v>
      </c>
      <c r="O209" s="238">
        <f>SUMIF(SISTEMA!B:B,A209,SISTEMA!I:I)/J209</f>
        <v>23616</v>
      </c>
      <c r="P209" s="238">
        <f>SUMIF(SISTEMA!B:B,B209,SISTEMA!I:I)</f>
        <v>0</v>
      </c>
      <c r="Q209" s="239">
        <f t="shared" si="31"/>
        <v>23616</v>
      </c>
      <c r="R209" s="238">
        <f t="shared" si="34"/>
        <v>8501.0571428571438</v>
      </c>
      <c r="S209" s="237">
        <f>IFERROR(VLOOKUP(A209,DIF_ANTE!A:D,4,0),"0")/J209</f>
        <v>-2496</v>
      </c>
      <c r="T209" s="240">
        <f t="shared" si="36"/>
        <v>-2496</v>
      </c>
      <c r="U209" s="241">
        <f t="shared" si="37"/>
        <v>0</v>
      </c>
      <c r="V209" s="242">
        <f>IFERROR(VLOOKUP(A209,CUSTO!A:C,3,0),VLOOKUP(B209,CUSTO!A:C,3,0))</f>
        <v>0.35997023809523815</v>
      </c>
      <c r="W209" s="242">
        <f t="shared" si="38"/>
        <v>-898.48571428571438</v>
      </c>
      <c r="X209" s="245">
        <f t="shared" si="39"/>
        <v>-0.10569105691056911</v>
      </c>
      <c r="Y209" s="242">
        <f t="shared" si="40"/>
        <v>0</v>
      </c>
      <c r="Z209" s="243" t="s">
        <v>490</v>
      </c>
    </row>
    <row r="210" spans="1:26" ht="15" customHeight="1" x14ac:dyDescent="0.25">
      <c r="A210" s="233">
        <v>2701140017</v>
      </c>
      <c r="B210" s="233" t="s">
        <v>13340</v>
      </c>
      <c r="C210" s="234" t="s">
        <v>807</v>
      </c>
      <c r="D210" s="287">
        <v>3891</v>
      </c>
      <c r="E210" s="287">
        <f>IFERROR(IFERROR(VLOOKUP(B210,[1]Planilha1!$A$4:$C$277,3,0),VLOOKUP(A210,[1]Planilha1!$A$4:$C$277,3,0)),0)</f>
        <v>83885</v>
      </c>
      <c r="F210" s="287">
        <f>IFERROR(IFERROR(VLOOKUP(A210,[2]Planilha1!$A$4:$C$258,3,0),VLOOKUP(B210,[2]Planilha1!$A$4:$C$258,3,0)),0)</f>
        <v>28787</v>
      </c>
      <c r="G210" s="287">
        <f>IFERROR(IFERROR(VLOOKUP(A210,[1]Planilha1!$A$4:$D$277,4,0),VLOOKUP(B210,[1]Planilha1!$A$4:$D$277,4,0)),0)</f>
        <v>81552</v>
      </c>
      <c r="H210" s="287">
        <f t="shared" si="35"/>
        <v>6224</v>
      </c>
      <c r="I210" s="235" t="s">
        <v>111</v>
      </c>
      <c r="J210" s="236">
        <v>1</v>
      </c>
      <c r="K210" s="237">
        <f>VLOOKUP(A210,CONT_ANTE!A:D,4,0)</f>
        <v>2334</v>
      </c>
      <c r="L210" s="237" t="str">
        <f t="shared" si="32"/>
        <v>ok</v>
      </c>
      <c r="M210" s="238">
        <f>IFERROR(VLOOKUP(A210,CONTAGEM!B:G,6,0),VLOOKUP(B210,CONTAGEM!B:G,6,0))</f>
        <v>6224</v>
      </c>
      <c r="N210" s="293">
        <f t="shared" si="33"/>
        <v>2905.7044444444441</v>
      </c>
      <c r="O210" s="238">
        <f>SUMIF(SISTEMA!B:B,A210,SISTEMA!I:I)/J210</f>
        <v>6224</v>
      </c>
      <c r="P210" s="238">
        <f>SUMIF(SISTEMA!B:B,B210,SISTEMA!I:I)</f>
        <v>0</v>
      </c>
      <c r="Q210" s="239">
        <f t="shared" si="31"/>
        <v>6224</v>
      </c>
      <c r="R210" s="238">
        <f t="shared" si="34"/>
        <v>2905.7044444444441</v>
      </c>
      <c r="S210" s="237">
        <f>IFERROR(VLOOKUP(A210,DIF_ANTE!A:D,4,0),"0")/J210</f>
        <v>-1557</v>
      </c>
      <c r="T210" s="240">
        <f t="shared" si="36"/>
        <v>0</v>
      </c>
      <c r="U210" s="241">
        <f t="shared" si="37"/>
        <v>1557</v>
      </c>
      <c r="V210" s="242">
        <f>IFERROR(VLOOKUP(A210,CUSTO!A:C,3,0),VLOOKUP(B210,CUSTO!A:C,3,0))</f>
        <v>0.4668548271922307</v>
      </c>
      <c r="W210" s="242">
        <f t="shared" si="38"/>
        <v>0</v>
      </c>
      <c r="X210" s="245">
        <f t="shared" si="39"/>
        <v>0</v>
      </c>
      <c r="Y210" s="242">
        <f t="shared" si="40"/>
        <v>726.89296593830318</v>
      </c>
      <c r="Z210" s="243" t="s">
        <v>490</v>
      </c>
    </row>
    <row r="211" spans="1:26" ht="15" customHeight="1" x14ac:dyDescent="0.25">
      <c r="A211" s="233">
        <v>2701140043</v>
      </c>
      <c r="B211" s="233" t="s">
        <v>13340</v>
      </c>
      <c r="C211" s="234" t="s">
        <v>6683</v>
      </c>
      <c r="D211" s="287">
        <v>0</v>
      </c>
      <c r="E211" s="287">
        <f>IFERROR(IFERROR(VLOOKUP(B211,[1]Planilha1!$A$4:$C$277,3,0),VLOOKUP(A211,[1]Planilha1!$A$4:$C$277,3,0)),0)</f>
        <v>0</v>
      </c>
      <c r="F211" s="287">
        <f>IFERROR(IFERROR(VLOOKUP(A211,[2]Planilha1!$A$4:$C$258,3,0),VLOOKUP(B211,[2]Planilha1!$A$4:$C$258,3,0)),0)</f>
        <v>0</v>
      </c>
      <c r="G211" s="287">
        <f>IFERROR(IFERROR(VLOOKUP(A211,[1]Planilha1!$A$4:$D$277,4,0),VLOOKUP(B211,[1]Planilha1!$A$4:$D$277,4,0)),0)</f>
        <v>0</v>
      </c>
      <c r="H211" s="287">
        <f t="shared" si="35"/>
        <v>0</v>
      </c>
      <c r="I211" s="235" t="s">
        <v>111</v>
      </c>
      <c r="J211" s="236">
        <v>1</v>
      </c>
      <c r="K211" s="237">
        <f>VLOOKUP(A211,CONT_ANTE!A:D,4,0)</f>
        <v>0</v>
      </c>
      <c r="L211" s="237" t="str">
        <f t="shared" si="32"/>
        <v>ok</v>
      </c>
      <c r="M211" s="238">
        <f>IFERROR(VLOOKUP(A211,CONTAGEM!B:G,6,0),VLOOKUP(B211,CONTAGEM!B:G,6,0))</f>
        <v>0</v>
      </c>
      <c r="N211" s="293">
        <f t="shared" si="33"/>
        <v>0</v>
      </c>
      <c r="O211" s="238">
        <f>SUMIF(SISTEMA!B:B,A211,SISTEMA!I:I)/J211</f>
        <v>0</v>
      </c>
      <c r="P211" s="238">
        <f>SUMIF(SISTEMA!B:B,B211,SISTEMA!I:I)</f>
        <v>0</v>
      </c>
      <c r="Q211" s="239">
        <f t="shared" si="31"/>
        <v>0</v>
      </c>
      <c r="R211" s="238">
        <f t="shared" si="34"/>
        <v>0</v>
      </c>
      <c r="S211" s="237">
        <f>IFERROR(VLOOKUP(A211,DIF_ANTE!A:D,4,0),"0")/J211</f>
        <v>0</v>
      </c>
      <c r="T211" s="240">
        <f t="shared" si="36"/>
        <v>0</v>
      </c>
      <c r="U211" s="241">
        <f t="shared" si="37"/>
        <v>0</v>
      </c>
      <c r="V211" s="242">
        <f>IFERROR(VLOOKUP(A211,CUSTO!A:C,3,0),VLOOKUP(B211,CUSTO!A:C,3,0))</f>
        <v>0.36719546657046653</v>
      </c>
      <c r="W211" s="242">
        <f t="shared" si="38"/>
        <v>0</v>
      </c>
      <c r="X211" s="245" t="str">
        <f t="shared" si="39"/>
        <v/>
      </c>
      <c r="Y211" s="242">
        <f t="shared" si="40"/>
        <v>0</v>
      </c>
      <c r="Z211" s="243" t="s">
        <v>490</v>
      </c>
    </row>
    <row r="212" spans="1:26" ht="15" customHeight="1" x14ac:dyDescent="0.25">
      <c r="A212" s="233">
        <v>2701140044</v>
      </c>
      <c r="B212" s="233" t="s">
        <v>13340</v>
      </c>
      <c r="C212" s="234" t="s">
        <v>6519</v>
      </c>
      <c r="D212" s="287">
        <v>2518</v>
      </c>
      <c r="E212" s="287">
        <f>IFERROR(IFERROR(VLOOKUP(B212,[1]Planilha1!$A$4:$C$277,3,0),VLOOKUP(A212,[1]Planilha1!$A$4:$C$277,3,0)),0)</f>
        <v>205254</v>
      </c>
      <c r="F212" s="287">
        <f>IFERROR(IFERROR(VLOOKUP(A212,[2]Planilha1!$A$4:$C$258,3,0),VLOOKUP(B212,[2]Planilha1!$A$4:$C$258,3,0)),0)</f>
        <v>86931</v>
      </c>
      <c r="G212" s="287">
        <f>IFERROR(IFERROR(VLOOKUP(A212,[1]Planilha1!$A$4:$D$277,4,0),VLOOKUP(B212,[1]Planilha1!$A$4:$D$277,4,0)),0)</f>
        <v>198825</v>
      </c>
      <c r="H212" s="287">
        <f t="shared" si="35"/>
        <v>8947</v>
      </c>
      <c r="I212" s="235" t="s">
        <v>111</v>
      </c>
      <c r="J212" s="236">
        <v>1</v>
      </c>
      <c r="K212" s="237">
        <f>VLOOKUP(A212,CONT_ANTE!A:D,4,0)</f>
        <v>0</v>
      </c>
      <c r="L212" s="237" t="str">
        <f t="shared" si="32"/>
        <v>ok</v>
      </c>
      <c r="M212" s="238">
        <f>IFERROR(VLOOKUP(A212,CONTAGEM!B:G,6,0),VLOOKUP(B212,CONTAGEM!B:G,6,0))</f>
        <v>8947</v>
      </c>
      <c r="N212" s="293">
        <f t="shared" si="33"/>
        <v>4420.2534027777783</v>
      </c>
      <c r="O212" s="238">
        <f>SUMIF(SISTEMA!B:B,A212,SISTEMA!I:I)/J212</f>
        <v>8947</v>
      </c>
      <c r="P212" s="238">
        <f>SUMIF(SISTEMA!B:B,B212,SISTEMA!I:I)</f>
        <v>0</v>
      </c>
      <c r="Q212" s="239">
        <f t="shared" si="31"/>
        <v>8947</v>
      </c>
      <c r="R212" s="238">
        <f t="shared" si="34"/>
        <v>4420.2534027777783</v>
      </c>
      <c r="S212" s="237">
        <f>IFERROR(VLOOKUP(A212,DIF_ANTE!A:D,4,0),"0")/J212</f>
        <v>-2518</v>
      </c>
      <c r="T212" s="240">
        <f t="shared" si="36"/>
        <v>0</v>
      </c>
      <c r="U212" s="241">
        <f t="shared" si="37"/>
        <v>2518</v>
      </c>
      <c r="V212" s="242">
        <f>IFERROR(VLOOKUP(A212,CUSTO!A:C,3,0),VLOOKUP(B212,CUSTO!A:C,3,0))</f>
        <v>0.49404866466723801</v>
      </c>
      <c r="W212" s="242">
        <f t="shared" si="38"/>
        <v>0</v>
      </c>
      <c r="X212" s="245">
        <f t="shared" si="39"/>
        <v>0</v>
      </c>
      <c r="Y212" s="242">
        <f t="shared" si="40"/>
        <v>1244.0145376321054</v>
      </c>
      <c r="Z212" s="243" t="s">
        <v>490</v>
      </c>
    </row>
    <row r="213" spans="1:26" ht="15" customHeight="1" x14ac:dyDescent="0.25">
      <c r="A213" s="233">
        <v>2701140020</v>
      </c>
      <c r="B213" s="233" t="s">
        <v>13340</v>
      </c>
      <c r="C213" s="234" t="s">
        <v>810</v>
      </c>
      <c r="D213" s="287">
        <v>111254</v>
      </c>
      <c r="E213" s="287">
        <f>IFERROR(IFERROR(VLOOKUP(B213,[1]Planilha1!$A$4:$C$277,3,0),VLOOKUP(A213,[1]Planilha1!$A$4:$C$277,3,0)),0)</f>
        <v>137984</v>
      </c>
      <c r="F213" s="287">
        <f>IFERROR(IFERROR(VLOOKUP(A213,[2]Planilha1!$A$4:$C$258,3,0),VLOOKUP(B213,[2]Planilha1!$A$4:$C$258,3,0)),0)</f>
        <v>73132</v>
      </c>
      <c r="G213" s="287">
        <f>IFERROR(IFERROR(VLOOKUP(A213,[1]Planilha1!$A$4:$D$277,4,0),VLOOKUP(B213,[1]Planilha1!$A$4:$D$277,4,0)),0)</f>
        <v>211116</v>
      </c>
      <c r="H213" s="287">
        <f t="shared" si="35"/>
        <v>38122</v>
      </c>
      <c r="I213" s="235" t="s">
        <v>111</v>
      </c>
      <c r="J213" s="236">
        <v>1</v>
      </c>
      <c r="K213" s="237">
        <f>VLOOKUP(A213,CONT_ANTE!A:D,4,0)</f>
        <v>111254</v>
      </c>
      <c r="L213" s="237" t="str">
        <f t="shared" si="32"/>
        <v>ok</v>
      </c>
      <c r="M213" s="238">
        <f>IFERROR(VLOOKUP(A213,CONTAGEM!B:G,6,0),VLOOKUP(B213,CONTAGEM!B:G,6,0))</f>
        <v>38122</v>
      </c>
      <c r="N213" s="293">
        <f t="shared" si="33"/>
        <v>12478.126111111111</v>
      </c>
      <c r="O213" s="238">
        <f>SUMIF(SISTEMA!B:B,A213,SISTEMA!I:I)/J213</f>
        <v>38122</v>
      </c>
      <c r="P213" s="238">
        <f>SUMIF(SISTEMA!B:B,B213,SISTEMA!I:I)</f>
        <v>0</v>
      </c>
      <c r="Q213" s="239">
        <f t="shared" si="31"/>
        <v>38122</v>
      </c>
      <c r="R213" s="238">
        <f t="shared" si="34"/>
        <v>12478.126111111111</v>
      </c>
      <c r="S213" s="237">
        <f>IFERROR(VLOOKUP(A213,DIF_ANTE!A:D,4,0),"0")/J213</f>
        <v>0</v>
      </c>
      <c r="T213" s="240">
        <f t="shared" si="36"/>
        <v>0</v>
      </c>
      <c r="U213" s="241">
        <f t="shared" si="37"/>
        <v>0</v>
      </c>
      <c r="V213" s="242">
        <f>IFERROR(VLOOKUP(A213,CUSTO!A:C,3,0),VLOOKUP(B213,CUSTO!A:C,3,0))</f>
        <v>0.32732086750724282</v>
      </c>
      <c r="W213" s="242">
        <f t="shared" si="38"/>
        <v>0</v>
      </c>
      <c r="X213" s="245">
        <f t="shared" si="39"/>
        <v>0</v>
      </c>
      <c r="Y213" s="242">
        <f t="shared" si="40"/>
        <v>0</v>
      </c>
      <c r="Z213" s="243" t="s">
        <v>490</v>
      </c>
    </row>
    <row r="214" spans="1:26" ht="15" customHeight="1" x14ac:dyDescent="0.25">
      <c r="A214" s="233">
        <v>2701140025</v>
      </c>
      <c r="B214" s="233" t="s">
        <v>13340</v>
      </c>
      <c r="C214" s="234" t="s">
        <v>813</v>
      </c>
      <c r="D214" s="287">
        <v>192555</v>
      </c>
      <c r="E214" s="287">
        <f>IFERROR(IFERROR(VLOOKUP(B214,[1]Planilha1!$A$4:$C$277,3,0),VLOOKUP(A214,[1]Planilha1!$A$4:$C$277,3,0)),0)</f>
        <v>145689</v>
      </c>
      <c r="F214" s="287">
        <f>IFERROR(IFERROR(VLOOKUP(A214,[2]Planilha1!$A$4:$C$258,3,0),VLOOKUP(B214,[2]Planilha1!$A$4:$C$258,3,0)),0)</f>
        <v>163380</v>
      </c>
      <c r="G214" s="287">
        <f>IFERROR(IFERROR(VLOOKUP(A214,[1]Planilha1!$A$4:$D$277,4,0),VLOOKUP(B214,[1]Planilha1!$A$4:$D$277,4,0)),0)</f>
        <v>292731</v>
      </c>
      <c r="H214" s="287">
        <f t="shared" si="35"/>
        <v>45513</v>
      </c>
      <c r="I214" s="235" t="s">
        <v>111</v>
      </c>
      <c r="J214" s="236">
        <v>1</v>
      </c>
      <c r="K214" s="237">
        <f>VLOOKUP(A214,CONT_ANTE!A:D,4,0)</f>
        <v>192555</v>
      </c>
      <c r="L214" s="237" t="str">
        <f t="shared" si="32"/>
        <v>ok</v>
      </c>
      <c r="M214" s="238">
        <f>IFERROR(VLOOKUP(A214,CONTAGEM!B:G,6,0),VLOOKUP(B214,CONTAGEM!B:G,6,0))</f>
        <v>45513</v>
      </c>
      <c r="N214" s="293">
        <f t="shared" si="33"/>
        <v>15354.861785714287</v>
      </c>
      <c r="O214" s="238">
        <f>SUMIF(SISTEMA!B:B,A214,SISTEMA!I:I)/J214</f>
        <v>45513</v>
      </c>
      <c r="P214" s="238">
        <f>SUMIF(SISTEMA!B:B,B214,SISTEMA!I:I)</f>
        <v>0</v>
      </c>
      <c r="Q214" s="239">
        <f t="shared" si="31"/>
        <v>45513</v>
      </c>
      <c r="R214" s="238">
        <f t="shared" si="34"/>
        <v>15354.861785714287</v>
      </c>
      <c r="S214" s="237">
        <f>IFERROR(VLOOKUP(A214,DIF_ANTE!A:D,4,0),"0")/J214</f>
        <v>0</v>
      </c>
      <c r="T214" s="240">
        <f t="shared" si="36"/>
        <v>0</v>
      </c>
      <c r="U214" s="241">
        <f t="shared" si="37"/>
        <v>0</v>
      </c>
      <c r="V214" s="242">
        <f>IFERROR(VLOOKUP(A214,CUSTO!A:C,3,0),VLOOKUP(B214,CUSTO!A:C,3,0))</f>
        <v>0.337373097482352</v>
      </c>
      <c r="W214" s="242">
        <f t="shared" si="38"/>
        <v>0</v>
      </c>
      <c r="X214" s="245">
        <f t="shared" si="39"/>
        <v>0</v>
      </c>
      <c r="Y214" s="242">
        <f t="shared" si="40"/>
        <v>0</v>
      </c>
      <c r="Z214" s="243" t="s">
        <v>490</v>
      </c>
    </row>
    <row r="215" spans="1:26" ht="15" customHeight="1" x14ac:dyDescent="0.25">
      <c r="A215" s="233">
        <v>2701140021</v>
      </c>
      <c r="B215" s="233" t="s">
        <v>13340</v>
      </c>
      <c r="C215" s="234" t="s">
        <v>811</v>
      </c>
      <c r="D215" s="287">
        <v>73910</v>
      </c>
      <c r="E215" s="287">
        <f>IFERROR(IFERROR(VLOOKUP(B215,[1]Planilha1!$A$4:$C$277,3,0),VLOOKUP(A215,[1]Planilha1!$A$4:$C$277,3,0)),0)</f>
        <v>41897</v>
      </c>
      <c r="F215" s="287">
        <f>IFERROR(IFERROR(VLOOKUP(A215,[2]Planilha1!$A$4:$C$258,3,0),VLOOKUP(B215,[2]Planilha1!$A$4:$C$258,3,0)),0)</f>
        <v>73910</v>
      </c>
      <c r="G215" s="287">
        <f>IFERROR(IFERROR(VLOOKUP(A215,[1]Planilha1!$A$4:$D$277,4,0),VLOOKUP(B215,[1]Planilha1!$A$4:$D$277,4,0)),0)</f>
        <v>115807</v>
      </c>
      <c r="H215" s="287">
        <f t="shared" si="35"/>
        <v>0</v>
      </c>
      <c r="I215" s="235" t="s">
        <v>111</v>
      </c>
      <c r="J215" s="236">
        <v>1</v>
      </c>
      <c r="K215" s="237">
        <f>VLOOKUP(A215,CONT_ANTE!A:D,4,0)</f>
        <v>73521</v>
      </c>
      <c r="L215" s="237" t="str">
        <f t="shared" si="32"/>
        <v>ok</v>
      </c>
      <c r="M215" s="238">
        <f>IFERROR(VLOOKUP(A215,CONTAGEM!B:G,6,0),VLOOKUP(B215,CONTAGEM!B:G,6,0))</f>
        <v>0</v>
      </c>
      <c r="N215" s="293">
        <f t="shared" si="33"/>
        <v>0</v>
      </c>
      <c r="O215" s="238">
        <f>SUMIF(SISTEMA!B:B,A215,SISTEMA!I:I)/J215</f>
        <v>0</v>
      </c>
      <c r="P215" s="238">
        <f>SUMIF(SISTEMA!B:B,B215,SISTEMA!I:I)</f>
        <v>0</v>
      </c>
      <c r="Q215" s="239">
        <f t="shared" si="31"/>
        <v>0</v>
      </c>
      <c r="R215" s="238">
        <f t="shared" si="34"/>
        <v>0</v>
      </c>
      <c r="S215" s="237">
        <f>IFERROR(VLOOKUP(A215,DIF_ANTE!A:D,4,0),"0")/J215</f>
        <v>-389</v>
      </c>
      <c r="T215" s="240">
        <f t="shared" si="36"/>
        <v>0</v>
      </c>
      <c r="U215" s="241">
        <f t="shared" si="37"/>
        <v>389</v>
      </c>
      <c r="V215" s="242">
        <f>IFERROR(VLOOKUP(A215,CUSTO!A:C,3,0),VLOOKUP(B215,CUSTO!A:C,3,0))</f>
        <v>0.31682825315216062</v>
      </c>
      <c r="W215" s="242">
        <f t="shared" si="38"/>
        <v>0</v>
      </c>
      <c r="X215" s="245" t="str">
        <f t="shared" si="39"/>
        <v/>
      </c>
      <c r="Y215" s="242">
        <f t="shared" si="40"/>
        <v>123.24619047619048</v>
      </c>
      <c r="Z215" s="243" t="s">
        <v>490</v>
      </c>
    </row>
    <row r="216" spans="1:26" ht="15" customHeight="1" x14ac:dyDescent="0.25">
      <c r="A216" s="233">
        <v>2701140023</v>
      </c>
      <c r="B216" s="233" t="s">
        <v>13340</v>
      </c>
      <c r="C216" s="234" t="s">
        <v>812</v>
      </c>
      <c r="D216" s="287">
        <v>30731</v>
      </c>
      <c r="E216" s="287">
        <f>IFERROR(IFERROR(VLOOKUP(B216,[1]Planilha1!$A$4:$C$277,3,0),VLOOKUP(A216,[1]Planilha1!$A$4:$C$277,3,0)),0)</f>
        <v>0</v>
      </c>
      <c r="F216" s="287">
        <f>IFERROR(IFERROR(VLOOKUP(A216,[2]Planilha1!$A$4:$C$258,3,0),VLOOKUP(B216,[2]Planilha1!$A$4:$C$258,3,0)),0)</f>
        <v>30731</v>
      </c>
      <c r="G216" s="287">
        <f>IFERROR(IFERROR(VLOOKUP(A216,[1]Planilha1!$A$4:$D$277,4,0),VLOOKUP(B216,[1]Planilha1!$A$4:$D$277,4,0)),0)</f>
        <v>30731</v>
      </c>
      <c r="H216" s="287">
        <f t="shared" si="35"/>
        <v>0</v>
      </c>
      <c r="I216" s="235" t="s">
        <v>111</v>
      </c>
      <c r="J216" s="236">
        <v>1</v>
      </c>
      <c r="K216" s="237">
        <f>VLOOKUP(A216,CONT_ANTE!A:D,4,0)</f>
        <v>36566</v>
      </c>
      <c r="L216" s="237" t="str">
        <f t="shared" si="32"/>
        <v>ok</v>
      </c>
      <c r="M216" s="238">
        <f>IFERROR(VLOOKUP(A216,CONTAGEM!B:G,6,0),VLOOKUP(B216,CONTAGEM!B:G,6,0))</f>
        <v>0</v>
      </c>
      <c r="N216" s="293">
        <f t="shared" si="33"/>
        <v>0</v>
      </c>
      <c r="O216" s="238">
        <f>SUMIF(SISTEMA!B:B,A216,SISTEMA!I:I)/J216</f>
        <v>0</v>
      </c>
      <c r="P216" s="238">
        <f>SUMIF(SISTEMA!B:B,B216,SISTEMA!I:I)</f>
        <v>0</v>
      </c>
      <c r="Q216" s="239">
        <f t="shared" si="31"/>
        <v>0</v>
      </c>
      <c r="R216" s="238">
        <f t="shared" si="34"/>
        <v>0</v>
      </c>
      <c r="S216" s="237">
        <f>IFERROR(VLOOKUP(A216,DIF_ANTE!A:D,4,0),"0")/J216</f>
        <v>5835</v>
      </c>
      <c r="T216" s="240">
        <f t="shared" si="36"/>
        <v>0</v>
      </c>
      <c r="U216" s="241">
        <f t="shared" si="37"/>
        <v>-5835</v>
      </c>
      <c r="V216" s="242">
        <f>IFERROR(VLOOKUP(A216,CUSTO!A:C,3,0),VLOOKUP(B216,CUSTO!A:C,3,0))</f>
        <v>0.33819867792875513</v>
      </c>
      <c r="W216" s="242">
        <f t="shared" si="38"/>
        <v>0</v>
      </c>
      <c r="X216" s="245" t="str">
        <f t="shared" si="39"/>
        <v/>
      </c>
      <c r="Y216" s="242">
        <f t="shared" si="40"/>
        <v>-1973.3892857142862</v>
      </c>
      <c r="Z216" s="243" t="s">
        <v>490</v>
      </c>
    </row>
    <row r="217" spans="1:26" ht="15" customHeight="1" x14ac:dyDescent="0.25">
      <c r="A217" s="233">
        <v>2701140030</v>
      </c>
      <c r="B217" s="233" t="s">
        <v>13340</v>
      </c>
      <c r="C217" s="234" t="s">
        <v>1756</v>
      </c>
      <c r="D217" s="287">
        <v>85654</v>
      </c>
      <c r="E217" s="287">
        <f>IFERROR(IFERROR(VLOOKUP(B217,[1]Planilha1!$A$4:$C$277,3,0),VLOOKUP(A217,[1]Planilha1!$A$4:$C$277,3,0)),0)</f>
        <v>116998</v>
      </c>
      <c r="F217" s="287">
        <f>IFERROR(IFERROR(VLOOKUP(A217,[2]Planilha1!$A$4:$C$258,3,0),VLOOKUP(B217,[2]Planilha1!$A$4:$C$258,3,0)),0)</f>
        <v>41697</v>
      </c>
      <c r="G217" s="287">
        <f>IFERROR(IFERROR(VLOOKUP(A217,[1]Planilha1!$A$4:$D$277,4,0),VLOOKUP(B217,[1]Planilha1!$A$4:$D$277,4,0)),0)</f>
        <v>158695</v>
      </c>
      <c r="H217" s="287">
        <f t="shared" si="35"/>
        <v>43957</v>
      </c>
      <c r="I217" s="235" t="s">
        <v>111</v>
      </c>
      <c r="J217" s="236">
        <v>1</v>
      </c>
      <c r="K217" s="237">
        <f>VLOOKUP(A217,CONT_ANTE!A:D,4,0)</f>
        <v>79356</v>
      </c>
      <c r="L217" s="237" t="str">
        <f t="shared" si="32"/>
        <v>ok</v>
      </c>
      <c r="M217" s="238">
        <f>IFERROR(VLOOKUP(A217,CONTAGEM!B:G,6,0),VLOOKUP(B217,CONTAGEM!B:G,6,0))</f>
        <v>43957</v>
      </c>
      <c r="N217" s="293">
        <f t="shared" si="33"/>
        <v>14829.909246031746</v>
      </c>
      <c r="O217" s="238">
        <f>SUMIF(SISTEMA!B:B,A217,SISTEMA!I:I)/J217</f>
        <v>43957</v>
      </c>
      <c r="P217" s="238">
        <f>SUMIF(SISTEMA!B:B,B217,SISTEMA!I:I)</f>
        <v>0</v>
      </c>
      <c r="Q217" s="239">
        <f t="shared" si="31"/>
        <v>43957</v>
      </c>
      <c r="R217" s="238">
        <f t="shared" si="34"/>
        <v>14829.909246031746</v>
      </c>
      <c r="S217" s="237">
        <f>IFERROR(VLOOKUP(A217,DIF_ANTE!A:D,4,0),"0")/J217</f>
        <v>-6298</v>
      </c>
      <c r="T217" s="240">
        <f t="shared" si="36"/>
        <v>0</v>
      </c>
      <c r="U217" s="241">
        <f t="shared" si="37"/>
        <v>6298</v>
      </c>
      <c r="V217" s="242">
        <f>IFERROR(VLOOKUP(A217,CUSTO!A:C,3,0),VLOOKUP(B217,CUSTO!A:C,3,0))</f>
        <v>0.337373097482352</v>
      </c>
      <c r="W217" s="242">
        <f t="shared" si="38"/>
        <v>0</v>
      </c>
      <c r="X217" s="245">
        <f t="shared" si="39"/>
        <v>0</v>
      </c>
      <c r="Y217" s="242">
        <f t="shared" si="40"/>
        <v>2124.7757679438528</v>
      </c>
      <c r="Z217" s="243" t="s">
        <v>490</v>
      </c>
    </row>
    <row r="218" spans="1:26" ht="15" customHeight="1" x14ac:dyDescent="0.25">
      <c r="A218" s="233">
        <v>2701200005</v>
      </c>
      <c r="B218" s="233" t="s">
        <v>13340</v>
      </c>
      <c r="C218" s="234" t="s">
        <v>399</v>
      </c>
      <c r="D218" s="287">
        <v>89</v>
      </c>
      <c r="E218" s="287">
        <f>IFERROR(IFERROR(VLOOKUP(B218,[1]Planilha1!$A$4:$C$277,3,0),VLOOKUP(A218,[1]Planilha1!$A$4:$C$277,3,0)),0)</f>
        <v>0</v>
      </c>
      <c r="F218" s="287">
        <f>IFERROR(IFERROR(VLOOKUP(A218,[2]Planilha1!$A$4:$C$258,3,0),VLOOKUP(B218,[2]Planilha1!$A$4:$C$258,3,0)),0)</f>
        <v>0</v>
      </c>
      <c r="G218" s="287">
        <f>IFERROR(IFERROR(VLOOKUP(A218,[1]Planilha1!$A$4:$D$277,4,0),VLOOKUP(B218,[1]Planilha1!$A$4:$D$277,4,0)),0)</f>
        <v>0</v>
      </c>
      <c r="H218" s="287">
        <f t="shared" si="35"/>
        <v>89</v>
      </c>
      <c r="I218" s="235" t="s">
        <v>234</v>
      </c>
      <c r="J218" s="236">
        <v>1</v>
      </c>
      <c r="K218" s="237">
        <f>VLOOKUP(A218,CONT_ANTE!A:D,4,0)</f>
        <v>89</v>
      </c>
      <c r="L218" s="237" t="str">
        <f t="shared" si="32"/>
        <v>ok</v>
      </c>
      <c r="M218" s="238">
        <f>IFERROR(VLOOKUP(A218,CONTAGEM!B:G,6,0),VLOOKUP(B218,CONTAGEM!B:G,6,0))</f>
        <v>89</v>
      </c>
      <c r="N218" s="293">
        <f t="shared" si="33"/>
        <v>331.69187223602489</v>
      </c>
      <c r="O218" s="238">
        <f>SUMIF(SISTEMA!B:B,A218,SISTEMA!I:I)/J218</f>
        <v>89</v>
      </c>
      <c r="P218" s="238">
        <f>SUMIF(SISTEMA!B:B,B218,SISTEMA!I:I)</f>
        <v>0</v>
      </c>
      <c r="Q218" s="239">
        <f t="shared" si="31"/>
        <v>89</v>
      </c>
      <c r="R218" s="238">
        <f t="shared" si="34"/>
        <v>331.69187223602489</v>
      </c>
      <c r="S218" s="237">
        <f>IFERROR(VLOOKUP(A218,DIF_ANTE!A:D,4,0),"0")/J218</f>
        <v>0</v>
      </c>
      <c r="T218" s="240">
        <f t="shared" si="36"/>
        <v>0</v>
      </c>
      <c r="U218" s="241">
        <f t="shared" si="37"/>
        <v>0</v>
      </c>
      <c r="V218" s="242">
        <f>IFERROR(VLOOKUP(A218,CUSTO!A:C,3,0),VLOOKUP(B218,CUSTO!A:C,3,0))</f>
        <v>3.7268749689440996</v>
      </c>
      <c r="W218" s="242">
        <f t="shared" si="38"/>
        <v>0</v>
      </c>
      <c r="X218" s="245">
        <f t="shared" si="39"/>
        <v>0</v>
      </c>
      <c r="Y218" s="242">
        <f t="shared" si="40"/>
        <v>0</v>
      </c>
      <c r="Z218" s="243" t="s">
        <v>490</v>
      </c>
    </row>
    <row r="219" spans="1:26" ht="15" customHeight="1" x14ac:dyDescent="0.25">
      <c r="A219" s="233">
        <v>2701200003</v>
      </c>
      <c r="B219" s="233" t="s">
        <v>13340</v>
      </c>
      <c r="C219" s="234" t="s">
        <v>845</v>
      </c>
      <c r="D219" s="287">
        <v>3455.49656</v>
      </c>
      <c r="E219" s="287">
        <f>IFERROR(IFERROR(VLOOKUP(B219,[1]Planilha1!$A$4:$C$277,3,0),VLOOKUP(A219,[1]Planilha1!$A$4:$C$277,3,0)),0)</f>
        <v>0</v>
      </c>
      <c r="F219" s="287">
        <f>IFERROR(IFERROR(VLOOKUP(A219,[2]Planilha1!$A$4:$C$258,3,0),VLOOKUP(B219,[2]Planilha1!$A$4:$C$258,3,0)),0)</f>
        <v>52.5</v>
      </c>
      <c r="G219" s="287">
        <f>IFERROR(IFERROR(VLOOKUP(A219,[1]Planilha1!$A$4:$D$277,4,0),VLOOKUP(B219,[1]Planilha1!$A$4:$D$277,4,0)),0)</f>
        <v>52.5</v>
      </c>
      <c r="H219" s="287">
        <f t="shared" si="35"/>
        <v>3402.99656</v>
      </c>
      <c r="I219" s="235" t="s">
        <v>234</v>
      </c>
      <c r="J219" s="236">
        <v>1</v>
      </c>
      <c r="K219" s="237">
        <f>VLOOKUP(A219,CONT_ANTE!A:D,4,0)</f>
        <v>3630</v>
      </c>
      <c r="L219" s="237" t="str">
        <f t="shared" si="32"/>
        <v>ok</v>
      </c>
      <c r="M219" s="238">
        <f>IFERROR(VLOOKUP(A219,CONTAGEM!B:G,6,0),VLOOKUP(B219,CONTAGEM!B:G,6,0))</f>
        <v>3580</v>
      </c>
      <c r="N219" s="293">
        <f t="shared" si="33"/>
        <v>172245.97200000001</v>
      </c>
      <c r="O219" s="238">
        <f>SUMIF(SISTEMA!B:B,A219,SISTEMA!I:I)/J219</f>
        <v>3402.99656</v>
      </c>
      <c r="P219" s="238">
        <f>SUMIF(SISTEMA!B:B,B219,SISTEMA!I:I)</f>
        <v>0</v>
      </c>
      <c r="Q219" s="239">
        <f t="shared" si="31"/>
        <v>3402.99656</v>
      </c>
      <c r="R219" s="238">
        <f t="shared" si="34"/>
        <v>163729.73468990403</v>
      </c>
      <c r="S219" s="237">
        <f>IFERROR(VLOOKUP(A219,DIF_ANTE!A:D,4,0),"0")/J219</f>
        <v>174.50343999999996</v>
      </c>
      <c r="T219" s="240">
        <f t="shared" si="36"/>
        <v>177.00343999999996</v>
      </c>
      <c r="U219" s="241">
        <f t="shared" si="37"/>
        <v>2.5</v>
      </c>
      <c r="V219" s="242">
        <f>IFERROR(VLOOKUP(A219,CUSTO!A:C,3,0),VLOOKUP(B219,CUSTO!A:C,3,0))</f>
        <v>48.113400000000006</v>
      </c>
      <c r="W219" s="242">
        <f t="shared" si="38"/>
        <v>8516.2373100959994</v>
      </c>
      <c r="X219" s="245">
        <f t="shared" si="39"/>
        <v>5.201399322014006E-2</v>
      </c>
      <c r="Y219" s="242">
        <f t="shared" si="40"/>
        <v>120.28350000000002</v>
      </c>
      <c r="Z219" s="243" t="s">
        <v>490</v>
      </c>
    </row>
    <row r="220" spans="1:26" ht="15" customHeight="1" x14ac:dyDescent="0.25">
      <c r="A220" s="233">
        <v>2701200002</v>
      </c>
      <c r="B220" s="233" t="s">
        <v>13340</v>
      </c>
      <c r="C220" s="234" t="s">
        <v>844</v>
      </c>
      <c r="D220" s="287">
        <v>20.3</v>
      </c>
      <c r="E220" s="287">
        <f>IFERROR(IFERROR(VLOOKUP(B220,[1]Planilha1!$A$4:$C$277,3,0),VLOOKUP(A220,[1]Planilha1!$A$4:$C$277,3,0)),0)</f>
        <v>23.1</v>
      </c>
      <c r="F220" s="287">
        <f>IFERROR(IFERROR(VLOOKUP(A220,[2]Planilha1!$A$4:$C$258,3,0),VLOOKUP(B220,[2]Planilha1!$A$4:$C$258,3,0)),0)</f>
        <v>13.299999999999997</v>
      </c>
      <c r="G220" s="287">
        <f>IFERROR(IFERROR(VLOOKUP(A220,[1]Planilha1!$A$4:$D$277,4,0),VLOOKUP(B220,[1]Planilha1!$A$4:$D$277,4,0)),0)</f>
        <v>13.299999999999999</v>
      </c>
      <c r="H220" s="287">
        <f t="shared" si="35"/>
        <v>30.100000000000009</v>
      </c>
      <c r="I220" s="235" t="s">
        <v>234</v>
      </c>
      <c r="J220" s="236">
        <v>1</v>
      </c>
      <c r="K220" s="237">
        <f>VLOOKUP(A220,CONT_ANTE!A:D,4,0)</f>
        <v>14.7</v>
      </c>
      <c r="L220" s="237" t="str">
        <f t="shared" si="32"/>
        <v>ok</v>
      </c>
      <c r="M220" s="238">
        <f>IFERROR(VLOOKUP(A220,CONTAGEM!B:G,6,0),VLOOKUP(B220,CONTAGEM!B:G,6,0))</f>
        <v>40.6</v>
      </c>
      <c r="N220" s="293">
        <f t="shared" si="33"/>
        <v>36364.496901408456</v>
      </c>
      <c r="O220" s="238">
        <f>SUMIF(SISTEMA!B:B,A220,SISTEMA!I:I)/J220</f>
        <v>30.1</v>
      </c>
      <c r="P220" s="238">
        <f>SUMIF(SISTEMA!B:B,B220,SISTEMA!I:I)</f>
        <v>0</v>
      </c>
      <c r="Q220" s="239">
        <f t="shared" si="31"/>
        <v>30.1</v>
      </c>
      <c r="R220" s="238">
        <f t="shared" si="34"/>
        <v>26959.88563380282</v>
      </c>
      <c r="S220" s="237">
        <f>IFERROR(VLOOKUP(A220,DIF_ANTE!A:D,4,0),"0")/J220</f>
        <v>-5.6000000000000014</v>
      </c>
      <c r="T220" s="240">
        <f t="shared" si="36"/>
        <v>10.5</v>
      </c>
      <c r="U220" s="241">
        <f t="shared" si="37"/>
        <v>16.100000000000001</v>
      </c>
      <c r="V220" s="242">
        <f>IFERROR(VLOOKUP(A220,CUSTO!A:C,3,0),VLOOKUP(B220,CUSTO!A:C,3,0))</f>
        <v>895.677263581489</v>
      </c>
      <c r="W220" s="242">
        <f t="shared" si="38"/>
        <v>9404.6112676056346</v>
      </c>
      <c r="X220" s="245">
        <f t="shared" si="39"/>
        <v>0.34883720930232559</v>
      </c>
      <c r="Y220" s="242">
        <f t="shared" si="40"/>
        <v>14420.403943661975</v>
      </c>
      <c r="Z220" s="243" t="s">
        <v>490</v>
      </c>
    </row>
    <row r="221" spans="1:26" ht="15" customHeight="1" x14ac:dyDescent="0.25">
      <c r="A221" s="233">
        <v>2701200004</v>
      </c>
      <c r="B221" s="233" t="s">
        <v>13340</v>
      </c>
      <c r="C221" s="234" t="s">
        <v>846</v>
      </c>
      <c r="D221" s="287">
        <v>51.66</v>
      </c>
      <c r="E221" s="287">
        <f>IFERROR(IFERROR(VLOOKUP(B221,[1]Planilha1!$A$4:$C$277,3,0),VLOOKUP(A221,[1]Planilha1!$A$4:$C$277,3,0)),0)</f>
        <v>0</v>
      </c>
      <c r="F221" s="287">
        <f>IFERROR(IFERROR(VLOOKUP(A221,[2]Planilha1!$A$4:$C$258,3,0),VLOOKUP(B221,[2]Planilha1!$A$4:$C$258,3,0)),0)</f>
        <v>0</v>
      </c>
      <c r="G221" s="287">
        <f>IFERROR(IFERROR(VLOOKUP(A221,[1]Planilha1!$A$4:$D$277,4,0),VLOOKUP(B221,[1]Planilha1!$A$4:$D$277,4,0)),0)</f>
        <v>0</v>
      </c>
      <c r="H221" s="287">
        <f t="shared" si="35"/>
        <v>51.66</v>
      </c>
      <c r="I221" s="235" t="s">
        <v>234</v>
      </c>
      <c r="J221" s="236">
        <v>1</v>
      </c>
      <c r="K221" s="237">
        <f>VLOOKUP(A221,CONT_ANTE!A:D,4,0)</f>
        <v>51.66</v>
      </c>
      <c r="L221" s="237" t="str">
        <f t="shared" si="32"/>
        <v>ok</v>
      </c>
      <c r="M221" s="238">
        <f>IFERROR(VLOOKUP(A221,CONTAGEM!B:G,6,0),VLOOKUP(B221,CONTAGEM!B:G,6,0))</f>
        <v>51.66</v>
      </c>
      <c r="N221" s="293">
        <f t="shared" si="33"/>
        <v>10447.976699999999</v>
      </c>
      <c r="O221" s="238">
        <f>SUMIF(SISTEMA!B:B,A221,SISTEMA!I:I)/J221</f>
        <v>51.66</v>
      </c>
      <c r="P221" s="238">
        <f>SUMIF(SISTEMA!B:B,B221,SISTEMA!I:I)</f>
        <v>0</v>
      </c>
      <c r="Q221" s="239">
        <f t="shared" si="31"/>
        <v>51.66</v>
      </c>
      <c r="R221" s="238">
        <f t="shared" si="34"/>
        <v>10447.976699999999</v>
      </c>
      <c r="S221" s="237">
        <f>IFERROR(VLOOKUP(A221,DIF_ANTE!A:D,4,0),"0")/J221</f>
        <v>0</v>
      </c>
      <c r="T221" s="240">
        <f t="shared" si="36"/>
        <v>0</v>
      </c>
      <c r="U221" s="241">
        <f t="shared" si="37"/>
        <v>0</v>
      </c>
      <c r="V221" s="242">
        <f>IFERROR(VLOOKUP(A221,CUSTO!A:C,3,0),VLOOKUP(B221,CUSTO!A:C,3,0))</f>
        <v>202.245</v>
      </c>
      <c r="W221" s="242">
        <f t="shared" si="38"/>
        <v>0</v>
      </c>
      <c r="X221" s="245">
        <f t="shared" si="39"/>
        <v>0</v>
      </c>
      <c r="Y221" s="242">
        <f t="shared" si="40"/>
        <v>0</v>
      </c>
      <c r="Z221" s="243" t="s">
        <v>490</v>
      </c>
    </row>
    <row r="222" spans="1:26" ht="15" customHeight="1" x14ac:dyDescent="0.25">
      <c r="A222" s="233">
        <v>2701200001</v>
      </c>
      <c r="B222" s="233" t="s">
        <v>13340</v>
      </c>
      <c r="C222" s="234" t="s">
        <v>843</v>
      </c>
      <c r="D222" s="287">
        <v>0</v>
      </c>
      <c r="E222" s="287">
        <f>IFERROR(IFERROR(VLOOKUP(B222,[1]Planilha1!$A$4:$C$277,3,0),VLOOKUP(A222,[1]Planilha1!$A$4:$C$277,3,0)),0)</f>
        <v>0</v>
      </c>
      <c r="F222" s="287">
        <f>IFERROR(IFERROR(VLOOKUP(A222,[2]Planilha1!$A$4:$C$258,3,0),VLOOKUP(B222,[2]Planilha1!$A$4:$C$258,3,0)),0)</f>
        <v>0</v>
      </c>
      <c r="G222" s="287">
        <f>IFERROR(IFERROR(VLOOKUP(A222,[1]Planilha1!$A$4:$D$277,4,0),VLOOKUP(B222,[1]Planilha1!$A$4:$D$277,4,0)),0)</f>
        <v>0</v>
      </c>
      <c r="H222" s="287">
        <f t="shared" si="35"/>
        <v>0</v>
      </c>
      <c r="I222" s="235" t="s">
        <v>234</v>
      </c>
      <c r="J222" s="236">
        <v>1</v>
      </c>
      <c r="K222" s="237">
        <f>VLOOKUP(A222,CONT_ANTE!A:D,4,0)</f>
        <v>0</v>
      </c>
      <c r="L222" s="237" t="str">
        <f t="shared" si="32"/>
        <v>ok</v>
      </c>
      <c r="M222" s="238">
        <v>0</v>
      </c>
      <c r="N222" s="293">
        <f t="shared" si="33"/>
        <v>0</v>
      </c>
      <c r="O222" s="238">
        <f>SUMIF(SISTEMA!B:B,A222,SISTEMA!I:I)/J222</f>
        <v>0</v>
      </c>
      <c r="P222" s="238">
        <f>SUMIF(SISTEMA!B:B,B222,SISTEMA!I:I)</f>
        <v>0</v>
      </c>
      <c r="Q222" s="239">
        <f t="shared" si="31"/>
        <v>0</v>
      </c>
      <c r="R222" s="238">
        <f t="shared" si="34"/>
        <v>0</v>
      </c>
      <c r="S222" s="237">
        <f>IFERROR(VLOOKUP(A222,DIF_ANTE!A:D,4,0),"0")/J222</f>
        <v>0</v>
      </c>
      <c r="T222" s="240">
        <f t="shared" si="36"/>
        <v>0</v>
      </c>
      <c r="U222" s="241">
        <f t="shared" si="37"/>
        <v>0</v>
      </c>
      <c r="V222" s="242">
        <f>IFERROR(VLOOKUP(A222,CUSTO!A:C,3,0),VLOOKUP(B222,CUSTO!A:C,3,0))</f>
        <v>101.06376666666699</v>
      </c>
      <c r="W222" s="242">
        <f t="shared" si="38"/>
        <v>0</v>
      </c>
      <c r="X222" s="245" t="str">
        <f t="shared" si="39"/>
        <v/>
      </c>
      <c r="Y222" s="242">
        <f t="shared" si="40"/>
        <v>0</v>
      </c>
      <c r="Z222" s="243" t="s">
        <v>490</v>
      </c>
    </row>
    <row r="223" spans="1:26" ht="15" customHeight="1" x14ac:dyDescent="0.25">
      <c r="A223" s="233">
        <v>2701190002</v>
      </c>
      <c r="B223" s="233" t="s">
        <v>13340</v>
      </c>
      <c r="C223" s="234" t="s">
        <v>1760</v>
      </c>
      <c r="D223" s="287">
        <v>126446.31080000001</v>
      </c>
      <c r="E223" s="287">
        <f>IFERROR(IFERROR(VLOOKUP(B223,[1]Planilha1!$A$4:$C$277,3,0),VLOOKUP(A223,[1]Planilha1!$A$4:$C$277,3,0)),0)</f>
        <v>85742</v>
      </c>
      <c r="F223" s="287">
        <f>IFERROR(IFERROR(VLOOKUP(A223,[2]Planilha1!$A$4:$C$258,3,0),VLOOKUP(B223,[2]Planilha1!$A$4:$C$258,3,0)),0)</f>
        <v>6016.68</v>
      </c>
      <c r="G223" s="287">
        <f>IFERROR(IFERROR(VLOOKUP(A223,[1]Planilha1!$A$4:$D$277,4,0),VLOOKUP(B223,[1]Planilha1!$A$4:$D$277,4,0)),0)</f>
        <v>6016.68</v>
      </c>
      <c r="H223" s="287">
        <f t="shared" si="35"/>
        <v>206171.63080000001</v>
      </c>
      <c r="I223" s="235" t="s">
        <v>235</v>
      </c>
      <c r="J223" s="236">
        <v>1</v>
      </c>
      <c r="K223" s="237">
        <f>VLOOKUP(A223,CONT_ANTE!A:D,4,0)</f>
        <v>126446.31080000001</v>
      </c>
      <c r="L223" s="237" t="str">
        <f t="shared" si="32"/>
        <v>ok</v>
      </c>
      <c r="M223" s="238">
        <v>206171.63080000001</v>
      </c>
      <c r="N223" s="293">
        <f t="shared" si="33"/>
        <v>651301.04484828701</v>
      </c>
      <c r="O223" s="238">
        <f>SUMIF(SISTEMA!B:B,A223,SISTEMA!I:I)/J223</f>
        <v>206171.63080000001</v>
      </c>
      <c r="P223" s="238">
        <f>SUMIF(SISTEMA!B:B,B223,SISTEMA!I:I)</f>
        <v>0</v>
      </c>
      <c r="Q223" s="239">
        <f t="shared" si="31"/>
        <v>206171.63080000001</v>
      </c>
      <c r="R223" s="238">
        <f t="shared" si="34"/>
        <v>651301.04484828701</v>
      </c>
      <c r="S223" s="237">
        <f>IFERROR(VLOOKUP(A223,DIF_ANTE!A:D,4,0),"0")/J223</f>
        <v>0</v>
      </c>
      <c r="T223" s="240">
        <f t="shared" si="36"/>
        <v>0</v>
      </c>
      <c r="U223" s="241">
        <f t="shared" si="37"/>
        <v>0</v>
      </c>
      <c r="V223" s="242">
        <f>IFERROR(VLOOKUP(A223,CUSTO!A:C,3,0),VLOOKUP(B223,CUSTO!A:C,3,0))</f>
        <v>3.1590235878770909</v>
      </c>
      <c r="W223" s="242">
        <f t="shared" si="38"/>
        <v>0</v>
      </c>
      <c r="X223" s="245">
        <f t="shared" si="39"/>
        <v>0</v>
      </c>
      <c r="Y223" s="242">
        <f t="shared" si="40"/>
        <v>0</v>
      </c>
      <c r="Z223" s="243" t="s">
        <v>490</v>
      </c>
    </row>
    <row r="224" spans="1:26" ht="15" customHeight="1" x14ac:dyDescent="0.25">
      <c r="A224" s="233">
        <v>2701190003</v>
      </c>
      <c r="B224" s="233" t="s">
        <v>13340</v>
      </c>
      <c r="C224" s="234" t="s">
        <v>1761</v>
      </c>
      <c r="D224" s="287">
        <v>0</v>
      </c>
      <c r="E224" s="287">
        <f>IFERROR(IFERROR(VLOOKUP(B224,[1]Planilha1!$A$4:$C$277,3,0),VLOOKUP(A224,[1]Planilha1!$A$4:$C$277,3,0)),0)</f>
        <v>0</v>
      </c>
      <c r="F224" s="287">
        <f>IFERROR(IFERROR(VLOOKUP(A224,[2]Planilha1!$A$4:$C$258,3,0),VLOOKUP(B224,[2]Planilha1!$A$4:$C$258,3,0)),0)</f>
        <v>0</v>
      </c>
      <c r="G224" s="287">
        <f>IFERROR(IFERROR(VLOOKUP(A224,[1]Planilha1!$A$4:$D$277,4,0),VLOOKUP(B224,[1]Planilha1!$A$4:$D$277,4,0)),0)</f>
        <v>0</v>
      </c>
      <c r="H224" s="287">
        <f t="shared" si="35"/>
        <v>0</v>
      </c>
      <c r="I224" s="235" t="s">
        <v>235</v>
      </c>
      <c r="J224" s="236">
        <v>1</v>
      </c>
      <c r="K224" s="237">
        <f>VLOOKUP(A224,CONT_ANTE!A:D,4,0)</f>
        <v>0</v>
      </c>
      <c r="L224" s="237" t="str">
        <f t="shared" si="32"/>
        <v>ok</v>
      </c>
      <c r="M224" s="238">
        <v>0</v>
      </c>
      <c r="N224" s="293">
        <f t="shared" si="33"/>
        <v>0</v>
      </c>
      <c r="O224" s="238">
        <f>SUMIF(SISTEMA!B:B,A224,SISTEMA!I:I)/J224</f>
        <v>0</v>
      </c>
      <c r="P224" s="238">
        <f>SUMIF(SISTEMA!B:B,B224,SISTEMA!I:I)</f>
        <v>0</v>
      </c>
      <c r="Q224" s="239">
        <f t="shared" si="31"/>
        <v>0</v>
      </c>
      <c r="R224" s="238">
        <f t="shared" si="34"/>
        <v>0</v>
      </c>
      <c r="S224" s="237">
        <f>IFERROR(VLOOKUP(A224,DIF_ANTE!A:D,4,0),"0")/J224</f>
        <v>0</v>
      </c>
      <c r="T224" s="240">
        <f t="shared" si="36"/>
        <v>0</v>
      </c>
      <c r="U224" s="241">
        <f t="shared" si="37"/>
        <v>0</v>
      </c>
      <c r="V224" s="242">
        <f>IFERROR(VLOOKUP(A224,CUSTO!A:C,3,0),VLOOKUP(B224,CUSTO!A:C,3,0))</f>
        <v>9.1296966666666659</v>
      </c>
      <c r="W224" s="242">
        <f t="shared" si="38"/>
        <v>0</v>
      </c>
      <c r="X224" s="245" t="str">
        <f t="shared" si="39"/>
        <v/>
      </c>
      <c r="Y224" s="242">
        <f t="shared" si="40"/>
        <v>0</v>
      </c>
      <c r="Z224" s="243" t="s">
        <v>490</v>
      </c>
    </row>
    <row r="225" spans="1:26" ht="15" customHeight="1" x14ac:dyDescent="0.25">
      <c r="A225" s="233">
        <v>2701190001</v>
      </c>
      <c r="B225" s="233" t="s">
        <v>13340</v>
      </c>
      <c r="C225" s="234" t="s">
        <v>842</v>
      </c>
      <c r="D225" s="287">
        <v>50097</v>
      </c>
      <c r="E225" s="287">
        <f>IFERROR(IFERROR(VLOOKUP(B225,[1]Planilha1!$A$4:$C$277,3,0),VLOOKUP(A225,[1]Planilha1!$A$4:$C$277,3,0)),0)</f>
        <v>67020</v>
      </c>
      <c r="F225" s="287">
        <f>IFERROR(IFERROR(VLOOKUP(A225,[2]Planilha1!$A$4:$C$258,3,0),VLOOKUP(B225,[2]Planilha1!$A$4:$C$258,3,0)),0)</f>
        <v>45908</v>
      </c>
      <c r="G225" s="287">
        <f>IFERROR(IFERROR(VLOOKUP(A225,[1]Planilha1!$A$4:$D$277,4,0),VLOOKUP(B225,[1]Planilha1!$A$4:$D$277,4,0)),0)</f>
        <v>45908</v>
      </c>
      <c r="H225" s="287">
        <f t="shared" si="35"/>
        <v>71209</v>
      </c>
      <c r="I225" s="235" t="s">
        <v>235</v>
      </c>
      <c r="J225" s="236">
        <v>1</v>
      </c>
      <c r="K225" s="237">
        <f>VLOOKUP(A225,CONT_ANTE!A:D,4,0)</f>
        <v>70000</v>
      </c>
      <c r="L225" s="237" t="str">
        <f t="shared" si="32"/>
        <v>ok</v>
      </c>
      <c r="M225" s="238">
        <f>IFERROR(VLOOKUP(A225,CONTAGEM!B:G,6,0),VLOOKUP(B225,CONTAGEM!B:G,6,0))</f>
        <v>70000</v>
      </c>
      <c r="N225" s="293">
        <f t="shared" si="33"/>
        <v>207123.24257425743</v>
      </c>
      <c r="O225" s="238">
        <f>SUMIF(SISTEMA!B:B,A225,SISTEMA!I:I)/J225</f>
        <v>71209</v>
      </c>
      <c r="P225" s="238">
        <f>SUMIF(SISTEMA!B:B,B225,SISTEMA!I:I)</f>
        <v>0</v>
      </c>
      <c r="Q225" s="239">
        <f t="shared" si="31"/>
        <v>71209</v>
      </c>
      <c r="R225" s="238">
        <f t="shared" si="34"/>
        <v>210700.55686386136</v>
      </c>
      <c r="S225" s="237">
        <f>IFERROR(VLOOKUP(A225,DIF_ANTE!A:D,4,0),"0")/J225</f>
        <v>19903</v>
      </c>
      <c r="T225" s="240">
        <f t="shared" si="36"/>
        <v>-1209</v>
      </c>
      <c r="U225" s="241">
        <f t="shared" si="37"/>
        <v>-21112</v>
      </c>
      <c r="V225" s="242">
        <f>IFERROR(VLOOKUP(A225,CUSTO!A:C,3,0),VLOOKUP(B225,CUSTO!A:C,3,0))</f>
        <v>2.9589034653465345</v>
      </c>
      <c r="W225" s="242">
        <f t="shared" si="38"/>
        <v>-3577.3142896039603</v>
      </c>
      <c r="X225" s="245">
        <f t="shared" si="39"/>
        <v>-1.6978190959007992E-2</v>
      </c>
      <c r="Y225" s="242">
        <f t="shared" si="40"/>
        <v>-62468.369960396034</v>
      </c>
      <c r="Z225" s="243" t="s">
        <v>490</v>
      </c>
    </row>
    <row r="226" spans="1:26" ht="15" customHeight="1" x14ac:dyDescent="0.25">
      <c r="A226" s="233">
        <v>2701020001</v>
      </c>
      <c r="B226" s="233">
        <v>2701020051</v>
      </c>
      <c r="C226" s="234" t="s">
        <v>5404</v>
      </c>
      <c r="D226" s="287">
        <v>0</v>
      </c>
      <c r="E226" s="287">
        <f>IFERROR(IFERROR(VLOOKUP(B226,[1]Planilha1!$A$4:$C$277,3,0),VLOOKUP(A226,[1]Planilha1!$A$4:$C$277,3,0)),0)</f>
        <v>0</v>
      </c>
      <c r="F226" s="287">
        <f>IFERROR(IFERROR(VLOOKUP(A226,[2]Planilha1!$A$4:$C$258,3,0),VLOOKUP(B226,[2]Planilha1!$A$4:$C$258,3,0)),0)</f>
        <v>0</v>
      </c>
      <c r="G226" s="287">
        <f>IFERROR(IFERROR(VLOOKUP(A226,[1]Planilha1!$A$4:$D$277,4,0),VLOOKUP(B226,[1]Planilha1!$A$4:$D$277,4,0)),0)</f>
        <v>0</v>
      </c>
      <c r="H226" s="287">
        <f t="shared" si="35"/>
        <v>0</v>
      </c>
      <c r="I226" s="235" t="s">
        <v>108</v>
      </c>
      <c r="J226" s="236">
        <v>1</v>
      </c>
      <c r="K226" s="237">
        <f>VLOOKUP(A226,CONT_ANTE!A:D,4,0)</f>
        <v>0</v>
      </c>
      <c r="L226" s="237" t="str">
        <f t="shared" si="32"/>
        <v>ok</v>
      </c>
      <c r="M226" s="238">
        <f>IFERROR(VLOOKUP(A226,CONTAGEM!B:G,6,0),VLOOKUP(B226,CONTAGEM!B:G,6,0))</f>
        <v>0</v>
      </c>
      <c r="N226" s="293">
        <f t="shared" si="33"/>
        <v>0</v>
      </c>
      <c r="O226" s="238">
        <f>SUMIF(SISTEMA!B:B,A226,SISTEMA!I:I)/J226</f>
        <v>0</v>
      </c>
      <c r="P226" s="238">
        <f>SUMIF(SISTEMA!B:B,B226,SISTEMA!I:I)</f>
        <v>0</v>
      </c>
      <c r="Q226" s="239">
        <f t="shared" si="31"/>
        <v>0</v>
      </c>
      <c r="R226" s="238">
        <f t="shared" si="34"/>
        <v>0</v>
      </c>
      <c r="S226" s="237">
        <f>IFERROR(VLOOKUP(A226,DIF_ANTE!A:D,4,0),"0")/J226</f>
        <v>0</v>
      </c>
      <c r="T226" s="240">
        <f t="shared" si="36"/>
        <v>0</v>
      </c>
      <c r="U226" s="241">
        <f t="shared" si="37"/>
        <v>0</v>
      </c>
      <c r="V226" s="242">
        <f>IFERROR(VLOOKUP(A226,CUSTO!A:C,3,0),VLOOKUP(B226,CUSTO!A:C,3,0))</f>
        <v>0.15519216635160679</v>
      </c>
      <c r="W226" s="242">
        <f t="shared" si="38"/>
        <v>0</v>
      </c>
      <c r="X226" s="245" t="str">
        <f t="shared" si="39"/>
        <v/>
      </c>
      <c r="Y226" s="242">
        <f t="shared" si="40"/>
        <v>0</v>
      </c>
      <c r="Z226" s="243" t="s">
        <v>490</v>
      </c>
    </row>
    <row r="227" spans="1:26" ht="15" customHeight="1" x14ac:dyDescent="0.25">
      <c r="A227" s="233">
        <v>2701020008</v>
      </c>
      <c r="B227" s="233">
        <v>2701020086</v>
      </c>
      <c r="C227" s="234" t="s">
        <v>5398</v>
      </c>
      <c r="D227" s="287">
        <v>0</v>
      </c>
      <c r="E227" s="287">
        <f>IFERROR(IFERROR(VLOOKUP(B227,[1]Planilha1!$A$4:$C$277,3,0),VLOOKUP(A227,[1]Planilha1!$A$4:$C$277,3,0)),0)</f>
        <v>0</v>
      </c>
      <c r="F227" s="287">
        <f>IFERROR(IFERROR(VLOOKUP(A227,[2]Planilha1!$A$4:$C$258,3,0),VLOOKUP(B227,[2]Planilha1!$A$4:$C$258,3,0)),0)</f>
        <v>0</v>
      </c>
      <c r="G227" s="287">
        <f>IFERROR(IFERROR(VLOOKUP(A227,[1]Planilha1!$A$4:$D$277,4,0),VLOOKUP(B227,[1]Planilha1!$A$4:$D$277,4,0)),0)</f>
        <v>0</v>
      </c>
      <c r="H227" s="287">
        <f t="shared" si="35"/>
        <v>0</v>
      </c>
      <c r="I227" s="235" t="s">
        <v>108</v>
      </c>
      <c r="J227" s="236">
        <v>1</v>
      </c>
      <c r="K227" s="237">
        <f>VLOOKUP(A227,CONT_ANTE!A:D,4,0)</f>
        <v>0</v>
      </c>
      <c r="L227" s="237" t="str">
        <f t="shared" si="32"/>
        <v>ok</v>
      </c>
      <c r="M227" s="238">
        <f>IFERROR(VLOOKUP(A227,CONTAGEM!B:G,6,0),VLOOKUP(B227,CONTAGEM!B:G,6,0))</f>
        <v>0</v>
      </c>
      <c r="N227" s="293">
        <f t="shared" si="33"/>
        <v>0</v>
      </c>
      <c r="O227" s="238">
        <f>SUMIF(SISTEMA!B:B,A227,SISTEMA!I:I)/J227</f>
        <v>0</v>
      </c>
      <c r="P227" s="238">
        <f>SUMIF(SISTEMA!B:B,B227,SISTEMA!I:I)</f>
        <v>0</v>
      </c>
      <c r="Q227" s="239">
        <f t="shared" si="31"/>
        <v>0</v>
      </c>
      <c r="R227" s="238">
        <f t="shared" si="34"/>
        <v>0</v>
      </c>
      <c r="S227" s="237">
        <f>IFERROR(VLOOKUP(A227,DIF_ANTE!A:D,4,0),"0")/J227</f>
        <v>0</v>
      </c>
      <c r="T227" s="240">
        <f t="shared" si="36"/>
        <v>0</v>
      </c>
      <c r="U227" s="241">
        <f t="shared" si="37"/>
        <v>0</v>
      </c>
      <c r="V227" s="242">
        <f>IFERROR(VLOOKUP(A227,CUSTO!A:C,3,0),VLOOKUP(B227,CUSTO!A:C,3,0))</f>
        <v>0.16690088473354603</v>
      </c>
      <c r="W227" s="242">
        <f t="shared" si="38"/>
        <v>0</v>
      </c>
      <c r="X227" s="245" t="str">
        <f t="shared" si="39"/>
        <v/>
      </c>
      <c r="Y227" s="242">
        <f t="shared" si="40"/>
        <v>0</v>
      </c>
      <c r="Z227" s="243" t="s">
        <v>490</v>
      </c>
    </row>
    <row r="228" spans="1:26" ht="15" customHeight="1" x14ac:dyDescent="0.25">
      <c r="A228" s="233">
        <v>2701020006</v>
      </c>
      <c r="B228" s="233">
        <v>2701020087</v>
      </c>
      <c r="C228" s="234" t="s">
        <v>5414</v>
      </c>
      <c r="D228" s="287">
        <v>117064</v>
      </c>
      <c r="E228" s="287">
        <f>IFERROR(IFERROR(VLOOKUP(B228,[1]Planilha1!$A$4:$C$277,3,0),VLOOKUP(A228,[1]Planilha1!$A$4:$C$277,3,0)),0)</f>
        <v>0</v>
      </c>
      <c r="F228" s="287">
        <f>IFERROR(IFERROR(VLOOKUP(A228,[2]Planilha1!$A$4:$C$258,3,0),VLOOKUP(B228,[2]Planilha1!$A$4:$C$258,3,0)),0)</f>
        <v>0</v>
      </c>
      <c r="G228" s="287">
        <f>IFERROR(IFERROR(VLOOKUP(A228,[1]Planilha1!$A$4:$D$277,4,0),VLOOKUP(B228,[1]Planilha1!$A$4:$D$277,4,0)),0)</f>
        <v>0</v>
      </c>
      <c r="H228" s="287">
        <f t="shared" si="35"/>
        <v>117064</v>
      </c>
      <c r="I228" s="235" t="s">
        <v>108</v>
      </c>
      <c r="J228" s="236">
        <v>1</v>
      </c>
      <c r="K228" s="237">
        <f>VLOOKUP(A228,CONT_ANTE!A:D,4,0)</f>
        <v>117066</v>
      </c>
      <c r="L228" s="237" t="str">
        <f t="shared" si="32"/>
        <v>!@##@!</v>
      </c>
      <c r="M228" s="238">
        <v>117064</v>
      </c>
      <c r="N228" s="293">
        <f t="shared" si="33"/>
        <v>18732.882909263088</v>
      </c>
      <c r="O228" s="238">
        <f>SUMIF(SISTEMA!B:B,A228,SISTEMA!I:I)/J228</f>
        <v>0</v>
      </c>
      <c r="P228" s="238">
        <f>SUMIF(SISTEMA!B:B,B228,SISTEMA!I:I)</f>
        <v>117064</v>
      </c>
      <c r="Q228" s="239">
        <f t="shared" si="31"/>
        <v>117064</v>
      </c>
      <c r="R228" s="238">
        <f t="shared" si="34"/>
        <v>18732.882909263088</v>
      </c>
      <c r="S228" s="237">
        <f>IFERROR(VLOOKUP(A228,DIF_ANTE!A:D,4,0),"0")/J228</f>
        <v>2</v>
      </c>
      <c r="T228" s="240">
        <f t="shared" si="36"/>
        <v>0</v>
      </c>
      <c r="U228" s="241">
        <f t="shared" si="37"/>
        <v>-2</v>
      </c>
      <c r="V228" s="242">
        <f>IFERROR(VLOOKUP(A228,CUSTO!A:C,3,0),VLOOKUP(B228,CUSTO!A:C,3,0))</f>
        <v>0.16002257661845731</v>
      </c>
      <c r="W228" s="242">
        <f t="shared" si="38"/>
        <v>0</v>
      </c>
      <c r="X228" s="245">
        <f t="shared" si="39"/>
        <v>0</v>
      </c>
      <c r="Y228" s="242">
        <f t="shared" si="40"/>
        <v>-0.32004515323691463</v>
      </c>
      <c r="Z228" s="243" t="s">
        <v>490</v>
      </c>
    </row>
    <row r="229" spans="1:26" ht="15" customHeight="1" x14ac:dyDescent="0.25">
      <c r="A229" s="233">
        <v>2701020067</v>
      </c>
      <c r="B229" s="233">
        <v>2701020056</v>
      </c>
      <c r="C229" s="234" t="s">
        <v>5415</v>
      </c>
      <c r="D229" s="287">
        <v>39155</v>
      </c>
      <c r="E229" s="287">
        <f>IFERROR(IFERROR(VLOOKUP(B229,[1]Planilha1!$A$4:$C$277,3,0),VLOOKUP(A229,[1]Planilha1!$A$4:$C$277,3,0)),0)</f>
        <v>3396</v>
      </c>
      <c r="F229" s="287">
        <f>IFERROR(IFERROR(VLOOKUP(A229,[2]Planilha1!$A$4:$C$258,3,0),VLOOKUP(B229,[2]Planilha1!$A$4:$C$258,3,0)),0)</f>
        <v>0</v>
      </c>
      <c r="G229" s="287">
        <f>IFERROR(IFERROR(VLOOKUP(A229,[1]Planilha1!$A$4:$D$277,4,0),VLOOKUP(B229,[1]Planilha1!$A$4:$D$277,4,0)),0)</f>
        <v>3396</v>
      </c>
      <c r="H229" s="287">
        <f t="shared" si="35"/>
        <v>39155</v>
      </c>
      <c r="I229" s="235" t="s">
        <v>108</v>
      </c>
      <c r="J229" s="236">
        <v>1</v>
      </c>
      <c r="K229" s="237">
        <f>VLOOKUP(A229,CONT_ANTE!A:D,4,0)</f>
        <v>39456</v>
      </c>
      <c r="L229" s="237" t="str">
        <f t="shared" si="32"/>
        <v>ok</v>
      </c>
      <c r="M229" s="238">
        <f>IFERROR(VLOOKUP(A229,CONTAGEM!B:G,6,0),VLOOKUP(B229,CONTAGEM!B:G,6,0))</f>
        <v>39456</v>
      </c>
      <c r="N229" s="293">
        <f t="shared" si="33"/>
        <v>8602.4041331479148</v>
      </c>
      <c r="O229" s="238">
        <f>SUMIF(SISTEMA!B:B,A229,SISTEMA!I:I)/J229</f>
        <v>0</v>
      </c>
      <c r="P229" s="238">
        <f>SUMIF(SISTEMA!B:B,B229,SISTEMA!I:I)</f>
        <v>39155</v>
      </c>
      <c r="Q229" s="239">
        <f t="shared" si="31"/>
        <v>39155</v>
      </c>
      <c r="R229" s="238">
        <f t="shared" si="34"/>
        <v>8536.778533896153</v>
      </c>
      <c r="S229" s="237">
        <f>IFERROR(VLOOKUP(A229,DIF_ANTE!A:D,4,0),"0")/J229</f>
        <v>301</v>
      </c>
      <c r="T229" s="240">
        <f t="shared" si="36"/>
        <v>301</v>
      </c>
      <c r="U229" s="241">
        <f t="shared" si="37"/>
        <v>0</v>
      </c>
      <c r="V229" s="242">
        <f>IFERROR(VLOOKUP(A229,CUSTO!A:C,3,0),VLOOKUP(B229,CUSTO!A:C,3,0))</f>
        <v>0.21802524668359477</v>
      </c>
      <c r="W229" s="242">
        <f t="shared" si="38"/>
        <v>65.625599251762026</v>
      </c>
      <c r="X229" s="245">
        <f t="shared" si="39"/>
        <v>7.687396245690206E-3</v>
      </c>
      <c r="Y229" s="242">
        <f t="shared" si="40"/>
        <v>0</v>
      </c>
      <c r="Z229" s="243" t="s">
        <v>490</v>
      </c>
    </row>
    <row r="230" spans="1:26" ht="15" customHeight="1" x14ac:dyDescent="0.25">
      <c r="A230" s="233">
        <v>2701020074</v>
      </c>
      <c r="B230" s="233">
        <v>2701020118</v>
      </c>
      <c r="C230" s="234" t="s">
        <v>8552</v>
      </c>
      <c r="D230" s="287">
        <v>39456</v>
      </c>
      <c r="E230" s="287">
        <f>IFERROR(IFERROR(VLOOKUP(B230,[1]Planilha1!$A$4:$C$277,3,0),VLOOKUP(A230,[1]Planilha1!$A$4:$C$277,3,0)),0)</f>
        <v>20000</v>
      </c>
      <c r="F230" s="287">
        <f>IFERROR(IFERROR(VLOOKUP(A230,[2]Planilha1!$A$4:$C$258,3,0),VLOOKUP(B230,[2]Planilha1!$A$4:$C$258,3,0)),0)</f>
        <v>0</v>
      </c>
      <c r="G230" s="287">
        <f>IFERROR(IFERROR(VLOOKUP(A230,[1]Planilha1!$A$4:$D$277,4,0),VLOOKUP(B230,[1]Planilha1!$A$4:$D$277,4,0)),0)</f>
        <v>20000</v>
      </c>
      <c r="H230" s="287">
        <f t="shared" si="35"/>
        <v>39456</v>
      </c>
      <c r="I230" s="235" t="s">
        <v>108</v>
      </c>
      <c r="J230" s="236">
        <v>1</v>
      </c>
      <c r="K230" s="237">
        <f>VLOOKUP(A230,CONT_ANTE!A:D,4,0)</f>
        <v>39456</v>
      </c>
      <c r="L230" s="237" t="str">
        <f t="shared" si="32"/>
        <v>ok</v>
      </c>
      <c r="M230" s="238">
        <f>IFERROR(VLOOKUP(A230,CONTAGEM!B:G,6,0),VLOOKUP(B230,CONTAGEM!B:G,6,0))</f>
        <v>39456</v>
      </c>
      <c r="N230" s="293">
        <f t="shared" si="33"/>
        <v>8546.089734740488</v>
      </c>
      <c r="O230" s="238">
        <f>SUMIF(SISTEMA!B:B,A230,SISTEMA!I:I)/J230</f>
        <v>0</v>
      </c>
      <c r="P230" s="238">
        <f>SUMIF(SISTEMA!B:B,B230,SISTEMA!I:I)</f>
        <v>39456</v>
      </c>
      <c r="Q230" s="239">
        <f t="shared" si="31"/>
        <v>39456</v>
      </c>
      <c r="R230" s="238">
        <f t="shared" si="34"/>
        <v>8546.089734740488</v>
      </c>
      <c r="S230" s="237">
        <f>IFERROR(VLOOKUP(A230,DIF_ANTE!A:D,4,0),"0")/J230</f>
        <v>0</v>
      </c>
      <c r="T230" s="240">
        <f t="shared" si="36"/>
        <v>0</v>
      </c>
      <c r="U230" s="241">
        <f t="shared" si="37"/>
        <v>0</v>
      </c>
      <c r="V230" s="242">
        <f>IFERROR(VLOOKUP(A230,CUSTO!A:C,3,0),VLOOKUP(B230,CUSTO!A:C,3,0))</f>
        <v>0.21659797583993534</v>
      </c>
      <c r="W230" s="242">
        <f t="shared" si="38"/>
        <v>0</v>
      </c>
      <c r="X230" s="245">
        <f t="shared" si="39"/>
        <v>0</v>
      </c>
      <c r="Y230" s="242">
        <f t="shared" si="40"/>
        <v>0</v>
      </c>
      <c r="Z230" s="243" t="s">
        <v>490</v>
      </c>
    </row>
    <row r="231" spans="1:26" ht="15" customHeight="1" x14ac:dyDescent="0.25">
      <c r="A231" s="233">
        <v>2701020064</v>
      </c>
      <c r="B231" s="233">
        <v>2701020057</v>
      </c>
      <c r="C231" s="234" t="s">
        <v>5394</v>
      </c>
      <c r="D231" s="287">
        <v>0</v>
      </c>
      <c r="E231" s="287">
        <f>IFERROR(IFERROR(VLOOKUP(B231,[1]Planilha1!$A$4:$C$277,3,0),VLOOKUP(A231,[1]Planilha1!$A$4:$C$277,3,0)),0)</f>
        <v>41664</v>
      </c>
      <c r="F231" s="287">
        <f>IFERROR(IFERROR(VLOOKUP(A231,[2]Planilha1!$A$4:$C$258,3,0),VLOOKUP(B231,[2]Planilha1!$A$4:$C$258,3,0)),0)</f>
        <v>0</v>
      </c>
      <c r="G231" s="287">
        <f>IFERROR(IFERROR(VLOOKUP(A231,[1]Planilha1!$A$4:$D$277,4,0),VLOOKUP(B231,[1]Planilha1!$A$4:$D$277,4,0)),0)</f>
        <v>1669.5351000000001</v>
      </c>
      <c r="H231" s="287">
        <f t="shared" si="35"/>
        <v>39994.464899999999</v>
      </c>
      <c r="I231" s="235" t="s">
        <v>108</v>
      </c>
      <c r="J231" s="236">
        <v>1</v>
      </c>
      <c r="K231" s="237">
        <f>VLOOKUP(A231,CONT_ANTE!A:D,4,0)</f>
        <v>0</v>
      </c>
      <c r="L231" s="237" t="str">
        <f t="shared" si="32"/>
        <v>ok</v>
      </c>
      <c r="M231" s="238">
        <f>IFERROR(VLOOKUP(A231,CONTAGEM!B:G,6,0),VLOOKUP(B231,CONTAGEM!B:G,6,0))</f>
        <v>0</v>
      </c>
      <c r="N231" s="293">
        <f t="shared" si="33"/>
        <v>0</v>
      </c>
      <c r="O231" s="238">
        <f>SUMIF(SISTEMA!B:B,A231,SISTEMA!I:I)/J231</f>
        <v>0</v>
      </c>
      <c r="P231" s="238">
        <f>SUMIF(SISTEMA!B:B,B231,SISTEMA!I:I)</f>
        <v>0</v>
      </c>
      <c r="Q231" s="239">
        <f t="shared" si="31"/>
        <v>0</v>
      </c>
      <c r="R231" s="238">
        <f t="shared" si="34"/>
        <v>0</v>
      </c>
      <c r="S231" s="237">
        <f>IFERROR(VLOOKUP(A231,DIF_ANTE!A:D,4,0),"0")/J231</f>
        <v>0</v>
      </c>
      <c r="T231" s="240">
        <f t="shared" si="36"/>
        <v>0</v>
      </c>
      <c r="U231" s="241">
        <f t="shared" si="37"/>
        <v>0</v>
      </c>
      <c r="V231" s="242" t="e">
        <f>IFERROR(VLOOKUP(A231,CUSTO!A:C,3,0),VLOOKUP(B231,CUSTO!A:C,3,0))</f>
        <v>#N/A</v>
      </c>
      <c r="W231" s="242">
        <f t="shared" si="38"/>
        <v>0</v>
      </c>
      <c r="X231" s="245" t="str">
        <f t="shared" si="39"/>
        <v/>
      </c>
      <c r="Y231" s="242" t="str">
        <f t="shared" si="40"/>
        <v>-</v>
      </c>
      <c r="Z231" s="243" t="s">
        <v>490</v>
      </c>
    </row>
    <row r="232" spans="1:26" ht="15" customHeight="1" x14ac:dyDescent="0.25">
      <c r="A232" s="233">
        <v>2701020068</v>
      </c>
      <c r="B232" s="233">
        <v>2701020117</v>
      </c>
      <c r="C232" s="234" t="s">
        <v>5413</v>
      </c>
      <c r="D232" s="287">
        <v>98640</v>
      </c>
      <c r="E232" s="287">
        <f>IFERROR(IFERROR(VLOOKUP(B232,[1]Planilha1!$A$4:$C$277,3,0),VLOOKUP(A232,[1]Planilha1!$A$4:$C$277,3,0)),0)</f>
        <v>0</v>
      </c>
      <c r="F232" s="287">
        <f>IFERROR(IFERROR(VLOOKUP(A232,[2]Planilha1!$A$4:$C$258,3,0),VLOOKUP(B232,[2]Planilha1!$A$4:$C$258,3,0)),0)</f>
        <v>0</v>
      </c>
      <c r="G232" s="287">
        <f>IFERROR(IFERROR(VLOOKUP(A232,[1]Planilha1!$A$4:$D$277,4,0),VLOOKUP(B232,[1]Planilha1!$A$4:$D$277,4,0)),0)</f>
        <v>0</v>
      </c>
      <c r="H232" s="287">
        <f t="shared" si="35"/>
        <v>98640</v>
      </c>
      <c r="I232" s="235" t="s">
        <v>108</v>
      </c>
      <c r="J232" s="236">
        <v>1</v>
      </c>
      <c r="K232" s="237">
        <f>VLOOKUP(A232,CONT_ANTE!A:D,4,0)</f>
        <v>98640</v>
      </c>
      <c r="L232" s="237" t="str">
        <f t="shared" si="32"/>
        <v>ok</v>
      </c>
      <c r="M232" s="238">
        <f>IFERROR(VLOOKUP(A232,CONTAGEM!B:G,6,0),VLOOKUP(B232,CONTAGEM!B:G,6,0))</f>
        <v>98640</v>
      </c>
      <c r="N232" s="293">
        <f t="shared" si="33"/>
        <v>17017.750000000007</v>
      </c>
      <c r="O232" s="238">
        <f>SUMIF(SISTEMA!B:B,A232,SISTEMA!I:I)/J232</f>
        <v>0</v>
      </c>
      <c r="P232" s="238">
        <f>SUMIF(SISTEMA!B:B,B232,SISTEMA!I:I)</f>
        <v>98640</v>
      </c>
      <c r="Q232" s="239">
        <f t="shared" si="31"/>
        <v>98640</v>
      </c>
      <c r="R232" s="238">
        <f t="shared" si="34"/>
        <v>17017.750000000007</v>
      </c>
      <c r="S232" s="237">
        <f>IFERROR(VLOOKUP(A232,DIF_ANTE!A:D,4,0),"0")/J232</f>
        <v>0</v>
      </c>
      <c r="T232" s="240">
        <f t="shared" si="36"/>
        <v>0</v>
      </c>
      <c r="U232" s="241">
        <f t="shared" si="37"/>
        <v>0</v>
      </c>
      <c r="V232" s="242">
        <f>IFERROR(VLOOKUP(A232,CUSTO!A:C,3,0),VLOOKUP(B232,CUSTO!A:C,3,0))</f>
        <v>0.1725238240064883</v>
      </c>
      <c r="W232" s="242">
        <f t="shared" si="38"/>
        <v>0</v>
      </c>
      <c r="X232" s="245">
        <f t="shared" si="39"/>
        <v>0</v>
      </c>
      <c r="Y232" s="242">
        <f t="shared" si="40"/>
        <v>0</v>
      </c>
      <c r="Z232" s="243" t="s">
        <v>490</v>
      </c>
    </row>
    <row r="233" spans="1:26" ht="15" customHeight="1" x14ac:dyDescent="0.25">
      <c r="A233" s="233">
        <v>2701020011</v>
      </c>
      <c r="B233" s="233">
        <v>2701020090</v>
      </c>
      <c r="C233" s="234" t="s">
        <v>5409</v>
      </c>
      <c r="D233" s="287">
        <v>0</v>
      </c>
      <c r="E233" s="287">
        <f>IFERROR(IFERROR(VLOOKUP(B233,[1]Planilha1!$A$4:$C$277,3,0),VLOOKUP(A233,[1]Planilha1!$A$4:$C$277,3,0)),0)</f>
        <v>26556</v>
      </c>
      <c r="F233" s="287">
        <f>IFERROR(IFERROR(VLOOKUP(A233,[2]Planilha1!$A$4:$C$258,3,0),VLOOKUP(B233,[2]Planilha1!$A$4:$C$258,3,0)),0)</f>
        <v>0</v>
      </c>
      <c r="G233" s="287">
        <f>IFERROR(IFERROR(VLOOKUP(A233,[1]Planilha1!$A$4:$D$277,4,0),VLOOKUP(B233,[1]Planilha1!$A$4:$D$277,4,0)),0)</f>
        <v>26556</v>
      </c>
      <c r="H233" s="287">
        <f t="shared" si="35"/>
        <v>0</v>
      </c>
      <c r="I233" s="235" t="s">
        <v>108</v>
      </c>
      <c r="J233" s="236">
        <v>1</v>
      </c>
      <c r="K233" s="237">
        <f>VLOOKUP(A233,CONT_ANTE!A:D,4,0)</f>
        <v>0</v>
      </c>
      <c r="L233" s="237" t="str">
        <f t="shared" si="32"/>
        <v>ok</v>
      </c>
      <c r="M233" s="238">
        <v>0</v>
      </c>
      <c r="N233" s="293">
        <f t="shared" si="33"/>
        <v>0</v>
      </c>
      <c r="O233" s="238">
        <f>SUMIF(SISTEMA!B:B,A233,SISTEMA!I:I)/J233</f>
        <v>0</v>
      </c>
      <c r="P233" s="238">
        <f>SUMIF(SISTEMA!B:B,B233,SISTEMA!I:I)</f>
        <v>0</v>
      </c>
      <c r="Q233" s="239">
        <f t="shared" si="31"/>
        <v>0</v>
      </c>
      <c r="R233" s="238">
        <f t="shared" si="34"/>
        <v>0</v>
      </c>
      <c r="S233" s="237">
        <f>IFERROR(VLOOKUP(A233,DIF_ANTE!A:D,4,0),"0")/J233</f>
        <v>0</v>
      </c>
      <c r="T233" s="240">
        <f t="shared" si="36"/>
        <v>0</v>
      </c>
      <c r="U233" s="241">
        <f t="shared" si="37"/>
        <v>0</v>
      </c>
      <c r="V233" s="242">
        <f>IFERROR(VLOOKUP(A233,CUSTO!A:C,3,0),VLOOKUP(B233,CUSTO!A:C,3,0))</f>
        <v>0.18414111836490865</v>
      </c>
      <c r="W233" s="242">
        <f t="shared" si="38"/>
        <v>0</v>
      </c>
      <c r="X233" s="245" t="str">
        <f t="shared" si="39"/>
        <v/>
      </c>
      <c r="Y233" s="242">
        <f t="shared" si="40"/>
        <v>0</v>
      </c>
      <c r="Z233" s="243" t="s">
        <v>490</v>
      </c>
    </row>
    <row r="234" spans="1:26" ht="15" customHeight="1" x14ac:dyDescent="0.25">
      <c r="A234" s="233">
        <v>2701020012</v>
      </c>
      <c r="B234" s="233">
        <v>2701020115</v>
      </c>
      <c r="C234" s="234" t="s">
        <v>5403</v>
      </c>
      <c r="D234" s="287">
        <v>0</v>
      </c>
      <c r="E234" s="287">
        <f>IFERROR(IFERROR(VLOOKUP(B234,[1]Planilha1!$A$4:$C$277,3,0),VLOOKUP(A234,[1]Planilha1!$A$4:$C$277,3,0)),0)</f>
        <v>0</v>
      </c>
      <c r="F234" s="287">
        <f>IFERROR(IFERROR(VLOOKUP(A234,[2]Planilha1!$A$4:$C$258,3,0),VLOOKUP(B234,[2]Planilha1!$A$4:$C$258,3,0)),0)</f>
        <v>0</v>
      </c>
      <c r="G234" s="287">
        <f>IFERROR(IFERROR(VLOOKUP(A234,[1]Planilha1!$A$4:$D$277,4,0),VLOOKUP(B234,[1]Planilha1!$A$4:$D$277,4,0)),0)</f>
        <v>0</v>
      </c>
      <c r="H234" s="287">
        <f t="shared" si="35"/>
        <v>0</v>
      </c>
      <c r="I234" s="235" t="s">
        <v>108</v>
      </c>
      <c r="J234" s="236">
        <v>1</v>
      </c>
      <c r="K234" s="237">
        <f>VLOOKUP(A234,CONT_ANTE!A:D,4,0)</f>
        <v>0</v>
      </c>
      <c r="L234" s="237" t="str">
        <f t="shared" si="32"/>
        <v>ok</v>
      </c>
      <c r="M234" s="238">
        <v>0</v>
      </c>
      <c r="N234" s="293">
        <f t="shared" si="33"/>
        <v>0</v>
      </c>
      <c r="O234" s="238">
        <f>SUMIF(SISTEMA!B:B,A234,SISTEMA!I:I)/J234</f>
        <v>0</v>
      </c>
      <c r="P234" s="238">
        <f>SUMIF(SISTEMA!B:B,B234,SISTEMA!I:I)</f>
        <v>0</v>
      </c>
      <c r="Q234" s="239">
        <f t="shared" si="31"/>
        <v>0</v>
      </c>
      <c r="R234" s="238">
        <f t="shared" si="34"/>
        <v>0</v>
      </c>
      <c r="S234" s="237">
        <f>IFERROR(VLOOKUP(A234,DIF_ANTE!A:D,4,0),"0")/J234</f>
        <v>0</v>
      </c>
      <c r="T234" s="240">
        <f t="shared" si="36"/>
        <v>0</v>
      </c>
      <c r="U234" s="241">
        <f t="shared" si="37"/>
        <v>0</v>
      </c>
      <c r="V234" s="242">
        <f>IFERROR(VLOOKUP(A234,CUSTO!A:C,3,0),VLOOKUP(B234,CUSTO!A:C,3,0))</f>
        <v>0.17916359447004607</v>
      </c>
      <c r="W234" s="242">
        <f t="shared" si="38"/>
        <v>0</v>
      </c>
      <c r="X234" s="245" t="str">
        <f t="shared" si="39"/>
        <v/>
      </c>
      <c r="Y234" s="242">
        <f t="shared" si="40"/>
        <v>0</v>
      </c>
      <c r="Z234" s="243" t="s">
        <v>490</v>
      </c>
    </row>
    <row r="235" spans="1:26" ht="15" customHeight="1" x14ac:dyDescent="0.25">
      <c r="A235" s="233">
        <v>2701020013</v>
      </c>
      <c r="B235" s="233">
        <v>2701020091</v>
      </c>
      <c r="C235" s="234" t="s">
        <v>5410</v>
      </c>
      <c r="D235" s="287">
        <v>0</v>
      </c>
      <c r="E235" s="287">
        <f>IFERROR(IFERROR(VLOOKUP(B235,[1]Planilha1!$A$4:$C$277,3,0),VLOOKUP(A235,[1]Planilha1!$A$4:$C$277,3,0)),0)</f>
        <v>0</v>
      </c>
      <c r="F235" s="287">
        <f>IFERROR(IFERROR(VLOOKUP(A235,[2]Planilha1!$A$4:$C$258,3,0),VLOOKUP(B235,[2]Planilha1!$A$4:$C$258,3,0)),0)</f>
        <v>0</v>
      </c>
      <c r="G235" s="287">
        <f>IFERROR(IFERROR(VLOOKUP(A235,[1]Planilha1!$A$4:$D$277,4,0),VLOOKUP(B235,[1]Planilha1!$A$4:$D$277,4,0)),0)</f>
        <v>0</v>
      </c>
      <c r="H235" s="287">
        <f t="shared" si="35"/>
        <v>0</v>
      </c>
      <c r="I235" s="235" t="s">
        <v>108</v>
      </c>
      <c r="J235" s="236">
        <v>1</v>
      </c>
      <c r="K235" s="237">
        <f>VLOOKUP(A235,CONT_ANTE!A:D,4,0)</f>
        <v>0</v>
      </c>
      <c r="L235" s="237" t="str">
        <f t="shared" si="32"/>
        <v>ok</v>
      </c>
      <c r="M235" s="238">
        <v>0</v>
      </c>
      <c r="N235" s="293">
        <f t="shared" si="33"/>
        <v>0</v>
      </c>
      <c r="O235" s="238">
        <f>SUMIF(SISTEMA!B:B,A235,SISTEMA!I:I)/J235</f>
        <v>0</v>
      </c>
      <c r="P235" s="238">
        <f>SUMIF(SISTEMA!B:B,B235,SISTEMA!I:I)</f>
        <v>0</v>
      </c>
      <c r="Q235" s="239">
        <f t="shared" si="31"/>
        <v>0</v>
      </c>
      <c r="R235" s="238">
        <f t="shared" si="34"/>
        <v>0</v>
      </c>
      <c r="S235" s="237">
        <f>IFERROR(VLOOKUP(A235,DIF_ANTE!A:D,4,0),"0")/J235</f>
        <v>0</v>
      </c>
      <c r="T235" s="240">
        <f t="shared" si="36"/>
        <v>0</v>
      </c>
      <c r="U235" s="241">
        <f t="shared" si="37"/>
        <v>0</v>
      </c>
      <c r="V235" s="242" t="e">
        <f>IFERROR(VLOOKUP(A235,CUSTO!A:C,3,0),VLOOKUP(B235,CUSTO!A:C,3,0))</f>
        <v>#N/A</v>
      </c>
      <c r="W235" s="242">
        <f t="shared" si="38"/>
        <v>0</v>
      </c>
      <c r="X235" s="245" t="str">
        <f t="shared" si="39"/>
        <v/>
      </c>
      <c r="Y235" s="242" t="str">
        <f t="shared" si="40"/>
        <v>-</v>
      </c>
      <c r="Z235" s="243" t="s">
        <v>490</v>
      </c>
    </row>
    <row r="236" spans="1:26" ht="15" customHeight="1" x14ac:dyDescent="0.25">
      <c r="A236" s="233">
        <v>2701020014</v>
      </c>
      <c r="B236" s="233">
        <v>2701020116</v>
      </c>
      <c r="C236" s="234" t="s">
        <v>5412</v>
      </c>
      <c r="D236" s="287">
        <v>0</v>
      </c>
      <c r="E236" s="287">
        <f>IFERROR(IFERROR(VLOOKUP(B236,[1]Planilha1!$A$4:$C$277,3,0),VLOOKUP(A236,[1]Planilha1!$A$4:$C$277,3,0)),0)</f>
        <v>0</v>
      </c>
      <c r="F236" s="287">
        <f>IFERROR(IFERROR(VLOOKUP(A236,[2]Planilha1!$A$4:$C$258,3,0),VLOOKUP(B236,[2]Planilha1!$A$4:$C$258,3,0)),0)</f>
        <v>0</v>
      </c>
      <c r="G236" s="287">
        <f>IFERROR(IFERROR(VLOOKUP(A236,[1]Planilha1!$A$4:$D$277,4,0),VLOOKUP(B236,[1]Planilha1!$A$4:$D$277,4,0)),0)</f>
        <v>0</v>
      </c>
      <c r="H236" s="287">
        <f t="shared" si="35"/>
        <v>0</v>
      </c>
      <c r="I236" s="235" t="s">
        <v>108</v>
      </c>
      <c r="J236" s="236">
        <v>1</v>
      </c>
      <c r="K236" s="237">
        <f>VLOOKUP(A236,CONT_ANTE!A:D,4,0)</f>
        <v>0</v>
      </c>
      <c r="L236" s="237" t="str">
        <f t="shared" si="32"/>
        <v>ok</v>
      </c>
      <c r="M236" s="238">
        <v>0</v>
      </c>
      <c r="N236" s="293">
        <f t="shared" si="33"/>
        <v>0</v>
      </c>
      <c r="O236" s="238">
        <f>SUMIF(SISTEMA!B:B,A236,SISTEMA!I:I)/J236</f>
        <v>0</v>
      </c>
      <c r="P236" s="238">
        <f>SUMIF(SISTEMA!B:B,B236,SISTEMA!I:I)</f>
        <v>0</v>
      </c>
      <c r="Q236" s="239">
        <f t="shared" si="31"/>
        <v>0</v>
      </c>
      <c r="R236" s="238">
        <f t="shared" si="34"/>
        <v>0</v>
      </c>
      <c r="S236" s="237">
        <f>IFERROR(VLOOKUP(A236,DIF_ANTE!A:D,4,0),"0")/J236</f>
        <v>0</v>
      </c>
      <c r="T236" s="240">
        <f t="shared" si="36"/>
        <v>0</v>
      </c>
      <c r="U236" s="241">
        <f t="shared" si="37"/>
        <v>0</v>
      </c>
      <c r="V236" s="242" t="e">
        <f>IFERROR(VLOOKUP(A236,CUSTO!A:C,3,0),VLOOKUP(B236,CUSTO!A:C,3,0))</f>
        <v>#N/A</v>
      </c>
      <c r="W236" s="242">
        <f t="shared" si="38"/>
        <v>0</v>
      </c>
      <c r="X236" s="245" t="str">
        <f t="shared" si="39"/>
        <v/>
      </c>
      <c r="Y236" s="242" t="str">
        <f t="shared" si="40"/>
        <v>-</v>
      </c>
      <c r="Z236" s="243" t="s">
        <v>490</v>
      </c>
    </row>
    <row r="237" spans="1:26" ht="15" customHeight="1" x14ac:dyDescent="0.25">
      <c r="A237" s="233">
        <v>2701020020</v>
      </c>
      <c r="B237" s="233">
        <v>2701020048</v>
      </c>
      <c r="C237" s="234" t="s">
        <v>5393</v>
      </c>
      <c r="D237" s="287">
        <v>3566</v>
      </c>
      <c r="E237" s="287">
        <f>IFERROR(IFERROR(VLOOKUP(B237,[1]Planilha1!$A$4:$C$277,3,0),VLOOKUP(A237,[1]Planilha1!$A$4:$C$277,3,0)),0)</f>
        <v>0</v>
      </c>
      <c r="F237" s="287">
        <f>IFERROR(IFERROR(VLOOKUP(A237,[2]Planilha1!$A$4:$C$258,3,0),VLOOKUP(B237,[2]Planilha1!$A$4:$C$258,3,0)),0)</f>
        <v>0</v>
      </c>
      <c r="G237" s="287">
        <f>IFERROR(IFERROR(VLOOKUP(A237,[1]Planilha1!$A$4:$D$277,4,0),VLOOKUP(B237,[1]Planilha1!$A$4:$D$277,4,0)),0)</f>
        <v>0</v>
      </c>
      <c r="H237" s="287">
        <f t="shared" si="35"/>
        <v>3566</v>
      </c>
      <c r="I237" s="235" t="s">
        <v>108</v>
      </c>
      <c r="J237" s="236">
        <v>1</v>
      </c>
      <c r="K237" s="237">
        <f>VLOOKUP(A237,CONT_ANTE!A:D,4,0)</f>
        <v>3066</v>
      </c>
      <c r="L237" s="237" t="str">
        <f t="shared" si="32"/>
        <v>ok</v>
      </c>
      <c r="M237" s="238">
        <f>IFERROR(VLOOKUP(A237,CONTAGEM!B:G,6,0),VLOOKUP(B237,CONTAGEM!B:G,6,0))</f>
        <v>3066</v>
      </c>
      <c r="N237" s="293">
        <f t="shared" si="33"/>
        <v>0</v>
      </c>
      <c r="O237" s="238">
        <f>SUMIF(SISTEMA!B:B,A237,SISTEMA!I:I)/J237</f>
        <v>0</v>
      </c>
      <c r="P237" s="238">
        <f>SUMIF(SISTEMA!B:B,B237,SISTEMA!I:I)</f>
        <v>3566</v>
      </c>
      <c r="Q237" s="239">
        <f t="shared" si="31"/>
        <v>3566</v>
      </c>
      <c r="R237" s="238">
        <f t="shared" si="34"/>
        <v>0</v>
      </c>
      <c r="S237" s="237">
        <f>IFERROR(VLOOKUP(A237,DIF_ANTE!A:D,4,0),"0")/J237</f>
        <v>-500</v>
      </c>
      <c r="T237" s="240">
        <f t="shared" si="36"/>
        <v>-500</v>
      </c>
      <c r="U237" s="241">
        <f t="shared" si="37"/>
        <v>0</v>
      </c>
      <c r="V237" s="242" t="e">
        <f>IFERROR(VLOOKUP(A237,CUSTO!A:C,3,0),VLOOKUP(B237,CUSTO!A:C,3,0))</f>
        <v>#N/A</v>
      </c>
      <c r="W237" s="242">
        <f t="shared" si="38"/>
        <v>0</v>
      </c>
      <c r="X237" s="245">
        <f t="shared" si="39"/>
        <v>-0.14021312394840157</v>
      </c>
      <c r="Y237" s="242" t="str">
        <f t="shared" si="40"/>
        <v>-</v>
      </c>
      <c r="Z237" s="243" t="s">
        <v>490</v>
      </c>
    </row>
    <row r="238" spans="1:26" ht="15" customHeight="1" x14ac:dyDescent="0.25">
      <c r="A238" s="233">
        <v>2701020019</v>
      </c>
      <c r="B238" s="233">
        <v>2701020046</v>
      </c>
      <c r="C238" s="234" t="s">
        <v>5392</v>
      </c>
      <c r="D238" s="287">
        <v>19008</v>
      </c>
      <c r="E238" s="287">
        <f>IFERROR(IFERROR(VLOOKUP(B238,[1]Planilha1!$A$4:$C$277,3,0),VLOOKUP(A238,[1]Planilha1!$A$4:$C$277,3,0)),0)</f>
        <v>0</v>
      </c>
      <c r="F238" s="287">
        <f>IFERROR(IFERROR(VLOOKUP(A238,[2]Planilha1!$A$4:$C$258,3,0),VLOOKUP(B238,[2]Planilha1!$A$4:$C$258,3,0)),0)</f>
        <v>0</v>
      </c>
      <c r="G238" s="287">
        <f>IFERROR(IFERROR(VLOOKUP(A238,[1]Planilha1!$A$4:$D$277,4,0),VLOOKUP(B238,[1]Planilha1!$A$4:$D$277,4,0)),0)</f>
        <v>0</v>
      </c>
      <c r="H238" s="287">
        <f t="shared" si="35"/>
        <v>19008</v>
      </c>
      <c r="I238" s="235" t="s">
        <v>108</v>
      </c>
      <c r="J238" s="236">
        <v>1</v>
      </c>
      <c r="K238" s="237">
        <f>VLOOKUP(A238,CONT_ANTE!A:D,4,0)</f>
        <v>14102</v>
      </c>
      <c r="L238" s="237" t="str">
        <f t="shared" si="32"/>
        <v>ok</v>
      </c>
      <c r="M238" s="238">
        <f>IFERROR(VLOOKUP(A238,CONTAGEM!B:G,6,0),VLOOKUP(B238,CONTAGEM!B:G,6,0))</f>
        <v>14102</v>
      </c>
      <c r="N238" s="293">
        <f t="shared" si="33"/>
        <v>4037.0616007834769</v>
      </c>
      <c r="O238" s="238">
        <f>SUMIF(SISTEMA!B:B,A238,SISTEMA!I:I)/J238</f>
        <v>0</v>
      </c>
      <c r="P238" s="238">
        <f>SUMIF(SISTEMA!B:B,B238,SISTEMA!I:I)</f>
        <v>19008</v>
      </c>
      <c r="Q238" s="239">
        <f t="shared" si="31"/>
        <v>19008</v>
      </c>
      <c r="R238" s="238">
        <f t="shared" si="34"/>
        <v>5441.5307692307706</v>
      </c>
      <c r="S238" s="237">
        <f>IFERROR(VLOOKUP(A238,DIF_ANTE!A:D,4,0),"0")/J238</f>
        <v>-4906</v>
      </c>
      <c r="T238" s="240">
        <f t="shared" si="36"/>
        <v>-4906</v>
      </c>
      <c r="U238" s="241">
        <f t="shared" si="37"/>
        <v>0</v>
      </c>
      <c r="V238" s="242">
        <f>IFERROR(VLOOKUP(A238,CUSTO!A:C,3,0),VLOOKUP(B238,CUSTO!A:C,3,0))</f>
        <v>0.28627581908831917</v>
      </c>
      <c r="W238" s="242">
        <f t="shared" si="38"/>
        <v>-1404.4691684472939</v>
      </c>
      <c r="X238" s="245">
        <f t="shared" si="39"/>
        <v>-0.25810185185185186</v>
      </c>
      <c r="Y238" s="242">
        <f t="shared" si="40"/>
        <v>0</v>
      </c>
      <c r="Z238" s="289" t="s">
        <v>490</v>
      </c>
    </row>
    <row r="239" spans="1:26" ht="15" customHeight="1" x14ac:dyDescent="0.25">
      <c r="A239" s="233">
        <v>2701020022</v>
      </c>
      <c r="B239" s="233">
        <v>2701020058</v>
      </c>
      <c r="C239" s="234" t="s">
        <v>12074</v>
      </c>
      <c r="D239" s="287">
        <v>0</v>
      </c>
      <c r="E239" s="287">
        <f>IFERROR(IFERROR(VLOOKUP(B239,[1]Planilha1!$A$4:$C$277,3,0),VLOOKUP(A239,[1]Planilha1!$A$4:$C$277,3,0)),0)</f>
        <v>0</v>
      </c>
      <c r="F239" s="287">
        <f>IFERROR(IFERROR(VLOOKUP(A239,[2]Planilha1!$A$4:$C$258,3,0),VLOOKUP(B239,[2]Planilha1!$A$4:$C$258,3,0)),0)</f>
        <v>0</v>
      </c>
      <c r="G239" s="287">
        <f>IFERROR(IFERROR(VLOOKUP(A239,[1]Planilha1!$A$4:$D$277,4,0),VLOOKUP(B239,[1]Planilha1!$A$4:$D$277,4,0)),0)</f>
        <v>0</v>
      </c>
      <c r="H239" s="287">
        <f t="shared" si="35"/>
        <v>0</v>
      </c>
      <c r="I239" s="235" t="s">
        <v>108</v>
      </c>
      <c r="J239" s="236">
        <v>1</v>
      </c>
      <c r="K239" s="237">
        <f>VLOOKUP(A239,CONT_ANTE!A:D,4,0)</f>
        <v>0</v>
      </c>
      <c r="L239" s="237" t="str">
        <f t="shared" si="32"/>
        <v>ok</v>
      </c>
      <c r="M239" s="238">
        <v>0</v>
      </c>
      <c r="N239" s="293">
        <f t="shared" si="33"/>
        <v>0</v>
      </c>
      <c r="O239" s="238">
        <f>SUMIF(SISTEMA!B:B,A239,SISTEMA!I:I)/J239</f>
        <v>0</v>
      </c>
      <c r="P239" s="238">
        <f>SUMIF(SISTEMA!B:B,B239,SISTEMA!I:I)</f>
        <v>0</v>
      </c>
      <c r="Q239" s="239">
        <f t="shared" si="31"/>
        <v>0</v>
      </c>
      <c r="R239" s="238">
        <f t="shared" si="34"/>
        <v>0</v>
      </c>
      <c r="S239" s="237">
        <f>IFERROR(VLOOKUP(A239,DIF_ANTE!A:D,4,0),"0")/J239</f>
        <v>0</v>
      </c>
      <c r="T239" s="240">
        <f t="shared" si="36"/>
        <v>0</v>
      </c>
      <c r="U239" s="241">
        <f t="shared" si="37"/>
        <v>0</v>
      </c>
      <c r="V239" s="242">
        <f>IFERROR(VLOOKUP(A239,CUSTO!A:C,3,0),VLOOKUP(B239,CUSTO!A:C,3,0))</f>
        <v>0.32606252920628875</v>
      </c>
      <c r="W239" s="242">
        <f t="shared" si="38"/>
        <v>0</v>
      </c>
      <c r="X239" s="245" t="str">
        <f t="shared" si="39"/>
        <v/>
      </c>
      <c r="Y239" s="242">
        <f t="shared" si="40"/>
        <v>0</v>
      </c>
      <c r="Z239" s="243" t="s">
        <v>490</v>
      </c>
    </row>
    <row r="240" spans="1:26" ht="15" customHeight="1" x14ac:dyDescent="0.25">
      <c r="A240" s="233">
        <v>2701020023</v>
      </c>
      <c r="B240" s="233">
        <v>2701020101</v>
      </c>
      <c r="C240" s="234" t="s">
        <v>8755</v>
      </c>
      <c r="D240" s="287">
        <v>7166.0000000000009</v>
      </c>
      <c r="E240" s="287">
        <f>IFERROR(IFERROR(VLOOKUP(B240,[1]Planilha1!$A$4:$C$277,3,0),VLOOKUP(A240,[1]Planilha1!$A$4:$C$277,3,0)),0)</f>
        <v>7166</v>
      </c>
      <c r="F240" s="287">
        <f>IFERROR(IFERROR(VLOOKUP(A240,[2]Planilha1!$A$4:$C$258,3,0),VLOOKUP(B240,[2]Planilha1!$A$4:$C$258,3,0)),0)</f>
        <v>0</v>
      </c>
      <c r="G240" s="287">
        <f>IFERROR(IFERROR(VLOOKUP(A240,[1]Planilha1!$A$4:$D$277,4,0),VLOOKUP(B240,[1]Planilha1!$A$4:$D$277,4,0)),0)</f>
        <v>284.49020000000002</v>
      </c>
      <c r="H240" s="287">
        <f t="shared" si="35"/>
        <v>14047.5098</v>
      </c>
      <c r="I240" s="235" t="s">
        <v>108</v>
      </c>
      <c r="J240" s="236">
        <v>1</v>
      </c>
      <c r="K240" s="237">
        <f>VLOOKUP(A240,CONT_ANTE!A:D,4,0)</f>
        <v>7166</v>
      </c>
      <c r="L240" s="237" t="str">
        <f t="shared" si="32"/>
        <v>ok</v>
      </c>
      <c r="M240" s="238">
        <f>IFERROR(VLOOKUP(A240,CONTAGEM!B:G,6,0),VLOOKUP(B240,CONTAGEM!B:G,6,0))</f>
        <v>7166</v>
      </c>
      <c r="N240" s="293">
        <f t="shared" si="33"/>
        <v>2546.6533288194437</v>
      </c>
      <c r="O240" s="238">
        <f>SUMIF(SISTEMA!B:B,A240,SISTEMA!I:I)/J240</f>
        <v>0</v>
      </c>
      <c r="P240" s="238">
        <f>SUMIF(SISTEMA!B:B,B240,SISTEMA!I:I)</f>
        <v>7166</v>
      </c>
      <c r="Q240" s="239">
        <f t="shared" si="31"/>
        <v>7166</v>
      </c>
      <c r="R240" s="238">
        <f t="shared" si="34"/>
        <v>2546.6533288194437</v>
      </c>
      <c r="S240" s="237">
        <f>IFERROR(VLOOKUP(A240,DIF_ANTE!A:D,4,0),"0")/J240</f>
        <v>0</v>
      </c>
      <c r="T240" s="240">
        <f t="shared" si="36"/>
        <v>0</v>
      </c>
      <c r="U240" s="241">
        <f t="shared" si="37"/>
        <v>0</v>
      </c>
      <c r="V240" s="242">
        <f>IFERROR(VLOOKUP(A240,CUSTO!A:C,3,0),VLOOKUP(B240,CUSTO!A:C,3,0))</f>
        <v>0.35538003472222213</v>
      </c>
      <c r="W240" s="242">
        <f t="shared" si="38"/>
        <v>0</v>
      </c>
      <c r="X240" s="245">
        <f t="shared" si="39"/>
        <v>0</v>
      </c>
      <c r="Y240" s="242">
        <f t="shared" si="40"/>
        <v>0</v>
      </c>
      <c r="Z240" s="243" t="s">
        <v>490</v>
      </c>
    </row>
    <row r="241" spans="1:16383" ht="15" customHeight="1" x14ac:dyDescent="0.25">
      <c r="A241" s="233">
        <v>2701020024</v>
      </c>
      <c r="B241" s="233">
        <v>2701020059</v>
      </c>
      <c r="C241" s="234" t="s">
        <v>5395</v>
      </c>
      <c r="D241" s="287">
        <v>90277.818048780493</v>
      </c>
      <c r="E241" s="287">
        <f>IFERROR(IFERROR(VLOOKUP(B241,[1]Planilha1!$A$4:$C$277,3,0),VLOOKUP(A241,[1]Planilha1!$A$4:$C$277,3,0)),0)</f>
        <v>304542</v>
      </c>
      <c r="F241" s="287">
        <f>IFERROR(IFERROR(VLOOKUP(A241,[2]Planilha1!$A$4:$C$258,3,0),VLOOKUP(B241,[2]Planilha1!$A$4:$C$258,3,0)),0)</f>
        <v>63006</v>
      </c>
      <c r="G241" s="287">
        <f>IFERROR(IFERROR(VLOOKUP(A241,[1]Planilha1!$A$4:$D$277,4,0),VLOOKUP(B241,[1]Planilha1!$A$4:$D$277,4,0)),0)</f>
        <v>6098.4145399999998</v>
      </c>
      <c r="H241" s="287">
        <f t="shared" si="35"/>
        <v>388721.40350878047</v>
      </c>
      <c r="I241" s="235" t="s">
        <v>108</v>
      </c>
      <c r="J241" s="236">
        <v>1</v>
      </c>
      <c r="K241" s="237">
        <f>VLOOKUP(A241,CONT_ANTE!A:D,4,0)</f>
        <v>108576</v>
      </c>
      <c r="L241" s="237" t="str">
        <f t="shared" si="32"/>
        <v>ok</v>
      </c>
      <c r="M241" s="238">
        <f>IFERROR(VLOOKUP(A241,CONTAGEM!B:G,6,0),VLOOKUP(B241,CONTAGEM!B:G,6,0))</f>
        <v>109624</v>
      </c>
      <c r="N241" s="293">
        <f t="shared" si="33"/>
        <v>39173.99416753745</v>
      </c>
      <c r="O241" s="238">
        <f>SUMIF(SISTEMA!B:B,A241,SISTEMA!I:I)/J241</f>
        <v>0</v>
      </c>
      <c r="P241" s="238">
        <f>SUMIF(SISTEMA!B:B,B241,SISTEMA!I:I)</f>
        <v>85734</v>
      </c>
      <c r="Q241" s="239">
        <f t="shared" si="31"/>
        <v>85734</v>
      </c>
      <c r="R241" s="238">
        <f t="shared" si="34"/>
        <v>30636.933663793108</v>
      </c>
      <c r="S241" s="237">
        <f>IFERROR(VLOOKUP(A241,DIF_ANTE!A:D,4,0),"0")/J241</f>
        <v>18298.181951219507</v>
      </c>
      <c r="T241" s="240">
        <f t="shared" si="36"/>
        <v>23890</v>
      </c>
      <c r="U241" s="241">
        <f t="shared" si="37"/>
        <v>5591.818048780493</v>
      </c>
      <c r="V241" s="242">
        <f>IFERROR(VLOOKUP(A241,CUSTO!A:C,3,0),VLOOKUP(B241,CUSTO!A:C,3,0))</f>
        <v>0.3573487025426681</v>
      </c>
      <c r="W241" s="242">
        <f t="shared" si="38"/>
        <v>8537.0605037443402</v>
      </c>
      <c r="X241" s="245">
        <f t="shared" si="39"/>
        <v>0.27865257657405462</v>
      </c>
      <c r="Y241" s="242">
        <f t="shared" si="40"/>
        <v>1998.2289245863831</v>
      </c>
      <c r="Z241" s="261" t="s">
        <v>490</v>
      </c>
    </row>
    <row r="242" spans="1:16383" ht="15" customHeight="1" x14ac:dyDescent="0.25">
      <c r="A242" s="233">
        <v>2701020025</v>
      </c>
      <c r="B242" s="233">
        <v>2701020102</v>
      </c>
      <c r="C242" s="234" t="s">
        <v>5399</v>
      </c>
      <c r="D242" s="287">
        <v>157466.74292682926</v>
      </c>
      <c r="E242" s="287">
        <f>IFERROR(IFERROR(VLOOKUP(B242,[1]Planilha1!$A$4:$C$277,3,0),VLOOKUP(A242,[1]Planilha1!$A$4:$C$277,3,0)),0)</f>
        <v>606418</v>
      </c>
      <c r="F242" s="287">
        <f>IFERROR(IFERROR(VLOOKUP(A242,[2]Planilha1!$A$4:$C$258,3,0),VLOOKUP(B242,[2]Planilha1!$A$4:$C$258,3,0)),0)</f>
        <v>0</v>
      </c>
      <c r="G242" s="287">
        <f>IFERROR(IFERROR(VLOOKUP(A242,[1]Planilha1!$A$4:$D$277,4,0),VLOOKUP(B242,[1]Planilha1!$A$4:$D$277,4,0)),0)</f>
        <v>15359.36846</v>
      </c>
      <c r="H242" s="287">
        <f t="shared" si="35"/>
        <v>748525.37446682923</v>
      </c>
      <c r="I242" s="235" t="s">
        <v>108</v>
      </c>
      <c r="J242" s="236">
        <v>1</v>
      </c>
      <c r="K242" s="237">
        <f>VLOOKUP(A242,CONT_ANTE!A:D,4,0)</f>
        <v>155336</v>
      </c>
      <c r="L242" s="237" t="str">
        <f t="shared" si="32"/>
        <v>!@##@!</v>
      </c>
      <c r="M242" s="238">
        <f>IFERROR(VLOOKUP(A242,CONTAGEM!B:G,6,0),VLOOKUP(B242,CONTAGEM!B:G,6,0))</f>
        <v>233674</v>
      </c>
      <c r="N242" s="293">
        <f t="shared" si="33"/>
        <v>83503.115024994026</v>
      </c>
      <c r="O242" s="238">
        <f>SUMIF(SISTEMA!B:B,A242,SISTEMA!I:I)/J242</f>
        <v>0</v>
      </c>
      <c r="P242" s="238">
        <f>SUMIF(SISTEMA!B:B,B242,SISTEMA!I:I)</f>
        <v>240278</v>
      </c>
      <c r="Q242" s="239">
        <f t="shared" si="31"/>
        <v>240278</v>
      </c>
      <c r="R242" s="238">
        <f t="shared" si="34"/>
        <v>85863.046260925534</v>
      </c>
      <c r="S242" s="237">
        <f>IFERROR(VLOOKUP(A242,DIF_ANTE!A:D,4,0),"0")/J242</f>
        <v>-2130.7429268292617</v>
      </c>
      <c r="T242" s="240">
        <f t="shared" si="36"/>
        <v>-6604</v>
      </c>
      <c r="U242" s="241">
        <f t="shared" si="37"/>
        <v>-4473.2570731707383</v>
      </c>
      <c r="V242" s="242">
        <f>IFERROR(VLOOKUP(A242,CUSTO!A:C,3,0),VLOOKUP(B242,CUSTO!A:C,3,0))</f>
        <v>0.35734876376915714</v>
      </c>
      <c r="W242" s="242">
        <f t="shared" si="38"/>
        <v>-2359.9312359315136</v>
      </c>
      <c r="X242" s="245">
        <f t="shared" si="39"/>
        <v>-2.7484830071833461E-2</v>
      </c>
      <c r="Y242" s="242">
        <f t="shared" si="40"/>
        <v>-1598.5128851192014</v>
      </c>
      <c r="Z242" s="243" t="s">
        <v>490</v>
      </c>
    </row>
    <row r="243" spans="1:16383" ht="15" customHeight="1" x14ac:dyDescent="0.25">
      <c r="A243" s="233">
        <v>2701020042</v>
      </c>
      <c r="B243" s="233">
        <v>2701020108</v>
      </c>
      <c r="C243" s="234" t="s">
        <v>11733</v>
      </c>
      <c r="D243" s="287">
        <v>0</v>
      </c>
      <c r="E243" s="287">
        <f>IFERROR(IFERROR(VLOOKUP(B243,[1]Planilha1!$A$4:$C$277,3,0),VLOOKUP(A243,[1]Planilha1!$A$4:$C$277,3,0)),0)</f>
        <v>0</v>
      </c>
      <c r="F243" s="287">
        <f>IFERROR(IFERROR(VLOOKUP(A243,[2]Planilha1!$A$4:$C$258,3,0),VLOOKUP(B243,[2]Planilha1!$A$4:$C$258,3,0)),0)</f>
        <v>0</v>
      </c>
      <c r="G243" s="287">
        <f>IFERROR(IFERROR(VLOOKUP(A243,[1]Planilha1!$A$4:$D$277,4,0),VLOOKUP(B243,[1]Planilha1!$A$4:$D$277,4,0)),0)</f>
        <v>0</v>
      </c>
      <c r="H243" s="287">
        <f t="shared" si="35"/>
        <v>0</v>
      </c>
      <c r="I243" s="235" t="s">
        <v>108</v>
      </c>
      <c r="J243" s="236">
        <v>1</v>
      </c>
      <c r="K243" s="237">
        <f>VLOOKUP(A243,CONT_ANTE!A:D,4,0)</f>
        <v>0</v>
      </c>
      <c r="L243" s="237" t="str">
        <f t="shared" si="32"/>
        <v>ok</v>
      </c>
      <c r="M243" s="238">
        <f>IFERROR(VLOOKUP(A243,CONTAGEM!B:G,6,0),VLOOKUP(B243,CONTAGEM!B:G,6,0))</f>
        <v>0</v>
      </c>
      <c r="N243" s="293">
        <f t="shared" si="33"/>
        <v>0</v>
      </c>
      <c r="O243" s="238">
        <f>SUMIF(SISTEMA!B:B,A243,SISTEMA!I:I)/J243</f>
        <v>0</v>
      </c>
      <c r="P243" s="238">
        <f>SUMIF(SISTEMA!B:B,B243,SISTEMA!I:I)</f>
        <v>0</v>
      </c>
      <c r="Q243" s="239">
        <f t="shared" si="31"/>
        <v>0</v>
      </c>
      <c r="R243" s="238">
        <f t="shared" si="34"/>
        <v>0</v>
      </c>
      <c r="S243" s="237">
        <f>IFERROR(VLOOKUP(A243,DIF_ANTE!A:D,4,0),"0")/J243</f>
        <v>0</v>
      </c>
      <c r="T243" s="240">
        <f t="shared" si="36"/>
        <v>0</v>
      </c>
      <c r="U243" s="241">
        <f t="shared" si="37"/>
        <v>0</v>
      </c>
      <c r="V243" s="242">
        <f>IFERROR(VLOOKUP(A243,CUSTO!A:C,3,0),VLOOKUP(B243,CUSTO!A:C,3,0))</f>
        <v>0.38394530453618747</v>
      </c>
      <c r="W243" s="242">
        <f t="shared" si="38"/>
        <v>0</v>
      </c>
      <c r="X243" s="245" t="str">
        <f t="shared" si="39"/>
        <v/>
      </c>
      <c r="Y243" s="242">
        <f t="shared" si="40"/>
        <v>0</v>
      </c>
      <c r="Z243" s="243" t="s">
        <v>490</v>
      </c>
    </row>
    <row r="244" spans="1:16383" ht="15" customHeight="1" x14ac:dyDescent="0.25">
      <c r="A244" s="233">
        <v>2701020027</v>
      </c>
      <c r="B244" s="233">
        <v>2701020078</v>
      </c>
      <c r="C244" s="234" t="s">
        <v>5405</v>
      </c>
      <c r="D244" s="287">
        <v>0</v>
      </c>
      <c r="E244" s="287">
        <v>60692</v>
      </c>
      <c r="F244" s="287">
        <f>IFERROR(IFERROR(VLOOKUP(A244,[2]Planilha1!$A$4:$C$258,3,0),VLOOKUP(B244,[2]Planilha1!$A$4:$C$258,3,0)),0)</f>
        <v>0</v>
      </c>
      <c r="G244" s="287">
        <v>0</v>
      </c>
      <c r="H244" s="287">
        <v>60692</v>
      </c>
      <c r="I244" s="235" t="s">
        <v>108</v>
      </c>
      <c r="J244" s="236">
        <v>1</v>
      </c>
      <c r="K244" s="237">
        <f>VLOOKUP(A244,CONT_ANTE!A:D,4,0)</f>
        <v>8544</v>
      </c>
      <c r="L244" s="237" t="str">
        <f t="shared" si="32"/>
        <v>!@##@!</v>
      </c>
      <c r="M244" s="238">
        <f>IFERROR(VLOOKUP(A244,CONTAGEM!B:G,6,0),VLOOKUP(B244,CONTAGEM!B:G,6,0))</f>
        <v>0</v>
      </c>
      <c r="N244" s="293">
        <f t="shared" si="33"/>
        <v>0</v>
      </c>
      <c r="O244" s="238">
        <f>SUMIF(SISTEMA!B:B,A244,SISTEMA!I:I)/J244</f>
        <v>0</v>
      </c>
      <c r="P244" s="238">
        <f>SUMIF(SISTEMA!B:B,B244,SISTEMA!I:I)</f>
        <v>60972</v>
      </c>
      <c r="Q244" s="239">
        <f t="shared" si="31"/>
        <v>60972</v>
      </c>
      <c r="R244" s="238">
        <f t="shared" si="34"/>
        <v>29260.993735955053</v>
      </c>
      <c r="S244" s="237">
        <f>IFERROR(VLOOKUP(A244,DIF_ANTE!A:D,4,0),"0")/J244</f>
        <v>-52427.999999999993</v>
      </c>
      <c r="T244" s="240">
        <f t="shared" si="36"/>
        <v>-60972</v>
      </c>
      <c r="U244" s="241">
        <f t="shared" si="37"/>
        <v>-8544.0000000000073</v>
      </c>
      <c r="V244" s="242">
        <f>IFERROR(VLOOKUP(A244,CUSTO!A:C,3,0),VLOOKUP(B244,CUSTO!A:C,3,0))</f>
        <v>0.47990870786516848</v>
      </c>
      <c r="W244" s="242">
        <f t="shared" si="38"/>
        <v>-29260.993735955053</v>
      </c>
      <c r="X244" s="245">
        <f t="shared" si="39"/>
        <v>-1</v>
      </c>
      <c r="Y244" s="242">
        <f t="shared" si="40"/>
        <v>-4100.3400000000029</v>
      </c>
      <c r="Z244" s="261" t="s">
        <v>490</v>
      </c>
    </row>
    <row r="245" spans="1:16383" ht="15" customHeight="1" x14ac:dyDescent="0.25">
      <c r="A245" s="233">
        <v>2701020028</v>
      </c>
      <c r="B245" s="233">
        <v>2701020105</v>
      </c>
      <c r="C245" s="234" t="s">
        <v>5400</v>
      </c>
      <c r="D245" s="287">
        <v>43635.51920374707</v>
      </c>
      <c r="E245" s="287">
        <f>IFERROR(IFERROR(VLOOKUP(B245,[1]Planilha1!$A$4:$C$277,3,0),VLOOKUP(A245,[1]Planilha1!$A$4:$C$277,3,0)),0)</f>
        <v>61638</v>
      </c>
      <c r="F245" s="287">
        <f>IFERROR(IFERROR(VLOOKUP(A245,[2]Planilha1!$A$4:$C$258,3,0),VLOOKUP(B245,[2]Planilha1!$A$4:$C$258,3,0)),0)</f>
        <v>0</v>
      </c>
      <c r="G245" s="287">
        <f>IFERROR(IFERROR(VLOOKUP(A245,[1]Planilha1!$A$4:$D$277,4,0),VLOOKUP(B245,[1]Planilha1!$A$4:$D$277,4,0)),0)</f>
        <v>1863.23667</v>
      </c>
      <c r="H245" s="287">
        <f t="shared" si="35"/>
        <v>103410.28253374707</v>
      </c>
      <c r="I245" s="235" t="s">
        <v>108</v>
      </c>
      <c r="J245" s="236">
        <v>1</v>
      </c>
      <c r="K245" s="237">
        <f>VLOOKUP(A245,CONT_ANTE!A:D,4,0)</f>
        <v>0</v>
      </c>
      <c r="L245" s="237" t="str">
        <f t="shared" si="32"/>
        <v>ok</v>
      </c>
      <c r="M245" s="238">
        <f>IFERROR(VLOOKUP(A245,CONTAGEM!B:G,6,0),VLOOKUP(B245,CONTAGEM!B:G,6,0))</f>
        <v>0</v>
      </c>
      <c r="N245" s="293">
        <f t="shared" si="33"/>
        <v>0</v>
      </c>
      <c r="O245" s="238">
        <f>SUMIF(SISTEMA!B:B,A245,SISTEMA!I:I)/J245</f>
        <v>0</v>
      </c>
      <c r="P245" s="238">
        <f>SUMIF(SISTEMA!B:B,B245,SISTEMA!I:I)</f>
        <v>43635</v>
      </c>
      <c r="Q245" s="239">
        <f t="shared" si="31"/>
        <v>43635</v>
      </c>
      <c r="R245" s="238">
        <f t="shared" si="34"/>
        <v>16548.037112413571</v>
      </c>
      <c r="S245" s="237">
        <f>IFERROR(VLOOKUP(A245,DIF_ANTE!A:D,4,0),"0")/J245</f>
        <v>-43635.51920374707</v>
      </c>
      <c r="T245" s="240">
        <f t="shared" si="36"/>
        <v>-43635</v>
      </c>
      <c r="U245" s="241">
        <f t="shared" si="37"/>
        <v>0.51920374706969596</v>
      </c>
      <c r="V245" s="242">
        <f>IFERROR(VLOOKUP(A245,CUSTO!A:C,3,0),VLOOKUP(B245,CUSTO!A:C,3,0))</f>
        <v>0.37923770167098819</v>
      </c>
      <c r="W245" s="242">
        <f t="shared" si="38"/>
        <v>-16548.037112413571</v>
      </c>
      <c r="X245" s="245">
        <f t="shared" si="39"/>
        <v>-1</v>
      </c>
      <c r="Y245" s="242">
        <f t="shared" si="40"/>
        <v>0.19690163573767658</v>
      </c>
      <c r="Z245" s="289" t="s">
        <v>490</v>
      </c>
    </row>
    <row r="246" spans="1:16383" ht="15" customHeight="1" x14ac:dyDescent="0.25">
      <c r="A246" s="233">
        <v>2701020031</v>
      </c>
      <c r="B246" s="233">
        <v>2701020077</v>
      </c>
      <c r="C246" s="234" t="s">
        <v>8754</v>
      </c>
      <c r="D246" s="287">
        <v>163501.44879649891</v>
      </c>
      <c r="E246" s="287">
        <f>IFERROR(IFERROR(VLOOKUP(B246,[1]Planilha1!$A$4:$C$277,3,0),VLOOKUP(A246,[1]Planilha1!$A$4:$C$277,3,0)),0)</f>
        <v>212627</v>
      </c>
      <c r="F246" s="287">
        <f>IFERROR(IFERROR(VLOOKUP(A246,[2]Planilha1!$A$4:$C$258,3,0),VLOOKUP(B246,[2]Planilha1!$A$4:$C$258,3,0)),0)</f>
        <v>163501</v>
      </c>
      <c r="G246" s="287">
        <f>IFERROR(IFERROR(VLOOKUP(A246,[1]Planilha1!$A$4:$D$277,4,0),VLOOKUP(B246,[1]Planilha1!$A$4:$D$277,4,0)),0)</f>
        <v>11288.880209999999</v>
      </c>
      <c r="H246" s="287">
        <f t="shared" si="35"/>
        <v>364839.56858649896</v>
      </c>
      <c r="I246" s="235" t="s">
        <v>108</v>
      </c>
      <c r="J246" s="236">
        <v>1</v>
      </c>
      <c r="K246" s="237">
        <f>VLOOKUP(A246,CONT_ANTE!A:D,4,0)</f>
        <v>161982</v>
      </c>
      <c r="L246" s="237" t="str">
        <f t="shared" si="32"/>
        <v>ok</v>
      </c>
      <c r="M246" s="238">
        <f>IFERROR(VLOOKUP(A246,CONTAGEM!B:G,6,0),VLOOKUP(B246,CONTAGEM!B:G,6,0))</f>
        <v>0</v>
      </c>
      <c r="N246" s="293">
        <f t="shared" si="33"/>
        <v>0</v>
      </c>
      <c r="O246" s="238">
        <f>SUMIF(SISTEMA!B:B,A246,SISTEMA!I:I)/J246</f>
        <v>0</v>
      </c>
      <c r="P246" s="238">
        <f>SUMIF(SISTEMA!B:B,B246,SISTEMA!I:I)</f>
        <v>0</v>
      </c>
      <c r="Q246" s="239">
        <f t="shared" si="31"/>
        <v>0</v>
      </c>
      <c r="R246" s="238">
        <f t="shared" si="34"/>
        <v>0</v>
      </c>
      <c r="S246" s="237">
        <f>IFERROR(VLOOKUP(A246,DIF_ANTE!A:D,4,0),"0")/J246</f>
        <v>-1519.4487964989094</v>
      </c>
      <c r="T246" s="240">
        <f t="shared" si="36"/>
        <v>0</v>
      </c>
      <c r="U246" s="241">
        <f t="shared" si="37"/>
        <v>1519.4487964989094</v>
      </c>
      <c r="V246" s="242">
        <f>IFERROR(VLOOKUP(A246,CUSTO!A:C,3,0),VLOOKUP(B246,CUSTO!A:C,3,0))</f>
        <v>0.51812303695441864</v>
      </c>
      <c r="W246" s="242">
        <f t="shared" si="38"/>
        <v>0</v>
      </c>
      <c r="X246" s="245" t="str">
        <f t="shared" si="39"/>
        <v/>
      </c>
      <c r="Y246" s="242">
        <f t="shared" si="40"/>
        <v>787.26142493875136</v>
      </c>
      <c r="Z246" s="261" t="s">
        <v>490</v>
      </c>
      <c r="AB246" s="288"/>
    </row>
    <row r="247" spans="1:16383" ht="15" customHeight="1" x14ac:dyDescent="0.25">
      <c r="A247" s="233">
        <v>2701020029</v>
      </c>
      <c r="B247" s="233">
        <v>2701020075</v>
      </c>
      <c r="C247" s="234" t="s">
        <v>5396</v>
      </c>
      <c r="D247" s="287">
        <v>27699.574490889605</v>
      </c>
      <c r="E247" s="287">
        <f>IFERROR(IFERROR(VLOOKUP(B247,[1]Planilha1!$A$4:$C$277,3,0),VLOOKUP(A247,[1]Planilha1!$A$4:$C$277,3,0)),0)</f>
        <v>422338</v>
      </c>
      <c r="F247" s="287">
        <f>IFERROR(IFERROR(VLOOKUP(A247,[2]Planilha1!$A$4:$C$258,3,0),VLOOKUP(B247,[2]Planilha1!$A$4:$C$258,3,0)),0)</f>
        <v>0</v>
      </c>
      <c r="G247" s="287">
        <f>IFERROR(IFERROR(VLOOKUP(A247,[1]Planilha1!$A$4:$D$277,4,0),VLOOKUP(B247,[1]Planilha1!$A$4:$D$277,4,0)),0)</f>
        <v>8694.9803499999998</v>
      </c>
      <c r="H247" s="287">
        <f t="shared" si="35"/>
        <v>441342.59414088959</v>
      </c>
      <c r="I247" s="235" t="s">
        <v>108</v>
      </c>
      <c r="J247" s="236">
        <v>1</v>
      </c>
      <c r="K247" s="237">
        <f>VLOOKUP(A247,CONT_ANTE!A:D,4,0)</f>
        <v>0</v>
      </c>
      <c r="L247" s="237" t="str">
        <f t="shared" si="32"/>
        <v>ok</v>
      </c>
      <c r="M247" s="238">
        <f>IFERROR(VLOOKUP(A247,CONTAGEM!B:G,6,0),VLOOKUP(B247,CONTAGEM!B:G,6,0))</f>
        <v>0</v>
      </c>
      <c r="N247" s="293">
        <f t="shared" si="33"/>
        <v>0</v>
      </c>
      <c r="O247" s="238">
        <f>SUMIF(SISTEMA!B:B,A247,SISTEMA!I:I)/J247</f>
        <v>0</v>
      </c>
      <c r="P247" s="238">
        <f>SUMIF(SISTEMA!B:B,B247,SISTEMA!I:I)</f>
        <v>0</v>
      </c>
      <c r="Q247" s="239">
        <f t="shared" si="31"/>
        <v>0</v>
      </c>
      <c r="R247" s="238">
        <f t="shared" si="34"/>
        <v>0</v>
      </c>
      <c r="S247" s="237">
        <f>IFERROR(VLOOKUP(A247,DIF_ANTE!A:D,4,0),"0")/J247</f>
        <v>-27699.574490889605</v>
      </c>
      <c r="T247" s="240">
        <f t="shared" si="36"/>
        <v>0</v>
      </c>
      <c r="U247" s="241">
        <f t="shared" si="37"/>
        <v>27699.574490889605</v>
      </c>
      <c r="V247" s="242">
        <f>IFERROR(VLOOKUP(A247,CUSTO!A:C,3,0),VLOOKUP(B247,CUSTO!A:C,3,0))</f>
        <v>0.41777282613227673</v>
      </c>
      <c r="W247" s="242">
        <f t="shared" si="38"/>
        <v>0</v>
      </c>
      <c r="X247" s="245" t="str">
        <f t="shared" si="39"/>
        <v/>
      </c>
      <c r="Y247" s="242">
        <f t="shared" si="40"/>
        <v>11572.12951772047</v>
      </c>
      <c r="Z247" s="261" t="s">
        <v>490</v>
      </c>
    </row>
    <row r="248" spans="1:16383" ht="15" customHeight="1" x14ac:dyDescent="0.25">
      <c r="A248" s="233">
        <v>2701020033</v>
      </c>
      <c r="B248" s="233">
        <v>2701020079</v>
      </c>
      <c r="C248" s="234" t="s">
        <v>5406</v>
      </c>
      <c r="D248" s="287">
        <v>48300.000000000007</v>
      </c>
      <c r="E248" s="287">
        <f>IFERROR(IFERROR(VLOOKUP(B248,[1]Planilha1!$A$4:$C$277,3,0),VLOOKUP(A248,[1]Planilha1!$A$4:$C$277,3,0)),0)</f>
        <v>174581</v>
      </c>
      <c r="F248" s="287">
        <f>IFERROR(IFERROR(VLOOKUP(A248,[2]Planilha1!$A$4:$C$258,3,0),VLOOKUP(B248,[2]Planilha1!$A$4:$C$258,3,0)),0)</f>
        <v>161287</v>
      </c>
      <c r="G248" s="287">
        <f>IFERROR(IFERROR(VLOOKUP(A248,[1]Planilha1!$A$4:$D$277,4,0),VLOOKUP(B248,[1]Planilha1!$A$4:$D$277,4,0)),0)</f>
        <v>2255.61</v>
      </c>
      <c r="H248" s="287">
        <f t="shared" si="35"/>
        <v>220625.39</v>
      </c>
      <c r="I248" s="235" t="s">
        <v>108</v>
      </c>
      <c r="J248" s="236">
        <v>1</v>
      </c>
      <c r="K248" s="237">
        <f>VLOOKUP(A248,CONT_ANTE!A:D,4,0)</f>
        <v>0</v>
      </c>
      <c r="L248" s="237" t="str">
        <f t="shared" si="32"/>
        <v>ok</v>
      </c>
      <c r="M248" s="238">
        <v>0</v>
      </c>
      <c r="N248" s="293">
        <f t="shared" si="33"/>
        <v>0</v>
      </c>
      <c r="O248" s="238">
        <f>SUMIF(SISTEMA!B:B,A248,SISTEMA!I:I)/J248</f>
        <v>0</v>
      </c>
      <c r="P248" s="238">
        <f>SUMIF(SISTEMA!B:B,B248,SISTEMA!I:I)</f>
        <v>0</v>
      </c>
      <c r="Q248" s="239">
        <f t="shared" si="31"/>
        <v>0</v>
      </c>
      <c r="R248" s="238">
        <f t="shared" si="34"/>
        <v>0</v>
      </c>
      <c r="S248" s="237">
        <f>IFERROR(VLOOKUP(A248,DIF_ANTE!A:D,4,0),"0")/J248</f>
        <v>-48300.000000000007</v>
      </c>
      <c r="T248" s="240">
        <f t="shared" si="36"/>
        <v>0</v>
      </c>
      <c r="U248" s="241">
        <f t="shared" si="37"/>
        <v>48300.000000000007</v>
      </c>
      <c r="V248" s="242">
        <f>IFERROR(VLOOKUP(A248,CUSTO!A:C,3,0),VLOOKUP(B248,CUSTO!A:C,3,0))</f>
        <v>0.43678340517241387</v>
      </c>
      <c r="W248" s="242">
        <f t="shared" si="38"/>
        <v>0</v>
      </c>
      <c r="X248" s="245" t="str">
        <f t="shared" si="39"/>
        <v/>
      </c>
      <c r="Y248" s="242">
        <f t="shared" si="40"/>
        <v>21096.638469827594</v>
      </c>
      <c r="Z248" s="261" t="s">
        <v>490</v>
      </c>
    </row>
    <row r="249" spans="1:16383" ht="15" customHeight="1" x14ac:dyDescent="0.25">
      <c r="A249" s="233">
        <v>2701020072</v>
      </c>
      <c r="B249" s="233">
        <v>2701020050</v>
      </c>
      <c r="C249" s="234" t="s">
        <v>7310</v>
      </c>
      <c r="D249" s="287">
        <v>95704</v>
      </c>
      <c r="E249" s="287">
        <f>IFERROR(IFERROR(VLOOKUP(B249,[1]Planilha1!$A$4:$C$277,3,0),VLOOKUP(A249,[1]Planilha1!$A$4:$C$277,3,0)),0)</f>
        <v>0</v>
      </c>
      <c r="F249" s="287">
        <f>IFERROR(IFERROR(VLOOKUP(A249,[2]Planilha1!$A$4:$C$258,3,0),VLOOKUP(B249,[2]Planilha1!$A$4:$C$258,3,0)),0)</f>
        <v>0</v>
      </c>
      <c r="G249" s="287">
        <f>IFERROR(IFERROR(VLOOKUP(A249,[1]Planilha1!$A$4:$D$277,4,0),VLOOKUP(B249,[1]Planilha1!$A$4:$D$277,4,0)),0)</f>
        <v>0</v>
      </c>
      <c r="H249" s="287">
        <f t="shared" si="35"/>
        <v>95704</v>
      </c>
      <c r="I249" s="235" t="s">
        <v>108</v>
      </c>
      <c r="J249" s="236">
        <v>1</v>
      </c>
      <c r="K249" s="237">
        <f>VLOOKUP(A249,CONT_ANTE!A:D,4,0)</f>
        <v>95704</v>
      </c>
      <c r="L249" s="237" t="str">
        <f t="shared" si="32"/>
        <v>!@##@!</v>
      </c>
      <c r="M249" s="238">
        <f>IFERROR(VLOOKUP(A249,CONTAGEM!B:G,6,0),VLOOKUP(B249,CONTAGEM!B:G,6,0))</f>
        <v>98872</v>
      </c>
      <c r="N249" s="293">
        <f t="shared" si="33"/>
        <v>44238.537802579376</v>
      </c>
      <c r="O249" s="238">
        <f>SUMIF(SISTEMA!B:B,A249,SISTEMA!I:I)/J249</f>
        <v>0</v>
      </c>
      <c r="P249" s="238">
        <f>SUMIF(SISTEMA!B:B,B249,SISTEMA!I:I)</f>
        <v>95704</v>
      </c>
      <c r="Q249" s="239">
        <f t="shared" ref="Q249:Q312" si="41">O249+P249</f>
        <v>95704</v>
      </c>
      <c r="R249" s="238">
        <f t="shared" si="34"/>
        <v>42821.071909722232</v>
      </c>
      <c r="S249" s="237">
        <f>IFERROR(VLOOKUP(A249,DIF_ANTE!A:D,4,0),"0")/J249</f>
        <v>0</v>
      </c>
      <c r="T249" s="240">
        <f t="shared" si="36"/>
        <v>3168</v>
      </c>
      <c r="U249" s="241">
        <f t="shared" si="37"/>
        <v>3168</v>
      </c>
      <c r="V249" s="242">
        <f>IFERROR(VLOOKUP(A249,CUSTO!A:C,3,0),VLOOKUP(B249,CUSTO!A:C,3,0))</f>
        <v>0.44743241567460329</v>
      </c>
      <c r="W249" s="242">
        <f t="shared" si="38"/>
        <v>1417.4658928571432</v>
      </c>
      <c r="X249" s="245">
        <f t="shared" si="39"/>
        <v>3.3102064699490091E-2</v>
      </c>
      <c r="Y249" s="242">
        <f t="shared" si="40"/>
        <v>1417.4658928571432</v>
      </c>
      <c r="Z249" s="243" t="s">
        <v>490</v>
      </c>
    </row>
    <row r="250" spans="1:16383" ht="15" customHeight="1" x14ac:dyDescent="0.25">
      <c r="A250" s="233">
        <v>2701020073</v>
      </c>
      <c r="B250" s="233">
        <v>2701020096</v>
      </c>
      <c r="C250" s="234" t="s">
        <v>7311</v>
      </c>
      <c r="D250" s="287">
        <v>0</v>
      </c>
      <c r="E250" s="287">
        <f>IFERROR(IFERROR(VLOOKUP(B250,[1]Planilha1!$A$4:$C$277,3,0),VLOOKUP(A250,[1]Planilha1!$A$4:$C$277,3,0)),0)</f>
        <v>0</v>
      </c>
      <c r="F250" s="287">
        <f>IFERROR(IFERROR(VLOOKUP(A250,[2]Planilha1!$A$4:$C$258,3,0),VLOOKUP(B250,[2]Planilha1!$A$4:$C$258,3,0)),0)</f>
        <v>0</v>
      </c>
      <c r="G250" s="287">
        <f>IFERROR(IFERROR(VLOOKUP(A250,[1]Planilha1!$A$4:$D$277,4,0),VLOOKUP(B250,[1]Planilha1!$A$4:$D$277,4,0)),0)</f>
        <v>0</v>
      </c>
      <c r="H250" s="287">
        <f t="shared" si="35"/>
        <v>0</v>
      </c>
      <c r="I250" s="235" t="s">
        <v>108</v>
      </c>
      <c r="J250" s="236">
        <v>1</v>
      </c>
      <c r="K250" s="237">
        <f>VLOOKUP(A250,CONT_ANTE!A:D,4,0)</f>
        <v>0</v>
      </c>
      <c r="L250" s="237" t="str">
        <f t="shared" si="32"/>
        <v>ok</v>
      </c>
      <c r="M250" s="238">
        <f>IFERROR(VLOOKUP(A250,CONTAGEM!B:G,6,0),VLOOKUP(B250,CONTAGEM!B:G,6,0))</f>
        <v>0</v>
      </c>
      <c r="N250" s="293">
        <f t="shared" si="33"/>
        <v>0</v>
      </c>
      <c r="O250" s="238">
        <f>SUMIF(SISTEMA!B:B,A250,SISTEMA!I:I)/J250</f>
        <v>0</v>
      </c>
      <c r="P250" s="238">
        <f>SUMIF(SISTEMA!B:B,B250,SISTEMA!I:I)</f>
        <v>0</v>
      </c>
      <c r="Q250" s="239">
        <f t="shared" si="41"/>
        <v>0</v>
      </c>
      <c r="R250" s="238">
        <f t="shared" si="34"/>
        <v>0</v>
      </c>
      <c r="S250" s="237">
        <f>IFERROR(VLOOKUP(A250,DIF_ANTE!A:D,4,0),"0")/J250</f>
        <v>0</v>
      </c>
      <c r="T250" s="240">
        <f t="shared" si="36"/>
        <v>0</v>
      </c>
      <c r="U250" s="241">
        <f t="shared" si="37"/>
        <v>0</v>
      </c>
      <c r="V250" s="242">
        <f>IFERROR(VLOOKUP(A250,CUSTO!A:C,3,0),VLOOKUP(B250,CUSTO!A:C,3,0))</f>
        <v>0.44743232266865085</v>
      </c>
      <c r="W250" s="242">
        <f t="shared" si="38"/>
        <v>0</v>
      </c>
      <c r="X250" s="245" t="str">
        <f t="shared" si="39"/>
        <v/>
      </c>
      <c r="Y250" s="242">
        <f t="shared" si="40"/>
        <v>0</v>
      </c>
      <c r="Z250" s="243" t="s">
        <v>490</v>
      </c>
    </row>
    <row r="251" spans="1:16383" s="151" customFormat="1" ht="15" customHeight="1" x14ac:dyDescent="0.25">
      <c r="A251" s="233">
        <v>2701020045</v>
      </c>
      <c r="B251" s="233">
        <v>2701020111</v>
      </c>
      <c r="C251" s="234" t="s">
        <v>11736</v>
      </c>
      <c r="D251" s="287">
        <v>136025</v>
      </c>
      <c r="E251" s="287">
        <f>IFERROR(IFERROR(VLOOKUP(B251,[1]Planilha1!$A$4:$C$277,3,0),VLOOKUP(A251,[1]Planilha1!$A$4:$C$277,3,0)),0)</f>
        <v>70687</v>
      </c>
      <c r="F251" s="287">
        <f>IFERROR(IFERROR(VLOOKUP(A251,[2]Planilha1!$A$4:$C$258,3,0),VLOOKUP(B251,[2]Planilha1!$A$4:$C$258,3,0)),0)</f>
        <v>39186</v>
      </c>
      <c r="G251" s="287">
        <f>IFERROR(IFERROR(VLOOKUP(A251,[1]Planilha1!$A$4:$D$277,4,0),VLOOKUP(B251,[1]Planilha1!$A$4:$D$277,4,0)),0)</f>
        <v>109873.0000000001</v>
      </c>
      <c r="H251" s="287">
        <f t="shared" si="35"/>
        <v>96838.999999999898</v>
      </c>
      <c r="I251" s="235" t="s">
        <v>108</v>
      </c>
      <c r="J251" s="236">
        <v>1</v>
      </c>
      <c r="K251" s="237">
        <f>VLOOKUP(A251,CONT_ANTE!A:D,4,0)</f>
        <v>131373</v>
      </c>
      <c r="L251" s="237" t="str">
        <f t="shared" si="32"/>
        <v>ok</v>
      </c>
      <c r="M251" s="238">
        <f>IFERROR(VLOOKUP(A251,CONTAGEM!B:G,6,0),VLOOKUP(B251,CONTAGEM!B:G,6,0))</f>
        <v>96839</v>
      </c>
      <c r="N251" s="293">
        <f t="shared" si="33"/>
        <v>53907.826558177156</v>
      </c>
      <c r="O251" s="238">
        <f>SUMIF(SISTEMA!B:B,A251,SISTEMA!I:I)/J251</f>
        <v>0</v>
      </c>
      <c r="P251" s="238">
        <f>SUMIF(SISTEMA!B:B,B251,SISTEMA!I:I)</f>
        <v>96839</v>
      </c>
      <c r="Q251" s="239">
        <f t="shared" si="41"/>
        <v>96839</v>
      </c>
      <c r="R251" s="238">
        <f t="shared" si="34"/>
        <v>53907.826558177156</v>
      </c>
      <c r="S251" s="237">
        <f>IFERROR(VLOOKUP(A251,DIF_ANTE!A:D,4,0),"0")/J251</f>
        <v>-4652</v>
      </c>
      <c r="T251" s="240">
        <f t="shared" si="36"/>
        <v>0</v>
      </c>
      <c r="U251" s="241">
        <f t="shared" si="37"/>
        <v>4652</v>
      </c>
      <c r="V251" s="242">
        <f>IFERROR(VLOOKUP(A251,CUSTO!A:C,3,0),VLOOKUP(B251,CUSTO!A:C,3,0))</f>
        <v>0.55667475457385096</v>
      </c>
      <c r="W251" s="242">
        <f t="shared" si="38"/>
        <v>0</v>
      </c>
      <c r="X251" s="245">
        <f t="shared" si="39"/>
        <v>0</v>
      </c>
      <c r="Y251" s="242">
        <f t="shared" si="40"/>
        <v>2589.6509582775548</v>
      </c>
      <c r="Z251" s="261" t="s">
        <v>490</v>
      </c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  <c r="LK251"/>
      <c r="LL251"/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/>
      <c r="MH251"/>
      <c r="MI251"/>
      <c r="MJ251"/>
      <c r="MK251"/>
      <c r="ML251"/>
      <c r="MM251"/>
      <c r="MN251"/>
      <c r="MO251"/>
      <c r="MP251"/>
      <c r="MQ251"/>
      <c r="MR251"/>
      <c r="MS251"/>
      <c r="MT251"/>
      <c r="MU251"/>
      <c r="MV251"/>
      <c r="MW251"/>
      <c r="MX251"/>
      <c r="MY251"/>
      <c r="MZ251"/>
      <c r="NA251"/>
      <c r="NB251"/>
      <c r="NC251"/>
      <c r="ND251"/>
      <c r="NE251"/>
      <c r="NF251"/>
      <c r="NG251"/>
      <c r="NH251"/>
      <c r="NI251"/>
      <c r="NJ251"/>
      <c r="NK251"/>
      <c r="NL251"/>
      <c r="NM251"/>
      <c r="NN251"/>
      <c r="NO251"/>
      <c r="NP251"/>
      <c r="NQ251"/>
      <c r="NR251"/>
      <c r="NS251"/>
      <c r="NT251"/>
      <c r="NU251"/>
      <c r="NV251"/>
      <c r="NW251"/>
      <c r="NX251"/>
      <c r="NY251"/>
      <c r="NZ251"/>
      <c r="OA251"/>
      <c r="OB251"/>
      <c r="OC251"/>
      <c r="OD251"/>
      <c r="OE251"/>
      <c r="OF251"/>
      <c r="OG251"/>
      <c r="OH251"/>
      <c r="OI251"/>
      <c r="OJ251"/>
      <c r="OK251"/>
      <c r="OL251"/>
      <c r="OM251"/>
      <c r="ON251"/>
      <c r="OO251"/>
      <c r="OP251"/>
      <c r="OQ251"/>
      <c r="OR251"/>
      <c r="OS251"/>
      <c r="OT251"/>
      <c r="OU251"/>
      <c r="OV251"/>
      <c r="OW251"/>
      <c r="OX251"/>
      <c r="OY251"/>
      <c r="OZ251"/>
      <c r="PA251"/>
      <c r="PB251"/>
      <c r="PC251"/>
      <c r="PD251"/>
      <c r="PE251"/>
      <c r="PF251"/>
      <c r="PG251"/>
      <c r="PH251"/>
      <c r="PI251"/>
      <c r="PJ251"/>
      <c r="PK251"/>
      <c r="PL251"/>
      <c r="PM251"/>
      <c r="PN251"/>
      <c r="PO251"/>
      <c r="PP251"/>
      <c r="PQ251"/>
      <c r="PR251"/>
      <c r="PS251"/>
      <c r="PT251"/>
      <c r="PU251"/>
      <c r="PV251"/>
      <c r="PW251"/>
      <c r="PX251"/>
      <c r="PY251"/>
      <c r="PZ251"/>
      <c r="QA251"/>
      <c r="QB251"/>
      <c r="QC251"/>
      <c r="QD251"/>
      <c r="QE251"/>
      <c r="QF251"/>
      <c r="QG251"/>
      <c r="QH251"/>
      <c r="QI251"/>
      <c r="QJ251"/>
      <c r="QK251"/>
      <c r="QL251"/>
      <c r="QM251"/>
      <c r="QN251"/>
      <c r="QO251"/>
      <c r="QP251"/>
      <c r="QQ251"/>
      <c r="QR251"/>
      <c r="QS251"/>
      <c r="QT251"/>
      <c r="QU251"/>
      <c r="QV251"/>
      <c r="QW251"/>
      <c r="QX251"/>
      <c r="QY251"/>
      <c r="QZ251"/>
      <c r="RA251"/>
      <c r="RB251"/>
      <c r="RC251"/>
      <c r="RD251"/>
      <c r="RE251"/>
      <c r="RF251"/>
      <c r="RG251"/>
      <c r="RH251"/>
      <c r="RI251"/>
      <c r="RJ251"/>
      <c r="RK251"/>
      <c r="RL251"/>
      <c r="RM251"/>
      <c r="RN251"/>
      <c r="RO251"/>
      <c r="RP251"/>
      <c r="RQ251"/>
      <c r="RR251"/>
      <c r="RS251"/>
      <c r="RT251"/>
      <c r="RU251"/>
      <c r="RV251"/>
      <c r="RW251"/>
      <c r="RX251"/>
      <c r="RY251"/>
      <c r="RZ251"/>
      <c r="SA251"/>
      <c r="SB251"/>
      <c r="SC251"/>
      <c r="SD251"/>
      <c r="SE251"/>
      <c r="SF251"/>
      <c r="SG251"/>
      <c r="SH251"/>
      <c r="SI251"/>
      <c r="SJ251"/>
      <c r="SK251"/>
      <c r="SL251"/>
      <c r="SM251"/>
      <c r="SN251"/>
      <c r="SO251"/>
      <c r="SP251"/>
      <c r="SQ251"/>
      <c r="SR251"/>
      <c r="SS251"/>
      <c r="ST251"/>
      <c r="SU251"/>
      <c r="SV251"/>
      <c r="SW251"/>
      <c r="SX251"/>
      <c r="SY251"/>
      <c r="SZ251"/>
      <c r="TA251"/>
      <c r="TB251"/>
      <c r="TC251"/>
      <c r="TD251"/>
      <c r="TE251"/>
      <c r="TF251"/>
      <c r="TG251"/>
      <c r="TH251"/>
      <c r="TI251"/>
      <c r="TJ251"/>
      <c r="TK251"/>
      <c r="TL251"/>
      <c r="TM251"/>
      <c r="TN251"/>
      <c r="TO251"/>
      <c r="TP251"/>
      <c r="TQ251"/>
      <c r="TR251"/>
      <c r="TS251"/>
      <c r="TT251"/>
      <c r="TU251"/>
      <c r="TV251"/>
      <c r="TW251"/>
      <c r="TX251"/>
      <c r="TY251"/>
      <c r="TZ251"/>
      <c r="UA251"/>
      <c r="UB251"/>
      <c r="UC251"/>
      <c r="UD251"/>
      <c r="UE251"/>
      <c r="UF251"/>
      <c r="UG251"/>
      <c r="UH251"/>
      <c r="UI251"/>
      <c r="UJ251"/>
      <c r="UK251"/>
      <c r="UL251"/>
      <c r="UM251"/>
      <c r="UN251"/>
      <c r="UO251"/>
      <c r="UP251"/>
      <c r="UQ251"/>
      <c r="UR251"/>
      <c r="US251"/>
      <c r="UT251"/>
      <c r="UU251"/>
      <c r="UV251"/>
      <c r="UW251"/>
      <c r="UX251"/>
      <c r="UY251"/>
      <c r="UZ251"/>
      <c r="VA251"/>
      <c r="VB251"/>
      <c r="VC251"/>
      <c r="VD251"/>
      <c r="VE251"/>
      <c r="VF251"/>
      <c r="VG251"/>
      <c r="VH251"/>
      <c r="VI251"/>
      <c r="VJ251"/>
      <c r="VK251"/>
      <c r="VL251"/>
      <c r="VM251"/>
      <c r="VN251"/>
      <c r="VO251"/>
      <c r="VP251"/>
      <c r="VQ251"/>
      <c r="VR251"/>
      <c r="VS251"/>
      <c r="VT251"/>
      <c r="VU251"/>
      <c r="VV251"/>
      <c r="VW251"/>
      <c r="VX251"/>
      <c r="VY251"/>
      <c r="VZ251"/>
      <c r="WA251"/>
      <c r="WB251"/>
      <c r="WC251"/>
      <c r="WD251"/>
      <c r="WE251"/>
      <c r="WF251"/>
      <c r="WG251"/>
      <c r="WH251"/>
      <c r="WI251"/>
      <c r="WJ251"/>
      <c r="WK251"/>
      <c r="WL251"/>
      <c r="WM251"/>
      <c r="WN251"/>
      <c r="WO251"/>
      <c r="WP251"/>
      <c r="WQ251"/>
      <c r="WR251"/>
      <c r="WS251"/>
      <c r="WT251"/>
      <c r="WU251"/>
      <c r="WV251"/>
      <c r="WW251"/>
      <c r="WX251"/>
      <c r="WY251"/>
      <c r="WZ251"/>
      <c r="XA251"/>
      <c r="XB251"/>
      <c r="XC251"/>
      <c r="XD251"/>
      <c r="XE251"/>
      <c r="XF251"/>
      <c r="XG251"/>
      <c r="XH251"/>
      <c r="XI251"/>
      <c r="XJ251"/>
      <c r="XK251"/>
      <c r="XL251"/>
      <c r="XM251"/>
      <c r="XN251"/>
      <c r="XO251"/>
      <c r="XP251"/>
      <c r="XQ251"/>
      <c r="XR251"/>
      <c r="XS251"/>
      <c r="XT251"/>
      <c r="XU251"/>
      <c r="XV251"/>
      <c r="XW251"/>
      <c r="XX251"/>
      <c r="XY251"/>
      <c r="XZ251"/>
      <c r="YA251"/>
      <c r="YB251"/>
      <c r="YC251"/>
      <c r="YD251"/>
      <c r="YE251"/>
      <c r="YF251"/>
      <c r="YG251"/>
      <c r="YH251"/>
      <c r="YI251"/>
      <c r="YJ251"/>
      <c r="YK251"/>
      <c r="YL251"/>
      <c r="YM251"/>
      <c r="YN251"/>
      <c r="YO251"/>
      <c r="YP251"/>
      <c r="YQ251"/>
      <c r="YR251"/>
      <c r="YS251"/>
      <c r="YT251"/>
      <c r="YU251"/>
      <c r="YV251"/>
      <c r="YW251"/>
      <c r="YX251"/>
      <c r="YY251"/>
      <c r="YZ251"/>
      <c r="ZA251"/>
      <c r="ZB251"/>
      <c r="ZC251"/>
      <c r="ZD251"/>
      <c r="ZE251"/>
      <c r="ZF251"/>
      <c r="ZG251"/>
      <c r="ZH251"/>
      <c r="ZI251"/>
      <c r="ZJ251"/>
      <c r="ZK251"/>
      <c r="ZL251"/>
      <c r="ZM251"/>
      <c r="ZN251"/>
      <c r="ZO251"/>
      <c r="ZP251"/>
      <c r="ZQ251"/>
      <c r="ZR251"/>
      <c r="ZS251"/>
      <c r="ZT251"/>
      <c r="ZU251"/>
      <c r="ZV251"/>
      <c r="ZW251"/>
      <c r="ZX251"/>
      <c r="ZY251"/>
      <c r="ZZ251"/>
      <c r="AAA251"/>
      <c r="AAB251"/>
      <c r="AAC251"/>
      <c r="AAD251"/>
      <c r="AAE251"/>
      <c r="AAF251"/>
      <c r="AAG251"/>
      <c r="AAH251"/>
      <c r="AAI251"/>
      <c r="AAJ251"/>
      <c r="AAK251"/>
      <c r="AAL251"/>
      <c r="AAM251"/>
      <c r="AAN251"/>
      <c r="AAO251"/>
      <c r="AAP251"/>
      <c r="AAQ251"/>
      <c r="AAR251"/>
      <c r="AAS251"/>
      <c r="AAT251"/>
      <c r="AAU251"/>
      <c r="AAV251"/>
      <c r="AAW251"/>
      <c r="AAX251"/>
      <c r="AAY251"/>
      <c r="AAZ251"/>
      <c r="ABA251"/>
      <c r="ABB251"/>
      <c r="ABC251"/>
      <c r="ABD251"/>
      <c r="ABE251"/>
      <c r="ABF251"/>
      <c r="ABG251"/>
      <c r="ABH251"/>
      <c r="ABI251"/>
      <c r="ABJ251"/>
      <c r="ABK251"/>
      <c r="ABL251"/>
      <c r="ABM251"/>
      <c r="ABN251"/>
      <c r="ABO251"/>
      <c r="ABP251"/>
      <c r="ABQ251"/>
      <c r="ABR251"/>
      <c r="ABS251"/>
      <c r="ABT251"/>
      <c r="ABU251"/>
      <c r="ABV251"/>
      <c r="ABW251"/>
      <c r="ABX251"/>
      <c r="ABY251"/>
      <c r="ABZ251"/>
      <c r="ACA251"/>
      <c r="ACB251"/>
      <c r="ACC251"/>
      <c r="ACD251"/>
      <c r="ACE251"/>
      <c r="ACF251"/>
      <c r="ACG251"/>
      <c r="ACH251"/>
      <c r="ACI251"/>
      <c r="ACJ251"/>
      <c r="ACK251"/>
      <c r="ACL251"/>
      <c r="ACM251"/>
      <c r="ACN251"/>
      <c r="ACO251"/>
      <c r="ACP251"/>
      <c r="ACQ251"/>
      <c r="ACR251"/>
      <c r="ACS251"/>
      <c r="ACT251"/>
      <c r="ACU251"/>
      <c r="ACV251"/>
      <c r="ACW251"/>
      <c r="ACX251"/>
      <c r="ACY251"/>
      <c r="ACZ251"/>
      <c r="ADA251"/>
      <c r="ADB251"/>
      <c r="ADC251"/>
      <c r="ADD251"/>
      <c r="ADE251"/>
      <c r="ADF251"/>
      <c r="ADG251"/>
      <c r="ADH251"/>
      <c r="ADI251"/>
      <c r="ADJ251"/>
      <c r="ADK251"/>
      <c r="ADL251"/>
      <c r="ADM251"/>
      <c r="ADN251"/>
      <c r="ADO251"/>
      <c r="ADP251"/>
      <c r="ADQ251"/>
      <c r="ADR251"/>
      <c r="ADS251"/>
      <c r="ADT251"/>
      <c r="ADU251"/>
      <c r="ADV251"/>
      <c r="ADW251"/>
      <c r="ADX251"/>
      <c r="ADY251"/>
      <c r="ADZ251"/>
      <c r="AEA251"/>
      <c r="AEB251"/>
      <c r="AEC251"/>
      <c r="AED251"/>
      <c r="AEE251"/>
      <c r="AEF251"/>
      <c r="AEG251"/>
      <c r="AEH251"/>
      <c r="AEI251"/>
      <c r="AEJ251"/>
      <c r="AEK251"/>
      <c r="AEL251"/>
      <c r="AEM251"/>
      <c r="AEN251"/>
      <c r="AEO251"/>
      <c r="AEP251"/>
      <c r="AEQ251"/>
      <c r="AER251"/>
      <c r="AES251"/>
      <c r="AET251"/>
      <c r="AEU251"/>
      <c r="AEV251"/>
      <c r="AEW251"/>
      <c r="AEX251"/>
      <c r="AEY251"/>
      <c r="AEZ251"/>
      <c r="AFA251"/>
      <c r="AFB251"/>
      <c r="AFC251"/>
      <c r="AFD251"/>
      <c r="AFE251"/>
      <c r="AFF251"/>
      <c r="AFG251"/>
      <c r="AFH251"/>
      <c r="AFI251"/>
      <c r="AFJ251"/>
      <c r="AFK251"/>
      <c r="AFL251"/>
      <c r="AFM251"/>
      <c r="AFN251"/>
      <c r="AFO251"/>
      <c r="AFP251"/>
      <c r="AFQ251"/>
      <c r="AFR251"/>
      <c r="AFS251"/>
      <c r="AFT251"/>
      <c r="AFU251"/>
      <c r="AFV251"/>
      <c r="AFW251"/>
      <c r="AFX251"/>
      <c r="AFY251"/>
      <c r="AFZ251"/>
      <c r="AGA251"/>
      <c r="AGB251"/>
      <c r="AGC251"/>
      <c r="AGD251"/>
      <c r="AGE251"/>
      <c r="AGF251"/>
      <c r="AGG251"/>
      <c r="AGH251"/>
      <c r="AGI251"/>
      <c r="AGJ251"/>
      <c r="AGK251"/>
      <c r="AGL251"/>
      <c r="AGM251"/>
      <c r="AGN251"/>
      <c r="AGO251"/>
      <c r="AGP251"/>
      <c r="AGQ251"/>
      <c r="AGR251"/>
      <c r="AGS251"/>
      <c r="AGT251"/>
      <c r="AGU251"/>
      <c r="AGV251"/>
      <c r="AGW251"/>
      <c r="AGX251"/>
      <c r="AGY251"/>
      <c r="AGZ251"/>
      <c r="AHA251"/>
      <c r="AHB251"/>
      <c r="AHC251"/>
      <c r="AHD251"/>
      <c r="AHE251"/>
      <c r="AHF251"/>
      <c r="AHG251"/>
      <c r="AHH251"/>
      <c r="AHI251"/>
      <c r="AHJ251"/>
      <c r="AHK251"/>
      <c r="AHL251"/>
      <c r="AHM251"/>
      <c r="AHN251"/>
      <c r="AHO251"/>
      <c r="AHP251"/>
      <c r="AHQ251"/>
      <c r="AHR251"/>
      <c r="AHS251"/>
      <c r="AHT251"/>
      <c r="AHU251"/>
      <c r="AHV251"/>
      <c r="AHW251"/>
      <c r="AHX251"/>
      <c r="AHY251"/>
      <c r="AHZ251"/>
      <c r="AIA251"/>
      <c r="AIB251"/>
      <c r="AIC251"/>
      <c r="AID251"/>
      <c r="AIE251"/>
      <c r="AIF251"/>
      <c r="AIG251"/>
      <c r="AIH251"/>
      <c r="AII251"/>
      <c r="AIJ251"/>
      <c r="AIK251"/>
      <c r="AIL251"/>
      <c r="AIM251"/>
      <c r="AIN251"/>
      <c r="AIO251"/>
      <c r="AIP251"/>
      <c r="AIQ251"/>
      <c r="AIR251"/>
      <c r="AIS251"/>
      <c r="AIT251"/>
      <c r="AIU251"/>
      <c r="AIV251"/>
      <c r="AIW251"/>
      <c r="AIX251"/>
      <c r="AIY251"/>
      <c r="AIZ251"/>
      <c r="AJA251"/>
      <c r="AJB251"/>
      <c r="AJC251"/>
      <c r="AJD251"/>
      <c r="AJE251"/>
      <c r="AJF251"/>
      <c r="AJG251"/>
      <c r="AJH251"/>
      <c r="AJI251"/>
      <c r="AJJ251"/>
      <c r="AJK251"/>
      <c r="AJL251"/>
      <c r="AJM251"/>
      <c r="AJN251"/>
      <c r="AJO251"/>
      <c r="AJP251"/>
      <c r="AJQ251"/>
      <c r="AJR251"/>
      <c r="AJS251"/>
      <c r="AJT251"/>
      <c r="AJU251"/>
      <c r="AJV251"/>
      <c r="AJW251"/>
      <c r="AJX251"/>
      <c r="AJY251"/>
      <c r="AJZ251"/>
      <c r="AKA251"/>
      <c r="AKB251"/>
      <c r="AKC251"/>
      <c r="AKD251"/>
      <c r="AKE251"/>
      <c r="AKF251"/>
      <c r="AKG251"/>
      <c r="AKH251"/>
      <c r="AKI251"/>
      <c r="AKJ251"/>
      <c r="AKK251"/>
      <c r="AKL251"/>
      <c r="AKM251"/>
      <c r="AKN251"/>
      <c r="AKO251"/>
      <c r="AKP251"/>
      <c r="AKQ251"/>
      <c r="AKR251"/>
      <c r="AKS251"/>
      <c r="AKT251"/>
      <c r="AKU251"/>
      <c r="AKV251"/>
      <c r="AKW251"/>
      <c r="AKX251"/>
      <c r="AKY251"/>
      <c r="AKZ251"/>
      <c r="ALA251"/>
      <c r="ALB251"/>
      <c r="ALC251"/>
      <c r="ALD251"/>
      <c r="ALE251"/>
      <c r="ALF251"/>
      <c r="ALG251"/>
      <c r="ALH251"/>
      <c r="ALI251"/>
      <c r="ALJ251"/>
      <c r="ALK251"/>
      <c r="ALL251"/>
      <c r="ALM251"/>
      <c r="ALN251"/>
      <c r="ALO251"/>
      <c r="ALP251"/>
      <c r="ALQ251"/>
      <c r="ALR251"/>
      <c r="ALS251"/>
      <c r="ALT251"/>
      <c r="ALU251"/>
      <c r="ALV251"/>
      <c r="ALW251"/>
      <c r="ALX251"/>
      <c r="ALY251"/>
      <c r="ALZ251"/>
      <c r="AMA251"/>
      <c r="AMB251"/>
      <c r="AMC251"/>
      <c r="AMD251"/>
      <c r="AME251"/>
      <c r="AMF251"/>
      <c r="AMG251"/>
      <c r="AMH251"/>
      <c r="AMI251"/>
      <c r="AMJ251"/>
      <c r="AMK251"/>
      <c r="AML251"/>
      <c r="AMM251"/>
      <c r="AMN251"/>
      <c r="AMO251"/>
      <c r="AMP251"/>
      <c r="AMQ251"/>
      <c r="AMR251"/>
      <c r="AMS251"/>
      <c r="AMT251"/>
      <c r="AMU251"/>
      <c r="AMV251"/>
      <c r="AMW251"/>
      <c r="AMX251"/>
      <c r="AMY251"/>
      <c r="AMZ251"/>
      <c r="ANA251"/>
      <c r="ANB251"/>
      <c r="ANC251"/>
      <c r="AND251"/>
      <c r="ANE251"/>
      <c r="ANF251"/>
      <c r="ANG251"/>
      <c r="ANH251"/>
      <c r="ANI251"/>
      <c r="ANJ251"/>
      <c r="ANK251"/>
      <c r="ANL251"/>
      <c r="ANM251"/>
      <c r="ANN251"/>
      <c r="ANO251"/>
      <c r="ANP251"/>
      <c r="ANQ251"/>
      <c r="ANR251"/>
      <c r="ANS251"/>
      <c r="ANT251"/>
      <c r="ANU251"/>
      <c r="ANV251"/>
      <c r="ANW251"/>
      <c r="ANX251"/>
      <c r="ANY251"/>
      <c r="ANZ251"/>
      <c r="AOA251"/>
      <c r="AOB251"/>
      <c r="AOC251"/>
      <c r="AOD251"/>
      <c r="AOE251"/>
      <c r="AOF251"/>
      <c r="AOG251"/>
      <c r="AOH251"/>
      <c r="AOI251"/>
      <c r="AOJ251"/>
      <c r="AOK251"/>
      <c r="AOL251"/>
      <c r="AOM251"/>
      <c r="AON251"/>
      <c r="AOO251"/>
      <c r="AOP251"/>
      <c r="AOQ251"/>
      <c r="AOR251"/>
      <c r="AOS251"/>
      <c r="AOT251"/>
      <c r="AOU251"/>
      <c r="AOV251"/>
      <c r="AOW251"/>
      <c r="AOX251"/>
      <c r="AOY251"/>
      <c r="AOZ251"/>
      <c r="APA251"/>
      <c r="APB251"/>
      <c r="APC251"/>
      <c r="APD251"/>
      <c r="APE251"/>
      <c r="APF251"/>
      <c r="APG251"/>
      <c r="APH251"/>
      <c r="API251"/>
      <c r="APJ251"/>
      <c r="APK251"/>
      <c r="APL251"/>
      <c r="APM251"/>
      <c r="APN251"/>
      <c r="APO251"/>
      <c r="APP251"/>
      <c r="APQ251"/>
      <c r="APR251"/>
      <c r="APS251"/>
      <c r="APT251"/>
      <c r="APU251"/>
      <c r="APV251"/>
      <c r="APW251"/>
      <c r="APX251"/>
      <c r="APY251"/>
      <c r="APZ251"/>
      <c r="AQA251"/>
      <c r="AQB251"/>
      <c r="AQC251"/>
      <c r="AQD251"/>
      <c r="AQE251"/>
      <c r="AQF251"/>
      <c r="AQG251"/>
      <c r="AQH251"/>
      <c r="AQI251"/>
      <c r="AQJ251"/>
      <c r="AQK251"/>
      <c r="AQL251"/>
      <c r="AQM251"/>
      <c r="AQN251"/>
      <c r="AQO251"/>
      <c r="AQP251"/>
      <c r="AQQ251"/>
      <c r="AQR251"/>
      <c r="AQS251"/>
      <c r="AQT251"/>
      <c r="AQU251"/>
      <c r="AQV251"/>
      <c r="AQW251"/>
      <c r="AQX251"/>
      <c r="AQY251"/>
      <c r="AQZ251"/>
      <c r="ARA251"/>
      <c r="ARB251"/>
      <c r="ARC251"/>
      <c r="ARD251"/>
      <c r="ARE251"/>
      <c r="ARF251"/>
      <c r="ARG251"/>
      <c r="ARH251"/>
      <c r="ARI251"/>
      <c r="ARJ251"/>
      <c r="ARK251"/>
      <c r="ARL251"/>
      <c r="ARM251"/>
      <c r="ARN251"/>
      <c r="ARO251"/>
      <c r="ARP251"/>
      <c r="ARQ251"/>
      <c r="ARR251"/>
      <c r="ARS251"/>
      <c r="ART251"/>
      <c r="ARU251"/>
      <c r="ARV251"/>
      <c r="ARW251"/>
      <c r="ARX251"/>
      <c r="ARY251"/>
      <c r="ARZ251"/>
      <c r="ASA251"/>
      <c r="ASB251"/>
      <c r="ASC251"/>
      <c r="ASD251"/>
      <c r="ASE251"/>
      <c r="ASF251"/>
      <c r="ASG251"/>
      <c r="ASH251"/>
      <c r="ASI251"/>
      <c r="ASJ251"/>
      <c r="ASK251"/>
      <c r="ASL251"/>
      <c r="ASM251"/>
      <c r="ASN251"/>
      <c r="ASO251"/>
      <c r="ASP251"/>
      <c r="ASQ251"/>
      <c r="ASR251"/>
      <c r="ASS251"/>
      <c r="AST251"/>
      <c r="ASU251"/>
      <c r="ASV251"/>
      <c r="ASW251"/>
      <c r="ASX251"/>
      <c r="ASY251"/>
      <c r="ASZ251"/>
      <c r="ATA251"/>
      <c r="ATB251"/>
      <c r="ATC251"/>
      <c r="ATD251"/>
      <c r="ATE251"/>
      <c r="ATF251"/>
      <c r="ATG251"/>
      <c r="ATH251"/>
      <c r="ATI251"/>
      <c r="ATJ251"/>
      <c r="ATK251"/>
      <c r="ATL251"/>
      <c r="ATM251"/>
      <c r="ATN251"/>
      <c r="ATO251"/>
      <c r="ATP251"/>
      <c r="ATQ251"/>
      <c r="ATR251"/>
      <c r="ATS251"/>
      <c r="ATT251"/>
      <c r="ATU251"/>
      <c r="ATV251"/>
      <c r="ATW251"/>
      <c r="ATX251"/>
      <c r="ATY251"/>
      <c r="ATZ251"/>
      <c r="AUA251"/>
      <c r="AUB251"/>
      <c r="AUC251"/>
      <c r="AUD251"/>
      <c r="AUE251"/>
      <c r="AUF251"/>
      <c r="AUG251"/>
      <c r="AUH251"/>
      <c r="AUI251"/>
      <c r="AUJ251"/>
      <c r="AUK251"/>
      <c r="AUL251"/>
      <c r="AUM251"/>
      <c r="AUN251"/>
      <c r="AUO251"/>
      <c r="AUP251"/>
      <c r="AUQ251"/>
      <c r="AUR251"/>
      <c r="AUS251"/>
      <c r="AUT251"/>
      <c r="AUU251"/>
      <c r="AUV251"/>
      <c r="AUW251"/>
      <c r="AUX251"/>
      <c r="AUY251"/>
      <c r="AUZ251"/>
      <c r="AVA251"/>
      <c r="AVB251"/>
      <c r="AVC251"/>
      <c r="AVD251"/>
      <c r="AVE251"/>
      <c r="AVF251"/>
      <c r="AVG251"/>
      <c r="AVH251"/>
      <c r="AVI251"/>
      <c r="AVJ251"/>
      <c r="AVK251"/>
      <c r="AVL251"/>
      <c r="AVM251"/>
      <c r="AVN251"/>
      <c r="AVO251"/>
      <c r="AVP251"/>
      <c r="AVQ251"/>
      <c r="AVR251"/>
      <c r="AVS251"/>
      <c r="AVT251"/>
      <c r="AVU251"/>
      <c r="AVV251"/>
      <c r="AVW251"/>
      <c r="AVX251"/>
      <c r="AVY251"/>
      <c r="AVZ251"/>
      <c r="AWA251"/>
      <c r="AWB251"/>
      <c r="AWC251"/>
      <c r="AWD251"/>
      <c r="AWE251"/>
      <c r="AWF251"/>
      <c r="AWG251"/>
      <c r="AWH251"/>
      <c r="AWI251"/>
      <c r="AWJ251"/>
      <c r="AWK251"/>
      <c r="AWL251"/>
      <c r="AWM251"/>
      <c r="AWN251"/>
      <c r="AWO251"/>
      <c r="AWP251"/>
      <c r="AWQ251"/>
      <c r="AWR251"/>
      <c r="AWS251"/>
      <c r="AWT251"/>
      <c r="AWU251"/>
      <c r="AWV251"/>
      <c r="AWW251"/>
      <c r="AWX251"/>
      <c r="AWY251"/>
      <c r="AWZ251"/>
      <c r="AXA251"/>
      <c r="AXB251"/>
      <c r="AXC251"/>
      <c r="AXD251"/>
      <c r="AXE251"/>
      <c r="AXF251"/>
      <c r="AXG251"/>
      <c r="AXH251"/>
      <c r="AXI251"/>
      <c r="AXJ251"/>
      <c r="AXK251"/>
      <c r="AXL251"/>
      <c r="AXM251"/>
      <c r="AXN251"/>
      <c r="AXO251"/>
      <c r="AXP251"/>
      <c r="AXQ251"/>
      <c r="AXR251"/>
      <c r="AXS251"/>
      <c r="AXT251"/>
      <c r="AXU251"/>
      <c r="AXV251"/>
      <c r="AXW251"/>
      <c r="AXX251"/>
      <c r="AXY251"/>
      <c r="AXZ251"/>
      <c r="AYA251"/>
      <c r="AYB251"/>
      <c r="AYC251"/>
      <c r="AYD251"/>
      <c r="AYE251"/>
      <c r="AYF251"/>
      <c r="AYG251"/>
      <c r="AYH251"/>
      <c r="AYI251"/>
      <c r="AYJ251"/>
      <c r="AYK251"/>
      <c r="AYL251"/>
      <c r="AYM251"/>
      <c r="AYN251"/>
      <c r="AYO251"/>
      <c r="AYP251"/>
      <c r="AYQ251"/>
      <c r="AYR251"/>
      <c r="AYS251"/>
      <c r="AYT251"/>
      <c r="AYU251"/>
      <c r="AYV251"/>
      <c r="AYW251"/>
      <c r="AYX251"/>
      <c r="AYY251"/>
      <c r="AYZ251"/>
      <c r="AZA251"/>
      <c r="AZB251"/>
      <c r="AZC251"/>
      <c r="AZD251"/>
      <c r="AZE251"/>
      <c r="AZF251"/>
      <c r="AZG251"/>
      <c r="AZH251"/>
      <c r="AZI251"/>
      <c r="AZJ251"/>
      <c r="AZK251"/>
      <c r="AZL251"/>
      <c r="AZM251"/>
      <c r="AZN251"/>
      <c r="AZO251"/>
      <c r="AZP251"/>
      <c r="AZQ251"/>
      <c r="AZR251"/>
      <c r="AZS251"/>
      <c r="AZT251"/>
      <c r="AZU251"/>
      <c r="AZV251"/>
      <c r="AZW251"/>
      <c r="AZX251"/>
      <c r="AZY251"/>
      <c r="AZZ251"/>
      <c r="BAA251"/>
      <c r="BAB251"/>
      <c r="BAC251"/>
      <c r="BAD251"/>
      <c r="BAE251"/>
      <c r="BAF251"/>
      <c r="BAG251"/>
      <c r="BAH251"/>
      <c r="BAI251"/>
      <c r="BAJ251"/>
      <c r="BAK251"/>
      <c r="BAL251"/>
      <c r="BAM251"/>
      <c r="BAN251"/>
      <c r="BAO251"/>
      <c r="BAP251"/>
      <c r="BAQ251"/>
      <c r="BAR251"/>
      <c r="BAS251"/>
      <c r="BAT251"/>
      <c r="BAU251"/>
      <c r="BAV251"/>
      <c r="BAW251"/>
      <c r="BAX251"/>
      <c r="BAY251"/>
      <c r="BAZ251"/>
      <c r="BBA251"/>
      <c r="BBB251"/>
      <c r="BBC251"/>
      <c r="BBD251"/>
      <c r="BBE251"/>
      <c r="BBF251"/>
      <c r="BBG251"/>
      <c r="BBH251"/>
      <c r="BBI251"/>
      <c r="BBJ251"/>
      <c r="BBK251"/>
      <c r="BBL251"/>
      <c r="BBM251"/>
      <c r="BBN251"/>
      <c r="BBO251"/>
      <c r="BBP251"/>
      <c r="BBQ251"/>
      <c r="BBR251"/>
      <c r="BBS251"/>
      <c r="BBT251"/>
      <c r="BBU251"/>
      <c r="BBV251"/>
      <c r="BBW251"/>
      <c r="BBX251"/>
      <c r="BBY251"/>
      <c r="BBZ251"/>
      <c r="BCA251"/>
      <c r="BCB251"/>
      <c r="BCC251"/>
      <c r="BCD251"/>
      <c r="BCE251"/>
      <c r="BCF251"/>
      <c r="BCG251"/>
      <c r="BCH251"/>
      <c r="BCI251"/>
      <c r="BCJ251"/>
      <c r="BCK251"/>
      <c r="BCL251"/>
      <c r="BCM251"/>
      <c r="BCN251"/>
      <c r="BCO251"/>
      <c r="BCP251"/>
      <c r="BCQ251"/>
      <c r="BCR251"/>
      <c r="BCS251"/>
      <c r="BCT251"/>
      <c r="BCU251"/>
      <c r="BCV251"/>
      <c r="BCW251"/>
      <c r="BCX251"/>
      <c r="BCY251"/>
      <c r="BCZ251"/>
      <c r="BDA251"/>
      <c r="BDB251"/>
      <c r="BDC251"/>
      <c r="BDD251"/>
      <c r="BDE251"/>
      <c r="BDF251"/>
      <c r="BDG251"/>
      <c r="BDH251"/>
      <c r="BDI251"/>
      <c r="BDJ251"/>
      <c r="BDK251"/>
      <c r="BDL251"/>
      <c r="BDM251"/>
      <c r="BDN251"/>
      <c r="BDO251"/>
      <c r="BDP251"/>
      <c r="BDQ251"/>
      <c r="BDR251"/>
      <c r="BDS251"/>
      <c r="BDT251"/>
      <c r="BDU251"/>
      <c r="BDV251"/>
      <c r="BDW251"/>
      <c r="BDX251"/>
      <c r="BDY251"/>
      <c r="BDZ251"/>
      <c r="BEA251"/>
      <c r="BEB251"/>
      <c r="BEC251"/>
      <c r="BED251"/>
      <c r="BEE251"/>
      <c r="BEF251"/>
      <c r="BEG251"/>
      <c r="BEH251"/>
      <c r="BEI251"/>
      <c r="BEJ251"/>
      <c r="BEK251"/>
      <c r="BEL251"/>
      <c r="BEM251"/>
      <c r="BEN251"/>
      <c r="BEO251"/>
      <c r="BEP251"/>
      <c r="BEQ251"/>
      <c r="BER251"/>
      <c r="BES251"/>
      <c r="BET251"/>
      <c r="BEU251"/>
      <c r="BEV251"/>
      <c r="BEW251"/>
      <c r="BEX251"/>
      <c r="BEY251"/>
      <c r="BEZ251"/>
      <c r="BFA251"/>
      <c r="BFB251"/>
      <c r="BFC251"/>
      <c r="BFD251"/>
      <c r="BFE251"/>
      <c r="BFF251"/>
      <c r="BFG251"/>
      <c r="BFH251"/>
      <c r="BFI251"/>
      <c r="BFJ251"/>
      <c r="BFK251"/>
      <c r="BFL251"/>
      <c r="BFM251"/>
      <c r="BFN251"/>
      <c r="BFO251"/>
      <c r="BFP251"/>
      <c r="BFQ251"/>
      <c r="BFR251"/>
      <c r="BFS251"/>
      <c r="BFT251"/>
      <c r="BFU251"/>
      <c r="BFV251"/>
      <c r="BFW251"/>
      <c r="BFX251"/>
      <c r="BFY251"/>
      <c r="BFZ251"/>
      <c r="BGA251"/>
      <c r="BGB251"/>
      <c r="BGC251"/>
      <c r="BGD251"/>
      <c r="BGE251"/>
      <c r="BGF251"/>
      <c r="BGG251"/>
      <c r="BGH251"/>
      <c r="BGI251"/>
      <c r="BGJ251"/>
      <c r="BGK251"/>
      <c r="BGL251"/>
      <c r="BGM251"/>
      <c r="BGN251"/>
      <c r="BGO251"/>
      <c r="BGP251"/>
      <c r="BGQ251"/>
      <c r="BGR251"/>
      <c r="BGS251"/>
      <c r="BGT251"/>
      <c r="BGU251"/>
      <c r="BGV251"/>
      <c r="BGW251"/>
      <c r="BGX251"/>
      <c r="BGY251"/>
      <c r="BGZ251"/>
      <c r="BHA251"/>
      <c r="BHB251"/>
      <c r="BHC251"/>
      <c r="BHD251"/>
      <c r="BHE251"/>
      <c r="BHF251"/>
      <c r="BHG251"/>
      <c r="BHH251"/>
      <c r="BHI251"/>
      <c r="BHJ251"/>
      <c r="BHK251"/>
      <c r="BHL251"/>
      <c r="BHM251"/>
      <c r="BHN251"/>
      <c r="BHO251"/>
      <c r="BHP251"/>
      <c r="BHQ251"/>
      <c r="BHR251"/>
      <c r="BHS251"/>
      <c r="BHT251"/>
      <c r="BHU251"/>
      <c r="BHV251"/>
      <c r="BHW251"/>
      <c r="BHX251"/>
      <c r="BHY251"/>
      <c r="BHZ251"/>
      <c r="BIA251"/>
      <c r="BIB251"/>
      <c r="BIC251"/>
      <c r="BID251"/>
      <c r="BIE251"/>
      <c r="BIF251"/>
      <c r="BIG251"/>
      <c r="BIH251"/>
      <c r="BII251"/>
      <c r="BIJ251"/>
      <c r="BIK251"/>
      <c r="BIL251"/>
      <c r="BIM251"/>
      <c r="BIN251"/>
      <c r="BIO251"/>
      <c r="BIP251"/>
      <c r="BIQ251"/>
      <c r="BIR251"/>
      <c r="BIS251"/>
      <c r="BIT251"/>
      <c r="BIU251"/>
      <c r="BIV251"/>
      <c r="BIW251"/>
      <c r="BIX251"/>
      <c r="BIY251"/>
      <c r="BIZ251"/>
      <c r="BJA251"/>
      <c r="BJB251"/>
      <c r="BJC251"/>
      <c r="BJD251"/>
      <c r="BJE251"/>
      <c r="BJF251"/>
      <c r="BJG251"/>
      <c r="BJH251"/>
      <c r="BJI251"/>
      <c r="BJJ251"/>
      <c r="BJK251"/>
      <c r="BJL251"/>
      <c r="BJM251"/>
      <c r="BJN251"/>
      <c r="BJO251"/>
      <c r="BJP251"/>
      <c r="BJQ251"/>
      <c r="BJR251"/>
      <c r="BJS251"/>
      <c r="BJT251"/>
      <c r="BJU251"/>
      <c r="BJV251"/>
      <c r="BJW251"/>
      <c r="BJX251"/>
      <c r="BJY251"/>
      <c r="BJZ251"/>
      <c r="BKA251"/>
      <c r="BKB251"/>
      <c r="BKC251"/>
      <c r="BKD251"/>
      <c r="BKE251"/>
      <c r="BKF251"/>
      <c r="BKG251"/>
      <c r="BKH251"/>
      <c r="BKI251"/>
      <c r="BKJ251"/>
      <c r="BKK251"/>
      <c r="BKL251"/>
      <c r="BKM251"/>
      <c r="BKN251"/>
      <c r="BKO251"/>
      <c r="BKP251"/>
      <c r="BKQ251"/>
      <c r="BKR251"/>
      <c r="BKS251"/>
      <c r="BKT251"/>
      <c r="BKU251"/>
      <c r="BKV251"/>
      <c r="BKW251"/>
      <c r="BKX251"/>
      <c r="BKY251"/>
      <c r="BKZ251"/>
      <c r="BLA251"/>
      <c r="BLB251"/>
      <c r="BLC251"/>
      <c r="BLD251"/>
      <c r="BLE251"/>
      <c r="BLF251"/>
      <c r="BLG251"/>
      <c r="BLH251"/>
      <c r="BLI251"/>
      <c r="BLJ251"/>
      <c r="BLK251"/>
      <c r="BLL251"/>
      <c r="BLM251"/>
      <c r="BLN251"/>
      <c r="BLO251"/>
      <c r="BLP251"/>
      <c r="BLQ251"/>
      <c r="BLR251"/>
      <c r="BLS251"/>
      <c r="BLT251"/>
      <c r="BLU251"/>
      <c r="BLV251"/>
      <c r="BLW251"/>
      <c r="BLX251"/>
      <c r="BLY251"/>
      <c r="BLZ251"/>
      <c r="BMA251"/>
      <c r="BMB251"/>
      <c r="BMC251"/>
      <c r="BMD251"/>
      <c r="BME251"/>
      <c r="BMF251"/>
      <c r="BMG251"/>
      <c r="BMH251"/>
      <c r="BMI251"/>
      <c r="BMJ251"/>
      <c r="BMK251"/>
      <c r="BML251"/>
      <c r="BMM251"/>
      <c r="BMN251"/>
      <c r="BMO251"/>
      <c r="BMP251"/>
      <c r="BMQ251"/>
      <c r="BMR251"/>
      <c r="BMS251"/>
      <c r="BMT251"/>
      <c r="BMU251"/>
      <c r="BMV251"/>
      <c r="BMW251"/>
      <c r="BMX251"/>
      <c r="BMY251"/>
      <c r="BMZ251"/>
      <c r="BNA251"/>
      <c r="BNB251"/>
      <c r="BNC251"/>
      <c r="BND251"/>
      <c r="BNE251"/>
      <c r="BNF251"/>
      <c r="BNG251"/>
      <c r="BNH251"/>
      <c r="BNI251"/>
      <c r="BNJ251"/>
      <c r="BNK251"/>
      <c r="BNL251"/>
      <c r="BNM251"/>
      <c r="BNN251"/>
      <c r="BNO251"/>
      <c r="BNP251"/>
      <c r="BNQ251"/>
      <c r="BNR251"/>
      <c r="BNS251"/>
      <c r="BNT251"/>
      <c r="BNU251"/>
      <c r="BNV251"/>
      <c r="BNW251"/>
      <c r="BNX251"/>
      <c r="BNY251"/>
      <c r="BNZ251"/>
      <c r="BOA251"/>
      <c r="BOB251"/>
      <c r="BOC251"/>
      <c r="BOD251"/>
      <c r="BOE251"/>
      <c r="BOF251"/>
      <c r="BOG251"/>
      <c r="BOH251"/>
      <c r="BOI251"/>
      <c r="BOJ251"/>
      <c r="BOK251"/>
      <c r="BOL251"/>
      <c r="BOM251"/>
      <c r="BON251"/>
      <c r="BOO251"/>
      <c r="BOP251"/>
      <c r="BOQ251"/>
      <c r="BOR251"/>
      <c r="BOS251"/>
      <c r="BOT251"/>
      <c r="BOU251"/>
      <c r="BOV251"/>
      <c r="BOW251"/>
      <c r="BOX251"/>
      <c r="BOY251"/>
      <c r="BOZ251"/>
      <c r="BPA251"/>
      <c r="BPB251"/>
      <c r="BPC251"/>
      <c r="BPD251"/>
      <c r="BPE251"/>
      <c r="BPF251"/>
      <c r="BPG251"/>
      <c r="BPH251"/>
      <c r="BPI251"/>
      <c r="BPJ251"/>
      <c r="BPK251"/>
      <c r="BPL251"/>
      <c r="BPM251"/>
      <c r="BPN251"/>
      <c r="BPO251"/>
      <c r="BPP251"/>
      <c r="BPQ251"/>
      <c r="BPR251"/>
      <c r="BPS251"/>
      <c r="BPT251"/>
      <c r="BPU251"/>
      <c r="BPV251"/>
      <c r="BPW251"/>
      <c r="BPX251"/>
      <c r="BPY251"/>
      <c r="BPZ251"/>
      <c r="BQA251"/>
      <c r="BQB251"/>
      <c r="BQC251"/>
      <c r="BQD251"/>
      <c r="BQE251"/>
      <c r="BQF251"/>
      <c r="BQG251"/>
      <c r="BQH251"/>
      <c r="BQI251"/>
      <c r="BQJ251"/>
      <c r="BQK251"/>
      <c r="BQL251"/>
      <c r="BQM251"/>
      <c r="BQN251"/>
      <c r="BQO251"/>
      <c r="BQP251"/>
      <c r="BQQ251"/>
      <c r="BQR251"/>
      <c r="BQS251"/>
      <c r="BQT251"/>
      <c r="BQU251"/>
      <c r="BQV251"/>
      <c r="BQW251"/>
      <c r="BQX251"/>
      <c r="BQY251"/>
      <c r="BQZ251"/>
      <c r="BRA251"/>
      <c r="BRB251"/>
      <c r="BRC251"/>
      <c r="BRD251"/>
      <c r="BRE251"/>
      <c r="BRF251"/>
      <c r="BRG251"/>
      <c r="BRH251"/>
      <c r="BRI251"/>
      <c r="BRJ251"/>
      <c r="BRK251"/>
      <c r="BRL251"/>
      <c r="BRM251"/>
      <c r="BRN251"/>
      <c r="BRO251"/>
      <c r="BRP251"/>
      <c r="BRQ251"/>
      <c r="BRR251"/>
      <c r="BRS251"/>
      <c r="BRT251"/>
      <c r="BRU251"/>
      <c r="BRV251"/>
      <c r="BRW251"/>
      <c r="BRX251"/>
      <c r="BRY251"/>
      <c r="BRZ251"/>
      <c r="BSA251"/>
      <c r="BSB251"/>
      <c r="BSC251"/>
      <c r="BSD251"/>
      <c r="BSE251"/>
      <c r="BSF251"/>
      <c r="BSG251"/>
      <c r="BSH251"/>
      <c r="BSI251"/>
      <c r="BSJ251"/>
      <c r="BSK251"/>
      <c r="BSL251"/>
      <c r="BSM251"/>
      <c r="BSN251"/>
      <c r="BSO251"/>
      <c r="BSP251"/>
      <c r="BSQ251"/>
      <c r="BSR251"/>
      <c r="BSS251"/>
      <c r="BST251"/>
      <c r="BSU251"/>
      <c r="BSV251"/>
      <c r="BSW251"/>
      <c r="BSX251"/>
      <c r="BSY251"/>
      <c r="BSZ251"/>
      <c r="BTA251"/>
      <c r="BTB251"/>
      <c r="BTC251"/>
      <c r="BTD251"/>
      <c r="BTE251"/>
      <c r="BTF251"/>
      <c r="BTG251"/>
      <c r="BTH251"/>
      <c r="BTI251"/>
      <c r="BTJ251"/>
      <c r="BTK251"/>
      <c r="BTL251"/>
      <c r="BTM251"/>
      <c r="BTN251"/>
      <c r="BTO251"/>
      <c r="BTP251"/>
      <c r="BTQ251"/>
      <c r="BTR251"/>
      <c r="BTS251"/>
      <c r="BTT251"/>
      <c r="BTU251"/>
      <c r="BTV251"/>
      <c r="BTW251"/>
      <c r="BTX251"/>
      <c r="BTY251"/>
      <c r="BTZ251"/>
      <c r="BUA251"/>
      <c r="BUB251"/>
      <c r="BUC251"/>
      <c r="BUD251"/>
      <c r="BUE251"/>
      <c r="BUF251"/>
      <c r="BUG251"/>
      <c r="BUH251"/>
      <c r="BUI251"/>
      <c r="BUJ251"/>
      <c r="BUK251"/>
      <c r="BUL251"/>
      <c r="BUM251"/>
      <c r="BUN251"/>
      <c r="BUO251"/>
      <c r="BUP251"/>
      <c r="BUQ251"/>
      <c r="BUR251"/>
      <c r="BUS251"/>
      <c r="BUT251"/>
      <c r="BUU251"/>
      <c r="BUV251"/>
      <c r="BUW251"/>
      <c r="BUX251"/>
      <c r="BUY251"/>
      <c r="BUZ251"/>
      <c r="BVA251"/>
      <c r="BVB251"/>
      <c r="BVC251"/>
      <c r="BVD251"/>
      <c r="BVE251"/>
      <c r="BVF251"/>
      <c r="BVG251"/>
      <c r="BVH251"/>
      <c r="BVI251"/>
      <c r="BVJ251"/>
      <c r="BVK251"/>
      <c r="BVL251"/>
      <c r="BVM251"/>
      <c r="BVN251"/>
      <c r="BVO251"/>
      <c r="BVP251"/>
      <c r="BVQ251"/>
      <c r="BVR251"/>
      <c r="BVS251"/>
      <c r="BVT251"/>
      <c r="BVU251"/>
      <c r="BVV251"/>
      <c r="BVW251"/>
      <c r="BVX251"/>
      <c r="BVY251"/>
      <c r="BVZ251"/>
      <c r="BWA251"/>
      <c r="BWB251"/>
      <c r="BWC251"/>
      <c r="BWD251"/>
      <c r="BWE251"/>
      <c r="BWF251"/>
      <c r="BWG251"/>
      <c r="BWH251"/>
      <c r="BWI251"/>
      <c r="BWJ251"/>
      <c r="BWK251"/>
      <c r="BWL251"/>
      <c r="BWM251"/>
      <c r="BWN251"/>
      <c r="BWO251"/>
      <c r="BWP251"/>
      <c r="BWQ251"/>
      <c r="BWR251"/>
      <c r="BWS251"/>
      <c r="BWT251"/>
      <c r="BWU251"/>
      <c r="BWV251"/>
      <c r="BWW251"/>
      <c r="BWX251"/>
      <c r="BWY251"/>
      <c r="BWZ251"/>
      <c r="BXA251"/>
      <c r="BXB251"/>
      <c r="BXC251"/>
      <c r="BXD251"/>
      <c r="BXE251"/>
      <c r="BXF251"/>
      <c r="BXG251"/>
      <c r="BXH251"/>
      <c r="BXI251"/>
      <c r="BXJ251"/>
      <c r="BXK251"/>
      <c r="BXL251"/>
      <c r="BXM251"/>
      <c r="BXN251"/>
      <c r="BXO251"/>
      <c r="BXP251"/>
      <c r="BXQ251"/>
      <c r="BXR251"/>
      <c r="BXS251"/>
      <c r="BXT251"/>
      <c r="BXU251"/>
      <c r="BXV251"/>
      <c r="BXW251"/>
      <c r="BXX251"/>
      <c r="BXY251"/>
      <c r="BXZ251"/>
      <c r="BYA251"/>
      <c r="BYB251"/>
      <c r="BYC251"/>
      <c r="BYD251"/>
      <c r="BYE251"/>
      <c r="BYF251"/>
      <c r="BYG251"/>
      <c r="BYH251"/>
      <c r="BYI251"/>
      <c r="BYJ251"/>
      <c r="BYK251"/>
      <c r="BYL251"/>
      <c r="BYM251"/>
      <c r="BYN251"/>
      <c r="BYO251"/>
      <c r="BYP251"/>
      <c r="BYQ251"/>
      <c r="BYR251"/>
      <c r="BYS251"/>
      <c r="BYT251"/>
      <c r="BYU251"/>
      <c r="BYV251"/>
      <c r="BYW251"/>
      <c r="BYX251"/>
      <c r="BYY251"/>
      <c r="BYZ251"/>
      <c r="BZA251"/>
      <c r="BZB251"/>
      <c r="BZC251"/>
      <c r="BZD251"/>
      <c r="BZE251"/>
      <c r="BZF251"/>
      <c r="BZG251"/>
      <c r="BZH251"/>
      <c r="BZI251"/>
      <c r="BZJ251"/>
      <c r="BZK251"/>
      <c r="BZL251"/>
      <c r="BZM251"/>
      <c r="BZN251"/>
      <c r="BZO251"/>
      <c r="BZP251"/>
      <c r="BZQ251"/>
      <c r="BZR251"/>
      <c r="BZS251"/>
      <c r="BZT251"/>
      <c r="BZU251"/>
      <c r="BZV251"/>
      <c r="BZW251"/>
      <c r="BZX251"/>
      <c r="BZY251"/>
      <c r="BZZ251"/>
      <c r="CAA251"/>
      <c r="CAB251"/>
      <c r="CAC251"/>
      <c r="CAD251"/>
      <c r="CAE251"/>
      <c r="CAF251"/>
      <c r="CAG251"/>
      <c r="CAH251"/>
      <c r="CAI251"/>
      <c r="CAJ251"/>
      <c r="CAK251"/>
      <c r="CAL251"/>
      <c r="CAM251"/>
      <c r="CAN251"/>
      <c r="CAO251"/>
      <c r="CAP251"/>
      <c r="CAQ251"/>
      <c r="CAR251"/>
      <c r="CAS251"/>
      <c r="CAT251"/>
      <c r="CAU251"/>
      <c r="CAV251"/>
      <c r="CAW251"/>
      <c r="CAX251"/>
      <c r="CAY251"/>
      <c r="CAZ251"/>
      <c r="CBA251"/>
      <c r="CBB251"/>
      <c r="CBC251"/>
      <c r="CBD251"/>
      <c r="CBE251"/>
      <c r="CBF251"/>
      <c r="CBG251"/>
      <c r="CBH251"/>
      <c r="CBI251"/>
      <c r="CBJ251"/>
      <c r="CBK251"/>
      <c r="CBL251"/>
      <c r="CBM251"/>
      <c r="CBN251"/>
      <c r="CBO251"/>
      <c r="CBP251"/>
      <c r="CBQ251"/>
      <c r="CBR251"/>
      <c r="CBS251"/>
      <c r="CBT251"/>
      <c r="CBU251"/>
      <c r="CBV251"/>
      <c r="CBW251"/>
      <c r="CBX251"/>
      <c r="CBY251"/>
      <c r="CBZ251"/>
      <c r="CCA251"/>
      <c r="CCB251"/>
      <c r="CCC251"/>
      <c r="CCD251"/>
      <c r="CCE251"/>
      <c r="CCF251"/>
      <c r="CCG251"/>
      <c r="CCH251"/>
      <c r="CCI251"/>
      <c r="CCJ251"/>
      <c r="CCK251"/>
      <c r="CCL251"/>
      <c r="CCM251"/>
      <c r="CCN251"/>
      <c r="CCO251"/>
      <c r="CCP251"/>
      <c r="CCQ251"/>
      <c r="CCR251"/>
      <c r="CCS251"/>
      <c r="CCT251"/>
      <c r="CCU251"/>
      <c r="CCV251"/>
      <c r="CCW251"/>
      <c r="CCX251"/>
      <c r="CCY251"/>
      <c r="CCZ251"/>
      <c r="CDA251"/>
      <c r="CDB251"/>
      <c r="CDC251"/>
      <c r="CDD251"/>
      <c r="CDE251"/>
      <c r="CDF251"/>
      <c r="CDG251"/>
      <c r="CDH251"/>
      <c r="CDI251"/>
      <c r="CDJ251"/>
      <c r="CDK251"/>
      <c r="CDL251"/>
      <c r="CDM251"/>
      <c r="CDN251"/>
      <c r="CDO251"/>
      <c r="CDP251"/>
      <c r="CDQ251"/>
      <c r="CDR251"/>
      <c r="CDS251"/>
      <c r="CDT251"/>
      <c r="CDU251"/>
      <c r="CDV251"/>
      <c r="CDW251"/>
      <c r="CDX251"/>
      <c r="CDY251"/>
      <c r="CDZ251"/>
      <c r="CEA251"/>
      <c r="CEB251"/>
      <c r="CEC251"/>
      <c r="CED251"/>
      <c r="CEE251"/>
      <c r="CEF251"/>
      <c r="CEG251"/>
      <c r="CEH251"/>
      <c r="CEI251"/>
      <c r="CEJ251"/>
      <c r="CEK251"/>
      <c r="CEL251"/>
      <c r="CEM251"/>
      <c r="CEN251"/>
      <c r="CEO251"/>
      <c r="CEP251"/>
      <c r="CEQ251"/>
      <c r="CER251"/>
      <c r="CES251"/>
      <c r="CET251"/>
      <c r="CEU251"/>
      <c r="CEV251"/>
      <c r="CEW251"/>
      <c r="CEX251"/>
      <c r="CEY251"/>
      <c r="CEZ251"/>
      <c r="CFA251"/>
      <c r="CFB251"/>
      <c r="CFC251"/>
      <c r="CFD251"/>
      <c r="CFE251"/>
      <c r="CFF251"/>
      <c r="CFG251"/>
      <c r="CFH251"/>
      <c r="CFI251"/>
      <c r="CFJ251"/>
      <c r="CFK251"/>
      <c r="CFL251"/>
      <c r="CFM251"/>
      <c r="CFN251"/>
      <c r="CFO251"/>
      <c r="CFP251"/>
      <c r="CFQ251"/>
      <c r="CFR251"/>
      <c r="CFS251"/>
      <c r="CFT251"/>
      <c r="CFU251"/>
      <c r="CFV251"/>
      <c r="CFW251"/>
      <c r="CFX251"/>
      <c r="CFY251"/>
      <c r="CFZ251"/>
      <c r="CGA251"/>
      <c r="CGB251"/>
      <c r="CGC251"/>
      <c r="CGD251"/>
      <c r="CGE251"/>
      <c r="CGF251"/>
      <c r="CGG251"/>
      <c r="CGH251"/>
      <c r="CGI251"/>
      <c r="CGJ251"/>
      <c r="CGK251"/>
      <c r="CGL251"/>
      <c r="CGM251"/>
      <c r="CGN251"/>
      <c r="CGO251"/>
      <c r="CGP251"/>
      <c r="CGQ251"/>
      <c r="CGR251"/>
      <c r="CGS251"/>
      <c r="CGT251"/>
      <c r="CGU251"/>
      <c r="CGV251"/>
      <c r="CGW251"/>
      <c r="CGX251"/>
      <c r="CGY251"/>
      <c r="CGZ251"/>
      <c r="CHA251"/>
      <c r="CHB251"/>
      <c r="CHC251"/>
      <c r="CHD251"/>
      <c r="CHE251"/>
      <c r="CHF251"/>
      <c r="CHG251"/>
      <c r="CHH251"/>
      <c r="CHI251"/>
      <c r="CHJ251"/>
      <c r="CHK251"/>
      <c r="CHL251"/>
      <c r="CHM251"/>
      <c r="CHN251"/>
      <c r="CHO251"/>
      <c r="CHP251"/>
      <c r="CHQ251"/>
      <c r="CHR251"/>
      <c r="CHS251"/>
      <c r="CHT251"/>
      <c r="CHU251"/>
      <c r="CHV251"/>
      <c r="CHW251"/>
      <c r="CHX251"/>
      <c r="CHY251"/>
      <c r="CHZ251"/>
      <c r="CIA251"/>
      <c r="CIB251"/>
      <c r="CIC251"/>
      <c r="CID251"/>
      <c r="CIE251"/>
      <c r="CIF251"/>
      <c r="CIG251"/>
      <c r="CIH251"/>
      <c r="CII251"/>
      <c r="CIJ251"/>
      <c r="CIK251"/>
      <c r="CIL251"/>
      <c r="CIM251"/>
      <c r="CIN251"/>
      <c r="CIO251"/>
      <c r="CIP251"/>
      <c r="CIQ251"/>
      <c r="CIR251"/>
      <c r="CIS251"/>
      <c r="CIT251"/>
      <c r="CIU251"/>
      <c r="CIV251"/>
      <c r="CIW251"/>
      <c r="CIX251"/>
      <c r="CIY251"/>
      <c r="CIZ251"/>
      <c r="CJA251"/>
      <c r="CJB251"/>
      <c r="CJC251"/>
      <c r="CJD251"/>
      <c r="CJE251"/>
      <c r="CJF251"/>
      <c r="CJG251"/>
      <c r="CJH251"/>
      <c r="CJI251"/>
      <c r="CJJ251"/>
      <c r="CJK251"/>
      <c r="CJL251"/>
      <c r="CJM251"/>
      <c r="CJN251"/>
      <c r="CJO251"/>
      <c r="CJP251"/>
      <c r="CJQ251"/>
      <c r="CJR251"/>
      <c r="CJS251"/>
      <c r="CJT251"/>
      <c r="CJU251"/>
      <c r="CJV251"/>
      <c r="CJW251"/>
      <c r="CJX251"/>
      <c r="CJY251"/>
      <c r="CJZ251"/>
      <c r="CKA251"/>
      <c r="CKB251"/>
      <c r="CKC251"/>
      <c r="CKD251"/>
      <c r="CKE251"/>
      <c r="CKF251"/>
      <c r="CKG251"/>
      <c r="CKH251"/>
      <c r="CKI251"/>
      <c r="CKJ251"/>
      <c r="CKK251"/>
      <c r="CKL251"/>
      <c r="CKM251"/>
      <c r="CKN251"/>
      <c r="CKO251"/>
      <c r="CKP251"/>
      <c r="CKQ251"/>
      <c r="CKR251"/>
      <c r="CKS251"/>
      <c r="CKT251"/>
      <c r="CKU251"/>
      <c r="CKV251"/>
      <c r="CKW251"/>
      <c r="CKX251"/>
      <c r="CKY251"/>
      <c r="CKZ251"/>
      <c r="CLA251"/>
      <c r="CLB251"/>
      <c r="CLC251"/>
      <c r="CLD251"/>
      <c r="CLE251"/>
      <c r="CLF251"/>
      <c r="CLG251"/>
      <c r="CLH251"/>
      <c r="CLI251"/>
      <c r="CLJ251"/>
      <c r="CLK251"/>
      <c r="CLL251"/>
      <c r="CLM251"/>
      <c r="CLN251"/>
      <c r="CLO251"/>
      <c r="CLP251"/>
      <c r="CLQ251"/>
      <c r="CLR251"/>
      <c r="CLS251"/>
      <c r="CLT251"/>
      <c r="CLU251"/>
      <c r="CLV251"/>
      <c r="CLW251"/>
      <c r="CLX251"/>
      <c r="CLY251"/>
      <c r="CLZ251"/>
      <c r="CMA251"/>
      <c r="CMB251"/>
      <c r="CMC251"/>
      <c r="CMD251"/>
      <c r="CME251"/>
      <c r="CMF251"/>
      <c r="CMG251"/>
      <c r="CMH251"/>
      <c r="CMI251"/>
      <c r="CMJ251"/>
      <c r="CMK251"/>
      <c r="CML251"/>
      <c r="CMM251"/>
      <c r="CMN251"/>
      <c r="CMO251"/>
      <c r="CMP251"/>
      <c r="CMQ251"/>
      <c r="CMR251"/>
      <c r="CMS251"/>
      <c r="CMT251"/>
      <c r="CMU251"/>
      <c r="CMV251"/>
      <c r="CMW251"/>
      <c r="CMX251"/>
      <c r="CMY251"/>
      <c r="CMZ251"/>
      <c r="CNA251"/>
      <c r="CNB251"/>
      <c r="CNC251"/>
      <c r="CND251"/>
      <c r="CNE251"/>
      <c r="CNF251"/>
      <c r="CNG251"/>
      <c r="CNH251"/>
      <c r="CNI251"/>
      <c r="CNJ251"/>
      <c r="CNK251"/>
      <c r="CNL251"/>
      <c r="CNM251"/>
      <c r="CNN251"/>
      <c r="CNO251"/>
      <c r="CNP251"/>
      <c r="CNQ251"/>
      <c r="CNR251"/>
      <c r="CNS251"/>
      <c r="CNT251"/>
      <c r="CNU251"/>
      <c r="CNV251"/>
      <c r="CNW251"/>
      <c r="CNX251"/>
      <c r="CNY251"/>
      <c r="CNZ251"/>
      <c r="COA251"/>
      <c r="COB251"/>
      <c r="COC251"/>
      <c r="COD251"/>
      <c r="COE251"/>
      <c r="COF251"/>
      <c r="COG251"/>
      <c r="COH251"/>
      <c r="COI251"/>
      <c r="COJ251"/>
      <c r="COK251"/>
      <c r="COL251"/>
      <c r="COM251"/>
      <c r="CON251"/>
      <c r="COO251"/>
      <c r="COP251"/>
      <c r="COQ251"/>
      <c r="COR251"/>
      <c r="COS251"/>
      <c r="COT251"/>
      <c r="COU251"/>
      <c r="COV251"/>
      <c r="COW251"/>
      <c r="COX251"/>
      <c r="COY251"/>
      <c r="COZ251"/>
      <c r="CPA251"/>
      <c r="CPB251"/>
      <c r="CPC251"/>
      <c r="CPD251"/>
      <c r="CPE251"/>
      <c r="CPF251"/>
      <c r="CPG251"/>
      <c r="CPH251"/>
      <c r="CPI251"/>
      <c r="CPJ251"/>
      <c r="CPK251"/>
      <c r="CPL251"/>
      <c r="CPM251"/>
      <c r="CPN251"/>
      <c r="CPO251"/>
      <c r="CPP251"/>
      <c r="CPQ251"/>
      <c r="CPR251"/>
      <c r="CPS251"/>
      <c r="CPT251"/>
      <c r="CPU251"/>
      <c r="CPV251"/>
      <c r="CPW251"/>
      <c r="CPX251"/>
      <c r="CPY251"/>
      <c r="CPZ251"/>
      <c r="CQA251"/>
      <c r="CQB251"/>
      <c r="CQC251"/>
      <c r="CQD251"/>
      <c r="CQE251"/>
      <c r="CQF251"/>
      <c r="CQG251"/>
      <c r="CQH251"/>
      <c r="CQI251"/>
      <c r="CQJ251"/>
      <c r="CQK251"/>
      <c r="CQL251"/>
      <c r="CQM251"/>
      <c r="CQN251"/>
      <c r="CQO251"/>
      <c r="CQP251"/>
      <c r="CQQ251"/>
      <c r="CQR251"/>
      <c r="CQS251"/>
      <c r="CQT251"/>
      <c r="CQU251"/>
      <c r="CQV251"/>
      <c r="CQW251"/>
      <c r="CQX251"/>
      <c r="CQY251"/>
      <c r="CQZ251"/>
      <c r="CRA251"/>
      <c r="CRB251"/>
      <c r="CRC251"/>
      <c r="CRD251"/>
      <c r="CRE251"/>
      <c r="CRF251"/>
      <c r="CRG251"/>
      <c r="CRH251"/>
      <c r="CRI251"/>
      <c r="CRJ251"/>
      <c r="CRK251"/>
      <c r="CRL251"/>
      <c r="CRM251"/>
      <c r="CRN251"/>
      <c r="CRO251"/>
      <c r="CRP251"/>
      <c r="CRQ251"/>
      <c r="CRR251"/>
      <c r="CRS251"/>
      <c r="CRT251"/>
      <c r="CRU251"/>
      <c r="CRV251"/>
      <c r="CRW251"/>
      <c r="CRX251"/>
      <c r="CRY251"/>
      <c r="CRZ251"/>
      <c r="CSA251"/>
      <c r="CSB251"/>
      <c r="CSC251"/>
      <c r="CSD251"/>
      <c r="CSE251"/>
      <c r="CSF251"/>
      <c r="CSG251"/>
      <c r="CSH251"/>
      <c r="CSI251"/>
      <c r="CSJ251"/>
      <c r="CSK251"/>
      <c r="CSL251"/>
      <c r="CSM251"/>
      <c r="CSN251"/>
      <c r="CSO251"/>
      <c r="CSP251"/>
      <c r="CSQ251"/>
      <c r="CSR251"/>
      <c r="CSS251"/>
      <c r="CST251"/>
      <c r="CSU251"/>
      <c r="CSV251"/>
      <c r="CSW251"/>
      <c r="CSX251"/>
      <c r="CSY251"/>
      <c r="CSZ251"/>
      <c r="CTA251"/>
      <c r="CTB251"/>
      <c r="CTC251"/>
      <c r="CTD251"/>
      <c r="CTE251"/>
      <c r="CTF251"/>
      <c r="CTG251"/>
      <c r="CTH251"/>
      <c r="CTI251"/>
      <c r="CTJ251"/>
      <c r="CTK251"/>
      <c r="CTL251"/>
      <c r="CTM251"/>
      <c r="CTN251"/>
      <c r="CTO251"/>
      <c r="CTP251"/>
      <c r="CTQ251"/>
      <c r="CTR251"/>
      <c r="CTS251"/>
      <c r="CTT251"/>
      <c r="CTU251"/>
      <c r="CTV251"/>
      <c r="CTW251"/>
      <c r="CTX251"/>
      <c r="CTY251"/>
      <c r="CTZ251"/>
      <c r="CUA251"/>
      <c r="CUB251"/>
      <c r="CUC251"/>
      <c r="CUD251"/>
      <c r="CUE251"/>
      <c r="CUF251"/>
      <c r="CUG251"/>
      <c r="CUH251"/>
      <c r="CUI251"/>
      <c r="CUJ251"/>
      <c r="CUK251"/>
      <c r="CUL251"/>
      <c r="CUM251"/>
      <c r="CUN251"/>
      <c r="CUO251"/>
      <c r="CUP251"/>
      <c r="CUQ251"/>
      <c r="CUR251"/>
      <c r="CUS251"/>
      <c r="CUT251"/>
      <c r="CUU251"/>
      <c r="CUV251"/>
      <c r="CUW251"/>
      <c r="CUX251"/>
      <c r="CUY251"/>
      <c r="CUZ251"/>
      <c r="CVA251"/>
      <c r="CVB251"/>
      <c r="CVC251"/>
      <c r="CVD251"/>
      <c r="CVE251"/>
      <c r="CVF251"/>
      <c r="CVG251"/>
      <c r="CVH251"/>
      <c r="CVI251"/>
      <c r="CVJ251"/>
      <c r="CVK251"/>
      <c r="CVL251"/>
      <c r="CVM251"/>
      <c r="CVN251"/>
      <c r="CVO251"/>
      <c r="CVP251"/>
      <c r="CVQ251"/>
      <c r="CVR251"/>
      <c r="CVS251"/>
      <c r="CVT251"/>
      <c r="CVU251"/>
      <c r="CVV251"/>
      <c r="CVW251"/>
      <c r="CVX251"/>
      <c r="CVY251"/>
      <c r="CVZ251"/>
      <c r="CWA251"/>
      <c r="CWB251"/>
      <c r="CWC251"/>
      <c r="CWD251"/>
      <c r="CWE251"/>
      <c r="CWF251"/>
      <c r="CWG251"/>
      <c r="CWH251"/>
      <c r="CWI251"/>
      <c r="CWJ251"/>
      <c r="CWK251"/>
      <c r="CWL251"/>
      <c r="CWM251"/>
      <c r="CWN251"/>
      <c r="CWO251"/>
      <c r="CWP251"/>
      <c r="CWQ251"/>
      <c r="CWR251"/>
      <c r="CWS251"/>
      <c r="CWT251"/>
      <c r="CWU251"/>
      <c r="CWV251"/>
      <c r="CWW251"/>
      <c r="CWX251"/>
      <c r="CWY251"/>
      <c r="CWZ251"/>
      <c r="CXA251"/>
      <c r="CXB251"/>
      <c r="CXC251"/>
      <c r="CXD251"/>
      <c r="CXE251"/>
      <c r="CXF251"/>
      <c r="CXG251"/>
      <c r="CXH251"/>
      <c r="CXI251"/>
      <c r="CXJ251"/>
      <c r="CXK251"/>
      <c r="CXL251"/>
      <c r="CXM251"/>
      <c r="CXN251"/>
      <c r="CXO251"/>
      <c r="CXP251"/>
      <c r="CXQ251"/>
      <c r="CXR251"/>
      <c r="CXS251"/>
      <c r="CXT251"/>
      <c r="CXU251"/>
      <c r="CXV251"/>
      <c r="CXW251"/>
      <c r="CXX251"/>
      <c r="CXY251"/>
      <c r="CXZ251"/>
      <c r="CYA251"/>
      <c r="CYB251"/>
      <c r="CYC251"/>
      <c r="CYD251"/>
      <c r="CYE251"/>
      <c r="CYF251"/>
      <c r="CYG251"/>
      <c r="CYH251"/>
      <c r="CYI251"/>
      <c r="CYJ251"/>
      <c r="CYK251"/>
      <c r="CYL251"/>
      <c r="CYM251"/>
      <c r="CYN251"/>
      <c r="CYO251"/>
      <c r="CYP251"/>
      <c r="CYQ251"/>
      <c r="CYR251"/>
      <c r="CYS251"/>
      <c r="CYT251"/>
      <c r="CYU251"/>
      <c r="CYV251"/>
      <c r="CYW251"/>
      <c r="CYX251"/>
      <c r="CYY251"/>
      <c r="CYZ251"/>
      <c r="CZA251"/>
      <c r="CZB251"/>
      <c r="CZC251"/>
      <c r="CZD251"/>
      <c r="CZE251"/>
      <c r="CZF251"/>
      <c r="CZG251"/>
      <c r="CZH251"/>
      <c r="CZI251"/>
      <c r="CZJ251"/>
      <c r="CZK251"/>
      <c r="CZL251"/>
      <c r="CZM251"/>
      <c r="CZN251"/>
      <c r="CZO251"/>
      <c r="CZP251"/>
      <c r="CZQ251"/>
      <c r="CZR251"/>
      <c r="CZS251"/>
      <c r="CZT251"/>
      <c r="CZU251"/>
      <c r="CZV251"/>
      <c r="CZW251"/>
      <c r="CZX251"/>
      <c r="CZY251"/>
      <c r="CZZ251"/>
      <c r="DAA251"/>
      <c r="DAB251"/>
      <c r="DAC251"/>
      <c r="DAD251"/>
      <c r="DAE251"/>
      <c r="DAF251"/>
      <c r="DAG251"/>
      <c r="DAH251"/>
      <c r="DAI251"/>
      <c r="DAJ251"/>
      <c r="DAK251"/>
      <c r="DAL251"/>
      <c r="DAM251"/>
      <c r="DAN251"/>
      <c r="DAO251"/>
      <c r="DAP251"/>
      <c r="DAQ251"/>
      <c r="DAR251"/>
      <c r="DAS251"/>
      <c r="DAT251"/>
      <c r="DAU251"/>
      <c r="DAV251"/>
      <c r="DAW251"/>
      <c r="DAX251"/>
      <c r="DAY251"/>
      <c r="DAZ251"/>
      <c r="DBA251"/>
      <c r="DBB251"/>
      <c r="DBC251"/>
      <c r="DBD251"/>
      <c r="DBE251"/>
      <c r="DBF251"/>
      <c r="DBG251"/>
      <c r="DBH251"/>
      <c r="DBI251"/>
      <c r="DBJ251"/>
      <c r="DBK251"/>
      <c r="DBL251"/>
      <c r="DBM251"/>
      <c r="DBN251"/>
      <c r="DBO251"/>
      <c r="DBP251"/>
      <c r="DBQ251"/>
      <c r="DBR251"/>
      <c r="DBS251"/>
      <c r="DBT251"/>
      <c r="DBU251"/>
      <c r="DBV251"/>
      <c r="DBW251"/>
      <c r="DBX251"/>
      <c r="DBY251"/>
      <c r="DBZ251"/>
      <c r="DCA251"/>
      <c r="DCB251"/>
      <c r="DCC251"/>
      <c r="DCD251"/>
      <c r="DCE251"/>
      <c r="DCF251"/>
      <c r="DCG251"/>
      <c r="DCH251"/>
      <c r="DCI251"/>
      <c r="DCJ251"/>
      <c r="DCK251"/>
      <c r="DCL251"/>
      <c r="DCM251"/>
      <c r="DCN251"/>
      <c r="DCO251"/>
      <c r="DCP251"/>
      <c r="DCQ251"/>
      <c r="DCR251"/>
      <c r="DCS251"/>
      <c r="DCT251"/>
      <c r="DCU251"/>
      <c r="DCV251"/>
      <c r="DCW251"/>
      <c r="DCX251"/>
      <c r="DCY251"/>
      <c r="DCZ251"/>
      <c r="DDA251"/>
      <c r="DDB251"/>
      <c r="DDC251"/>
      <c r="DDD251"/>
      <c r="DDE251"/>
      <c r="DDF251"/>
      <c r="DDG251"/>
      <c r="DDH251"/>
      <c r="DDI251"/>
      <c r="DDJ251"/>
      <c r="DDK251"/>
      <c r="DDL251"/>
      <c r="DDM251"/>
      <c r="DDN251"/>
      <c r="DDO251"/>
      <c r="DDP251"/>
      <c r="DDQ251"/>
      <c r="DDR251"/>
      <c r="DDS251"/>
      <c r="DDT251"/>
      <c r="DDU251"/>
      <c r="DDV251"/>
      <c r="DDW251"/>
      <c r="DDX251"/>
      <c r="DDY251"/>
      <c r="DDZ251"/>
      <c r="DEA251"/>
      <c r="DEB251"/>
      <c r="DEC251"/>
      <c r="DED251"/>
      <c r="DEE251"/>
      <c r="DEF251"/>
      <c r="DEG251"/>
      <c r="DEH251"/>
      <c r="DEI251"/>
      <c r="DEJ251"/>
      <c r="DEK251"/>
      <c r="DEL251"/>
      <c r="DEM251"/>
      <c r="DEN251"/>
      <c r="DEO251"/>
      <c r="DEP251"/>
      <c r="DEQ251"/>
      <c r="DER251"/>
      <c r="DES251"/>
      <c r="DET251"/>
      <c r="DEU251"/>
      <c r="DEV251"/>
      <c r="DEW251"/>
      <c r="DEX251"/>
      <c r="DEY251"/>
      <c r="DEZ251"/>
      <c r="DFA251"/>
      <c r="DFB251"/>
      <c r="DFC251"/>
      <c r="DFD251"/>
      <c r="DFE251"/>
      <c r="DFF251"/>
      <c r="DFG251"/>
      <c r="DFH251"/>
      <c r="DFI251"/>
      <c r="DFJ251"/>
      <c r="DFK251"/>
      <c r="DFL251"/>
      <c r="DFM251"/>
      <c r="DFN251"/>
      <c r="DFO251"/>
      <c r="DFP251"/>
      <c r="DFQ251"/>
      <c r="DFR251"/>
      <c r="DFS251"/>
      <c r="DFT251"/>
      <c r="DFU251"/>
      <c r="DFV251"/>
      <c r="DFW251"/>
      <c r="DFX251"/>
      <c r="DFY251"/>
      <c r="DFZ251"/>
      <c r="DGA251"/>
      <c r="DGB251"/>
      <c r="DGC251"/>
      <c r="DGD251"/>
      <c r="DGE251"/>
      <c r="DGF251"/>
      <c r="DGG251"/>
      <c r="DGH251"/>
      <c r="DGI251"/>
      <c r="DGJ251"/>
      <c r="DGK251"/>
      <c r="DGL251"/>
      <c r="DGM251"/>
      <c r="DGN251"/>
      <c r="DGO251"/>
      <c r="DGP251"/>
      <c r="DGQ251"/>
      <c r="DGR251"/>
      <c r="DGS251"/>
      <c r="DGT251"/>
      <c r="DGU251"/>
      <c r="DGV251"/>
      <c r="DGW251"/>
      <c r="DGX251"/>
      <c r="DGY251"/>
      <c r="DGZ251"/>
      <c r="DHA251"/>
      <c r="DHB251"/>
      <c r="DHC251"/>
      <c r="DHD251"/>
      <c r="DHE251"/>
      <c r="DHF251"/>
      <c r="DHG251"/>
      <c r="DHH251"/>
      <c r="DHI251"/>
      <c r="DHJ251"/>
      <c r="DHK251"/>
      <c r="DHL251"/>
      <c r="DHM251"/>
      <c r="DHN251"/>
      <c r="DHO251"/>
      <c r="DHP251"/>
      <c r="DHQ251"/>
      <c r="DHR251"/>
      <c r="DHS251"/>
      <c r="DHT251"/>
      <c r="DHU251"/>
      <c r="DHV251"/>
      <c r="DHW251"/>
      <c r="DHX251"/>
      <c r="DHY251"/>
      <c r="DHZ251"/>
      <c r="DIA251"/>
      <c r="DIB251"/>
      <c r="DIC251"/>
      <c r="DID251"/>
      <c r="DIE251"/>
      <c r="DIF251"/>
      <c r="DIG251"/>
      <c r="DIH251"/>
      <c r="DII251"/>
      <c r="DIJ251"/>
      <c r="DIK251"/>
      <c r="DIL251"/>
      <c r="DIM251"/>
      <c r="DIN251"/>
      <c r="DIO251"/>
      <c r="DIP251"/>
      <c r="DIQ251"/>
      <c r="DIR251"/>
      <c r="DIS251"/>
      <c r="DIT251"/>
      <c r="DIU251"/>
      <c r="DIV251"/>
      <c r="DIW251"/>
      <c r="DIX251"/>
      <c r="DIY251"/>
      <c r="DIZ251"/>
      <c r="DJA251"/>
      <c r="DJB251"/>
      <c r="DJC251"/>
      <c r="DJD251"/>
      <c r="DJE251"/>
      <c r="DJF251"/>
      <c r="DJG251"/>
      <c r="DJH251"/>
      <c r="DJI251"/>
      <c r="DJJ251"/>
      <c r="DJK251"/>
      <c r="DJL251"/>
      <c r="DJM251"/>
      <c r="DJN251"/>
      <c r="DJO251"/>
      <c r="DJP251"/>
      <c r="DJQ251"/>
      <c r="DJR251"/>
      <c r="DJS251"/>
      <c r="DJT251"/>
      <c r="DJU251"/>
      <c r="DJV251"/>
      <c r="DJW251"/>
      <c r="DJX251"/>
      <c r="DJY251"/>
      <c r="DJZ251"/>
      <c r="DKA251"/>
      <c r="DKB251"/>
      <c r="DKC251"/>
      <c r="DKD251"/>
      <c r="DKE251"/>
      <c r="DKF251"/>
      <c r="DKG251"/>
      <c r="DKH251"/>
      <c r="DKI251"/>
      <c r="DKJ251"/>
      <c r="DKK251"/>
      <c r="DKL251"/>
      <c r="DKM251"/>
      <c r="DKN251"/>
      <c r="DKO251"/>
      <c r="DKP251"/>
      <c r="DKQ251"/>
      <c r="DKR251"/>
      <c r="DKS251"/>
      <c r="DKT251"/>
      <c r="DKU251"/>
      <c r="DKV251"/>
      <c r="DKW251"/>
      <c r="DKX251"/>
      <c r="DKY251"/>
      <c r="DKZ251"/>
      <c r="DLA251"/>
      <c r="DLB251"/>
      <c r="DLC251"/>
      <c r="DLD251"/>
      <c r="DLE251"/>
      <c r="DLF251"/>
      <c r="DLG251"/>
      <c r="DLH251"/>
      <c r="DLI251"/>
      <c r="DLJ251"/>
      <c r="DLK251"/>
      <c r="DLL251"/>
      <c r="DLM251"/>
      <c r="DLN251"/>
      <c r="DLO251"/>
      <c r="DLP251"/>
      <c r="DLQ251"/>
      <c r="DLR251"/>
      <c r="DLS251"/>
      <c r="DLT251"/>
      <c r="DLU251"/>
      <c r="DLV251"/>
      <c r="DLW251"/>
      <c r="DLX251"/>
      <c r="DLY251"/>
      <c r="DLZ251"/>
      <c r="DMA251"/>
      <c r="DMB251"/>
      <c r="DMC251"/>
      <c r="DMD251"/>
      <c r="DME251"/>
      <c r="DMF251"/>
      <c r="DMG251"/>
      <c r="DMH251"/>
      <c r="DMI251"/>
      <c r="DMJ251"/>
      <c r="DMK251"/>
      <c r="DML251"/>
      <c r="DMM251"/>
      <c r="DMN251"/>
      <c r="DMO251"/>
      <c r="DMP251"/>
      <c r="DMQ251"/>
      <c r="DMR251"/>
      <c r="DMS251"/>
      <c r="DMT251"/>
      <c r="DMU251"/>
      <c r="DMV251"/>
      <c r="DMW251"/>
      <c r="DMX251"/>
      <c r="DMY251"/>
      <c r="DMZ251"/>
      <c r="DNA251"/>
      <c r="DNB251"/>
      <c r="DNC251"/>
      <c r="DND251"/>
      <c r="DNE251"/>
      <c r="DNF251"/>
      <c r="DNG251"/>
      <c r="DNH251"/>
      <c r="DNI251"/>
      <c r="DNJ251"/>
      <c r="DNK251"/>
      <c r="DNL251"/>
      <c r="DNM251"/>
      <c r="DNN251"/>
      <c r="DNO251"/>
      <c r="DNP251"/>
      <c r="DNQ251"/>
      <c r="DNR251"/>
      <c r="DNS251"/>
      <c r="DNT251"/>
      <c r="DNU251"/>
      <c r="DNV251"/>
      <c r="DNW251"/>
      <c r="DNX251"/>
      <c r="DNY251"/>
      <c r="DNZ251"/>
      <c r="DOA251"/>
      <c r="DOB251"/>
      <c r="DOC251"/>
      <c r="DOD251"/>
      <c r="DOE251"/>
      <c r="DOF251"/>
      <c r="DOG251"/>
      <c r="DOH251"/>
      <c r="DOI251"/>
      <c r="DOJ251"/>
      <c r="DOK251"/>
      <c r="DOL251"/>
      <c r="DOM251"/>
      <c r="DON251"/>
      <c r="DOO251"/>
      <c r="DOP251"/>
      <c r="DOQ251"/>
      <c r="DOR251"/>
      <c r="DOS251"/>
      <c r="DOT251"/>
      <c r="DOU251"/>
      <c r="DOV251"/>
      <c r="DOW251"/>
      <c r="DOX251"/>
      <c r="DOY251"/>
      <c r="DOZ251"/>
      <c r="DPA251"/>
      <c r="DPB251"/>
      <c r="DPC251"/>
      <c r="DPD251"/>
      <c r="DPE251"/>
      <c r="DPF251"/>
      <c r="DPG251"/>
      <c r="DPH251"/>
      <c r="DPI251"/>
      <c r="DPJ251"/>
      <c r="DPK251"/>
      <c r="DPL251"/>
      <c r="DPM251"/>
      <c r="DPN251"/>
      <c r="DPO251"/>
      <c r="DPP251"/>
      <c r="DPQ251"/>
      <c r="DPR251"/>
      <c r="DPS251"/>
      <c r="DPT251"/>
      <c r="DPU251"/>
      <c r="DPV251"/>
      <c r="DPW251"/>
      <c r="DPX251"/>
      <c r="DPY251"/>
      <c r="DPZ251"/>
      <c r="DQA251"/>
      <c r="DQB251"/>
      <c r="DQC251"/>
      <c r="DQD251"/>
      <c r="DQE251"/>
      <c r="DQF251"/>
      <c r="DQG251"/>
      <c r="DQH251"/>
      <c r="DQI251"/>
      <c r="DQJ251"/>
      <c r="DQK251"/>
      <c r="DQL251"/>
      <c r="DQM251"/>
      <c r="DQN251"/>
      <c r="DQO251"/>
      <c r="DQP251"/>
      <c r="DQQ251"/>
      <c r="DQR251"/>
      <c r="DQS251"/>
      <c r="DQT251"/>
      <c r="DQU251"/>
      <c r="DQV251"/>
      <c r="DQW251"/>
      <c r="DQX251"/>
      <c r="DQY251"/>
      <c r="DQZ251"/>
      <c r="DRA251"/>
      <c r="DRB251"/>
      <c r="DRC251"/>
      <c r="DRD251"/>
      <c r="DRE251"/>
      <c r="DRF251"/>
      <c r="DRG251"/>
      <c r="DRH251"/>
      <c r="DRI251"/>
      <c r="DRJ251"/>
      <c r="DRK251"/>
      <c r="DRL251"/>
      <c r="DRM251"/>
      <c r="DRN251"/>
      <c r="DRO251"/>
      <c r="DRP251"/>
      <c r="DRQ251"/>
      <c r="DRR251"/>
      <c r="DRS251"/>
      <c r="DRT251"/>
      <c r="DRU251"/>
      <c r="DRV251"/>
      <c r="DRW251"/>
      <c r="DRX251"/>
      <c r="DRY251"/>
      <c r="DRZ251"/>
      <c r="DSA251"/>
      <c r="DSB251"/>
      <c r="DSC251"/>
      <c r="DSD251"/>
      <c r="DSE251"/>
      <c r="DSF251"/>
      <c r="DSG251"/>
      <c r="DSH251"/>
      <c r="DSI251"/>
      <c r="DSJ251"/>
      <c r="DSK251"/>
      <c r="DSL251"/>
      <c r="DSM251"/>
      <c r="DSN251"/>
      <c r="DSO251"/>
      <c r="DSP251"/>
      <c r="DSQ251"/>
      <c r="DSR251"/>
      <c r="DSS251"/>
      <c r="DST251"/>
      <c r="DSU251"/>
      <c r="DSV251"/>
      <c r="DSW251"/>
      <c r="DSX251"/>
      <c r="DSY251"/>
      <c r="DSZ251"/>
      <c r="DTA251"/>
      <c r="DTB251"/>
      <c r="DTC251"/>
      <c r="DTD251"/>
      <c r="DTE251"/>
      <c r="DTF251"/>
      <c r="DTG251"/>
      <c r="DTH251"/>
      <c r="DTI251"/>
      <c r="DTJ251"/>
      <c r="DTK251"/>
      <c r="DTL251"/>
      <c r="DTM251"/>
      <c r="DTN251"/>
      <c r="DTO251"/>
      <c r="DTP251"/>
      <c r="DTQ251"/>
      <c r="DTR251"/>
      <c r="DTS251"/>
      <c r="DTT251"/>
      <c r="DTU251"/>
      <c r="DTV251"/>
      <c r="DTW251"/>
      <c r="DTX251"/>
      <c r="DTY251"/>
      <c r="DTZ251"/>
      <c r="DUA251"/>
      <c r="DUB251"/>
      <c r="DUC251"/>
      <c r="DUD251"/>
      <c r="DUE251"/>
      <c r="DUF251"/>
      <c r="DUG251"/>
      <c r="DUH251"/>
      <c r="DUI251"/>
      <c r="DUJ251"/>
      <c r="DUK251"/>
      <c r="DUL251"/>
      <c r="DUM251"/>
      <c r="DUN251"/>
      <c r="DUO251"/>
      <c r="DUP251"/>
      <c r="DUQ251"/>
      <c r="DUR251"/>
      <c r="DUS251"/>
      <c r="DUT251"/>
      <c r="DUU251"/>
      <c r="DUV251"/>
      <c r="DUW251"/>
      <c r="DUX251"/>
      <c r="DUY251"/>
      <c r="DUZ251"/>
      <c r="DVA251"/>
      <c r="DVB251"/>
      <c r="DVC251"/>
      <c r="DVD251"/>
      <c r="DVE251"/>
      <c r="DVF251"/>
      <c r="DVG251"/>
      <c r="DVH251"/>
      <c r="DVI251"/>
      <c r="DVJ251"/>
      <c r="DVK251"/>
      <c r="DVL251"/>
      <c r="DVM251"/>
      <c r="DVN251"/>
      <c r="DVO251"/>
      <c r="DVP251"/>
      <c r="DVQ251"/>
      <c r="DVR251"/>
      <c r="DVS251"/>
      <c r="DVT251"/>
      <c r="DVU251"/>
      <c r="DVV251"/>
      <c r="DVW251"/>
      <c r="DVX251"/>
      <c r="DVY251"/>
      <c r="DVZ251"/>
      <c r="DWA251"/>
      <c r="DWB251"/>
      <c r="DWC251"/>
      <c r="DWD251"/>
      <c r="DWE251"/>
      <c r="DWF251"/>
      <c r="DWG251"/>
      <c r="DWH251"/>
      <c r="DWI251"/>
      <c r="DWJ251"/>
      <c r="DWK251"/>
      <c r="DWL251"/>
      <c r="DWM251"/>
      <c r="DWN251"/>
      <c r="DWO251"/>
      <c r="DWP251"/>
      <c r="DWQ251"/>
      <c r="DWR251"/>
      <c r="DWS251"/>
      <c r="DWT251"/>
      <c r="DWU251"/>
      <c r="DWV251"/>
      <c r="DWW251"/>
      <c r="DWX251"/>
      <c r="DWY251"/>
      <c r="DWZ251"/>
      <c r="DXA251"/>
      <c r="DXB251"/>
      <c r="DXC251"/>
      <c r="DXD251"/>
      <c r="DXE251"/>
      <c r="DXF251"/>
      <c r="DXG251"/>
      <c r="DXH251"/>
      <c r="DXI251"/>
      <c r="DXJ251"/>
      <c r="DXK251"/>
      <c r="DXL251"/>
      <c r="DXM251"/>
      <c r="DXN251"/>
      <c r="DXO251"/>
      <c r="DXP251"/>
      <c r="DXQ251"/>
      <c r="DXR251"/>
      <c r="DXS251"/>
      <c r="DXT251"/>
      <c r="DXU251"/>
      <c r="DXV251"/>
      <c r="DXW251"/>
      <c r="DXX251"/>
      <c r="DXY251"/>
      <c r="DXZ251"/>
      <c r="DYA251"/>
      <c r="DYB251"/>
      <c r="DYC251"/>
      <c r="DYD251"/>
      <c r="DYE251"/>
      <c r="DYF251"/>
      <c r="DYG251"/>
      <c r="DYH251"/>
      <c r="DYI251"/>
      <c r="DYJ251"/>
      <c r="DYK251"/>
      <c r="DYL251"/>
      <c r="DYM251"/>
      <c r="DYN251"/>
      <c r="DYO251"/>
      <c r="DYP251"/>
      <c r="DYQ251"/>
      <c r="DYR251"/>
      <c r="DYS251"/>
      <c r="DYT251"/>
      <c r="DYU251"/>
      <c r="DYV251"/>
      <c r="DYW251"/>
      <c r="DYX251"/>
      <c r="DYY251"/>
      <c r="DYZ251"/>
      <c r="DZA251"/>
      <c r="DZB251"/>
      <c r="DZC251"/>
      <c r="DZD251"/>
      <c r="DZE251"/>
      <c r="DZF251"/>
      <c r="DZG251"/>
      <c r="DZH251"/>
      <c r="DZI251"/>
      <c r="DZJ251"/>
      <c r="DZK251"/>
      <c r="DZL251"/>
      <c r="DZM251"/>
      <c r="DZN251"/>
      <c r="DZO251"/>
      <c r="DZP251"/>
      <c r="DZQ251"/>
      <c r="DZR251"/>
      <c r="DZS251"/>
      <c r="DZT251"/>
      <c r="DZU251"/>
      <c r="DZV251"/>
      <c r="DZW251"/>
      <c r="DZX251"/>
      <c r="DZY251"/>
      <c r="DZZ251"/>
      <c r="EAA251"/>
      <c r="EAB251"/>
      <c r="EAC251"/>
      <c r="EAD251"/>
      <c r="EAE251"/>
      <c r="EAF251"/>
      <c r="EAG251"/>
      <c r="EAH251"/>
      <c r="EAI251"/>
      <c r="EAJ251"/>
      <c r="EAK251"/>
      <c r="EAL251"/>
      <c r="EAM251"/>
      <c r="EAN251"/>
      <c r="EAO251"/>
      <c r="EAP251"/>
      <c r="EAQ251"/>
      <c r="EAR251"/>
      <c r="EAS251"/>
      <c r="EAT251"/>
      <c r="EAU251"/>
      <c r="EAV251"/>
      <c r="EAW251"/>
      <c r="EAX251"/>
      <c r="EAY251"/>
      <c r="EAZ251"/>
      <c r="EBA251"/>
      <c r="EBB251"/>
      <c r="EBC251"/>
      <c r="EBD251"/>
      <c r="EBE251"/>
      <c r="EBF251"/>
      <c r="EBG251"/>
      <c r="EBH251"/>
      <c r="EBI251"/>
      <c r="EBJ251"/>
      <c r="EBK251"/>
      <c r="EBL251"/>
      <c r="EBM251"/>
      <c r="EBN251"/>
      <c r="EBO251"/>
      <c r="EBP251"/>
      <c r="EBQ251"/>
      <c r="EBR251"/>
      <c r="EBS251"/>
      <c r="EBT251"/>
      <c r="EBU251"/>
      <c r="EBV251"/>
      <c r="EBW251"/>
      <c r="EBX251"/>
      <c r="EBY251"/>
      <c r="EBZ251"/>
      <c r="ECA251"/>
      <c r="ECB251"/>
      <c r="ECC251"/>
      <c r="ECD251"/>
      <c r="ECE251"/>
      <c r="ECF251"/>
      <c r="ECG251"/>
      <c r="ECH251"/>
      <c r="ECI251"/>
      <c r="ECJ251"/>
      <c r="ECK251"/>
      <c r="ECL251"/>
      <c r="ECM251"/>
      <c r="ECN251"/>
      <c r="ECO251"/>
      <c r="ECP251"/>
      <c r="ECQ251"/>
      <c r="ECR251"/>
      <c r="ECS251"/>
      <c r="ECT251"/>
      <c r="ECU251"/>
      <c r="ECV251"/>
      <c r="ECW251"/>
      <c r="ECX251"/>
      <c r="ECY251"/>
      <c r="ECZ251"/>
      <c r="EDA251"/>
      <c r="EDB251"/>
      <c r="EDC251"/>
      <c r="EDD251"/>
      <c r="EDE251"/>
      <c r="EDF251"/>
      <c r="EDG251"/>
      <c r="EDH251"/>
      <c r="EDI251"/>
      <c r="EDJ251"/>
      <c r="EDK251"/>
      <c r="EDL251"/>
      <c r="EDM251"/>
      <c r="EDN251"/>
      <c r="EDO251"/>
      <c r="EDP251"/>
      <c r="EDQ251"/>
      <c r="EDR251"/>
      <c r="EDS251"/>
      <c r="EDT251"/>
      <c r="EDU251"/>
      <c r="EDV251"/>
      <c r="EDW251"/>
      <c r="EDX251"/>
      <c r="EDY251"/>
      <c r="EDZ251"/>
      <c r="EEA251"/>
      <c r="EEB251"/>
      <c r="EEC251"/>
      <c r="EED251"/>
      <c r="EEE251"/>
      <c r="EEF251"/>
      <c r="EEG251"/>
      <c r="EEH251"/>
      <c r="EEI251"/>
      <c r="EEJ251"/>
      <c r="EEK251"/>
      <c r="EEL251"/>
      <c r="EEM251"/>
      <c r="EEN251"/>
      <c r="EEO251"/>
      <c r="EEP251"/>
      <c r="EEQ251"/>
      <c r="EER251"/>
      <c r="EES251"/>
      <c r="EET251"/>
      <c r="EEU251"/>
      <c r="EEV251"/>
      <c r="EEW251"/>
      <c r="EEX251"/>
      <c r="EEY251"/>
      <c r="EEZ251"/>
      <c r="EFA251"/>
      <c r="EFB251"/>
      <c r="EFC251"/>
      <c r="EFD251"/>
      <c r="EFE251"/>
      <c r="EFF251"/>
      <c r="EFG251"/>
      <c r="EFH251"/>
      <c r="EFI251"/>
      <c r="EFJ251"/>
      <c r="EFK251"/>
      <c r="EFL251"/>
      <c r="EFM251"/>
      <c r="EFN251"/>
      <c r="EFO251"/>
      <c r="EFP251"/>
      <c r="EFQ251"/>
      <c r="EFR251"/>
      <c r="EFS251"/>
      <c r="EFT251"/>
      <c r="EFU251"/>
      <c r="EFV251"/>
      <c r="EFW251"/>
      <c r="EFX251"/>
      <c r="EFY251"/>
      <c r="EFZ251"/>
      <c r="EGA251"/>
      <c r="EGB251"/>
      <c r="EGC251"/>
      <c r="EGD251"/>
      <c r="EGE251"/>
      <c r="EGF251"/>
      <c r="EGG251"/>
      <c r="EGH251"/>
      <c r="EGI251"/>
      <c r="EGJ251"/>
      <c r="EGK251"/>
      <c r="EGL251"/>
      <c r="EGM251"/>
      <c r="EGN251"/>
      <c r="EGO251"/>
      <c r="EGP251"/>
      <c r="EGQ251"/>
      <c r="EGR251"/>
      <c r="EGS251"/>
      <c r="EGT251"/>
      <c r="EGU251"/>
      <c r="EGV251"/>
      <c r="EGW251"/>
      <c r="EGX251"/>
      <c r="EGY251"/>
      <c r="EGZ251"/>
      <c r="EHA251"/>
      <c r="EHB251"/>
      <c r="EHC251"/>
      <c r="EHD251"/>
      <c r="EHE251"/>
      <c r="EHF251"/>
      <c r="EHG251"/>
      <c r="EHH251"/>
      <c r="EHI251"/>
      <c r="EHJ251"/>
      <c r="EHK251"/>
      <c r="EHL251"/>
      <c r="EHM251"/>
      <c r="EHN251"/>
      <c r="EHO251"/>
      <c r="EHP251"/>
      <c r="EHQ251"/>
      <c r="EHR251"/>
      <c r="EHS251"/>
      <c r="EHT251"/>
      <c r="EHU251"/>
      <c r="EHV251"/>
      <c r="EHW251"/>
      <c r="EHX251"/>
      <c r="EHY251"/>
      <c r="EHZ251"/>
      <c r="EIA251"/>
      <c r="EIB251"/>
      <c r="EIC251"/>
      <c r="EID251"/>
      <c r="EIE251"/>
      <c r="EIF251"/>
      <c r="EIG251"/>
      <c r="EIH251"/>
      <c r="EII251"/>
      <c r="EIJ251"/>
      <c r="EIK251"/>
      <c r="EIL251"/>
      <c r="EIM251"/>
      <c r="EIN251"/>
      <c r="EIO251"/>
      <c r="EIP251"/>
      <c r="EIQ251"/>
      <c r="EIR251"/>
      <c r="EIS251"/>
      <c r="EIT251"/>
      <c r="EIU251"/>
      <c r="EIV251"/>
      <c r="EIW251"/>
      <c r="EIX251"/>
      <c r="EIY251"/>
      <c r="EIZ251"/>
      <c r="EJA251"/>
      <c r="EJB251"/>
      <c r="EJC251"/>
      <c r="EJD251"/>
      <c r="EJE251"/>
      <c r="EJF251"/>
      <c r="EJG251"/>
      <c r="EJH251"/>
      <c r="EJI251"/>
      <c r="EJJ251"/>
      <c r="EJK251"/>
      <c r="EJL251"/>
      <c r="EJM251"/>
      <c r="EJN251"/>
      <c r="EJO251"/>
      <c r="EJP251"/>
      <c r="EJQ251"/>
      <c r="EJR251"/>
      <c r="EJS251"/>
      <c r="EJT251"/>
      <c r="EJU251"/>
      <c r="EJV251"/>
      <c r="EJW251"/>
      <c r="EJX251"/>
      <c r="EJY251"/>
      <c r="EJZ251"/>
      <c r="EKA251"/>
      <c r="EKB251"/>
      <c r="EKC251"/>
      <c r="EKD251"/>
      <c r="EKE251"/>
      <c r="EKF251"/>
      <c r="EKG251"/>
      <c r="EKH251"/>
      <c r="EKI251"/>
      <c r="EKJ251"/>
      <c r="EKK251"/>
      <c r="EKL251"/>
      <c r="EKM251"/>
      <c r="EKN251"/>
      <c r="EKO251"/>
      <c r="EKP251"/>
      <c r="EKQ251"/>
      <c r="EKR251"/>
      <c r="EKS251"/>
      <c r="EKT251"/>
      <c r="EKU251"/>
      <c r="EKV251"/>
      <c r="EKW251"/>
      <c r="EKX251"/>
      <c r="EKY251"/>
      <c r="EKZ251"/>
      <c r="ELA251"/>
      <c r="ELB251"/>
      <c r="ELC251"/>
      <c r="ELD251"/>
      <c r="ELE251"/>
      <c r="ELF251"/>
      <c r="ELG251"/>
      <c r="ELH251"/>
      <c r="ELI251"/>
      <c r="ELJ251"/>
      <c r="ELK251"/>
      <c r="ELL251"/>
      <c r="ELM251"/>
      <c r="ELN251"/>
      <c r="ELO251"/>
      <c r="ELP251"/>
      <c r="ELQ251"/>
      <c r="ELR251"/>
      <c r="ELS251"/>
      <c r="ELT251"/>
      <c r="ELU251"/>
      <c r="ELV251"/>
      <c r="ELW251"/>
      <c r="ELX251"/>
      <c r="ELY251"/>
      <c r="ELZ251"/>
      <c r="EMA251"/>
      <c r="EMB251"/>
      <c r="EMC251"/>
      <c r="EMD251"/>
      <c r="EME251"/>
      <c r="EMF251"/>
      <c r="EMG251"/>
      <c r="EMH251"/>
      <c r="EMI251"/>
      <c r="EMJ251"/>
      <c r="EMK251"/>
      <c r="EML251"/>
      <c r="EMM251"/>
      <c r="EMN251"/>
      <c r="EMO251"/>
      <c r="EMP251"/>
      <c r="EMQ251"/>
      <c r="EMR251"/>
      <c r="EMS251"/>
      <c r="EMT251"/>
      <c r="EMU251"/>
      <c r="EMV251"/>
      <c r="EMW251"/>
      <c r="EMX251"/>
      <c r="EMY251"/>
      <c r="EMZ251"/>
      <c r="ENA251"/>
      <c r="ENB251"/>
      <c r="ENC251"/>
      <c r="END251"/>
      <c r="ENE251"/>
      <c r="ENF251"/>
      <c r="ENG251"/>
      <c r="ENH251"/>
      <c r="ENI251"/>
      <c r="ENJ251"/>
      <c r="ENK251"/>
      <c r="ENL251"/>
      <c r="ENM251"/>
      <c r="ENN251"/>
      <c r="ENO251"/>
      <c r="ENP251"/>
      <c r="ENQ251"/>
      <c r="ENR251"/>
      <c r="ENS251"/>
      <c r="ENT251"/>
      <c r="ENU251"/>
      <c r="ENV251"/>
      <c r="ENW251"/>
      <c r="ENX251"/>
      <c r="ENY251"/>
      <c r="ENZ251"/>
      <c r="EOA251"/>
      <c r="EOB251"/>
      <c r="EOC251"/>
      <c r="EOD251"/>
      <c r="EOE251"/>
      <c r="EOF251"/>
      <c r="EOG251"/>
      <c r="EOH251"/>
      <c r="EOI251"/>
      <c r="EOJ251"/>
      <c r="EOK251"/>
      <c r="EOL251"/>
      <c r="EOM251"/>
      <c r="EON251"/>
      <c r="EOO251"/>
      <c r="EOP251"/>
      <c r="EOQ251"/>
      <c r="EOR251"/>
      <c r="EOS251"/>
      <c r="EOT251"/>
      <c r="EOU251"/>
      <c r="EOV251"/>
      <c r="EOW251"/>
      <c r="EOX251"/>
      <c r="EOY251"/>
      <c r="EOZ251"/>
      <c r="EPA251"/>
      <c r="EPB251"/>
      <c r="EPC251"/>
      <c r="EPD251"/>
      <c r="EPE251"/>
      <c r="EPF251"/>
      <c r="EPG251"/>
      <c r="EPH251"/>
      <c r="EPI251"/>
      <c r="EPJ251"/>
      <c r="EPK251"/>
      <c r="EPL251"/>
      <c r="EPM251"/>
      <c r="EPN251"/>
      <c r="EPO251"/>
      <c r="EPP251"/>
      <c r="EPQ251"/>
      <c r="EPR251"/>
      <c r="EPS251"/>
      <c r="EPT251"/>
      <c r="EPU251"/>
      <c r="EPV251"/>
      <c r="EPW251"/>
      <c r="EPX251"/>
      <c r="EPY251"/>
      <c r="EPZ251"/>
      <c r="EQA251"/>
      <c r="EQB251"/>
      <c r="EQC251"/>
      <c r="EQD251"/>
      <c r="EQE251"/>
      <c r="EQF251"/>
      <c r="EQG251"/>
      <c r="EQH251"/>
      <c r="EQI251"/>
      <c r="EQJ251"/>
      <c r="EQK251"/>
      <c r="EQL251"/>
      <c r="EQM251"/>
      <c r="EQN251"/>
      <c r="EQO251"/>
      <c r="EQP251"/>
      <c r="EQQ251"/>
      <c r="EQR251"/>
      <c r="EQS251"/>
      <c r="EQT251"/>
      <c r="EQU251"/>
      <c r="EQV251"/>
      <c r="EQW251"/>
      <c r="EQX251"/>
      <c r="EQY251"/>
      <c r="EQZ251"/>
      <c r="ERA251"/>
      <c r="ERB251"/>
      <c r="ERC251"/>
      <c r="ERD251"/>
      <c r="ERE251"/>
      <c r="ERF251"/>
      <c r="ERG251"/>
      <c r="ERH251"/>
      <c r="ERI251"/>
      <c r="ERJ251"/>
      <c r="ERK251"/>
      <c r="ERL251"/>
      <c r="ERM251"/>
      <c r="ERN251"/>
      <c r="ERO251"/>
      <c r="ERP251"/>
      <c r="ERQ251"/>
      <c r="ERR251"/>
      <c r="ERS251"/>
      <c r="ERT251"/>
      <c r="ERU251"/>
      <c r="ERV251"/>
      <c r="ERW251"/>
      <c r="ERX251"/>
      <c r="ERY251"/>
      <c r="ERZ251"/>
      <c r="ESA251"/>
      <c r="ESB251"/>
      <c r="ESC251"/>
      <c r="ESD251"/>
      <c r="ESE251"/>
      <c r="ESF251"/>
      <c r="ESG251"/>
      <c r="ESH251"/>
      <c r="ESI251"/>
      <c r="ESJ251"/>
      <c r="ESK251"/>
      <c r="ESL251"/>
      <c r="ESM251"/>
      <c r="ESN251"/>
      <c r="ESO251"/>
      <c r="ESP251"/>
      <c r="ESQ251"/>
      <c r="ESR251"/>
      <c r="ESS251"/>
      <c r="EST251"/>
      <c r="ESU251"/>
      <c r="ESV251"/>
      <c r="ESW251"/>
      <c r="ESX251"/>
      <c r="ESY251"/>
      <c r="ESZ251"/>
      <c r="ETA251"/>
      <c r="ETB251"/>
      <c r="ETC251"/>
      <c r="ETD251"/>
      <c r="ETE251"/>
      <c r="ETF251"/>
      <c r="ETG251"/>
      <c r="ETH251"/>
      <c r="ETI251"/>
      <c r="ETJ251"/>
      <c r="ETK251"/>
      <c r="ETL251"/>
      <c r="ETM251"/>
      <c r="ETN251"/>
      <c r="ETO251"/>
      <c r="ETP251"/>
      <c r="ETQ251"/>
      <c r="ETR251"/>
      <c r="ETS251"/>
      <c r="ETT251"/>
      <c r="ETU251"/>
      <c r="ETV251"/>
      <c r="ETW251"/>
      <c r="ETX251"/>
      <c r="ETY251"/>
      <c r="ETZ251"/>
      <c r="EUA251"/>
      <c r="EUB251"/>
      <c r="EUC251"/>
      <c r="EUD251"/>
      <c r="EUE251"/>
      <c r="EUF251"/>
      <c r="EUG251"/>
      <c r="EUH251"/>
      <c r="EUI251"/>
      <c r="EUJ251"/>
      <c r="EUK251"/>
      <c r="EUL251"/>
      <c r="EUM251"/>
      <c r="EUN251"/>
      <c r="EUO251"/>
      <c r="EUP251"/>
      <c r="EUQ251"/>
      <c r="EUR251"/>
      <c r="EUS251"/>
      <c r="EUT251"/>
      <c r="EUU251"/>
      <c r="EUV251"/>
      <c r="EUW251"/>
      <c r="EUX251"/>
      <c r="EUY251"/>
      <c r="EUZ251"/>
      <c r="EVA251"/>
      <c r="EVB251"/>
      <c r="EVC251"/>
      <c r="EVD251"/>
      <c r="EVE251"/>
      <c r="EVF251"/>
      <c r="EVG251"/>
      <c r="EVH251"/>
      <c r="EVI251"/>
      <c r="EVJ251"/>
      <c r="EVK251"/>
      <c r="EVL251"/>
      <c r="EVM251"/>
      <c r="EVN251"/>
      <c r="EVO251"/>
      <c r="EVP251"/>
      <c r="EVQ251"/>
      <c r="EVR251"/>
      <c r="EVS251"/>
      <c r="EVT251"/>
      <c r="EVU251"/>
      <c r="EVV251"/>
      <c r="EVW251"/>
      <c r="EVX251"/>
      <c r="EVY251"/>
      <c r="EVZ251"/>
      <c r="EWA251"/>
      <c r="EWB251"/>
      <c r="EWC251"/>
      <c r="EWD251"/>
      <c r="EWE251"/>
      <c r="EWF251"/>
      <c r="EWG251"/>
      <c r="EWH251"/>
      <c r="EWI251"/>
      <c r="EWJ251"/>
      <c r="EWK251"/>
      <c r="EWL251"/>
      <c r="EWM251"/>
      <c r="EWN251"/>
      <c r="EWO251"/>
      <c r="EWP251"/>
      <c r="EWQ251"/>
      <c r="EWR251"/>
      <c r="EWS251"/>
      <c r="EWT251"/>
      <c r="EWU251"/>
      <c r="EWV251"/>
      <c r="EWW251"/>
      <c r="EWX251"/>
      <c r="EWY251"/>
      <c r="EWZ251"/>
      <c r="EXA251"/>
      <c r="EXB251"/>
      <c r="EXC251"/>
      <c r="EXD251"/>
      <c r="EXE251"/>
      <c r="EXF251"/>
      <c r="EXG251"/>
      <c r="EXH251"/>
      <c r="EXI251"/>
      <c r="EXJ251"/>
      <c r="EXK251"/>
      <c r="EXL251"/>
      <c r="EXM251"/>
      <c r="EXN251"/>
      <c r="EXO251"/>
      <c r="EXP251"/>
      <c r="EXQ251"/>
      <c r="EXR251"/>
      <c r="EXS251"/>
      <c r="EXT251"/>
      <c r="EXU251"/>
      <c r="EXV251"/>
      <c r="EXW251"/>
      <c r="EXX251"/>
      <c r="EXY251"/>
      <c r="EXZ251"/>
      <c r="EYA251"/>
      <c r="EYB251"/>
      <c r="EYC251"/>
      <c r="EYD251"/>
      <c r="EYE251"/>
      <c r="EYF251"/>
      <c r="EYG251"/>
      <c r="EYH251"/>
      <c r="EYI251"/>
      <c r="EYJ251"/>
      <c r="EYK251"/>
      <c r="EYL251"/>
      <c r="EYM251"/>
      <c r="EYN251"/>
      <c r="EYO251"/>
      <c r="EYP251"/>
      <c r="EYQ251"/>
      <c r="EYR251"/>
      <c r="EYS251"/>
      <c r="EYT251"/>
      <c r="EYU251"/>
      <c r="EYV251"/>
      <c r="EYW251"/>
      <c r="EYX251"/>
      <c r="EYY251"/>
      <c r="EYZ251"/>
      <c r="EZA251"/>
      <c r="EZB251"/>
      <c r="EZC251"/>
      <c r="EZD251"/>
      <c r="EZE251"/>
      <c r="EZF251"/>
      <c r="EZG251"/>
      <c r="EZH251"/>
      <c r="EZI251"/>
      <c r="EZJ251"/>
      <c r="EZK251"/>
      <c r="EZL251"/>
      <c r="EZM251"/>
      <c r="EZN251"/>
      <c r="EZO251"/>
      <c r="EZP251"/>
      <c r="EZQ251"/>
      <c r="EZR251"/>
      <c r="EZS251"/>
      <c r="EZT251"/>
      <c r="EZU251"/>
      <c r="EZV251"/>
      <c r="EZW251"/>
      <c r="EZX251"/>
      <c r="EZY251"/>
      <c r="EZZ251"/>
      <c r="FAA251"/>
      <c r="FAB251"/>
      <c r="FAC251"/>
      <c r="FAD251"/>
      <c r="FAE251"/>
      <c r="FAF251"/>
      <c r="FAG251"/>
      <c r="FAH251"/>
      <c r="FAI251"/>
      <c r="FAJ251"/>
      <c r="FAK251"/>
      <c r="FAL251"/>
      <c r="FAM251"/>
      <c r="FAN251"/>
      <c r="FAO251"/>
      <c r="FAP251"/>
      <c r="FAQ251"/>
      <c r="FAR251"/>
      <c r="FAS251"/>
      <c r="FAT251"/>
      <c r="FAU251"/>
      <c r="FAV251"/>
      <c r="FAW251"/>
      <c r="FAX251"/>
      <c r="FAY251"/>
      <c r="FAZ251"/>
      <c r="FBA251"/>
      <c r="FBB251"/>
      <c r="FBC251"/>
      <c r="FBD251"/>
      <c r="FBE251"/>
      <c r="FBF251"/>
      <c r="FBG251"/>
      <c r="FBH251"/>
      <c r="FBI251"/>
      <c r="FBJ251"/>
      <c r="FBK251"/>
      <c r="FBL251"/>
      <c r="FBM251"/>
      <c r="FBN251"/>
      <c r="FBO251"/>
      <c r="FBP251"/>
      <c r="FBQ251"/>
      <c r="FBR251"/>
      <c r="FBS251"/>
      <c r="FBT251"/>
      <c r="FBU251"/>
      <c r="FBV251"/>
      <c r="FBW251"/>
      <c r="FBX251"/>
      <c r="FBY251"/>
      <c r="FBZ251"/>
      <c r="FCA251"/>
      <c r="FCB251"/>
      <c r="FCC251"/>
      <c r="FCD251"/>
      <c r="FCE251"/>
      <c r="FCF251"/>
      <c r="FCG251"/>
      <c r="FCH251"/>
      <c r="FCI251"/>
      <c r="FCJ251"/>
      <c r="FCK251"/>
      <c r="FCL251"/>
      <c r="FCM251"/>
      <c r="FCN251"/>
      <c r="FCO251"/>
      <c r="FCP251"/>
      <c r="FCQ251"/>
      <c r="FCR251"/>
      <c r="FCS251"/>
      <c r="FCT251"/>
      <c r="FCU251"/>
      <c r="FCV251"/>
      <c r="FCW251"/>
      <c r="FCX251"/>
      <c r="FCY251"/>
      <c r="FCZ251"/>
      <c r="FDA251"/>
      <c r="FDB251"/>
      <c r="FDC251"/>
      <c r="FDD251"/>
      <c r="FDE251"/>
      <c r="FDF251"/>
      <c r="FDG251"/>
      <c r="FDH251"/>
      <c r="FDI251"/>
      <c r="FDJ251"/>
      <c r="FDK251"/>
      <c r="FDL251"/>
      <c r="FDM251"/>
      <c r="FDN251"/>
      <c r="FDO251"/>
      <c r="FDP251"/>
      <c r="FDQ251"/>
      <c r="FDR251"/>
      <c r="FDS251"/>
      <c r="FDT251"/>
      <c r="FDU251"/>
      <c r="FDV251"/>
      <c r="FDW251"/>
      <c r="FDX251"/>
      <c r="FDY251"/>
      <c r="FDZ251"/>
      <c r="FEA251"/>
      <c r="FEB251"/>
      <c r="FEC251"/>
      <c r="FED251"/>
      <c r="FEE251"/>
      <c r="FEF251"/>
      <c r="FEG251"/>
      <c r="FEH251"/>
      <c r="FEI251"/>
      <c r="FEJ251"/>
      <c r="FEK251"/>
      <c r="FEL251"/>
      <c r="FEM251"/>
      <c r="FEN251"/>
      <c r="FEO251"/>
      <c r="FEP251"/>
      <c r="FEQ251"/>
      <c r="FER251"/>
      <c r="FES251"/>
      <c r="FET251"/>
      <c r="FEU251"/>
      <c r="FEV251"/>
      <c r="FEW251"/>
      <c r="FEX251"/>
      <c r="FEY251"/>
      <c r="FEZ251"/>
      <c r="FFA251"/>
      <c r="FFB251"/>
      <c r="FFC251"/>
      <c r="FFD251"/>
      <c r="FFE251"/>
      <c r="FFF251"/>
      <c r="FFG251"/>
      <c r="FFH251"/>
      <c r="FFI251"/>
      <c r="FFJ251"/>
      <c r="FFK251"/>
      <c r="FFL251"/>
      <c r="FFM251"/>
      <c r="FFN251"/>
      <c r="FFO251"/>
      <c r="FFP251"/>
      <c r="FFQ251"/>
      <c r="FFR251"/>
      <c r="FFS251"/>
      <c r="FFT251"/>
      <c r="FFU251"/>
      <c r="FFV251"/>
      <c r="FFW251"/>
      <c r="FFX251"/>
      <c r="FFY251"/>
      <c r="FFZ251"/>
      <c r="FGA251"/>
      <c r="FGB251"/>
      <c r="FGC251"/>
      <c r="FGD251"/>
      <c r="FGE251"/>
      <c r="FGF251"/>
      <c r="FGG251"/>
      <c r="FGH251"/>
      <c r="FGI251"/>
      <c r="FGJ251"/>
      <c r="FGK251"/>
      <c r="FGL251"/>
      <c r="FGM251"/>
      <c r="FGN251"/>
      <c r="FGO251"/>
      <c r="FGP251"/>
      <c r="FGQ251"/>
      <c r="FGR251"/>
      <c r="FGS251"/>
      <c r="FGT251"/>
      <c r="FGU251"/>
      <c r="FGV251"/>
      <c r="FGW251"/>
      <c r="FGX251"/>
      <c r="FGY251"/>
      <c r="FGZ251"/>
      <c r="FHA251"/>
      <c r="FHB251"/>
      <c r="FHC251"/>
      <c r="FHD251"/>
      <c r="FHE251"/>
      <c r="FHF251"/>
      <c r="FHG251"/>
      <c r="FHH251"/>
      <c r="FHI251"/>
      <c r="FHJ251"/>
      <c r="FHK251"/>
      <c r="FHL251"/>
      <c r="FHM251"/>
      <c r="FHN251"/>
      <c r="FHO251"/>
      <c r="FHP251"/>
      <c r="FHQ251"/>
      <c r="FHR251"/>
      <c r="FHS251"/>
      <c r="FHT251"/>
      <c r="FHU251"/>
      <c r="FHV251"/>
      <c r="FHW251"/>
      <c r="FHX251"/>
      <c r="FHY251"/>
      <c r="FHZ251"/>
      <c r="FIA251"/>
      <c r="FIB251"/>
      <c r="FIC251"/>
      <c r="FID251"/>
      <c r="FIE251"/>
      <c r="FIF251"/>
      <c r="FIG251"/>
      <c r="FIH251"/>
      <c r="FII251"/>
      <c r="FIJ251"/>
      <c r="FIK251"/>
      <c r="FIL251"/>
      <c r="FIM251"/>
      <c r="FIN251"/>
      <c r="FIO251"/>
      <c r="FIP251"/>
      <c r="FIQ251"/>
      <c r="FIR251"/>
      <c r="FIS251"/>
      <c r="FIT251"/>
      <c r="FIU251"/>
      <c r="FIV251"/>
      <c r="FIW251"/>
      <c r="FIX251"/>
      <c r="FIY251"/>
      <c r="FIZ251"/>
      <c r="FJA251"/>
      <c r="FJB251"/>
      <c r="FJC251"/>
      <c r="FJD251"/>
      <c r="FJE251"/>
      <c r="FJF251"/>
      <c r="FJG251"/>
      <c r="FJH251"/>
      <c r="FJI251"/>
      <c r="FJJ251"/>
      <c r="FJK251"/>
      <c r="FJL251"/>
      <c r="FJM251"/>
      <c r="FJN251"/>
      <c r="FJO251"/>
      <c r="FJP251"/>
      <c r="FJQ251"/>
      <c r="FJR251"/>
      <c r="FJS251"/>
      <c r="FJT251"/>
      <c r="FJU251"/>
      <c r="FJV251"/>
      <c r="FJW251"/>
      <c r="FJX251"/>
      <c r="FJY251"/>
      <c r="FJZ251"/>
      <c r="FKA251"/>
      <c r="FKB251"/>
      <c r="FKC251"/>
      <c r="FKD251"/>
      <c r="FKE251"/>
      <c r="FKF251"/>
      <c r="FKG251"/>
      <c r="FKH251"/>
      <c r="FKI251"/>
      <c r="FKJ251"/>
      <c r="FKK251"/>
      <c r="FKL251"/>
      <c r="FKM251"/>
      <c r="FKN251"/>
      <c r="FKO251"/>
      <c r="FKP251"/>
      <c r="FKQ251"/>
      <c r="FKR251"/>
      <c r="FKS251"/>
      <c r="FKT251"/>
      <c r="FKU251"/>
      <c r="FKV251"/>
      <c r="FKW251"/>
      <c r="FKX251"/>
      <c r="FKY251"/>
      <c r="FKZ251"/>
      <c r="FLA251"/>
      <c r="FLB251"/>
      <c r="FLC251"/>
      <c r="FLD251"/>
      <c r="FLE251"/>
      <c r="FLF251"/>
      <c r="FLG251"/>
      <c r="FLH251"/>
      <c r="FLI251"/>
      <c r="FLJ251"/>
      <c r="FLK251"/>
      <c r="FLL251"/>
      <c r="FLM251"/>
      <c r="FLN251"/>
      <c r="FLO251"/>
      <c r="FLP251"/>
      <c r="FLQ251"/>
      <c r="FLR251"/>
      <c r="FLS251"/>
      <c r="FLT251"/>
      <c r="FLU251"/>
      <c r="FLV251"/>
      <c r="FLW251"/>
      <c r="FLX251"/>
      <c r="FLY251"/>
      <c r="FLZ251"/>
      <c r="FMA251"/>
      <c r="FMB251"/>
      <c r="FMC251"/>
      <c r="FMD251"/>
      <c r="FME251"/>
      <c r="FMF251"/>
      <c r="FMG251"/>
      <c r="FMH251"/>
      <c r="FMI251"/>
      <c r="FMJ251"/>
      <c r="FMK251"/>
      <c r="FML251"/>
      <c r="FMM251"/>
      <c r="FMN251"/>
      <c r="FMO251"/>
      <c r="FMP251"/>
      <c r="FMQ251"/>
      <c r="FMR251"/>
      <c r="FMS251"/>
      <c r="FMT251"/>
      <c r="FMU251"/>
      <c r="FMV251"/>
      <c r="FMW251"/>
      <c r="FMX251"/>
      <c r="FMY251"/>
      <c r="FMZ251"/>
      <c r="FNA251"/>
      <c r="FNB251"/>
      <c r="FNC251"/>
      <c r="FND251"/>
      <c r="FNE251"/>
      <c r="FNF251"/>
      <c r="FNG251"/>
      <c r="FNH251"/>
      <c r="FNI251"/>
      <c r="FNJ251"/>
      <c r="FNK251"/>
      <c r="FNL251"/>
      <c r="FNM251"/>
      <c r="FNN251"/>
      <c r="FNO251"/>
      <c r="FNP251"/>
      <c r="FNQ251"/>
      <c r="FNR251"/>
      <c r="FNS251"/>
      <c r="FNT251"/>
      <c r="FNU251"/>
      <c r="FNV251"/>
      <c r="FNW251"/>
      <c r="FNX251"/>
      <c r="FNY251"/>
      <c r="FNZ251"/>
      <c r="FOA251"/>
      <c r="FOB251"/>
      <c r="FOC251"/>
      <c r="FOD251"/>
      <c r="FOE251"/>
      <c r="FOF251"/>
      <c r="FOG251"/>
      <c r="FOH251"/>
      <c r="FOI251"/>
      <c r="FOJ251"/>
      <c r="FOK251"/>
      <c r="FOL251"/>
      <c r="FOM251"/>
      <c r="FON251"/>
      <c r="FOO251"/>
      <c r="FOP251"/>
      <c r="FOQ251"/>
      <c r="FOR251"/>
      <c r="FOS251"/>
      <c r="FOT251"/>
      <c r="FOU251"/>
      <c r="FOV251"/>
      <c r="FOW251"/>
      <c r="FOX251"/>
      <c r="FOY251"/>
      <c r="FOZ251"/>
      <c r="FPA251"/>
      <c r="FPB251"/>
      <c r="FPC251"/>
      <c r="FPD251"/>
      <c r="FPE251"/>
      <c r="FPF251"/>
      <c r="FPG251"/>
      <c r="FPH251"/>
      <c r="FPI251"/>
      <c r="FPJ251"/>
      <c r="FPK251"/>
      <c r="FPL251"/>
      <c r="FPM251"/>
      <c r="FPN251"/>
      <c r="FPO251"/>
      <c r="FPP251"/>
      <c r="FPQ251"/>
      <c r="FPR251"/>
      <c r="FPS251"/>
      <c r="FPT251"/>
      <c r="FPU251"/>
      <c r="FPV251"/>
      <c r="FPW251"/>
      <c r="FPX251"/>
      <c r="FPY251"/>
      <c r="FPZ251"/>
      <c r="FQA251"/>
      <c r="FQB251"/>
      <c r="FQC251"/>
      <c r="FQD251"/>
      <c r="FQE251"/>
      <c r="FQF251"/>
      <c r="FQG251"/>
      <c r="FQH251"/>
      <c r="FQI251"/>
      <c r="FQJ251"/>
      <c r="FQK251"/>
      <c r="FQL251"/>
      <c r="FQM251"/>
      <c r="FQN251"/>
      <c r="FQO251"/>
      <c r="FQP251"/>
      <c r="FQQ251"/>
      <c r="FQR251"/>
      <c r="FQS251"/>
      <c r="FQT251"/>
      <c r="FQU251"/>
      <c r="FQV251"/>
      <c r="FQW251"/>
      <c r="FQX251"/>
      <c r="FQY251"/>
      <c r="FQZ251"/>
      <c r="FRA251"/>
      <c r="FRB251"/>
      <c r="FRC251"/>
      <c r="FRD251"/>
      <c r="FRE251"/>
      <c r="FRF251"/>
      <c r="FRG251"/>
      <c r="FRH251"/>
      <c r="FRI251"/>
      <c r="FRJ251"/>
      <c r="FRK251"/>
      <c r="FRL251"/>
      <c r="FRM251"/>
      <c r="FRN251"/>
      <c r="FRO251"/>
      <c r="FRP251"/>
      <c r="FRQ251"/>
      <c r="FRR251"/>
      <c r="FRS251"/>
      <c r="FRT251"/>
      <c r="FRU251"/>
      <c r="FRV251"/>
      <c r="FRW251"/>
      <c r="FRX251"/>
      <c r="FRY251"/>
      <c r="FRZ251"/>
      <c r="FSA251"/>
      <c r="FSB251"/>
      <c r="FSC251"/>
      <c r="FSD251"/>
      <c r="FSE251"/>
      <c r="FSF251"/>
      <c r="FSG251"/>
      <c r="FSH251"/>
      <c r="FSI251"/>
      <c r="FSJ251"/>
      <c r="FSK251"/>
      <c r="FSL251"/>
      <c r="FSM251"/>
      <c r="FSN251"/>
      <c r="FSO251"/>
      <c r="FSP251"/>
      <c r="FSQ251"/>
      <c r="FSR251"/>
      <c r="FSS251"/>
      <c r="FST251"/>
      <c r="FSU251"/>
      <c r="FSV251"/>
      <c r="FSW251"/>
      <c r="FSX251"/>
      <c r="FSY251"/>
      <c r="FSZ251"/>
      <c r="FTA251"/>
      <c r="FTB251"/>
      <c r="FTC251"/>
      <c r="FTD251"/>
      <c r="FTE251"/>
      <c r="FTF251"/>
      <c r="FTG251"/>
      <c r="FTH251"/>
      <c r="FTI251"/>
      <c r="FTJ251"/>
      <c r="FTK251"/>
      <c r="FTL251"/>
      <c r="FTM251"/>
      <c r="FTN251"/>
      <c r="FTO251"/>
      <c r="FTP251"/>
      <c r="FTQ251"/>
      <c r="FTR251"/>
      <c r="FTS251"/>
      <c r="FTT251"/>
      <c r="FTU251"/>
      <c r="FTV251"/>
      <c r="FTW251"/>
      <c r="FTX251"/>
      <c r="FTY251"/>
      <c r="FTZ251"/>
      <c r="FUA251"/>
      <c r="FUB251"/>
      <c r="FUC251"/>
      <c r="FUD251"/>
      <c r="FUE251"/>
      <c r="FUF251"/>
      <c r="FUG251"/>
      <c r="FUH251"/>
      <c r="FUI251"/>
      <c r="FUJ251"/>
      <c r="FUK251"/>
      <c r="FUL251"/>
      <c r="FUM251"/>
      <c r="FUN251"/>
      <c r="FUO251"/>
      <c r="FUP251"/>
      <c r="FUQ251"/>
      <c r="FUR251"/>
      <c r="FUS251"/>
      <c r="FUT251"/>
      <c r="FUU251"/>
      <c r="FUV251"/>
      <c r="FUW251"/>
      <c r="FUX251"/>
      <c r="FUY251"/>
      <c r="FUZ251"/>
      <c r="FVA251"/>
      <c r="FVB251"/>
      <c r="FVC251"/>
      <c r="FVD251"/>
      <c r="FVE251"/>
      <c r="FVF251"/>
      <c r="FVG251"/>
      <c r="FVH251"/>
      <c r="FVI251"/>
      <c r="FVJ251"/>
      <c r="FVK251"/>
      <c r="FVL251"/>
      <c r="FVM251"/>
      <c r="FVN251"/>
      <c r="FVO251"/>
      <c r="FVP251"/>
      <c r="FVQ251"/>
      <c r="FVR251"/>
      <c r="FVS251"/>
      <c r="FVT251"/>
      <c r="FVU251"/>
      <c r="FVV251"/>
      <c r="FVW251"/>
      <c r="FVX251"/>
      <c r="FVY251"/>
      <c r="FVZ251"/>
      <c r="FWA251"/>
      <c r="FWB251"/>
      <c r="FWC251"/>
      <c r="FWD251"/>
      <c r="FWE251"/>
      <c r="FWF251"/>
      <c r="FWG251"/>
      <c r="FWH251"/>
      <c r="FWI251"/>
      <c r="FWJ251"/>
      <c r="FWK251"/>
      <c r="FWL251"/>
      <c r="FWM251"/>
      <c r="FWN251"/>
      <c r="FWO251"/>
      <c r="FWP251"/>
      <c r="FWQ251"/>
      <c r="FWR251"/>
      <c r="FWS251"/>
      <c r="FWT251"/>
      <c r="FWU251"/>
      <c r="FWV251"/>
      <c r="FWW251"/>
      <c r="FWX251"/>
      <c r="FWY251"/>
      <c r="FWZ251"/>
      <c r="FXA251"/>
      <c r="FXB251"/>
      <c r="FXC251"/>
      <c r="FXD251"/>
      <c r="FXE251"/>
      <c r="FXF251"/>
      <c r="FXG251"/>
      <c r="FXH251"/>
      <c r="FXI251"/>
      <c r="FXJ251"/>
      <c r="FXK251"/>
      <c r="FXL251"/>
      <c r="FXM251"/>
      <c r="FXN251"/>
      <c r="FXO251"/>
      <c r="FXP251"/>
      <c r="FXQ251"/>
      <c r="FXR251"/>
      <c r="FXS251"/>
      <c r="FXT251"/>
      <c r="FXU251"/>
      <c r="FXV251"/>
      <c r="FXW251"/>
      <c r="FXX251"/>
      <c r="FXY251"/>
      <c r="FXZ251"/>
      <c r="FYA251"/>
      <c r="FYB251"/>
      <c r="FYC251"/>
      <c r="FYD251"/>
      <c r="FYE251"/>
      <c r="FYF251"/>
      <c r="FYG251"/>
      <c r="FYH251"/>
      <c r="FYI251"/>
      <c r="FYJ251"/>
      <c r="FYK251"/>
      <c r="FYL251"/>
      <c r="FYM251"/>
      <c r="FYN251"/>
      <c r="FYO251"/>
      <c r="FYP251"/>
      <c r="FYQ251"/>
      <c r="FYR251"/>
      <c r="FYS251"/>
      <c r="FYT251"/>
      <c r="FYU251"/>
      <c r="FYV251"/>
      <c r="FYW251"/>
      <c r="FYX251"/>
      <c r="FYY251"/>
      <c r="FYZ251"/>
      <c r="FZA251"/>
      <c r="FZB251"/>
      <c r="FZC251"/>
      <c r="FZD251"/>
      <c r="FZE251"/>
      <c r="FZF251"/>
      <c r="FZG251"/>
      <c r="FZH251"/>
      <c r="FZI251"/>
      <c r="FZJ251"/>
      <c r="FZK251"/>
      <c r="FZL251"/>
      <c r="FZM251"/>
      <c r="FZN251"/>
      <c r="FZO251"/>
      <c r="FZP251"/>
      <c r="FZQ251"/>
      <c r="FZR251"/>
      <c r="FZS251"/>
      <c r="FZT251"/>
      <c r="FZU251"/>
      <c r="FZV251"/>
      <c r="FZW251"/>
      <c r="FZX251"/>
      <c r="FZY251"/>
      <c r="FZZ251"/>
      <c r="GAA251"/>
      <c r="GAB251"/>
      <c r="GAC251"/>
      <c r="GAD251"/>
      <c r="GAE251"/>
      <c r="GAF251"/>
      <c r="GAG251"/>
      <c r="GAH251"/>
      <c r="GAI251"/>
      <c r="GAJ251"/>
      <c r="GAK251"/>
      <c r="GAL251"/>
      <c r="GAM251"/>
      <c r="GAN251"/>
      <c r="GAO251"/>
      <c r="GAP251"/>
      <c r="GAQ251"/>
      <c r="GAR251"/>
      <c r="GAS251"/>
      <c r="GAT251"/>
      <c r="GAU251"/>
      <c r="GAV251"/>
      <c r="GAW251"/>
      <c r="GAX251"/>
      <c r="GAY251"/>
      <c r="GAZ251"/>
      <c r="GBA251"/>
      <c r="GBB251"/>
      <c r="GBC251"/>
      <c r="GBD251"/>
      <c r="GBE251"/>
      <c r="GBF251"/>
      <c r="GBG251"/>
      <c r="GBH251"/>
      <c r="GBI251"/>
      <c r="GBJ251"/>
      <c r="GBK251"/>
      <c r="GBL251"/>
      <c r="GBM251"/>
      <c r="GBN251"/>
      <c r="GBO251"/>
      <c r="GBP251"/>
      <c r="GBQ251"/>
      <c r="GBR251"/>
      <c r="GBS251"/>
      <c r="GBT251"/>
      <c r="GBU251"/>
      <c r="GBV251"/>
      <c r="GBW251"/>
      <c r="GBX251"/>
      <c r="GBY251"/>
      <c r="GBZ251"/>
      <c r="GCA251"/>
      <c r="GCB251"/>
      <c r="GCC251"/>
      <c r="GCD251"/>
      <c r="GCE251"/>
      <c r="GCF251"/>
      <c r="GCG251"/>
      <c r="GCH251"/>
      <c r="GCI251"/>
      <c r="GCJ251"/>
      <c r="GCK251"/>
      <c r="GCL251"/>
      <c r="GCM251"/>
      <c r="GCN251"/>
      <c r="GCO251"/>
      <c r="GCP251"/>
      <c r="GCQ251"/>
      <c r="GCR251"/>
      <c r="GCS251"/>
      <c r="GCT251"/>
      <c r="GCU251"/>
      <c r="GCV251"/>
      <c r="GCW251"/>
      <c r="GCX251"/>
      <c r="GCY251"/>
      <c r="GCZ251"/>
      <c r="GDA251"/>
      <c r="GDB251"/>
      <c r="GDC251"/>
      <c r="GDD251"/>
      <c r="GDE251"/>
      <c r="GDF251"/>
      <c r="GDG251"/>
      <c r="GDH251"/>
      <c r="GDI251"/>
      <c r="GDJ251"/>
      <c r="GDK251"/>
      <c r="GDL251"/>
      <c r="GDM251"/>
      <c r="GDN251"/>
      <c r="GDO251"/>
      <c r="GDP251"/>
      <c r="GDQ251"/>
      <c r="GDR251"/>
      <c r="GDS251"/>
      <c r="GDT251"/>
      <c r="GDU251"/>
      <c r="GDV251"/>
      <c r="GDW251"/>
      <c r="GDX251"/>
      <c r="GDY251"/>
      <c r="GDZ251"/>
      <c r="GEA251"/>
      <c r="GEB251"/>
      <c r="GEC251"/>
      <c r="GED251"/>
      <c r="GEE251"/>
      <c r="GEF251"/>
      <c r="GEG251"/>
      <c r="GEH251"/>
      <c r="GEI251"/>
      <c r="GEJ251"/>
      <c r="GEK251"/>
      <c r="GEL251"/>
      <c r="GEM251"/>
      <c r="GEN251"/>
      <c r="GEO251"/>
      <c r="GEP251"/>
      <c r="GEQ251"/>
      <c r="GER251"/>
      <c r="GES251"/>
      <c r="GET251"/>
      <c r="GEU251"/>
      <c r="GEV251"/>
      <c r="GEW251"/>
      <c r="GEX251"/>
      <c r="GEY251"/>
      <c r="GEZ251"/>
      <c r="GFA251"/>
      <c r="GFB251"/>
      <c r="GFC251"/>
      <c r="GFD251"/>
      <c r="GFE251"/>
      <c r="GFF251"/>
      <c r="GFG251"/>
      <c r="GFH251"/>
      <c r="GFI251"/>
      <c r="GFJ251"/>
      <c r="GFK251"/>
      <c r="GFL251"/>
      <c r="GFM251"/>
      <c r="GFN251"/>
      <c r="GFO251"/>
      <c r="GFP251"/>
      <c r="GFQ251"/>
      <c r="GFR251"/>
      <c r="GFS251"/>
      <c r="GFT251"/>
      <c r="GFU251"/>
      <c r="GFV251"/>
      <c r="GFW251"/>
      <c r="GFX251"/>
      <c r="GFY251"/>
      <c r="GFZ251"/>
      <c r="GGA251"/>
      <c r="GGB251"/>
      <c r="GGC251"/>
      <c r="GGD251"/>
      <c r="GGE251"/>
      <c r="GGF251"/>
      <c r="GGG251"/>
      <c r="GGH251"/>
      <c r="GGI251"/>
      <c r="GGJ251"/>
      <c r="GGK251"/>
      <c r="GGL251"/>
      <c r="GGM251"/>
      <c r="GGN251"/>
      <c r="GGO251"/>
      <c r="GGP251"/>
      <c r="GGQ251"/>
      <c r="GGR251"/>
      <c r="GGS251"/>
      <c r="GGT251"/>
      <c r="GGU251"/>
      <c r="GGV251"/>
      <c r="GGW251"/>
      <c r="GGX251"/>
      <c r="GGY251"/>
      <c r="GGZ251"/>
      <c r="GHA251"/>
      <c r="GHB251"/>
      <c r="GHC251"/>
      <c r="GHD251"/>
      <c r="GHE251"/>
      <c r="GHF251"/>
      <c r="GHG251"/>
      <c r="GHH251"/>
      <c r="GHI251"/>
      <c r="GHJ251"/>
      <c r="GHK251"/>
      <c r="GHL251"/>
      <c r="GHM251"/>
      <c r="GHN251"/>
      <c r="GHO251"/>
      <c r="GHP251"/>
      <c r="GHQ251"/>
      <c r="GHR251"/>
      <c r="GHS251"/>
      <c r="GHT251"/>
      <c r="GHU251"/>
      <c r="GHV251"/>
      <c r="GHW251"/>
      <c r="GHX251"/>
      <c r="GHY251"/>
      <c r="GHZ251"/>
      <c r="GIA251"/>
      <c r="GIB251"/>
      <c r="GIC251"/>
      <c r="GID251"/>
      <c r="GIE251"/>
      <c r="GIF251"/>
      <c r="GIG251"/>
      <c r="GIH251"/>
      <c r="GII251"/>
      <c r="GIJ251"/>
      <c r="GIK251"/>
      <c r="GIL251"/>
      <c r="GIM251"/>
      <c r="GIN251"/>
      <c r="GIO251"/>
      <c r="GIP251"/>
      <c r="GIQ251"/>
      <c r="GIR251"/>
      <c r="GIS251"/>
      <c r="GIT251"/>
      <c r="GIU251"/>
      <c r="GIV251"/>
      <c r="GIW251"/>
      <c r="GIX251"/>
      <c r="GIY251"/>
      <c r="GIZ251"/>
      <c r="GJA251"/>
      <c r="GJB251"/>
      <c r="GJC251"/>
      <c r="GJD251"/>
      <c r="GJE251"/>
      <c r="GJF251"/>
      <c r="GJG251"/>
      <c r="GJH251"/>
      <c r="GJI251"/>
      <c r="GJJ251"/>
      <c r="GJK251"/>
      <c r="GJL251"/>
      <c r="GJM251"/>
      <c r="GJN251"/>
      <c r="GJO251"/>
      <c r="GJP251"/>
      <c r="GJQ251"/>
      <c r="GJR251"/>
      <c r="GJS251"/>
      <c r="GJT251"/>
      <c r="GJU251"/>
      <c r="GJV251"/>
      <c r="GJW251"/>
      <c r="GJX251"/>
      <c r="GJY251"/>
      <c r="GJZ251"/>
      <c r="GKA251"/>
      <c r="GKB251"/>
      <c r="GKC251"/>
      <c r="GKD251"/>
      <c r="GKE251"/>
      <c r="GKF251"/>
      <c r="GKG251"/>
      <c r="GKH251"/>
      <c r="GKI251"/>
      <c r="GKJ251"/>
      <c r="GKK251"/>
      <c r="GKL251"/>
      <c r="GKM251"/>
      <c r="GKN251"/>
      <c r="GKO251"/>
      <c r="GKP251"/>
      <c r="GKQ251"/>
      <c r="GKR251"/>
      <c r="GKS251"/>
      <c r="GKT251"/>
      <c r="GKU251"/>
      <c r="GKV251"/>
      <c r="GKW251"/>
      <c r="GKX251"/>
      <c r="GKY251"/>
      <c r="GKZ251"/>
      <c r="GLA251"/>
      <c r="GLB251"/>
      <c r="GLC251"/>
      <c r="GLD251"/>
      <c r="GLE251"/>
      <c r="GLF251"/>
      <c r="GLG251"/>
      <c r="GLH251"/>
      <c r="GLI251"/>
      <c r="GLJ251"/>
      <c r="GLK251"/>
      <c r="GLL251"/>
      <c r="GLM251"/>
      <c r="GLN251"/>
      <c r="GLO251"/>
      <c r="GLP251"/>
      <c r="GLQ251"/>
      <c r="GLR251"/>
      <c r="GLS251"/>
      <c r="GLT251"/>
      <c r="GLU251"/>
      <c r="GLV251"/>
      <c r="GLW251"/>
      <c r="GLX251"/>
      <c r="GLY251"/>
      <c r="GLZ251"/>
      <c r="GMA251"/>
      <c r="GMB251"/>
      <c r="GMC251"/>
      <c r="GMD251"/>
      <c r="GME251"/>
      <c r="GMF251"/>
      <c r="GMG251"/>
      <c r="GMH251"/>
      <c r="GMI251"/>
      <c r="GMJ251"/>
      <c r="GMK251"/>
      <c r="GML251"/>
      <c r="GMM251"/>
      <c r="GMN251"/>
      <c r="GMO251"/>
      <c r="GMP251"/>
      <c r="GMQ251"/>
      <c r="GMR251"/>
      <c r="GMS251"/>
      <c r="GMT251"/>
      <c r="GMU251"/>
      <c r="GMV251"/>
      <c r="GMW251"/>
      <c r="GMX251"/>
      <c r="GMY251"/>
      <c r="GMZ251"/>
      <c r="GNA251"/>
      <c r="GNB251"/>
      <c r="GNC251"/>
      <c r="GND251"/>
      <c r="GNE251"/>
      <c r="GNF251"/>
      <c r="GNG251"/>
      <c r="GNH251"/>
      <c r="GNI251"/>
      <c r="GNJ251"/>
      <c r="GNK251"/>
      <c r="GNL251"/>
      <c r="GNM251"/>
      <c r="GNN251"/>
      <c r="GNO251"/>
      <c r="GNP251"/>
      <c r="GNQ251"/>
      <c r="GNR251"/>
      <c r="GNS251"/>
      <c r="GNT251"/>
      <c r="GNU251"/>
      <c r="GNV251"/>
      <c r="GNW251"/>
      <c r="GNX251"/>
      <c r="GNY251"/>
      <c r="GNZ251"/>
      <c r="GOA251"/>
      <c r="GOB251"/>
      <c r="GOC251"/>
      <c r="GOD251"/>
      <c r="GOE251"/>
      <c r="GOF251"/>
      <c r="GOG251"/>
      <c r="GOH251"/>
      <c r="GOI251"/>
      <c r="GOJ251"/>
      <c r="GOK251"/>
      <c r="GOL251"/>
      <c r="GOM251"/>
      <c r="GON251"/>
      <c r="GOO251"/>
      <c r="GOP251"/>
      <c r="GOQ251"/>
      <c r="GOR251"/>
      <c r="GOS251"/>
      <c r="GOT251"/>
      <c r="GOU251"/>
      <c r="GOV251"/>
      <c r="GOW251"/>
      <c r="GOX251"/>
      <c r="GOY251"/>
      <c r="GOZ251"/>
      <c r="GPA251"/>
      <c r="GPB251"/>
      <c r="GPC251"/>
      <c r="GPD251"/>
      <c r="GPE251"/>
      <c r="GPF251"/>
      <c r="GPG251"/>
      <c r="GPH251"/>
      <c r="GPI251"/>
      <c r="GPJ251"/>
      <c r="GPK251"/>
      <c r="GPL251"/>
      <c r="GPM251"/>
      <c r="GPN251"/>
      <c r="GPO251"/>
      <c r="GPP251"/>
      <c r="GPQ251"/>
      <c r="GPR251"/>
      <c r="GPS251"/>
      <c r="GPT251"/>
      <c r="GPU251"/>
      <c r="GPV251"/>
      <c r="GPW251"/>
      <c r="GPX251"/>
      <c r="GPY251"/>
      <c r="GPZ251"/>
      <c r="GQA251"/>
      <c r="GQB251"/>
      <c r="GQC251"/>
      <c r="GQD251"/>
      <c r="GQE251"/>
      <c r="GQF251"/>
      <c r="GQG251"/>
      <c r="GQH251"/>
      <c r="GQI251"/>
      <c r="GQJ251"/>
      <c r="GQK251"/>
      <c r="GQL251"/>
      <c r="GQM251"/>
      <c r="GQN251"/>
      <c r="GQO251"/>
      <c r="GQP251"/>
      <c r="GQQ251"/>
      <c r="GQR251"/>
      <c r="GQS251"/>
      <c r="GQT251"/>
      <c r="GQU251"/>
      <c r="GQV251"/>
      <c r="GQW251"/>
      <c r="GQX251"/>
      <c r="GQY251"/>
      <c r="GQZ251"/>
      <c r="GRA251"/>
      <c r="GRB251"/>
      <c r="GRC251"/>
      <c r="GRD251"/>
      <c r="GRE251"/>
      <c r="GRF251"/>
      <c r="GRG251"/>
      <c r="GRH251"/>
      <c r="GRI251"/>
      <c r="GRJ251"/>
      <c r="GRK251"/>
      <c r="GRL251"/>
      <c r="GRM251"/>
      <c r="GRN251"/>
      <c r="GRO251"/>
      <c r="GRP251"/>
      <c r="GRQ251"/>
      <c r="GRR251"/>
      <c r="GRS251"/>
      <c r="GRT251"/>
      <c r="GRU251"/>
      <c r="GRV251"/>
      <c r="GRW251"/>
      <c r="GRX251"/>
      <c r="GRY251"/>
      <c r="GRZ251"/>
      <c r="GSA251"/>
      <c r="GSB251"/>
      <c r="GSC251"/>
      <c r="GSD251"/>
      <c r="GSE251"/>
      <c r="GSF251"/>
      <c r="GSG251"/>
      <c r="GSH251"/>
      <c r="GSI251"/>
      <c r="GSJ251"/>
      <c r="GSK251"/>
      <c r="GSL251"/>
      <c r="GSM251"/>
      <c r="GSN251"/>
      <c r="GSO251"/>
      <c r="GSP251"/>
      <c r="GSQ251"/>
      <c r="GSR251"/>
      <c r="GSS251"/>
      <c r="GST251"/>
      <c r="GSU251"/>
      <c r="GSV251"/>
      <c r="GSW251"/>
      <c r="GSX251"/>
      <c r="GSY251"/>
      <c r="GSZ251"/>
      <c r="GTA251"/>
      <c r="GTB251"/>
      <c r="GTC251"/>
      <c r="GTD251"/>
      <c r="GTE251"/>
      <c r="GTF251"/>
      <c r="GTG251"/>
      <c r="GTH251"/>
      <c r="GTI251"/>
      <c r="GTJ251"/>
      <c r="GTK251"/>
      <c r="GTL251"/>
      <c r="GTM251"/>
      <c r="GTN251"/>
      <c r="GTO251"/>
      <c r="GTP251"/>
      <c r="GTQ251"/>
      <c r="GTR251"/>
      <c r="GTS251"/>
      <c r="GTT251"/>
      <c r="GTU251"/>
      <c r="GTV251"/>
      <c r="GTW251"/>
      <c r="GTX251"/>
      <c r="GTY251"/>
      <c r="GTZ251"/>
      <c r="GUA251"/>
      <c r="GUB251"/>
      <c r="GUC251"/>
      <c r="GUD251"/>
      <c r="GUE251"/>
      <c r="GUF251"/>
      <c r="GUG251"/>
      <c r="GUH251"/>
      <c r="GUI251"/>
      <c r="GUJ251"/>
      <c r="GUK251"/>
      <c r="GUL251"/>
      <c r="GUM251"/>
      <c r="GUN251"/>
      <c r="GUO251"/>
      <c r="GUP251"/>
      <c r="GUQ251"/>
      <c r="GUR251"/>
      <c r="GUS251"/>
      <c r="GUT251"/>
      <c r="GUU251"/>
      <c r="GUV251"/>
      <c r="GUW251"/>
      <c r="GUX251"/>
      <c r="GUY251"/>
      <c r="GUZ251"/>
      <c r="GVA251"/>
      <c r="GVB251"/>
      <c r="GVC251"/>
      <c r="GVD251"/>
      <c r="GVE251"/>
      <c r="GVF251"/>
      <c r="GVG251"/>
      <c r="GVH251"/>
      <c r="GVI251"/>
      <c r="GVJ251"/>
      <c r="GVK251"/>
      <c r="GVL251"/>
      <c r="GVM251"/>
      <c r="GVN251"/>
      <c r="GVO251"/>
      <c r="GVP251"/>
      <c r="GVQ251"/>
      <c r="GVR251"/>
      <c r="GVS251"/>
      <c r="GVT251"/>
      <c r="GVU251"/>
      <c r="GVV251"/>
      <c r="GVW251"/>
      <c r="GVX251"/>
      <c r="GVY251"/>
      <c r="GVZ251"/>
      <c r="GWA251"/>
      <c r="GWB251"/>
      <c r="GWC251"/>
      <c r="GWD251"/>
      <c r="GWE251"/>
      <c r="GWF251"/>
      <c r="GWG251"/>
      <c r="GWH251"/>
      <c r="GWI251"/>
      <c r="GWJ251"/>
      <c r="GWK251"/>
      <c r="GWL251"/>
      <c r="GWM251"/>
      <c r="GWN251"/>
      <c r="GWO251"/>
      <c r="GWP251"/>
      <c r="GWQ251"/>
      <c r="GWR251"/>
      <c r="GWS251"/>
      <c r="GWT251"/>
      <c r="GWU251"/>
      <c r="GWV251"/>
      <c r="GWW251"/>
      <c r="GWX251"/>
      <c r="GWY251"/>
      <c r="GWZ251"/>
      <c r="GXA251"/>
      <c r="GXB251"/>
      <c r="GXC251"/>
      <c r="GXD251"/>
      <c r="GXE251"/>
      <c r="GXF251"/>
      <c r="GXG251"/>
      <c r="GXH251"/>
      <c r="GXI251"/>
      <c r="GXJ251"/>
      <c r="GXK251"/>
      <c r="GXL251"/>
      <c r="GXM251"/>
      <c r="GXN251"/>
      <c r="GXO251"/>
      <c r="GXP251"/>
      <c r="GXQ251"/>
      <c r="GXR251"/>
      <c r="GXS251"/>
      <c r="GXT251"/>
      <c r="GXU251"/>
      <c r="GXV251"/>
      <c r="GXW251"/>
      <c r="GXX251"/>
      <c r="GXY251"/>
      <c r="GXZ251"/>
      <c r="GYA251"/>
      <c r="GYB251"/>
      <c r="GYC251"/>
      <c r="GYD251"/>
      <c r="GYE251"/>
      <c r="GYF251"/>
      <c r="GYG251"/>
      <c r="GYH251"/>
      <c r="GYI251"/>
      <c r="GYJ251"/>
      <c r="GYK251"/>
      <c r="GYL251"/>
      <c r="GYM251"/>
      <c r="GYN251"/>
      <c r="GYO251"/>
      <c r="GYP251"/>
      <c r="GYQ251"/>
      <c r="GYR251"/>
      <c r="GYS251"/>
      <c r="GYT251"/>
      <c r="GYU251"/>
      <c r="GYV251"/>
      <c r="GYW251"/>
      <c r="GYX251"/>
      <c r="GYY251"/>
      <c r="GYZ251"/>
      <c r="GZA251"/>
      <c r="GZB251"/>
      <c r="GZC251"/>
      <c r="GZD251"/>
      <c r="GZE251"/>
      <c r="GZF251"/>
      <c r="GZG251"/>
      <c r="GZH251"/>
      <c r="GZI251"/>
      <c r="GZJ251"/>
      <c r="GZK251"/>
      <c r="GZL251"/>
      <c r="GZM251"/>
      <c r="GZN251"/>
      <c r="GZO251"/>
      <c r="GZP251"/>
      <c r="GZQ251"/>
      <c r="GZR251"/>
      <c r="GZS251"/>
      <c r="GZT251"/>
      <c r="GZU251"/>
      <c r="GZV251"/>
      <c r="GZW251"/>
      <c r="GZX251"/>
      <c r="GZY251"/>
      <c r="GZZ251"/>
      <c r="HAA251"/>
      <c r="HAB251"/>
      <c r="HAC251"/>
      <c r="HAD251"/>
      <c r="HAE251"/>
      <c r="HAF251"/>
      <c r="HAG251"/>
      <c r="HAH251"/>
      <c r="HAI251"/>
      <c r="HAJ251"/>
      <c r="HAK251"/>
      <c r="HAL251"/>
      <c r="HAM251"/>
      <c r="HAN251"/>
      <c r="HAO251"/>
      <c r="HAP251"/>
      <c r="HAQ251"/>
      <c r="HAR251"/>
      <c r="HAS251"/>
      <c r="HAT251"/>
      <c r="HAU251"/>
      <c r="HAV251"/>
      <c r="HAW251"/>
      <c r="HAX251"/>
      <c r="HAY251"/>
      <c r="HAZ251"/>
      <c r="HBA251"/>
      <c r="HBB251"/>
      <c r="HBC251"/>
      <c r="HBD251"/>
      <c r="HBE251"/>
      <c r="HBF251"/>
      <c r="HBG251"/>
      <c r="HBH251"/>
      <c r="HBI251"/>
      <c r="HBJ251"/>
      <c r="HBK251"/>
      <c r="HBL251"/>
      <c r="HBM251"/>
      <c r="HBN251"/>
      <c r="HBO251"/>
      <c r="HBP251"/>
      <c r="HBQ251"/>
      <c r="HBR251"/>
      <c r="HBS251"/>
      <c r="HBT251"/>
      <c r="HBU251"/>
      <c r="HBV251"/>
      <c r="HBW251"/>
      <c r="HBX251"/>
      <c r="HBY251"/>
      <c r="HBZ251"/>
      <c r="HCA251"/>
      <c r="HCB251"/>
      <c r="HCC251"/>
      <c r="HCD251"/>
      <c r="HCE251"/>
      <c r="HCF251"/>
      <c r="HCG251"/>
      <c r="HCH251"/>
      <c r="HCI251"/>
      <c r="HCJ251"/>
      <c r="HCK251"/>
      <c r="HCL251"/>
      <c r="HCM251"/>
      <c r="HCN251"/>
      <c r="HCO251"/>
      <c r="HCP251"/>
      <c r="HCQ251"/>
      <c r="HCR251"/>
      <c r="HCS251"/>
      <c r="HCT251"/>
      <c r="HCU251"/>
      <c r="HCV251"/>
      <c r="HCW251"/>
      <c r="HCX251"/>
      <c r="HCY251"/>
      <c r="HCZ251"/>
      <c r="HDA251"/>
      <c r="HDB251"/>
      <c r="HDC251"/>
      <c r="HDD251"/>
      <c r="HDE251"/>
      <c r="HDF251"/>
      <c r="HDG251"/>
      <c r="HDH251"/>
      <c r="HDI251"/>
      <c r="HDJ251"/>
      <c r="HDK251"/>
      <c r="HDL251"/>
      <c r="HDM251"/>
      <c r="HDN251"/>
      <c r="HDO251"/>
      <c r="HDP251"/>
      <c r="HDQ251"/>
      <c r="HDR251"/>
      <c r="HDS251"/>
      <c r="HDT251"/>
      <c r="HDU251"/>
      <c r="HDV251"/>
      <c r="HDW251"/>
      <c r="HDX251"/>
      <c r="HDY251"/>
      <c r="HDZ251"/>
      <c r="HEA251"/>
      <c r="HEB251"/>
      <c r="HEC251"/>
      <c r="HED251"/>
      <c r="HEE251"/>
      <c r="HEF251"/>
      <c r="HEG251"/>
      <c r="HEH251"/>
      <c r="HEI251"/>
      <c r="HEJ251"/>
      <c r="HEK251"/>
      <c r="HEL251"/>
      <c r="HEM251"/>
      <c r="HEN251"/>
      <c r="HEO251"/>
      <c r="HEP251"/>
      <c r="HEQ251"/>
      <c r="HER251"/>
      <c r="HES251"/>
      <c r="HET251"/>
      <c r="HEU251"/>
      <c r="HEV251"/>
      <c r="HEW251"/>
      <c r="HEX251"/>
      <c r="HEY251"/>
      <c r="HEZ251"/>
      <c r="HFA251"/>
      <c r="HFB251"/>
      <c r="HFC251"/>
      <c r="HFD251"/>
      <c r="HFE251"/>
      <c r="HFF251"/>
      <c r="HFG251"/>
      <c r="HFH251"/>
      <c r="HFI251"/>
      <c r="HFJ251"/>
      <c r="HFK251"/>
      <c r="HFL251"/>
      <c r="HFM251"/>
      <c r="HFN251"/>
      <c r="HFO251"/>
      <c r="HFP251"/>
      <c r="HFQ251"/>
      <c r="HFR251"/>
      <c r="HFS251"/>
      <c r="HFT251"/>
      <c r="HFU251"/>
      <c r="HFV251"/>
      <c r="HFW251"/>
      <c r="HFX251"/>
      <c r="HFY251"/>
      <c r="HFZ251"/>
      <c r="HGA251"/>
      <c r="HGB251"/>
      <c r="HGC251"/>
      <c r="HGD251"/>
      <c r="HGE251"/>
      <c r="HGF251"/>
      <c r="HGG251"/>
      <c r="HGH251"/>
      <c r="HGI251"/>
      <c r="HGJ251"/>
      <c r="HGK251"/>
      <c r="HGL251"/>
      <c r="HGM251"/>
      <c r="HGN251"/>
      <c r="HGO251"/>
      <c r="HGP251"/>
      <c r="HGQ251"/>
      <c r="HGR251"/>
      <c r="HGS251"/>
      <c r="HGT251"/>
      <c r="HGU251"/>
      <c r="HGV251"/>
      <c r="HGW251"/>
      <c r="HGX251"/>
      <c r="HGY251"/>
      <c r="HGZ251"/>
      <c r="HHA251"/>
      <c r="HHB251"/>
      <c r="HHC251"/>
      <c r="HHD251"/>
      <c r="HHE251"/>
      <c r="HHF251"/>
      <c r="HHG251"/>
      <c r="HHH251"/>
      <c r="HHI251"/>
      <c r="HHJ251"/>
      <c r="HHK251"/>
      <c r="HHL251"/>
      <c r="HHM251"/>
      <c r="HHN251"/>
      <c r="HHO251"/>
      <c r="HHP251"/>
      <c r="HHQ251"/>
      <c r="HHR251"/>
      <c r="HHS251"/>
      <c r="HHT251"/>
      <c r="HHU251"/>
      <c r="HHV251"/>
      <c r="HHW251"/>
      <c r="HHX251"/>
      <c r="HHY251"/>
      <c r="HHZ251"/>
      <c r="HIA251"/>
      <c r="HIB251"/>
      <c r="HIC251"/>
      <c r="HID251"/>
      <c r="HIE251"/>
      <c r="HIF251"/>
      <c r="HIG251"/>
      <c r="HIH251"/>
      <c r="HII251"/>
      <c r="HIJ251"/>
      <c r="HIK251"/>
      <c r="HIL251"/>
      <c r="HIM251"/>
      <c r="HIN251"/>
      <c r="HIO251"/>
      <c r="HIP251"/>
      <c r="HIQ251"/>
      <c r="HIR251"/>
      <c r="HIS251"/>
      <c r="HIT251"/>
      <c r="HIU251"/>
      <c r="HIV251"/>
      <c r="HIW251"/>
      <c r="HIX251"/>
      <c r="HIY251"/>
      <c r="HIZ251"/>
      <c r="HJA251"/>
      <c r="HJB251"/>
      <c r="HJC251"/>
      <c r="HJD251"/>
      <c r="HJE251"/>
      <c r="HJF251"/>
      <c r="HJG251"/>
      <c r="HJH251"/>
      <c r="HJI251"/>
      <c r="HJJ251"/>
      <c r="HJK251"/>
      <c r="HJL251"/>
      <c r="HJM251"/>
      <c r="HJN251"/>
      <c r="HJO251"/>
      <c r="HJP251"/>
      <c r="HJQ251"/>
      <c r="HJR251"/>
      <c r="HJS251"/>
      <c r="HJT251"/>
      <c r="HJU251"/>
      <c r="HJV251"/>
      <c r="HJW251"/>
      <c r="HJX251"/>
      <c r="HJY251"/>
      <c r="HJZ251"/>
      <c r="HKA251"/>
      <c r="HKB251"/>
      <c r="HKC251"/>
      <c r="HKD251"/>
      <c r="HKE251"/>
      <c r="HKF251"/>
      <c r="HKG251"/>
      <c r="HKH251"/>
      <c r="HKI251"/>
      <c r="HKJ251"/>
      <c r="HKK251"/>
      <c r="HKL251"/>
      <c r="HKM251"/>
      <c r="HKN251"/>
      <c r="HKO251"/>
      <c r="HKP251"/>
      <c r="HKQ251"/>
      <c r="HKR251"/>
      <c r="HKS251"/>
      <c r="HKT251"/>
      <c r="HKU251"/>
      <c r="HKV251"/>
      <c r="HKW251"/>
      <c r="HKX251"/>
      <c r="HKY251"/>
      <c r="HKZ251"/>
      <c r="HLA251"/>
      <c r="HLB251"/>
      <c r="HLC251"/>
      <c r="HLD251"/>
      <c r="HLE251"/>
      <c r="HLF251"/>
      <c r="HLG251"/>
      <c r="HLH251"/>
      <c r="HLI251"/>
      <c r="HLJ251"/>
      <c r="HLK251"/>
      <c r="HLL251"/>
      <c r="HLM251"/>
      <c r="HLN251"/>
      <c r="HLO251"/>
      <c r="HLP251"/>
      <c r="HLQ251"/>
      <c r="HLR251"/>
      <c r="HLS251"/>
      <c r="HLT251"/>
      <c r="HLU251"/>
      <c r="HLV251"/>
      <c r="HLW251"/>
      <c r="HLX251"/>
      <c r="HLY251"/>
      <c r="HLZ251"/>
      <c r="HMA251"/>
      <c r="HMB251"/>
      <c r="HMC251"/>
      <c r="HMD251"/>
      <c r="HME251"/>
      <c r="HMF251"/>
      <c r="HMG251"/>
      <c r="HMH251"/>
      <c r="HMI251"/>
      <c r="HMJ251"/>
      <c r="HMK251"/>
      <c r="HML251"/>
      <c r="HMM251"/>
      <c r="HMN251"/>
      <c r="HMO251"/>
      <c r="HMP251"/>
      <c r="HMQ251"/>
      <c r="HMR251"/>
      <c r="HMS251"/>
      <c r="HMT251"/>
      <c r="HMU251"/>
      <c r="HMV251"/>
      <c r="HMW251"/>
      <c r="HMX251"/>
      <c r="HMY251"/>
      <c r="HMZ251"/>
      <c r="HNA251"/>
      <c r="HNB251"/>
      <c r="HNC251"/>
      <c r="HND251"/>
      <c r="HNE251"/>
      <c r="HNF251"/>
      <c r="HNG251"/>
      <c r="HNH251"/>
      <c r="HNI251"/>
      <c r="HNJ251"/>
      <c r="HNK251"/>
      <c r="HNL251"/>
      <c r="HNM251"/>
      <c r="HNN251"/>
      <c r="HNO251"/>
      <c r="HNP251"/>
      <c r="HNQ251"/>
      <c r="HNR251"/>
      <c r="HNS251"/>
      <c r="HNT251"/>
      <c r="HNU251"/>
      <c r="HNV251"/>
      <c r="HNW251"/>
      <c r="HNX251"/>
      <c r="HNY251"/>
      <c r="HNZ251"/>
      <c r="HOA251"/>
      <c r="HOB251"/>
      <c r="HOC251"/>
      <c r="HOD251"/>
      <c r="HOE251"/>
      <c r="HOF251"/>
      <c r="HOG251"/>
      <c r="HOH251"/>
      <c r="HOI251"/>
      <c r="HOJ251"/>
      <c r="HOK251"/>
      <c r="HOL251"/>
      <c r="HOM251"/>
      <c r="HON251"/>
      <c r="HOO251"/>
      <c r="HOP251"/>
      <c r="HOQ251"/>
      <c r="HOR251"/>
      <c r="HOS251"/>
      <c r="HOT251"/>
      <c r="HOU251"/>
      <c r="HOV251"/>
      <c r="HOW251"/>
      <c r="HOX251"/>
      <c r="HOY251"/>
      <c r="HOZ251"/>
      <c r="HPA251"/>
      <c r="HPB251"/>
      <c r="HPC251"/>
      <c r="HPD251"/>
      <c r="HPE251"/>
      <c r="HPF251"/>
      <c r="HPG251"/>
      <c r="HPH251"/>
      <c r="HPI251"/>
      <c r="HPJ251"/>
      <c r="HPK251"/>
      <c r="HPL251"/>
      <c r="HPM251"/>
      <c r="HPN251"/>
      <c r="HPO251"/>
      <c r="HPP251"/>
      <c r="HPQ251"/>
      <c r="HPR251"/>
      <c r="HPS251"/>
      <c r="HPT251"/>
      <c r="HPU251"/>
      <c r="HPV251"/>
      <c r="HPW251"/>
      <c r="HPX251"/>
      <c r="HPY251"/>
      <c r="HPZ251"/>
      <c r="HQA251"/>
      <c r="HQB251"/>
      <c r="HQC251"/>
      <c r="HQD251"/>
      <c r="HQE251"/>
      <c r="HQF251"/>
      <c r="HQG251"/>
      <c r="HQH251"/>
      <c r="HQI251"/>
      <c r="HQJ251"/>
      <c r="HQK251"/>
      <c r="HQL251"/>
      <c r="HQM251"/>
      <c r="HQN251"/>
      <c r="HQO251"/>
      <c r="HQP251"/>
      <c r="HQQ251"/>
      <c r="HQR251"/>
      <c r="HQS251"/>
      <c r="HQT251"/>
      <c r="HQU251"/>
      <c r="HQV251"/>
      <c r="HQW251"/>
      <c r="HQX251"/>
      <c r="HQY251"/>
      <c r="HQZ251"/>
      <c r="HRA251"/>
      <c r="HRB251"/>
      <c r="HRC251"/>
      <c r="HRD251"/>
      <c r="HRE251"/>
      <c r="HRF251"/>
      <c r="HRG251"/>
      <c r="HRH251"/>
      <c r="HRI251"/>
      <c r="HRJ251"/>
      <c r="HRK251"/>
      <c r="HRL251"/>
      <c r="HRM251"/>
      <c r="HRN251"/>
      <c r="HRO251"/>
      <c r="HRP251"/>
      <c r="HRQ251"/>
      <c r="HRR251"/>
      <c r="HRS251"/>
      <c r="HRT251"/>
      <c r="HRU251"/>
      <c r="HRV251"/>
      <c r="HRW251"/>
      <c r="HRX251"/>
      <c r="HRY251"/>
      <c r="HRZ251"/>
      <c r="HSA251"/>
      <c r="HSB251"/>
      <c r="HSC251"/>
      <c r="HSD251"/>
      <c r="HSE251"/>
      <c r="HSF251"/>
      <c r="HSG251"/>
      <c r="HSH251"/>
      <c r="HSI251"/>
      <c r="HSJ251"/>
      <c r="HSK251"/>
      <c r="HSL251"/>
      <c r="HSM251"/>
      <c r="HSN251"/>
      <c r="HSO251"/>
      <c r="HSP251"/>
      <c r="HSQ251"/>
      <c r="HSR251"/>
      <c r="HSS251"/>
      <c r="HST251"/>
      <c r="HSU251"/>
      <c r="HSV251"/>
      <c r="HSW251"/>
      <c r="HSX251"/>
      <c r="HSY251"/>
      <c r="HSZ251"/>
      <c r="HTA251"/>
      <c r="HTB251"/>
      <c r="HTC251"/>
      <c r="HTD251"/>
      <c r="HTE251"/>
      <c r="HTF251"/>
      <c r="HTG251"/>
      <c r="HTH251"/>
      <c r="HTI251"/>
      <c r="HTJ251"/>
      <c r="HTK251"/>
      <c r="HTL251"/>
      <c r="HTM251"/>
      <c r="HTN251"/>
      <c r="HTO251"/>
      <c r="HTP251"/>
      <c r="HTQ251"/>
      <c r="HTR251"/>
      <c r="HTS251"/>
      <c r="HTT251"/>
      <c r="HTU251"/>
      <c r="HTV251"/>
      <c r="HTW251"/>
      <c r="HTX251"/>
      <c r="HTY251"/>
      <c r="HTZ251"/>
      <c r="HUA251"/>
      <c r="HUB251"/>
      <c r="HUC251"/>
      <c r="HUD251"/>
      <c r="HUE251"/>
      <c r="HUF251"/>
      <c r="HUG251"/>
      <c r="HUH251"/>
      <c r="HUI251"/>
      <c r="HUJ251"/>
      <c r="HUK251"/>
      <c r="HUL251"/>
      <c r="HUM251"/>
      <c r="HUN251"/>
      <c r="HUO251"/>
      <c r="HUP251"/>
      <c r="HUQ251"/>
      <c r="HUR251"/>
      <c r="HUS251"/>
      <c r="HUT251"/>
      <c r="HUU251"/>
      <c r="HUV251"/>
      <c r="HUW251"/>
      <c r="HUX251"/>
      <c r="HUY251"/>
      <c r="HUZ251"/>
      <c r="HVA251"/>
      <c r="HVB251"/>
      <c r="HVC251"/>
      <c r="HVD251"/>
      <c r="HVE251"/>
      <c r="HVF251"/>
      <c r="HVG251"/>
      <c r="HVH251"/>
      <c r="HVI251"/>
      <c r="HVJ251"/>
      <c r="HVK251"/>
      <c r="HVL251"/>
      <c r="HVM251"/>
      <c r="HVN251"/>
      <c r="HVO251"/>
      <c r="HVP251"/>
      <c r="HVQ251"/>
      <c r="HVR251"/>
      <c r="HVS251"/>
      <c r="HVT251"/>
      <c r="HVU251"/>
      <c r="HVV251"/>
      <c r="HVW251"/>
      <c r="HVX251"/>
      <c r="HVY251"/>
      <c r="HVZ251"/>
      <c r="HWA251"/>
      <c r="HWB251"/>
      <c r="HWC251"/>
      <c r="HWD251"/>
      <c r="HWE251"/>
      <c r="HWF251"/>
      <c r="HWG251"/>
      <c r="HWH251"/>
      <c r="HWI251"/>
      <c r="HWJ251"/>
      <c r="HWK251"/>
      <c r="HWL251"/>
      <c r="HWM251"/>
      <c r="HWN251"/>
      <c r="HWO251"/>
      <c r="HWP251"/>
      <c r="HWQ251"/>
      <c r="HWR251"/>
      <c r="HWS251"/>
      <c r="HWT251"/>
      <c r="HWU251"/>
      <c r="HWV251"/>
      <c r="HWW251"/>
      <c r="HWX251"/>
      <c r="HWY251"/>
      <c r="HWZ251"/>
      <c r="HXA251"/>
      <c r="HXB251"/>
      <c r="HXC251"/>
      <c r="HXD251"/>
      <c r="HXE251"/>
      <c r="HXF251"/>
      <c r="HXG251"/>
      <c r="HXH251"/>
      <c r="HXI251"/>
      <c r="HXJ251"/>
      <c r="HXK251"/>
      <c r="HXL251"/>
      <c r="HXM251"/>
      <c r="HXN251"/>
      <c r="HXO251"/>
      <c r="HXP251"/>
      <c r="HXQ251"/>
      <c r="HXR251"/>
      <c r="HXS251"/>
      <c r="HXT251"/>
      <c r="HXU251"/>
      <c r="HXV251"/>
      <c r="HXW251"/>
      <c r="HXX251"/>
      <c r="HXY251"/>
      <c r="HXZ251"/>
      <c r="HYA251"/>
      <c r="HYB251"/>
      <c r="HYC251"/>
      <c r="HYD251"/>
      <c r="HYE251"/>
      <c r="HYF251"/>
      <c r="HYG251"/>
      <c r="HYH251"/>
      <c r="HYI251"/>
      <c r="HYJ251"/>
      <c r="HYK251"/>
      <c r="HYL251"/>
      <c r="HYM251"/>
      <c r="HYN251"/>
      <c r="HYO251"/>
      <c r="HYP251"/>
      <c r="HYQ251"/>
      <c r="HYR251"/>
      <c r="HYS251"/>
      <c r="HYT251"/>
      <c r="HYU251"/>
      <c r="HYV251"/>
      <c r="HYW251"/>
      <c r="HYX251"/>
      <c r="HYY251"/>
      <c r="HYZ251"/>
      <c r="HZA251"/>
      <c r="HZB251"/>
      <c r="HZC251"/>
      <c r="HZD251"/>
      <c r="HZE251"/>
      <c r="HZF251"/>
      <c r="HZG251"/>
      <c r="HZH251"/>
      <c r="HZI251"/>
      <c r="HZJ251"/>
      <c r="HZK251"/>
      <c r="HZL251"/>
      <c r="HZM251"/>
      <c r="HZN251"/>
      <c r="HZO251"/>
      <c r="HZP251"/>
      <c r="HZQ251"/>
      <c r="HZR251"/>
      <c r="HZS251"/>
      <c r="HZT251"/>
      <c r="HZU251"/>
      <c r="HZV251"/>
      <c r="HZW251"/>
      <c r="HZX251"/>
      <c r="HZY251"/>
      <c r="HZZ251"/>
      <c r="IAA251"/>
      <c r="IAB251"/>
      <c r="IAC251"/>
      <c r="IAD251"/>
      <c r="IAE251"/>
      <c r="IAF251"/>
      <c r="IAG251"/>
      <c r="IAH251"/>
      <c r="IAI251"/>
      <c r="IAJ251"/>
      <c r="IAK251"/>
      <c r="IAL251"/>
      <c r="IAM251"/>
      <c r="IAN251"/>
      <c r="IAO251"/>
      <c r="IAP251"/>
      <c r="IAQ251"/>
      <c r="IAR251"/>
      <c r="IAS251"/>
      <c r="IAT251"/>
      <c r="IAU251"/>
      <c r="IAV251"/>
      <c r="IAW251"/>
      <c r="IAX251"/>
      <c r="IAY251"/>
      <c r="IAZ251"/>
      <c r="IBA251"/>
      <c r="IBB251"/>
      <c r="IBC251"/>
      <c r="IBD251"/>
      <c r="IBE251"/>
      <c r="IBF251"/>
      <c r="IBG251"/>
      <c r="IBH251"/>
      <c r="IBI251"/>
      <c r="IBJ251"/>
      <c r="IBK251"/>
      <c r="IBL251"/>
      <c r="IBM251"/>
      <c r="IBN251"/>
      <c r="IBO251"/>
      <c r="IBP251"/>
      <c r="IBQ251"/>
      <c r="IBR251"/>
      <c r="IBS251"/>
      <c r="IBT251"/>
      <c r="IBU251"/>
      <c r="IBV251"/>
      <c r="IBW251"/>
      <c r="IBX251"/>
      <c r="IBY251"/>
      <c r="IBZ251"/>
      <c r="ICA251"/>
      <c r="ICB251"/>
      <c r="ICC251"/>
      <c r="ICD251"/>
      <c r="ICE251"/>
      <c r="ICF251"/>
      <c r="ICG251"/>
      <c r="ICH251"/>
      <c r="ICI251"/>
      <c r="ICJ251"/>
      <c r="ICK251"/>
      <c r="ICL251"/>
      <c r="ICM251"/>
      <c r="ICN251"/>
      <c r="ICO251"/>
      <c r="ICP251"/>
      <c r="ICQ251"/>
      <c r="ICR251"/>
      <c r="ICS251"/>
      <c r="ICT251"/>
      <c r="ICU251"/>
      <c r="ICV251"/>
      <c r="ICW251"/>
      <c r="ICX251"/>
      <c r="ICY251"/>
      <c r="ICZ251"/>
      <c r="IDA251"/>
      <c r="IDB251"/>
      <c r="IDC251"/>
      <c r="IDD251"/>
      <c r="IDE251"/>
      <c r="IDF251"/>
      <c r="IDG251"/>
      <c r="IDH251"/>
      <c r="IDI251"/>
      <c r="IDJ251"/>
      <c r="IDK251"/>
      <c r="IDL251"/>
      <c r="IDM251"/>
      <c r="IDN251"/>
      <c r="IDO251"/>
      <c r="IDP251"/>
      <c r="IDQ251"/>
      <c r="IDR251"/>
      <c r="IDS251"/>
      <c r="IDT251"/>
      <c r="IDU251"/>
      <c r="IDV251"/>
      <c r="IDW251"/>
      <c r="IDX251"/>
      <c r="IDY251"/>
      <c r="IDZ251"/>
      <c r="IEA251"/>
      <c r="IEB251"/>
      <c r="IEC251"/>
      <c r="IED251"/>
      <c r="IEE251"/>
      <c r="IEF251"/>
      <c r="IEG251"/>
      <c r="IEH251"/>
      <c r="IEI251"/>
      <c r="IEJ251"/>
      <c r="IEK251"/>
      <c r="IEL251"/>
      <c r="IEM251"/>
      <c r="IEN251"/>
      <c r="IEO251"/>
      <c r="IEP251"/>
      <c r="IEQ251"/>
      <c r="IER251"/>
      <c r="IES251"/>
      <c r="IET251"/>
      <c r="IEU251"/>
      <c r="IEV251"/>
      <c r="IEW251"/>
      <c r="IEX251"/>
      <c r="IEY251"/>
      <c r="IEZ251"/>
      <c r="IFA251"/>
      <c r="IFB251"/>
      <c r="IFC251"/>
      <c r="IFD251"/>
      <c r="IFE251"/>
      <c r="IFF251"/>
      <c r="IFG251"/>
      <c r="IFH251"/>
      <c r="IFI251"/>
      <c r="IFJ251"/>
      <c r="IFK251"/>
      <c r="IFL251"/>
      <c r="IFM251"/>
      <c r="IFN251"/>
      <c r="IFO251"/>
      <c r="IFP251"/>
      <c r="IFQ251"/>
      <c r="IFR251"/>
      <c r="IFS251"/>
      <c r="IFT251"/>
      <c r="IFU251"/>
      <c r="IFV251"/>
      <c r="IFW251"/>
      <c r="IFX251"/>
      <c r="IFY251"/>
      <c r="IFZ251"/>
      <c r="IGA251"/>
      <c r="IGB251"/>
      <c r="IGC251"/>
      <c r="IGD251"/>
      <c r="IGE251"/>
      <c r="IGF251"/>
      <c r="IGG251"/>
      <c r="IGH251"/>
      <c r="IGI251"/>
      <c r="IGJ251"/>
      <c r="IGK251"/>
      <c r="IGL251"/>
      <c r="IGM251"/>
      <c r="IGN251"/>
      <c r="IGO251"/>
      <c r="IGP251"/>
      <c r="IGQ251"/>
      <c r="IGR251"/>
      <c r="IGS251"/>
      <c r="IGT251"/>
      <c r="IGU251"/>
      <c r="IGV251"/>
      <c r="IGW251"/>
      <c r="IGX251"/>
      <c r="IGY251"/>
      <c r="IGZ251"/>
      <c r="IHA251"/>
      <c r="IHB251"/>
      <c r="IHC251"/>
      <c r="IHD251"/>
      <c r="IHE251"/>
      <c r="IHF251"/>
      <c r="IHG251"/>
      <c r="IHH251"/>
      <c r="IHI251"/>
      <c r="IHJ251"/>
      <c r="IHK251"/>
      <c r="IHL251"/>
      <c r="IHM251"/>
      <c r="IHN251"/>
      <c r="IHO251"/>
      <c r="IHP251"/>
      <c r="IHQ251"/>
      <c r="IHR251"/>
      <c r="IHS251"/>
      <c r="IHT251"/>
      <c r="IHU251"/>
      <c r="IHV251"/>
      <c r="IHW251"/>
      <c r="IHX251"/>
      <c r="IHY251"/>
      <c r="IHZ251"/>
      <c r="IIA251"/>
      <c r="IIB251"/>
      <c r="IIC251"/>
      <c r="IID251"/>
      <c r="IIE251"/>
      <c r="IIF251"/>
      <c r="IIG251"/>
      <c r="IIH251"/>
      <c r="III251"/>
      <c r="IIJ251"/>
      <c r="IIK251"/>
      <c r="IIL251"/>
      <c r="IIM251"/>
      <c r="IIN251"/>
      <c r="IIO251"/>
      <c r="IIP251"/>
      <c r="IIQ251"/>
      <c r="IIR251"/>
      <c r="IIS251"/>
      <c r="IIT251"/>
      <c r="IIU251"/>
      <c r="IIV251"/>
      <c r="IIW251"/>
      <c r="IIX251"/>
      <c r="IIY251"/>
      <c r="IIZ251"/>
      <c r="IJA251"/>
      <c r="IJB251"/>
      <c r="IJC251"/>
      <c r="IJD251"/>
      <c r="IJE251"/>
      <c r="IJF251"/>
      <c r="IJG251"/>
      <c r="IJH251"/>
      <c r="IJI251"/>
      <c r="IJJ251"/>
      <c r="IJK251"/>
      <c r="IJL251"/>
      <c r="IJM251"/>
      <c r="IJN251"/>
      <c r="IJO251"/>
      <c r="IJP251"/>
      <c r="IJQ251"/>
      <c r="IJR251"/>
      <c r="IJS251"/>
      <c r="IJT251"/>
      <c r="IJU251"/>
      <c r="IJV251"/>
      <c r="IJW251"/>
      <c r="IJX251"/>
      <c r="IJY251"/>
      <c r="IJZ251"/>
      <c r="IKA251"/>
      <c r="IKB251"/>
      <c r="IKC251"/>
      <c r="IKD251"/>
      <c r="IKE251"/>
      <c r="IKF251"/>
      <c r="IKG251"/>
      <c r="IKH251"/>
      <c r="IKI251"/>
      <c r="IKJ251"/>
      <c r="IKK251"/>
      <c r="IKL251"/>
      <c r="IKM251"/>
      <c r="IKN251"/>
      <c r="IKO251"/>
      <c r="IKP251"/>
      <c r="IKQ251"/>
      <c r="IKR251"/>
      <c r="IKS251"/>
      <c r="IKT251"/>
      <c r="IKU251"/>
      <c r="IKV251"/>
      <c r="IKW251"/>
      <c r="IKX251"/>
      <c r="IKY251"/>
      <c r="IKZ251"/>
      <c r="ILA251"/>
      <c r="ILB251"/>
      <c r="ILC251"/>
      <c r="ILD251"/>
      <c r="ILE251"/>
      <c r="ILF251"/>
      <c r="ILG251"/>
      <c r="ILH251"/>
      <c r="ILI251"/>
      <c r="ILJ251"/>
      <c r="ILK251"/>
      <c r="ILL251"/>
      <c r="ILM251"/>
      <c r="ILN251"/>
      <c r="ILO251"/>
      <c r="ILP251"/>
      <c r="ILQ251"/>
      <c r="ILR251"/>
      <c r="ILS251"/>
      <c r="ILT251"/>
      <c r="ILU251"/>
      <c r="ILV251"/>
      <c r="ILW251"/>
      <c r="ILX251"/>
      <c r="ILY251"/>
      <c r="ILZ251"/>
      <c r="IMA251"/>
      <c r="IMB251"/>
      <c r="IMC251"/>
      <c r="IMD251"/>
      <c r="IME251"/>
      <c r="IMF251"/>
      <c r="IMG251"/>
      <c r="IMH251"/>
      <c r="IMI251"/>
      <c r="IMJ251"/>
      <c r="IMK251"/>
      <c r="IML251"/>
      <c r="IMM251"/>
      <c r="IMN251"/>
      <c r="IMO251"/>
      <c r="IMP251"/>
      <c r="IMQ251"/>
      <c r="IMR251"/>
      <c r="IMS251"/>
      <c r="IMT251"/>
      <c r="IMU251"/>
      <c r="IMV251"/>
      <c r="IMW251"/>
      <c r="IMX251"/>
      <c r="IMY251"/>
      <c r="IMZ251"/>
      <c r="INA251"/>
      <c r="INB251"/>
      <c r="INC251"/>
      <c r="IND251"/>
      <c r="INE251"/>
      <c r="INF251"/>
      <c r="ING251"/>
      <c r="INH251"/>
      <c r="INI251"/>
      <c r="INJ251"/>
      <c r="INK251"/>
      <c r="INL251"/>
      <c r="INM251"/>
      <c r="INN251"/>
      <c r="INO251"/>
      <c r="INP251"/>
      <c r="INQ251"/>
      <c r="INR251"/>
      <c r="INS251"/>
      <c r="INT251"/>
      <c r="INU251"/>
      <c r="INV251"/>
      <c r="INW251"/>
      <c r="INX251"/>
      <c r="INY251"/>
      <c r="INZ251"/>
      <c r="IOA251"/>
      <c r="IOB251"/>
      <c r="IOC251"/>
      <c r="IOD251"/>
      <c r="IOE251"/>
      <c r="IOF251"/>
      <c r="IOG251"/>
      <c r="IOH251"/>
      <c r="IOI251"/>
      <c r="IOJ251"/>
      <c r="IOK251"/>
      <c r="IOL251"/>
      <c r="IOM251"/>
      <c r="ION251"/>
      <c r="IOO251"/>
      <c r="IOP251"/>
      <c r="IOQ251"/>
      <c r="IOR251"/>
      <c r="IOS251"/>
      <c r="IOT251"/>
      <c r="IOU251"/>
      <c r="IOV251"/>
      <c r="IOW251"/>
      <c r="IOX251"/>
      <c r="IOY251"/>
      <c r="IOZ251"/>
      <c r="IPA251"/>
      <c r="IPB251"/>
      <c r="IPC251"/>
      <c r="IPD251"/>
      <c r="IPE251"/>
      <c r="IPF251"/>
      <c r="IPG251"/>
      <c r="IPH251"/>
      <c r="IPI251"/>
      <c r="IPJ251"/>
      <c r="IPK251"/>
      <c r="IPL251"/>
      <c r="IPM251"/>
      <c r="IPN251"/>
      <c r="IPO251"/>
      <c r="IPP251"/>
      <c r="IPQ251"/>
      <c r="IPR251"/>
      <c r="IPS251"/>
      <c r="IPT251"/>
      <c r="IPU251"/>
      <c r="IPV251"/>
      <c r="IPW251"/>
      <c r="IPX251"/>
      <c r="IPY251"/>
      <c r="IPZ251"/>
      <c r="IQA251"/>
      <c r="IQB251"/>
      <c r="IQC251"/>
      <c r="IQD251"/>
      <c r="IQE251"/>
      <c r="IQF251"/>
      <c r="IQG251"/>
      <c r="IQH251"/>
      <c r="IQI251"/>
      <c r="IQJ251"/>
      <c r="IQK251"/>
      <c r="IQL251"/>
      <c r="IQM251"/>
      <c r="IQN251"/>
      <c r="IQO251"/>
      <c r="IQP251"/>
      <c r="IQQ251"/>
      <c r="IQR251"/>
      <c r="IQS251"/>
      <c r="IQT251"/>
      <c r="IQU251"/>
      <c r="IQV251"/>
      <c r="IQW251"/>
      <c r="IQX251"/>
      <c r="IQY251"/>
      <c r="IQZ251"/>
      <c r="IRA251"/>
      <c r="IRB251"/>
      <c r="IRC251"/>
      <c r="IRD251"/>
      <c r="IRE251"/>
      <c r="IRF251"/>
      <c r="IRG251"/>
      <c r="IRH251"/>
      <c r="IRI251"/>
      <c r="IRJ251"/>
      <c r="IRK251"/>
      <c r="IRL251"/>
      <c r="IRM251"/>
      <c r="IRN251"/>
      <c r="IRO251"/>
      <c r="IRP251"/>
      <c r="IRQ251"/>
      <c r="IRR251"/>
      <c r="IRS251"/>
      <c r="IRT251"/>
      <c r="IRU251"/>
      <c r="IRV251"/>
      <c r="IRW251"/>
      <c r="IRX251"/>
      <c r="IRY251"/>
      <c r="IRZ251"/>
      <c r="ISA251"/>
      <c r="ISB251"/>
      <c r="ISC251"/>
      <c r="ISD251"/>
      <c r="ISE251"/>
      <c r="ISF251"/>
      <c r="ISG251"/>
      <c r="ISH251"/>
      <c r="ISI251"/>
      <c r="ISJ251"/>
      <c r="ISK251"/>
      <c r="ISL251"/>
      <c r="ISM251"/>
      <c r="ISN251"/>
      <c r="ISO251"/>
      <c r="ISP251"/>
      <c r="ISQ251"/>
      <c r="ISR251"/>
      <c r="ISS251"/>
      <c r="IST251"/>
      <c r="ISU251"/>
      <c r="ISV251"/>
      <c r="ISW251"/>
      <c r="ISX251"/>
      <c r="ISY251"/>
      <c r="ISZ251"/>
      <c r="ITA251"/>
      <c r="ITB251"/>
      <c r="ITC251"/>
      <c r="ITD251"/>
      <c r="ITE251"/>
      <c r="ITF251"/>
      <c r="ITG251"/>
      <c r="ITH251"/>
      <c r="ITI251"/>
      <c r="ITJ251"/>
      <c r="ITK251"/>
      <c r="ITL251"/>
      <c r="ITM251"/>
      <c r="ITN251"/>
      <c r="ITO251"/>
      <c r="ITP251"/>
      <c r="ITQ251"/>
      <c r="ITR251"/>
      <c r="ITS251"/>
      <c r="ITT251"/>
      <c r="ITU251"/>
      <c r="ITV251"/>
      <c r="ITW251"/>
      <c r="ITX251"/>
      <c r="ITY251"/>
      <c r="ITZ251"/>
      <c r="IUA251"/>
      <c r="IUB251"/>
      <c r="IUC251"/>
      <c r="IUD251"/>
      <c r="IUE251"/>
      <c r="IUF251"/>
      <c r="IUG251"/>
      <c r="IUH251"/>
      <c r="IUI251"/>
      <c r="IUJ251"/>
      <c r="IUK251"/>
      <c r="IUL251"/>
      <c r="IUM251"/>
      <c r="IUN251"/>
      <c r="IUO251"/>
      <c r="IUP251"/>
      <c r="IUQ251"/>
      <c r="IUR251"/>
      <c r="IUS251"/>
      <c r="IUT251"/>
      <c r="IUU251"/>
      <c r="IUV251"/>
      <c r="IUW251"/>
      <c r="IUX251"/>
      <c r="IUY251"/>
      <c r="IUZ251"/>
      <c r="IVA251"/>
      <c r="IVB251"/>
      <c r="IVC251"/>
      <c r="IVD251"/>
      <c r="IVE251"/>
      <c r="IVF251"/>
      <c r="IVG251"/>
      <c r="IVH251"/>
      <c r="IVI251"/>
      <c r="IVJ251"/>
      <c r="IVK251"/>
      <c r="IVL251"/>
      <c r="IVM251"/>
      <c r="IVN251"/>
      <c r="IVO251"/>
      <c r="IVP251"/>
      <c r="IVQ251"/>
      <c r="IVR251"/>
      <c r="IVS251"/>
      <c r="IVT251"/>
      <c r="IVU251"/>
      <c r="IVV251"/>
      <c r="IVW251"/>
      <c r="IVX251"/>
      <c r="IVY251"/>
      <c r="IVZ251"/>
      <c r="IWA251"/>
      <c r="IWB251"/>
      <c r="IWC251"/>
      <c r="IWD251"/>
      <c r="IWE251"/>
      <c r="IWF251"/>
      <c r="IWG251"/>
      <c r="IWH251"/>
      <c r="IWI251"/>
      <c r="IWJ251"/>
      <c r="IWK251"/>
      <c r="IWL251"/>
      <c r="IWM251"/>
      <c r="IWN251"/>
      <c r="IWO251"/>
      <c r="IWP251"/>
      <c r="IWQ251"/>
      <c r="IWR251"/>
      <c r="IWS251"/>
      <c r="IWT251"/>
      <c r="IWU251"/>
      <c r="IWV251"/>
      <c r="IWW251"/>
      <c r="IWX251"/>
      <c r="IWY251"/>
      <c r="IWZ251"/>
      <c r="IXA251"/>
      <c r="IXB251"/>
      <c r="IXC251"/>
      <c r="IXD251"/>
      <c r="IXE251"/>
      <c r="IXF251"/>
      <c r="IXG251"/>
      <c r="IXH251"/>
      <c r="IXI251"/>
      <c r="IXJ251"/>
      <c r="IXK251"/>
      <c r="IXL251"/>
      <c r="IXM251"/>
      <c r="IXN251"/>
      <c r="IXO251"/>
      <c r="IXP251"/>
      <c r="IXQ251"/>
      <c r="IXR251"/>
      <c r="IXS251"/>
      <c r="IXT251"/>
      <c r="IXU251"/>
      <c r="IXV251"/>
      <c r="IXW251"/>
      <c r="IXX251"/>
      <c r="IXY251"/>
      <c r="IXZ251"/>
      <c r="IYA251"/>
      <c r="IYB251"/>
      <c r="IYC251"/>
      <c r="IYD251"/>
      <c r="IYE251"/>
      <c r="IYF251"/>
      <c r="IYG251"/>
      <c r="IYH251"/>
      <c r="IYI251"/>
      <c r="IYJ251"/>
      <c r="IYK251"/>
      <c r="IYL251"/>
      <c r="IYM251"/>
      <c r="IYN251"/>
      <c r="IYO251"/>
      <c r="IYP251"/>
      <c r="IYQ251"/>
      <c r="IYR251"/>
      <c r="IYS251"/>
      <c r="IYT251"/>
      <c r="IYU251"/>
      <c r="IYV251"/>
      <c r="IYW251"/>
      <c r="IYX251"/>
      <c r="IYY251"/>
      <c r="IYZ251"/>
      <c r="IZA251"/>
      <c r="IZB251"/>
      <c r="IZC251"/>
      <c r="IZD251"/>
      <c r="IZE251"/>
      <c r="IZF251"/>
      <c r="IZG251"/>
      <c r="IZH251"/>
      <c r="IZI251"/>
      <c r="IZJ251"/>
      <c r="IZK251"/>
      <c r="IZL251"/>
      <c r="IZM251"/>
      <c r="IZN251"/>
      <c r="IZO251"/>
      <c r="IZP251"/>
      <c r="IZQ251"/>
      <c r="IZR251"/>
      <c r="IZS251"/>
      <c r="IZT251"/>
      <c r="IZU251"/>
      <c r="IZV251"/>
      <c r="IZW251"/>
      <c r="IZX251"/>
      <c r="IZY251"/>
      <c r="IZZ251"/>
      <c r="JAA251"/>
      <c r="JAB251"/>
      <c r="JAC251"/>
      <c r="JAD251"/>
      <c r="JAE251"/>
      <c r="JAF251"/>
      <c r="JAG251"/>
      <c r="JAH251"/>
      <c r="JAI251"/>
      <c r="JAJ251"/>
      <c r="JAK251"/>
      <c r="JAL251"/>
      <c r="JAM251"/>
      <c r="JAN251"/>
      <c r="JAO251"/>
      <c r="JAP251"/>
      <c r="JAQ251"/>
      <c r="JAR251"/>
      <c r="JAS251"/>
      <c r="JAT251"/>
      <c r="JAU251"/>
      <c r="JAV251"/>
      <c r="JAW251"/>
      <c r="JAX251"/>
      <c r="JAY251"/>
      <c r="JAZ251"/>
      <c r="JBA251"/>
      <c r="JBB251"/>
      <c r="JBC251"/>
      <c r="JBD251"/>
      <c r="JBE251"/>
      <c r="JBF251"/>
      <c r="JBG251"/>
      <c r="JBH251"/>
      <c r="JBI251"/>
      <c r="JBJ251"/>
      <c r="JBK251"/>
      <c r="JBL251"/>
      <c r="JBM251"/>
      <c r="JBN251"/>
      <c r="JBO251"/>
      <c r="JBP251"/>
      <c r="JBQ251"/>
      <c r="JBR251"/>
      <c r="JBS251"/>
      <c r="JBT251"/>
      <c r="JBU251"/>
      <c r="JBV251"/>
      <c r="JBW251"/>
      <c r="JBX251"/>
      <c r="JBY251"/>
      <c r="JBZ251"/>
      <c r="JCA251"/>
      <c r="JCB251"/>
      <c r="JCC251"/>
      <c r="JCD251"/>
      <c r="JCE251"/>
      <c r="JCF251"/>
      <c r="JCG251"/>
      <c r="JCH251"/>
      <c r="JCI251"/>
      <c r="JCJ251"/>
      <c r="JCK251"/>
      <c r="JCL251"/>
      <c r="JCM251"/>
      <c r="JCN251"/>
      <c r="JCO251"/>
      <c r="JCP251"/>
      <c r="JCQ251"/>
      <c r="JCR251"/>
      <c r="JCS251"/>
      <c r="JCT251"/>
      <c r="JCU251"/>
      <c r="JCV251"/>
      <c r="JCW251"/>
      <c r="JCX251"/>
      <c r="JCY251"/>
      <c r="JCZ251"/>
      <c r="JDA251"/>
      <c r="JDB251"/>
      <c r="JDC251"/>
      <c r="JDD251"/>
      <c r="JDE251"/>
      <c r="JDF251"/>
      <c r="JDG251"/>
      <c r="JDH251"/>
      <c r="JDI251"/>
      <c r="JDJ251"/>
      <c r="JDK251"/>
      <c r="JDL251"/>
      <c r="JDM251"/>
      <c r="JDN251"/>
      <c r="JDO251"/>
      <c r="JDP251"/>
      <c r="JDQ251"/>
      <c r="JDR251"/>
      <c r="JDS251"/>
      <c r="JDT251"/>
      <c r="JDU251"/>
      <c r="JDV251"/>
      <c r="JDW251"/>
      <c r="JDX251"/>
      <c r="JDY251"/>
      <c r="JDZ251"/>
      <c r="JEA251"/>
      <c r="JEB251"/>
      <c r="JEC251"/>
      <c r="JED251"/>
      <c r="JEE251"/>
      <c r="JEF251"/>
      <c r="JEG251"/>
      <c r="JEH251"/>
      <c r="JEI251"/>
      <c r="JEJ251"/>
      <c r="JEK251"/>
      <c r="JEL251"/>
      <c r="JEM251"/>
      <c r="JEN251"/>
      <c r="JEO251"/>
      <c r="JEP251"/>
      <c r="JEQ251"/>
      <c r="JER251"/>
      <c r="JES251"/>
      <c r="JET251"/>
      <c r="JEU251"/>
      <c r="JEV251"/>
      <c r="JEW251"/>
      <c r="JEX251"/>
      <c r="JEY251"/>
      <c r="JEZ251"/>
      <c r="JFA251"/>
      <c r="JFB251"/>
      <c r="JFC251"/>
      <c r="JFD251"/>
      <c r="JFE251"/>
      <c r="JFF251"/>
      <c r="JFG251"/>
      <c r="JFH251"/>
      <c r="JFI251"/>
      <c r="JFJ251"/>
      <c r="JFK251"/>
      <c r="JFL251"/>
      <c r="JFM251"/>
      <c r="JFN251"/>
      <c r="JFO251"/>
      <c r="JFP251"/>
      <c r="JFQ251"/>
      <c r="JFR251"/>
      <c r="JFS251"/>
      <c r="JFT251"/>
      <c r="JFU251"/>
      <c r="JFV251"/>
      <c r="JFW251"/>
      <c r="JFX251"/>
      <c r="JFY251"/>
      <c r="JFZ251"/>
      <c r="JGA251"/>
      <c r="JGB251"/>
      <c r="JGC251"/>
      <c r="JGD251"/>
      <c r="JGE251"/>
      <c r="JGF251"/>
      <c r="JGG251"/>
      <c r="JGH251"/>
      <c r="JGI251"/>
      <c r="JGJ251"/>
      <c r="JGK251"/>
      <c r="JGL251"/>
      <c r="JGM251"/>
      <c r="JGN251"/>
      <c r="JGO251"/>
      <c r="JGP251"/>
      <c r="JGQ251"/>
      <c r="JGR251"/>
      <c r="JGS251"/>
      <c r="JGT251"/>
      <c r="JGU251"/>
      <c r="JGV251"/>
      <c r="JGW251"/>
      <c r="JGX251"/>
      <c r="JGY251"/>
      <c r="JGZ251"/>
      <c r="JHA251"/>
      <c r="JHB251"/>
      <c r="JHC251"/>
      <c r="JHD251"/>
      <c r="JHE251"/>
      <c r="JHF251"/>
      <c r="JHG251"/>
      <c r="JHH251"/>
      <c r="JHI251"/>
      <c r="JHJ251"/>
      <c r="JHK251"/>
      <c r="JHL251"/>
      <c r="JHM251"/>
      <c r="JHN251"/>
      <c r="JHO251"/>
      <c r="JHP251"/>
      <c r="JHQ251"/>
      <c r="JHR251"/>
      <c r="JHS251"/>
      <c r="JHT251"/>
      <c r="JHU251"/>
      <c r="JHV251"/>
      <c r="JHW251"/>
      <c r="JHX251"/>
      <c r="JHY251"/>
      <c r="JHZ251"/>
      <c r="JIA251"/>
      <c r="JIB251"/>
      <c r="JIC251"/>
      <c r="JID251"/>
      <c r="JIE251"/>
      <c r="JIF251"/>
      <c r="JIG251"/>
      <c r="JIH251"/>
      <c r="JII251"/>
      <c r="JIJ251"/>
      <c r="JIK251"/>
      <c r="JIL251"/>
      <c r="JIM251"/>
      <c r="JIN251"/>
      <c r="JIO251"/>
      <c r="JIP251"/>
      <c r="JIQ251"/>
      <c r="JIR251"/>
      <c r="JIS251"/>
      <c r="JIT251"/>
      <c r="JIU251"/>
      <c r="JIV251"/>
      <c r="JIW251"/>
      <c r="JIX251"/>
      <c r="JIY251"/>
      <c r="JIZ251"/>
      <c r="JJA251"/>
      <c r="JJB251"/>
      <c r="JJC251"/>
      <c r="JJD251"/>
      <c r="JJE251"/>
      <c r="JJF251"/>
      <c r="JJG251"/>
      <c r="JJH251"/>
      <c r="JJI251"/>
      <c r="JJJ251"/>
      <c r="JJK251"/>
      <c r="JJL251"/>
      <c r="JJM251"/>
      <c r="JJN251"/>
      <c r="JJO251"/>
      <c r="JJP251"/>
      <c r="JJQ251"/>
      <c r="JJR251"/>
      <c r="JJS251"/>
      <c r="JJT251"/>
      <c r="JJU251"/>
      <c r="JJV251"/>
      <c r="JJW251"/>
      <c r="JJX251"/>
      <c r="JJY251"/>
      <c r="JJZ251"/>
      <c r="JKA251"/>
      <c r="JKB251"/>
      <c r="JKC251"/>
      <c r="JKD251"/>
      <c r="JKE251"/>
      <c r="JKF251"/>
      <c r="JKG251"/>
      <c r="JKH251"/>
      <c r="JKI251"/>
      <c r="JKJ251"/>
      <c r="JKK251"/>
      <c r="JKL251"/>
      <c r="JKM251"/>
      <c r="JKN251"/>
      <c r="JKO251"/>
      <c r="JKP251"/>
      <c r="JKQ251"/>
      <c r="JKR251"/>
      <c r="JKS251"/>
      <c r="JKT251"/>
      <c r="JKU251"/>
      <c r="JKV251"/>
      <c r="JKW251"/>
      <c r="JKX251"/>
      <c r="JKY251"/>
      <c r="JKZ251"/>
      <c r="JLA251"/>
      <c r="JLB251"/>
      <c r="JLC251"/>
      <c r="JLD251"/>
      <c r="JLE251"/>
      <c r="JLF251"/>
      <c r="JLG251"/>
      <c r="JLH251"/>
      <c r="JLI251"/>
      <c r="JLJ251"/>
      <c r="JLK251"/>
      <c r="JLL251"/>
      <c r="JLM251"/>
      <c r="JLN251"/>
      <c r="JLO251"/>
      <c r="JLP251"/>
      <c r="JLQ251"/>
      <c r="JLR251"/>
      <c r="JLS251"/>
      <c r="JLT251"/>
      <c r="JLU251"/>
      <c r="JLV251"/>
      <c r="JLW251"/>
      <c r="JLX251"/>
      <c r="JLY251"/>
      <c r="JLZ251"/>
      <c r="JMA251"/>
      <c r="JMB251"/>
      <c r="JMC251"/>
      <c r="JMD251"/>
      <c r="JME251"/>
      <c r="JMF251"/>
      <c r="JMG251"/>
      <c r="JMH251"/>
      <c r="JMI251"/>
      <c r="JMJ251"/>
      <c r="JMK251"/>
      <c r="JML251"/>
      <c r="JMM251"/>
      <c r="JMN251"/>
      <c r="JMO251"/>
      <c r="JMP251"/>
      <c r="JMQ251"/>
      <c r="JMR251"/>
      <c r="JMS251"/>
      <c r="JMT251"/>
      <c r="JMU251"/>
      <c r="JMV251"/>
      <c r="JMW251"/>
      <c r="JMX251"/>
      <c r="JMY251"/>
      <c r="JMZ251"/>
      <c r="JNA251"/>
      <c r="JNB251"/>
      <c r="JNC251"/>
      <c r="JND251"/>
      <c r="JNE251"/>
      <c r="JNF251"/>
      <c r="JNG251"/>
      <c r="JNH251"/>
      <c r="JNI251"/>
      <c r="JNJ251"/>
      <c r="JNK251"/>
      <c r="JNL251"/>
      <c r="JNM251"/>
      <c r="JNN251"/>
      <c r="JNO251"/>
      <c r="JNP251"/>
      <c r="JNQ251"/>
      <c r="JNR251"/>
      <c r="JNS251"/>
      <c r="JNT251"/>
      <c r="JNU251"/>
      <c r="JNV251"/>
      <c r="JNW251"/>
      <c r="JNX251"/>
      <c r="JNY251"/>
      <c r="JNZ251"/>
      <c r="JOA251"/>
      <c r="JOB251"/>
      <c r="JOC251"/>
      <c r="JOD251"/>
      <c r="JOE251"/>
      <c r="JOF251"/>
      <c r="JOG251"/>
      <c r="JOH251"/>
      <c r="JOI251"/>
      <c r="JOJ251"/>
      <c r="JOK251"/>
      <c r="JOL251"/>
      <c r="JOM251"/>
      <c r="JON251"/>
      <c r="JOO251"/>
      <c r="JOP251"/>
      <c r="JOQ251"/>
      <c r="JOR251"/>
      <c r="JOS251"/>
      <c r="JOT251"/>
      <c r="JOU251"/>
      <c r="JOV251"/>
      <c r="JOW251"/>
      <c r="JOX251"/>
      <c r="JOY251"/>
      <c r="JOZ251"/>
      <c r="JPA251"/>
      <c r="JPB251"/>
      <c r="JPC251"/>
      <c r="JPD251"/>
      <c r="JPE251"/>
      <c r="JPF251"/>
      <c r="JPG251"/>
      <c r="JPH251"/>
      <c r="JPI251"/>
      <c r="JPJ251"/>
      <c r="JPK251"/>
      <c r="JPL251"/>
      <c r="JPM251"/>
      <c r="JPN251"/>
      <c r="JPO251"/>
      <c r="JPP251"/>
      <c r="JPQ251"/>
      <c r="JPR251"/>
      <c r="JPS251"/>
      <c r="JPT251"/>
      <c r="JPU251"/>
      <c r="JPV251"/>
      <c r="JPW251"/>
      <c r="JPX251"/>
      <c r="JPY251"/>
      <c r="JPZ251"/>
      <c r="JQA251"/>
      <c r="JQB251"/>
      <c r="JQC251"/>
      <c r="JQD251"/>
      <c r="JQE251"/>
      <c r="JQF251"/>
      <c r="JQG251"/>
      <c r="JQH251"/>
      <c r="JQI251"/>
      <c r="JQJ251"/>
      <c r="JQK251"/>
      <c r="JQL251"/>
      <c r="JQM251"/>
      <c r="JQN251"/>
      <c r="JQO251"/>
      <c r="JQP251"/>
      <c r="JQQ251"/>
      <c r="JQR251"/>
      <c r="JQS251"/>
      <c r="JQT251"/>
      <c r="JQU251"/>
      <c r="JQV251"/>
      <c r="JQW251"/>
      <c r="JQX251"/>
      <c r="JQY251"/>
      <c r="JQZ251"/>
      <c r="JRA251"/>
      <c r="JRB251"/>
      <c r="JRC251"/>
      <c r="JRD251"/>
      <c r="JRE251"/>
      <c r="JRF251"/>
      <c r="JRG251"/>
      <c r="JRH251"/>
      <c r="JRI251"/>
      <c r="JRJ251"/>
      <c r="JRK251"/>
      <c r="JRL251"/>
      <c r="JRM251"/>
      <c r="JRN251"/>
      <c r="JRO251"/>
      <c r="JRP251"/>
      <c r="JRQ251"/>
      <c r="JRR251"/>
      <c r="JRS251"/>
      <c r="JRT251"/>
      <c r="JRU251"/>
      <c r="JRV251"/>
      <c r="JRW251"/>
      <c r="JRX251"/>
      <c r="JRY251"/>
      <c r="JRZ251"/>
      <c r="JSA251"/>
      <c r="JSB251"/>
      <c r="JSC251"/>
      <c r="JSD251"/>
      <c r="JSE251"/>
      <c r="JSF251"/>
      <c r="JSG251"/>
      <c r="JSH251"/>
      <c r="JSI251"/>
      <c r="JSJ251"/>
      <c r="JSK251"/>
      <c r="JSL251"/>
      <c r="JSM251"/>
      <c r="JSN251"/>
      <c r="JSO251"/>
      <c r="JSP251"/>
      <c r="JSQ251"/>
      <c r="JSR251"/>
      <c r="JSS251"/>
      <c r="JST251"/>
      <c r="JSU251"/>
      <c r="JSV251"/>
      <c r="JSW251"/>
      <c r="JSX251"/>
      <c r="JSY251"/>
      <c r="JSZ251"/>
      <c r="JTA251"/>
      <c r="JTB251"/>
      <c r="JTC251"/>
      <c r="JTD251"/>
      <c r="JTE251"/>
      <c r="JTF251"/>
      <c r="JTG251"/>
      <c r="JTH251"/>
      <c r="JTI251"/>
      <c r="JTJ251"/>
      <c r="JTK251"/>
      <c r="JTL251"/>
      <c r="JTM251"/>
      <c r="JTN251"/>
      <c r="JTO251"/>
      <c r="JTP251"/>
      <c r="JTQ251"/>
      <c r="JTR251"/>
      <c r="JTS251"/>
      <c r="JTT251"/>
      <c r="JTU251"/>
      <c r="JTV251"/>
      <c r="JTW251"/>
      <c r="JTX251"/>
      <c r="JTY251"/>
      <c r="JTZ251"/>
      <c r="JUA251"/>
      <c r="JUB251"/>
      <c r="JUC251"/>
      <c r="JUD251"/>
      <c r="JUE251"/>
      <c r="JUF251"/>
      <c r="JUG251"/>
      <c r="JUH251"/>
      <c r="JUI251"/>
      <c r="JUJ251"/>
      <c r="JUK251"/>
      <c r="JUL251"/>
      <c r="JUM251"/>
      <c r="JUN251"/>
      <c r="JUO251"/>
      <c r="JUP251"/>
      <c r="JUQ251"/>
      <c r="JUR251"/>
      <c r="JUS251"/>
      <c r="JUT251"/>
      <c r="JUU251"/>
      <c r="JUV251"/>
      <c r="JUW251"/>
      <c r="JUX251"/>
      <c r="JUY251"/>
      <c r="JUZ251"/>
      <c r="JVA251"/>
      <c r="JVB251"/>
      <c r="JVC251"/>
      <c r="JVD251"/>
      <c r="JVE251"/>
      <c r="JVF251"/>
      <c r="JVG251"/>
      <c r="JVH251"/>
      <c r="JVI251"/>
      <c r="JVJ251"/>
      <c r="JVK251"/>
      <c r="JVL251"/>
      <c r="JVM251"/>
      <c r="JVN251"/>
      <c r="JVO251"/>
      <c r="JVP251"/>
      <c r="JVQ251"/>
      <c r="JVR251"/>
      <c r="JVS251"/>
      <c r="JVT251"/>
      <c r="JVU251"/>
      <c r="JVV251"/>
      <c r="JVW251"/>
      <c r="JVX251"/>
      <c r="JVY251"/>
      <c r="JVZ251"/>
      <c r="JWA251"/>
      <c r="JWB251"/>
      <c r="JWC251"/>
      <c r="JWD251"/>
      <c r="JWE251"/>
      <c r="JWF251"/>
      <c r="JWG251"/>
      <c r="JWH251"/>
      <c r="JWI251"/>
      <c r="JWJ251"/>
      <c r="JWK251"/>
      <c r="JWL251"/>
      <c r="JWM251"/>
      <c r="JWN251"/>
      <c r="JWO251"/>
      <c r="JWP251"/>
      <c r="JWQ251"/>
      <c r="JWR251"/>
      <c r="JWS251"/>
      <c r="JWT251"/>
      <c r="JWU251"/>
      <c r="JWV251"/>
      <c r="JWW251"/>
      <c r="JWX251"/>
      <c r="JWY251"/>
      <c r="JWZ251"/>
      <c r="JXA251"/>
      <c r="JXB251"/>
      <c r="JXC251"/>
      <c r="JXD251"/>
      <c r="JXE251"/>
      <c r="JXF251"/>
      <c r="JXG251"/>
      <c r="JXH251"/>
      <c r="JXI251"/>
      <c r="JXJ251"/>
      <c r="JXK251"/>
      <c r="JXL251"/>
      <c r="JXM251"/>
      <c r="JXN251"/>
      <c r="JXO251"/>
      <c r="JXP251"/>
      <c r="JXQ251"/>
      <c r="JXR251"/>
      <c r="JXS251"/>
      <c r="JXT251"/>
      <c r="JXU251"/>
      <c r="JXV251"/>
      <c r="JXW251"/>
      <c r="JXX251"/>
      <c r="JXY251"/>
      <c r="JXZ251"/>
      <c r="JYA251"/>
      <c r="JYB251"/>
      <c r="JYC251"/>
      <c r="JYD251"/>
      <c r="JYE251"/>
      <c r="JYF251"/>
      <c r="JYG251"/>
      <c r="JYH251"/>
      <c r="JYI251"/>
      <c r="JYJ251"/>
      <c r="JYK251"/>
      <c r="JYL251"/>
      <c r="JYM251"/>
      <c r="JYN251"/>
      <c r="JYO251"/>
      <c r="JYP251"/>
      <c r="JYQ251"/>
      <c r="JYR251"/>
      <c r="JYS251"/>
      <c r="JYT251"/>
      <c r="JYU251"/>
      <c r="JYV251"/>
      <c r="JYW251"/>
      <c r="JYX251"/>
      <c r="JYY251"/>
      <c r="JYZ251"/>
      <c r="JZA251"/>
      <c r="JZB251"/>
      <c r="JZC251"/>
      <c r="JZD251"/>
      <c r="JZE251"/>
      <c r="JZF251"/>
      <c r="JZG251"/>
      <c r="JZH251"/>
      <c r="JZI251"/>
      <c r="JZJ251"/>
      <c r="JZK251"/>
      <c r="JZL251"/>
      <c r="JZM251"/>
      <c r="JZN251"/>
      <c r="JZO251"/>
      <c r="JZP251"/>
      <c r="JZQ251"/>
      <c r="JZR251"/>
      <c r="JZS251"/>
      <c r="JZT251"/>
      <c r="JZU251"/>
      <c r="JZV251"/>
      <c r="JZW251"/>
      <c r="JZX251"/>
      <c r="JZY251"/>
      <c r="JZZ251"/>
      <c r="KAA251"/>
      <c r="KAB251"/>
      <c r="KAC251"/>
      <c r="KAD251"/>
      <c r="KAE251"/>
      <c r="KAF251"/>
      <c r="KAG251"/>
      <c r="KAH251"/>
      <c r="KAI251"/>
      <c r="KAJ251"/>
      <c r="KAK251"/>
      <c r="KAL251"/>
      <c r="KAM251"/>
      <c r="KAN251"/>
      <c r="KAO251"/>
      <c r="KAP251"/>
      <c r="KAQ251"/>
      <c r="KAR251"/>
      <c r="KAS251"/>
      <c r="KAT251"/>
      <c r="KAU251"/>
      <c r="KAV251"/>
      <c r="KAW251"/>
      <c r="KAX251"/>
      <c r="KAY251"/>
      <c r="KAZ251"/>
      <c r="KBA251"/>
      <c r="KBB251"/>
      <c r="KBC251"/>
      <c r="KBD251"/>
      <c r="KBE251"/>
      <c r="KBF251"/>
      <c r="KBG251"/>
      <c r="KBH251"/>
      <c r="KBI251"/>
      <c r="KBJ251"/>
      <c r="KBK251"/>
      <c r="KBL251"/>
      <c r="KBM251"/>
      <c r="KBN251"/>
      <c r="KBO251"/>
      <c r="KBP251"/>
      <c r="KBQ251"/>
      <c r="KBR251"/>
      <c r="KBS251"/>
      <c r="KBT251"/>
      <c r="KBU251"/>
      <c r="KBV251"/>
      <c r="KBW251"/>
      <c r="KBX251"/>
      <c r="KBY251"/>
      <c r="KBZ251"/>
      <c r="KCA251"/>
      <c r="KCB251"/>
      <c r="KCC251"/>
      <c r="KCD251"/>
      <c r="KCE251"/>
      <c r="KCF251"/>
      <c r="KCG251"/>
      <c r="KCH251"/>
      <c r="KCI251"/>
      <c r="KCJ251"/>
      <c r="KCK251"/>
      <c r="KCL251"/>
      <c r="KCM251"/>
      <c r="KCN251"/>
      <c r="KCO251"/>
      <c r="KCP251"/>
      <c r="KCQ251"/>
      <c r="KCR251"/>
      <c r="KCS251"/>
      <c r="KCT251"/>
      <c r="KCU251"/>
      <c r="KCV251"/>
      <c r="KCW251"/>
      <c r="KCX251"/>
      <c r="KCY251"/>
      <c r="KCZ251"/>
      <c r="KDA251"/>
      <c r="KDB251"/>
      <c r="KDC251"/>
      <c r="KDD251"/>
      <c r="KDE251"/>
      <c r="KDF251"/>
      <c r="KDG251"/>
      <c r="KDH251"/>
      <c r="KDI251"/>
      <c r="KDJ251"/>
      <c r="KDK251"/>
      <c r="KDL251"/>
      <c r="KDM251"/>
      <c r="KDN251"/>
      <c r="KDO251"/>
      <c r="KDP251"/>
      <c r="KDQ251"/>
      <c r="KDR251"/>
      <c r="KDS251"/>
      <c r="KDT251"/>
      <c r="KDU251"/>
      <c r="KDV251"/>
      <c r="KDW251"/>
      <c r="KDX251"/>
      <c r="KDY251"/>
      <c r="KDZ251"/>
      <c r="KEA251"/>
      <c r="KEB251"/>
      <c r="KEC251"/>
      <c r="KED251"/>
      <c r="KEE251"/>
      <c r="KEF251"/>
      <c r="KEG251"/>
      <c r="KEH251"/>
      <c r="KEI251"/>
      <c r="KEJ251"/>
      <c r="KEK251"/>
      <c r="KEL251"/>
      <c r="KEM251"/>
      <c r="KEN251"/>
      <c r="KEO251"/>
      <c r="KEP251"/>
      <c r="KEQ251"/>
      <c r="KER251"/>
      <c r="KES251"/>
      <c r="KET251"/>
      <c r="KEU251"/>
      <c r="KEV251"/>
      <c r="KEW251"/>
      <c r="KEX251"/>
      <c r="KEY251"/>
      <c r="KEZ251"/>
      <c r="KFA251"/>
      <c r="KFB251"/>
      <c r="KFC251"/>
      <c r="KFD251"/>
      <c r="KFE251"/>
      <c r="KFF251"/>
      <c r="KFG251"/>
      <c r="KFH251"/>
      <c r="KFI251"/>
      <c r="KFJ251"/>
      <c r="KFK251"/>
      <c r="KFL251"/>
      <c r="KFM251"/>
      <c r="KFN251"/>
      <c r="KFO251"/>
      <c r="KFP251"/>
      <c r="KFQ251"/>
      <c r="KFR251"/>
      <c r="KFS251"/>
      <c r="KFT251"/>
      <c r="KFU251"/>
      <c r="KFV251"/>
      <c r="KFW251"/>
      <c r="KFX251"/>
      <c r="KFY251"/>
      <c r="KFZ251"/>
      <c r="KGA251"/>
      <c r="KGB251"/>
      <c r="KGC251"/>
      <c r="KGD251"/>
      <c r="KGE251"/>
      <c r="KGF251"/>
      <c r="KGG251"/>
      <c r="KGH251"/>
      <c r="KGI251"/>
      <c r="KGJ251"/>
      <c r="KGK251"/>
      <c r="KGL251"/>
      <c r="KGM251"/>
      <c r="KGN251"/>
      <c r="KGO251"/>
      <c r="KGP251"/>
      <c r="KGQ251"/>
      <c r="KGR251"/>
      <c r="KGS251"/>
      <c r="KGT251"/>
      <c r="KGU251"/>
      <c r="KGV251"/>
      <c r="KGW251"/>
      <c r="KGX251"/>
      <c r="KGY251"/>
      <c r="KGZ251"/>
      <c r="KHA251"/>
      <c r="KHB251"/>
      <c r="KHC251"/>
      <c r="KHD251"/>
      <c r="KHE251"/>
      <c r="KHF251"/>
      <c r="KHG251"/>
      <c r="KHH251"/>
      <c r="KHI251"/>
      <c r="KHJ251"/>
      <c r="KHK251"/>
      <c r="KHL251"/>
      <c r="KHM251"/>
      <c r="KHN251"/>
      <c r="KHO251"/>
      <c r="KHP251"/>
      <c r="KHQ251"/>
      <c r="KHR251"/>
      <c r="KHS251"/>
      <c r="KHT251"/>
      <c r="KHU251"/>
      <c r="KHV251"/>
      <c r="KHW251"/>
      <c r="KHX251"/>
      <c r="KHY251"/>
      <c r="KHZ251"/>
      <c r="KIA251"/>
      <c r="KIB251"/>
      <c r="KIC251"/>
      <c r="KID251"/>
      <c r="KIE251"/>
      <c r="KIF251"/>
      <c r="KIG251"/>
      <c r="KIH251"/>
      <c r="KII251"/>
      <c r="KIJ251"/>
      <c r="KIK251"/>
      <c r="KIL251"/>
      <c r="KIM251"/>
      <c r="KIN251"/>
      <c r="KIO251"/>
      <c r="KIP251"/>
      <c r="KIQ251"/>
      <c r="KIR251"/>
      <c r="KIS251"/>
      <c r="KIT251"/>
      <c r="KIU251"/>
      <c r="KIV251"/>
      <c r="KIW251"/>
      <c r="KIX251"/>
      <c r="KIY251"/>
      <c r="KIZ251"/>
      <c r="KJA251"/>
      <c r="KJB251"/>
      <c r="KJC251"/>
      <c r="KJD251"/>
      <c r="KJE251"/>
      <c r="KJF251"/>
      <c r="KJG251"/>
      <c r="KJH251"/>
      <c r="KJI251"/>
      <c r="KJJ251"/>
      <c r="KJK251"/>
      <c r="KJL251"/>
      <c r="KJM251"/>
      <c r="KJN251"/>
      <c r="KJO251"/>
      <c r="KJP251"/>
      <c r="KJQ251"/>
      <c r="KJR251"/>
      <c r="KJS251"/>
      <c r="KJT251"/>
      <c r="KJU251"/>
      <c r="KJV251"/>
      <c r="KJW251"/>
      <c r="KJX251"/>
      <c r="KJY251"/>
      <c r="KJZ251"/>
      <c r="KKA251"/>
      <c r="KKB251"/>
      <c r="KKC251"/>
      <c r="KKD251"/>
      <c r="KKE251"/>
      <c r="KKF251"/>
      <c r="KKG251"/>
      <c r="KKH251"/>
      <c r="KKI251"/>
      <c r="KKJ251"/>
      <c r="KKK251"/>
      <c r="KKL251"/>
      <c r="KKM251"/>
      <c r="KKN251"/>
      <c r="KKO251"/>
      <c r="KKP251"/>
      <c r="KKQ251"/>
      <c r="KKR251"/>
      <c r="KKS251"/>
      <c r="KKT251"/>
      <c r="KKU251"/>
      <c r="KKV251"/>
      <c r="KKW251"/>
      <c r="KKX251"/>
      <c r="KKY251"/>
      <c r="KKZ251"/>
      <c r="KLA251"/>
      <c r="KLB251"/>
      <c r="KLC251"/>
      <c r="KLD251"/>
      <c r="KLE251"/>
      <c r="KLF251"/>
      <c r="KLG251"/>
      <c r="KLH251"/>
      <c r="KLI251"/>
      <c r="KLJ251"/>
      <c r="KLK251"/>
      <c r="KLL251"/>
      <c r="KLM251"/>
      <c r="KLN251"/>
      <c r="KLO251"/>
      <c r="KLP251"/>
      <c r="KLQ251"/>
      <c r="KLR251"/>
      <c r="KLS251"/>
      <c r="KLT251"/>
      <c r="KLU251"/>
      <c r="KLV251"/>
      <c r="KLW251"/>
      <c r="KLX251"/>
      <c r="KLY251"/>
      <c r="KLZ251"/>
      <c r="KMA251"/>
      <c r="KMB251"/>
      <c r="KMC251"/>
      <c r="KMD251"/>
      <c r="KME251"/>
      <c r="KMF251"/>
      <c r="KMG251"/>
      <c r="KMH251"/>
      <c r="KMI251"/>
      <c r="KMJ251"/>
      <c r="KMK251"/>
      <c r="KML251"/>
      <c r="KMM251"/>
      <c r="KMN251"/>
      <c r="KMO251"/>
      <c r="KMP251"/>
      <c r="KMQ251"/>
      <c r="KMR251"/>
      <c r="KMS251"/>
      <c r="KMT251"/>
      <c r="KMU251"/>
      <c r="KMV251"/>
      <c r="KMW251"/>
      <c r="KMX251"/>
      <c r="KMY251"/>
      <c r="KMZ251"/>
      <c r="KNA251"/>
      <c r="KNB251"/>
      <c r="KNC251"/>
      <c r="KND251"/>
      <c r="KNE251"/>
      <c r="KNF251"/>
      <c r="KNG251"/>
      <c r="KNH251"/>
      <c r="KNI251"/>
      <c r="KNJ251"/>
      <c r="KNK251"/>
      <c r="KNL251"/>
      <c r="KNM251"/>
      <c r="KNN251"/>
      <c r="KNO251"/>
      <c r="KNP251"/>
      <c r="KNQ251"/>
      <c r="KNR251"/>
      <c r="KNS251"/>
      <c r="KNT251"/>
      <c r="KNU251"/>
      <c r="KNV251"/>
      <c r="KNW251"/>
      <c r="KNX251"/>
      <c r="KNY251"/>
      <c r="KNZ251"/>
      <c r="KOA251"/>
      <c r="KOB251"/>
      <c r="KOC251"/>
      <c r="KOD251"/>
      <c r="KOE251"/>
      <c r="KOF251"/>
      <c r="KOG251"/>
      <c r="KOH251"/>
      <c r="KOI251"/>
      <c r="KOJ251"/>
      <c r="KOK251"/>
      <c r="KOL251"/>
      <c r="KOM251"/>
      <c r="KON251"/>
      <c r="KOO251"/>
      <c r="KOP251"/>
      <c r="KOQ251"/>
      <c r="KOR251"/>
      <c r="KOS251"/>
      <c r="KOT251"/>
      <c r="KOU251"/>
      <c r="KOV251"/>
      <c r="KOW251"/>
      <c r="KOX251"/>
      <c r="KOY251"/>
      <c r="KOZ251"/>
      <c r="KPA251"/>
      <c r="KPB251"/>
      <c r="KPC251"/>
      <c r="KPD251"/>
      <c r="KPE251"/>
      <c r="KPF251"/>
      <c r="KPG251"/>
      <c r="KPH251"/>
      <c r="KPI251"/>
      <c r="KPJ251"/>
      <c r="KPK251"/>
      <c r="KPL251"/>
      <c r="KPM251"/>
      <c r="KPN251"/>
      <c r="KPO251"/>
      <c r="KPP251"/>
      <c r="KPQ251"/>
      <c r="KPR251"/>
      <c r="KPS251"/>
      <c r="KPT251"/>
      <c r="KPU251"/>
      <c r="KPV251"/>
      <c r="KPW251"/>
      <c r="KPX251"/>
      <c r="KPY251"/>
      <c r="KPZ251"/>
      <c r="KQA251"/>
      <c r="KQB251"/>
      <c r="KQC251"/>
      <c r="KQD251"/>
      <c r="KQE251"/>
      <c r="KQF251"/>
      <c r="KQG251"/>
      <c r="KQH251"/>
      <c r="KQI251"/>
      <c r="KQJ251"/>
      <c r="KQK251"/>
      <c r="KQL251"/>
      <c r="KQM251"/>
      <c r="KQN251"/>
      <c r="KQO251"/>
      <c r="KQP251"/>
      <c r="KQQ251"/>
      <c r="KQR251"/>
      <c r="KQS251"/>
      <c r="KQT251"/>
      <c r="KQU251"/>
      <c r="KQV251"/>
      <c r="KQW251"/>
      <c r="KQX251"/>
      <c r="KQY251"/>
      <c r="KQZ251"/>
      <c r="KRA251"/>
      <c r="KRB251"/>
      <c r="KRC251"/>
      <c r="KRD251"/>
      <c r="KRE251"/>
      <c r="KRF251"/>
      <c r="KRG251"/>
      <c r="KRH251"/>
      <c r="KRI251"/>
      <c r="KRJ251"/>
      <c r="KRK251"/>
      <c r="KRL251"/>
      <c r="KRM251"/>
      <c r="KRN251"/>
      <c r="KRO251"/>
      <c r="KRP251"/>
      <c r="KRQ251"/>
      <c r="KRR251"/>
      <c r="KRS251"/>
      <c r="KRT251"/>
      <c r="KRU251"/>
      <c r="KRV251"/>
      <c r="KRW251"/>
      <c r="KRX251"/>
      <c r="KRY251"/>
      <c r="KRZ251"/>
      <c r="KSA251"/>
      <c r="KSB251"/>
      <c r="KSC251"/>
      <c r="KSD251"/>
      <c r="KSE251"/>
      <c r="KSF251"/>
      <c r="KSG251"/>
      <c r="KSH251"/>
      <c r="KSI251"/>
      <c r="KSJ251"/>
      <c r="KSK251"/>
      <c r="KSL251"/>
      <c r="KSM251"/>
      <c r="KSN251"/>
      <c r="KSO251"/>
      <c r="KSP251"/>
      <c r="KSQ251"/>
      <c r="KSR251"/>
      <c r="KSS251"/>
      <c r="KST251"/>
      <c r="KSU251"/>
      <c r="KSV251"/>
      <c r="KSW251"/>
      <c r="KSX251"/>
      <c r="KSY251"/>
      <c r="KSZ251"/>
      <c r="KTA251"/>
      <c r="KTB251"/>
      <c r="KTC251"/>
      <c r="KTD251"/>
      <c r="KTE251"/>
      <c r="KTF251"/>
      <c r="KTG251"/>
      <c r="KTH251"/>
      <c r="KTI251"/>
      <c r="KTJ251"/>
      <c r="KTK251"/>
      <c r="KTL251"/>
      <c r="KTM251"/>
      <c r="KTN251"/>
      <c r="KTO251"/>
      <c r="KTP251"/>
      <c r="KTQ251"/>
      <c r="KTR251"/>
      <c r="KTS251"/>
      <c r="KTT251"/>
      <c r="KTU251"/>
      <c r="KTV251"/>
      <c r="KTW251"/>
      <c r="KTX251"/>
      <c r="KTY251"/>
      <c r="KTZ251"/>
      <c r="KUA251"/>
      <c r="KUB251"/>
      <c r="KUC251"/>
      <c r="KUD251"/>
      <c r="KUE251"/>
      <c r="KUF251"/>
      <c r="KUG251"/>
      <c r="KUH251"/>
      <c r="KUI251"/>
      <c r="KUJ251"/>
      <c r="KUK251"/>
      <c r="KUL251"/>
      <c r="KUM251"/>
      <c r="KUN251"/>
      <c r="KUO251"/>
      <c r="KUP251"/>
      <c r="KUQ251"/>
      <c r="KUR251"/>
      <c r="KUS251"/>
      <c r="KUT251"/>
      <c r="KUU251"/>
      <c r="KUV251"/>
      <c r="KUW251"/>
      <c r="KUX251"/>
      <c r="KUY251"/>
      <c r="KUZ251"/>
      <c r="KVA251"/>
      <c r="KVB251"/>
      <c r="KVC251"/>
      <c r="KVD251"/>
      <c r="KVE251"/>
      <c r="KVF251"/>
      <c r="KVG251"/>
      <c r="KVH251"/>
      <c r="KVI251"/>
      <c r="KVJ251"/>
      <c r="KVK251"/>
      <c r="KVL251"/>
      <c r="KVM251"/>
      <c r="KVN251"/>
      <c r="KVO251"/>
      <c r="KVP251"/>
      <c r="KVQ251"/>
      <c r="KVR251"/>
      <c r="KVS251"/>
      <c r="KVT251"/>
      <c r="KVU251"/>
      <c r="KVV251"/>
      <c r="KVW251"/>
      <c r="KVX251"/>
      <c r="KVY251"/>
      <c r="KVZ251"/>
      <c r="KWA251"/>
      <c r="KWB251"/>
      <c r="KWC251"/>
      <c r="KWD251"/>
      <c r="KWE251"/>
      <c r="KWF251"/>
      <c r="KWG251"/>
      <c r="KWH251"/>
      <c r="KWI251"/>
      <c r="KWJ251"/>
      <c r="KWK251"/>
      <c r="KWL251"/>
      <c r="KWM251"/>
      <c r="KWN251"/>
      <c r="KWO251"/>
      <c r="KWP251"/>
      <c r="KWQ251"/>
      <c r="KWR251"/>
      <c r="KWS251"/>
      <c r="KWT251"/>
      <c r="KWU251"/>
      <c r="KWV251"/>
      <c r="KWW251"/>
      <c r="KWX251"/>
      <c r="KWY251"/>
      <c r="KWZ251"/>
      <c r="KXA251"/>
      <c r="KXB251"/>
      <c r="KXC251"/>
      <c r="KXD251"/>
      <c r="KXE251"/>
      <c r="KXF251"/>
      <c r="KXG251"/>
      <c r="KXH251"/>
      <c r="KXI251"/>
      <c r="KXJ251"/>
      <c r="KXK251"/>
      <c r="KXL251"/>
      <c r="KXM251"/>
      <c r="KXN251"/>
      <c r="KXO251"/>
      <c r="KXP251"/>
      <c r="KXQ251"/>
      <c r="KXR251"/>
      <c r="KXS251"/>
      <c r="KXT251"/>
      <c r="KXU251"/>
      <c r="KXV251"/>
      <c r="KXW251"/>
      <c r="KXX251"/>
      <c r="KXY251"/>
      <c r="KXZ251"/>
      <c r="KYA251"/>
      <c r="KYB251"/>
      <c r="KYC251"/>
      <c r="KYD251"/>
      <c r="KYE251"/>
      <c r="KYF251"/>
      <c r="KYG251"/>
      <c r="KYH251"/>
      <c r="KYI251"/>
      <c r="KYJ251"/>
      <c r="KYK251"/>
      <c r="KYL251"/>
      <c r="KYM251"/>
      <c r="KYN251"/>
      <c r="KYO251"/>
      <c r="KYP251"/>
      <c r="KYQ251"/>
      <c r="KYR251"/>
      <c r="KYS251"/>
      <c r="KYT251"/>
      <c r="KYU251"/>
      <c r="KYV251"/>
      <c r="KYW251"/>
      <c r="KYX251"/>
      <c r="KYY251"/>
      <c r="KYZ251"/>
      <c r="KZA251"/>
      <c r="KZB251"/>
      <c r="KZC251"/>
      <c r="KZD251"/>
      <c r="KZE251"/>
      <c r="KZF251"/>
      <c r="KZG251"/>
      <c r="KZH251"/>
      <c r="KZI251"/>
      <c r="KZJ251"/>
      <c r="KZK251"/>
      <c r="KZL251"/>
      <c r="KZM251"/>
      <c r="KZN251"/>
      <c r="KZO251"/>
      <c r="KZP251"/>
      <c r="KZQ251"/>
      <c r="KZR251"/>
      <c r="KZS251"/>
      <c r="KZT251"/>
      <c r="KZU251"/>
      <c r="KZV251"/>
      <c r="KZW251"/>
      <c r="KZX251"/>
      <c r="KZY251"/>
      <c r="KZZ251"/>
      <c r="LAA251"/>
      <c r="LAB251"/>
      <c r="LAC251"/>
      <c r="LAD251"/>
      <c r="LAE251"/>
      <c r="LAF251"/>
      <c r="LAG251"/>
      <c r="LAH251"/>
      <c r="LAI251"/>
      <c r="LAJ251"/>
      <c r="LAK251"/>
      <c r="LAL251"/>
      <c r="LAM251"/>
      <c r="LAN251"/>
      <c r="LAO251"/>
      <c r="LAP251"/>
      <c r="LAQ251"/>
      <c r="LAR251"/>
      <c r="LAS251"/>
      <c r="LAT251"/>
      <c r="LAU251"/>
      <c r="LAV251"/>
      <c r="LAW251"/>
      <c r="LAX251"/>
      <c r="LAY251"/>
      <c r="LAZ251"/>
      <c r="LBA251"/>
      <c r="LBB251"/>
      <c r="LBC251"/>
      <c r="LBD251"/>
      <c r="LBE251"/>
      <c r="LBF251"/>
      <c r="LBG251"/>
      <c r="LBH251"/>
      <c r="LBI251"/>
      <c r="LBJ251"/>
      <c r="LBK251"/>
      <c r="LBL251"/>
      <c r="LBM251"/>
      <c r="LBN251"/>
      <c r="LBO251"/>
      <c r="LBP251"/>
      <c r="LBQ251"/>
      <c r="LBR251"/>
      <c r="LBS251"/>
      <c r="LBT251"/>
      <c r="LBU251"/>
      <c r="LBV251"/>
      <c r="LBW251"/>
      <c r="LBX251"/>
      <c r="LBY251"/>
      <c r="LBZ251"/>
      <c r="LCA251"/>
      <c r="LCB251"/>
      <c r="LCC251"/>
      <c r="LCD251"/>
      <c r="LCE251"/>
      <c r="LCF251"/>
      <c r="LCG251"/>
      <c r="LCH251"/>
      <c r="LCI251"/>
      <c r="LCJ251"/>
      <c r="LCK251"/>
      <c r="LCL251"/>
      <c r="LCM251"/>
      <c r="LCN251"/>
      <c r="LCO251"/>
      <c r="LCP251"/>
      <c r="LCQ251"/>
      <c r="LCR251"/>
      <c r="LCS251"/>
      <c r="LCT251"/>
      <c r="LCU251"/>
      <c r="LCV251"/>
      <c r="LCW251"/>
      <c r="LCX251"/>
      <c r="LCY251"/>
      <c r="LCZ251"/>
      <c r="LDA251"/>
      <c r="LDB251"/>
      <c r="LDC251"/>
      <c r="LDD251"/>
      <c r="LDE251"/>
      <c r="LDF251"/>
      <c r="LDG251"/>
      <c r="LDH251"/>
      <c r="LDI251"/>
      <c r="LDJ251"/>
      <c r="LDK251"/>
      <c r="LDL251"/>
      <c r="LDM251"/>
      <c r="LDN251"/>
      <c r="LDO251"/>
      <c r="LDP251"/>
      <c r="LDQ251"/>
      <c r="LDR251"/>
      <c r="LDS251"/>
      <c r="LDT251"/>
      <c r="LDU251"/>
      <c r="LDV251"/>
      <c r="LDW251"/>
      <c r="LDX251"/>
      <c r="LDY251"/>
      <c r="LDZ251"/>
      <c r="LEA251"/>
      <c r="LEB251"/>
      <c r="LEC251"/>
      <c r="LED251"/>
      <c r="LEE251"/>
      <c r="LEF251"/>
      <c r="LEG251"/>
      <c r="LEH251"/>
      <c r="LEI251"/>
      <c r="LEJ251"/>
      <c r="LEK251"/>
      <c r="LEL251"/>
      <c r="LEM251"/>
      <c r="LEN251"/>
      <c r="LEO251"/>
      <c r="LEP251"/>
      <c r="LEQ251"/>
      <c r="LER251"/>
      <c r="LES251"/>
      <c r="LET251"/>
      <c r="LEU251"/>
      <c r="LEV251"/>
      <c r="LEW251"/>
      <c r="LEX251"/>
      <c r="LEY251"/>
      <c r="LEZ251"/>
      <c r="LFA251"/>
      <c r="LFB251"/>
      <c r="LFC251"/>
      <c r="LFD251"/>
      <c r="LFE251"/>
      <c r="LFF251"/>
      <c r="LFG251"/>
      <c r="LFH251"/>
      <c r="LFI251"/>
      <c r="LFJ251"/>
      <c r="LFK251"/>
      <c r="LFL251"/>
      <c r="LFM251"/>
      <c r="LFN251"/>
      <c r="LFO251"/>
      <c r="LFP251"/>
      <c r="LFQ251"/>
      <c r="LFR251"/>
      <c r="LFS251"/>
      <c r="LFT251"/>
      <c r="LFU251"/>
      <c r="LFV251"/>
      <c r="LFW251"/>
      <c r="LFX251"/>
      <c r="LFY251"/>
      <c r="LFZ251"/>
      <c r="LGA251"/>
      <c r="LGB251"/>
      <c r="LGC251"/>
      <c r="LGD251"/>
      <c r="LGE251"/>
      <c r="LGF251"/>
      <c r="LGG251"/>
      <c r="LGH251"/>
      <c r="LGI251"/>
      <c r="LGJ251"/>
      <c r="LGK251"/>
      <c r="LGL251"/>
      <c r="LGM251"/>
      <c r="LGN251"/>
      <c r="LGO251"/>
      <c r="LGP251"/>
      <c r="LGQ251"/>
      <c r="LGR251"/>
      <c r="LGS251"/>
      <c r="LGT251"/>
      <c r="LGU251"/>
      <c r="LGV251"/>
      <c r="LGW251"/>
      <c r="LGX251"/>
      <c r="LGY251"/>
      <c r="LGZ251"/>
      <c r="LHA251"/>
      <c r="LHB251"/>
      <c r="LHC251"/>
      <c r="LHD251"/>
      <c r="LHE251"/>
      <c r="LHF251"/>
      <c r="LHG251"/>
      <c r="LHH251"/>
      <c r="LHI251"/>
      <c r="LHJ251"/>
      <c r="LHK251"/>
      <c r="LHL251"/>
      <c r="LHM251"/>
      <c r="LHN251"/>
      <c r="LHO251"/>
      <c r="LHP251"/>
      <c r="LHQ251"/>
      <c r="LHR251"/>
      <c r="LHS251"/>
      <c r="LHT251"/>
      <c r="LHU251"/>
      <c r="LHV251"/>
      <c r="LHW251"/>
      <c r="LHX251"/>
      <c r="LHY251"/>
      <c r="LHZ251"/>
      <c r="LIA251"/>
      <c r="LIB251"/>
      <c r="LIC251"/>
      <c r="LID251"/>
      <c r="LIE251"/>
      <c r="LIF251"/>
      <c r="LIG251"/>
      <c r="LIH251"/>
      <c r="LII251"/>
      <c r="LIJ251"/>
      <c r="LIK251"/>
      <c r="LIL251"/>
      <c r="LIM251"/>
      <c r="LIN251"/>
      <c r="LIO251"/>
      <c r="LIP251"/>
      <c r="LIQ251"/>
      <c r="LIR251"/>
      <c r="LIS251"/>
      <c r="LIT251"/>
      <c r="LIU251"/>
      <c r="LIV251"/>
      <c r="LIW251"/>
      <c r="LIX251"/>
      <c r="LIY251"/>
      <c r="LIZ251"/>
      <c r="LJA251"/>
      <c r="LJB251"/>
      <c r="LJC251"/>
      <c r="LJD251"/>
      <c r="LJE251"/>
      <c r="LJF251"/>
      <c r="LJG251"/>
      <c r="LJH251"/>
      <c r="LJI251"/>
      <c r="LJJ251"/>
      <c r="LJK251"/>
      <c r="LJL251"/>
      <c r="LJM251"/>
      <c r="LJN251"/>
      <c r="LJO251"/>
      <c r="LJP251"/>
      <c r="LJQ251"/>
      <c r="LJR251"/>
      <c r="LJS251"/>
      <c r="LJT251"/>
      <c r="LJU251"/>
      <c r="LJV251"/>
      <c r="LJW251"/>
      <c r="LJX251"/>
      <c r="LJY251"/>
      <c r="LJZ251"/>
      <c r="LKA251"/>
      <c r="LKB251"/>
      <c r="LKC251"/>
      <c r="LKD251"/>
      <c r="LKE251"/>
      <c r="LKF251"/>
      <c r="LKG251"/>
      <c r="LKH251"/>
      <c r="LKI251"/>
      <c r="LKJ251"/>
      <c r="LKK251"/>
      <c r="LKL251"/>
      <c r="LKM251"/>
      <c r="LKN251"/>
      <c r="LKO251"/>
      <c r="LKP251"/>
      <c r="LKQ251"/>
      <c r="LKR251"/>
      <c r="LKS251"/>
      <c r="LKT251"/>
      <c r="LKU251"/>
      <c r="LKV251"/>
      <c r="LKW251"/>
      <c r="LKX251"/>
      <c r="LKY251"/>
      <c r="LKZ251"/>
      <c r="LLA251"/>
      <c r="LLB251"/>
      <c r="LLC251"/>
      <c r="LLD251"/>
      <c r="LLE251"/>
      <c r="LLF251"/>
      <c r="LLG251"/>
      <c r="LLH251"/>
      <c r="LLI251"/>
      <c r="LLJ251"/>
      <c r="LLK251"/>
      <c r="LLL251"/>
      <c r="LLM251"/>
      <c r="LLN251"/>
      <c r="LLO251"/>
      <c r="LLP251"/>
      <c r="LLQ251"/>
      <c r="LLR251"/>
      <c r="LLS251"/>
      <c r="LLT251"/>
      <c r="LLU251"/>
      <c r="LLV251"/>
      <c r="LLW251"/>
      <c r="LLX251"/>
      <c r="LLY251"/>
      <c r="LLZ251"/>
      <c r="LMA251"/>
      <c r="LMB251"/>
      <c r="LMC251"/>
      <c r="LMD251"/>
      <c r="LME251"/>
      <c r="LMF251"/>
      <c r="LMG251"/>
      <c r="LMH251"/>
      <c r="LMI251"/>
      <c r="LMJ251"/>
      <c r="LMK251"/>
      <c r="LML251"/>
      <c r="LMM251"/>
      <c r="LMN251"/>
      <c r="LMO251"/>
      <c r="LMP251"/>
      <c r="LMQ251"/>
      <c r="LMR251"/>
      <c r="LMS251"/>
      <c r="LMT251"/>
      <c r="LMU251"/>
      <c r="LMV251"/>
      <c r="LMW251"/>
      <c r="LMX251"/>
      <c r="LMY251"/>
      <c r="LMZ251"/>
      <c r="LNA251"/>
      <c r="LNB251"/>
      <c r="LNC251"/>
      <c r="LND251"/>
      <c r="LNE251"/>
      <c r="LNF251"/>
      <c r="LNG251"/>
      <c r="LNH251"/>
      <c r="LNI251"/>
      <c r="LNJ251"/>
      <c r="LNK251"/>
      <c r="LNL251"/>
      <c r="LNM251"/>
      <c r="LNN251"/>
      <c r="LNO251"/>
      <c r="LNP251"/>
      <c r="LNQ251"/>
      <c r="LNR251"/>
      <c r="LNS251"/>
      <c r="LNT251"/>
      <c r="LNU251"/>
      <c r="LNV251"/>
      <c r="LNW251"/>
      <c r="LNX251"/>
      <c r="LNY251"/>
      <c r="LNZ251"/>
      <c r="LOA251"/>
      <c r="LOB251"/>
      <c r="LOC251"/>
      <c r="LOD251"/>
      <c r="LOE251"/>
      <c r="LOF251"/>
      <c r="LOG251"/>
      <c r="LOH251"/>
      <c r="LOI251"/>
      <c r="LOJ251"/>
      <c r="LOK251"/>
      <c r="LOL251"/>
      <c r="LOM251"/>
      <c r="LON251"/>
      <c r="LOO251"/>
      <c r="LOP251"/>
      <c r="LOQ251"/>
      <c r="LOR251"/>
      <c r="LOS251"/>
      <c r="LOT251"/>
      <c r="LOU251"/>
      <c r="LOV251"/>
      <c r="LOW251"/>
      <c r="LOX251"/>
      <c r="LOY251"/>
      <c r="LOZ251"/>
      <c r="LPA251"/>
      <c r="LPB251"/>
      <c r="LPC251"/>
      <c r="LPD251"/>
      <c r="LPE251"/>
      <c r="LPF251"/>
      <c r="LPG251"/>
      <c r="LPH251"/>
      <c r="LPI251"/>
      <c r="LPJ251"/>
      <c r="LPK251"/>
      <c r="LPL251"/>
      <c r="LPM251"/>
      <c r="LPN251"/>
      <c r="LPO251"/>
      <c r="LPP251"/>
      <c r="LPQ251"/>
      <c r="LPR251"/>
      <c r="LPS251"/>
      <c r="LPT251"/>
      <c r="LPU251"/>
      <c r="LPV251"/>
      <c r="LPW251"/>
      <c r="LPX251"/>
      <c r="LPY251"/>
      <c r="LPZ251"/>
      <c r="LQA251"/>
      <c r="LQB251"/>
      <c r="LQC251"/>
      <c r="LQD251"/>
      <c r="LQE251"/>
      <c r="LQF251"/>
      <c r="LQG251"/>
      <c r="LQH251"/>
      <c r="LQI251"/>
      <c r="LQJ251"/>
      <c r="LQK251"/>
      <c r="LQL251"/>
      <c r="LQM251"/>
      <c r="LQN251"/>
      <c r="LQO251"/>
      <c r="LQP251"/>
      <c r="LQQ251"/>
      <c r="LQR251"/>
      <c r="LQS251"/>
      <c r="LQT251"/>
      <c r="LQU251"/>
      <c r="LQV251"/>
      <c r="LQW251"/>
      <c r="LQX251"/>
      <c r="LQY251"/>
      <c r="LQZ251"/>
      <c r="LRA251"/>
      <c r="LRB251"/>
      <c r="LRC251"/>
      <c r="LRD251"/>
      <c r="LRE251"/>
      <c r="LRF251"/>
      <c r="LRG251"/>
      <c r="LRH251"/>
      <c r="LRI251"/>
      <c r="LRJ251"/>
      <c r="LRK251"/>
      <c r="LRL251"/>
      <c r="LRM251"/>
      <c r="LRN251"/>
      <c r="LRO251"/>
      <c r="LRP251"/>
      <c r="LRQ251"/>
      <c r="LRR251"/>
      <c r="LRS251"/>
      <c r="LRT251"/>
      <c r="LRU251"/>
      <c r="LRV251"/>
      <c r="LRW251"/>
      <c r="LRX251"/>
      <c r="LRY251"/>
      <c r="LRZ251"/>
      <c r="LSA251"/>
      <c r="LSB251"/>
      <c r="LSC251"/>
      <c r="LSD251"/>
      <c r="LSE251"/>
      <c r="LSF251"/>
      <c r="LSG251"/>
      <c r="LSH251"/>
      <c r="LSI251"/>
      <c r="LSJ251"/>
      <c r="LSK251"/>
      <c r="LSL251"/>
      <c r="LSM251"/>
      <c r="LSN251"/>
      <c r="LSO251"/>
      <c r="LSP251"/>
      <c r="LSQ251"/>
      <c r="LSR251"/>
      <c r="LSS251"/>
      <c r="LST251"/>
      <c r="LSU251"/>
      <c r="LSV251"/>
      <c r="LSW251"/>
      <c r="LSX251"/>
      <c r="LSY251"/>
      <c r="LSZ251"/>
      <c r="LTA251"/>
      <c r="LTB251"/>
      <c r="LTC251"/>
      <c r="LTD251"/>
      <c r="LTE251"/>
      <c r="LTF251"/>
      <c r="LTG251"/>
      <c r="LTH251"/>
      <c r="LTI251"/>
      <c r="LTJ251"/>
      <c r="LTK251"/>
      <c r="LTL251"/>
      <c r="LTM251"/>
      <c r="LTN251"/>
      <c r="LTO251"/>
      <c r="LTP251"/>
      <c r="LTQ251"/>
      <c r="LTR251"/>
      <c r="LTS251"/>
      <c r="LTT251"/>
      <c r="LTU251"/>
      <c r="LTV251"/>
      <c r="LTW251"/>
      <c r="LTX251"/>
      <c r="LTY251"/>
      <c r="LTZ251"/>
      <c r="LUA251"/>
      <c r="LUB251"/>
      <c r="LUC251"/>
      <c r="LUD251"/>
      <c r="LUE251"/>
      <c r="LUF251"/>
      <c r="LUG251"/>
      <c r="LUH251"/>
      <c r="LUI251"/>
      <c r="LUJ251"/>
      <c r="LUK251"/>
      <c r="LUL251"/>
      <c r="LUM251"/>
      <c r="LUN251"/>
      <c r="LUO251"/>
      <c r="LUP251"/>
      <c r="LUQ251"/>
      <c r="LUR251"/>
      <c r="LUS251"/>
      <c r="LUT251"/>
      <c r="LUU251"/>
      <c r="LUV251"/>
      <c r="LUW251"/>
      <c r="LUX251"/>
      <c r="LUY251"/>
      <c r="LUZ251"/>
      <c r="LVA251"/>
      <c r="LVB251"/>
      <c r="LVC251"/>
      <c r="LVD251"/>
      <c r="LVE251"/>
      <c r="LVF251"/>
      <c r="LVG251"/>
      <c r="LVH251"/>
      <c r="LVI251"/>
      <c r="LVJ251"/>
      <c r="LVK251"/>
      <c r="LVL251"/>
      <c r="LVM251"/>
      <c r="LVN251"/>
      <c r="LVO251"/>
      <c r="LVP251"/>
      <c r="LVQ251"/>
      <c r="LVR251"/>
      <c r="LVS251"/>
      <c r="LVT251"/>
      <c r="LVU251"/>
      <c r="LVV251"/>
      <c r="LVW251"/>
      <c r="LVX251"/>
      <c r="LVY251"/>
      <c r="LVZ251"/>
      <c r="LWA251"/>
      <c r="LWB251"/>
      <c r="LWC251"/>
      <c r="LWD251"/>
      <c r="LWE251"/>
      <c r="LWF251"/>
      <c r="LWG251"/>
      <c r="LWH251"/>
      <c r="LWI251"/>
      <c r="LWJ251"/>
      <c r="LWK251"/>
      <c r="LWL251"/>
      <c r="LWM251"/>
      <c r="LWN251"/>
      <c r="LWO251"/>
      <c r="LWP251"/>
      <c r="LWQ251"/>
      <c r="LWR251"/>
      <c r="LWS251"/>
      <c r="LWT251"/>
      <c r="LWU251"/>
      <c r="LWV251"/>
      <c r="LWW251"/>
      <c r="LWX251"/>
      <c r="LWY251"/>
      <c r="LWZ251"/>
      <c r="LXA251"/>
      <c r="LXB251"/>
      <c r="LXC251"/>
      <c r="LXD251"/>
      <c r="LXE251"/>
      <c r="LXF251"/>
      <c r="LXG251"/>
      <c r="LXH251"/>
      <c r="LXI251"/>
      <c r="LXJ251"/>
      <c r="LXK251"/>
      <c r="LXL251"/>
      <c r="LXM251"/>
      <c r="LXN251"/>
      <c r="LXO251"/>
      <c r="LXP251"/>
      <c r="LXQ251"/>
      <c r="LXR251"/>
      <c r="LXS251"/>
      <c r="LXT251"/>
      <c r="LXU251"/>
      <c r="LXV251"/>
      <c r="LXW251"/>
      <c r="LXX251"/>
      <c r="LXY251"/>
      <c r="LXZ251"/>
      <c r="LYA251"/>
      <c r="LYB251"/>
      <c r="LYC251"/>
      <c r="LYD251"/>
      <c r="LYE251"/>
      <c r="LYF251"/>
      <c r="LYG251"/>
      <c r="LYH251"/>
      <c r="LYI251"/>
      <c r="LYJ251"/>
      <c r="LYK251"/>
      <c r="LYL251"/>
      <c r="LYM251"/>
      <c r="LYN251"/>
      <c r="LYO251"/>
      <c r="LYP251"/>
      <c r="LYQ251"/>
      <c r="LYR251"/>
      <c r="LYS251"/>
      <c r="LYT251"/>
      <c r="LYU251"/>
      <c r="LYV251"/>
      <c r="LYW251"/>
      <c r="LYX251"/>
      <c r="LYY251"/>
      <c r="LYZ251"/>
      <c r="LZA251"/>
      <c r="LZB251"/>
      <c r="LZC251"/>
      <c r="LZD251"/>
      <c r="LZE251"/>
      <c r="LZF251"/>
      <c r="LZG251"/>
      <c r="LZH251"/>
      <c r="LZI251"/>
      <c r="LZJ251"/>
      <c r="LZK251"/>
      <c r="LZL251"/>
      <c r="LZM251"/>
      <c r="LZN251"/>
      <c r="LZO251"/>
      <c r="LZP251"/>
      <c r="LZQ251"/>
      <c r="LZR251"/>
      <c r="LZS251"/>
      <c r="LZT251"/>
      <c r="LZU251"/>
      <c r="LZV251"/>
      <c r="LZW251"/>
      <c r="LZX251"/>
      <c r="LZY251"/>
      <c r="LZZ251"/>
      <c r="MAA251"/>
      <c r="MAB251"/>
      <c r="MAC251"/>
      <c r="MAD251"/>
      <c r="MAE251"/>
      <c r="MAF251"/>
      <c r="MAG251"/>
      <c r="MAH251"/>
      <c r="MAI251"/>
      <c r="MAJ251"/>
      <c r="MAK251"/>
      <c r="MAL251"/>
      <c r="MAM251"/>
      <c r="MAN251"/>
      <c r="MAO251"/>
      <c r="MAP251"/>
      <c r="MAQ251"/>
      <c r="MAR251"/>
      <c r="MAS251"/>
      <c r="MAT251"/>
      <c r="MAU251"/>
      <c r="MAV251"/>
      <c r="MAW251"/>
      <c r="MAX251"/>
      <c r="MAY251"/>
      <c r="MAZ251"/>
      <c r="MBA251"/>
      <c r="MBB251"/>
      <c r="MBC251"/>
      <c r="MBD251"/>
      <c r="MBE251"/>
      <c r="MBF251"/>
      <c r="MBG251"/>
      <c r="MBH251"/>
      <c r="MBI251"/>
      <c r="MBJ251"/>
      <c r="MBK251"/>
      <c r="MBL251"/>
      <c r="MBM251"/>
      <c r="MBN251"/>
      <c r="MBO251"/>
      <c r="MBP251"/>
      <c r="MBQ251"/>
      <c r="MBR251"/>
      <c r="MBS251"/>
      <c r="MBT251"/>
      <c r="MBU251"/>
      <c r="MBV251"/>
      <c r="MBW251"/>
      <c r="MBX251"/>
      <c r="MBY251"/>
      <c r="MBZ251"/>
      <c r="MCA251"/>
      <c r="MCB251"/>
      <c r="MCC251"/>
      <c r="MCD251"/>
      <c r="MCE251"/>
      <c r="MCF251"/>
      <c r="MCG251"/>
      <c r="MCH251"/>
      <c r="MCI251"/>
      <c r="MCJ251"/>
      <c r="MCK251"/>
      <c r="MCL251"/>
      <c r="MCM251"/>
      <c r="MCN251"/>
      <c r="MCO251"/>
      <c r="MCP251"/>
      <c r="MCQ251"/>
      <c r="MCR251"/>
      <c r="MCS251"/>
      <c r="MCT251"/>
      <c r="MCU251"/>
      <c r="MCV251"/>
      <c r="MCW251"/>
      <c r="MCX251"/>
      <c r="MCY251"/>
      <c r="MCZ251"/>
      <c r="MDA251"/>
      <c r="MDB251"/>
      <c r="MDC251"/>
      <c r="MDD251"/>
      <c r="MDE251"/>
      <c r="MDF251"/>
      <c r="MDG251"/>
      <c r="MDH251"/>
      <c r="MDI251"/>
      <c r="MDJ251"/>
      <c r="MDK251"/>
      <c r="MDL251"/>
      <c r="MDM251"/>
      <c r="MDN251"/>
      <c r="MDO251"/>
      <c r="MDP251"/>
      <c r="MDQ251"/>
      <c r="MDR251"/>
      <c r="MDS251"/>
      <c r="MDT251"/>
      <c r="MDU251"/>
      <c r="MDV251"/>
      <c r="MDW251"/>
      <c r="MDX251"/>
      <c r="MDY251"/>
      <c r="MDZ251"/>
      <c r="MEA251"/>
      <c r="MEB251"/>
      <c r="MEC251"/>
      <c r="MED251"/>
      <c r="MEE251"/>
      <c r="MEF251"/>
      <c r="MEG251"/>
      <c r="MEH251"/>
      <c r="MEI251"/>
      <c r="MEJ251"/>
      <c r="MEK251"/>
      <c r="MEL251"/>
      <c r="MEM251"/>
      <c r="MEN251"/>
      <c r="MEO251"/>
      <c r="MEP251"/>
      <c r="MEQ251"/>
      <c r="MER251"/>
      <c r="MES251"/>
      <c r="MET251"/>
      <c r="MEU251"/>
      <c r="MEV251"/>
      <c r="MEW251"/>
      <c r="MEX251"/>
      <c r="MEY251"/>
      <c r="MEZ251"/>
      <c r="MFA251"/>
      <c r="MFB251"/>
      <c r="MFC251"/>
      <c r="MFD251"/>
      <c r="MFE251"/>
      <c r="MFF251"/>
      <c r="MFG251"/>
      <c r="MFH251"/>
      <c r="MFI251"/>
      <c r="MFJ251"/>
      <c r="MFK251"/>
      <c r="MFL251"/>
      <c r="MFM251"/>
      <c r="MFN251"/>
      <c r="MFO251"/>
      <c r="MFP251"/>
      <c r="MFQ251"/>
      <c r="MFR251"/>
      <c r="MFS251"/>
      <c r="MFT251"/>
      <c r="MFU251"/>
      <c r="MFV251"/>
      <c r="MFW251"/>
      <c r="MFX251"/>
      <c r="MFY251"/>
      <c r="MFZ251"/>
      <c r="MGA251"/>
      <c r="MGB251"/>
      <c r="MGC251"/>
      <c r="MGD251"/>
      <c r="MGE251"/>
      <c r="MGF251"/>
      <c r="MGG251"/>
      <c r="MGH251"/>
      <c r="MGI251"/>
      <c r="MGJ251"/>
      <c r="MGK251"/>
      <c r="MGL251"/>
      <c r="MGM251"/>
      <c r="MGN251"/>
      <c r="MGO251"/>
      <c r="MGP251"/>
      <c r="MGQ251"/>
      <c r="MGR251"/>
      <c r="MGS251"/>
      <c r="MGT251"/>
      <c r="MGU251"/>
      <c r="MGV251"/>
      <c r="MGW251"/>
      <c r="MGX251"/>
      <c r="MGY251"/>
      <c r="MGZ251"/>
      <c r="MHA251"/>
      <c r="MHB251"/>
      <c r="MHC251"/>
      <c r="MHD251"/>
      <c r="MHE251"/>
      <c r="MHF251"/>
      <c r="MHG251"/>
      <c r="MHH251"/>
      <c r="MHI251"/>
      <c r="MHJ251"/>
      <c r="MHK251"/>
      <c r="MHL251"/>
      <c r="MHM251"/>
      <c r="MHN251"/>
      <c r="MHO251"/>
      <c r="MHP251"/>
      <c r="MHQ251"/>
      <c r="MHR251"/>
      <c r="MHS251"/>
      <c r="MHT251"/>
      <c r="MHU251"/>
      <c r="MHV251"/>
      <c r="MHW251"/>
      <c r="MHX251"/>
      <c r="MHY251"/>
      <c r="MHZ251"/>
      <c r="MIA251"/>
      <c r="MIB251"/>
      <c r="MIC251"/>
      <c r="MID251"/>
      <c r="MIE251"/>
      <c r="MIF251"/>
      <c r="MIG251"/>
      <c r="MIH251"/>
      <c r="MII251"/>
      <c r="MIJ251"/>
      <c r="MIK251"/>
      <c r="MIL251"/>
      <c r="MIM251"/>
      <c r="MIN251"/>
      <c r="MIO251"/>
      <c r="MIP251"/>
      <c r="MIQ251"/>
      <c r="MIR251"/>
      <c r="MIS251"/>
      <c r="MIT251"/>
      <c r="MIU251"/>
      <c r="MIV251"/>
      <c r="MIW251"/>
      <c r="MIX251"/>
      <c r="MIY251"/>
      <c r="MIZ251"/>
      <c r="MJA251"/>
      <c r="MJB251"/>
      <c r="MJC251"/>
      <c r="MJD251"/>
      <c r="MJE251"/>
      <c r="MJF251"/>
      <c r="MJG251"/>
      <c r="MJH251"/>
      <c r="MJI251"/>
      <c r="MJJ251"/>
      <c r="MJK251"/>
      <c r="MJL251"/>
      <c r="MJM251"/>
      <c r="MJN251"/>
      <c r="MJO251"/>
      <c r="MJP251"/>
      <c r="MJQ251"/>
      <c r="MJR251"/>
      <c r="MJS251"/>
      <c r="MJT251"/>
      <c r="MJU251"/>
      <c r="MJV251"/>
      <c r="MJW251"/>
      <c r="MJX251"/>
      <c r="MJY251"/>
      <c r="MJZ251"/>
      <c r="MKA251"/>
      <c r="MKB251"/>
      <c r="MKC251"/>
      <c r="MKD251"/>
      <c r="MKE251"/>
      <c r="MKF251"/>
      <c r="MKG251"/>
      <c r="MKH251"/>
      <c r="MKI251"/>
      <c r="MKJ251"/>
      <c r="MKK251"/>
      <c r="MKL251"/>
      <c r="MKM251"/>
      <c r="MKN251"/>
      <c r="MKO251"/>
      <c r="MKP251"/>
      <c r="MKQ251"/>
      <c r="MKR251"/>
      <c r="MKS251"/>
      <c r="MKT251"/>
      <c r="MKU251"/>
      <c r="MKV251"/>
      <c r="MKW251"/>
      <c r="MKX251"/>
      <c r="MKY251"/>
      <c r="MKZ251"/>
      <c r="MLA251"/>
      <c r="MLB251"/>
      <c r="MLC251"/>
      <c r="MLD251"/>
      <c r="MLE251"/>
      <c r="MLF251"/>
      <c r="MLG251"/>
      <c r="MLH251"/>
      <c r="MLI251"/>
      <c r="MLJ251"/>
      <c r="MLK251"/>
      <c r="MLL251"/>
      <c r="MLM251"/>
      <c r="MLN251"/>
      <c r="MLO251"/>
      <c r="MLP251"/>
      <c r="MLQ251"/>
      <c r="MLR251"/>
      <c r="MLS251"/>
      <c r="MLT251"/>
      <c r="MLU251"/>
      <c r="MLV251"/>
      <c r="MLW251"/>
      <c r="MLX251"/>
      <c r="MLY251"/>
      <c r="MLZ251"/>
      <c r="MMA251"/>
      <c r="MMB251"/>
      <c r="MMC251"/>
      <c r="MMD251"/>
      <c r="MME251"/>
      <c r="MMF251"/>
      <c r="MMG251"/>
      <c r="MMH251"/>
      <c r="MMI251"/>
      <c r="MMJ251"/>
      <c r="MMK251"/>
      <c r="MML251"/>
      <c r="MMM251"/>
      <c r="MMN251"/>
      <c r="MMO251"/>
      <c r="MMP251"/>
      <c r="MMQ251"/>
      <c r="MMR251"/>
      <c r="MMS251"/>
      <c r="MMT251"/>
      <c r="MMU251"/>
      <c r="MMV251"/>
      <c r="MMW251"/>
      <c r="MMX251"/>
      <c r="MMY251"/>
      <c r="MMZ251"/>
      <c r="MNA251"/>
      <c r="MNB251"/>
      <c r="MNC251"/>
      <c r="MND251"/>
      <c r="MNE251"/>
      <c r="MNF251"/>
      <c r="MNG251"/>
      <c r="MNH251"/>
      <c r="MNI251"/>
      <c r="MNJ251"/>
      <c r="MNK251"/>
      <c r="MNL251"/>
      <c r="MNM251"/>
      <c r="MNN251"/>
      <c r="MNO251"/>
      <c r="MNP251"/>
      <c r="MNQ251"/>
      <c r="MNR251"/>
      <c r="MNS251"/>
      <c r="MNT251"/>
      <c r="MNU251"/>
      <c r="MNV251"/>
      <c r="MNW251"/>
      <c r="MNX251"/>
      <c r="MNY251"/>
      <c r="MNZ251"/>
      <c r="MOA251"/>
      <c r="MOB251"/>
      <c r="MOC251"/>
      <c r="MOD251"/>
      <c r="MOE251"/>
      <c r="MOF251"/>
      <c r="MOG251"/>
      <c r="MOH251"/>
      <c r="MOI251"/>
      <c r="MOJ251"/>
      <c r="MOK251"/>
      <c r="MOL251"/>
      <c r="MOM251"/>
      <c r="MON251"/>
      <c r="MOO251"/>
      <c r="MOP251"/>
      <c r="MOQ251"/>
      <c r="MOR251"/>
      <c r="MOS251"/>
      <c r="MOT251"/>
      <c r="MOU251"/>
      <c r="MOV251"/>
      <c r="MOW251"/>
      <c r="MOX251"/>
      <c r="MOY251"/>
      <c r="MOZ251"/>
      <c r="MPA251"/>
      <c r="MPB251"/>
      <c r="MPC251"/>
      <c r="MPD251"/>
      <c r="MPE251"/>
      <c r="MPF251"/>
      <c r="MPG251"/>
      <c r="MPH251"/>
      <c r="MPI251"/>
      <c r="MPJ251"/>
      <c r="MPK251"/>
      <c r="MPL251"/>
      <c r="MPM251"/>
      <c r="MPN251"/>
      <c r="MPO251"/>
      <c r="MPP251"/>
      <c r="MPQ251"/>
      <c r="MPR251"/>
      <c r="MPS251"/>
      <c r="MPT251"/>
      <c r="MPU251"/>
      <c r="MPV251"/>
      <c r="MPW251"/>
      <c r="MPX251"/>
      <c r="MPY251"/>
      <c r="MPZ251"/>
      <c r="MQA251"/>
      <c r="MQB251"/>
      <c r="MQC251"/>
      <c r="MQD251"/>
      <c r="MQE251"/>
      <c r="MQF251"/>
      <c r="MQG251"/>
      <c r="MQH251"/>
      <c r="MQI251"/>
      <c r="MQJ251"/>
      <c r="MQK251"/>
      <c r="MQL251"/>
      <c r="MQM251"/>
      <c r="MQN251"/>
      <c r="MQO251"/>
      <c r="MQP251"/>
      <c r="MQQ251"/>
      <c r="MQR251"/>
      <c r="MQS251"/>
      <c r="MQT251"/>
      <c r="MQU251"/>
      <c r="MQV251"/>
      <c r="MQW251"/>
      <c r="MQX251"/>
      <c r="MQY251"/>
      <c r="MQZ251"/>
      <c r="MRA251"/>
      <c r="MRB251"/>
      <c r="MRC251"/>
      <c r="MRD251"/>
      <c r="MRE251"/>
      <c r="MRF251"/>
      <c r="MRG251"/>
      <c r="MRH251"/>
      <c r="MRI251"/>
      <c r="MRJ251"/>
      <c r="MRK251"/>
      <c r="MRL251"/>
      <c r="MRM251"/>
      <c r="MRN251"/>
      <c r="MRO251"/>
      <c r="MRP251"/>
      <c r="MRQ251"/>
      <c r="MRR251"/>
      <c r="MRS251"/>
      <c r="MRT251"/>
      <c r="MRU251"/>
      <c r="MRV251"/>
      <c r="MRW251"/>
      <c r="MRX251"/>
      <c r="MRY251"/>
      <c r="MRZ251"/>
      <c r="MSA251"/>
      <c r="MSB251"/>
      <c r="MSC251"/>
      <c r="MSD251"/>
      <c r="MSE251"/>
      <c r="MSF251"/>
      <c r="MSG251"/>
      <c r="MSH251"/>
      <c r="MSI251"/>
      <c r="MSJ251"/>
      <c r="MSK251"/>
      <c r="MSL251"/>
      <c r="MSM251"/>
      <c r="MSN251"/>
      <c r="MSO251"/>
      <c r="MSP251"/>
      <c r="MSQ251"/>
      <c r="MSR251"/>
      <c r="MSS251"/>
      <c r="MST251"/>
      <c r="MSU251"/>
      <c r="MSV251"/>
      <c r="MSW251"/>
      <c r="MSX251"/>
      <c r="MSY251"/>
      <c r="MSZ251"/>
      <c r="MTA251"/>
      <c r="MTB251"/>
      <c r="MTC251"/>
      <c r="MTD251"/>
      <c r="MTE251"/>
      <c r="MTF251"/>
      <c r="MTG251"/>
      <c r="MTH251"/>
      <c r="MTI251"/>
      <c r="MTJ251"/>
      <c r="MTK251"/>
      <c r="MTL251"/>
      <c r="MTM251"/>
      <c r="MTN251"/>
      <c r="MTO251"/>
      <c r="MTP251"/>
      <c r="MTQ251"/>
      <c r="MTR251"/>
      <c r="MTS251"/>
      <c r="MTT251"/>
      <c r="MTU251"/>
      <c r="MTV251"/>
      <c r="MTW251"/>
      <c r="MTX251"/>
      <c r="MTY251"/>
      <c r="MTZ251"/>
      <c r="MUA251"/>
      <c r="MUB251"/>
      <c r="MUC251"/>
      <c r="MUD251"/>
      <c r="MUE251"/>
      <c r="MUF251"/>
      <c r="MUG251"/>
      <c r="MUH251"/>
      <c r="MUI251"/>
      <c r="MUJ251"/>
      <c r="MUK251"/>
      <c r="MUL251"/>
      <c r="MUM251"/>
      <c r="MUN251"/>
      <c r="MUO251"/>
      <c r="MUP251"/>
      <c r="MUQ251"/>
      <c r="MUR251"/>
      <c r="MUS251"/>
      <c r="MUT251"/>
      <c r="MUU251"/>
      <c r="MUV251"/>
      <c r="MUW251"/>
      <c r="MUX251"/>
      <c r="MUY251"/>
      <c r="MUZ251"/>
      <c r="MVA251"/>
      <c r="MVB251"/>
      <c r="MVC251"/>
      <c r="MVD251"/>
      <c r="MVE251"/>
      <c r="MVF251"/>
      <c r="MVG251"/>
      <c r="MVH251"/>
      <c r="MVI251"/>
      <c r="MVJ251"/>
      <c r="MVK251"/>
      <c r="MVL251"/>
      <c r="MVM251"/>
      <c r="MVN251"/>
      <c r="MVO251"/>
      <c r="MVP251"/>
      <c r="MVQ251"/>
      <c r="MVR251"/>
      <c r="MVS251"/>
      <c r="MVT251"/>
      <c r="MVU251"/>
      <c r="MVV251"/>
      <c r="MVW251"/>
      <c r="MVX251"/>
      <c r="MVY251"/>
      <c r="MVZ251"/>
      <c r="MWA251"/>
      <c r="MWB251"/>
      <c r="MWC251"/>
      <c r="MWD251"/>
      <c r="MWE251"/>
      <c r="MWF251"/>
      <c r="MWG251"/>
      <c r="MWH251"/>
      <c r="MWI251"/>
      <c r="MWJ251"/>
      <c r="MWK251"/>
      <c r="MWL251"/>
      <c r="MWM251"/>
      <c r="MWN251"/>
      <c r="MWO251"/>
      <c r="MWP251"/>
      <c r="MWQ251"/>
      <c r="MWR251"/>
      <c r="MWS251"/>
      <c r="MWT251"/>
      <c r="MWU251"/>
      <c r="MWV251"/>
      <c r="MWW251"/>
      <c r="MWX251"/>
      <c r="MWY251"/>
      <c r="MWZ251"/>
      <c r="MXA251"/>
      <c r="MXB251"/>
      <c r="MXC251"/>
      <c r="MXD251"/>
      <c r="MXE251"/>
      <c r="MXF251"/>
      <c r="MXG251"/>
      <c r="MXH251"/>
      <c r="MXI251"/>
      <c r="MXJ251"/>
      <c r="MXK251"/>
      <c r="MXL251"/>
      <c r="MXM251"/>
      <c r="MXN251"/>
      <c r="MXO251"/>
      <c r="MXP251"/>
      <c r="MXQ251"/>
      <c r="MXR251"/>
      <c r="MXS251"/>
      <c r="MXT251"/>
      <c r="MXU251"/>
      <c r="MXV251"/>
      <c r="MXW251"/>
      <c r="MXX251"/>
      <c r="MXY251"/>
      <c r="MXZ251"/>
      <c r="MYA251"/>
      <c r="MYB251"/>
      <c r="MYC251"/>
      <c r="MYD251"/>
      <c r="MYE251"/>
      <c r="MYF251"/>
      <c r="MYG251"/>
      <c r="MYH251"/>
      <c r="MYI251"/>
      <c r="MYJ251"/>
      <c r="MYK251"/>
      <c r="MYL251"/>
      <c r="MYM251"/>
      <c r="MYN251"/>
      <c r="MYO251"/>
      <c r="MYP251"/>
      <c r="MYQ251"/>
      <c r="MYR251"/>
      <c r="MYS251"/>
      <c r="MYT251"/>
      <c r="MYU251"/>
      <c r="MYV251"/>
      <c r="MYW251"/>
      <c r="MYX251"/>
      <c r="MYY251"/>
      <c r="MYZ251"/>
      <c r="MZA251"/>
      <c r="MZB251"/>
      <c r="MZC251"/>
      <c r="MZD251"/>
      <c r="MZE251"/>
      <c r="MZF251"/>
      <c r="MZG251"/>
      <c r="MZH251"/>
      <c r="MZI251"/>
      <c r="MZJ251"/>
      <c r="MZK251"/>
      <c r="MZL251"/>
      <c r="MZM251"/>
      <c r="MZN251"/>
      <c r="MZO251"/>
      <c r="MZP251"/>
      <c r="MZQ251"/>
      <c r="MZR251"/>
      <c r="MZS251"/>
      <c r="MZT251"/>
      <c r="MZU251"/>
      <c r="MZV251"/>
      <c r="MZW251"/>
      <c r="MZX251"/>
      <c r="MZY251"/>
      <c r="MZZ251"/>
      <c r="NAA251"/>
      <c r="NAB251"/>
      <c r="NAC251"/>
      <c r="NAD251"/>
      <c r="NAE251"/>
      <c r="NAF251"/>
      <c r="NAG251"/>
      <c r="NAH251"/>
      <c r="NAI251"/>
      <c r="NAJ251"/>
      <c r="NAK251"/>
      <c r="NAL251"/>
      <c r="NAM251"/>
      <c r="NAN251"/>
      <c r="NAO251"/>
      <c r="NAP251"/>
      <c r="NAQ251"/>
      <c r="NAR251"/>
      <c r="NAS251"/>
      <c r="NAT251"/>
      <c r="NAU251"/>
      <c r="NAV251"/>
      <c r="NAW251"/>
      <c r="NAX251"/>
      <c r="NAY251"/>
      <c r="NAZ251"/>
      <c r="NBA251"/>
      <c r="NBB251"/>
      <c r="NBC251"/>
      <c r="NBD251"/>
      <c r="NBE251"/>
      <c r="NBF251"/>
      <c r="NBG251"/>
      <c r="NBH251"/>
      <c r="NBI251"/>
      <c r="NBJ251"/>
      <c r="NBK251"/>
      <c r="NBL251"/>
      <c r="NBM251"/>
      <c r="NBN251"/>
      <c r="NBO251"/>
      <c r="NBP251"/>
      <c r="NBQ251"/>
      <c r="NBR251"/>
      <c r="NBS251"/>
      <c r="NBT251"/>
      <c r="NBU251"/>
      <c r="NBV251"/>
      <c r="NBW251"/>
      <c r="NBX251"/>
      <c r="NBY251"/>
      <c r="NBZ251"/>
      <c r="NCA251"/>
      <c r="NCB251"/>
      <c r="NCC251"/>
      <c r="NCD251"/>
      <c r="NCE251"/>
      <c r="NCF251"/>
      <c r="NCG251"/>
      <c r="NCH251"/>
      <c r="NCI251"/>
      <c r="NCJ251"/>
      <c r="NCK251"/>
      <c r="NCL251"/>
      <c r="NCM251"/>
      <c r="NCN251"/>
      <c r="NCO251"/>
      <c r="NCP251"/>
      <c r="NCQ251"/>
      <c r="NCR251"/>
      <c r="NCS251"/>
      <c r="NCT251"/>
      <c r="NCU251"/>
      <c r="NCV251"/>
      <c r="NCW251"/>
      <c r="NCX251"/>
      <c r="NCY251"/>
      <c r="NCZ251"/>
      <c r="NDA251"/>
      <c r="NDB251"/>
      <c r="NDC251"/>
      <c r="NDD251"/>
      <c r="NDE251"/>
      <c r="NDF251"/>
      <c r="NDG251"/>
      <c r="NDH251"/>
      <c r="NDI251"/>
      <c r="NDJ251"/>
      <c r="NDK251"/>
      <c r="NDL251"/>
      <c r="NDM251"/>
      <c r="NDN251"/>
      <c r="NDO251"/>
      <c r="NDP251"/>
      <c r="NDQ251"/>
      <c r="NDR251"/>
      <c r="NDS251"/>
      <c r="NDT251"/>
      <c r="NDU251"/>
      <c r="NDV251"/>
      <c r="NDW251"/>
      <c r="NDX251"/>
      <c r="NDY251"/>
      <c r="NDZ251"/>
      <c r="NEA251"/>
      <c r="NEB251"/>
      <c r="NEC251"/>
      <c r="NED251"/>
      <c r="NEE251"/>
      <c r="NEF251"/>
      <c r="NEG251"/>
      <c r="NEH251"/>
      <c r="NEI251"/>
      <c r="NEJ251"/>
      <c r="NEK251"/>
      <c r="NEL251"/>
      <c r="NEM251"/>
      <c r="NEN251"/>
      <c r="NEO251"/>
      <c r="NEP251"/>
      <c r="NEQ251"/>
      <c r="NER251"/>
      <c r="NES251"/>
      <c r="NET251"/>
      <c r="NEU251"/>
      <c r="NEV251"/>
      <c r="NEW251"/>
      <c r="NEX251"/>
      <c r="NEY251"/>
      <c r="NEZ251"/>
      <c r="NFA251"/>
      <c r="NFB251"/>
      <c r="NFC251"/>
      <c r="NFD251"/>
      <c r="NFE251"/>
      <c r="NFF251"/>
      <c r="NFG251"/>
      <c r="NFH251"/>
      <c r="NFI251"/>
      <c r="NFJ251"/>
      <c r="NFK251"/>
      <c r="NFL251"/>
      <c r="NFM251"/>
      <c r="NFN251"/>
      <c r="NFO251"/>
      <c r="NFP251"/>
      <c r="NFQ251"/>
      <c r="NFR251"/>
      <c r="NFS251"/>
      <c r="NFT251"/>
      <c r="NFU251"/>
      <c r="NFV251"/>
      <c r="NFW251"/>
      <c r="NFX251"/>
      <c r="NFY251"/>
      <c r="NFZ251"/>
      <c r="NGA251"/>
      <c r="NGB251"/>
      <c r="NGC251"/>
      <c r="NGD251"/>
      <c r="NGE251"/>
      <c r="NGF251"/>
      <c r="NGG251"/>
      <c r="NGH251"/>
      <c r="NGI251"/>
      <c r="NGJ251"/>
      <c r="NGK251"/>
      <c r="NGL251"/>
      <c r="NGM251"/>
      <c r="NGN251"/>
      <c r="NGO251"/>
      <c r="NGP251"/>
      <c r="NGQ251"/>
      <c r="NGR251"/>
      <c r="NGS251"/>
      <c r="NGT251"/>
      <c r="NGU251"/>
      <c r="NGV251"/>
      <c r="NGW251"/>
      <c r="NGX251"/>
      <c r="NGY251"/>
      <c r="NGZ251"/>
      <c r="NHA251"/>
      <c r="NHB251"/>
      <c r="NHC251"/>
      <c r="NHD251"/>
      <c r="NHE251"/>
      <c r="NHF251"/>
      <c r="NHG251"/>
      <c r="NHH251"/>
      <c r="NHI251"/>
      <c r="NHJ251"/>
      <c r="NHK251"/>
      <c r="NHL251"/>
      <c r="NHM251"/>
      <c r="NHN251"/>
      <c r="NHO251"/>
      <c r="NHP251"/>
      <c r="NHQ251"/>
      <c r="NHR251"/>
      <c r="NHS251"/>
      <c r="NHT251"/>
      <c r="NHU251"/>
      <c r="NHV251"/>
      <c r="NHW251"/>
      <c r="NHX251"/>
      <c r="NHY251"/>
      <c r="NHZ251"/>
      <c r="NIA251"/>
      <c r="NIB251"/>
      <c r="NIC251"/>
      <c r="NID251"/>
      <c r="NIE251"/>
      <c r="NIF251"/>
      <c r="NIG251"/>
      <c r="NIH251"/>
      <c r="NII251"/>
      <c r="NIJ251"/>
      <c r="NIK251"/>
      <c r="NIL251"/>
      <c r="NIM251"/>
      <c r="NIN251"/>
      <c r="NIO251"/>
      <c r="NIP251"/>
      <c r="NIQ251"/>
      <c r="NIR251"/>
      <c r="NIS251"/>
      <c r="NIT251"/>
      <c r="NIU251"/>
      <c r="NIV251"/>
      <c r="NIW251"/>
      <c r="NIX251"/>
      <c r="NIY251"/>
      <c r="NIZ251"/>
      <c r="NJA251"/>
      <c r="NJB251"/>
      <c r="NJC251"/>
      <c r="NJD251"/>
      <c r="NJE251"/>
      <c r="NJF251"/>
      <c r="NJG251"/>
      <c r="NJH251"/>
      <c r="NJI251"/>
      <c r="NJJ251"/>
      <c r="NJK251"/>
      <c r="NJL251"/>
      <c r="NJM251"/>
      <c r="NJN251"/>
      <c r="NJO251"/>
      <c r="NJP251"/>
      <c r="NJQ251"/>
      <c r="NJR251"/>
      <c r="NJS251"/>
      <c r="NJT251"/>
      <c r="NJU251"/>
      <c r="NJV251"/>
      <c r="NJW251"/>
      <c r="NJX251"/>
      <c r="NJY251"/>
      <c r="NJZ251"/>
      <c r="NKA251"/>
      <c r="NKB251"/>
      <c r="NKC251"/>
      <c r="NKD251"/>
      <c r="NKE251"/>
      <c r="NKF251"/>
      <c r="NKG251"/>
      <c r="NKH251"/>
      <c r="NKI251"/>
      <c r="NKJ251"/>
      <c r="NKK251"/>
      <c r="NKL251"/>
      <c r="NKM251"/>
      <c r="NKN251"/>
      <c r="NKO251"/>
      <c r="NKP251"/>
      <c r="NKQ251"/>
      <c r="NKR251"/>
      <c r="NKS251"/>
      <c r="NKT251"/>
      <c r="NKU251"/>
      <c r="NKV251"/>
      <c r="NKW251"/>
      <c r="NKX251"/>
      <c r="NKY251"/>
      <c r="NKZ251"/>
      <c r="NLA251"/>
      <c r="NLB251"/>
      <c r="NLC251"/>
      <c r="NLD251"/>
      <c r="NLE251"/>
      <c r="NLF251"/>
      <c r="NLG251"/>
      <c r="NLH251"/>
      <c r="NLI251"/>
      <c r="NLJ251"/>
      <c r="NLK251"/>
      <c r="NLL251"/>
      <c r="NLM251"/>
      <c r="NLN251"/>
      <c r="NLO251"/>
      <c r="NLP251"/>
      <c r="NLQ251"/>
      <c r="NLR251"/>
      <c r="NLS251"/>
      <c r="NLT251"/>
      <c r="NLU251"/>
      <c r="NLV251"/>
      <c r="NLW251"/>
      <c r="NLX251"/>
      <c r="NLY251"/>
      <c r="NLZ251"/>
      <c r="NMA251"/>
      <c r="NMB251"/>
      <c r="NMC251"/>
      <c r="NMD251"/>
      <c r="NME251"/>
      <c r="NMF251"/>
      <c r="NMG251"/>
      <c r="NMH251"/>
      <c r="NMI251"/>
      <c r="NMJ251"/>
      <c r="NMK251"/>
      <c r="NML251"/>
      <c r="NMM251"/>
      <c r="NMN251"/>
      <c r="NMO251"/>
      <c r="NMP251"/>
      <c r="NMQ251"/>
      <c r="NMR251"/>
      <c r="NMS251"/>
      <c r="NMT251"/>
      <c r="NMU251"/>
      <c r="NMV251"/>
      <c r="NMW251"/>
      <c r="NMX251"/>
      <c r="NMY251"/>
      <c r="NMZ251"/>
      <c r="NNA251"/>
      <c r="NNB251"/>
      <c r="NNC251"/>
      <c r="NND251"/>
      <c r="NNE251"/>
      <c r="NNF251"/>
      <c r="NNG251"/>
      <c r="NNH251"/>
      <c r="NNI251"/>
      <c r="NNJ251"/>
      <c r="NNK251"/>
      <c r="NNL251"/>
      <c r="NNM251"/>
      <c r="NNN251"/>
      <c r="NNO251"/>
      <c r="NNP251"/>
      <c r="NNQ251"/>
      <c r="NNR251"/>
      <c r="NNS251"/>
      <c r="NNT251"/>
      <c r="NNU251"/>
      <c r="NNV251"/>
      <c r="NNW251"/>
      <c r="NNX251"/>
      <c r="NNY251"/>
      <c r="NNZ251"/>
      <c r="NOA251"/>
      <c r="NOB251"/>
      <c r="NOC251"/>
      <c r="NOD251"/>
      <c r="NOE251"/>
      <c r="NOF251"/>
      <c r="NOG251"/>
      <c r="NOH251"/>
      <c r="NOI251"/>
      <c r="NOJ251"/>
      <c r="NOK251"/>
      <c r="NOL251"/>
      <c r="NOM251"/>
      <c r="NON251"/>
      <c r="NOO251"/>
      <c r="NOP251"/>
      <c r="NOQ251"/>
      <c r="NOR251"/>
      <c r="NOS251"/>
      <c r="NOT251"/>
      <c r="NOU251"/>
      <c r="NOV251"/>
      <c r="NOW251"/>
      <c r="NOX251"/>
      <c r="NOY251"/>
      <c r="NOZ251"/>
      <c r="NPA251"/>
      <c r="NPB251"/>
      <c r="NPC251"/>
      <c r="NPD251"/>
      <c r="NPE251"/>
      <c r="NPF251"/>
      <c r="NPG251"/>
      <c r="NPH251"/>
      <c r="NPI251"/>
      <c r="NPJ251"/>
      <c r="NPK251"/>
      <c r="NPL251"/>
      <c r="NPM251"/>
      <c r="NPN251"/>
      <c r="NPO251"/>
      <c r="NPP251"/>
      <c r="NPQ251"/>
      <c r="NPR251"/>
      <c r="NPS251"/>
      <c r="NPT251"/>
      <c r="NPU251"/>
      <c r="NPV251"/>
      <c r="NPW251"/>
      <c r="NPX251"/>
      <c r="NPY251"/>
      <c r="NPZ251"/>
      <c r="NQA251"/>
      <c r="NQB251"/>
      <c r="NQC251"/>
      <c r="NQD251"/>
      <c r="NQE251"/>
      <c r="NQF251"/>
      <c r="NQG251"/>
      <c r="NQH251"/>
      <c r="NQI251"/>
      <c r="NQJ251"/>
      <c r="NQK251"/>
      <c r="NQL251"/>
      <c r="NQM251"/>
      <c r="NQN251"/>
      <c r="NQO251"/>
      <c r="NQP251"/>
      <c r="NQQ251"/>
      <c r="NQR251"/>
      <c r="NQS251"/>
      <c r="NQT251"/>
      <c r="NQU251"/>
      <c r="NQV251"/>
      <c r="NQW251"/>
      <c r="NQX251"/>
      <c r="NQY251"/>
      <c r="NQZ251"/>
      <c r="NRA251"/>
      <c r="NRB251"/>
      <c r="NRC251"/>
      <c r="NRD251"/>
      <c r="NRE251"/>
      <c r="NRF251"/>
      <c r="NRG251"/>
      <c r="NRH251"/>
      <c r="NRI251"/>
      <c r="NRJ251"/>
      <c r="NRK251"/>
      <c r="NRL251"/>
      <c r="NRM251"/>
      <c r="NRN251"/>
      <c r="NRO251"/>
      <c r="NRP251"/>
      <c r="NRQ251"/>
      <c r="NRR251"/>
      <c r="NRS251"/>
      <c r="NRT251"/>
      <c r="NRU251"/>
      <c r="NRV251"/>
      <c r="NRW251"/>
      <c r="NRX251"/>
      <c r="NRY251"/>
      <c r="NRZ251"/>
      <c r="NSA251"/>
      <c r="NSB251"/>
      <c r="NSC251"/>
      <c r="NSD251"/>
      <c r="NSE251"/>
      <c r="NSF251"/>
      <c r="NSG251"/>
      <c r="NSH251"/>
      <c r="NSI251"/>
      <c r="NSJ251"/>
      <c r="NSK251"/>
      <c r="NSL251"/>
      <c r="NSM251"/>
      <c r="NSN251"/>
      <c r="NSO251"/>
      <c r="NSP251"/>
      <c r="NSQ251"/>
      <c r="NSR251"/>
      <c r="NSS251"/>
      <c r="NST251"/>
      <c r="NSU251"/>
      <c r="NSV251"/>
      <c r="NSW251"/>
      <c r="NSX251"/>
      <c r="NSY251"/>
      <c r="NSZ251"/>
      <c r="NTA251"/>
      <c r="NTB251"/>
      <c r="NTC251"/>
      <c r="NTD251"/>
      <c r="NTE251"/>
      <c r="NTF251"/>
      <c r="NTG251"/>
      <c r="NTH251"/>
      <c r="NTI251"/>
      <c r="NTJ251"/>
      <c r="NTK251"/>
      <c r="NTL251"/>
      <c r="NTM251"/>
      <c r="NTN251"/>
      <c r="NTO251"/>
      <c r="NTP251"/>
      <c r="NTQ251"/>
      <c r="NTR251"/>
      <c r="NTS251"/>
      <c r="NTT251"/>
      <c r="NTU251"/>
      <c r="NTV251"/>
      <c r="NTW251"/>
      <c r="NTX251"/>
      <c r="NTY251"/>
      <c r="NTZ251"/>
      <c r="NUA251"/>
      <c r="NUB251"/>
      <c r="NUC251"/>
      <c r="NUD251"/>
      <c r="NUE251"/>
      <c r="NUF251"/>
      <c r="NUG251"/>
      <c r="NUH251"/>
      <c r="NUI251"/>
      <c r="NUJ251"/>
      <c r="NUK251"/>
      <c r="NUL251"/>
      <c r="NUM251"/>
      <c r="NUN251"/>
      <c r="NUO251"/>
      <c r="NUP251"/>
      <c r="NUQ251"/>
      <c r="NUR251"/>
      <c r="NUS251"/>
      <c r="NUT251"/>
      <c r="NUU251"/>
      <c r="NUV251"/>
      <c r="NUW251"/>
      <c r="NUX251"/>
      <c r="NUY251"/>
      <c r="NUZ251"/>
      <c r="NVA251"/>
      <c r="NVB251"/>
      <c r="NVC251"/>
      <c r="NVD251"/>
      <c r="NVE251"/>
      <c r="NVF251"/>
      <c r="NVG251"/>
      <c r="NVH251"/>
      <c r="NVI251"/>
      <c r="NVJ251"/>
      <c r="NVK251"/>
      <c r="NVL251"/>
      <c r="NVM251"/>
      <c r="NVN251"/>
      <c r="NVO251"/>
      <c r="NVP251"/>
      <c r="NVQ251"/>
      <c r="NVR251"/>
      <c r="NVS251"/>
      <c r="NVT251"/>
      <c r="NVU251"/>
      <c r="NVV251"/>
      <c r="NVW251"/>
      <c r="NVX251"/>
      <c r="NVY251"/>
      <c r="NVZ251"/>
      <c r="NWA251"/>
      <c r="NWB251"/>
      <c r="NWC251"/>
      <c r="NWD251"/>
      <c r="NWE251"/>
      <c r="NWF251"/>
      <c r="NWG251"/>
      <c r="NWH251"/>
      <c r="NWI251"/>
      <c r="NWJ251"/>
      <c r="NWK251"/>
      <c r="NWL251"/>
      <c r="NWM251"/>
      <c r="NWN251"/>
      <c r="NWO251"/>
      <c r="NWP251"/>
      <c r="NWQ251"/>
      <c r="NWR251"/>
      <c r="NWS251"/>
      <c r="NWT251"/>
      <c r="NWU251"/>
      <c r="NWV251"/>
      <c r="NWW251"/>
      <c r="NWX251"/>
      <c r="NWY251"/>
      <c r="NWZ251"/>
      <c r="NXA251"/>
      <c r="NXB251"/>
      <c r="NXC251"/>
      <c r="NXD251"/>
      <c r="NXE251"/>
      <c r="NXF251"/>
      <c r="NXG251"/>
      <c r="NXH251"/>
      <c r="NXI251"/>
      <c r="NXJ251"/>
      <c r="NXK251"/>
      <c r="NXL251"/>
      <c r="NXM251"/>
      <c r="NXN251"/>
      <c r="NXO251"/>
      <c r="NXP251"/>
      <c r="NXQ251"/>
      <c r="NXR251"/>
      <c r="NXS251"/>
      <c r="NXT251"/>
      <c r="NXU251"/>
      <c r="NXV251"/>
      <c r="NXW251"/>
      <c r="NXX251"/>
      <c r="NXY251"/>
      <c r="NXZ251"/>
      <c r="NYA251"/>
      <c r="NYB251"/>
      <c r="NYC251"/>
      <c r="NYD251"/>
      <c r="NYE251"/>
      <c r="NYF251"/>
      <c r="NYG251"/>
      <c r="NYH251"/>
      <c r="NYI251"/>
      <c r="NYJ251"/>
      <c r="NYK251"/>
      <c r="NYL251"/>
      <c r="NYM251"/>
      <c r="NYN251"/>
      <c r="NYO251"/>
      <c r="NYP251"/>
      <c r="NYQ251"/>
      <c r="NYR251"/>
      <c r="NYS251"/>
      <c r="NYT251"/>
      <c r="NYU251"/>
      <c r="NYV251"/>
      <c r="NYW251"/>
      <c r="NYX251"/>
      <c r="NYY251"/>
      <c r="NYZ251"/>
      <c r="NZA251"/>
      <c r="NZB251"/>
      <c r="NZC251"/>
      <c r="NZD251"/>
      <c r="NZE251"/>
      <c r="NZF251"/>
      <c r="NZG251"/>
      <c r="NZH251"/>
      <c r="NZI251"/>
      <c r="NZJ251"/>
      <c r="NZK251"/>
      <c r="NZL251"/>
      <c r="NZM251"/>
      <c r="NZN251"/>
      <c r="NZO251"/>
      <c r="NZP251"/>
      <c r="NZQ251"/>
      <c r="NZR251"/>
      <c r="NZS251"/>
      <c r="NZT251"/>
      <c r="NZU251"/>
      <c r="NZV251"/>
      <c r="NZW251"/>
      <c r="NZX251"/>
      <c r="NZY251"/>
      <c r="NZZ251"/>
      <c r="OAA251"/>
      <c r="OAB251"/>
      <c r="OAC251"/>
      <c r="OAD251"/>
      <c r="OAE251"/>
      <c r="OAF251"/>
      <c r="OAG251"/>
      <c r="OAH251"/>
      <c r="OAI251"/>
      <c r="OAJ251"/>
      <c r="OAK251"/>
      <c r="OAL251"/>
      <c r="OAM251"/>
      <c r="OAN251"/>
      <c r="OAO251"/>
      <c r="OAP251"/>
      <c r="OAQ251"/>
      <c r="OAR251"/>
      <c r="OAS251"/>
      <c r="OAT251"/>
      <c r="OAU251"/>
      <c r="OAV251"/>
      <c r="OAW251"/>
      <c r="OAX251"/>
      <c r="OAY251"/>
      <c r="OAZ251"/>
      <c r="OBA251"/>
      <c r="OBB251"/>
      <c r="OBC251"/>
      <c r="OBD251"/>
      <c r="OBE251"/>
      <c r="OBF251"/>
      <c r="OBG251"/>
      <c r="OBH251"/>
      <c r="OBI251"/>
      <c r="OBJ251"/>
      <c r="OBK251"/>
      <c r="OBL251"/>
      <c r="OBM251"/>
      <c r="OBN251"/>
      <c r="OBO251"/>
      <c r="OBP251"/>
      <c r="OBQ251"/>
      <c r="OBR251"/>
      <c r="OBS251"/>
      <c r="OBT251"/>
      <c r="OBU251"/>
      <c r="OBV251"/>
      <c r="OBW251"/>
      <c r="OBX251"/>
      <c r="OBY251"/>
      <c r="OBZ251"/>
      <c r="OCA251"/>
      <c r="OCB251"/>
      <c r="OCC251"/>
      <c r="OCD251"/>
      <c r="OCE251"/>
      <c r="OCF251"/>
      <c r="OCG251"/>
      <c r="OCH251"/>
      <c r="OCI251"/>
      <c r="OCJ251"/>
      <c r="OCK251"/>
      <c r="OCL251"/>
      <c r="OCM251"/>
      <c r="OCN251"/>
      <c r="OCO251"/>
      <c r="OCP251"/>
      <c r="OCQ251"/>
      <c r="OCR251"/>
      <c r="OCS251"/>
      <c r="OCT251"/>
      <c r="OCU251"/>
      <c r="OCV251"/>
      <c r="OCW251"/>
      <c r="OCX251"/>
      <c r="OCY251"/>
      <c r="OCZ251"/>
      <c r="ODA251"/>
      <c r="ODB251"/>
      <c r="ODC251"/>
      <c r="ODD251"/>
      <c r="ODE251"/>
      <c r="ODF251"/>
      <c r="ODG251"/>
      <c r="ODH251"/>
      <c r="ODI251"/>
      <c r="ODJ251"/>
      <c r="ODK251"/>
      <c r="ODL251"/>
      <c r="ODM251"/>
      <c r="ODN251"/>
      <c r="ODO251"/>
      <c r="ODP251"/>
      <c r="ODQ251"/>
      <c r="ODR251"/>
      <c r="ODS251"/>
      <c r="ODT251"/>
      <c r="ODU251"/>
      <c r="ODV251"/>
      <c r="ODW251"/>
      <c r="ODX251"/>
      <c r="ODY251"/>
      <c r="ODZ251"/>
      <c r="OEA251"/>
      <c r="OEB251"/>
      <c r="OEC251"/>
      <c r="OED251"/>
      <c r="OEE251"/>
      <c r="OEF251"/>
      <c r="OEG251"/>
      <c r="OEH251"/>
      <c r="OEI251"/>
      <c r="OEJ251"/>
      <c r="OEK251"/>
      <c r="OEL251"/>
      <c r="OEM251"/>
      <c r="OEN251"/>
      <c r="OEO251"/>
      <c r="OEP251"/>
      <c r="OEQ251"/>
      <c r="OER251"/>
      <c r="OES251"/>
      <c r="OET251"/>
      <c r="OEU251"/>
      <c r="OEV251"/>
      <c r="OEW251"/>
      <c r="OEX251"/>
      <c r="OEY251"/>
      <c r="OEZ251"/>
      <c r="OFA251"/>
      <c r="OFB251"/>
      <c r="OFC251"/>
      <c r="OFD251"/>
      <c r="OFE251"/>
      <c r="OFF251"/>
      <c r="OFG251"/>
      <c r="OFH251"/>
      <c r="OFI251"/>
      <c r="OFJ251"/>
      <c r="OFK251"/>
      <c r="OFL251"/>
      <c r="OFM251"/>
      <c r="OFN251"/>
      <c r="OFO251"/>
      <c r="OFP251"/>
      <c r="OFQ251"/>
      <c r="OFR251"/>
      <c r="OFS251"/>
      <c r="OFT251"/>
      <c r="OFU251"/>
      <c r="OFV251"/>
      <c r="OFW251"/>
      <c r="OFX251"/>
      <c r="OFY251"/>
      <c r="OFZ251"/>
      <c r="OGA251"/>
      <c r="OGB251"/>
      <c r="OGC251"/>
      <c r="OGD251"/>
      <c r="OGE251"/>
      <c r="OGF251"/>
      <c r="OGG251"/>
      <c r="OGH251"/>
      <c r="OGI251"/>
      <c r="OGJ251"/>
      <c r="OGK251"/>
      <c r="OGL251"/>
      <c r="OGM251"/>
      <c r="OGN251"/>
      <c r="OGO251"/>
      <c r="OGP251"/>
      <c r="OGQ251"/>
      <c r="OGR251"/>
      <c r="OGS251"/>
      <c r="OGT251"/>
      <c r="OGU251"/>
      <c r="OGV251"/>
      <c r="OGW251"/>
      <c r="OGX251"/>
      <c r="OGY251"/>
      <c r="OGZ251"/>
      <c r="OHA251"/>
      <c r="OHB251"/>
      <c r="OHC251"/>
      <c r="OHD251"/>
      <c r="OHE251"/>
      <c r="OHF251"/>
      <c r="OHG251"/>
      <c r="OHH251"/>
      <c r="OHI251"/>
      <c r="OHJ251"/>
      <c r="OHK251"/>
      <c r="OHL251"/>
      <c r="OHM251"/>
      <c r="OHN251"/>
      <c r="OHO251"/>
      <c r="OHP251"/>
      <c r="OHQ251"/>
      <c r="OHR251"/>
      <c r="OHS251"/>
      <c r="OHT251"/>
      <c r="OHU251"/>
      <c r="OHV251"/>
      <c r="OHW251"/>
      <c r="OHX251"/>
      <c r="OHY251"/>
      <c r="OHZ251"/>
      <c r="OIA251"/>
      <c r="OIB251"/>
      <c r="OIC251"/>
      <c r="OID251"/>
      <c r="OIE251"/>
      <c r="OIF251"/>
      <c r="OIG251"/>
      <c r="OIH251"/>
      <c r="OII251"/>
      <c r="OIJ251"/>
      <c r="OIK251"/>
      <c r="OIL251"/>
      <c r="OIM251"/>
      <c r="OIN251"/>
      <c r="OIO251"/>
      <c r="OIP251"/>
      <c r="OIQ251"/>
      <c r="OIR251"/>
      <c r="OIS251"/>
      <c r="OIT251"/>
      <c r="OIU251"/>
      <c r="OIV251"/>
      <c r="OIW251"/>
      <c r="OIX251"/>
      <c r="OIY251"/>
      <c r="OIZ251"/>
      <c r="OJA251"/>
      <c r="OJB251"/>
      <c r="OJC251"/>
      <c r="OJD251"/>
      <c r="OJE251"/>
      <c r="OJF251"/>
      <c r="OJG251"/>
      <c r="OJH251"/>
      <c r="OJI251"/>
      <c r="OJJ251"/>
      <c r="OJK251"/>
      <c r="OJL251"/>
      <c r="OJM251"/>
      <c r="OJN251"/>
      <c r="OJO251"/>
      <c r="OJP251"/>
      <c r="OJQ251"/>
      <c r="OJR251"/>
      <c r="OJS251"/>
      <c r="OJT251"/>
      <c r="OJU251"/>
      <c r="OJV251"/>
      <c r="OJW251"/>
      <c r="OJX251"/>
      <c r="OJY251"/>
      <c r="OJZ251"/>
      <c r="OKA251"/>
      <c r="OKB251"/>
      <c r="OKC251"/>
      <c r="OKD251"/>
      <c r="OKE251"/>
      <c r="OKF251"/>
      <c r="OKG251"/>
      <c r="OKH251"/>
      <c r="OKI251"/>
      <c r="OKJ251"/>
      <c r="OKK251"/>
      <c r="OKL251"/>
      <c r="OKM251"/>
      <c r="OKN251"/>
      <c r="OKO251"/>
      <c r="OKP251"/>
      <c r="OKQ251"/>
      <c r="OKR251"/>
      <c r="OKS251"/>
      <c r="OKT251"/>
      <c r="OKU251"/>
      <c r="OKV251"/>
      <c r="OKW251"/>
      <c r="OKX251"/>
      <c r="OKY251"/>
      <c r="OKZ251"/>
      <c r="OLA251"/>
      <c r="OLB251"/>
      <c r="OLC251"/>
      <c r="OLD251"/>
      <c r="OLE251"/>
      <c r="OLF251"/>
      <c r="OLG251"/>
      <c r="OLH251"/>
      <c r="OLI251"/>
      <c r="OLJ251"/>
      <c r="OLK251"/>
      <c r="OLL251"/>
      <c r="OLM251"/>
      <c r="OLN251"/>
      <c r="OLO251"/>
      <c r="OLP251"/>
      <c r="OLQ251"/>
      <c r="OLR251"/>
      <c r="OLS251"/>
      <c r="OLT251"/>
      <c r="OLU251"/>
      <c r="OLV251"/>
      <c r="OLW251"/>
      <c r="OLX251"/>
      <c r="OLY251"/>
      <c r="OLZ251"/>
      <c r="OMA251"/>
      <c r="OMB251"/>
      <c r="OMC251"/>
      <c r="OMD251"/>
      <c r="OME251"/>
      <c r="OMF251"/>
      <c r="OMG251"/>
      <c r="OMH251"/>
      <c r="OMI251"/>
      <c r="OMJ251"/>
      <c r="OMK251"/>
      <c r="OML251"/>
      <c r="OMM251"/>
      <c r="OMN251"/>
      <c r="OMO251"/>
      <c r="OMP251"/>
      <c r="OMQ251"/>
      <c r="OMR251"/>
      <c r="OMS251"/>
      <c r="OMT251"/>
      <c r="OMU251"/>
      <c r="OMV251"/>
      <c r="OMW251"/>
      <c r="OMX251"/>
      <c r="OMY251"/>
      <c r="OMZ251"/>
      <c r="ONA251"/>
      <c r="ONB251"/>
      <c r="ONC251"/>
      <c r="OND251"/>
      <c r="ONE251"/>
      <c r="ONF251"/>
      <c r="ONG251"/>
      <c r="ONH251"/>
      <c r="ONI251"/>
      <c r="ONJ251"/>
      <c r="ONK251"/>
      <c r="ONL251"/>
      <c r="ONM251"/>
      <c r="ONN251"/>
      <c r="ONO251"/>
      <c r="ONP251"/>
      <c r="ONQ251"/>
      <c r="ONR251"/>
      <c r="ONS251"/>
      <c r="ONT251"/>
      <c r="ONU251"/>
      <c r="ONV251"/>
      <c r="ONW251"/>
      <c r="ONX251"/>
      <c r="ONY251"/>
      <c r="ONZ251"/>
      <c r="OOA251"/>
      <c r="OOB251"/>
      <c r="OOC251"/>
      <c r="OOD251"/>
      <c r="OOE251"/>
      <c r="OOF251"/>
      <c r="OOG251"/>
      <c r="OOH251"/>
      <c r="OOI251"/>
      <c r="OOJ251"/>
      <c r="OOK251"/>
      <c r="OOL251"/>
      <c r="OOM251"/>
      <c r="OON251"/>
      <c r="OOO251"/>
      <c r="OOP251"/>
      <c r="OOQ251"/>
      <c r="OOR251"/>
      <c r="OOS251"/>
      <c r="OOT251"/>
      <c r="OOU251"/>
      <c r="OOV251"/>
      <c r="OOW251"/>
      <c r="OOX251"/>
      <c r="OOY251"/>
      <c r="OOZ251"/>
      <c r="OPA251"/>
      <c r="OPB251"/>
      <c r="OPC251"/>
      <c r="OPD251"/>
      <c r="OPE251"/>
      <c r="OPF251"/>
      <c r="OPG251"/>
      <c r="OPH251"/>
      <c r="OPI251"/>
      <c r="OPJ251"/>
      <c r="OPK251"/>
      <c r="OPL251"/>
      <c r="OPM251"/>
      <c r="OPN251"/>
      <c r="OPO251"/>
      <c r="OPP251"/>
      <c r="OPQ251"/>
      <c r="OPR251"/>
      <c r="OPS251"/>
      <c r="OPT251"/>
      <c r="OPU251"/>
      <c r="OPV251"/>
      <c r="OPW251"/>
      <c r="OPX251"/>
      <c r="OPY251"/>
      <c r="OPZ251"/>
      <c r="OQA251"/>
      <c r="OQB251"/>
      <c r="OQC251"/>
      <c r="OQD251"/>
      <c r="OQE251"/>
      <c r="OQF251"/>
      <c r="OQG251"/>
      <c r="OQH251"/>
      <c r="OQI251"/>
      <c r="OQJ251"/>
      <c r="OQK251"/>
      <c r="OQL251"/>
      <c r="OQM251"/>
      <c r="OQN251"/>
      <c r="OQO251"/>
      <c r="OQP251"/>
      <c r="OQQ251"/>
      <c r="OQR251"/>
      <c r="OQS251"/>
      <c r="OQT251"/>
      <c r="OQU251"/>
      <c r="OQV251"/>
      <c r="OQW251"/>
      <c r="OQX251"/>
      <c r="OQY251"/>
      <c r="OQZ251"/>
      <c r="ORA251"/>
      <c r="ORB251"/>
      <c r="ORC251"/>
      <c r="ORD251"/>
      <c r="ORE251"/>
      <c r="ORF251"/>
      <c r="ORG251"/>
      <c r="ORH251"/>
      <c r="ORI251"/>
      <c r="ORJ251"/>
      <c r="ORK251"/>
      <c r="ORL251"/>
      <c r="ORM251"/>
      <c r="ORN251"/>
      <c r="ORO251"/>
      <c r="ORP251"/>
      <c r="ORQ251"/>
      <c r="ORR251"/>
      <c r="ORS251"/>
      <c r="ORT251"/>
      <c r="ORU251"/>
      <c r="ORV251"/>
      <c r="ORW251"/>
      <c r="ORX251"/>
      <c r="ORY251"/>
      <c r="ORZ251"/>
      <c r="OSA251"/>
      <c r="OSB251"/>
      <c r="OSC251"/>
      <c r="OSD251"/>
      <c r="OSE251"/>
      <c r="OSF251"/>
      <c r="OSG251"/>
      <c r="OSH251"/>
      <c r="OSI251"/>
      <c r="OSJ251"/>
      <c r="OSK251"/>
      <c r="OSL251"/>
      <c r="OSM251"/>
      <c r="OSN251"/>
      <c r="OSO251"/>
      <c r="OSP251"/>
      <c r="OSQ251"/>
      <c r="OSR251"/>
      <c r="OSS251"/>
      <c r="OST251"/>
      <c r="OSU251"/>
      <c r="OSV251"/>
      <c r="OSW251"/>
      <c r="OSX251"/>
      <c r="OSY251"/>
      <c r="OSZ251"/>
      <c r="OTA251"/>
      <c r="OTB251"/>
      <c r="OTC251"/>
      <c r="OTD251"/>
      <c r="OTE251"/>
      <c r="OTF251"/>
      <c r="OTG251"/>
      <c r="OTH251"/>
      <c r="OTI251"/>
      <c r="OTJ251"/>
      <c r="OTK251"/>
      <c r="OTL251"/>
      <c r="OTM251"/>
      <c r="OTN251"/>
      <c r="OTO251"/>
      <c r="OTP251"/>
      <c r="OTQ251"/>
      <c r="OTR251"/>
      <c r="OTS251"/>
      <c r="OTT251"/>
      <c r="OTU251"/>
      <c r="OTV251"/>
      <c r="OTW251"/>
      <c r="OTX251"/>
      <c r="OTY251"/>
      <c r="OTZ251"/>
      <c r="OUA251"/>
      <c r="OUB251"/>
      <c r="OUC251"/>
      <c r="OUD251"/>
      <c r="OUE251"/>
      <c r="OUF251"/>
      <c r="OUG251"/>
      <c r="OUH251"/>
      <c r="OUI251"/>
      <c r="OUJ251"/>
      <c r="OUK251"/>
      <c r="OUL251"/>
      <c r="OUM251"/>
      <c r="OUN251"/>
      <c r="OUO251"/>
      <c r="OUP251"/>
      <c r="OUQ251"/>
      <c r="OUR251"/>
      <c r="OUS251"/>
      <c r="OUT251"/>
      <c r="OUU251"/>
      <c r="OUV251"/>
      <c r="OUW251"/>
      <c r="OUX251"/>
      <c r="OUY251"/>
      <c r="OUZ251"/>
      <c r="OVA251"/>
      <c r="OVB251"/>
      <c r="OVC251"/>
      <c r="OVD251"/>
      <c r="OVE251"/>
      <c r="OVF251"/>
      <c r="OVG251"/>
      <c r="OVH251"/>
      <c r="OVI251"/>
      <c r="OVJ251"/>
      <c r="OVK251"/>
      <c r="OVL251"/>
      <c r="OVM251"/>
      <c r="OVN251"/>
      <c r="OVO251"/>
      <c r="OVP251"/>
      <c r="OVQ251"/>
      <c r="OVR251"/>
      <c r="OVS251"/>
      <c r="OVT251"/>
      <c r="OVU251"/>
      <c r="OVV251"/>
      <c r="OVW251"/>
      <c r="OVX251"/>
      <c r="OVY251"/>
      <c r="OVZ251"/>
      <c r="OWA251"/>
      <c r="OWB251"/>
      <c r="OWC251"/>
      <c r="OWD251"/>
      <c r="OWE251"/>
      <c r="OWF251"/>
      <c r="OWG251"/>
      <c r="OWH251"/>
      <c r="OWI251"/>
      <c r="OWJ251"/>
      <c r="OWK251"/>
      <c r="OWL251"/>
      <c r="OWM251"/>
      <c r="OWN251"/>
      <c r="OWO251"/>
      <c r="OWP251"/>
      <c r="OWQ251"/>
      <c r="OWR251"/>
      <c r="OWS251"/>
      <c r="OWT251"/>
      <c r="OWU251"/>
      <c r="OWV251"/>
      <c r="OWW251"/>
      <c r="OWX251"/>
      <c r="OWY251"/>
      <c r="OWZ251"/>
      <c r="OXA251"/>
      <c r="OXB251"/>
      <c r="OXC251"/>
      <c r="OXD251"/>
      <c r="OXE251"/>
      <c r="OXF251"/>
      <c r="OXG251"/>
      <c r="OXH251"/>
      <c r="OXI251"/>
      <c r="OXJ251"/>
      <c r="OXK251"/>
      <c r="OXL251"/>
      <c r="OXM251"/>
      <c r="OXN251"/>
      <c r="OXO251"/>
      <c r="OXP251"/>
      <c r="OXQ251"/>
      <c r="OXR251"/>
      <c r="OXS251"/>
      <c r="OXT251"/>
      <c r="OXU251"/>
      <c r="OXV251"/>
      <c r="OXW251"/>
      <c r="OXX251"/>
      <c r="OXY251"/>
      <c r="OXZ251"/>
      <c r="OYA251"/>
      <c r="OYB251"/>
      <c r="OYC251"/>
      <c r="OYD251"/>
      <c r="OYE251"/>
      <c r="OYF251"/>
      <c r="OYG251"/>
      <c r="OYH251"/>
      <c r="OYI251"/>
      <c r="OYJ251"/>
      <c r="OYK251"/>
      <c r="OYL251"/>
      <c r="OYM251"/>
      <c r="OYN251"/>
      <c r="OYO251"/>
      <c r="OYP251"/>
      <c r="OYQ251"/>
      <c r="OYR251"/>
      <c r="OYS251"/>
      <c r="OYT251"/>
      <c r="OYU251"/>
      <c r="OYV251"/>
      <c r="OYW251"/>
      <c r="OYX251"/>
      <c r="OYY251"/>
      <c r="OYZ251"/>
      <c r="OZA251"/>
      <c r="OZB251"/>
      <c r="OZC251"/>
      <c r="OZD251"/>
      <c r="OZE251"/>
      <c r="OZF251"/>
      <c r="OZG251"/>
      <c r="OZH251"/>
      <c r="OZI251"/>
      <c r="OZJ251"/>
      <c r="OZK251"/>
      <c r="OZL251"/>
      <c r="OZM251"/>
      <c r="OZN251"/>
      <c r="OZO251"/>
      <c r="OZP251"/>
      <c r="OZQ251"/>
      <c r="OZR251"/>
      <c r="OZS251"/>
      <c r="OZT251"/>
      <c r="OZU251"/>
      <c r="OZV251"/>
      <c r="OZW251"/>
      <c r="OZX251"/>
      <c r="OZY251"/>
      <c r="OZZ251"/>
      <c r="PAA251"/>
      <c r="PAB251"/>
      <c r="PAC251"/>
      <c r="PAD251"/>
      <c r="PAE251"/>
      <c r="PAF251"/>
      <c r="PAG251"/>
      <c r="PAH251"/>
      <c r="PAI251"/>
      <c r="PAJ251"/>
      <c r="PAK251"/>
      <c r="PAL251"/>
      <c r="PAM251"/>
      <c r="PAN251"/>
      <c r="PAO251"/>
      <c r="PAP251"/>
      <c r="PAQ251"/>
      <c r="PAR251"/>
      <c r="PAS251"/>
      <c r="PAT251"/>
      <c r="PAU251"/>
      <c r="PAV251"/>
      <c r="PAW251"/>
      <c r="PAX251"/>
      <c r="PAY251"/>
      <c r="PAZ251"/>
      <c r="PBA251"/>
      <c r="PBB251"/>
      <c r="PBC251"/>
      <c r="PBD251"/>
      <c r="PBE251"/>
      <c r="PBF251"/>
      <c r="PBG251"/>
      <c r="PBH251"/>
      <c r="PBI251"/>
      <c r="PBJ251"/>
      <c r="PBK251"/>
      <c r="PBL251"/>
      <c r="PBM251"/>
      <c r="PBN251"/>
      <c r="PBO251"/>
      <c r="PBP251"/>
      <c r="PBQ251"/>
      <c r="PBR251"/>
      <c r="PBS251"/>
      <c r="PBT251"/>
      <c r="PBU251"/>
      <c r="PBV251"/>
      <c r="PBW251"/>
      <c r="PBX251"/>
      <c r="PBY251"/>
      <c r="PBZ251"/>
      <c r="PCA251"/>
      <c r="PCB251"/>
      <c r="PCC251"/>
      <c r="PCD251"/>
      <c r="PCE251"/>
      <c r="PCF251"/>
      <c r="PCG251"/>
      <c r="PCH251"/>
      <c r="PCI251"/>
      <c r="PCJ251"/>
      <c r="PCK251"/>
      <c r="PCL251"/>
      <c r="PCM251"/>
      <c r="PCN251"/>
      <c r="PCO251"/>
      <c r="PCP251"/>
      <c r="PCQ251"/>
      <c r="PCR251"/>
      <c r="PCS251"/>
      <c r="PCT251"/>
      <c r="PCU251"/>
      <c r="PCV251"/>
      <c r="PCW251"/>
      <c r="PCX251"/>
      <c r="PCY251"/>
      <c r="PCZ251"/>
      <c r="PDA251"/>
      <c r="PDB251"/>
      <c r="PDC251"/>
      <c r="PDD251"/>
      <c r="PDE251"/>
      <c r="PDF251"/>
      <c r="PDG251"/>
      <c r="PDH251"/>
      <c r="PDI251"/>
      <c r="PDJ251"/>
      <c r="PDK251"/>
      <c r="PDL251"/>
      <c r="PDM251"/>
      <c r="PDN251"/>
      <c r="PDO251"/>
      <c r="PDP251"/>
      <c r="PDQ251"/>
      <c r="PDR251"/>
      <c r="PDS251"/>
      <c r="PDT251"/>
      <c r="PDU251"/>
      <c r="PDV251"/>
      <c r="PDW251"/>
      <c r="PDX251"/>
      <c r="PDY251"/>
      <c r="PDZ251"/>
      <c r="PEA251"/>
      <c r="PEB251"/>
      <c r="PEC251"/>
      <c r="PED251"/>
      <c r="PEE251"/>
      <c r="PEF251"/>
      <c r="PEG251"/>
      <c r="PEH251"/>
      <c r="PEI251"/>
      <c r="PEJ251"/>
      <c r="PEK251"/>
      <c r="PEL251"/>
      <c r="PEM251"/>
      <c r="PEN251"/>
      <c r="PEO251"/>
      <c r="PEP251"/>
      <c r="PEQ251"/>
      <c r="PER251"/>
      <c r="PES251"/>
      <c r="PET251"/>
      <c r="PEU251"/>
      <c r="PEV251"/>
      <c r="PEW251"/>
      <c r="PEX251"/>
      <c r="PEY251"/>
      <c r="PEZ251"/>
      <c r="PFA251"/>
      <c r="PFB251"/>
      <c r="PFC251"/>
      <c r="PFD251"/>
      <c r="PFE251"/>
      <c r="PFF251"/>
      <c r="PFG251"/>
      <c r="PFH251"/>
      <c r="PFI251"/>
      <c r="PFJ251"/>
      <c r="PFK251"/>
      <c r="PFL251"/>
      <c r="PFM251"/>
      <c r="PFN251"/>
      <c r="PFO251"/>
      <c r="PFP251"/>
      <c r="PFQ251"/>
      <c r="PFR251"/>
      <c r="PFS251"/>
      <c r="PFT251"/>
      <c r="PFU251"/>
      <c r="PFV251"/>
      <c r="PFW251"/>
      <c r="PFX251"/>
      <c r="PFY251"/>
      <c r="PFZ251"/>
      <c r="PGA251"/>
      <c r="PGB251"/>
      <c r="PGC251"/>
      <c r="PGD251"/>
      <c r="PGE251"/>
      <c r="PGF251"/>
      <c r="PGG251"/>
      <c r="PGH251"/>
      <c r="PGI251"/>
      <c r="PGJ251"/>
      <c r="PGK251"/>
      <c r="PGL251"/>
      <c r="PGM251"/>
      <c r="PGN251"/>
      <c r="PGO251"/>
      <c r="PGP251"/>
      <c r="PGQ251"/>
      <c r="PGR251"/>
      <c r="PGS251"/>
      <c r="PGT251"/>
      <c r="PGU251"/>
      <c r="PGV251"/>
      <c r="PGW251"/>
      <c r="PGX251"/>
      <c r="PGY251"/>
      <c r="PGZ251"/>
      <c r="PHA251"/>
      <c r="PHB251"/>
      <c r="PHC251"/>
      <c r="PHD251"/>
      <c r="PHE251"/>
      <c r="PHF251"/>
      <c r="PHG251"/>
      <c r="PHH251"/>
      <c r="PHI251"/>
      <c r="PHJ251"/>
      <c r="PHK251"/>
      <c r="PHL251"/>
      <c r="PHM251"/>
      <c r="PHN251"/>
      <c r="PHO251"/>
      <c r="PHP251"/>
      <c r="PHQ251"/>
      <c r="PHR251"/>
      <c r="PHS251"/>
      <c r="PHT251"/>
      <c r="PHU251"/>
      <c r="PHV251"/>
      <c r="PHW251"/>
      <c r="PHX251"/>
      <c r="PHY251"/>
      <c r="PHZ251"/>
      <c r="PIA251"/>
      <c r="PIB251"/>
      <c r="PIC251"/>
      <c r="PID251"/>
      <c r="PIE251"/>
      <c r="PIF251"/>
      <c r="PIG251"/>
      <c r="PIH251"/>
      <c r="PII251"/>
      <c r="PIJ251"/>
      <c r="PIK251"/>
      <c r="PIL251"/>
      <c r="PIM251"/>
      <c r="PIN251"/>
      <c r="PIO251"/>
      <c r="PIP251"/>
      <c r="PIQ251"/>
      <c r="PIR251"/>
      <c r="PIS251"/>
      <c r="PIT251"/>
      <c r="PIU251"/>
      <c r="PIV251"/>
      <c r="PIW251"/>
      <c r="PIX251"/>
      <c r="PIY251"/>
      <c r="PIZ251"/>
      <c r="PJA251"/>
      <c r="PJB251"/>
      <c r="PJC251"/>
      <c r="PJD251"/>
      <c r="PJE251"/>
      <c r="PJF251"/>
      <c r="PJG251"/>
      <c r="PJH251"/>
      <c r="PJI251"/>
      <c r="PJJ251"/>
      <c r="PJK251"/>
      <c r="PJL251"/>
      <c r="PJM251"/>
      <c r="PJN251"/>
      <c r="PJO251"/>
      <c r="PJP251"/>
      <c r="PJQ251"/>
      <c r="PJR251"/>
      <c r="PJS251"/>
      <c r="PJT251"/>
      <c r="PJU251"/>
      <c r="PJV251"/>
      <c r="PJW251"/>
      <c r="PJX251"/>
      <c r="PJY251"/>
      <c r="PJZ251"/>
      <c r="PKA251"/>
      <c r="PKB251"/>
      <c r="PKC251"/>
      <c r="PKD251"/>
      <c r="PKE251"/>
      <c r="PKF251"/>
      <c r="PKG251"/>
      <c r="PKH251"/>
      <c r="PKI251"/>
      <c r="PKJ251"/>
      <c r="PKK251"/>
      <c r="PKL251"/>
      <c r="PKM251"/>
      <c r="PKN251"/>
      <c r="PKO251"/>
      <c r="PKP251"/>
      <c r="PKQ251"/>
      <c r="PKR251"/>
      <c r="PKS251"/>
      <c r="PKT251"/>
      <c r="PKU251"/>
      <c r="PKV251"/>
      <c r="PKW251"/>
      <c r="PKX251"/>
      <c r="PKY251"/>
      <c r="PKZ251"/>
      <c r="PLA251"/>
      <c r="PLB251"/>
      <c r="PLC251"/>
      <c r="PLD251"/>
      <c r="PLE251"/>
      <c r="PLF251"/>
      <c r="PLG251"/>
      <c r="PLH251"/>
      <c r="PLI251"/>
      <c r="PLJ251"/>
      <c r="PLK251"/>
      <c r="PLL251"/>
      <c r="PLM251"/>
      <c r="PLN251"/>
      <c r="PLO251"/>
      <c r="PLP251"/>
      <c r="PLQ251"/>
      <c r="PLR251"/>
      <c r="PLS251"/>
      <c r="PLT251"/>
      <c r="PLU251"/>
      <c r="PLV251"/>
      <c r="PLW251"/>
      <c r="PLX251"/>
      <c r="PLY251"/>
      <c r="PLZ251"/>
      <c r="PMA251"/>
      <c r="PMB251"/>
      <c r="PMC251"/>
      <c r="PMD251"/>
      <c r="PME251"/>
      <c r="PMF251"/>
      <c r="PMG251"/>
      <c r="PMH251"/>
      <c r="PMI251"/>
      <c r="PMJ251"/>
      <c r="PMK251"/>
      <c r="PML251"/>
      <c r="PMM251"/>
      <c r="PMN251"/>
      <c r="PMO251"/>
      <c r="PMP251"/>
      <c r="PMQ251"/>
      <c r="PMR251"/>
      <c r="PMS251"/>
      <c r="PMT251"/>
      <c r="PMU251"/>
      <c r="PMV251"/>
      <c r="PMW251"/>
      <c r="PMX251"/>
      <c r="PMY251"/>
      <c r="PMZ251"/>
      <c r="PNA251"/>
      <c r="PNB251"/>
      <c r="PNC251"/>
      <c r="PND251"/>
      <c r="PNE251"/>
      <c r="PNF251"/>
      <c r="PNG251"/>
      <c r="PNH251"/>
      <c r="PNI251"/>
      <c r="PNJ251"/>
      <c r="PNK251"/>
      <c r="PNL251"/>
      <c r="PNM251"/>
      <c r="PNN251"/>
      <c r="PNO251"/>
      <c r="PNP251"/>
      <c r="PNQ251"/>
      <c r="PNR251"/>
      <c r="PNS251"/>
      <c r="PNT251"/>
      <c r="PNU251"/>
      <c r="PNV251"/>
      <c r="PNW251"/>
      <c r="PNX251"/>
      <c r="PNY251"/>
      <c r="PNZ251"/>
      <c r="POA251"/>
      <c r="POB251"/>
      <c r="POC251"/>
      <c r="POD251"/>
      <c r="POE251"/>
      <c r="POF251"/>
      <c r="POG251"/>
      <c r="POH251"/>
      <c r="POI251"/>
      <c r="POJ251"/>
      <c r="POK251"/>
      <c r="POL251"/>
      <c r="POM251"/>
      <c r="PON251"/>
      <c r="POO251"/>
      <c r="POP251"/>
      <c r="POQ251"/>
      <c r="POR251"/>
      <c r="POS251"/>
      <c r="POT251"/>
      <c r="POU251"/>
      <c r="POV251"/>
      <c r="POW251"/>
      <c r="POX251"/>
      <c r="POY251"/>
      <c r="POZ251"/>
      <c r="PPA251"/>
      <c r="PPB251"/>
      <c r="PPC251"/>
      <c r="PPD251"/>
      <c r="PPE251"/>
      <c r="PPF251"/>
      <c r="PPG251"/>
      <c r="PPH251"/>
      <c r="PPI251"/>
      <c r="PPJ251"/>
      <c r="PPK251"/>
      <c r="PPL251"/>
      <c r="PPM251"/>
      <c r="PPN251"/>
      <c r="PPO251"/>
      <c r="PPP251"/>
      <c r="PPQ251"/>
      <c r="PPR251"/>
      <c r="PPS251"/>
      <c r="PPT251"/>
      <c r="PPU251"/>
      <c r="PPV251"/>
      <c r="PPW251"/>
      <c r="PPX251"/>
      <c r="PPY251"/>
      <c r="PPZ251"/>
      <c r="PQA251"/>
      <c r="PQB251"/>
      <c r="PQC251"/>
      <c r="PQD251"/>
      <c r="PQE251"/>
      <c r="PQF251"/>
      <c r="PQG251"/>
      <c r="PQH251"/>
      <c r="PQI251"/>
      <c r="PQJ251"/>
      <c r="PQK251"/>
      <c r="PQL251"/>
      <c r="PQM251"/>
      <c r="PQN251"/>
      <c r="PQO251"/>
      <c r="PQP251"/>
      <c r="PQQ251"/>
      <c r="PQR251"/>
      <c r="PQS251"/>
      <c r="PQT251"/>
      <c r="PQU251"/>
      <c r="PQV251"/>
      <c r="PQW251"/>
      <c r="PQX251"/>
      <c r="PQY251"/>
      <c r="PQZ251"/>
      <c r="PRA251"/>
      <c r="PRB251"/>
      <c r="PRC251"/>
      <c r="PRD251"/>
      <c r="PRE251"/>
      <c r="PRF251"/>
      <c r="PRG251"/>
      <c r="PRH251"/>
      <c r="PRI251"/>
      <c r="PRJ251"/>
      <c r="PRK251"/>
      <c r="PRL251"/>
      <c r="PRM251"/>
      <c r="PRN251"/>
      <c r="PRO251"/>
      <c r="PRP251"/>
      <c r="PRQ251"/>
      <c r="PRR251"/>
      <c r="PRS251"/>
      <c r="PRT251"/>
      <c r="PRU251"/>
      <c r="PRV251"/>
      <c r="PRW251"/>
      <c r="PRX251"/>
      <c r="PRY251"/>
      <c r="PRZ251"/>
      <c r="PSA251"/>
      <c r="PSB251"/>
      <c r="PSC251"/>
      <c r="PSD251"/>
      <c r="PSE251"/>
      <c r="PSF251"/>
      <c r="PSG251"/>
      <c r="PSH251"/>
      <c r="PSI251"/>
      <c r="PSJ251"/>
      <c r="PSK251"/>
      <c r="PSL251"/>
      <c r="PSM251"/>
      <c r="PSN251"/>
      <c r="PSO251"/>
      <c r="PSP251"/>
      <c r="PSQ251"/>
      <c r="PSR251"/>
      <c r="PSS251"/>
      <c r="PST251"/>
      <c r="PSU251"/>
      <c r="PSV251"/>
      <c r="PSW251"/>
      <c r="PSX251"/>
      <c r="PSY251"/>
      <c r="PSZ251"/>
      <c r="PTA251"/>
      <c r="PTB251"/>
      <c r="PTC251"/>
      <c r="PTD251"/>
      <c r="PTE251"/>
      <c r="PTF251"/>
      <c r="PTG251"/>
      <c r="PTH251"/>
      <c r="PTI251"/>
      <c r="PTJ251"/>
      <c r="PTK251"/>
      <c r="PTL251"/>
      <c r="PTM251"/>
      <c r="PTN251"/>
      <c r="PTO251"/>
      <c r="PTP251"/>
      <c r="PTQ251"/>
      <c r="PTR251"/>
      <c r="PTS251"/>
      <c r="PTT251"/>
      <c r="PTU251"/>
      <c r="PTV251"/>
      <c r="PTW251"/>
      <c r="PTX251"/>
      <c r="PTY251"/>
      <c r="PTZ251"/>
      <c r="PUA251"/>
      <c r="PUB251"/>
      <c r="PUC251"/>
      <c r="PUD251"/>
      <c r="PUE251"/>
      <c r="PUF251"/>
      <c r="PUG251"/>
      <c r="PUH251"/>
      <c r="PUI251"/>
      <c r="PUJ251"/>
      <c r="PUK251"/>
      <c r="PUL251"/>
      <c r="PUM251"/>
      <c r="PUN251"/>
      <c r="PUO251"/>
      <c r="PUP251"/>
      <c r="PUQ251"/>
      <c r="PUR251"/>
      <c r="PUS251"/>
      <c r="PUT251"/>
      <c r="PUU251"/>
      <c r="PUV251"/>
      <c r="PUW251"/>
      <c r="PUX251"/>
      <c r="PUY251"/>
      <c r="PUZ251"/>
      <c r="PVA251"/>
      <c r="PVB251"/>
      <c r="PVC251"/>
      <c r="PVD251"/>
      <c r="PVE251"/>
      <c r="PVF251"/>
      <c r="PVG251"/>
      <c r="PVH251"/>
      <c r="PVI251"/>
      <c r="PVJ251"/>
      <c r="PVK251"/>
      <c r="PVL251"/>
      <c r="PVM251"/>
      <c r="PVN251"/>
      <c r="PVO251"/>
      <c r="PVP251"/>
      <c r="PVQ251"/>
      <c r="PVR251"/>
      <c r="PVS251"/>
      <c r="PVT251"/>
      <c r="PVU251"/>
      <c r="PVV251"/>
      <c r="PVW251"/>
      <c r="PVX251"/>
      <c r="PVY251"/>
      <c r="PVZ251"/>
      <c r="PWA251"/>
      <c r="PWB251"/>
      <c r="PWC251"/>
      <c r="PWD251"/>
      <c r="PWE251"/>
      <c r="PWF251"/>
      <c r="PWG251"/>
      <c r="PWH251"/>
      <c r="PWI251"/>
      <c r="PWJ251"/>
      <c r="PWK251"/>
      <c r="PWL251"/>
      <c r="PWM251"/>
      <c r="PWN251"/>
      <c r="PWO251"/>
      <c r="PWP251"/>
      <c r="PWQ251"/>
      <c r="PWR251"/>
      <c r="PWS251"/>
      <c r="PWT251"/>
      <c r="PWU251"/>
      <c r="PWV251"/>
      <c r="PWW251"/>
      <c r="PWX251"/>
      <c r="PWY251"/>
      <c r="PWZ251"/>
      <c r="PXA251"/>
      <c r="PXB251"/>
      <c r="PXC251"/>
      <c r="PXD251"/>
      <c r="PXE251"/>
      <c r="PXF251"/>
      <c r="PXG251"/>
      <c r="PXH251"/>
      <c r="PXI251"/>
      <c r="PXJ251"/>
      <c r="PXK251"/>
      <c r="PXL251"/>
      <c r="PXM251"/>
      <c r="PXN251"/>
      <c r="PXO251"/>
      <c r="PXP251"/>
      <c r="PXQ251"/>
      <c r="PXR251"/>
      <c r="PXS251"/>
      <c r="PXT251"/>
      <c r="PXU251"/>
      <c r="PXV251"/>
      <c r="PXW251"/>
      <c r="PXX251"/>
      <c r="PXY251"/>
      <c r="PXZ251"/>
      <c r="PYA251"/>
      <c r="PYB251"/>
      <c r="PYC251"/>
      <c r="PYD251"/>
      <c r="PYE251"/>
      <c r="PYF251"/>
      <c r="PYG251"/>
      <c r="PYH251"/>
      <c r="PYI251"/>
      <c r="PYJ251"/>
      <c r="PYK251"/>
      <c r="PYL251"/>
      <c r="PYM251"/>
      <c r="PYN251"/>
      <c r="PYO251"/>
      <c r="PYP251"/>
      <c r="PYQ251"/>
      <c r="PYR251"/>
      <c r="PYS251"/>
      <c r="PYT251"/>
      <c r="PYU251"/>
      <c r="PYV251"/>
      <c r="PYW251"/>
      <c r="PYX251"/>
      <c r="PYY251"/>
      <c r="PYZ251"/>
      <c r="PZA251"/>
      <c r="PZB251"/>
      <c r="PZC251"/>
      <c r="PZD251"/>
      <c r="PZE251"/>
      <c r="PZF251"/>
      <c r="PZG251"/>
      <c r="PZH251"/>
      <c r="PZI251"/>
      <c r="PZJ251"/>
      <c r="PZK251"/>
      <c r="PZL251"/>
      <c r="PZM251"/>
      <c r="PZN251"/>
      <c r="PZO251"/>
      <c r="PZP251"/>
      <c r="PZQ251"/>
      <c r="PZR251"/>
      <c r="PZS251"/>
      <c r="PZT251"/>
      <c r="PZU251"/>
      <c r="PZV251"/>
      <c r="PZW251"/>
      <c r="PZX251"/>
      <c r="PZY251"/>
      <c r="PZZ251"/>
      <c r="QAA251"/>
      <c r="QAB251"/>
      <c r="QAC251"/>
      <c r="QAD251"/>
      <c r="QAE251"/>
      <c r="QAF251"/>
      <c r="QAG251"/>
      <c r="QAH251"/>
      <c r="QAI251"/>
      <c r="QAJ251"/>
      <c r="QAK251"/>
      <c r="QAL251"/>
      <c r="QAM251"/>
      <c r="QAN251"/>
      <c r="QAO251"/>
      <c r="QAP251"/>
      <c r="QAQ251"/>
      <c r="QAR251"/>
      <c r="QAS251"/>
      <c r="QAT251"/>
      <c r="QAU251"/>
      <c r="QAV251"/>
      <c r="QAW251"/>
      <c r="QAX251"/>
      <c r="QAY251"/>
      <c r="QAZ251"/>
      <c r="QBA251"/>
      <c r="QBB251"/>
      <c r="QBC251"/>
      <c r="QBD251"/>
      <c r="QBE251"/>
      <c r="QBF251"/>
      <c r="QBG251"/>
      <c r="QBH251"/>
      <c r="QBI251"/>
      <c r="QBJ251"/>
      <c r="QBK251"/>
      <c r="QBL251"/>
      <c r="QBM251"/>
      <c r="QBN251"/>
      <c r="QBO251"/>
      <c r="QBP251"/>
      <c r="QBQ251"/>
      <c r="QBR251"/>
      <c r="QBS251"/>
      <c r="QBT251"/>
      <c r="QBU251"/>
      <c r="QBV251"/>
      <c r="QBW251"/>
      <c r="QBX251"/>
      <c r="QBY251"/>
      <c r="QBZ251"/>
      <c r="QCA251"/>
      <c r="QCB251"/>
      <c r="QCC251"/>
      <c r="QCD251"/>
      <c r="QCE251"/>
      <c r="QCF251"/>
      <c r="QCG251"/>
      <c r="QCH251"/>
      <c r="QCI251"/>
      <c r="QCJ251"/>
      <c r="QCK251"/>
      <c r="QCL251"/>
      <c r="QCM251"/>
      <c r="QCN251"/>
      <c r="QCO251"/>
      <c r="QCP251"/>
      <c r="QCQ251"/>
      <c r="QCR251"/>
      <c r="QCS251"/>
      <c r="QCT251"/>
      <c r="QCU251"/>
      <c r="QCV251"/>
      <c r="QCW251"/>
      <c r="QCX251"/>
      <c r="QCY251"/>
      <c r="QCZ251"/>
      <c r="QDA251"/>
      <c r="QDB251"/>
      <c r="QDC251"/>
      <c r="QDD251"/>
      <c r="QDE251"/>
      <c r="QDF251"/>
      <c r="QDG251"/>
      <c r="QDH251"/>
      <c r="QDI251"/>
      <c r="QDJ251"/>
      <c r="QDK251"/>
      <c r="QDL251"/>
      <c r="QDM251"/>
      <c r="QDN251"/>
      <c r="QDO251"/>
      <c r="QDP251"/>
      <c r="QDQ251"/>
      <c r="QDR251"/>
      <c r="QDS251"/>
      <c r="QDT251"/>
      <c r="QDU251"/>
      <c r="QDV251"/>
      <c r="QDW251"/>
      <c r="QDX251"/>
      <c r="QDY251"/>
      <c r="QDZ251"/>
      <c r="QEA251"/>
      <c r="QEB251"/>
      <c r="QEC251"/>
      <c r="QED251"/>
      <c r="QEE251"/>
      <c r="QEF251"/>
      <c r="QEG251"/>
      <c r="QEH251"/>
      <c r="QEI251"/>
      <c r="QEJ251"/>
      <c r="QEK251"/>
      <c r="QEL251"/>
      <c r="QEM251"/>
      <c r="QEN251"/>
      <c r="QEO251"/>
      <c r="QEP251"/>
      <c r="QEQ251"/>
      <c r="QER251"/>
      <c r="QES251"/>
      <c r="QET251"/>
      <c r="QEU251"/>
      <c r="QEV251"/>
      <c r="QEW251"/>
      <c r="QEX251"/>
      <c r="QEY251"/>
      <c r="QEZ251"/>
      <c r="QFA251"/>
      <c r="QFB251"/>
      <c r="QFC251"/>
      <c r="QFD251"/>
      <c r="QFE251"/>
      <c r="QFF251"/>
      <c r="QFG251"/>
      <c r="QFH251"/>
      <c r="QFI251"/>
      <c r="QFJ251"/>
      <c r="QFK251"/>
      <c r="QFL251"/>
      <c r="QFM251"/>
      <c r="QFN251"/>
      <c r="QFO251"/>
      <c r="QFP251"/>
      <c r="QFQ251"/>
      <c r="QFR251"/>
      <c r="QFS251"/>
      <c r="QFT251"/>
      <c r="QFU251"/>
      <c r="QFV251"/>
      <c r="QFW251"/>
      <c r="QFX251"/>
      <c r="QFY251"/>
      <c r="QFZ251"/>
      <c r="QGA251"/>
      <c r="QGB251"/>
      <c r="QGC251"/>
      <c r="QGD251"/>
      <c r="QGE251"/>
      <c r="QGF251"/>
      <c r="QGG251"/>
      <c r="QGH251"/>
      <c r="QGI251"/>
      <c r="QGJ251"/>
      <c r="QGK251"/>
      <c r="QGL251"/>
      <c r="QGM251"/>
      <c r="QGN251"/>
      <c r="QGO251"/>
      <c r="QGP251"/>
      <c r="QGQ251"/>
      <c r="QGR251"/>
      <c r="QGS251"/>
      <c r="QGT251"/>
      <c r="QGU251"/>
      <c r="QGV251"/>
      <c r="QGW251"/>
      <c r="QGX251"/>
      <c r="QGY251"/>
      <c r="QGZ251"/>
      <c r="QHA251"/>
      <c r="QHB251"/>
      <c r="QHC251"/>
      <c r="QHD251"/>
      <c r="QHE251"/>
      <c r="QHF251"/>
      <c r="QHG251"/>
      <c r="QHH251"/>
      <c r="QHI251"/>
      <c r="QHJ251"/>
      <c r="QHK251"/>
      <c r="QHL251"/>
      <c r="QHM251"/>
      <c r="QHN251"/>
      <c r="QHO251"/>
      <c r="QHP251"/>
      <c r="QHQ251"/>
      <c r="QHR251"/>
      <c r="QHS251"/>
      <c r="QHT251"/>
      <c r="QHU251"/>
      <c r="QHV251"/>
      <c r="QHW251"/>
      <c r="QHX251"/>
      <c r="QHY251"/>
      <c r="QHZ251"/>
      <c r="QIA251"/>
      <c r="QIB251"/>
      <c r="QIC251"/>
      <c r="QID251"/>
      <c r="QIE251"/>
      <c r="QIF251"/>
      <c r="QIG251"/>
      <c r="QIH251"/>
      <c r="QII251"/>
      <c r="QIJ251"/>
      <c r="QIK251"/>
      <c r="QIL251"/>
      <c r="QIM251"/>
      <c r="QIN251"/>
      <c r="QIO251"/>
      <c r="QIP251"/>
      <c r="QIQ251"/>
      <c r="QIR251"/>
      <c r="QIS251"/>
      <c r="QIT251"/>
      <c r="QIU251"/>
      <c r="QIV251"/>
      <c r="QIW251"/>
      <c r="QIX251"/>
      <c r="QIY251"/>
      <c r="QIZ251"/>
      <c r="QJA251"/>
      <c r="QJB251"/>
      <c r="QJC251"/>
      <c r="QJD251"/>
      <c r="QJE251"/>
      <c r="QJF251"/>
      <c r="QJG251"/>
      <c r="QJH251"/>
      <c r="QJI251"/>
      <c r="QJJ251"/>
      <c r="QJK251"/>
      <c r="QJL251"/>
      <c r="QJM251"/>
      <c r="QJN251"/>
      <c r="QJO251"/>
      <c r="QJP251"/>
      <c r="QJQ251"/>
      <c r="QJR251"/>
      <c r="QJS251"/>
      <c r="QJT251"/>
      <c r="QJU251"/>
      <c r="QJV251"/>
      <c r="QJW251"/>
      <c r="QJX251"/>
      <c r="QJY251"/>
      <c r="QJZ251"/>
      <c r="QKA251"/>
      <c r="QKB251"/>
      <c r="QKC251"/>
      <c r="QKD251"/>
      <c r="QKE251"/>
      <c r="QKF251"/>
      <c r="QKG251"/>
      <c r="QKH251"/>
      <c r="QKI251"/>
      <c r="QKJ251"/>
      <c r="QKK251"/>
      <c r="QKL251"/>
      <c r="QKM251"/>
      <c r="QKN251"/>
      <c r="QKO251"/>
      <c r="QKP251"/>
      <c r="QKQ251"/>
      <c r="QKR251"/>
      <c r="QKS251"/>
      <c r="QKT251"/>
      <c r="QKU251"/>
      <c r="QKV251"/>
      <c r="QKW251"/>
      <c r="QKX251"/>
      <c r="QKY251"/>
      <c r="QKZ251"/>
      <c r="QLA251"/>
      <c r="QLB251"/>
      <c r="QLC251"/>
      <c r="QLD251"/>
      <c r="QLE251"/>
      <c r="QLF251"/>
      <c r="QLG251"/>
      <c r="QLH251"/>
      <c r="QLI251"/>
      <c r="QLJ251"/>
      <c r="QLK251"/>
      <c r="QLL251"/>
      <c r="QLM251"/>
      <c r="QLN251"/>
      <c r="QLO251"/>
      <c r="QLP251"/>
      <c r="QLQ251"/>
      <c r="QLR251"/>
      <c r="QLS251"/>
      <c r="QLT251"/>
      <c r="QLU251"/>
      <c r="QLV251"/>
      <c r="QLW251"/>
      <c r="QLX251"/>
      <c r="QLY251"/>
      <c r="QLZ251"/>
      <c r="QMA251"/>
      <c r="QMB251"/>
      <c r="QMC251"/>
      <c r="QMD251"/>
      <c r="QME251"/>
      <c r="QMF251"/>
      <c r="QMG251"/>
      <c r="QMH251"/>
      <c r="QMI251"/>
      <c r="QMJ251"/>
      <c r="QMK251"/>
      <c r="QML251"/>
      <c r="QMM251"/>
      <c r="QMN251"/>
      <c r="QMO251"/>
      <c r="QMP251"/>
      <c r="QMQ251"/>
      <c r="QMR251"/>
      <c r="QMS251"/>
      <c r="QMT251"/>
      <c r="QMU251"/>
      <c r="QMV251"/>
      <c r="QMW251"/>
      <c r="QMX251"/>
      <c r="QMY251"/>
      <c r="QMZ251"/>
      <c r="QNA251"/>
      <c r="QNB251"/>
      <c r="QNC251"/>
      <c r="QND251"/>
      <c r="QNE251"/>
      <c r="QNF251"/>
      <c r="QNG251"/>
      <c r="QNH251"/>
      <c r="QNI251"/>
      <c r="QNJ251"/>
      <c r="QNK251"/>
      <c r="QNL251"/>
      <c r="QNM251"/>
      <c r="QNN251"/>
      <c r="QNO251"/>
      <c r="QNP251"/>
      <c r="QNQ251"/>
      <c r="QNR251"/>
      <c r="QNS251"/>
      <c r="QNT251"/>
      <c r="QNU251"/>
      <c r="QNV251"/>
      <c r="QNW251"/>
      <c r="QNX251"/>
      <c r="QNY251"/>
      <c r="QNZ251"/>
      <c r="QOA251"/>
      <c r="QOB251"/>
      <c r="QOC251"/>
      <c r="QOD251"/>
      <c r="QOE251"/>
      <c r="QOF251"/>
      <c r="QOG251"/>
      <c r="QOH251"/>
      <c r="QOI251"/>
      <c r="QOJ251"/>
      <c r="QOK251"/>
      <c r="QOL251"/>
      <c r="QOM251"/>
      <c r="QON251"/>
      <c r="QOO251"/>
      <c r="QOP251"/>
      <c r="QOQ251"/>
      <c r="QOR251"/>
      <c r="QOS251"/>
      <c r="QOT251"/>
      <c r="QOU251"/>
      <c r="QOV251"/>
      <c r="QOW251"/>
      <c r="QOX251"/>
      <c r="QOY251"/>
      <c r="QOZ251"/>
      <c r="QPA251"/>
      <c r="QPB251"/>
      <c r="QPC251"/>
      <c r="QPD251"/>
      <c r="QPE251"/>
      <c r="QPF251"/>
      <c r="QPG251"/>
      <c r="QPH251"/>
      <c r="QPI251"/>
      <c r="QPJ251"/>
      <c r="QPK251"/>
      <c r="QPL251"/>
      <c r="QPM251"/>
      <c r="QPN251"/>
      <c r="QPO251"/>
      <c r="QPP251"/>
      <c r="QPQ251"/>
      <c r="QPR251"/>
      <c r="QPS251"/>
      <c r="QPT251"/>
      <c r="QPU251"/>
      <c r="QPV251"/>
      <c r="QPW251"/>
      <c r="QPX251"/>
      <c r="QPY251"/>
      <c r="QPZ251"/>
      <c r="QQA251"/>
      <c r="QQB251"/>
      <c r="QQC251"/>
      <c r="QQD251"/>
      <c r="QQE251"/>
      <c r="QQF251"/>
      <c r="QQG251"/>
      <c r="QQH251"/>
      <c r="QQI251"/>
      <c r="QQJ251"/>
      <c r="QQK251"/>
      <c r="QQL251"/>
      <c r="QQM251"/>
      <c r="QQN251"/>
      <c r="QQO251"/>
      <c r="QQP251"/>
      <c r="QQQ251"/>
      <c r="QQR251"/>
      <c r="QQS251"/>
      <c r="QQT251"/>
      <c r="QQU251"/>
      <c r="QQV251"/>
      <c r="QQW251"/>
      <c r="QQX251"/>
      <c r="QQY251"/>
      <c r="QQZ251"/>
      <c r="QRA251"/>
      <c r="QRB251"/>
      <c r="QRC251"/>
      <c r="QRD251"/>
      <c r="QRE251"/>
      <c r="QRF251"/>
      <c r="QRG251"/>
      <c r="QRH251"/>
      <c r="QRI251"/>
      <c r="QRJ251"/>
      <c r="QRK251"/>
      <c r="QRL251"/>
      <c r="QRM251"/>
      <c r="QRN251"/>
      <c r="QRO251"/>
      <c r="QRP251"/>
      <c r="QRQ251"/>
      <c r="QRR251"/>
      <c r="QRS251"/>
      <c r="QRT251"/>
      <c r="QRU251"/>
      <c r="QRV251"/>
      <c r="QRW251"/>
      <c r="QRX251"/>
      <c r="QRY251"/>
      <c r="QRZ251"/>
      <c r="QSA251"/>
      <c r="QSB251"/>
      <c r="QSC251"/>
      <c r="QSD251"/>
      <c r="QSE251"/>
      <c r="QSF251"/>
      <c r="QSG251"/>
      <c r="QSH251"/>
      <c r="QSI251"/>
      <c r="QSJ251"/>
      <c r="QSK251"/>
      <c r="QSL251"/>
      <c r="QSM251"/>
      <c r="QSN251"/>
      <c r="QSO251"/>
      <c r="QSP251"/>
      <c r="QSQ251"/>
      <c r="QSR251"/>
      <c r="QSS251"/>
      <c r="QST251"/>
      <c r="QSU251"/>
      <c r="QSV251"/>
      <c r="QSW251"/>
      <c r="QSX251"/>
      <c r="QSY251"/>
      <c r="QSZ251"/>
      <c r="QTA251"/>
      <c r="QTB251"/>
      <c r="QTC251"/>
      <c r="QTD251"/>
      <c r="QTE251"/>
      <c r="QTF251"/>
      <c r="QTG251"/>
      <c r="QTH251"/>
      <c r="QTI251"/>
      <c r="QTJ251"/>
      <c r="QTK251"/>
      <c r="QTL251"/>
      <c r="QTM251"/>
      <c r="QTN251"/>
      <c r="QTO251"/>
      <c r="QTP251"/>
      <c r="QTQ251"/>
      <c r="QTR251"/>
      <c r="QTS251"/>
      <c r="QTT251"/>
      <c r="QTU251"/>
      <c r="QTV251"/>
      <c r="QTW251"/>
      <c r="QTX251"/>
      <c r="QTY251"/>
      <c r="QTZ251"/>
      <c r="QUA251"/>
      <c r="QUB251"/>
      <c r="QUC251"/>
      <c r="QUD251"/>
      <c r="QUE251"/>
      <c r="QUF251"/>
      <c r="QUG251"/>
      <c r="QUH251"/>
      <c r="QUI251"/>
      <c r="QUJ251"/>
      <c r="QUK251"/>
      <c r="QUL251"/>
      <c r="QUM251"/>
      <c r="QUN251"/>
      <c r="QUO251"/>
      <c r="QUP251"/>
      <c r="QUQ251"/>
      <c r="QUR251"/>
      <c r="QUS251"/>
      <c r="QUT251"/>
      <c r="QUU251"/>
      <c r="QUV251"/>
      <c r="QUW251"/>
      <c r="QUX251"/>
      <c r="QUY251"/>
      <c r="QUZ251"/>
      <c r="QVA251"/>
      <c r="QVB251"/>
      <c r="QVC251"/>
      <c r="QVD251"/>
      <c r="QVE251"/>
      <c r="QVF251"/>
      <c r="QVG251"/>
      <c r="QVH251"/>
      <c r="QVI251"/>
      <c r="QVJ251"/>
      <c r="QVK251"/>
      <c r="QVL251"/>
      <c r="QVM251"/>
      <c r="QVN251"/>
      <c r="QVO251"/>
      <c r="QVP251"/>
      <c r="QVQ251"/>
      <c r="QVR251"/>
      <c r="QVS251"/>
      <c r="QVT251"/>
      <c r="QVU251"/>
      <c r="QVV251"/>
      <c r="QVW251"/>
      <c r="QVX251"/>
      <c r="QVY251"/>
      <c r="QVZ251"/>
      <c r="QWA251"/>
      <c r="QWB251"/>
      <c r="QWC251"/>
      <c r="QWD251"/>
      <c r="QWE251"/>
      <c r="QWF251"/>
      <c r="QWG251"/>
      <c r="QWH251"/>
      <c r="QWI251"/>
      <c r="QWJ251"/>
      <c r="QWK251"/>
      <c r="QWL251"/>
      <c r="QWM251"/>
      <c r="QWN251"/>
      <c r="QWO251"/>
      <c r="QWP251"/>
      <c r="QWQ251"/>
      <c r="QWR251"/>
      <c r="QWS251"/>
      <c r="QWT251"/>
      <c r="QWU251"/>
      <c r="QWV251"/>
      <c r="QWW251"/>
      <c r="QWX251"/>
      <c r="QWY251"/>
      <c r="QWZ251"/>
      <c r="QXA251"/>
      <c r="QXB251"/>
      <c r="QXC251"/>
      <c r="QXD251"/>
      <c r="QXE251"/>
      <c r="QXF251"/>
      <c r="QXG251"/>
      <c r="QXH251"/>
      <c r="QXI251"/>
      <c r="QXJ251"/>
      <c r="QXK251"/>
      <c r="QXL251"/>
      <c r="QXM251"/>
      <c r="QXN251"/>
      <c r="QXO251"/>
      <c r="QXP251"/>
      <c r="QXQ251"/>
      <c r="QXR251"/>
      <c r="QXS251"/>
      <c r="QXT251"/>
      <c r="QXU251"/>
      <c r="QXV251"/>
      <c r="QXW251"/>
      <c r="QXX251"/>
      <c r="QXY251"/>
      <c r="QXZ251"/>
      <c r="QYA251"/>
      <c r="QYB251"/>
      <c r="QYC251"/>
      <c r="QYD251"/>
      <c r="QYE251"/>
      <c r="QYF251"/>
      <c r="QYG251"/>
      <c r="QYH251"/>
      <c r="QYI251"/>
      <c r="QYJ251"/>
      <c r="QYK251"/>
      <c r="QYL251"/>
      <c r="QYM251"/>
      <c r="QYN251"/>
      <c r="QYO251"/>
      <c r="QYP251"/>
      <c r="QYQ251"/>
      <c r="QYR251"/>
      <c r="QYS251"/>
      <c r="QYT251"/>
      <c r="QYU251"/>
      <c r="QYV251"/>
      <c r="QYW251"/>
      <c r="QYX251"/>
      <c r="QYY251"/>
      <c r="QYZ251"/>
      <c r="QZA251"/>
      <c r="QZB251"/>
      <c r="QZC251"/>
      <c r="QZD251"/>
      <c r="QZE251"/>
      <c r="QZF251"/>
      <c r="QZG251"/>
      <c r="QZH251"/>
      <c r="QZI251"/>
      <c r="QZJ251"/>
      <c r="QZK251"/>
      <c r="QZL251"/>
      <c r="QZM251"/>
      <c r="QZN251"/>
      <c r="QZO251"/>
      <c r="QZP251"/>
      <c r="QZQ251"/>
      <c r="QZR251"/>
      <c r="QZS251"/>
      <c r="QZT251"/>
      <c r="QZU251"/>
      <c r="QZV251"/>
      <c r="QZW251"/>
      <c r="QZX251"/>
      <c r="QZY251"/>
      <c r="QZZ251"/>
      <c r="RAA251"/>
      <c r="RAB251"/>
      <c r="RAC251"/>
      <c r="RAD251"/>
      <c r="RAE251"/>
      <c r="RAF251"/>
      <c r="RAG251"/>
      <c r="RAH251"/>
      <c r="RAI251"/>
      <c r="RAJ251"/>
      <c r="RAK251"/>
      <c r="RAL251"/>
      <c r="RAM251"/>
      <c r="RAN251"/>
      <c r="RAO251"/>
      <c r="RAP251"/>
      <c r="RAQ251"/>
      <c r="RAR251"/>
      <c r="RAS251"/>
      <c r="RAT251"/>
      <c r="RAU251"/>
      <c r="RAV251"/>
      <c r="RAW251"/>
      <c r="RAX251"/>
      <c r="RAY251"/>
      <c r="RAZ251"/>
      <c r="RBA251"/>
      <c r="RBB251"/>
      <c r="RBC251"/>
      <c r="RBD251"/>
      <c r="RBE251"/>
      <c r="RBF251"/>
      <c r="RBG251"/>
      <c r="RBH251"/>
      <c r="RBI251"/>
      <c r="RBJ251"/>
      <c r="RBK251"/>
      <c r="RBL251"/>
      <c r="RBM251"/>
      <c r="RBN251"/>
      <c r="RBO251"/>
      <c r="RBP251"/>
      <c r="RBQ251"/>
      <c r="RBR251"/>
      <c r="RBS251"/>
      <c r="RBT251"/>
      <c r="RBU251"/>
      <c r="RBV251"/>
      <c r="RBW251"/>
      <c r="RBX251"/>
      <c r="RBY251"/>
      <c r="RBZ251"/>
      <c r="RCA251"/>
      <c r="RCB251"/>
      <c r="RCC251"/>
      <c r="RCD251"/>
      <c r="RCE251"/>
      <c r="RCF251"/>
      <c r="RCG251"/>
      <c r="RCH251"/>
      <c r="RCI251"/>
      <c r="RCJ251"/>
      <c r="RCK251"/>
      <c r="RCL251"/>
      <c r="RCM251"/>
      <c r="RCN251"/>
      <c r="RCO251"/>
      <c r="RCP251"/>
      <c r="RCQ251"/>
      <c r="RCR251"/>
      <c r="RCS251"/>
      <c r="RCT251"/>
      <c r="RCU251"/>
      <c r="RCV251"/>
      <c r="RCW251"/>
      <c r="RCX251"/>
      <c r="RCY251"/>
      <c r="RCZ251"/>
      <c r="RDA251"/>
      <c r="RDB251"/>
      <c r="RDC251"/>
      <c r="RDD251"/>
      <c r="RDE251"/>
      <c r="RDF251"/>
      <c r="RDG251"/>
      <c r="RDH251"/>
      <c r="RDI251"/>
      <c r="RDJ251"/>
      <c r="RDK251"/>
      <c r="RDL251"/>
      <c r="RDM251"/>
      <c r="RDN251"/>
      <c r="RDO251"/>
      <c r="RDP251"/>
      <c r="RDQ251"/>
      <c r="RDR251"/>
      <c r="RDS251"/>
      <c r="RDT251"/>
      <c r="RDU251"/>
      <c r="RDV251"/>
      <c r="RDW251"/>
      <c r="RDX251"/>
      <c r="RDY251"/>
      <c r="RDZ251"/>
      <c r="REA251"/>
      <c r="REB251"/>
      <c r="REC251"/>
      <c r="RED251"/>
      <c r="REE251"/>
      <c r="REF251"/>
      <c r="REG251"/>
      <c r="REH251"/>
      <c r="REI251"/>
      <c r="REJ251"/>
      <c r="REK251"/>
      <c r="REL251"/>
      <c r="REM251"/>
      <c r="REN251"/>
      <c r="REO251"/>
      <c r="REP251"/>
      <c r="REQ251"/>
      <c r="RER251"/>
      <c r="RES251"/>
      <c r="RET251"/>
      <c r="REU251"/>
      <c r="REV251"/>
      <c r="REW251"/>
      <c r="REX251"/>
      <c r="REY251"/>
      <c r="REZ251"/>
      <c r="RFA251"/>
      <c r="RFB251"/>
      <c r="RFC251"/>
      <c r="RFD251"/>
      <c r="RFE251"/>
      <c r="RFF251"/>
      <c r="RFG251"/>
      <c r="RFH251"/>
      <c r="RFI251"/>
      <c r="RFJ251"/>
      <c r="RFK251"/>
      <c r="RFL251"/>
      <c r="RFM251"/>
      <c r="RFN251"/>
      <c r="RFO251"/>
      <c r="RFP251"/>
      <c r="RFQ251"/>
      <c r="RFR251"/>
      <c r="RFS251"/>
      <c r="RFT251"/>
      <c r="RFU251"/>
      <c r="RFV251"/>
      <c r="RFW251"/>
      <c r="RFX251"/>
      <c r="RFY251"/>
      <c r="RFZ251"/>
      <c r="RGA251"/>
      <c r="RGB251"/>
      <c r="RGC251"/>
      <c r="RGD251"/>
      <c r="RGE251"/>
      <c r="RGF251"/>
      <c r="RGG251"/>
      <c r="RGH251"/>
      <c r="RGI251"/>
      <c r="RGJ251"/>
      <c r="RGK251"/>
      <c r="RGL251"/>
      <c r="RGM251"/>
      <c r="RGN251"/>
      <c r="RGO251"/>
      <c r="RGP251"/>
      <c r="RGQ251"/>
      <c r="RGR251"/>
      <c r="RGS251"/>
      <c r="RGT251"/>
      <c r="RGU251"/>
      <c r="RGV251"/>
      <c r="RGW251"/>
      <c r="RGX251"/>
      <c r="RGY251"/>
      <c r="RGZ251"/>
      <c r="RHA251"/>
      <c r="RHB251"/>
      <c r="RHC251"/>
      <c r="RHD251"/>
      <c r="RHE251"/>
      <c r="RHF251"/>
      <c r="RHG251"/>
      <c r="RHH251"/>
      <c r="RHI251"/>
      <c r="RHJ251"/>
      <c r="RHK251"/>
      <c r="RHL251"/>
      <c r="RHM251"/>
      <c r="RHN251"/>
      <c r="RHO251"/>
      <c r="RHP251"/>
      <c r="RHQ251"/>
      <c r="RHR251"/>
      <c r="RHS251"/>
      <c r="RHT251"/>
      <c r="RHU251"/>
      <c r="RHV251"/>
      <c r="RHW251"/>
      <c r="RHX251"/>
      <c r="RHY251"/>
      <c r="RHZ251"/>
      <c r="RIA251"/>
      <c r="RIB251"/>
      <c r="RIC251"/>
      <c r="RID251"/>
      <c r="RIE251"/>
      <c r="RIF251"/>
      <c r="RIG251"/>
      <c r="RIH251"/>
      <c r="RII251"/>
      <c r="RIJ251"/>
      <c r="RIK251"/>
      <c r="RIL251"/>
      <c r="RIM251"/>
      <c r="RIN251"/>
      <c r="RIO251"/>
      <c r="RIP251"/>
      <c r="RIQ251"/>
      <c r="RIR251"/>
      <c r="RIS251"/>
      <c r="RIT251"/>
      <c r="RIU251"/>
      <c r="RIV251"/>
      <c r="RIW251"/>
      <c r="RIX251"/>
      <c r="RIY251"/>
      <c r="RIZ251"/>
      <c r="RJA251"/>
      <c r="RJB251"/>
      <c r="RJC251"/>
      <c r="RJD251"/>
      <c r="RJE251"/>
      <c r="RJF251"/>
      <c r="RJG251"/>
      <c r="RJH251"/>
      <c r="RJI251"/>
      <c r="RJJ251"/>
      <c r="RJK251"/>
      <c r="RJL251"/>
      <c r="RJM251"/>
      <c r="RJN251"/>
      <c r="RJO251"/>
      <c r="RJP251"/>
      <c r="RJQ251"/>
      <c r="RJR251"/>
      <c r="RJS251"/>
      <c r="RJT251"/>
      <c r="RJU251"/>
      <c r="RJV251"/>
      <c r="RJW251"/>
      <c r="RJX251"/>
      <c r="RJY251"/>
      <c r="RJZ251"/>
      <c r="RKA251"/>
      <c r="RKB251"/>
      <c r="RKC251"/>
      <c r="RKD251"/>
      <c r="RKE251"/>
      <c r="RKF251"/>
      <c r="RKG251"/>
      <c r="RKH251"/>
      <c r="RKI251"/>
      <c r="RKJ251"/>
      <c r="RKK251"/>
      <c r="RKL251"/>
      <c r="RKM251"/>
      <c r="RKN251"/>
      <c r="RKO251"/>
      <c r="RKP251"/>
      <c r="RKQ251"/>
      <c r="RKR251"/>
      <c r="RKS251"/>
      <c r="RKT251"/>
      <c r="RKU251"/>
      <c r="RKV251"/>
      <c r="RKW251"/>
      <c r="RKX251"/>
      <c r="RKY251"/>
      <c r="RKZ251"/>
      <c r="RLA251"/>
      <c r="RLB251"/>
      <c r="RLC251"/>
      <c r="RLD251"/>
      <c r="RLE251"/>
      <c r="RLF251"/>
      <c r="RLG251"/>
      <c r="RLH251"/>
      <c r="RLI251"/>
      <c r="RLJ251"/>
      <c r="RLK251"/>
      <c r="RLL251"/>
      <c r="RLM251"/>
      <c r="RLN251"/>
      <c r="RLO251"/>
      <c r="RLP251"/>
      <c r="RLQ251"/>
      <c r="RLR251"/>
      <c r="RLS251"/>
      <c r="RLT251"/>
      <c r="RLU251"/>
      <c r="RLV251"/>
      <c r="RLW251"/>
      <c r="RLX251"/>
      <c r="RLY251"/>
      <c r="RLZ251"/>
      <c r="RMA251"/>
      <c r="RMB251"/>
      <c r="RMC251"/>
      <c r="RMD251"/>
      <c r="RME251"/>
      <c r="RMF251"/>
      <c r="RMG251"/>
      <c r="RMH251"/>
      <c r="RMI251"/>
      <c r="RMJ251"/>
      <c r="RMK251"/>
      <c r="RML251"/>
      <c r="RMM251"/>
      <c r="RMN251"/>
      <c r="RMO251"/>
      <c r="RMP251"/>
      <c r="RMQ251"/>
      <c r="RMR251"/>
      <c r="RMS251"/>
      <c r="RMT251"/>
      <c r="RMU251"/>
      <c r="RMV251"/>
      <c r="RMW251"/>
      <c r="RMX251"/>
      <c r="RMY251"/>
      <c r="RMZ251"/>
      <c r="RNA251"/>
      <c r="RNB251"/>
      <c r="RNC251"/>
      <c r="RND251"/>
      <c r="RNE251"/>
      <c r="RNF251"/>
      <c r="RNG251"/>
      <c r="RNH251"/>
      <c r="RNI251"/>
      <c r="RNJ251"/>
      <c r="RNK251"/>
      <c r="RNL251"/>
      <c r="RNM251"/>
      <c r="RNN251"/>
      <c r="RNO251"/>
      <c r="RNP251"/>
      <c r="RNQ251"/>
      <c r="RNR251"/>
      <c r="RNS251"/>
      <c r="RNT251"/>
      <c r="RNU251"/>
      <c r="RNV251"/>
      <c r="RNW251"/>
      <c r="RNX251"/>
      <c r="RNY251"/>
      <c r="RNZ251"/>
      <c r="ROA251"/>
      <c r="ROB251"/>
      <c r="ROC251"/>
      <c r="ROD251"/>
      <c r="ROE251"/>
      <c r="ROF251"/>
      <c r="ROG251"/>
      <c r="ROH251"/>
      <c r="ROI251"/>
      <c r="ROJ251"/>
      <c r="ROK251"/>
      <c r="ROL251"/>
      <c r="ROM251"/>
      <c r="RON251"/>
      <c r="ROO251"/>
      <c r="ROP251"/>
      <c r="ROQ251"/>
      <c r="ROR251"/>
      <c r="ROS251"/>
      <c r="ROT251"/>
      <c r="ROU251"/>
      <c r="ROV251"/>
      <c r="ROW251"/>
      <c r="ROX251"/>
      <c r="ROY251"/>
      <c r="ROZ251"/>
      <c r="RPA251"/>
      <c r="RPB251"/>
      <c r="RPC251"/>
      <c r="RPD251"/>
      <c r="RPE251"/>
      <c r="RPF251"/>
      <c r="RPG251"/>
      <c r="RPH251"/>
      <c r="RPI251"/>
      <c r="RPJ251"/>
      <c r="RPK251"/>
      <c r="RPL251"/>
      <c r="RPM251"/>
      <c r="RPN251"/>
      <c r="RPO251"/>
      <c r="RPP251"/>
      <c r="RPQ251"/>
      <c r="RPR251"/>
      <c r="RPS251"/>
      <c r="RPT251"/>
      <c r="RPU251"/>
      <c r="RPV251"/>
      <c r="RPW251"/>
      <c r="RPX251"/>
      <c r="RPY251"/>
      <c r="RPZ251"/>
      <c r="RQA251"/>
      <c r="RQB251"/>
      <c r="RQC251"/>
      <c r="RQD251"/>
      <c r="RQE251"/>
      <c r="RQF251"/>
      <c r="RQG251"/>
      <c r="RQH251"/>
      <c r="RQI251"/>
      <c r="RQJ251"/>
      <c r="RQK251"/>
      <c r="RQL251"/>
      <c r="RQM251"/>
      <c r="RQN251"/>
      <c r="RQO251"/>
      <c r="RQP251"/>
      <c r="RQQ251"/>
      <c r="RQR251"/>
      <c r="RQS251"/>
      <c r="RQT251"/>
      <c r="RQU251"/>
      <c r="RQV251"/>
      <c r="RQW251"/>
      <c r="RQX251"/>
      <c r="RQY251"/>
      <c r="RQZ251"/>
      <c r="RRA251"/>
      <c r="RRB251"/>
      <c r="RRC251"/>
      <c r="RRD251"/>
      <c r="RRE251"/>
      <c r="RRF251"/>
      <c r="RRG251"/>
      <c r="RRH251"/>
      <c r="RRI251"/>
      <c r="RRJ251"/>
      <c r="RRK251"/>
      <c r="RRL251"/>
      <c r="RRM251"/>
      <c r="RRN251"/>
      <c r="RRO251"/>
      <c r="RRP251"/>
      <c r="RRQ251"/>
      <c r="RRR251"/>
      <c r="RRS251"/>
      <c r="RRT251"/>
      <c r="RRU251"/>
      <c r="RRV251"/>
      <c r="RRW251"/>
      <c r="RRX251"/>
      <c r="RRY251"/>
      <c r="RRZ251"/>
      <c r="RSA251"/>
      <c r="RSB251"/>
      <c r="RSC251"/>
      <c r="RSD251"/>
      <c r="RSE251"/>
      <c r="RSF251"/>
      <c r="RSG251"/>
      <c r="RSH251"/>
      <c r="RSI251"/>
      <c r="RSJ251"/>
      <c r="RSK251"/>
      <c r="RSL251"/>
      <c r="RSM251"/>
      <c r="RSN251"/>
      <c r="RSO251"/>
      <c r="RSP251"/>
      <c r="RSQ251"/>
      <c r="RSR251"/>
      <c r="RSS251"/>
      <c r="RST251"/>
      <c r="RSU251"/>
      <c r="RSV251"/>
      <c r="RSW251"/>
      <c r="RSX251"/>
      <c r="RSY251"/>
      <c r="RSZ251"/>
      <c r="RTA251"/>
      <c r="RTB251"/>
      <c r="RTC251"/>
      <c r="RTD251"/>
      <c r="RTE251"/>
      <c r="RTF251"/>
      <c r="RTG251"/>
      <c r="RTH251"/>
      <c r="RTI251"/>
      <c r="RTJ251"/>
      <c r="RTK251"/>
      <c r="RTL251"/>
      <c r="RTM251"/>
      <c r="RTN251"/>
      <c r="RTO251"/>
      <c r="RTP251"/>
      <c r="RTQ251"/>
      <c r="RTR251"/>
      <c r="RTS251"/>
      <c r="RTT251"/>
      <c r="RTU251"/>
      <c r="RTV251"/>
      <c r="RTW251"/>
      <c r="RTX251"/>
      <c r="RTY251"/>
      <c r="RTZ251"/>
      <c r="RUA251"/>
      <c r="RUB251"/>
      <c r="RUC251"/>
      <c r="RUD251"/>
      <c r="RUE251"/>
      <c r="RUF251"/>
      <c r="RUG251"/>
      <c r="RUH251"/>
      <c r="RUI251"/>
      <c r="RUJ251"/>
      <c r="RUK251"/>
      <c r="RUL251"/>
      <c r="RUM251"/>
      <c r="RUN251"/>
      <c r="RUO251"/>
      <c r="RUP251"/>
      <c r="RUQ251"/>
      <c r="RUR251"/>
      <c r="RUS251"/>
      <c r="RUT251"/>
      <c r="RUU251"/>
      <c r="RUV251"/>
      <c r="RUW251"/>
      <c r="RUX251"/>
      <c r="RUY251"/>
      <c r="RUZ251"/>
      <c r="RVA251"/>
      <c r="RVB251"/>
      <c r="RVC251"/>
      <c r="RVD251"/>
      <c r="RVE251"/>
      <c r="RVF251"/>
      <c r="RVG251"/>
      <c r="RVH251"/>
      <c r="RVI251"/>
      <c r="RVJ251"/>
      <c r="RVK251"/>
      <c r="RVL251"/>
      <c r="RVM251"/>
      <c r="RVN251"/>
      <c r="RVO251"/>
      <c r="RVP251"/>
      <c r="RVQ251"/>
      <c r="RVR251"/>
      <c r="RVS251"/>
      <c r="RVT251"/>
      <c r="RVU251"/>
      <c r="RVV251"/>
      <c r="RVW251"/>
      <c r="RVX251"/>
      <c r="RVY251"/>
      <c r="RVZ251"/>
      <c r="RWA251"/>
      <c r="RWB251"/>
      <c r="RWC251"/>
      <c r="RWD251"/>
      <c r="RWE251"/>
      <c r="RWF251"/>
      <c r="RWG251"/>
      <c r="RWH251"/>
      <c r="RWI251"/>
      <c r="RWJ251"/>
      <c r="RWK251"/>
      <c r="RWL251"/>
      <c r="RWM251"/>
      <c r="RWN251"/>
      <c r="RWO251"/>
      <c r="RWP251"/>
      <c r="RWQ251"/>
      <c r="RWR251"/>
      <c r="RWS251"/>
      <c r="RWT251"/>
      <c r="RWU251"/>
      <c r="RWV251"/>
      <c r="RWW251"/>
      <c r="RWX251"/>
      <c r="RWY251"/>
      <c r="RWZ251"/>
      <c r="RXA251"/>
      <c r="RXB251"/>
      <c r="RXC251"/>
      <c r="RXD251"/>
      <c r="RXE251"/>
      <c r="RXF251"/>
      <c r="RXG251"/>
      <c r="RXH251"/>
      <c r="RXI251"/>
      <c r="RXJ251"/>
      <c r="RXK251"/>
      <c r="RXL251"/>
      <c r="RXM251"/>
      <c r="RXN251"/>
      <c r="RXO251"/>
      <c r="RXP251"/>
      <c r="RXQ251"/>
      <c r="RXR251"/>
      <c r="RXS251"/>
      <c r="RXT251"/>
      <c r="RXU251"/>
      <c r="RXV251"/>
      <c r="RXW251"/>
      <c r="RXX251"/>
      <c r="RXY251"/>
      <c r="RXZ251"/>
      <c r="RYA251"/>
      <c r="RYB251"/>
      <c r="RYC251"/>
      <c r="RYD251"/>
      <c r="RYE251"/>
      <c r="RYF251"/>
      <c r="RYG251"/>
      <c r="RYH251"/>
      <c r="RYI251"/>
      <c r="RYJ251"/>
      <c r="RYK251"/>
      <c r="RYL251"/>
      <c r="RYM251"/>
      <c r="RYN251"/>
      <c r="RYO251"/>
      <c r="RYP251"/>
      <c r="RYQ251"/>
      <c r="RYR251"/>
      <c r="RYS251"/>
      <c r="RYT251"/>
      <c r="RYU251"/>
      <c r="RYV251"/>
      <c r="RYW251"/>
      <c r="RYX251"/>
      <c r="RYY251"/>
      <c r="RYZ251"/>
      <c r="RZA251"/>
      <c r="RZB251"/>
      <c r="RZC251"/>
      <c r="RZD251"/>
      <c r="RZE251"/>
      <c r="RZF251"/>
      <c r="RZG251"/>
      <c r="RZH251"/>
      <c r="RZI251"/>
      <c r="RZJ251"/>
      <c r="RZK251"/>
      <c r="RZL251"/>
      <c r="RZM251"/>
      <c r="RZN251"/>
      <c r="RZO251"/>
      <c r="RZP251"/>
      <c r="RZQ251"/>
      <c r="RZR251"/>
      <c r="RZS251"/>
      <c r="RZT251"/>
      <c r="RZU251"/>
      <c r="RZV251"/>
      <c r="RZW251"/>
      <c r="RZX251"/>
      <c r="RZY251"/>
      <c r="RZZ251"/>
      <c r="SAA251"/>
      <c r="SAB251"/>
      <c r="SAC251"/>
      <c r="SAD251"/>
      <c r="SAE251"/>
      <c r="SAF251"/>
      <c r="SAG251"/>
      <c r="SAH251"/>
      <c r="SAI251"/>
      <c r="SAJ251"/>
      <c r="SAK251"/>
      <c r="SAL251"/>
      <c r="SAM251"/>
      <c r="SAN251"/>
      <c r="SAO251"/>
      <c r="SAP251"/>
      <c r="SAQ251"/>
      <c r="SAR251"/>
      <c r="SAS251"/>
      <c r="SAT251"/>
      <c r="SAU251"/>
      <c r="SAV251"/>
      <c r="SAW251"/>
      <c r="SAX251"/>
      <c r="SAY251"/>
      <c r="SAZ251"/>
      <c r="SBA251"/>
      <c r="SBB251"/>
      <c r="SBC251"/>
      <c r="SBD251"/>
      <c r="SBE251"/>
      <c r="SBF251"/>
      <c r="SBG251"/>
      <c r="SBH251"/>
      <c r="SBI251"/>
      <c r="SBJ251"/>
      <c r="SBK251"/>
      <c r="SBL251"/>
      <c r="SBM251"/>
      <c r="SBN251"/>
      <c r="SBO251"/>
      <c r="SBP251"/>
      <c r="SBQ251"/>
      <c r="SBR251"/>
      <c r="SBS251"/>
      <c r="SBT251"/>
      <c r="SBU251"/>
      <c r="SBV251"/>
      <c r="SBW251"/>
      <c r="SBX251"/>
      <c r="SBY251"/>
      <c r="SBZ251"/>
      <c r="SCA251"/>
      <c r="SCB251"/>
      <c r="SCC251"/>
      <c r="SCD251"/>
      <c r="SCE251"/>
      <c r="SCF251"/>
      <c r="SCG251"/>
      <c r="SCH251"/>
      <c r="SCI251"/>
      <c r="SCJ251"/>
      <c r="SCK251"/>
      <c r="SCL251"/>
      <c r="SCM251"/>
      <c r="SCN251"/>
      <c r="SCO251"/>
      <c r="SCP251"/>
      <c r="SCQ251"/>
      <c r="SCR251"/>
      <c r="SCS251"/>
      <c r="SCT251"/>
      <c r="SCU251"/>
      <c r="SCV251"/>
      <c r="SCW251"/>
      <c r="SCX251"/>
      <c r="SCY251"/>
      <c r="SCZ251"/>
      <c r="SDA251"/>
      <c r="SDB251"/>
      <c r="SDC251"/>
      <c r="SDD251"/>
      <c r="SDE251"/>
      <c r="SDF251"/>
      <c r="SDG251"/>
      <c r="SDH251"/>
      <c r="SDI251"/>
      <c r="SDJ251"/>
      <c r="SDK251"/>
      <c r="SDL251"/>
      <c r="SDM251"/>
      <c r="SDN251"/>
      <c r="SDO251"/>
      <c r="SDP251"/>
      <c r="SDQ251"/>
      <c r="SDR251"/>
      <c r="SDS251"/>
      <c r="SDT251"/>
      <c r="SDU251"/>
      <c r="SDV251"/>
      <c r="SDW251"/>
      <c r="SDX251"/>
      <c r="SDY251"/>
      <c r="SDZ251"/>
      <c r="SEA251"/>
      <c r="SEB251"/>
      <c r="SEC251"/>
      <c r="SED251"/>
      <c r="SEE251"/>
      <c r="SEF251"/>
      <c r="SEG251"/>
      <c r="SEH251"/>
      <c r="SEI251"/>
      <c r="SEJ251"/>
      <c r="SEK251"/>
      <c r="SEL251"/>
      <c r="SEM251"/>
      <c r="SEN251"/>
      <c r="SEO251"/>
      <c r="SEP251"/>
      <c r="SEQ251"/>
      <c r="SER251"/>
      <c r="SES251"/>
      <c r="SET251"/>
      <c r="SEU251"/>
      <c r="SEV251"/>
      <c r="SEW251"/>
      <c r="SEX251"/>
      <c r="SEY251"/>
      <c r="SEZ251"/>
      <c r="SFA251"/>
      <c r="SFB251"/>
      <c r="SFC251"/>
      <c r="SFD251"/>
      <c r="SFE251"/>
      <c r="SFF251"/>
      <c r="SFG251"/>
      <c r="SFH251"/>
      <c r="SFI251"/>
      <c r="SFJ251"/>
      <c r="SFK251"/>
      <c r="SFL251"/>
      <c r="SFM251"/>
      <c r="SFN251"/>
      <c r="SFO251"/>
      <c r="SFP251"/>
      <c r="SFQ251"/>
      <c r="SFR251"/>
      <c r="SFS251"/>
      <c r="SFT251"/>
      <c r="SFU251"/>
      <c r="SFV251"/>
      <c r="SFW251"/>
      <c r="SFX251"/>
      <c r="SFY251"/>
      <c r="SFZ251"/>
      <c r="SGA251"/>
      <c r="SGB251"/>
      <c r="SGC251"/>
      <c r="SGD251"/>
      <c r="SGE251"/>
      <c r="SGF251"/>
      <c r="SGG251"/>
      <c r="SGH251"/>
      <c r="SGI251"/>
      <c r="SGJ251"/>
      <c r="SGK251"/>
      <c r="SGL251"/>
      <c r="SGM251"/>
      <c r="SGN251"/>
      <c r="SGO251"/>
      <c r="SGP251"/>
      <c r="SGQ251"/>
      <c r="SGR251"/>
      <c r="SGS251"/>
      <c r="SGT251"/>
      <c r="SGU251"/>
      <c r="SGV251"/>
      <c r="SGW251"/>
      <c r="SGX251"/>
      <c r="SGY251"/>
      <c r="SGZ251"/>
      <c r="SHA251"/>
      <c r="SHB251"/>
      <c r="SHC251"/>
      <c r="SHD251"/>
      <c r="SHE251"/>
      <c r="SHF251"/>
      <c r="SHG251"/>
      <c r="SHH251"/>
      <c r="SHI251"/>
      <c r="SHJ251"/>
      <c r="SHK251"/>
      <c r="SHL251"/>
      <c r="SHM251"/>
      <c r="SHN251"/>
      <c r="SHO251"/>
      <c r="SHP251"/>
      <c r="SHQ251"/>
      <c r="SHR251"/>
      <c r="SHS251"/>
      <c r="SHT251"/>
      <c r="SHU251"/>
      <c r="SHV251"/>
      <c r="SHW251"/>
      <c r="SHX251"/>
      <c r="SHY251"/>
      <c r="SHZ251"/>
      <c r="SIA251"/>
      <c r="SIB251"/>
      <c r="SIC251"/>
      <c r="SID251"/>
      <c r="SIE251"/>
      <c r="SIF251"/>
      <c r="SIG251"/>
      <c r="SIH251"/>
      <c r="SII251"/>
      <c r="SIJ251"/>
      <c r="SIK251"/>
      <c r="SIL251"/>
      <c r="SIM251"/>
      <c r="SIN251"/>
      <c r="SIO251"/>
      <c r="SIP251"/>
      <c r="SIQ251"/>
      <c r="SIR251"/>
      <c r="SIS251"/>
      <c r="SIT251"/>
      <c r="SIU251"/>
      <c r="SIV251"/>
      <c r="SIW251"/>
      <c r="SIX251"/>
      <c r="SIY251"/>
      <c r="SIZ251"/>
      <c r="SJA251"/>
      <c r="SJB251"/>
      <c r="SJC251"/>
      <c r="SJD251"/>
      <c r="SJE251"/>
      <c r="SJF251"/>
      <c r="SJG251"/>
      <c r="SJH251"/>
      <c r="SJI251"/>
      <c r="SJJ251"/>
      <c r="SJK251"/>
      <c r="SJL251"/>
      <c r="SJM251"/>
      <c r="SJN251"/>
      <c r="SJO251"/>
      <c r="SJP251"/>
      <c r="SJQ251"/>
      <c r="SJR251"/>
      <c r="SJS251"/>
      <c r="SJT251"/>
      <c r="SJU251"/>
      <c r="SJV251"/>
      <c r="SJW251"/>
      <c r="SJX251"/>
      <c r="SJY251"/>
      <c r="SJZ251"/>
      <c r="SKA251"/>
      <c r="SKB251"/>
      <c r="SKC251"/>
      <c r="SKD251"/>
      <c r="SKE251"/>
      <c r="SKF251"/>
      <c r="SKG251"/>
      <c r="SKH251"/>
      <c r="SKI251"/>
      <c r="SKJ251"/>
      <c r="SKK251"/>
      <c r="SKL251"/>
      <c r="SKM251"/>
      <c r="SKN251"/>
      <c r="SKO251"/>
      <c r="SKP251"/>
      <c r="SKQ251"/>
      <c r="SKR251"/>
      <c r="SKS251"/>
      <c r="SKT251"/>
      <c r="SKU251"/>
      <c r="SKV251"/>
      <c r="SKW251"/>
      <c r="SKX251"/>
      <c r="SKY251"/>
      <c r="SKZ251"/>
      <c r="SLA251"/>
      <c r="SLB251"/>
      <c r="SLC251"/>
      <c r="SLD251"/>
      <c r="SLE251"/>
      <c r="SLF251"/>
      <c r="SLG251"/>
      <c r="SLH251"/>
      <c r="SLI251"/>
      <c r="SLJ251"/>
      <c r="SLK251"/>
      <c r="SLL251"/>
      <c r="SLM251"/>
      <c r="SLN251"/>
      <c r="SLO251"/>
      <c r="SLP251"/>
      <c r="SLQ251"/>
      <c r="SLR251"/>
      <c r="SLS251"/>
      <c r="SLT251"/>
      <c r="SLU251"/>
      <c r="SLV251"/>
      <c r="SLW251"/>
      <c r="SLX251"/>
      <c r="SLY251"/>
      <c r="SLZ251"/>
      <c r="SMA251"/>
      <c r="SMB251"/>
      <c r="SMC251"/>
      <c r="SMD251"/>
      <c r="SME251"/>
      <c r="SMF251"/>
      <c r="SMG251"/>
      <c r="SMH251"/>
      <c r="SMI251"/>
      <c r="SMJ251"/>
      <c r="SMK251"/>
      <c r="SML251"/>
      <c r="SMM251"/>
      <c r="SMN251"/>
      <c r="SMO251"/>
      <c r="SMP251"/>
      <c r="SMQ251"/>
      <c r="SMR251"/>
      <c r="SMS251"/>
      <c r="SMT251"/>
      <c r="SMU251"/>
      <c r="SMV251"/>
      <c r="SMW251"/>
      <c r="SMX251"/>
      <c r="SMY251"/>
      <c r="SMZ251"/>
      <c r="SNA251"/>
      <c r="SNB251"/>
      <c r="SNC251"/>
      <c r="SND251"/>
      <c r="SNE251"/>
      <c r="SNF251"/>
      <c r="SNG251"/>
      <c r="SNH251"/>
      <c r="SNI251"/>
      <c r="SNJ251"/>
      <c r="SNK251"/>
      <c r="SNL251"/>
      <c r="SNM251"/>
      <c r="SNN251"/>
      <c r="SNO251"/>
      <c r="SNP251"/>
      <c r="SNQ251"/>
      <c r="SNR251"/>
      <c r="SNS251"/>
      <c r="SNT251"/>
      <c r="SNU251"/>
      <c r="SNV251"/>
      <c r="SNW251"/>
      <c r="SNX251"/>
      <c r="SNY251"/>
      <c r="SNZ251"/>
      <c r="SOA251"/>
      <c r="SOB251"/>
      <c r="SOC251"/>
      <c r="SOD251"/>
      <c r="SOE251"/>
      <c r="SOF251"/>
      <c r="SOG251"/>
      <c r="SOH251"/>
      <c r="SOI251"/>
      <c r="SOJ251"/>
      <c r="SOK251"/>
      <c r="SOL251"/>
      <c r="SOM251"/>
      <c r="SON251"/>
      <c r="SOO251"/>
      <c r="SOP251"/>
      <c r="SOQ251"/>
      <c r="SOR251"/>
      <c r="SOS251"/>
      <c r="SOT251"/>
      <c r="SOU251"/>
      <c r="SOV251"/>
      <c r="SOW251"/>
      <c r="SOX251"/>
      <c r="SOY251"/>
      <c r="SOZ251"/>
      <c r="SPA251"/>
      <c r="SPB251"/>
      <c r="SPC251"/>
      <c r="SPD251"/>
      <c r="SPE251"/>
      <c r="SPF251"/>
      <c r="SPG251"/>
      <c r="SPH251"/>
      <c r="SPI251"/>
      <c r="SPJ251"/>
      <c r="SPK251"/>
      <c r="SPL251"/>
      <c r="SPM251"/>
      <c r="SPN251"/>
      <c r="SPO251"/>
      <c r="SPP251"/>
      <c r="SPQ251"/>
      <c r="SPR251"/>
      <c r="SPS251"/>
      <c r="SPT251"/>
      <c r="SPU251"/>
      <c r="SPV251"/>
      <c r="SPW251"/>
      <c r="SPX251"/>
      <c r="SPY251"/>
      <c r="SPZ251"/>
      <c r="SQA251"/>
      <c r="SQB251"/>
      <c r="SQC251"/>
      <c r="SQD251"/>
      <c r="SQE251"/>
      <c r="SQF251"/>
      <c r="SQG251"/>
      <c r="SQH251"/>
      <c r="SQI251"/>
      <c r="SQJ251"/>
      <c r="SQK251"/>
      <c r="SQL251"/>
      <c r="SQM251"/>
      <c r="SQN251"/>
      <c r="SQO251"/>
      <c r="SQP251"/>
      <c r="SQQ251"/>
      <c r="SQR251"/>
      <c r="SQS251"/>
      <c r="SQT251"/>
      <c r="SQU251"/>
      <c r="SQV251"/>
      <c r="SQW251"/>
      <c r="SQX251"/>
      <c r="SQY251"/>
      <c r="SQZ251"/>
      <c r="SRA251"/>
      <c r="SRB251"/>
      <c r="SRC251"/>
      <c r="SRD251"/>
      <c r="SRE251"/>
      <c r="SRF251"/>
      <c r="SRG251"/>
      <c r="SRH251"/>
      <c r="SRI251"/>
      <c r="SRJ251"/>
      <c r="SRK251"/>
      <c r="SRL251"/>
      <c r="SRM251"/>
      <c r="SRN251"/>
      <c r="SRO251"/>
      <c r="SRP251"/>
      <c r="SRQ251"/>
      <c r="SRR251"/>
      <c r="SRS251"/>
      <c r="SRT251"/>
      <c r="SRU251"/>
      <c r="SRV251"/>
      <c r="SRW251"/>
      <c r="SRX251"/>
      <c r="SRY251"/>
      <c r="SRZ251"/>
      <c r="SSA251"/>
      <c r="SSB251"/>
      <c r="SSC251"/>
      <c r="SSD251"/>
      <c r="SSE251"/>
      <c r="SSF251"/>
      <c r="SSG251"/>
      <c r="SSH251"/>
      <c r="SSI251"/>
      <c r="SSJ251"/>
      <c r="SSK251"/>
      <c r="SSL251"/>
      <c r="SSM251"/>
      <c r="SSN251"/>
      <c r="SSO251"/>
      <c r="SSP251"/>
      <c r="SSQ251"/>
      <c r="SSR251"/>
      <c r="SSS251"/>
      <c r="SST251"/>
      <c r="SSU251"/>
      <c r="SSV251"/>
      <c r="SSW251"/>
      <c r="SSX251"/>
      <c r="SSY251"/>
      <c r="SSZ251"/>
      <c r="STA251"/>
      <c r="STB251"/>
      <c r="STC251"/>
      <c r="STD251"/>
      <c r="STE251"/>
      <c r="STF251"/>
      <c r="STG251"/>
      <c r="STH251"/>
      <c r="STI251"/>
      <c r="STJ251"/>
      <c r="STK251"/>
      <c r="STL251"/>
      <c r="STM251"/>
      <c r="STN251"/>
      <c r="STO251"/>
      <c r="STP251"/>
      <c r="STQ251"/>
      <c r="STR251"/>
      <c r="STS251"/>
      <c r="STT251"/>
      <c r="STU251"/>
      <c r="STV251"/>
      <c r="STW251"/>
      <c r="STX251"/>
      <c r="STY251"/>
      <c r="STZ251"/>
      <c r="SUA251"/>
      <c r="SUB251"/>
      <c r="SUC251"/>
      <c r="SUD251"/>
      <c r="SUE251"/>
      <c r="SUF251"/>
      <c r="SUG251"/>
      <c r="SUH251"/>
      <c r="SUI251"/>
      <c r="SUJ251"/>
      <c r="SUK251"/>
      <c r="SUL251"/>
      <c r="SUM251"/>
      <c r="SUN251"/>
      <c r="SUO251"/>
      <c r="SUP251"/>
      <c r="SUQ251"/>
      <c r="SUR251"/>
      <c r="SUS251"/>
      <c r="SUT251"/>
      <c r="SUU251"/>
      <c r="SUV251"/>
      <c r="SUW251"/>
      <c r="SUX251"/>
      <c r="SUY251"/>
      <c r="SUZ251"/>
      <c r="SVA251"/>
      <c r="SVB251"/>
      <c r="SVC251"/>
      <c r="SVD251"/>
      <c r="SVE251"/>
      <c r="SVF251"/>
      <c r="SVG251"/>
      <c r="SVH251"/>
      <c r="SVI251"/>
      <c r="SVJ251"/>
      <c r="SVK251"/>
      <c r="SVL251"/>
      <c r="SVM251"/>
      <c r="SVN251"/>
      <c r="SVO251"/>
      <c r="SVP251"/>
      <c r="SVQ251"/>
      <c r="SVR251"/>
      <c r="SVS251"/>
      <c r="SVT251"/>
      <c r="SVU251"/>
      <c r="SVV251"/>
      <c r="SVW251"/>
      <c r="SVX251"/>
      <c r="SVY251"/>
      <c r="SVZ251"/>
      <c r="SWA251"/>
      <c r="SWB251"/>
      <c r="SWC251"/>
      <c r="SWD251"/>
      <c r="SWE251"/>
      <c r="SWF251"/>
      <c r="SWG251"/>
      <c r="SWH251"/>
      <c r="SWI251"/>
      <c r="SWJ251"/>
      <c r="SWK251"/>
      <c r="SWL251"/>
      <c r="SWM251"/>
      <c r="SWN251"/>
      <c r="SWO251"/>
      <c r="SWP251"/>
      <c r="SWQ251"/>
      <c r="SWR251"/>
      <c r="SWS251"/>
      <c r="SWT251"/>
      <c r="SWU251"/>
      <c r="SWV251"/>
      <c r="SWW251"/>
      <c r="SWX251"/>
      <c r="SWY251"/>
      <c r="SWZ251"/>
      <c r="SXA251"/>
      <c r="SXB251"/>
      <c r="SXC251"/>
      <c r="SXD251"/>
      <c r="SXE251"/>
      <c r="SXF251"/>
      <c r="SXG251"/>
      <c r="SXH251"/>
      <c r="SXI251"/>
      <c r="SXJ251"/>
      <c r="SXK251"/>
      <c r="SXL251"/>
      <c r="SXM251"/>
      <c r="SXN251"/>
      <c r="SXO251"/>
      <c r="SXP251"/>
      <c r="SXQ251"/>
      <c r="SXR251"/>
      <c r="SXS251"/>
      <c r="SXT251"/>
      <c r="SXU251"/>
      <c r="SXV251"/>
      <c r="SXW251"/>
      <c r="SXX251"/>
      <c r="SXY251"/>
      <c r="SXZ251"/>
      <c r="SYA251"/>
      <c r="SYB251"/>
      <c r="SYC251"/>
      <c r="SYD251"/>
      <c r="SYE251"/>
      <c r="SYF251"/>
      <c r="SYG251"/>
      <c r="SYH251"/>
      <c r="SYI251"/>
      <c r="SYJ251"/>
      <c r="SYK251"/>
      <c r="SYL251"/>
      <c r="SYM251"/>
      <c r="SYN251"/>
      <c r="SYO251"/>
      <c r="SYP251"/>
      <c r="SYQ251"/>
      <c r="SYR251"/>
      <c r="SYS251"/>
      <c r="SYT251"/>
      <c r="SYU251"/>
      <c r="SYV251"/>
      <c r="SYW251"/>
      <c r="SYX251"/>
      <c r="SYY251"/>
      <c r="SYZ251"/>
      <c r="SZA251"/>
      <c r="SZB251"/>
      <c r="SZC251"/>
      <c r="SZD251"/>
      <c r="SZE251"/>
      <c r="SZF251"/>
      <c r="SZG251"/>
      <c r="SZH251"/>
      <c r="SZI251"/>
      <c r="SZJ251"/>
      <c r="SZK251"/>
      <c r="SZL251"/>
      <c r="SZM251"/>
      <c r="SZN251"/>
      <c r="SZO251"/>
      <c r="SZP251"/>
      <c r="SZQ251"/>
      <c r="SZR251"/>
      <c r="SZS251"/>
      <c r="SZT251"/>
      <c r="SZU251"/>
      <c r="SZV251"/>
      <c r="SZW251"/>
      <c r="SZX251"/>
      <c r="SZY251"/>
      <c r="SZZ251"/>
      <c r="TAA251"/>
      <c r="TAB251"/>
      <c r="TAC251"/>
      <c r="TAD251"/>
      <c r="TAE251"/>
      <c r="TAF251"/>
      <c r="TAG251"/>
      <c r="TAH251"/>
      <c r="TAI251"/>
      <c r="TAJ251"/>
      <c r="TAK251"/>
      <c r="TAL251"/>
      <c r="TAM251"/>
      <c r="TAN251"/>
      <c r="TAO251"/>
      <c r="TAP251"/>
      <c r="TAQ251"/>
      <c r="TAR251"/>
      <c r="TAS251"/>
      <c r="TAT251"/>
      <c r="TAU251"/>
      <c r="TAV251"/>
      <c r="TAW251"/>
      <c r="TAX251"/>
      <c r="TAY251"/>
      <c r="TAZ251"/>
      <c r="TBA251"/>
      <c r="TBB251"/>
      <c r="TBC251"/>
      <c r="TBD251"/>
      <c r="TBE251"/>
      <c r="TBF251"/>
      <c r="TBG251"/>
      <c r="TBH251"/>
      <c r="TBI251"/>
      <c r="TBJ251"/>
      <c r="TBK251"/>
      <c r="TBL251"/>
      <c r="TBM251"/>
      <c r="TBN251"/>
      <c r="TBO251"/>
      <c r="TBP251"/>
      <c r="TBQ251"/>
      <c r="TBR251"/>
      <c r="TBS251"/>
      <c r="TBT251"/>
      <c r="TBU251"/>
      <c r="TBV251"/>
      <c r="TBW251"/>
      <c r="TBX251"/>
      <c r="TBY251"/>
      <c r="TBZ251"/>
      <c r="TCA251"/>
      <c r="TCB251"/>
      <c r="TCC251"/>
      <c r="TCD251"/>
      <c r="TCE251"/>
      <c r="TCF251"/>
      <c r="TCG251"/>
      <c r="TCH251"/>
      <c r="TCI251"/>
      <c r="TCJ251"/>
      <c r="TCK251"/>
      <c r="TCL251"/>
      <c r="TCM251"/>
      <c r="TCN251"/>
      <c r="TCO251"/>
      <c r="TCP251"/>
      <c r="TCQ251"/>
      <c r="TCR251"/>
      <c r="TCS251"/>
      <c r="TCT251"/>
      <c r="TCU251"/>
      <c r="TCV251"/>
      <c r="TCW251"/>
      <c r="TCX251"/>
      <c r="TCY251"/>
      <c r="TCZ251"/>
      <c r="TDA251"/>
      <c r="TDB251"/>
      <c r="TDC251"/>
      <c r="TDD251"/>
      <c r="TDE251"/>
      <c r="TDF251"/>
      <c r="TDG251"/>
      <c r="TDH251"/>
      <c r="TDI251"/>
      <c r="TDJ251"/>
      <c r="TDK251"/>
      <c r="TDL251"/>
      <c r="TDM251"/>
      <c r="TDN251"/>
      <c r="TDO251"/>
      <c r="TDP251"/>
      <c r="TDQ251"/>
      <c r="TDR251"/>
      <c r="TDS251"/>
      <c r="TDT251"/>
      <c r="TDU251"/>
      <c r="TDV251"/>
      <c r="TDW251"/>
      <c r="TDX251"/>
      <c r="TDY251"/>
      <c r="TDZ251"/>
      <c r="TEA251"/>
      <c r="TEB251"/>
      <c r="TEC251"/>
      <c r="TED251"/>
      <c r="TEE251"/>
      <c r="TEF251"/>
      <c r="TEG251"/>
      <c r="TEH251"/>
      <c r="TEI251"/>
      <c r="TEJ251"/>
      <c r="TEK251"/>
      <c r="TEL251"/>
      <c r="TEM251"/>
      <c r="TEN251"/>
      <c r="TEO251"/>
      <c r="TEP251"/>
      <c r="TEQ251"/>
      <c r="TER251"/>
      <c r="TES251"/>
      <c r="TET251"/>
      <c r="TEU251"/>
      <c r="TEV251"/>
      <c r="TEW251"/>
      <c r="TEX251"/>
      <c r="TEY251"/>
      <c r="TEZ251"/>
      <c r="TFA251"/>
      <c r="TFB251"/>
      <c r="TFC251"/>
      <c r="TFD251"/>
      <c r="TFE251"/>
      <c r="TFF251"/>
      <c r="TFG251"/>
      <c r="TFH251"/>
      <c r="TFI251"/>
      <c r="TFJ251"/>
      <c r="TFK251"/>
      <c r="TFL251"/>
      <c r="TFM251"/>
      <c r="TFN251"/>
      <c r="TFO251"/>
      <c r="TFP251"/>
      <c r="TFQ251"/>
      <c r="TFR251"/>
      <c r="TFS251"/>
      <c r="TFT251"/>
      <c r="TFU251"/>
      <c r="TFV251"/>
      <c r="TFW251"/>
      <c r="TFX251"/>
      <c r="TFY251"/>
      <c r="TFZ251"/>
      <c r="TGA251"/>
      <c r="TGB251"/>
      <c r="TGC251"/>
      <c r="TGD251"/>
      <c r="TGE251"/>
      <c r="TGF251"/>
      <c r="TGG251"/>
      <c r="TGH251"/>
      <c r="TGI251"/>
      <c r="TGJ251"/>
      <c r="TGK251"/>
      <c r="TGL251"/>
      <c r="TGM251"/>
      <c r="TGN251"/>
      <c r="TGO251"/>
      <c r="TGP251"/>
      <c r="TGQ251"/>
      <c r="TGR251"/>
      <c r="TGS251"/>
      <c r="TGT251"/>
      <c r="TGU251"/>
      <c r="TGV251"/>
      <c r="TGW251"/>
      <c r="TGX251"/>
      <c r="TGY251"/>
      <c r="TGZ251"/>
      <c r="THA251"/>
      <c r="THB251"/>
      <c r="THC251"/>
      <c r="THD251"/>
      <c r="THE251"/>
      <c r="THF251"/>
      <c r="THG251"/>
      <c r="THH251"/>
      <c r="THI251"/>
      <c r="THJ251"/>
      <c r="THK251"/>
      <c r="THL251"/>
      <c r="THM251"/>
      <c r="THN251"/>
      <c r="THO251"/>
      <c r="THP251"/>
      <c r="THQ251"/>
      <c r="THR251"/>
      <c r="THS251"/>
      <c r="THT251"/>
      <c r="THU251"/>
      <c r="THV251"/>
      <c r="THW251"/>
      <c r="THX251"/>
      <c r="THY251"/>
      <c r="THZ251"/>
      <c r="TIA251"/>
      <c r="TIB251"/>
      <c r="TIC251"/>
      <c r="TID251"/>
      <c r="TIE251"/>
      <c r="TIF251"/>
      <c r="TIG251"/>
      <c r="TIH251"/>
      <c r="TII251"/>
      <c r="TIJ251"/>
      <c r="TIK251"/>
      <c r="TIL251"/>
      <c r="TIM251"/>
      <c r="TIN251"/>
      <c r="TIO251"/>
      <c r="TIP251"/>
      <c r="TIQ251"/>
      <c r="TIR251"/>
      <c r="TIS251"/>
      <c r="TIT251"/>
      <c r="TIU251"/>
      <c r="TIV251"/>
      <c r="TIW251"/>
      <c r="TIX251"/>
      <c r="TIY251"/>
      <c r="TIZ251"/>
      <c r="TJA251"/>
      <c r="TJB251"/>
      <c r="TJC251"/>
      <c r="TJD251"/>
      <c r="TJE251"/>
      <c r="TJF251"/>
      <c r="TJG251"/>
      <c r="TJH251"/>
      <c r="TJI251"/>
      <c r="TJJ251"/>
      <c r="TJK251"/>
      <c r="TJL251"/>
      <c r="TJM251"/>
      <c r="TJN251"/>
      <c r="TJO251"/>
      <c r="TJP251"/>
      <c r="TJQ251"/>
      <c r="TJR251"/>
      <c r="TJS251"/>
      <c r="TJT251"/>
      <c r="TJU251"/>
      <c r="TJV251"/>
      <c r="TJW251"/>
      <c r="TJX251"/>
      <c r="TJY251"/>
      <c r="TJZ251"/>
      <c r="TKA251"/>
      <c r="TKB251"/>
      <c r="TKC251"/>
      <c r="TKD251"/>
      <c r="TKE251"/>
      <c r="TKF251"/>
      <c r="TKG251"/>
      <c r="TKH251"/>
      <c r="TKI251"/>
      <c r="TKJ251"/>
      <c r="TKK251"/>
      <c r="TKL251"/>
      <c r="TKM251"/>
      <c r="TKN251"/>
      <c r="TKO251"/>
      <c r="TKP251"/>
      <c r="TKQ251"/>
      <c r="TKR251"/>
      <c r="TKS251"/>
      <c r="TKT251"/>
      <c r="TKU251"/>
      <c r="TKV251"/>
      <c r="TKW251"/>
      <c r="TKX251"/>
      <c r="TKY251"/>
      <c r="TKZ251"/>
      <c r="TLA251"/>
      <c r="TLB251"/>
      <c r="TLC251"/>
      <c r="TLD251"/>
      <c r="TLE251"/>
      <c r="TLF251"/>
      <c r="TLG251"/>
      <c r="TLH251"/>
      <c r="TLI251"/>
      <c r="TLJ251"/>
      <c r="TLK251"/>
      <c r="TLL251"/>
      <c r="TLM251"/>
      <c r="TLN251"/>
      <c r="TLO251"/>
      <c r="TLP251"/>
      <c r="TLQ251"/>
      <c r="TLR251"/>
      <c r="TLS251"/>
      <c r="TLT251"/>
      <c r="TLU251"/>
      <c r="TLV251"/>
      <c r="TLW251"/>
      <c r="TLX251"/>
      <c r="TLY251"/>
      <c r="TLZ251"/>
      <c r="TMA251"/>
      <c r="TMB251"/>
      <c r="TMC251"/>
      <c r="TMD251"/>
      <c r="TME251"/>
      <c r="TMF251"/>
      <c r="TMG251"/>
      <c r="TMH251"/>
      <c r="TMI251"/>
      <c r="TMJ251"/>
      <c r="TMK251"/>
      <c r="TML251"/>
      <c r="TMM251"/>
      <c r="TMN251"/>
      <c r="TMO251"/>
      <c r="TMP251"/>
      <c r="TMQ251"/>
      <c r="TMR251"/>
      <c r="TMS251"/>
      <c r="TMT251"/>
      <c r="TMU251"/>
      <c r="TMV251"/>
      <c r="TMW251"/>
      <c r="TMX251"/>
      <c r="TMY251"/>
      <c r="TMZ251"/>
      <c r="TNA251"/>
      <c r="TNB251"/>
      <c r="TNC251"/>
      <c r="TND251"/>
      <c r="TNE251"/>
      <c r="TNF251"/>
      <c r="TNG251"/>
      <c r="TNH251"/>
      <c r="TNI251"/>
      <c r="TNJ251"/>
      <c r="TNK251"/>
      <c r="TNL251"/>
      <c r="TNM251"/>
      <c r="TNN251"/>
      <c r="TNO251"/>
      <c r="TNP251"/>
      <c r="TNQ251"/>
      <c r="TNR251"/>
      <c r="TNS251"/>
      <c r="TNT251"/>
      <c r="TNU251"/>
      <c r="TNV251"/>
      <c r="TNW251"/>
      <c r="TNX251"/>
      <c r="TNY251"/>
      <c r="TNZ251"/>
      <c r="TOA251"/>
      <c r="TOB251"/>
      <c r="TOC251"/>
      <c r="TOD251"/>
      <c r="TOE251"/>
      <c r="TOF251"/>
      <c r="TOG251"/>
      <c r="TOH251"/>
      <c r="TOI251"/>
      <c r="TOJ251"/>
      <c r="TOK251"/>
      <c r="TOL251"/>
      <c r="TOM251"/>
      <c r="TON251"/>
      <c r="TOO251"/>
      <c r="TOP251"/>
      <c r="TOQ251"/>
      <c r="TOR251"/>
      <c r="TOS251"/>
      <c r="TOT251"/>
      <c r="TOU251"/>
      <c r="TOV251"/>
      <c r="TOW251"/>
      <c r="TOX251"/>
      <c r="TOY251"/>
      <c r="TOZ251"/>
      <c r="TPA251"/>
      <c r="TPB251"/>
      <c r="TPC251"/>
      <c r="TPD251"/>
      <c r="TPE251"/>
      <c r="TPF251"/>
      <c r="TPG251"/>
      <c r="TPH251"/>
      <c r="TPI251"/>
      <c r="TPJ251"/>
      <c r="TPK251"/>
      <c r="TPL251"/>
      <c r="TPM251"/>
      <c r="TPN251"/>
      <c r="TPO251"/>
      <c r="TPP251"/>
      <c r="TPQ251"/>
      <c r="TPR251"/>
      <c r="TPS251"/>
      <c r="TPT251"/>
      <c r="TPU251"/>
      <c r="TPV251"/>
      <c r="TPW251"/>
      <c r="TPX251"/>
      <c r="TPY251"/>
      <c r="TPZ251"/>
      <c r="TQA251"/>
      <c r="TQB251"/>
      <c r="TQC251"/>
      <c r="TQD251"/>
      <c r="TQE251"/>
      <c r="TQF251"/>
      <c r="TQG251"/>
      <c r="TQH251"/>
      <c r="TQI251"/>
      <c r="TQJ251"/>
      <c r="TQK251"/>
      <c r="TQL251"/>
      <c r="TQM251"/>
      <c r="TQN251"/>
      <c r="TQO251"/>
      <c r="TQP251"/>
      <c r="TQQ251"/>
      <c r="TQR251"/>
      <c r="TQS251"/>
      <c r="TQT251"/>
      <c r="TQU251"/>
      <c r="TQV251"/>
      <c r="TQW251"/>
      <c r="TQX251"/>
      <c r="TQY251"/>
      <c r="TQZ251"/>
      <c r="TRA251"/>
      <c r="TRB251"/>
      <c r="TRC251"/>
      <c r="TRD251"/>
      <c r="TRE251"/>
      <c r="TRF251"/>
      <c r="TRG251"/>
      <c r="TRH251"/>
      <c r="TRI251"/>
      <c r="TRJ251"/>
      <c r="TRK251"/>
      <c r="TRL251"/>
      <c r="TRM251"/>
      <c r="TRN251"/>
      <c r="TRO251"/>
      <c r="TRP251"/>
      <c r="TRQ251"/>
      <c r="TRR251"/>
      <c r="TRS251"/>
      <c r="TRT251"/>
      <c r="TRU251"/>
      <c r="TRV251"/>
      <c r="TRW251"/>
      <c r="TRX251"/>
      <c r="TRY251"/>
      <c r="TRZ251"/>
      <c r="TSA251"/>
      <c r="TSB251"/>
      <c r="TSC251"/>
      <c r="TSD251"/>
      <c r="TSE251"/>
      <c r="TSF251"/>
      <c r="TSG251"/>
      <c r="TSH251"/>
      <c r="TSI251"/>
      <c r="TSJ251"/>
      <c r="TSK251"/>
      <c r="TSL251"/>
      <c r="TSM251"/>
      <c r="TSN251"/>
      <c r="TSO251"/>
      <c r="TSP251"/>
      <c r="TSQ251"/>
      <c r="TSR251"/>
      <c r="TSS251"/>
      <c r="TST251"/>
      <c r="TSU251"/>
      <c r="TSV251"/>
      <c r="TSW251"/>
      <c r="TSX251"/>
      <c r="TSY251"/>
      <c r="TSZ251"/>
      <c r="TTA251"/>
      <c r="TTB251"/>
      <c r="TTC251"/>
      <c r="TTD251"/>
      <c r="TTE251"/>
      <c r="TTF251"/>
      <c r="TTG251"/>
      <c r="TTH251"/>
      <c r="TTI251"/>
      <c r="TTJ251"/>
      <c r="TTK251"/>
      <c r="TTL251"/>
      <c r="TTM251"/>
      <c r="TTN251"/>
      <c r="TTO251"/>
      <c r="TTP251"/>
      <c r="TTQ251"/>
      <c r="TTR251"/>
      <c r="TTS251"/>
      <c r="TTT251"/>
      <c r="TTU251"/>
      <c r="TTV251"/>
      <c r="TTW251"/>
      <c r="TTX251"/>
      <c r="TTY251"/>
      <c r="TTZ251"/>
      <c r="TUA251"/>
      <c r="TUB251"/>
      <c r="TUC251"/>
      <c r="TUD251"/>
      <c r="TUE251"/>
      <c r="TUF251"/>
      <c r="TUG251"/>
      <c r="TUH251"/>
      <c r="TUI251"/>
      <c r="TUJ251"/>
      <c r="TUK251"/>
      <c r="TUL251"/>
      <c r="TUM251"/>
      <c r="TUN251"/>
      <c r="TUO251"/>
      <c r="TUP251"/>
      <c r="TUQ251"/>
      <c r="TUR251"/>
      <c r="TUS251"/>
      <c r="TUT251"/>
      <c r="TUU251"/>
      <c r="TUV251"/>
      <c r="TUW251"/>
      <c r="TUX251"/>
      <c r="TUY251"/>
      <c r="TUZ251"/>
      <c r="TVA251"/>
      <c r="TVB251"/>
      <c r="TVC251"/>
      <c r="TVD251"/>
      <c r="TVE251"/>
      <c r="TVF251"/>
      <c r="TVG251"/>
      <c r="TVH251"/>
      <c r="TVI251"/>
      <c r="TVJ251"/>
      <c r="TVK251"/>
      <c r="TVL251"/>
      <c r="TVM251"/>
      <c r="TVN251"/>
      <c r="TVO251"/>
      <c r="TVP251"/>
      <c r="TVQ251"/>
      <c r="TVR251"/>
      <c r="TVS251"/>
      <c r="TVT251"/>
      <c r="TVU251"/>
      <c r="TVV251"/>
      <c r="TVW251"/>
      <c r="TVX251"/>
      <c r="TVY251"/>
      <c r="TVZ251"/>
      <c r="TWA251"/>
      <c r="TWB251"/>
      <c r="TWC251"/>
      <c r="TWD251"/>
      <c r="TWE251"/>
      <c r="TWF251"/>
      <c r="TWG251"/>
      <c r="TWH251"/>
      <c r="TWI251"/>
      <c r="TWJ251"/>
      <c r="TWK251"/>
      <c r="TWL251"/>
      <c r="TWM251"/>
      <c r="TWN251"/>
      <c r="TWO251"/>
      <c r="TWP251"/>
      <c r="TWQ251"/>
      <c r="TWR251"/>
      <c r="TWS251"/>
      <c r="TWT251"/>
      <c r="TWU251"/>
      <c r="TWV251"/>
      <c r="TWW251"/>
      <c r="TWX251"/>
      <c r="TWY251"/>
      <c r="TWZ251"/>
      <c r="TXA251"/>
      <c r="TXB251"/>
      <c r="TXC251"/>
      <c r="TXD251"/>
      <c r="TXE251"/>
      <c r="TXF251"/>
      <c r="TXG251"/>
      <c r="TXH251"/>
      <c r="TXI251"/>
      <c r="TXJ251"/>
      <c r="TXK251"/>
      <c r="TXL251"/>
      <c r="TXM251"/>
      <c r="TXN251"/>
      <c r="TXO251"/>
      <c r="TXP251"/>
      <c r="TXQ251"/>
      <c r="TXR251"/>
      <c r="TXS251"/>
      <c r="TXT251"/>
      <c r="TXU251"/>
      <c r="TXV251"/>
      <c r="TXW251"/>
      <c r="TXX251"/>
      <c r="TXY251"/>
      <c r="TXZ251"/>
      <c r="TYA251"/>
      <c r="TYB251"/>
      <c r="TYC251"/>
      <c r="TYD251"/>
      <c r="TYE251"/>
      <c r="TYF251"/>
      <c r="TYG251"/>
      <c r="TYH251"/>
      <c r="TYI251"/>
      <c r="TYJ251"/>
      <c r="TYK251"/>
      <c r="TYL251"/>
      <c r="TYM251"/>
      <c r="TYN251"/>
      <c r="TYO251"/>
      <c r="TYP251"/>
      <c r="TYQ251"/>
      <c r="TYR251"/>
      <c r="TYS251"/>
      <c r="TYT251"/>
      <c r="TYU251"/>
      <c r="TYV251"/>
      <c r="TYW251"/>
      <c r="TYX251"/>
      <c r="TYY251"/>
      <c r="TYZ251"/>
      <c r="TZA251"/>
      <c r="TZB251"/>
      <c r="TZC251"/>
      <c r="TZD251"/>
      <c r="TZE251"/>
      <c r="TZF251"/>
      <c r="TZG251"/>
      <c r="TZH251"/>
      <c r="TZI251"/>
      <c r="TZJ251"/>
      <c r="TZK251"/>
      <c r="TZL251"/>
      <c r="TZM251"/>
      <c r="TZN251"/>
      <c r="TZO251"/>
      <c r="TZP251"/>
      <c r="TZQ251"/>
      <c r="TZR251"/>
      <c r="TZS251"/>
      <c r="TZT251"/>
      <c r="TZU251"/>
      <c r="TZV251"/>
      <c r="TZW251"/>
      <c r="TZX251"/>
      <c r="TZY251"/>
      <c r="TZZ251"/>
      <c r="UAA251"/>
      <c r="UAB251"/>
      <c r="UAC251"/>
      <c r="UAD251"/>
      <c r="UAE251"/>
      <c r="UAF251"/>
      <c r="UAG251"/>
      <c r="UAH251"/>
      <c r="UAI251"/>
      <c r="UAJ251"/>
      <c r="UAK251"/>
      <c r="UAL251"/>
      <c r="UAM251"/>
      <c r="UAN251"/>
      <c r="UAO251"/>
      <c r="UAP251"/>
      <c r="UAQ251"/>
      <c r="UAR251"/>
      <c r="UAS251"/>
      <c r="UAT251"/>
      <c r="UAU251"/>
      <c r="UAV251"/>
      <c r="UAW251"/>
      <c r="UAX251"/>
      <c r="UAY251"/>
      <c r="UAZ251"/>
      <c r="UBA251"/>
      <c r="UBB251"/>
      <c r="UBC251"/>
      <c r="UBD251"/>
      <c r="UBE251"/>
      <c r="UBF251"/>
      <c r="UBG251"/>
      <c r="UBH251"/>
      <c r="UBI251"/>
      <c r="UBJ251"/>
      <c r="UBK251"/>
      <c r="UBL251"/>
      <c r="UBM251"/>
      <c r="UBN251"/>
      <c r="UBO251"/>
      <c r="UBP251"/>
      <c r="UBQ251"/>
      <c r="UBR251"/>
      <c r="UBS251"/>
      <c r="UBT251"/>
      <c r="UBU251"/>
      <c r="UBV251"/>
      <c r="UBW251"/>
      <c r="UBX251"/>
      <c r="UBY251"/>
      <c r="UBZ251"/>
      <c r="UCA251"/>
      <c r="UCB251"/>
      <c r="UCC251"/>
      <c r="UCD251"/>
      <c r="UCE251"/>
      <c r="UCF251"/>
      <c r="UCG251"/>
      <c r="UCH251"/>
      <c r="UCI251"/>
      <c r="UCJ251"/>
      <c r="UCK251"/>
      <c r="UCL251"/>
      <c r="UCM251"/>
      <c r="UCN251"/>
      <c r="UCO251"/>
      <c r="UCP251"/>
      <c r="UCQ251"/>
      <c r="UCR251"/>
      <c r="UCS251"/>
      <c r="UCT251"/>
      <c r="UCU251"/>
      <c r="UCV251"/>
      <c r="UCW251"/>
      <c r="UCX251"/>
      <c r="UCY251"/>
      <c r="UCZ251"/>
      <c r="UDA251"/>
      <c r="UDB251"/>
      <c r="UDC251"/>
      <c r="UDD251"/>
      <c r="UDE251"/>
      <c r="UDF251"/>
      <c r="UDG251"/>
      <c r="UDH251"/>
      <c r="UDI251"/>
      <c r="UDJ251"/>
      <c r="UDK251"/>
      <c r="UDL251"/>
      <c r="UDM251"/>
      <c r="UDN251"/>
      <c r="UDO251"/>
      <c r="UDP251"/>
      <c r="UDQ251"/>
      <c r="UDR251"/>
      <c r="UDS251"/>
      <c r="UDT251"/>
      <c r="UDU251"/>
      <c r="UDV251"/>
      <c r="UDW251"/>
      <c r="UDX251"/>
      <c r="UDY251"/>
      <c r="UDZ251"/>
      <c r="UEA251"/>
      <c r="UEB251"/>
      <c r="UEC251"/>
      <c r="UED251"/>
      <c r="UEE251"/>
      <c r="UEF251"/>
      <c r="UEG251"/>
      <c r="UEH251"/>
      <c r="UEI251"/>
      <c r="UEJ251"/>
      <c r="UEK251"/>
      <c r="UEL251"/>
      <c r="UEM251"/>
      <c r="UEN251"/>
      <c r="UEO251"/>
      <c r="UEP251"/>
      <c r="UEQ251"/>
      <c r="UER251"/>
      <c r="UES251"/>
      <c r="UET251"/>
      <c r="UEU251"/>
      <c r="UEV251"/>
      <c r="UEW251"/>
      <c r="UEX251"/>
      <c r="UEY251"/>
      <c r="UEZ251"/>
      <c r="UFA251"/>
      <c r="UFB251"/>
      <c r="UFC251"/>
      <c r="UFD251"/>
      <c r="UFE251"/>
      <c r="UFF251"/>
      <c r="UFG251"/>
      <c r="UFH251"/>
      <c r="UFI251"/>
      <c r="UFJ251"/>
      <c r="UFK251"/>
      <c r="UFL251"/>
      <c r="UFM251"/>
      <c r="UFN251"/>
      <c r="UFO251"/>
      <c r="UFP251"/>
      <c r="UFQ251"/>
      <c r="UFR251"/>
      <c r="UFS251"/>
      <c r="UFT251"/>
      <c r="UFU251"/>
      <c r="UFV251"/>
      <c r="UFW251"/>
      <c r="UFX251"/>
      <c r="UFY251"/>
      <c r="UFZ251"/>
      <c r="UGA251"/>
      <c r="UGB251"/>
      <c r="UGC251"/>
      <c r="UGD251"/>
      <c r="UGE251"/>
      <c r="UGF251"/>
      <c r="UGG251"/>
      <c r="UGH251"/>
      <c r="UGI251"/>
      <c r="UGJ251"/>
      <c r="UGK251"/>
      <c r="UGL251"/>
      <c r="UGM251"/>
      <c r="UGN251"/>
      <c r="UGO251"/>
      <c r="UGP251"/>
      <c r="UGQ251"/>
      <c r="UGR251"/>
      <c r="UGS251"/>
      <c r="UGT251"/>
      <c r="UGU251"/>
      <c r="UGV251"/>
      <c r="UGW251"/>
      <c r="UGX251"/>
      <c r="UGY251"/>
      <c r="UGZ251"/>
      <c r="UHA251"/>
      <c r="UHB251"/>
      <c r="UHC251"/>
      <c r="UHD251"/>
      <c r="UHE251"/>
      <c r="UHF251"/>
      <c r="UHG251"/>
      <c r="UHH251"/>
      <c r="UHI251"/>
      <c r="UHJ251"/>
      <c r="UHK251"/>
      <c r="UHL251"/>
      <c r="UHM251"/>
      <c r="UHN251"/>
      <c r="UHO251"/>
      <c r="UHP251"/>
      <c r="UHQ251"/>
      <c r="UHR251"/>
      <c r="UHS251"/>
      <c r="UHT251"/>
      <c r="UHU251"/>
      <c r="UHV251"/>
      <c r="UHW251"/>
      <c r="UHX251"/>
      <c r="UHY251"/>
      <c r="UHZ251"/>
      <c r="UIA251"/>
      <c r="UIB251"/>
      <c r="UIC251"/>
      <c r="UID251"/>
      <c r="UIE251"/>
      <c r="UIF251"/>
      <c r="UIG251"/>
      <c r="UIH251"/>
      <c r="UII251"/>
      <c r="UIJ251"/>
      <c r="UIK251"/>
      <c r="UIL251"/>
      <c r="UIM251"/>
      <c r="UIN251"/>
      <c r="UIO251"/>
      <c r="UIP251"/>
      <c r="UIQ251"/>
      <c r="UIR251"/>
      <c r="UIS251"/>
      <c r="UIT251"/>
      <c r="UIU251"/>
      <c r="UIV251"/>
      <c r="UIW251"/>
      <c r="UIX251"/>
      <c r="UIY251"/>
      <c r="UIZ251"/>
      <c r="UJA251"/>
      <c r="UJB251"/>
      <c r="UJC251"/>
      <c r="UJD251"/>
      <c r="UJE251"/>
      <c r="UJF251"/>
      <c r="UJG251"/>
      <c r="UJH251"/>
      <c r="UJI251"/>
      <c r="UJJ251"/>
      <c r="UJK251"/>
      <c r="UJL251"/>
      <c r="UJM251"/>
      <c r="UJN251"/>
      <c r="UJO251"/>
      <c r="UJP251"/>
      <c r="UJQ251"/>
      <c r="UJR251"/>
      <c r="UJS251"/>
      <c r="UJT251"/>
      <c r="UJU251"/>
      <c r="UJV251"/>
      <c r="UJW251"/>
      <c r="UJX251"/>
      <c r="UJY251"/>
      <c r="UJZ251"/>
      <c r="UKA251"/>
      <c r="UKB251"/>
      <c r="UKC251"/>
      <c r="UKD251"/>
      <c r="UKE251"/>
      <c r="UKF251"/>
      <c r="UKG251"/>
      <c r="UKH251"/>
      <c r="UKI251"/>
      <c r="UKJ251"/>
      <c r="UKK251"/>
      <c r="UKL251"/>
      <c r="UKM251"/>
      <c r="UKN251"/>
      <c r="UKO251"/>
      <c r="UKP251"/>
      <c r="UKQ251"/>
      <c r="UKR251"/>
      <c r="UKS251"/>
      <c r="UKT251"/>
      <c r="UKU251"/>
      <c r="UKV251"/>
      <c r="UKW251"/>
      <c r="UKX251"/>
      <c r="UKY251"/>
      <c r="UKZ251"/>
      <c r="ULA251"/>
      <c r="ULB251"/>
      <c r="ULC251"/>
      <c r="ULD251"/>
      <c r="ULE251"/>
      <c r="ULF251"/>
      <c r="ULG251"/>
      <c r="ULH251"/>
      <c r="ULI251"/>
      <c r="ULJ251"/>
      <c r="ULK251"/>
      <c r="ULL251"/>
      <c r="ULM251"/>
      <c r="ULN251"/>
      <c r="ULO251"/>
      <c r="ULP251"/>
      <c r="ULQ251"/>
      <c r="ULR251"/>
      <c r="ULS251"/>
      <c r="ULT251"/>
      <c r="ULU251"/>
      <c r="ULV251"/>
      <c r="ULW251"/>
      <c r="ULX251"/>
      <c r="ULY251"/>
      <c r="ULZ251"/>
      <c r="UMA251"/>
      <c r="UMB251"/>
      <c r="UMC251"/>
      <c r="UMD251"/>
      <c r="UME251"/>
      <c r="UMF251"/>
      <c r="UMG251"/>
      <c r="UMH251"/>
      <c r="UMI251"/>
      <c r="UMJ251"/>
      <c r="UMK251"/>
      <c r="UML251"/>
      <c r="UMM251"/>
      <c r="UMN251"/>
      <c r="UMO251"/>
      <c r="UMP251"/>
      <c r="UMQ251"/>
      <c r="UMR251"/>
      <c r="UMS251"/>
      <c r="UMT251"/>
      <c r="UMU251"/>
      <c r="UMV251"/>
      <c r="UMW251"/>
      <c r="UMX251"/>
      <c r="UMY251"/>
      <c r="UMZ251"/>
      <c r="UNA251"/>
      <c r="UNB251"/>
      <c r="UNC251"/>
      <c r="UND251"/>
      <c r="UNE251"/>
      <c r="UNF251"/>
      <c r="UNG251"/>
      <c r="UNH251"/>
      <c r="UNI251"/>
      <c r="UNJ251"/>
      <c r="UNK251"/>
      <c r="UNL251"/>
      <c r="UNM251"/>
      <c r="UNN251"/>
      <c r="UNO251"/>
      <c r="UNP251"/>
      <c r="UNQ251"/>
      <c r="UNR251"/>
      <c r="UNS251"/>
      <c r="UNT251"/>
      <c r="UNU251"/>
      <c r="UNV251"/>
      <c r="UNW251"/>
      <c r="UNX251"/>
      <c r="UNY251"/>
      <c r="UNZ251"/>
      <c r="UOA251"/>
      <c r="UOB251"/>
      <c r="UOC251"/>
      <c r="UOD251"/>
      <c r="UOE251"/>
      <c r="UOF251"/>
      <c r="UOG251"/>
      <c r="UOH251"/>
      <c r="UOI251"/>
      <c r="UOJ251"/>
      <c r="UOK251"/>
      <c r="UOL251"/>
      <c r="UOM251"/>
      <c r="UON251"/>
      <c r="UOO251"/>
      <c r="UOP251"/>
      <c r="UOQ251"/>
      <c r="UOR251"/>
      <c r="UOS251"/>
      <c r="UOT251"/>
      <c r="UOU251"/>
      <c r="UOV251"/>
      <c r="UOW251"/>
      <c r="UOX251"/>
      <c r="UOY251"/>
      <c r="UOZ251"/>
      <c r="UPA251"/>
      <c r="UPB251"/>
      <c r="UPC251"/>
      <c r="UPD251"/>
      <c r="UPE251"/>
      <c r="UPF251"/>
      <c r="UPG251"/>
      <c r="UPH251"/>
      <c r="UPI251"/>
      <c r="UPJ251"/>
      <c r="UPK251"/>
      <c r="UPL251"/>
      <c r="UPM251"/>
      <c r="UPN251"/>
      <c r="UPO251"/>
      <c r="UPP251"/>
      <c r="UPQ251"/>
      <c r="UPR251"/>
      <c r="UPS251"/>
      <c r="UPT251"/>
      <c r="UPU251"/>
      <c r="UPV251"/>
      <c r="UPW251"/>
      <c r="UPX251"/>
      <c r="UPY251"/>
      <c r="UPZ251"/>
      <c r="UQA251"/>
      <c r="UQB251"/>
      <c r="UQC251"/>
      <c r="UQD251"/>
      <c r="UQE251"/>
      <c r="UQF251"/>
      <c r="UQG251"/>
      <c r="UQH251"/>
      <c r="UQI251"/>
      <c r="UQJ251"/>
      <c r="UQK251"/>
      <c r="UQL251"/>
      <c r="UQM251"/>
      <c r="UQN251"/>
      <c r="UQO251"/>
      <c r="UQP251"/>
      <c r="UQQ251"/>
      <c r="UQR251"/>
      <c r="UQS251"/>
      <c r="UQT251"/>
      <c r="UQU251"/>
      <c r="UQV251"/>
      <c r="UQW251"/>
      <c r="UQX251"/>
      <c r="UQY251"/>
      <c r="UQZ251"/>
      <c r="URA251"/>
      <c r="URB251"/>
      <c r="URC251"/>
      <c r="URD251"/>
      <c r="URE251"/>
      <c r="URF251"/>
      <c r="URG251"/>
      <c r="URH251"/>
      <c r="URI251"/>
      <c r="URJ251"/>
      <c r="URK251"/>
      <c r="URL251"/>
      <c r="URM251"/>
      <c r="URN251"/>
      <c r="URO251"/>
      <c r="URP251"/>
      <c r="URQ251"/>
      <c r="URR251"/>
      <c r="URS251"/>
      <c r="URT251"/>
      <c r="URU251"/>
      <c r="URV251"/>
      <c r="URW251"/>
      <c r="URX251"/>
      <c r="URY251"/>
      <c r="URZ251"/>
      <c r="USA251"/>
      <c r="USB251"/>
      <c r="USC251"/>
      <c r="USD251"/>
      <c r="USE251"/>
      <c r="USF251"/>
      <c r="USG251"/>
      <c r="USH251"/>
      <c r="USI251"/>
      <c r="USJ251"/>
      <c r="USK251"/>
      <c r="USL251"/>
      <c r="USM251"/>
      <c r="USN251"/>
      <c r="USO251"/>
      <c r="USP251"/>
      <c r="USQ251"/>
      <c r="USR251"/>
      <c r="USS251"/>
      <c r="UST251"/>
      <c r="USU251"/>
      <c r="USV251"/>
      <c r="USW251"/>
      <c r="USX251"/>
      <c r="USY251"/>
      <c r="USZ251"/>
      <c r="UTA251"/>
      <c r="UTB251"/>
      <c r="UTC251"/>
      <c r="UTD251"/>
      <c r="UTE251"/>
      <c r="UTF251"/>
      <c r="UTG251"/>
      <c r="UTH251"/>
      <c r="UTI251"/>
      <c r="UTJ251"/>
      <c r="UTK251"/>
      <c r="UTL251"/>
      <c r="UTM251"/>
      <c r="UTN251"/>
      <c r="UTO251"/>
      <c r="UTP251"/>
      <c r="UTQ251"/>
      <c r="UTR251"/>
      <c r="UTS251"/>
      <c r="UTT251"/>
      <c r="UTU251"/>
      <c r="UTV251"/>
      <c r="UTW251"/>
      <c r="UTX251"/>
      <c r="UTY251"/>
      <c r="UTZ251"/>
      <c r="UUA251"/>
      <c r="UUB251"/>
      <c r="UUC251"/>
      <c r="UUD251"/>
      <c r="UUE251"/>
      <c r="UUF251"/>
      <c r="UUG251"/>
      <c r="UUH251"/>
      <c r="UUI251"/>
      <c r="UUJ251"/>
      <c r="UUK251"/>
      <c r="UUL251"/>
      <c r="UUM251"/>
      <c r="UUN251"/>
      <c r="UUO251"/>
      <c r="UUP251"/>
      <c r="UUQ251"/>
      <c r="UUR251"/>
      <c r="UUS251"/>
      <c r="UUT251"/>
      <c r="UUU251"/>
      <c r="UUV251"/>
      <c r="UUW251"/>
      <c r="UUX251"/>
      <c r="UUY251"/>
      <c r="UUZ251"/>
      <c r="UVA251"/>
      <c r="UVB251"/>
      <c r="UVC251"/>
      <c r="UVD251"/>
      <c r="UVE251"/>
      <c r="UVF251"/>
      <c r="UVG251"/>
      <c r="UVH251"/>
      <c r="UVI251"/>
      <c r="UVJ251"/>
      <c r="UVK251"/>
      <c r="UVL251"/>
      <c r="UVM251"/>
      <c r="UVN251"/>
      <c r="UVO251"/>
      <c r="UVP251"/>
      <c r="UVQ251"/>
      <c r="UVR251"/>
      <c r="UVS251"/>
      <c r="UVT251"/>
      <c r="UVU251"/>
      <c r="UVV251"/>
      <c r="UVW251"/>
      <c r="UVX251"/>
      <c r="UVY251"/>
      <c r="UVZ251"/>
      <c r="UWA251"/>
      <c r="UWB251"/>
      <c r="UWC251"/>
      <c r="UWD251"/>
      <c r="UWE251"/>
      <c r="UWF251"/>
      <c r="UWG251"/>
      <c r="UWH251"/>
      <c r="UWI251"/>
      <c r="UWJ251"/>
      <c r="UWK251"/>
      <c r="UWL251"/>
      <c r="UWM251"/>
      <c r="UWN251"/>
      <c r="UWO251"/>
      <c r="UWP251"/>
      <c r="UWQ251"/>
      <c r="UWR251"/>
      <c r="UWS251"/>
      <c r="UWT251"/>
      <c r="UWU251"/>
      <c r="UWV251"/>
      <c r="UWW251"/>
      <c r="UWX251"/>
      <c r="UWY251"/>
      <c r="UWZ251"/>
      <c r="UXA251"/>
      <c r="UXB251"/>
      <c r="UXC251"/>
      <c r="UXD251"/>
      <c r="UXE251"/>
      <c r="UXF251"/>
      <c r="UXG251"/>
      <c r="UXH251"/>
      <c r="UXI251"/>
      <c r="UXJ251"/>
      <c r="UXK251"/>
      <c r="UXL251"/>
      <c r="UXM251"/>
      <c r="UXN251"/>
      <c r="UXO251"/>
      <c r="UXP251"/>
      <c r="UXQ251"/>
      <c r="UXR251"/>
      <c r="UXS251"/>
      <c r="UXT251"/>
      <c r="UXU251"/>
      <c r="UXV251"/>
      <c r="UXW251"/>
      <c r="UXX251"/>
      <c r="UXY251"/>
      <c r="UXZ251"/>
      <c r="UYA251"/>
      <c r="UYB251"/>
      <c r="UYC251"/>
      <c r="UYD251"/>
      <c r="UYE251"/>
      <c r="UYF251"/>
      <c r="UYG251"/>
      <c r="UYH251"/>
      <c r="UYI251"/>
      <c r="UYJ251"/>
      <c r="UYK251"/>
      <c r="UYL251"/>
      <c r="UYM251"/>
      <c r="UYN251"/>
      <c r="UYO251"/>
      <c r="UYP251"/>
      <c r="UYQ251"/>
      <c r="UYR251"/>
      <c r="UYS251"/>
      <c r="UYT251"/>
      <c r="UYU251"/>
      <c r="UYV251"/>
      <c r="UYW251"/>
      <c r="UYX251"/>
      <c r="UYY251"/>
      <c r="UYZ251"/>
      <c r="UZA251"/>
      <c r="UZB251"/>
      <c r="UZC251"/>
      <c r="UZD251"/>
      <c r="UZE251"/>
      <c r="UZF251"/>
      <c r="UZG251"/>
      <c r="UZH251"/>
      <c r="UZI251"/>
      <c r="UZJ251"/>
      <c r="UZK251"/>
      <c r="UZL251"/>
      <c r="UZM251"/>
      <c r="UZN251"/>
      <c r="UZO251"/>
      <c r="UZP251"/>
      <c r="UZQ251"/>
      <c r="UZR251"/>
      <c r="UZS251"/>
      <c r="UZT251"/>
      <c r="UZU251"/>
      <c r="UZV251"/>
      <c r="UZW251"/>
      <c r="UZX251"/>
      <c r="UZY251"/>
      <c r="UZZ251"/>
      <c r="VAA251"/>
      <c r="VAB251"/>
      <c r="VAC251"/>
      <c r="VAD251"/>
      <c r="VAE251"/>
      <c r="VAF251"/>
      <c r="VAG251"/>
      <c r="VAH251"/>
      <c r="VAI251"/>
      <c r="VAJ251"/>
      <c r="VAK251"/>
      <c r="VAL251"/>
      <c r="VAM251"/>
      <c r="VAN251"/>
      <c r="VAO251"/>
      <c r="VAP251"/>
      <c r="VAQ251"/>
      <c r="VAR251"/>
      <c r="VAS251"/>
      <c r="VAT251"/>
      <c r="VAU251"/>
      <c r="VAV251"/>
      <c r="VAW251"/>
      <c r="VAX251"/>
      <c r="VAY251"/>
      <c r="VAZ251"/>
      <c r="VBA251"/>
      <c r="VBB251"/>
      <c r="VBC251"/>
      <c r="VBD251"/>
      <c r="VBE251"/>
      <c r="VBF251"/>
      <c r="VBG251"/>
      <c r="VBH251"/>
      <c r="VBI251"/>
      <c r="VBJ251"/>
      <c r="VBK251"/>
      <c r="VBL251"/>
      <c r="VBM251"/>
      <c r="VBN251"/>
      <c r="VBO251"/>
      <c r="VBP251"/>
      <c r="VBQ251"/>
      <c r="VBR251"/>
      <c r="VBS251"/>
      <c r="VBT251"/>
      <c r="VBU251"/>
      <c r="VBV251"/>
      <c r="VBW251"/>
      <c r="VBX251"/>
      <c r="VBY251"/>
      <c r="VBZ251"/>
      <c r="VCA251"/>
      <c r="VCB251"/>
      <c r="VCC251"/>
      <c r="VCD251"/>
      <c r="VCE251"/>
      <c r="VCF251"/>
      <c r="VCG251"/>
      <c r="VCH251"/>
      <c r="VCI251"/>
      <c r="VCJ251"/>
      <c r="VCK251"/>
      <c r="VCL251"/>
      <c r="VCM251"/>
      <c r="VCN251"/>
      <c r="VCO251"/>
      <c r="VCP251"/>
      <c r="VCQ251"/>
      <c r="VCR251"/>
      <c r="VCS251"/>
      <c r="VCT251"/>
      <c r="VCU251"/>
      <c r="VCV251"/>
      <c r="VCW251"/>
      <c r="VCX251"/>
      <c r="VCY251"/>
      <c r="VCZ251"/>
      <c r="VDA251"/>
      <c r="VDB251"/>
      <c r="VDC251"/>
      <c r="VDD251"/>
      <c r="VDE251"/>
      <c r="VDF251"/>
      <c r="VDG251"/>
      <c r="VDH251"/>
      <c r="VDI251"/>
      <c r="VDJ251"/>
      <c r="VDK251"/>
      <c r="VDL251"/>
      <c r="VDM251"/>
      <c r="VDN251"/>
      <c r="VDO251"/>
      <c r="VDP251"/>
      <c r="VDQ251"/>
      <c r="VDR251"/>
      <c r="VDS251"/>
      <c r="VDT251"/>
      <c r="VDU251"/>
      <c r="VDV251"/>
      <c r="VDW251"/>
      <c r="VDX251"/>
      <c r="VDY251"/>
      <c r="VDZ251"/>
      <c r="VEA251"/>
      <c r="VEB251"/>
      <c r="VEC251"/>
      <c r="VED251"/>
      <c r="VEE251"/>
      <c r="VEF251"/>
      <c r="VEG251"/>
      <c r="VEH251"/>
      <c r="VEI251"/>
      <c r="VEJ251"/>
      <c r="VEK251"/>
      <c r="VEL251"/>
      <c r="VEM251"/>
      <c r="VEN251"/>
      <c r="VEO251"/>
      <c r="VEP251"/>
      <c r="VEQ251"/>
      <c r="VER251"/>
      <c r="VES251"/>
      <c r="VET251"/>
      <c r="VEU251"/>
      <c r="VEV251"/>
      <c r="VEW251"/>
      <c r="VEX251"/>
      <c r="VEY251"/>
      <c r="VEZ251"/>
      <c r="VFA251"/>
      <c r="VFB251"/>
      <c r="VFC251"/>
      <c r="VFD251"/>
      <c r="VFE251"/>
      <c r="VFF251"/>
      <c r="VFG251"/>
      <c r="VFH251"/>
      <c r="VFI251"/>
      <c r="VFJ251"/>
      <c r="VFK251"/>
      <c r="VFL251"/>
      <c r="VFM251"/>
      <c r="VFN251"/>
      <c r="VFO251"/>
      <c r="VFP251"/>
      <c r="VFQ251"/>
      <c r="VFR251"/>
      <c r="VFS251"/>
      <c r="VFT251"/>
      <c r="VFU251"/>
      <c r="VFV251"/>
      <c r="VFW251"/>
      <c r="VFX251"/>
      <c r="VFY251"/>
      <c r="VFZ251"/>
      <c r="VGA251"/>
      <c r="VGB251"/>
      <c r="VGC251"/>
      <c r="VGD251"/>
      <c r="VGE251"/>
      <c r="VGF251"/>
      <c r="VGG251"/>
      <c r="VGH251"/>
      <c r="VGI251"/>
      <c r="VGJ251"/>
      <c r="VGK251"/>
      <c r="VGL251"/>
      <c r="VGM251"/>
      <c r="VGN251"/>
      <c r="VGO251"/>
      <c r="VGP251"/>
      <c r="VGQ251"/>
      <c r="VGR251"/>
      <c r="VGS251"/>
      <c r="VGT251"/>
      <c r="VGU251"/>
      <c r="VGV251"/>
      <c r="VGW251"/>
      <c r="VGX251"/>
      <c r="VGY251"/>
      <c r="VGZ251"/>
      <c r="VHA251"/>
      <c r="VHB251"/>
      <c r="VHC251"/>
      <c r="VHD251"/>
      <c r="VHE251"/>
      <c r="VHF251"/>
      <c r="VHG251"/>
      <c r="VHH251"/>
      <c r="VHI251"/>
      <c r="VHJ251"/>
      <c r="VHK251"/>
      <c r="VHL251"/>
      <c r="VHM251"/>
      <c r="VHN251"/>
      <c r="VHO251"/>
      <c r="VHP251"/>
      <c r="VHQ251"/>
      <c r="VHR251"/>
      <c r="VHS251"/>
      <c r="VHT251"/>
      <c r="VHU251"/>
      <c r="VHV251"/>
      <c r="VHW251"/>
      <c r="VHX251"/>
      <c r="VHY251"/>
      <c r="VHZ251"/>
      <c r="VIA251"/>
      <c r="VIB251"/>
      <c r="VIC251"/>
      <c r="VID251"/>
      <c r="VIE251"/>
      <c r="VIF251"/>
      <c r="VIG251"/>
      <c r="VIH251"/>
      <c r="VII251"/>
      <c r="VIJ251"/>
      <c r="VIK251"/>
      <c r="VIL251"/>
      <c r="VIM251"/>
      <c r="VIN251"/>
      <c r="VIO251"/>
      <c r="VIP251"/>
      <c r="VIQ251"/>
      <c r="VIR251"/>
      <c r="VIS251"/>
      <c r="VIT251"/>
      <c r="VIU251"/>
      <c r="VIV251"/>
      <c r="VIW251"/>
      <c r="VIX251"/>
      <c r="VIY251"/>
      <c r="VIZ251"/>
      <c r="VJA251"/>
      <c r="VJB251"/>
      <c r="VJC251"/>
      <c r="VJD251"/>
      <c r="VJE251"/>
      <c r="VJF251"/>
      <c r="VJG251"/>
      <c r="VJH251"/>
      <c r="VJI251"/>
      <c r="VJJ251"/>
      <c r="VJK251"/>
      <c r="VJL251"/>
      <c r="VJM251"/>
      <c r="VJN251"/>
      <c r="VJO251"/>
      <c r="VJP251"/>
      <c r="VJQ251"/>
      <c r="VJR251"/>
      <c r="VJS251"/>
      <c r="VJT251"/>
      <c r="VJU251"/>
      <c r="VJV251"/>
      <c r="VJW251"/>
      <c r="VJX251"/>
      <c r="VJY251"/>
      <c r="VJZ251"/>
      <c r="VKA251"/>
      <c r="VKB251"/>
      <c r="VKC251"/>
      <c r="VKD251"/>
      <c r="VKE251"/>
      <c r="VKF251"/>
      <c r="VKG251"/>
      <c r="VKH251"/>
      <c r="VKI251"/>
      <c r="VKJ251"/>
      <c r="VKK251"/>
      <c r="VKL251"/>
      <c r="VKM251"/>
      <c r="VKN251"/>
      <c r="VKO251"/>
      <c r="VKP251"/>
      <c r="VKQ251"/>
      <c r="VKR251"/>
      <c r="VKS251"/>
      <c r="VKT251"/>
      <c r="VKU251"/>
      <c r="VKV251"/>
      <c r="VKW251"/>
      <c r="VKX251"/>
      <c r="VKY251"/>
      <c r="VKZ251"/>
      <c r="VLA251"/>
      <c r="VLB251"/>
      <c r="VLC251"/>
      <c r="VLD251"/>
      <c r="VLE251"/>
      <c r="VLF251"/>
      <c r="VLG251"/>
      <c r="VLH251"/>
      <c r="VLI251"/>
      <c r="VLJ251"/>
      <c r="VLK251"/>
      <c r="VLL251"/>
      <c r="VLM251"/>
      <c r="VLN251"/>
      <c r="VLO251"/>
      <c r="VLP251"/>
      <c r="VLQ251"/>
      <c r="VLR251"/>
      <c r="VLS251"/>
      <c r="VLT251"/>
      <c r="VLU251"/>
      <c r="VLV251"/>
      <c r="VLW251"/>
      <c r="VLX251"/>
      <c r="VLY251"/>
      <c r="VLZ251"/>
      <c r="VMA251"/>
      <c r="VMB251"/>
      <c r="VMC251"/>
      <c r="VMD251"/>
      <c r="VME251"/>
      <c r="VMF251"/>
      <c r="VMG251"/>
      <c r="VMH251"/>
      <c r="VMI251"/>
      <c r="VMJ251"/>
      <c r="VMK251"/>
      <c r="VML251"/>
      <c r="VMM251"/>
      <c r="VMN251"/>
      <c r="VMO251"/>
      <c r="VMP251"/>
      <c r="VMQ251"/>
      <c r="VMR251"/>
      <c r="VMS251"/>
      <c r="VMT251"/>
      <c r="VMU251"/>
      <c r="VMV251"/>
      <c r="VMW251"/>
      <c r="VMX251"/>
      <c r="VMY251"/>
      <c r="VMZ251"/>
      <c r="VNA251"/>
      <c r="VNB251"/>
      <c r="VNC251"/>
      <c r="VND251"/>
      <c r="VNE251"/>
      <c r="VNF251"/>
      <c r="VNG251"/>
      <c r="VNH251"/>
      <c r="VNI251"/>
      <c r="VNJ251"/>
      <c r="VNK251"/>
      <c r="VNL251"/>
      <c r="VNM251"/>
      <c r="VNN251"/>
      <c r="VNO251"/>
      <c r="VNP251"/>
      <c r="VNQ251"/>
      <c r="VNR251"/>
      <c r="VNS251"/>
      <c r="VNT251"/>
      <c r="VNU251"/>
      <c r="VNV251"/>
      <c r="VNW251"/>
      <c r="VNX251"/>
      <c r="VNY251"/>
      <c r="VNZ251"/>
      <c r="VOA251"/>
      <c r="VOB251"/>
      <c r="VOC251"/>
      <c r="VOD251"/>
      <c r="VOE251"/>
      <c r="VOF251"/>
      <c r="VOG251"/>
      <c r="VOH251"/>
      <c r="VOI251"/>
      <c r="VOJ251"/>
      <c r="VOK251"/>
      <c r="VOL251"/>
      <c r="VOM251"/>
      <c r="VON251"/>
      <c r="VOO251"/>
      <c r="VOP251"/>
      <c r="VOQ251"/>
      <c r="VOR251"/>
      <c r="VOS251"/>
      <c r="VOT251"/>
      <c r="VOU251"/>
      <c r="VOV251"/>
      <c r="VOW251"/>
      <c r="VOX251"/>
      <c r="VOY251"/>
      <c r="VOZ251"/>
      <c r="VPA251"/>
      <c r="VPB251"/>
      <c r="VPC251"/>
      <c r="VPD251"/>
      <c r="VPE251"/>
      <c r="VPF251"/>
      <c r="VPG251"/>
      <c r="VPH251"/>
      <c r="VPI251"/>
      <c r="VPJ251"/>
      <c r="VPK251"/>
      <c r="VPL251"/>
      <c r="VPM251"/>
      <c r="VPN251"/>
      <c r="VPO251"/>
      <c r="VPP251"/>
      <c r="VPQ251"/>
      <c r="VPR251"/>
      <c r="VPS251"/>
      <c r="VPT251"/>
      <c r="VPU251"/>
      <c r="VPV251"/>
      <c r="VPW251"/>
      <c r="VPX251"/>
      <c r="VPY251"/>
      <c r="VPZ251"/>
      <c r="VQA251"/>
      <c r="VQB251"/>
      <c r="VQC251"/>
      <c r="VQD251"/>
      <c r="VQE251"/>
      <c r="VQF251"/>
      <c r="VQG251"/>
      <c r="VQH251"/>
      <c r="VQI251"/>
      <c r="VQJ251"/>
      <c r="VQK251"/>
      <c r="VQL251"/>
      <c r="VQM251"/>
      <c r="VQN251"/>
      <c r="VQO251"/>
      <c r="VQP251"/>
      <c r="VQQ251"/>
      <c r="VQR251"/>
      <c r="VQS251"/>
      <c r="VQT251"/>
      <c r="VQU251"/>
      <c r="VQV251"/>
      <c r="VQW251"/>
      <c r="VQX251"/>
      <c r="VQY251"/>
      <c r="VQZ251"/>
      <c r="VRA251"/>
      <c r="VRB251"/>
      <c r="VRC251"/>
      <c r="VRD251"/>
      <c r="VRE251"/>
      <c r="VRF251"/>
      <c r="VRG251"/>
      <c r="VRH251"/>
      <c r="VRI251"/>
      <c r="VRJ251"/>
      <c r="VRK251"/>
      <c r="VRL251"/>
      <c r="VRM251"/>
      <c r="VRN251"/>
      <c r="VRO251"/>
      <c r="VRP251"/>
      <c r="VRQ251"/>
      <c r="VRR251"/>
      <c r="VRS251"/>
      <c r="VRT251"/>
      <c r="VRU251"/>
      <c r="VRV251"/>
      <c r="VRW251"/>
      <c r="VRX251"/>
      <c r="VRY251"/>
      <c r="VRZ251"/>
      <c r="VSA251"/>
      <c r="VSB251"/>
      <c r="VSC251"/>
      <c r="VSD251"/>
      <c r="VSE251"/>
      <c r="VSF251"/>
      <c r="VSG251"/>
      <c r="VSH251"/>
      <c r="VSI251"/>
      <c r="VSJ251"/>
      <c r="VSK251"/>
      <c r="VSL251"/>
      <c r="VSM251"/>
      <c r="VSN251"/>
      <c r="VSO251"/>
      <c r="VSP251"/>
      <c r="VSQ251"/>
      <c r="VSR251"/>
      <c r="VSS251"/>
      <c r="VST251"/>
      <c r="VSU251"/>
      <c r="VSV251"/>
      <c r="VSW251"/>
      <c r="VSX251"/>
      <c r="VSY251"/>
      <c r="VSZ251"/>
      <c r="VTA251"/>
      <c r="VTB251"/>
      <c r="VTC251"/>
      <c r="VTD251"/>
      <c r="VTE251"/>
      <c r="VTF251"/>
      <c r="VTG251"/>
      <c r="VTH251"/>
      <c r="VTI251"/>
      <c r="VTJ251"/>
      <c r="VTK251"/>
      <c r="VTL251"/>
      <c r="VTM251"/>
      <c r="VTN251"/>
      <c r="VTO251"/>
      <c r="VTP251"/>
      <c r="VTQ251"/>
      <c r="VTR251"/>
      <c r="VTS251"/>
      <c r="VTT251"/>
      <c r="VTU251"/>
      <c r="VTV251"/>
      <c r="VTW251"/>
      <c r="VTX251"/>
      <c r="VTY251"/>
      <c r="VTZ251"/>
      <c r="VUA251"/>
      <c r="VUB251"/>
      <c r="VUC251"/>
      <c r="VUD251"/>
      <c r="VUE251"/>
      <c r="VUF251"/>
      <c r="VUG251"/>
      <c r="VUH251"/>
      <c r="VUI251"/>
      <c r="VUJ251"/>
      <c r="VUK251"/>
      <c r="VUL251"/>
      <c r="VUM251"/>
      <c r="VUN251"/>
      <c r="VUO251"/>
      <c r="VUP251"/>
      <c r="VUQ251"/>
      <c r="VUR251"/>
      <c r="VUS251"/>
      <c r="VUT251"/>
      <c r="VUU251"/>
      <c r="VUV251"/>
      <c r="VUW251"/>
      <c r="VUX251"/>
      <c r="VUY251"/>
      <c r="VUZ251"/>
      <c r="VVA251"/>
      <c r="VVB251"/>
      <c r="VVC251"/>
      <c r="VVD251"/>
      <c r="VVE251"/>
      <c r="VVF251"/>
      <c r="VVG251"/>
      <c r="VVH251"/>
      <c r="VVI251"/>
      <c r="VVJ251"/>
      <c r="VVK251"/>
      <c r="VVL251"/>
      <c r="VVM251"/>
      <c r="VVN251"/>
      <c r="VVO251"/>
      <c r="VVP251"/>
      <c r="VVQ251"/>
      <c r="VVR251"/>
      <c r="VVS251"/>
      <c r="VVT251"/>
      <c r="VVU251"/>
      <c r="VVV251"/>
      <c r="VVW251"/>
      <c r="VVX251"/>
      <c r="VVY251"/>
      <c r="VVZ251"/>
      <c r="VWA251"/>
      <c r="VWB251"/>
      <c r="VWC251"/>
      <c r="VWD251"/>
      <c r="VWE251"/>
      <c r="VWF251"/>
      <c r="VWG251"/>
      <c r="VWH251"/>
      <c r="VWI251"/>
      <c r="VWJ251"/>
      <c r="VWK251"/>
      <c r="VWL251"/>
      <c r="VWM251"/>
      <c r="VWN251"/>
      <c r="VWO251"/>
      <c r="VWP251"/>
      <c r="VWQ251"/>
      <c r="VWR251"/>
      <c r="VWS251"/>
      <c r="VWT251"/>
      <c r="VWU251"/>
      <c r="VWV251"/>
      <c r="VWW251"/>
      <c r="VWX251"/>
      <c r="VWY251"/>
      <c r="VWZ251"/>
      <c r="VXA251"/>
      <c r="VXB251"/>
      <c r="VXC251"/>
      <c r="VXD251"/>
      <c r="VXE251"/>
      <c r="VXF251"/>
      <c r="VXG251"/>
      <c r="VXH251"/>
      <c r="VXI251"/>
      <c r="VXJ251"/>
      <c r="VXK251"/>
      <c r="VXL251"/>
      <c r="VXM251"/>
      <c r="VXN251"/>
      <c r="VXO251"/>
      <c r="VXP251"/>
      <c r="VXQ251"/>
      <c r="VXR251"/>
      <c r="VXS251"/>
      <c r="VXT251"/>
      <c r="VXU251"/>
      <c r="VXV251"/>
      <c r="VXW251"/>
      <c r="VXX251"/>
      <c r="VXY251"/>
      <c r="VXZ251"/>
      <c r="VYA251"/>
      <c r="VYB251"/>
      <c r="VYC251"/>
      <c r="VYD251"/>
      <c r="VYE251"/>
      <c r="VYF251"/>
      <c r="VYG251"/>
      <c r="VYH251"/>
      <c r="VYI251"/>
      <c r="VYJ251"/>
      <c r="VYK251"/>
      <c r="VYL251"/>
      <c r="VYM251"/>
      <c r="VYN251"/>
      <c r="VYO251"/>
      <c r="VYP251"/>
      <c r="VYQ251"/>
      <c r="VYR251"/>
      <c r="VYS251"/>
      <c r="VYT251"/>
      <c r="VYU251"/>
      <c r="VYV251"/>
      <c r="VYW251"/>
      <c r="VYX251"/>
      <c r="VYY251"/>
      <c r="VYZ251"/>
      <c r="VZA251"/>
      <c r="VZB251"/>
      <c r="VZC251"/>
      <c r="VZD251"/>
      <c r="VZE251"/>
      <c r="VZF251"/>
      <c r="VZG251"/>
      <c r="VZH251"/>
      <c r="VZI251"/>
      <c r="VZJ251"/>
      <c r="VZK251"/>
      <c r="VZL251"/>
      <c r="VZM251"/>
      <c r="VZN251"/>
      <c r="VZO251"/>
      <c r="VZP251"/>
      <c r="VZQ251"/>
      <c r="VZR251"/>
      <c r="VZS251"/>
      <c r="VZT251"/>
      <c r="VZU251"/>
      <c r="VZV251"/>
      <c r="VZW251"/>
      <c r="VZX251"/>
      <c r="VZY251"/>
      <c r="VZZ251"/>
      <c r="WAA251"/>
      <c r="WAB251"/>
      <c r="WAC251"/>
      <c r="WAD251"/>
      <c r="WAE251"/>
      <c r="WAF251"/>
      <c r="WAG251"/>
      <c r="WAH251"/>
      <c r="WAI251"/>
      <c r="WAJ251"/>
      <c r="WAK251"/>
      <c r="WAL251"/>
      <c r="WAM251"/>
      <c r="WAN251"/>
      <c r="WAO251"/>
      <c r="WAP251"/>
      <c r="WAQ251"/>
      <c r="WAR251"/>
      <c r="WAS251"/>
      <c r="WAT251"/>
      <c r="WAU251"/>
      <c r="WAV251"/>
      <c r="WAW251"/>
      <c r="WAX251"/>
      <c r="WAY251"/>
      <c r="WAZ251"/>
      <c r="WBA251"/>
      <c r="WBB251"/>
      <c r="WBC251"/>
      <c r="WBD251"/>
      <c r="WBE251"/>
      <c r="WBF251"/>
      <c r="WBG251"/>
      <c r="WBH251"/>
      <c r="WBI251"/>
      <c r="WBJ251"/>
      <c r="WBK251"/>
      <c r="WBL251"/>
      <c r="WBM251"/>
      <c r="WBN251"/>
      <c r="WBO251"/>
      <c r="WBP251"/>
      <c r="WBQ251"/>
      <c r="WBR251"/>
      <c r="WBS251"/>
      <c r="WBT251"/>
      <c r="WBU251"/>
      <c r="WBV251"/>
      <c r="WBW251"/>
      <c r="WBX251"/>
      <c r="WBY251"/>
      <c r="WBZ251"/>
      <c r="WCA251"/>
      <c r="WCB251"/>
      <c r="WCC251"/>
      <c r="WCD251"/>
      <c r="WCE251"/>
      <c r="WCF251"/>
      <c r="WCG251"/>
      <c r="WCH251"/>
      <c r="WCI251"/>
      <c r="WCJ251"/>
      <c r="WCK251"/>
      <c r="WCL251"/>
      <c r="WCM251"/>
      <c r="WCN251"/>
      <c r="WCO251"/>
      <c r="WCP251"/>
      <c r="WCQ251"/>
      <c r="WCR251"/>
      <c r="WCS251"/>
      <c r="WCT251"/>
      <c r="WCU251"/>
      <c r="WCV251"/>
      <c r="WCW251"/>
      <c r="WCX251"/>
      <c r="WCY251"/>
      <c r="WCZ251"/>
      <c r="WDA251"/>
      <c r="WDB251"/>
      <c r="WDC251"/>
      <c r="WDD251"/>
      <c r="WDE251"/>
      <c r="WDF251"/>
      <c r="WDG251"/>
      <c r="WDH251"/>
      <c r="WDI251"/>
      <c r="WDJ251"/>
      <c r="WDK251"/>
      <c r="WDL251"/>
      <c r="WDM251"/>
      <c r="WDN251"/>
      <c r="WDO251"/>
      <c r="WDP251"/>
      <c r="WDQ251"/>
      <c r="WDR251"/>
      <c r="WDS251"/>
      <c r="WDT251"/>
      <c r="WDU251"/>
      <c r="WDV251"/>
      <c r="WDW251"/>
      <c r="WDX251"/>
      <c r="WDY251"/>
      <c r="WDZ251"/>
      <c r="WEA251"/>
      <c r="WEB251"/>
      <c r="WEC251"/>
      <c r="WED251"/>
      <c r="WEE251"/>
      <c r="WEF251"/>
      <c r="WEG251"/>
      <c r="WEH251"/>
      <c r="WEI251"/>
      <c r="WEJ251"/>
      <c r="WEK251"/>
      <c r="WEL251"/>
      <c r="WEM251"/>
      <c r="WEN251"/>
      <c r="WEO251"/>
      <c r="WEP251"/>
      <c r="WEQ251"/>
      <c r="WER251"/>
      <c r="WES251"/>
      <c r="WET251"/>
      <c r="WEU251"/>
      <c r="WEV251"/>
      <c r="WEW251"/>
      <c r="WEX251"/>
      <c r="WEY251"/>
      <c r="WEZ251"/>
      <c r="WFA251"/>
      <c r="WFB251"/>
      <c r="WFC251"/>
      <c r="WFD251"/>
      <c r="WFE251"/>
      <c r="WFF251"/>
      <c r="WFG251"/>
      <c r="WFH251"/>
      <c r="WFI251"/>
      <c r="WFJ251"/>
      <c r="WFK251"/>
      <c r="WFL251"/>
      <c r="WFM251"/>
      <c r="WFN251"/>
      <c r="WFO251"/>
      <c r="WFP251"/>
      <c r="WFQ251"/>
      <c r="WFR251"/>
      <c r="WFS251"/>
      <c r="WFT251"/>
      <c r="WFU251"/>
      <c r="WFV251"/>
      <c r="WFW251"/>
      <c r="WFX251"/>
      <c r="WFY251"/>
      <c r="WFZ251"/>
      <c r="WGA251"/>
      <c r="WGB251"/>
      <c r="WGC251"/>
      <c r="WGD251"/>
      <c r="WGE251"/>
      <c r="WGF251"/>
      <c r="WGG251"/>
      <c r="WGH251"/>
      <c r="WGI251"/>
      <c r="WGJ251"/>
      <c r="WGK251"/>
      <c r="WGL251"/>
      <c r="WGM251"/>
      <c r="WGN251"/>
      <c r="WGO251"/>
      <c r="WGP251"/>
      <c r="WGQ251"/>
      <c r="WGR251"/>
      <c r="WGS251"/>
      <c r="WGT251"/>
      <c r="WGU251"/>
      <c r="WGV251"/>
      <c r="WGW251"/>
      <c r="WGX251"/>
      <c r="WGY251"/>
      <c r="WGZ251"/>
      <c r="WHA251"/>
      <c r="WHB251"/>
      <c r="WHC251"/>
      <c r="WHD251"/>
      <c r="WHE251"/>
      <c r="WHF251"/>
      <c r="WHG251"/>
      <c r="WHH251"/>
      <c r="WHI251"/>
      <c r="WHJ251"/>
      <c r="WHK251"/>
      <c r="WHL251"/>
      <c r="WHM251"/>
      <c r="WHN251"/>
      <c r="WHO251"/>
      <c r="WHP251"/>
      <c r="WHQ251"/>
      <c r="WHR251"/>
      <c r="WHS251"/>
      <c r="WHT251"/>
      <c r="WHU251"/>
      <c r="WHV251"/>
      <c r="WHW251"/>
      <c r="WHX251"/>
      <c r="WHY251"/>
      <c r="WHZ251"/>
      <c r="WIA251"/>
      <c r="WIB251"/>
      <c r="WIC251"/>
      <c r="WID251"/>
      <c r="WIE251"/>
      <c r="WIF251"/>
      <c r="WIG251"/>
      <c r="WIH251"/>
      <c r="WII251"/>
      <c r="WIJ251"/>
      <c r="WIK251"/>
      <c r="WIL251"/>
      <c r="WIM251"/>
      <c r="WIN251"/>
      <c r="WIO251"/>
      <c r="WIP251"/>
      <c r="WIQ251"/>
      <c r="WIR251"/>
      <c r="WIS251"/>
      <c r="WIT251"/>
      <c r="WIU251"/>
      <c r="WIV251"/>
      <c r="WIW251"/>
      <c r="WIX251"/>
      <c r="WIY251"/>
      <c r="WIZ251"/>
      <c r="WJA251"/>
      <c r="WJB251"/>
      <c r="WJC251"/>
      <c r="WJD251"/>
      <c r="WJE251"/>
      <c r="WJF251"/>
      <c r="WJG251"/>
      <c r="WJH251"/>
      <c r="WJI251"/>
      <c r="WJJ251"/>
      <c r="WJK251"/>
      <c r="WJL251"/>
      <c r="WJM251"/>
      <c r="WJN251"/>
      <c r="WJO251"/>
      <c r="WJP251"/>
      <c r="WJQ251"/>
      <c r="WJR251"/>
      <c r="WJS251"/>
      <c r="WJT251"/>
      <c r="WJU251"/>
      <c r="WJV251"/>
      <c r="WJW251"/>
      <c r="WJX251"/>
      <c r="WJY251"/>
      <c r="WJZ251"/>
      <c r="WKA251"/>
      <c r="WKB251"/>
      <c r="WKC251"/>
      <c r="WKD251"/>
      <c r="WKE251"/>
      <c r="WKF251"/>
      <c r="WKG251"/>
      <c r="WKH251"/>
      <c r="WKI251"/>
      <c r="WKJ251"/>
      <c r="WKK251"/>
      <c r="WKL251"/>
      <c r="WKM251"/>
      <c r="WKN251"/>
      <c r="WKO251"/>
      <c r="WKP251"/>
      <c r="WKQ251"/>
      <c r="WKR251"/>
      <c r="WKS251"/>
      <c r="WKT251"/>
      <c r="WKU251"/>
      <c r="WKV251"/>
      <c r="WKW251"/>
      <c r="WKX251"/>
      <c r="WKY251"/>
      <c r="WKZ251"/>
      <c r="WLA251"/>
      <c r="WLB251"/>
      <c r="WLC251"/>
      <c r="WLD251"/>
      <c r="WLE251"/>
      <c r="WLF251"/>
      <c r="WLG251"/>
      <c r="WLH251"/>
      <c r="WLI251"/>
      <c r="WLJ251"/>
      <c r="WLK251"/>
      <c r="WLL251"/>
      <c r="WLM251"/>
      <c r="WLN251"/>
      <c r="WLO251"/>
      <c r="WLP251"/>
      <c r="WLQ251"/>
      <c r="WLR251"/>
      <c r="WLS251"/>
      <c r="WLT251"/>
      <c r="WLU251"/>
      <c r="WLV251"/>
      <c r="WLW251"/>
      <c r="WLX251"/>
      <c r="WLY251"/>
      <c r="WLZ251"/>
      <c r="WMA251"/>
      <c r="WMB251"/>
      <c r="WMC251"/>
      <c r="WMD251"/>
      <c r="WME251"/>
      <c r="WMF251"/>
      <c r="WMG251"/>
      <c r="WMH251"/>
      <c r="WMI251"/>
      <c r="WMJ251"/>
      <c r="WMK251"/>
      <c r="WML251"/>
      <c r="WMM251"/>
      <c r="WMN251"/>
      <c r="WMO251"/>
      <c r="WMP251"/>
      <c r="WMQ251"/>
      <c r="WMR251"/>
      <c r="WMS251"/>
      <c r="WMT251"/>
      <c r="WMU251"/>
      <c r="WMV251"/>
      <c r="WMW251"/>
      <c r="WMX251"/>
      <c r="WMY251"/>
      <c r="WMZ251"/>
      <c r="WNA251"/>
      <c r="WNB251"/>
      <c r="WNC251"/>
      <c r="WND251"/>
      <c r="WNE251"/>
      <c r="WNF251"/>
      <c r="WNG251"/>
      <c r="WNH251"/>
      <c r="WNI251"/>
      <c r="WNJ251"/>
      <c r="WNK251"/>
      <c r="WNL251"/>
      <c r="WNM251"/>
      <c r="WNN251"/>
      <c r="WNO251"/>
      <c r="WNP251"/>
      <c r="WNQ251"/>
      <c r="WNR251"/>
      <c r="WNS251"/>
      <c r="WNT251"/>
      <c r="WNU251"/>
      <c r="WNV251"/>
      <c r="WNW251"/>
      <c r="WNX251"/>
      <c r="WNY251"/>
      <c r="WNZ251"/>
      <c r="WOA251"/>
      <c r="WOB251"/>
      <c r="WOC251"/>
      <c r="WOD251"/>
      <c r="WOE251"/>
      <c r="WOF251"/>
      <c r="WOG251"/>
      <c r="WOH251"/>
      <c r="WOI251"/>
      <c r="WOJ251"/>
      <c r="WOK251"/>
      <c r="WOL251"/>
      <c r="WOM251"/>
      <c r="WON251"/>
      <c r="WOO251"/>
      <c r="WOP251"/>
      <c r="WOQ251"/>
      <c r="WOR251"/>
      <c r="WOS251"/>
      <c r="WOT251"/>
      <c r="WOU251"/>
      <c r="WOV251"/>
      <c r="WOW251"/>
      <c r="WOX251"/>
      <c r="WOY251"/>
      <c r="WOZ251"/>
      <c r="WPA251"/>
      <c r="WPB251"/>
      <c r="WPC251"/>
      <c r="WPD251"/>
      <c r="WPE251"/>
      <c r="WPF251"/>
      <c r="WPG251"/>
      <c r="WPH251"/>
      <c r="WPI251"/>
      <c r="WPJ251"/>
      <c r="WPK251"/>
      <c r="WPL251"/>
      <c r="WPM251"/>
      <c r="WPN251"/>
      <c r="WPO251"/>
      <c r="WPP251"/>
      <c r="WPQ251"/>
      <c r="WPR251"/>
      <c r="WPS251"/>
      <c r="WPT251"/>
      <c r="WPU251"/>
      <c r="WPV251"/>
      <c r="WPW251"/>
      <c r="WPX251"/>
      <c r="WPY251"/>
      <c r="WPZ251"/>
      <c r="WQA251"/>
      <c r="WQB251"/>
      <c r="WQC251"/>
      <c r="WQD251"/>
      <c r="WQE251"/>
      <c r="WQF251"/>
      <c r="WQG251"/>
      <c r="WQH251"/>
      <c r="WQI251"/>
      <c r="WQJ251"/>
      <c r="WQK251"/>
      <c r="WQL251"/>
      <c r="WQM251"/>
      <c r="WQN251"/>
      <c r="WQO251"/>
      <c r="WQP251"/>
      <c r="WQQ251"/>
      <c r="WQR251"/>
      <c r="WQS251"/>
      <c r="WQT251"/>
      <c r="WQU251"/>
      <c r="WQV251"/>
      <c r="WQW251"/>
      <c r="WQX251"/>
      <c r="WQY251"/>
      <c r="WQZ251"/>
      <c r="WRA251"/>
      <c r="WRB251"/>
      <c r="WRC251"/>
      <c r="WRD251"/>
      <c r="WRE251"/>
      <c r="WRF251"/>
      <c r="WRG251"/>
      <c r="WRH251"/>
      <c r="WRI251"/>
      <c r="WRJ251"/>
      <c r="WRK251"/>
      <c r="WRL251"/>
      <c r="WRM251"/>
      <c r="WRN251"/>
      <c r="WRO251"/>
      <c r="WRP251"/>
      <c r="WRQ251"/>
      <c r="WRR251"/>
      <c r="WRS251"/>
      <c r="WRT251"/>
      <c r="WRU251"/>
      <c r="WRV251"/>
      <c r="WRW251"/>
      <c r="WRX251"/>
      <c r="WRY251"/>
      <c r="WRZ251"/>
      <c r="WSA251"/>
      <c r="WSB251"/>
      <c r="WSC251"/>
      <c r="WSD251"/>
      <c r="WSE251"/>
      <c r="WSF251"/>
      <c r="WSG251"/>
      <c r="WSH251"/>
      <c r="WSI251"/>
      <c r="WSJ251"/>
      <c r="WSK251"/>
      <c r="WSL251"/>
      <c r="WSM251"/>
      <c r="WSN251"/>
      <c r="WSO251"/>
      <c r="WSP251"/>
      <c r="WSQ251"/>
      <c r="WSR251"/>
      <c r="WSS251"/>
      <c r="WST251"/>
      <c r="WSU251"/>
      <c r="WSV251"/>
      <c r="WSW251"/>
      <c r="WSX251"/>
      <c r="WSY251"/>
      <c r="WSZ251"/>
      <c r="WTA251"/>
      <c r="WTB251"/>
      <c r="WTC251"/>
      <c r="WTD251"/>
      <c r="WTE251"/>
      <c r="WTF251"/>
      <c r="WTG251"/>
      <c r="WTH251"/>
      <c r="WTI251"/>
      <c r="WTJ251"/>
      <c r="WTK251"/>
      <c r="WTL251"/>
      <c r="WTM251"/>
      <c r="WTN251"/>
      <c r="WTO251"/>
      <c r="WTP251"/>
      <c r="WTQ251"/>
      <c r="WTR251"/>
      <c r="WTS251"/>
      <c r="WTT251"/>
      <c r="WTU251"/>
      <c r="WTV251"/>
      <c r="WTW251"/>
      <c r="WTX251"/>
      <c r="WTY251"/>
      <c r="WTZ251"/>
      <c r="WUA251"/>
      <c r="WUB251"/>
      <c r="WUC251"/>
      <c r="WUD251"/>
      <c r="WUE251"/>
      <c r="WUF251"/>
      <c r="WUG251"/>
      <c r="WUH251"/>
      <c r="WUI251"/>
      <c r="WUJ251"/>
      <c r="WUK251"/>
      <c r="WUL251"/>
      <c r="WUM251"/>
      <c r="WUN251"/>
      <c r="WUO251"/>
      <c r="WUP251"/>
      <c r="WUQ251"/>
      <c r="WUR251"/>
      <c r="WUS251"/>
      <c r="WUT251"/>
      <c r="WUU251"/>
      <c r="WUV251"/>
      <c r="WUW251"/>
      <c r="WUX251"/>
      <c r="WUY251"/>
      <c r="WUZ251"/>
      <c r="WVA251"/>
      <c r="WVB251"/>
      <c r="WVC251"/>
      <c r="WVD251"/>
      <c r="WVE251"/>
      <c r="WVF251"/>
      <c r="WVG251"/>
      <c r="WVH251"/>
      <c r="WVI251"/>
      <c r="WVJ251"/>
      <c r="WVK251"/>
      <c r="WVL251"/>
      <c r="WVM251"/>
      <c r="WVN251"/>
      <c r="WVO251"/>
      <c r="WVP251"/>
      <c r="WVQ251"/>
      <c r="WVR251"/>
      <c r="WVS251"/>
      <c r="WVT251"/>
      <c r="WVU251"/>
      <c r="WVV251"/>
      <c r="WVW251"/>
      <c r="WVX251"/>
      <c r="WVY251"/>
      <c r="WVZ251"/>
      <c r="WWA251"/>
      <c r="WWB251"/>
      <c r="WWC251"/>
      <c r="WWD251"/>
      <c r="WWE251"/>
      <c r="WWF251"/>
      <c r="WWG251"/>
      <c r="WWH251"/>
      <c r="WWI251"/>
      <c r="WWJ251"/>
      <c r="WWK251"/>
      <c r="WWL251"/>
      <c r="WWM251"/>
      <c r="WWN251"/>
      <c r="WWO251"/>
      <c r="WWP251"/>
      <c r="WWQ251"/>
      <c r="WWR251"/>
      <c r="WWS251"/>
      <c r="WWT251"/>
      <c r="WWU251"/>
      <c r="WWV251"/>
      <c r="WWW251"/>
      <c r="WWX251"/>
      <c r="WWY251"/>
      <c r="WWZ251"/>
      <c r="WXA251"/>
      <c r="WXB251"/>
      <c r="WXC251"/>
      <c r="WXD251"/>
      <c r="WXE251"/>
      <c r="WXF251"/>
      <c r="WXG251"/>
      <c r="WXH251"/>
      <c r="WXI251"/>
      <c r="WXJ251"/>
      <c r="WXK251"/>
      <c r="WXL251"/>
      <c r="WXM251"/>
      <c r="WXN251"/>
      <c r="WXO251"/>
      <c r="WXP251"/>
      <c r="WXQ251"/>
      <c r="WXR251"/>
      <c r="WXS251"/>
      <c r="WXT251"/>
      <c r="WXU251"/>
      <c r="WXV251"/>
      <c r="WXW251"/>
      <c r="WXX251"/>
      <c r="WXY251"/>
      <c r="WXZ251"/>
      <c r="WYA251"/>
      <c r="WYB251"/>
      <c r="WYC251"/>
      <c r="WYD251"/>
      <c r="WYE251"/>
      <c r="WYF251"/>
      <c r="WYG251"/>
      <c r="WYH251"/>
      <c r="WYI251"/>
      <c r="WYJ251"/>
      <c r="WYK251"/>
      <c r="WYL251"/>
      <c r="WYM251"/>
      <c r="WYN251"/>
      <c r="WYO251"/>
      <c r="WYP251"/>
      <c r="WYQ251"/>
      <c r="WYR251"/>
      <c r="WYS251"/>
      <c r="WYT251"/>
      <c r="WYU251"/>
      <c r="WYV251"/>
      <c r="WYW251"/>
      <c r="WYX251"/>
      <c r="WYY251"/>
      <c r="WYZ251"/>
      <c r="WZA251"/>
      <c r="WZB251"/>
      <c r="WZC251"/>
      <c r="WZD251"/>
      <c r="WZE251"/>
      <c r="WZF251"/>
      <c r="WZG251"/>
      <c r="WZH251"/>
      <c r="WZI251"/>
      <c r="WZJ251"/>
      <c r="WZK251"/>
      <c r="WZL251"/>
      <c r="WZM251"/>
      <c r="WZN251"/>
      <c r="WZO251"/>
      <c r="WZP251"/>
      <c r="WZQ251"/>
      <c r="WZR251"/>
      <c r="WZS251"/>
      <c r="WZT251"/>
      <c r="WZU251"/>
      <c r="WZV251"/>
      <c r="WZW251"/>
      <c r="WZX251"/>
      <c r="WZY251"/>
      <c r="WZZ251"/>
      <c r="XAA251"/>
      <c r="XAB251"/>
      <c r="XAC251"/>
      <c r="XAD251"/>
      <c r="XAE251"/>
      <c r="XAF251"/>
      <c r="XAG251"/>
      <c r="XAH251"/>
      <c r="XAI251"/>
      <c r="XAJ251"/>
      <c r="XAK251"/>
      <c r="XAL251"/>
      <c r="XAM251"/>
      <c r="XAN251"/>
      <c r="XAO251"/>
      <c r="XAP251"/>
      <c r="XAQ251"/>
      <c r="XAR251"/>
      <c r="XAS251"/>
      <c r="XAT251"/>
      <c r="XAU251"/>
      <c r="XAV251"/>
      <c r="XAW251"/>
      <c r="XAX251"/>
      <c r="XAY251"/>
      <c r="XAZ251"/>
      <c r="XBA251"/>
      <c r="XBB251"/>
      <c r="XBC251"/>
      <c r="XBD251"/>
      <c r="XBE251"/>
      <c r="XBF251"/>
      <c r="XBG251"/>
      <c r="XBH251"/>
      <c r="XBI251"/>
      <c r="XBJ251"/>
      <c r="XBK251"/>
      <c r="XBL251"/>
      <c r="XBM251"/>
      <c r="XBN251"/>
      <c r="XBO251"/>
      <c r="XBP251"/>
      <c r="XBQ251"/>
      <c r="XBR251"/>
      <c r="XBS251"/>
      <c r="XBT251"/>
      <c r="XBU251"/>
      <c r="XBV251"/>
      <c r="XBW251"/>
      <c r="XBX251"/>
      <c r="XBY251"/>
      <c r="XBZ251"/>
      <c r="XCA251"/>
      <c r="XCB251"/>
      <c r="XCC251"/>
      <c r="XCD251"/>
      <c r="XCE251"/>
      <c r="XCF251"/>
      <c r="XCG251"/>
      <c r="XCH251"/>
      <c r="XCI251"/>
      <c r="XCJ251"/>
      <c r="XCK251"/>
      <c r="XCL251"/>
      <c r="XCM251"/>
      <c r="XCN251"/>
      <c r="XCO251"/>
      <c r="XCP251"/>
      <c r="XCQ251"/>
      <c r="XCR251"/>
      <c r="XCS251"/>
      <c r="XCT251"/>
      <c r="XCU251"/>
      <c r="XCV251"/>
      <c r="XCW251"/>
      <c r="XCX251"/>
      <c r="XCY251"/>
      <c r="XCZ251"/>
      <c r="XDA251"/>
      <c r="XDB251"/>
      <c r="XDC251"/>
      <c r="XDD251"/>
      <c r="XDE251"/>
      <c r="XDF251"/>
      <c r="XDG251"/>
      <c r="XDH251"/>
      <c r="XDI251"/>
      <c r="XDJ251"/>
      <c r="XDK251"/>
      <c r="XDL251"/>
      <c r="XDM251"/>
      <c r="XDN251"/>
      <c r="XDO251"/>
      <c r="XDP251"/>
      <c r="XDQ251"/>
      <c r="XDR251"/>
      <c r="XDS251"/>
      <c r="XDT251"/>
      <c r="XDU251"/>
      <c r="XDV251"/>
      <c r="XDW251"/>
      <c r="XDX251"/>
      <c r="XDY251"/>
      <c r="XDZ251"/>
      <c r="XEA251"/>
      <c r="XEB251"/>
      <c r="XEC251"/>
      <c r="XED251"/>
      <c r="XEE251"/>
      <c r="XEF251"/>
      <c r="XEG251"/>
      <c r="XEH251"/>
      <c r="XEI251"/>
      <c r="XEJ251"/>
      <c r="XEK251"/>
      <c r="XEL251"/>
      <c r="XEM251"/>
      <c r="XEN251"/>
      <c r="XEO251"/>
      <c r="XEP251"/>
      <c r="XEQ251"/>
      <c r="XER251"/>
      <c r="XES251"/>
      <c r="XET251"/>
      <c r="XEU251"/>
      <c r="XEV251"/>
      <c r="XEW251"/>
      <c r="XEX251"/>
      <c r="XEY251"/>
      <c r="XEZ251"/>
      <c r="XFA251"/>
      <c r="XFB251"/>
      <c r="XFC251"/>
    </row>
    <row r="252" spans="1:16383" ht="15" customHeight="1" x14ac:dyDescent="0.25">
      <c r="A252" s="233">
        <v>2701020037</v>
      </c>
      <c r="B252" s="233">
        <v>2701020082</v>
      </c>
      <c r="C252" s="234" t="s">
        <v>8684</v>
      </c>
      <c r="D252" s="287">
        <v>107208</v>
      </c>
      <c r="E252" s="287">
        <f>IFERROR(IFERROR(VLOOKUP(B252,[1]Planilha1!$A$4:$C$277,3,0),VLOOKUP(A252,[1]Planilha1!$A$4:$C$277,3,0)),0)</f>
        <v>27876</v>
      </c>
      <c r="F252" s="287">
        <f>IFERROR(IFERROR(VLOOKUP(A252,[2]Planilha1!$A$4:$C$258,3,0),VLOOKUP(B252,[2]Planilha1!$A$4:$C$258,3,0)),0)</f>
        <v>0</v>
      </c>
      <c r="G252" s="287">
        <f>IFERROR(IFERROR(VLOOKUP(A252,[1]Planilha1!$A$4:$D$277,4,0),VLOOKUP(B252,[1]Planilha1!$A$4:$D$277,4,0)),0)</f>
        <v>31740</v>
      </c>
      <c r="H252" s="287">
        <f t="shared" si="35"/>
        <v>103344</v>
      </c>
      <c r="I252" s="235" t="s">
        <v>108</v>
      </c>
      <c r="J252" s="236">
        <v>1</v>
      </c>
      <c r="K252" s="237">
        <f>VLOOKUP(A252,CONT_ANTE!A:D,4,0)</f>
        <v>92908</v>
      </c>
      <c r="L252" s="237" t="str">
        <f t="shared" si="32"/>
        <v>!@##@!</v>
      </c>
      <c r="M252" s="238">
        <f>IFERROR(VLOOKUP(A252,CONTAGEM!B:G,6,0),VLOOKUP(B252,CONTAGEM!B:G,6,0))</f>
        <v>88732</v>
      </c>
      <c r="N252" s="293">
        <f t="shared" si="33"/>
        <v>49860.007113850756</v>
      </c>
      <c r="O252" s="238">
        <f>SUMIF(SISTEMA!B:B,A252,SISTEMA!I:I)/J252</f>
        <v>0</v>
      </c>
      <c r="P252" s="238">
        <f>SUMIF(SISTEMA!B:B,B252,SISTEMA!I:I)</f>
        <v>103344</v>
      </c>
      <c r="Q252" s="239">
        <f t="shared" si="41"/>
        <v>103344</v>
      </c>
      <c r="R252" s="238">
        <f t="shared" si="34"/>
        <v>58070.736320310512</v>
      </c>
      <c r="S252" s="237">
        <f>IFERROR(VLOOKUP(A252,DIF_ANTE!A:D,4,0),"0")/J252</f>
        <v>-14300</v>
      </c>
      <c r="T252" s="240">
        <f t="shared" si="36"/>
        <v>-14612</v>
      </c>
      <c r="U252" s="241">
        <f t="shared" si="37"/>
        <v>-312</v>
      </c>
      <c r="V252" s="242">
        <f>IFERROR(VLOOKUP(A252,CUSTO!A:C,3,0),VLOOKUP(B252,CUSTO!A:C,3,0))</f>
        <v>0.56191686329453583</v>
      </c>
      <c r="W252" s="242">
        <f t="shared" si="38"/>
        <v>-8210.7292064597568</v>
      </c>
      <c r="X252" s="245">
        <f t="shared" si="39"/>
        <v>-0.14139185632450843</v>
      </c>
      <c r="Y252" s="242">
        <f t="shared" si="40"/>
        <v>-175.31806134789517</v>
      </c>
      <c r="Z252" s="261" t="s">
        <v>490</v>
      </c>
    </row>
    <row r="253" spans="1:16383" s="151" customFormat="1" ht="15" customHeight="1" x14ac:dyDescent="0.25">
      <c r="A253" s="233">
        <v>2701020060</v>
      </c>
      <c r="B253" s="233">
        <v>2701020084</v>
      </c>
      <c r="C253" s="234" t="s">
        <v>5408</v>
      </c>
      <c r="D253" s="287">
        <v>0</v>
      </c>
      <c r="E253" s="287">
        <f>IFERROR(IFERROR(VLOOKUP(B253,[1]Planilha1!$A$4:$C$277,3,0),VLOOKUP(A253,[1]Planilha1!$A$4:$C$277,3,0)),0)</f>
        <v>0</v>
      </c>
      <c r="F253" s="287">
        <f>IFERROR(IFERROR(VLOOKUP(A253,[2]Planilha1!$A$4:$C$258,3,0),VLOOKUP(B253,[2]Planilha1!$A$4:$C$258,3,0)),0)</f>
        <v>0</v>
      </c>
      <c r="G253" s="287">
        <f>IFERROR(IFERROR(VLOOKUP(A253,[1]Planilha1!$A$4:$D$277,4,0),VLOOKUP(B253,[1]Planilha1!$A$4:$D$277,4,0)),0)</f>
        <v>0</v>
      </c>
      <c r="H253" s="287">
        <f t="shared" si="35"/>
        <v>0</v>
      </c>
      <c r="I253" s="235" t="s">
        <v>108</v>
      </c>
      <c r="J253" s="236">
        <v>1</v>
      </c>
      <c r="K253" s="237">
        <f>VLOOKUP(A253,CONT_ANTE!A:D,4,0)</f>
        <v>0</v>
      </c>
      <c r="L253" s="237" t="str">
        <f t="shared" si="32"/>
        <v>ok</v>
      </c>
      <c r="M253" s="238">
        <f>IFERROR(VLOOKUP(A253,CONTAGEM!B:G,6,0),VLOOKUP(B253,CONTAGEM!B:G,6,0))</f>
        <v>0</v>
      </c>
      <c r="N253" s="293">
        <f t="shared" si="33"/>
        <v>0</v>
      </c>
      <c r="O253" s="238">
        <f>SUMIF(SISTEMA!B:B,A253,SISTEMA!I:I)/J253</f>
        <v>0</v>
      </c>
      <c r="P253" s="238">
        <f>SUMIF(SISTEMA!B:B,B253,SISTEMA!I:I)</f>
        <v>0</v>
      </c>
      <c r="Q253" s="239">
        <f t="shared" si="41"/>
        <v>0</v>
      </c>
      <c r="R253" s="238">
        <f t="shared" si="34"/>
        <v>0</v>
      </c>
      <c r="S253" s="237">
        <f>IFERROR(VLOOKUP(A253,DIF_ANTE!A:D,4,0),"0")/J253</f>
        <v>0</v>
      </c>
      <c r="T253" s="240">
        <f t="shared" si="36"/>
        <v>0</v>
      </c>
      <c r="U253" s="241">
        <f t="shared" si="37"/>
        <v>0</v>
      </c>
      <c r="V253" s="242" t="e">
        <f>IFERROR(VLOOKUP(A253,CUSTO!A:C,3,0),VLOOKUP(B253,CUSTO!A:C,3,0))</f>
        <v>#N/A</v>
      </c>
      <c r="W253" s="242">
        <f t="shared" si="38"/>
        <v>0</v>
      </c>
      <c r="X253" s="245" t="str">
        <f t="shared" si="39"/>
        <v/>
      </c>
      <c r="Y253" s="242" t="str">
        <f t="shared" si="40"/>
        <v>-</v>
      </c>
      <c r="Z253" s="243" t="s">
        <v>490</v>
      </c>
    </row>
    <row r="254" spans="1:16383" ht="15" customHeight="1" x14ac:dyDescent="0.25">
      <c r="A254" s="233">
        <v>2701020061</v>
      </c>
      <c r="B254" s="233">
        <v>2701020114</v>
      </c>
      <c r="C254" s="234" t="s">
        <v>5411</v>
      </c>
      <c r="D254" s="287">
        <v>0</v>
      </c>
      <c r="E254" s="287">
        <f>IFERROR(IFERROR(VLOOKUP(B254,[1]Planilha1!$A$4:$C$277,3,0),VLOOKUP(A254,[1]Planilha1!$A$4:$C$277,3,0)),0)</f>
        <v>0</v>
      </c>
      <c r="F254" s="287">
        <f>IFERROR(IFERROR(VLOOKUP(A254,[2]Planilha1!$A$4:$C$258,3,0),VLOOKUP(B254,[2]Planilha1!$A$4:$C$258,3,0)),0)</f>
        <v>0</v>
      </c>
      <c r="G254" s="287">
        <f>IFERROR(IFERROR(VLOOKUP(A254,[1]Planilha1!$A$4:$D$277,4,0),VLOOKUP(B254,[1]Planilha1!$A$4:$D$277,4,0)),0)</f>
        <v>0</v>
      </c>
      <c r="H254" s="287">
        <f t="shared" si="35"/>
        <v>0</v>
      </c>
      <c r="I254" s="235" t="s">
        <v>108</v>
      </c>
      <c r="J254" s="236">
        <v>1</v>
      </c>
      <c r="K254" s="237">
        <f>VLOOKUP(A254,CONT_ANTE!A:D,4,0)</f>
        <v>0</v>
      </c>
      <c r="L254" s="237" t="str">
        <f t="shared" si="32"/>
        <v>ok</v>
      </c>
      <c r="M254" s="238">
        <f>IFERROR(VLOOKUP(A254,CONTAGEM!B:G,6,0),VLOOKUP(B254,CONTAGEM!B:G,6,0))</f>
        <v>0</v>
      </c>
      <c r="N254" s="293">
        <f t="shared" si="33"/>
        <v>0</v>
      </c>
      <c r="O254" s="238">
        <f>SUMIF(SISTEMA!B:B,A254,SISTEMA!I:I)/J254</f>
        <v>0</v>
      </c>
      <c r="P254" s="238">
        <f>SUMIF(SISTEMA!B:B,B254,SISTEMA!I:I)</f>
        <v>0</v>
      </c>
      <c r="Q254" s="239">
        <f t="shared" si="41"/>
        <v>0</v>
      </c>
      <c r="R254" s="238">
        <f t="shared" si="34"/>
        <v>0</v>
      </c>
      <c r="S254" s="237">
        <f>IFERROR(VLOOKUP(A254,DIF_ANTE!A:D,4,0),"0")/J254</f>
        <v>0</v>
      </c>
      <c r="T254" s="240">
        <f t="shared" si="36"/>
        <v>0</v>
      </c>
      <c r="U254" s="241">
        <f t="shared" si="37"/>
        <v>0</v>
      </c>
      <c r="V254" s="242" t="e">
        <f>IFERROR(VLOOKUP(A254,CUSTO!A:C,3,0),VLOOKUP(B254,CUSTO!A:C,3,0))</f>
        <v>#N/A</v>
      </c>
      <c r="W254" s="242">
        <f t="shared" si="38"/>
        <v>0</v>
      </c>
      <c r="X254" s="245" t="str">
        <f t="shared" si="39"/>
        <v/>
      </c>
      <c r="Y254" s="242" t="str">
        <f t="shared" si="40"/>
        <v>-</v>
      </c>
      <c r="Z254" s="243" t="s">
        <v>490</v>
      </c>
    </row>
    <row r="255" spans="1:16383" ht="15" customHeight="1" x14ac:dyDescent="0.25">
      <c r="A255" s="233">
        <v>2701020036</v>
      </c>
      <c r="B255" s="233">
        <v>2701020081</v>
      </c>
      <c r="C255" s="234" t="s">
        <v>5407</v>
      </c>
      <c r="D255" s="287">
        <v>51967</v>
      </c>
      <c r="E255" s="287">
        <f>IFERROR(IFERROR(VLOOKUP(B255,[1]Planilha1!$A$4:$C$277,3,0),VLOOKUP(A255,[1]Planilha1!$A$4:$C$277,3,0)),0)</f>
        <v>23830</v>
      </c>
      <c r="F255" s="287">
        <f>IFERROR(IFERROR(VLOOKUP(A255,[2]Planilha1!$A$4:$C$258,3,0),VLOOKUP(B255,[2]Planilha1!$A$4:$C$258,3,0)),0)</f>
        <v>12100</v>
      </c>
      <c r="G255" s="287">
        <f>IFERROR(IFERROR(VLOOKUP(A255,[1]Planilha1!$A$4:$D$277,4,0),VLOOKUP(B255,[1]Planilha1!$A$4:$D$277,4,0)),0)</f>
        <v>35930</v>
      </c>
      <c r="H255" s="287">
        <f t="shared" si="35"/>
        <v>39867</v>
      </c>
      <c r="I255" s="235" t="s">
        <v>108</v>
      </c>
      <c r="J255" s="236">
        <v>1</v>
      </c>
      <c r="K255" s="237">
        <f>VLOOKUP(A255,CONT_ANTE!A:D,4,0)</f>
        <v>49069</v>
      </c>
      <c r="L255" s="237" t="str">
        <f t="shared" si="32"/>
        <v>ok</v>
      </c>
      <c r="M255" s="238">
        <f>IFERROR(VLOOKUP(A255,CONTAGEM!B:G,6,0),VLOOKUP(B255,CONTAGEM!B:G,6,0))</f>
        <v>34394</v>
      </c>
      <c r="N255" s="293">
        <f t="shared" si="33"/>
        <v>21360.243832504213</v>
      </c>
      <c r="O255" s="238">
        <f>SUMIF(SISTEMA!B:B,A255,SISTEMA!I:I)/J255</f>
        <v>0</v>
      </c>
      <c r="P255" s="238">
        <f>SUMIF(SISTEMA!B:B,B255,SISTEMA!I:I)</f>
        <v>39867</v>
      </c>
      <c r="Q255" s="239">
        <f t="shared" si="41"/>
        <v>39867</v>
      </c>
      <c r="R255" s="238">
        <f t="shared" si="34"/>
        <v>24759.226634600382</v>
      </c>
      <c r="S255" s="237">
        <f>IFERROR(VLOOKUP(A255,DIF_ANTE!A:D,4,0),"0")/J255</f>
        <v>-2898</v>
      </c>
      <c r="T255" s="240">
        <f t="shared" si="36"/>
        <v>-5473</v>
      </c>
      <c r="U255" s="241">
        <f t="shared" si="37"/>
        <v>-2575</v>
      </c>
      <c r="V255" s="242">
        <f>IFERROR(VLOOKUP(A255,CUSTO!A:C,3,0),VLOOKUP(B255,CUSTO!A:C,3,0))</f>
        <v>0.62104564262674344</v>
      </c>
      <c r="W255" s="242">
        <f t="shared" si="38"/>
        <v>-3398.9828020961668</v>
      </c>
      <c r="X255" s="245">
        <f t="shared" si="39"/>
        <v>-0.13728146085735068</v>
      </c>
      <c r="Y255" s="242">
        <f t="shared" si="40"/>
        <v>-1599.1925297638643</v>
      </c>
      <c r="Z255" s="261" t="s">
        <v>490</v>
      </c>
    </row>
    <row r="256" spans="1:16383" ht="15" customHeight="1" x14ac:dyDescent="0.25">
      <c r="A256" s="233">
        <v>2701020035</v>
      </c>
      <c r="B256" s="233">
        <v>2701020109</v>
      </c>
      <c r="C256" s="234" t="s">
        <v>5401</v>
      </c>
      <c r="D256" s="287">
        <v>127302</v>
      </c>
      <c r="E256" s="287">
        <f>IFERROR(IFERROR(VLOOKUP(B256,[1]Planilha1!$A$4:$C$277,3,0),VLOOKUP(A256,[1]Planilha1!$A$4:$C$277,3,0)),0)</f>
        <v>24406</v>
      </c>
      <c r="F256" s="287">
        <f>IFERROR(IFERROR(VLOOKUP(A256,[2]Planilha1!$A$4:$C$258,3,0),VLOOKUP(B256,[2]Planilha1!$A$4:$C$258,3,0)),0)</f>
        <v>17228</v>
      </c>
      <c r="G256" s="287">
        <f>IFERROR(IFERROR(VLOOKUP(A256,[1]Planilha1!$A$4:$D$277,4,0),VLOOKUP(B256,[1]Planilha1!$A$4:$D$277,4,0)),0)</f>
        <v>41634</v>
      </c>
      <c r="H256" s="287">
        <f t="shared" si="35"/>
        <v>110074</v>
      </c>
      <c r="I256" s="235" t="s">
        <v>108</v>
      </c>
      <c r="J256" s="236">
        <v>1</v>
      </c>
      <c r="K256" s="237">
        <f>VLOOKUP(A256,CONT_ANTE!A:D,4,0)</f>
        <v>129681</v>
      </c>
      <c r="L256" s="237" t="str">
        <f t="shared" ref="L256:L319" si="42">IF(AND(F256=0,K256&lt;&gt;M256),"!@##@!","ok")</f>
        <v>ok</v>
      </c>
      <c r="M256" s="238">
        <f>IFERROR(VLOOKUP(A256,CONTAGEM!B:G,6,0),VLOOKUP(B256,CONTAGEM!B:G,6,0))</f>
        <v>109417</v>
      </c>
      <c r="N256" s="293">
        <f t="shared" ref="N256:N319" si="43">IFERROR(SUM(M256*V256),0)</f>
        <v>67953.037761415224</v>
      </c>
      <c r="O256" s="238">
        <f>SUMIF(SISTEMA!B:B,A256,SISTEMA!I:I)/J256</f>
        <v>0</v>
      </c>
      <c r="P256" s="238">
        <f>SUMIF(SISTEMA!B:B,B256,SISTEMA!I:I)</f>
        <v>110074</v>
      </c>
      <c r="Q256" s="239">
        <f t="shared" si="41"/>
        <v>110074</v>
      </c>
      <c r="R256" s="238">
        <f t="shared" ref="R256:R319" si="44">IFERROR(SUM(Q256*V256),0)</f>
        <v>68361.065269108265</v>
      </c>
      <c r="S256" s="237">
        <f>IFERROR(VLOOKUP(A256,DIF_ANTE!A:D,4,0),"0")/J256</f>
        <v>2379</v>
      </c>
      <c r="T256" s="240">
        <f t="shared" si="36"/>
        <v>-657</v>
      </c>
      <c r="U256" s="241">
        <f t="shared" si="37"/>
        <v>-3036</v>
      </c>
      <c r="V256" s="242">
        <f>IFERROR(VLOOKUP(A256,CUSTO!A:C,3,0),VLOOKUP(B256,CUSTO!A:C,3,0))</f>
        <v>0.62104643484481592</v>
      </c>
      <c r="W256" s="242">
        <f t="shared" si="38"/>
        <v>-408.02750769304407</v>
      </c>
      <c r="X256" s="245">
        <f t="shared" si="39"/>
        <v>-5.9687119574104693E-3</v>
      </c>
      <c r="Y256" s="242">
        <f t="shared" si="40"/>
        <v>-1885.496976188861</v>
      </c>
      <c r="Z256" s="261" t="s">
        <v>490</v>
      </c>
    </row>
    <row r="257" spans="1:28" ht="15" customHeight="1" x14ac:dyDescent="0.25">
      <c r="A257" s="233">
        <v>2701020062</v>
      </c>
      <c r="B257" s="233">
        <v>2701020083</v>
      </c>
      <c r="C257" s="234" t="s">
        <v>5397</v>
      </c>
      <c r="D257" s="287">
        <v>6736</v>
      </c>
      <c r="E257" s="287">
        <f>IFERROR(IFERROR(VLOOKUP(B257,[1]Planilha1!$A$4:$C$277,3,0),VLOOKUP(A257,[1]Planilha1!$A$4:$C$277,3,0)),0)</f>
        <v>0</v>
      </c>
      <c r="F257" s="287">
        <f>IFERROR(IFERROR(VLOOKUP(A257,[2]Planilha1!$A$4:$C$258,3,0),VLOOKUP(B257,[2]Planilha1!$A$4:$C$258,3,0)),0)</f>
        <v>0</v>
      </c>
      <c r="G257" s="287">
        <f>IFERROR(IFERROR(VLOOKUP(A257,[1]Planilha1!$A$4:$D$277,4,0),VLOOKUP(B257,[1]Planilha1!$A$4:$D$277,4,0)),0)</f>
        <v>0</v>
      </c>
      <c r="H257" s="287">
        <f t="shared" ref="H257:H320" si="45">D257+E257-G257</f>
        <v>6736</v>
      </c>
      <c r="I257" s="235" t="s">
        <v>108</v>
      </c>
      <c r="J257" s="236">
        <v>1</v>
      </c>
      <c r="K257" s="237">
        <f>VLOOKUP(A257,CONT_ANTE!A:D,4,0)</f>
        <v>0</v>
      </c>
      <c r="L257" s="237" t="str">
        <f t="shared" si="42"/>
        <v>ok</v>
      </c>
      <c r="M257" s="238">
        <f>IFERROR(VLOOKUP(A257,CONTAGEM!B:G,6,0),VLOOKUP(B257,CONTAGEM!B:G,6,0))</f>
        <v>0</v>
      </c>
      <c r="N257" s="293">
        <f t="shared" si="43"/>
        <v>0</v>
      </c>
      <c r="O257" s="238">
        <f>SUMIF(SISTEMA!B:B,A257,SISTEMA!I:I)/J257</f>
        <v>0</v>
      </c>
      <c r="P257" s="238">
        <f>SUMIF(SISTEMA!B:B,B257,SISTEMA!I:I)</f>
        <v>6736</v>
      </c>
      <c r="Q257" s="239">
        <f t="shared" si="41"/>
        <v>6736</v>
      </c>
      <c r="R257" s="238">
        <f t="shared" si="44"/>
        <v>4358.3209012199914</v>
      </c>
      <c r="S257" s="237">
        <f>IFERROR(VLOOKUP(A257,DIF_ANTE!A:D,4,0),"0")/J257</f>
        <v>-6736</v>
      </c>
      <c r="T257" s="240">
        <f t="shared" ref="T257:T320" si="46">M257-Q257</f>
        <v>-6736</v>
      </c>
      <c r="U257" s="241">
        <f t="shared" ref="U257:U320" si="47">T257-S257</f>
        <v>0</v>
      </c>
      <c r="V257" s="242">
        <f>IFERROR(VLOOKUP(A257,CUSTO!A:C,3,0),VLOOKUP(B257,CUSTO!A:C,3,0))</f>
        <v>0.64701913616686335</v>
      </c>
      <c r="W257" s="242">
        <f t="shared" ref="W257:W320" si="48">IFERROR(SUM(T257*V257),0)</f>
        <v>-4358.3209012199914</v>
      </c>
      <c r="X257" s="245">
        <f t="shared" ref="X257:X320" si="49">IFERROR(T257/Q257,"")</f>
        <v>-1</v>
      </c>
      <c r="Y257" s="242">
        <f t="shared" ref="Y257:Y320" si="50">IFERROR(U257*V257,"-")</f>
        <v>0</v>
      </c>
      <c r="Z257" s="243" t="s">
        <v>490</v>
      </c>
    </row>
    <row r="258" spans="1:28" ht="15" customHeight="1" x14ac:dyDescent="0.25">
      <c r="A258" s="233">
        <v>2701020063</v>
      </c>
      <c r="B258" s="233">
        <v>2701020113</v>
      </c>
      <c r="C258" s="234" t="s">
        <v>5402</v>
      </c>
      <c r="D258" s="287">
        <v>7899</v>
      </c>
      <c r="E258" s="287">
        <f>IFERROR(IFERROR(VLOOKUP(B258,[1]Planilha1!$A$4:$C$277,3,0),VLOOKUP(A258,[1]Planilha1!$A$4:$C$277,3,0)),0)</f>
        <v>0</v>
      </c>
      <c r="F258" s="287">
        <f>IFERROR(IFERROR(VLOOKUP(A258,[2]Planilha1!$A$4:$C$258,3,0),VLOOKUP(B258,[2]Planilha1!$A$4:$C$258,3,0)),0)</f>
        <v>0</v>
      </c>
      <c r="G258" s="287">
        <f>IFERROR(IFERROR(VLOOKUP(A258,[1]Planilha1!$A$4:$D$277,4,0),VLOOKUP(B258,[1]Planilha1!$A$4:$D$277,4,0)),0)</f>
        <v>0</v>
      </c>
      <c r="H258" s="287">
        <f t="shared" si="45"/>
        <v>7899</v>
      </c>
      <c r="I258" s="235" t="s">
        <v>108</v>
      </c>
      <c r="J258" s="236">
        <v>1</v>
      </c>
      <c r="K258" s="237">
        <f>VLOOKUP(A258,CONT_ANTE!A:D,4,0)</f>
        <v>0</v>
      </c>
      <c r="L258" s="237" t="str">
        <f t="shared" si="42"/>
        <v>ok</v>
      </c>
      <c r="M258" s="238">
        <f>IFERROR(VLOOKUP(A258,CONTAGEM!B:G,6,0),VLOOKUP(B258,CONTAGEM!B:G,6,0))</f>
        <v>0</v>
      </c>
      <c r="N258" s="293">
        <f t="shared" si="43"/>
        <v>0</v>
      </c>
      <c r="O258" s="238">
        <f>SUMIF(SISTEMA!B:B,A258,SISTEMA!I:I)/J258</f>
        <v>0</v>
      </c>
      <c r="P258" s="238">
        <f>SUMIF(SISTEMA!B:B,B258,SISTEMA!I:I)</f>
        <v>7899</v>
      </c>
      <c r="Q258" s="239">
        <f t="shared" si="41"/>
        <v>7899</v>
      </c>
      <c r="R258" s="238">
        <f t="shared" si="44"/>
        <v>5110.8022136953941</v>
      </c>
      <c r="S258" s="237">
        <f>IFERROR(VLOOKUP(A258,DIF_ANTE!A:D,4,0),"0")/J258</f>
        <v>-7899</v>
      </c>
      <c r="T258" s="240">
        <f t="shared" si="46"/>
        <v>-7899</v>
      </c>
      <c r="U258" s="241">
        <f t="shared" si="47"/>
        <v>0</v>
      </c>
      <c r="V258" s="242">
        <f>IFERROR(VLOOKUP(A258,CUSTO!A:C,3,0),VLOOKUP(B258,CUSTO!A:C,3,0))</f>
        <v>0.64701889020070824</v>
      </c>
      <c r="W258" s="242">
        <f t="shared" si="48"/>
        <v>-5110.8022136953941</v>
      </c>
      <c r="X258" s="245">
        <f t="shared" si="49"/>
        <v>-1</v>
      </c>
      <c r="Y258" s="242">
        <f t="shared" si="50"/>
        <v>0</v>
      </c>
      <c r="Z258" s="261" t="s">
        <v>490</v>
      </c>
    </row>
    <row r="259" spans="1:28" x14ac:dyDescent="0.25">
      <c r="A259" s="233">
        <v>2701010001</v>
      </c>
      <c r="B259" s="233">
        <v>2701010052</v>
      </c>
      <c r="C259" s="234" t="s">
        <v>640</v>
      </c>
      <c r="D259" s="287">
        <v>269698.01219512196</v>
      </c>
      <c r="E259" s="287">
        <f>IFERROR(IFERROR(VLOOKUP(B259,[1]Planilha1!$A$4:$C$277,3,0),VLOOKUP(A259,[1]Planilha1!$A$4:$C$277,3,0)),0)</f>
        <v>13032</v>
      </c>
      <c r="F259" s="287">
        <f>IFERROR(IFERROR(VLOOKUP(A259,[2]Planilha1!$A$4:$C$258,3,0),VLOOKUP(B259,[2]Planilha1!$A$4:$C$258,3,0)),0)</f>
        <v>0</v>
      </c>
      <c r="G259" s="287">
        <f>IFERROR(IFERROR(VLOOKUP(A259,[1]Planilha1!$A$4:$D$277,4,0),VLOOKUP(B259,[1]Planilha1!$A$4:$D$277,4,0)),0)</f>
        <v>8.5489999999999995</v>
      </c>
      <c r="H259" s="287">
        <f t="shared" si="45"/>
        <v>282721.46319512196</v>
      </c>
      <c r="I259" s="235" t="s">
        <v>109</v>
      </c>
      <c r="J259" s="236">
        <v>1</v>
      </c>
      <c r="K259" s="237">
        <f>VLOOKUP(A259,CONT_ANTE!A:D,4,0)</f>
        <v>255989</v>
      </c>
      <c r="L259" s="237" t="str">
        <f t="shared" si="42"/>
        <v>ok</v>
      </c>
      <c r="M259" s="238">
        <f>IFERROR(VLOOKUP(A259,CONTAGEM!B:G,6,0),VLOOKUP(B259,CONTAGEM!B:G,6,0))</f>
        <v>255989</v>
      </c>
      <c r="N259" s="293">
        <f t="shared" si="43"/>
        <v>13034.913801979999</v>
      </c>
      <c r="O259" s="238">
        <f>SUMIF(SISTEMA!B:B,A259,SISTEMA!I:I)/J259</f>
        <v>0</v>
      </c>
      <c r="P259" s="238">
        <f>SUMIF(SISTEMA!B:B,B259,SISTEMA!I:I)</f>
        <v>269698</v>
      </c>
      <c r="Q259" s="239">
        <f t="shared" si="41"/>
        <v>269698</v>
      </c>
      <c r="R259" s="238">
        <f t="shared" si="44"/>
        <v>13732.973614359998</v>
      </c>
      <c r="S259" s="237">
        <f>IFERROR(VLOOKUP(A259,DIF_ANTE!A:D,4,0),"0")/J259</f>
        <v>-13709.012195121963</v>
      </c>
      <c r="T259" s="240">
        <f t="shared" si="46"/>
        <v>-13709</v>
      </c>
      <c r="U259" s="241">
        <f t="shared" si="47"/>
        <v>1.2195121962577105E-2</v>
      </c>
      <c r="V259" s="242">
        <f>IFERROR(VLOOKUP(A259,CUSTO!A:C,3,0),VLOOKUP(B259,CUSTO!A:C,3,0))</f>
        <v>5.0919819999999998E-2</v>
      </c>
      <c r="W259" s="242">
        <f t="shared" si="48"/>
        <v>-698.05981237999993</v>
      </c>
      <c r="X259" s="245">
        <f t="shared" si="49"/>
        <v>-5.0830929409932592E-2</v>
      </c>
      <c r="Y259" s="242">
        <f t="shared" si="50"/>
        <v>6.2097341521247284E-4</v>
      </c>
      <c r="Z259" s="243" t="s">
        <v>490</v>
      </c>
      <c r="AB259" s="288"/>
    </row>
    <row r="260" spans="1:28" ht="15" customHeight="1" x14ac:dyDescent="0.25">
      <c r="A260" s="233">
        <v>2701010043</v>
      </c>
      <c r="B260" s="233">
        <v>2701010068</v>
      </c>
      <c r="C260" s="234" t="s">
        <v>670</v>
      </c>
      <c r="D260" s="287">
        <v>0</v>
      </c>
      <c r="E260" s="287">
        <f>IFERROR(IFERROR(VLOOKUP(B260,[1]Planilha1!$A$4:$C$277,3,0),VLOOKUP(A260,[1]Planilha1!$A$4:$C$277,3,0)),0)</f>
        <v>0</v>
      </c>
      <c r="F260" s="287">
        <f>IFERROR(IFERROR(VLOOKUP(A260,[2]Planilha1!$A$4:$C$258,3,0),VLOOKUP(B260,[2]Planilha1!$A$4:$C$258,3,0)),0)</f>
        <v>0</v>
      </c>
      <c r="G260" s="287">
        <f>IFERROR(IFERROR(VLOOKUP(A260,[1]Planilha1!$A$4:$D$277,4,0),VLOOKUP(B260,[1]Planilha1!$A$4:$D$277,4,0)),0)</f>
        <v>0</v>
      </c>
      <c r="H260" s="287">
        <f t="shared" si="45"/>
        <v>0</v>
      </c>
      <c r="I260" s="235" t="s">
        <v>109</v>
      </c>
      <c r="J260" s="236">
        <v>1</v>
      </c>
      <c r="K260" s="237">
        <f>VLOOKUP(A260,CONT_ANTE!A:D,4,0)</f>
        <v>0</v>
      </c>
      <c r="L260" s="237" t="str">
        <f t="shared" si="42"/>
        <v>ok</v>
      </c>
      <c r="M260" s="238">
        <v>0</v>
      </c>
      <c r="N260" s="293">
        <f t="shared" si="43"/>
        <v>0</v>
      </c>
      <c r="O260" s="238">
        <f>SUMIF(SISTEMA!B:B,A260,SISTEMA!I:I)/J260</f>
        <v>0</v>
      </c>
      <c r="P260" s="238">
        <f>SUMIF(SISTEMA!B:B,B260,SISTEMA!I:I)</f>
        <v>0</v>
      </c>
      <c r="Q260" s="239">
        <f t="shared" si="41"/>
        <v>0</v>
      </c>
      <c r="R260" s="238">
        <f t="shared" si="44"/>
        <v>0</v>
      </c>
      <c r="S260" s="237">
        <f>IFERROR(VLOOKUP(A260,DIF_ANTE!A:D,4,0),"0")/J260</f>
        <v>0</v>
      </c>
      <c r="T260" s="240">
        <f t="shared" si="46"/>
        <v>0</v>
      </c>
      <c r="U260" s="241">
        <f t="shared" si="47"/>
        <v>0</v>
      </c>
      <c r="V260" s="242">
        <f>IFERROR(VLOOKUP(A260,CUSTO!A:C,3,0),VLOOKUP(B260,CUSTO!A:C,3,0))</f>
        <v>2.1774993965725319E-2</v>
      </c>
      <c r="W260" s="242">
        <f t="shared" si="48"/>
        <v>0</v>
      </c>
      <c r="X260" s="245" t="str">
        <f t="shared" si="49"/>
        <v/>
      </c>
      <c r="Y260" s="242">
        <f t="shared" si="50"/>
        <v>0</v>
      </c>
      <c r="Z260" s="243" t="s">
        <v>490</v>
      </c>
    </row>
    <row r="261" spans="1:28" ht="15" customHeight="1" x14ac:dyDescent="0.25">
      <c r="A261" s="233">
        <v>2701010092</v>
      </c>
      <c r="B261" s="233">
        <v>2701010082</v>
      </c>
      <c r="C261" s="234" t="s">
        <v>3298</v>
      </c>
      <c r="D261" s="287">
        <v>0</v>
      </c>
      <c r="E261" s="287">
        <f>IFERROR(IFERROR(VLOOKUP(B261,[1]Planilha1!$A$4:$C$277,3,0),VLOOKUP(A261,[1]Planilha1!$A$4:$C$277,3,0)),0)</f>
        <v>0</v>
      </c>
      <c r="F261" s="287">
        <f>IFERROR(IFERROR(VLOOKUP(A261,[2]Planilha1!$A$4:$C$258,3,0),VLOOKUP(B261,[2]Planilha1!$A$4:$C$258,3,0)),0)</f>
        <v>0</v>
      </c>
      <c r="G261" s="287">
        <f>IFERROR(IFERROR(VLOOKUP(A261,[1]Planilha1!$A$4:$D$277,4,0),VLOOKUP(B261,[1]Planilha1!$A$4:$D$277,4,0)),0)</f>
        <v>0</v>
      </c>
      <c r="H261" s="287">
        <f t="shared" si="45"/>
        <v>0</v>
      </c>
      <c r="I261" s="235" t="s">
        <v>109</v>
      </c>
      <c r="J261" s="236">
        <v>1</v>
      </c>
      <c r="K261" s="237">
        <f>VLOOKUP(A261,CONT_ANTE!A:D,4,0)</f>
        <v>0</v>
      </c>
      <c r="L261" s="237" t="str">
        <f t="shared" si="42"/>
        <v>ok</v>
      </c>
      <c r="M261" s="238">
        <v>0</v>
      </c>
      <c r="N261" s="293">
        <f t="shared" si="43"/>
        <v>0</v>
      </c>
      <c r="O261" s="238">
        <f>SUMIF(SISTEMA!B:B,A261,SISTEMA!I:I)/J261</f>
        <v>0</v>
      </c>
      <c r="P261" s="238">
        <f>SUMIF(SISTEMA!B:B,B261,SISTEMA!I:I)</f>
        <v>0</v>
      </c>
      <c r="Q261" s="239">
        <f t="shared" si="41"/>
        <v>0</v>
      </c>
      <c r="R261" s="238">
        <f t="shared" si="44"/>
        <v>0</v>
      </c>
      <c r="S261" s="237">
        <f>IFERROR(VLOOKUP(A261,DIF_ANTE!A:D,4,0),"0")/J261</f>
        <v>0</v>
      </c>
      <c r="T261" s="240">
        <f t="shared" si="46"/>
        <v>0</v>
      </c>
      <c r="U261" s="241">
        <f t="shared" si="47"/>
        <v>0</v>
      </c>
      <c r="V261" s="242" t="e">
        <f>IFERROR(VLOOKUP(A261,CUSTO!A:C,3,0),VLOOKUP(B261,CUSTO!A:C,3,0))</f>
        <v>#N/A</v>
      </c>
      <c r="W261" s="242">
        <f t="shared" si="48"/>
        <v>0</v>
      </c>
      <c r="X261" s="245" t="str">
        <f t="shared" si="49"/>
        <v/>
      </c>
      <c r="Y261" s="242" t="str">
        <f t="shared" si="50"/>
        <v>-</v>
      </c>
      <c r="Z261" s="243" t="s">
        <v>490</v>
      </c>
    </row>
    <row r="262" spans="1:28" ht="15" customHeight="1" x14ac:dyDescent="0.25">
      <c r="A262" s="233">
        <v>2701010091</v>
      </c>
      <c r="B262" s="233">
        <v>2701010083</v>
      </c>
      <c r="C262" s="234" t="s">
        <v>692</v>
      </c>
      <c r="D262" s="287">
        <v>0</v>
      </c>
      <c r="E262" s="287">
        <f>IFERROR(IFERROR(VLOOKUP(B262,[1]Planilha1!$A$4:$C$277,3,0),VLOOKUP(A262,[1]Planilha1!$A$4:$C$277,3,0)),0)</f>
        <v>0</v>
      </c>
      <c r="F262" s="287">
        <f>IFERROR(IFERROR(VLOOKUP(A262,[2]Planilha1!$A$4:$C$258,3,0),VLOOKUP(B262,[2]Planilha1!$A$4:$C$258,3,0)),0)</f>
        <v>0</v>
      </c>
      <c r="G262" s="287">
        <f>IFERROR(IFERROR(VLOOKUP(A262,[1]Planilha1!$A$4:$D$277,4,0),VLOOKUP(B262,[1]Planilha1!$A$4:$D$277,4,0)),0)</f>
        <v>0</v>
      </c>
      <c r="H262" s="287">
        <f t="shared" si="45"/>
        <v>0</v>
      </c>
      <c r="I262" s="235" t="s">
        <v>109</v>
      </c>
      <c r="J262" s="236">
        <v>1</v>
      </c>
      <c r="K262" s="237">
        <f>VLOOKUP(A262,CONT_ANTE!A:D,4,0)</f>
        <v>0</v>
      </c>
      <c r="L262" s="237" t="str">
        <f t="shared" si="42"/>
        <v>ok</v>
      </c>
      <c r="M262" s="238">
        <v>0</v>
      </c>
      <c r="N262" s="293">
        <f t="shared" si="43"/>
        <v>0</v>
      </c>
      <c r="O262" s="238">
        <f>SUMIF(SISTEMA!B:B,A262,SISTEMA!I:I)/J262</f>
        <v>0</v>
      </c>
      <c r="P262" s="238">
        <f>SUMIF(SISTEMA!B:B,B262,SISTEMA!I:I)</f>
        <v>0</v>
      </c>
      <c r="Q262" s="239">
        <f t="shared" si="41"/>
        <v>0</v>
      </c>
      <c r="R262" s="238">
        <f t="shared" si="44"/>
        <v>0</v>
      </c>
      <c r="S262" s="237">
        <f>IFERROR(VLOOKUP(A262,DIF_ANTE!A:D,4,0),"0")/J262</f>
        <v>0</v>
      </c>
      <c r="T262" s="240">
        <f t="shared" si="46"/>
        <v>0</v>
      </c>
      <c r="U262" s="241">
        <f t="shared" si="47"/>
        <v>0</v>
      </c>
      <c r="V262" s="242" t="e">
        <f>IFERROR(VLOOKUP(A262,CUSTO!A:C,3,0),VLOOKUP(B262,CUSTO!A:C,3,0))</f>
        <v>#N/A</v>
      </c>
      <c r="W262" s="242">
        <f t="shared" si="48"/>
        <v>0</v>
      </c>
      <c r="X262" s="245" t="str">
        <f t="shared" si="49"/>
        <v/>
      </c>
      <c r="Y262" s="242" t="str">
        <f t="shared" si="50"/>
        <v>-</v>
      </c>
      <c r="Z262" s="243" t="s">
        <v>490</v>
      </c>
    </row>
    <row r="263" spans="1:28" ht="15" customHeight="1" x14ac:dyDescent="0.25">
      <c r="A263" s="233">
        <v>2701010094</v>
      </c>
      <c r="B263" s="233">
        <v>2701010087</v>
      </c>
      <c r="C263" s="234" t="s">
        <v>694</v>
      </c>
      <c r="D263" s="287">
        <v>106975</v>
      </c>
      <c r="E263" s="287">
        <f>IFERROR(IFERROR(VLOOKUP(B263,[1]Planilha1!$A$4:$C$277,3,0),VLOOKUP(A263,[1]Planilha1!$A$4:$C$277,3,0)),0)</f>
        <v>0</v>
      </c>
      <c r="F263" s="287">
        <f>IFERROR(IFERROR(VLOOKUP(A263,[2]Planilha1!$A$4:$C$258,3,0),VLOOKUP(B263,[2]Planilha1!$A$4:$C$258,3,0)),0)</f>
        <v>0</v>
      </c>
      <c r="G263" s="287">
        <f>IFERROR(IFERROR(VLOOKUP(A263,[1]Planilha1!$A$4:$D$277,4,0),VLOOKUP(B263,[1]Planilha1!$A$4:$D$277,4,0)),0)</f>
        <v>0</v>
      </c>
      <c r="H263" s="287">
        <f t="shared" si="45"/>
        <v>106975</v>
      </c>
      <c r="I263" s="235" t="s">
        <v>109</v>
      </c>
      <c r="J263" s="236">
        <v>1</v>
      </c>
      <c r="K263" s="237">
        <f>VLOOKUP(A263,CONT_ANTE!A:D,4,0)</f>
        <v>107000</v>
      </c>
      <c r="L263" s="237" t="str">
        <f t="shared" si="42"/>
        <v>ok</v>
      </c>
      <c r="M263" s="238">
        <f>IFERROR(VLOOKUP(A263,CONTAGEM!B:G,6,0),VLOOKUP(B263,CONTAGEM!B:G,6,0))</f>
        <v>107000</v>
      </c>
      <c r="N263" s="293">
        <f t="shared" si="43"/>
        <v>0</v>
      </c>
      <c r="O263" s="238">
        <f>SUMIF(SISTEMA!B:B,A263,SISTEMA!I:I)/J263</f>
        <v>0</v>
      </c>
      <c r="P263" s="238">
        <f>SUMIF(SISTEMA!B:B,B263,SISTEMA!I:I)</f>
        <v>106975</v>
      </c>
      <c r="Q263" s="239">
        <f t="shared" si="41"/>
        <v>106975</v>
      </c>
      <c r="R263" s="238">
        <f t="shared" si="44"/>
        <v>0</v>
      </c>
      <c r="S263" s="237">
        <f>IFERROR(VLOOKUP(A263,DIF_ANTE!A:D,4,0),"0")/J263</f>
        <v>25</v>
      </c>
      <c r="T263" s="240">
        <f t="shared" si="46"/>
        <v>25</v>
      </c>
      <c r="U263" s="241">
        <f t="shared" si="47"/>
        <v>0</v>
      </c>
      <c r="V263" s="242" t="e">
        <f>IFERROR(VLOOKUP(A263,CUSTO!A:C,3,0),VLOOKUP(B263,CUSTO!A:C,3,0))</f>
        <v>#N/A</v>
      </c>
      <c r="W263" s="242">
        <f t="shared" si="48"/>
        <v>0</v>
      </c>
      <c r="X263" s="245">
        <f t="shared" si="49"/>
        <v>2.3369946249123628E-4</v>
      </c>
      <c r="Y263" s="242" t="str">
        <f t="shared" si="50"/>
        <v>-</v>
      </c>
      <c r="Z263" s="243" t="s">
        <v>490</v>
      </c>
    </row>
    <row r="264" spans="1:28" ht="15" customHeight="1" x14ac:dyDescent="0.25">
      <c r="A264" s="233">
        <v>2701010002</v>
      </c>
      <c r="B264" s="233">
        <v>2701010089</v>
      </c>
      <c r="C264" s="234" t="s">
        <v>641</v>
      </c>
      <c r="D264" s="287">
        <v>795999.97005113226</v>
      </c>
      <c r="E264" s="287">
        <f>IFERROR(IFERROR(VLOOKUP(B264,[1]Planilha1!$A$4:$C$277,3,0),VLOOKUP(A264,[1]Planilha1!$A$4:$C$277,3,0)),0)</f>
        <v>184489</v>
      </c>
      <c r="F264" s="287">
        <v>43050</v>
      </c>
      <c r="G264" s="287">
        <f>IFERROR(IFERROR(VLOOKUP(A264,[1]Planilha1!$A$4:$D$277,4,0),VLOOKUP(B264,[1]Planilha1!$A$4:$D$277,4,0)),0)+F264</f>
        <v>43051.6276</v>
      </c>
      <c r="H264" s="287">
        <f t="shared" si="45"/>
        <v>937437.34245113225</v>
      </c>
      <c r="I264" s="235" t="s">
        <v>109</v>
      </c>
      <c r="J264" s="236">
        <v>1</v>
      </c>
      <c r="K264" s="237">
        <f>VLOOKUP(A264,CONT_ANTE!A:D,4,0)</f>
        <v>796000</v>
      </c>
      <c r="L264" s="237" t="str">
        <f t="shared" si="42"/>
        <v>ok</v>
      </c>
      <c r="M264" s="238">
        <f>IFERROR(VLOOKUP(A264,CONTAGEM!B:G,6,0),VLOOKUP(B264,CONTAGEM!B:G,6,0))</f>
        <v>702000</v>
      </c>
      <c r="N264" s="293">
        <f t="shared" si="43"/>
        <v>10432.655999999999</v>
      </c>
      <c r="O264" s="238">
        <f>SUMIF(SISTEMA!B:B,A264,SISTEMA!I:I)/J264</f>
        <v>0</v>
      </c>
      <c r="P264" s="238">
        <f>SUMIF(SISTEMA!B:B,B264,SISTEMA!I:I)</f>
        <v>750200</v>
      </c>
      <c r="Q264" s="239">
        <f t="shared" si="41"/>
        <v>750200</v>
      </c>
      <c r="R264" s="238">
        <f t="shared" si="44"/>
        <v>11148.972266666666</v>
      </c>
      <c r="S264" s="237">
        <f>IFERROR(VLOOKUP(A264,DIF_ANTE!A:D,4,0),"0")/J264</f>
        <v>2.9948867741040885E-2</v>
      </c>
      <c r="T264" s="240">
        <f t="shared" si="46"/>
        <v>-48200</v>
      </c>
      <c r="U264" s="241">
        <f t="shared" si="47"/>
        <v>-48200.029948867741</v>
      </c>
      <c r="V264" s="242">
        <f>IFERROR(VLOOKUP(A264,CUSTO!A:C,3,0),VLOOKUP(B264,CUSTO!A:C,3,0))</f>
        <v>1.4861333333333332E-2</v>
      </c>
      <c r="W264" s="242">
        <f t="shared" si="48"/>
        <v>-716.31626666666659</v>
      </c>
      <c r="X264" s="245">
        <f t="shared" si="49"/>
        <v>-6.4249533457744604E-2</v>
      </c>
      <c r="Y264" s="242">
        <f t="shared" si="50"/>
        <v>-716.31671174677308</v>
      </c>
      <c r="Z264" s="243" t="s">
        <v>13751</v>
      </c>
    </row>
    <row r="265" spans="1:28" ht="15" customHeight="1" x14ac:dyDescent="0.25">
      <c r="A265" s="233">
        <v>2901010003</v>
      </c>
      <c r="B265" s="233">
        <v>2901010007</v>
      </c>
      <c r="C265" s="234" t="s">
        <v>869</v>
      </c>
      <c r="D265" s="287">
        <v>57014</v>
      </c>
      <c r="E265" s="287">
        <f>IFERROR(IFERROR(VLOOKUP(B265,[1]Planilha1!$A$4:$C$277,3,0),VLOOKUP(A265,[1]Planilha1!$A$4:$C$277,3,0)),0)</f>
        <v>0</v>
      </c>
      <c r="F265" s="287">
        <f>IFERROR(IFERROR(VLOOKUP(A265,[2]Planilha1!$A$4:$C$258,3,0),VLOOKUP(B265,[2]Planilha1!$A$4:$C$258,3,0)),0)</f>
        <v>0</v>
      </c>
      <c r="G265" s="287">
        <f>IFERROR(IFERROR(VLOOKUP(A265,[1]Planilha1!$A$4:$D$277,4,0),VLOOKUP(B265,[1]Planilha1!$A$4:$D$277,4,0)),0)</f>
        <v>0</v>
      </c>
      <c r="H265" s="287">
        <f t="shared" si="45"/>
        <v>57014</v>
      </c>
      <c r="I265" s="235" t="s">
        <v>109</v>
      </c>
      <c r="J265" s="236">
        <v>1</v>
      </c>
      <c r="K265" s="237">
        <f>VLOOKUP(A265,CONT_ANTE!A:D,4,0)</f>
        <v>57000</v>
      </c>
      <c r="L265" s="237" t="str">
        <f t="shared" si="42"/>
        <v>ok</v>
      </c>
      <c r="M265" s="238">
        <f>IFERROR(VLOOKUP(A265,CONTAGEM!B:G,6,0),VLOOKUP(B265,CONTAGEM!B:G,6,0))</f>
        <v>57000</v>
      </c>
      <c r="N265" s="293">
        <f t="shared" si="43"/>
        <v>0</v>
      </c>
      <c r="O265" s="238">
        <f>SUMIF(SISTEMA!B:B,A265,SISTEMA!I:I)/J265</f>
        <v>0</v>
      </c>
      <c r="P265" s="238">
        <f>SUMIF(SISTEMA!B:B,B265,SISTEMA!I:I)</f>
        <v>57014</v>
      </c>
      <c r="Q265" s="239">
        <f t="shared" si="41"/>
        <v>57014</v>
      </c>
      <c r="R265" s="238">
        <f t="shared" si="44"/>
        <v>0</v>
      </c>
      <c r="S265" s="237">
        <f>IFERROR(VLOOKUP(A265,DIF_ANTE!A:D,4,0),"0")/J265</f>
        <v>-14</v>
      </c>
      <c r="T265" s="240">
        <f t="shared" si="46"/>
        <v>-14</v>
      </c>
      <c r="U265" s="241">
        <f t="shared" si="47"/>
        <v>0</v>
      </c>
      <c r="V265" s="242" t="e">
        <f>IFERROR(VLOOKUP(A265,CUSTO!A:C,3,0),VLOOKUP(B265,CUSTO!A:C,3,0))</f>
        <v>#N/A</v>
      </c>
      <c r="W265" s="242">
        <f t="shared" si="48"/>
        <v>0</v>
      </c>
      <c r="X265" s="245">
        <f t="shared" si="49"/>
        <v>-2.4555372364682359E-4</v>
      </c>
      <c r="Y265" s="242" t="str">
        <f t="shared" si="50"/>
        <v>-</v>
      </c>
      <c r="Z265" s="243" t="s">
        <v>490</v>
      </c>
    </row>
    <row r="266" spans="1:28" x14ac:dyDescent="0.25">
      <c r="A266" s="233">
        <v>2701010046</v>
      </c>
      <c r="B266" s="233">
        <v>2701010099</v>
      </c>
      <c r="C266" s="234" t="s">
        <v>671</v>
      </c>
      <c r="D266" s="287">
        <v>272414.9713261649</v>
      </c>
      <c r="E266" s="287">
        <f>IFERROR(IFERROR(VLOOKUP(B266,[1]Planilha1!$A$4:$C$277,3,0),VLOOKUP(A266,[1]Planilha1!$A$4:$C$277,3,0)),0)</f>
        <v>13031</v>
      </c>
      <c r="F266" s="287">
        <f>IFERROR(IFERROR(VLOOKUP(A266,[2]Planilha1!$A$4:$C$258,3,0),VLOOKUP(B266,[2]Planilha1!$A$4:$C$258,3,0)),0)</f>
        <v>0</v>
      </c>
      <c r="G266" s="287">
        <f>IFERROR(IFERROR(VLOOKUP(A266,[1]Planilha1!$A$4:$D$277,4,0),VLOOKUP(B266,[1]Planilha1!$A$4:$D$277,4,0)),0)</f>
        <v>9.0898000000000003</v>
      </c>
      <c r="H266" s="287">
        <f t="shared" si="45"/>
        <v>285436.88152616489</v>
      </c>
      <c r="I266" s="235" t="s">
        <v>109</v>
      </c>
      <c r="J266" s="236">
        <v>1</v>
      </c>
      <c r="K266" s="237">
        <f>VLOOKUP(A266,CONT_ANTE!A:D,4,0)</f>
        <v>259465</v>
      </c>
      <c r="L266" s="237" t="str">
        <f t="shared" si="42"/>
        <v>ok</v>
      </c>
      <c r="M266" s="238">
        <f>IFERROR(VLOOKUP(A266,CONTAGEM!B:G,6,0),VLOOKUP(B266,CONTAGEM!B:G,6,0))</f>
        <v>259465</v>
      </c>
      <c r="N266" s="293">
        <f t="shared" si="43"/>
        <v>13186.0113</v>
      </c>
      <c r="O266" s="238">
        <f>SUMIF(SISTEMA!B:B,A266,SISTEMA!I:I)/J266</f>
        <v>0</v>
      </c>
      <c r="P266" s="238">
        <f>SUMIF(SISTEMA!B:B,B266,SISTEMA!I:I)</f>
        <v>272414</v>
      </c>
      <c r="Q266" s="239">
        <f t="shared" si="41"/>
        <v>272414</v>
      </c>
      <c r="R266" s="238">
        <f t="shared" si="44"/>
        <v>13844.079479999999</v>
      </c>
      <c r="S266" s="237">
        <f>IFERROR(VLOOKUP(A266,DIF_ANTE!A:D,4,0),"0")/J266</f>
        <v>-12949.971326164901</v>
      </c>
      <c r="T266" s="240">
        <f t="shared" si="46"/>
        <v>-12949</v>
      </c>
      <c r="U266" s="241">
        <f t="shared" si="47"/>
        <v>0.97132616490125656</v>
      </c>
      <c r="V266" s="242">
        <f>IFERROR(VLOOKUP(A266,CUSTO!A:C,3,0),VLOOKUP(B266,CUSTO!A:C,3,0))</f>
        <v>5.0819999999999997E-2</v>
      </c>
      <c r="W266" s="242">
        <f t="shared" si="48"/>
        <v>-658.06817999999998</v>
      </c>
      <c r="X266" s="245">
        <f t="shared" si="49"/>
        <v>-4.7534267695492891E-2</v>
      </c>
      <c r="Y266" s="242">
        <f t="shared" si="50"/>
        <v>4.9362795700281854E-2</v>
      </c>
      <c r="Z266" s="243" t="s">
        <v>490</v>
      </c>
      <c r="AB266" s="288"/>
    </row>
    <row r="267" spans="1:28" ht="15" customHeight="1" x14ac:dyDescent="0.25">
      <c r="A267" s="233">
        <v>2701010113</v>
      </c>
      <c r="B267" s="233">
        <v>2701010114</v>
      </c>
      <c r="C267" s="234" t="s">
        <v>7159</v>
      </c>
      <c r="D267" s="287">
        <v>540800</v>
      </c>
      <c r="E267" s="287">
        <f>IFERROR(IFERROR(VLOOKUP(B267,[1]Planilha1!$A$4:$C$277,3,0),VLOOKUP(A267,[1]Planilha1!$A$4:$C$277,3,0)),0)</f>
        <v>0</v>
      </c>
      <c r="F267" s="287">
        <f>IFERROR(IFERROR(VLOOKUP(A267,[2]Planilha1!$A$4:$C$258,3,0),VLOOKUP(B267,[2]Planilha1!$A$4:$C$258,3,0)),0)</f>
        <v>0</v>
      </c>
      <c r="G267" s="287">
        <f>IFERROR(IFERROR(VLOOKUP(A267,[1]Planilha1!$A$4:$D$277,4,0),VLOOKUP(B267,[1]Planilha1!$A$4:$D$277,4,0)),0)</f>
        <v>0</v>
      </c>
      <c r="H267" s="287">
        <f t="shared" si="45"/>
        <v>540800</v>
      </c>
      <c r="I267" s="235" t="s">
        <v>109</v>
      </c>
      <c r="J267" s="236">
        <v>1</v>
      </c>
      <c r="K267" s="237">
        <f>VLOOKUP(A267,CONT_ANTE!A:D,4,0)</f>
        <v>540800</v>
      </c>
      <c r="L267" s="237" t="str">
        <f t="shared" si="42"/>
        <v>ok</v>
      </c>
      <c r="M267" s="238">
        <f>IFERROR(VLOOKUP(A267,CONTAGEM!B:G,6,0),VLOOKUP(B267,CONTAGEM!B:G,6,0))</f>
        <v>540800</v>
      </c>
      <c r="N267" s="293">
        <f t="shared" si="43"/>
        <v>19233.61</v>
      </c>
      <c r="O267" s="238">
        <f>SUMIF(SISTEMA!B:B,A267,SISTEMA!I:I)/J267</f>
        <v>0</v>
      </c>
      <c r="P267" s="238">
        <f>SUMIF(SISTEMA!B:B,B267,SISTEMA!I:I)</f>
        <v>540800</v>
      </c>
      <c r="Q267" s="239">
        <f t="shared" si="41"/>
        <v>540800</v>
      </c>
      <c r="R267" s="238">
        <f t="shared" si="44"/>
        <v>19233.61</v>
      </c>
      <c r="S267" s="237">
        <f>IFERROR(VLOOKUP(A267,DIF_ANTE!A:D,4,0),"0")/J267</f>
        <v>0</v>
      </c>
      <c r="T267" s="240">
        <f t="shared" si="46"/>
        <v>0</v>
      </c>
      <c r="U267" s="241">
        <f t="shared" si="47"/>
        <v>0</v>
      </c>
      <c r="V267" s="242">
        <f>IFERROR(VLOOKUP(A267,CUSTO!A:C,3,0),VLOOKUP(B267,CUSTO!A:C,3,0))</f>
        <v>3.556510724852071E-2</v>
      </c>
      <c r="W267" s="242">
        <f t="shared" si="48"/>
        <v>0</v>
      </c>
      <c r="X267" s="245">
        <f t="shared" si="49"/>
        <v>0</v>
      </c>
      <c r="Y267" s="242">
        <f t="shared" si="50"/>
        <v>0</v>
      </c>
      <c r="Z267" s="243" t="s">
        <v>490</v>
      </c>
    </row>
    <row r="268" spans="1:28" x14ac:dyDescent="0.25">
      <c r="A268" s="233">
        <v>2701010003</v>
      </c>
      <c r="B268" s="233">
        <v>2701010115</v>
      </c>
      <c r="C268" s="234" t="s">
        <v>642</v>
      </c>
      <c r="D268" s="287">
        <v>185035.43590061343</v>
      </c>
      <c r="E268" s="287">
        <f>IFERROR(IFERROR(VLOOKUP(B268,[1]Planilha1!$A$4:$C$277,3,0),VLOOKUP(A268,[1]Planilha1!$A$4:$C$277,3,0)),0)</f>
        <v>321162</v>
      </c>
      <c r="F268" s="287">
        <f>IFERROR(IFERROR(VLOOKUP(A268,[2]Planilha1!$A$4:$C$258,3,0),VLOOKUP(B268,[2]Planilha1!$A$4:$C$258,3,0)),0)</f>
        <v>57798</v>
      </c>
      <c r="G268" s="287">
        <f>IFERROR(IFERROR(VLOOKUP(A268,[1]Planilha1!$A$4:$D$277,4,0),VLOOKUP(B268,[1]Planilha1!$A$4:$D$277,4,0)),0)</f>
        <v>383.35843999999997</v>
      </c>
      <c r="H268" s="287">
        <f t="shared" si="45"/>
        <v>505814.07746061345</v>
      </c>
      <c r="I268" s="235" t="s">
        <v>109</v>
      </c>
      <c r="J268" s="236">
        <v>1</v>
      </c>
      <c r="K268" s="237">
        <f>VLOOKUP(A268,CONT_ANTE!A:D,4,0)</f>
        <v>270500</v>
      </c>
      <c r="L268" s="237" t="str">
        <f t="shared" si="42"/>
        <v>ok</v>
      </c>
      <c r="M268" s="238">
        <v>254042</v>
      </c>
      <c r="N268" s="293">
        <f t="shared" si="43"/>
        <v>30104.459329222038</v>
      </c>
      <c r="O268" s="238">
        <f>SUMIF(SISTEMA!B:B,A268,SISTEMA!I:I)/J268</f>
        <v>0</v>
      </c>
      <c r="P268" s="238">
        <f>SUMIF(SISTEMA!B:B,B268,SISTEMA!I:I)</f>
        <v>127236</v>
      </c>
      <c r="Q268" s="239">
        <f t="shared" si="41"/>
        <v>127236</v>
      </c>
      <c r="R268" s="238">
        <f t="shared" si="44"/>
        <v>15077.707572814319</v>
      </c>
      <c r="S268" s="237">
        <f>IFERROR(VLOOKUP(A268,DIF_ANTE!A:D,4,0),"0")/J268</f>
        <v>85464.564099386567</v>
      </c>
      <c r="T268" s="240">
        <f t="shared" si="46"/>
        <v>126806</v>
      </c>
      <c r="U268" s="241">
        <f t="shared" si="47"/>
        <v>41341.435900613433</v>
      </c>
      <c r="V268" s="242">
        <f>IFERROR(VLOOKUP(A268,CUSTO!A:C,3,0),VLOOKUP(B268,CUSTO!A:C,3,0))</f>
        <v>0.11850189861999999</v>
      </c>
      <c r="W268" s="242">
        <f t="shared" si="48"/>
        <v>15026.751756407719</v>
      </c>
      <c r="X268" s="245">
        <f t="shared" si="49"/>
        <v>0.99662045333081828</v>
      </c>
      <c r="Y268" s="242">
        <f t="shared" si="50"/>
        <v>4899.0386458997209</v>
      </c>
      <c r="Z268" s="243" t="s">
        <v>13758</v>
      </c>
      <c r="AB268" s="288"/>
    </row>
    <row r="269" spans="1:28" x14ac:dyDescent="0.25">
      <c r="A269" s="233">
        <v>2701010004</v>
      </c>
      <c r="B269" s="233">
        <v>2701010116</v>
      </c>
      <c r="C269" s="234" t="s">
        <v>643</v>
      </c>
      <c r="D269" s="287">
        <v>273941</v>
      </c>
      <c r="E269" s="287">
        <f>IFERROR(IFERROR(VLOOKUP(B269,[1]Planilha1!$A$4:$C$277,3,0),VLOOKUP(A269,[1]Planilha1!$A$4:$C$277,3,0)),0)</f>
        <v>146424</v>
      </c>
      <c r="F269" s="287">
        <f>IFERROR(IFERROR(VLOOKUP(A269,[2]Planilha1!$A$4:$C$258,3,0),VLOOKUP(B269,[2]Planilha1!$A$4:$C$258,3,0)),0)</f>
        <v>0</v>
      </c>
      <c r="G269" s="287">
        <f>IFERROR(IFERROR(VLOOKUP(A269,[1]Planilha1!$A$4:$D$277,4,0),VLOOKUP(B269,[1]Planilha1!$A$4:$D$277,4,0)),0)</f>
        <v>2.5224000000000002</v>
      </c>
      <c r="H269" s="287">
        <f t="shared" si="45"/>
        <v>420362.47759999998</v>
      </c>
      <c r="I269" s="235" t="s">
        <v>109</v>
      </c>
      <c r="J269" s="236">
        <v>1</v>
      </c>
      <c r="K269" s="237">
        <f>VLOOKUP(A269,CONT_ANTE!A:D,4,0)</f>
        <v>271466</v>
      </c>
      <c r="L269" s="237" t="str">
        <f t="shared" si="42"/>
        <v>!@##@!</v>
      </c>
      <c r="M269" s="238">
        <f>156660+5046</f>
        <v>161706</v>
      </c>
      <c r="N269" s="293">
        <f t="shared" si="43"/>
        <v>6387.1426079647617</v>
      </c>
      <c r="O269" s="238">
        <f>SUMIF(SISTEMA!B:B,A269,SISTEMA!I:I)/J269</f>
        <v>0</v>
      </c>
      <c r="P269" s="238">
        <f>SUMIF(SISTEMA!B:B,B269,SISTEMA!I:I)</f>
        <v>164645</v>
      </c>
      <c r="Q269" s="239">
        <f t="shared" si="41"/>
        <v>164645</v>
      </c>
      <c r="R269" s="238">
        <f t="shared" si="44"/>
        <v>6503.22866614942</v>
      </c>
      <c r="S269" s="237">
        <f>IFERROR(VLOOKUP(A269,DIF_ANTE!A:D,4,0),"0")/J269</f>
        <v>-2475</v>
      </c>
      <c r="T269" s="240">
        <f t="shared" si="46"/>
        <v>-2939</v>
      </c>
      <c r="U269" s="241">
        <f t="shared" si="47"/>
        <v>-464</v>
      </c>
      <c r="V269" s="242">
        <f>IFERROR(VLOOKUP(A269,CUSTO!A:C,3,0),VLOOKUP(B269,CUSTO!A:C,3,0))</f>
        <v>3.9498488664395641E-2</v>
      </c>
      <c r="W269" s="242">
        <f t="shared" si="48"/>
        <v>-116.08605818465878</v>
      </c>
      <c r="X269" s="245">
        <f t="shared" si="49"/>
        <v>-1.7850526891190138E-2</v>
      </c>
      <c r="Y269" s="242">
        <f t="shared" si="50"/>
        <v>-18.327298740279577</v>
      </c>
      <c r="Z269" s="243" t="s">
        <v>490</v>
      </c>
      <c r="AB269" s="288"/>
    </row>
    <row r="270" spans="1:28" ht="15" customHeight="1" x14ac:dyDescent="0.25">
      <c r="A270" s="233">
        <v>2701010103</v>
      </c>
      <c r="B270" s="233">
        <v>2701010118</v>
      </c>
      <c r="C270" s="234" t="s">
        <v>3901</v>
      </c>
      <c r="D270" s="287">
        <v>125637</v>
      </c>
      <c r="E270" s="287">
        <f>IFERROR(IFERROR(VLOOKUP(B270,[1]Planilha1!$A$4:$C$277,3,0),VLOOKUP(A270,[1]Planilha1!$A$4:$C$277,3,0)),0)</f>
        <v>328365</v>
      </c>
      <c r="F270" s="287">
        <f>IFERROR(IFERROR(VLOOKUP(A270,[2]Planilha1!$A$4:$C$258,3,0),VLOOKUP(B270,[2]Planilha1!$A$4:$C$258,3,0)),0)</f>
        <v>0</v>
      </c>
      <c r="G270" s="287">
        <f>IFERROR(IFERROR(VLOOKUP(A270,[1]Planilha1!$A$4:$D$277,4,0),VLOOKUP(B270,[1]Planilha1!$A$4:$D$277,4,0)),0)</f>
        <v>174226.15</v>
      </c>
      <c r="H270" s="287">
        <f t="shared" si="45"/>
        <v>279775.84999999998</v>
      </c>
      <c r="I270" s="235" t="s">
        <v>109</v>
      </c>
      <c r="J270" s="236">
        <v>1</v>
      </c>
      <c r="K270" s="237">
        <f>VLOOKUP(A270,CONT_ANTE!A:D,4,0)</f>
        <v>253323</v>
      </c>
      <c r="L270" s="237" t="str">
        <f t="shared" si="42"/>
        <v>!@##@!</v>
      </c>
      <c r="M270" s="238">
        <f>IFERROR(VLOOKUP(A270,CONTAGEM!B:G,6,0),VLOOKUP(B270,CONTAGEM!B:G,6,0))</f>
        <v>398868</v>
      </c>
      <c r="N270" s="293">
        <f t="shared" si="43"/>
        <v>20345.72532583198</v>
      </c>
      <c r="O270" s="238">
        <f>SUMIF(SISTEMA!B:B,A270,SISTEMA!I:I)/J270</f>
        <v>0</v>
      </c>
      <c r="P270" s="238">
        <f>SUMIF(SISTEMA!B:B,B270,SISTEMA!I:I)</f>
        <v>277091</v>
      </c>
      <c r="Q270" s="239">
        <f t="shared" si="41"/>
        <v>277091</v>
      </c>
      <c r="R270" s="238">
        <f t="shared" si="44"/>
        <v>14134.042781722546</v>
      </c>
      <c r="S270" s="237">
        <f>IFERROR(VLOOKUP(A270,DIF_ANTE!A:D,4,0),"0")/J270</f>
        <v>127686</v>
      </c>
      <c r="T270" s="240">
        <f t="shared" si="46"/>
        <v>121777</v>
      </c>
      <c r="U270" s="241">
        <f t="shared" si="47"/>
        <v>-5909</v>
      </c>
      <c r="V270" s="242">
        <f>IFERROR(VLOOKUP(A270,CUSTO!A:C,3,0),VLOOKUP(B270,CUSTO!A:C,3,0))</f>
        <v>5.1008667844580108E-2</v>
      </c>
      <c r="W270" s="242">
        <f t="shared" si="48"/>
        <v>6211.6825441094315</v>
      </c>
      <c r="X270" s="245">
        <f t="shared" si="49"/>
        <v>0.43948377969692265</v>
      </c>
      <c r="Y270" s="242">
        <f t="shared" si="50"/>
        <v>-301.41021829362387</v>
      </c>
      <c r="Z270" s="243" t="s">
        <v>490</v>
      </c>
    </row>
    <row r="271" spans="1:28" ht="22.5" x14ac:dyDescent="0.25">
      <c r="A271" s="233">
        <v>2701010048</v>
      </c>
      <c r="B271" s="233">
        <v>2701010119</v>
      </c>
      <c r="C271" s="234" t="s">
        <v>672</v>
      </c>
      <c r="D271" s="287">
        <v>74989</v>
      </c>
      <c r="E271" s="287">
        <f>IFERROR(IFERROR(VLOOKUP(B271,[1]Planilha1!$A$4:$C$277,3,0),VLOOKUP(A271,[1]Planilha1!$A$4:$C$277,3,0)),0)</f>
        <v>438046</v>
      </c>
      <c r="F271" s="287">
        <f>IFERROR(IFERROR(VLOOKUP(A271,[2]Planilha1!$A$4:$C$258,3,0),VLOOKUP(B271,[2]Planilha1!$A$4:$C$258,3,0)),0)</f>
        <v>0</v>
      </c>
      <c r="G271" s="287">
        <f>IFERROR(IFERROR(VLOOKUP(A271,[1]Planilha1!$A$4:$D$277,4,0),VLOOKUP(B271,[1]Planilha1!$A$4:$D$277,4,0)),0)</f>
        <v>387.75</v>
      </c>
      <c r="H271" s="287">
        <f t="shared" si="45"/>
        <v>512647.25</v>
      </c>
      <c r="I271" s="235" t="s">
        <v>109</v>
      </c>
      <c r="J271" s="236">
        <v>1</v>
      </c>
      <c r="K271" s="237">
        <f>VLOOKUP(A271,CONT_ANTE!A:D,4,0)</f>
        <v>74102</v>
      </c>
      <c r="L271" s="237" t="str">
        <f t="shared" si="42"/>
        <v>!@##@!</v>
      </c>
      <c r="M271" s="238">
        <f>IFERROR(VLOOKUP(A271,CONTAGEM!B:G,6,0),VLOOKUP(B271,CONTAGEM!B:G,6,0))</f>
        <v>3463</v>
      </c>
      <c r="N271" s="293">
        <f t="shared" si="43"/>
        <v>225.04674886666666</v>
      </c>
      <c r="O271" s="238">
        <f>SUMIF(SISTEMA!B:B,A271,SISTEMA!I:I)/J271</f>
        <v>0</v>
      </c>
      <c r="P271" s="238">
        <f>SUMIF(SISTEMA!B:B,B271,SISTEMA!I:I)</f>
        <v>258208</v>
      </c>
      <c r="Q271" s="239">
        <f t="shared" si="41"/>
        <v>258208</v>
      </c>
      <c r="R271" s="238">
        <f t="shared" si="44"/>
        <v>16779.922301866667</v>
      </c>
      <c r="S271" s="237">
        <f>IFERROR(VLOOKUP(A271,DIF_ANTE!A:D,4,0),"0")/J271</f>
        <v>-887</v>
      </c>
      <c r="T271" s="240">
        <f t="shared" si="46"/>
        <v>-254745</v>
      </c>
      <c r="U271" s="241">
        <f t="shared" si="47"/>
        <v>-253858</v>
      </c>
      <c r="V271" s="242">
        <f>IFERROR(VLOOKUP(A271,CUSTO!A:C,3,0),VLOOKUP(B271,CUSTO!A:C,3,0))</f>
        <v>6.4986066666666661E-2</v>
      </c>
      <c r="W271" s="242">
        <f t="shared" si="48"/>
        <v>-16554.875552999998</v>
      </c>
      <c r="X271" s="245">
        <f t="shared" si="49"/>
        <v>-0.98658833188747053</v>
      </c>
      <c r="Y271" s="242">
        <f t="shared" si="50"/>
        <v>-16497.232911866664</v>
      </c>
      <c r="Z271" s="243" t="s">
        <v>13759</v>
      </c>
      <c r="AB271" s="288"/>
    </row>
    <row r="272" spans="1:28" ht="15" customHeight="1" x14ac:dyDescent="0.25">
      <c r="A272" s="233">
        <v>2701010095</v>
      </c>
      <c r="B272" s="233">
        <v>2701010128</v>
      </c>
      <c r="C272" s="234" t="s">
        <v>695</v>
      </c>
      <c r="D272" s="287">
        <v>0</v>
      </c>
      <c r="E272" s="287">
        <f>IFERROR(IFERROR(VLOOKUP(B272,[1]Planilha1!$A$4:$C$277,3,0),VLOOKUP(A272,[1]Planilha1!$A$4:$C$277,3,0)),0)</f>
        <v>0</v>
      </c>
      <c r="F272" s="287">
        <f>IFERROR(IFERROR(VLOOKUP(A272,[2]Planilha1!$A$4:$C$258,3,0),VLOOKUP(B272,[2]Planilha1!$A$4:$C$258,3,0)),0)</f>
        <v>0</v>
      </c>
      <c r="G272" s="287">
        <f>IFERROR(IFERROR(VLOOKUP(A272,[1]Planilha1!$A$4:$D$277,4,0),VLOOKUP(B272,[1]Planilha1!$A$4:$D$277,4,0)),0)</f>
        <v>0</v>
      </c>
      <c r="H272" s="287">
        <f t="shared" si="45"/>
        <v>0</v>
      </c>
      <c r="I272" s="235" t="s">
        <v>109</v>
      </c>
      <c r="J272" s="236">
        <v>1</v>
      </c>
      <c r="K272" s="237">
        <f>VLOOKUP(A272,CONT_ANTE!A:D,4,0)</f>
        <v>0</v>
      </c>
      <c r="L272" s="237" t="str">
        <f t="shared" si="42"/>
        <v>ok</v>
      </c>
      <c r="M272" s="238">
        <v>0</v>
      </c>
      <c r="N272" s="293">
        <f t="shared" si="43"/>
        <v>0</v>
      </c>
      <c r="O272" s="238">
        <f>SUMIF(SISTEMA!B:B,A272,SISTEMA!I:I)/J272</f>
        <v>0</v>
      </c>
      <c r="P272" s="238">
        <f>SUMIF(SISTEMA!B:B,B272,SISTEMA!I:I)</f>
        <v>0</v>
      </c>
      <c r="Q272" s="239">
        <f t="shared" si="41"/>
        <v>0</v>
      </c>
      <c r="R272" s="238">
        <f t="shared" si="44"/>
        <v>0</v>
      </c>
      <c r="S272" s="237">
        <f>IFERROR(VLOOKUP(A272,DIF_ANTE!A:D,4,0),"0")/J272</f>
        <v>0</v>
      </c>
      <c r="T272" s="240">
        <f t="shared" si="46"/>
        <v>0</v>
      </c>
      <c r="U272" s="241">
        <f t="shared" si="47"/>
        <v>0</v>
      </c>
      <c r="V272" s="242" t="e">
        <f>IFERROR(VLOOKUP(A272,CUSTO!A:C,3,0),VLOOKUP(B272,CUSTO!A:C,3,0))</f>
        <v>#N/A</v>
      </c>
      <c r="W272" s="242">
        <f t="shared" si="48"/>
        <v>0</v>
      </c>
      <c r="X272" s="245" t="str">
        <f t="shared" si="49"/>
        <v/>
      </c>
      <c r="Y272" s="242" t="str">
        <f t="shared" si="50"/>
        <v>-</v>
      </c>
      <c r="Z272" s="243" t="s">
        <v>490</v>
      </c>
    </row>
    <row r="273" spans="1:28" x14ac:dyDescent="0.25">
      <c r="A273" s="233">
        <v>2701010112</v>
      </c>
      <c r="B273" s="233">
        <v>2701010130</v>
      </c>
      <c r="C273" s="234" t="s">
        <v>7141</v>
      </c>
      <c r="D273" s="287">
        <v>87845</v>
      </c>
      <c r="E273" s="287">
        <f>IFERROR(IFERROR(VLOOKUP(B273,[1]Planilha1!$A$4:$C$277,3,0),VLOOKUP(A273,[1]Planilha1!$A$4:$C$277,3,0)),0)</f>
        <v>21070</v>
      </c>
      <c r="F273" s="287">
        <f>IFERROR(IFERROR(VLOOKUP(A273,[2]Planilha1!$A$4:$C$258,3,0),VLOOKUP(B273,[2]Planilha1!$A$4:$C$258,3,0)),0)</f>
        <v>3864</v>
      </c>
      <c r="G273" s="287">
        <f>IFERROR(IFERROR(VLOOKUP(A273,[1]Planilha1!$A$4:$D$277,4,0),VLOOKUP(B273,[1]Planilha1!$A$4:$D$277,4,0)),0)</f>
        <v>24934</v>
      </c>
      <c r="H273" s="287">
        <f t="shared" si="45"/>
        <v>83981</v>
      </c>
      <c r="I273" s="235" t="s">
        <v>109</v>
      </c>
      <c r="J273" s="236">
        <v>1</v>
      </c>
      <c r="K273" s="237">
        <f>VLOOKUP(A273,CONT_ANTE!A:D,4,0)</f>
        <v>105856</v>
      </c>
      <c r="L273" s="237" t="str">
        <f t="shared" si="42"/>
        <v>ok</v>
      </c>
      <c r="M273" s="238">
        <f>IFERROR(VLOOKUP(A273,CONTAGEM!B:G,6,0),VLOOKUP(B273,CONTAGEM!B:G,6,0))</f>
        <v>100063</v>
      </c>
      <c r="N273" s="293">
        <f t="shared" si="43"/>
        <v>3378.0251609851821</v>
      </c>
      <c r="O273" s="238">
        <f>SUMIF(SISTEMA!B:B,A273,SISTEMA!I:I)/J273</f>
        <v>0</v>
      </c>
      <c r="P273" s="238">
        <f>SUMIF(SISTEMA!B:B,B273,SISTEMA!I:I)</f>
        <v>83981</v>
      </c>
      <c r="Q273" s="239">
        <f t="shared" si="41"/>
        <v>83981</v>
      </c>
      <c r="R273" s="238">
        <f t="shared" si="44"/>
        <v>2835.1131891378091</v>
      </c>
      <c r="S273" s="237">
        <f>IFERROR(VLOOKUP(A273,DIF_ANTE!A:D,4,0),"0")/J273</f>
        <v>18011</v>
      </c>
      <c r="T273" s="240">
        <f t="shared" si="46"/>
        <v>16082</v>
      </c>
      <c r="U273" s="241">
        <f t="shared" si="47"/>
        <v>-1929</v>
      </c>
      <c r="V273" s="242">
        <f>IFERROR(VLOOKUP(A273,CUSTO!A:C,3,0),VLOOKUP(B273,CUSTO!A:C,3,0))</f>
        <v>3.3758983450278147E-2</v>
      </c>
      <c r="W273" s="242">
        <f t="shared" si="48"/>
        <v>542.91197184737314</v>
      </c>
      <c r="X273" s="245">
        <f t="shared" si="49"/>
        <v>0.19149569545492434</v>
      </c>
      <c r="Y273" s="242">
        <f t="shared" si="50"/>
        <v>-65.12107907558655</v>
      </c>
      <c r="Z273" s="243" t="s">
        <v>490</v>
      </c>
      <c r="AB273" s="288"/>
    </row>
    <row r="274" spans="1:28" x14ac:dyDescent="0.25">
      <c r="A274" s="233">
        <v>2701010008</v>
      </c>
      <c r="B274" s="233">
        <v>2701010132</v>
      </c>
      <c r="C274" s="234" t="s">
        <v>645</v>
      </c>
      <c r="D274" s="287">
        <v>4975</v>
      </c>
      <c r="E274" s="287">
        <f>IFERROR(IFERROR(VLOOKUP(B274,[1]Planilha1!$A$4:$C$277,3,0),VLOOKUP(A274,[1]Planilha1!$A$4:$C$277,3,0)),0)</f>
        <v>216214</v>
      </c>
      <c r="F274" s="287">
        <f>IFERROR(IFERROR(VLOOKUP(A274,[2]Planilha1!$A$4:$C$258,3,0),VLOOKUP(B274,[2]Planilha1!$A$4:$C$258,3,0)),0)</f>
        <v>0</v>
      </c>
      <c r="G274" s="287">
        <f>IFERROR(IFERROR(VLOOKUP(A274,[1]Planilha1!$A$4:$D$277,4,0),VLOOKUP(B274,[1]Planilha1!$A$4:$D$277,4,0)),0)</f>
        <v>137.06</v>
      </c>
      <c r="H274" s="287">
        <f t="shared" si="45"/>
        <v>221051.94</v>
      </c>
      <c r="I274" s="235" t="s">
        <v>109</v>
      </c>
      <c r="J274" s="236">
        <v>1</v>
      </c>
      <c r="K274" s="237">
        <f>VLOOKUP(A274,CONT_ANTE!A:D,4,0)</f>
        <v>3396</v>
      </c>
      <c r="L274" s="237" t="str">
        <f t="shared" si="42"/>
        <v>!@##@!</v>
      </c>
      <c r="M274" s="238">
        <f>IFERROR(VLOOKUP(A274,CONTAGEM!B:G,6,0),VLOOKUP(B274,CONTAGEM!B:G,6,0))</f>
        <v>111436</v>
      </c>
      <c r="N274" s="293">
        <f t="shared" si="43"/>
        <v>3338.7533947361853</v>
      </c>
      <c r="O274" s="238">
        <f>SUMIF(SISTEMA!B:B,A274,SISTEMA!I:I)/J274</f>
        <v>0</v>
      </c>
      <c r="P274" s="238">
        <f>SUMIF(SISTEMA!B:B,B274,SISTEMA!I:I)</f>
        <v>95854</v>
      </c>
      <c r="Q274" s="239">
        <f t="shared" si="41"/>
        <v>95854</v>
      </c>
      <c r="R274" s="238">
        <f t="shared" si="44"/>
        <v>2871.8983802275952</v>
      </c>
      <c r="S274" s="237">
        <f>IFERROR(VLOOKUP(A274,DIF_ANTE!A:D,4,0),"0")/J274</f>
        <v>-1579</v>
      </c>
      <c r="T274" s="240">
        <f t="shared" si="46"/>
        <v>15582</v>
      </c>
      <c r="U274" s="241">
        <f t="shared" si="47"/>
        <v>17161</v>
      </c>
      <c r="V274" s="242">
        <f>IFERROR(VLOOKUP(A274,CUSTO!A:C,3,0),VLOOKUP(B274,CUSTO!A:C,3,0))</f>
        <v>2.9961174079616869E-2</v>
      </c>
      <c r="W274" s="242">
        <f t="shared" si="48"/>
        <v>466.85501450859005</v>
      </c>
      <c r="X274" s="245">
        <f t="shared" si="49"/>
        <v>0.16255972625033907</v>
      </c>
      <c r="Y274" s="242">
        <f t="shared" si="50"/>
        <v>514.16370838030514</v>
      </c>
      <c r="Z274" s="243" t="s">
        <v>490</v>
      </c>
      <c r="AB274" s="288"/>
    </row>
    <row r="275" spans="1:28" ht="15" customHeight="1" x14ac:dyDescent="0.25">
      <c r="A275" s="233">
        <v>2701010009</v>
      </c>
      <c r="B275" s="233">
        <v>2701010133</v>
      </c>
      <c r="C275" s="234" t="s">
        <v>646</v>
      </c>
      <c r="D275" s="287">
        <v>69754</v>
      </c>
      <c r="E275" s="287">
        <f>IFERROR(IFERROR(VLOOKUP(B275,[1]Planilha1!$A$4:$C$277,3,0),VLOOKUP(A275,[1]Planilha1!$A$4:$C$277,3,0)),0)</f>
        <v>29386</v>
      </c>
      <c r="F275" s="287">
        <f>IFERROR(IFERROR(VLOOKUP(A275,[2]Planilha1!$A$4:$C$258,3,0),VLOOKUP(B275,[2]Planilha1!$A$4:$C$258,3,0)),0)</f>
        <v>0</v>
      </c>
      <c r="G275" s="287">
        <f>IFERROR(IFERROR(VLOOKUP(A275,[1]Planilha1!$A$4:$D$277,4,0),VLOOKUP(B275,[1]Planilha1!$A$4:$D$277,4,0)),0)</f>
        <v>42675</v>
      </c>
      <c r="H275" s="287">
        <f t="shared" si="45"/>
        <v>56465</v>
      </c>
      <c r="I275" s="235" t="s">
        <v>109</v>
      </c>
      <c r="J275" s="236">
        <v>1</v>
      </c>
      <c r="K275" s="237">
        <f>VLOOKUP(A275,CONT_ANTE!A:D,4,0)</f>
        <v>69488</v>
      </c>
      <c r="L275" s="237" t="str">
        <f t="shared" si="42"/>
        <v>!@##@!</v>
      </c>
      <c r="M275" s="238">
        <f>IFERROR(VLOOKUP(A275,CONTAGEM!B:G,6,0),VLOOKUP(B275,CONTAGEM!B:G,6,0))</f>
        <v>56465</v>
      </c>
      <c r="N275" s="293">
        <f t="shared" si="43"/>
        <v>2168.3003495163853</v>
      </c>
      <c r="O275" s="238">
        <f>SUMIF(SISTEMA!B:B,A275,SISTEMA!I:I)/J275</f>
        <v>0</v>
      </c>
      <c r="P275" s="238">
        <f>SUMIF(SISTEMA!B:B,B275,SISTEMA!I:I)</f>
        <v>56465</v>
      </c>
      <c r="Q275" s="239">
        <f t="shared" si="41"/>
        <v>56465</v>
      </c>
      <c r="R275" s="238">
        <f t="shared" si="44"/>
        <v>2168.3003495163853</v>
      </c>
      <c r="S275" s="237">
        <f>IFERROR(VLOOKUP(A275,DIF_ANTE!A:D,4,0),"0")/J275</f>
        <v>-266</v>
      </c>
      <c r="T275" s="240">
        <f t="shared" si="46"/>
        <v>0</v>
      </c>
      <c r="U275" s="241">
        <f t="shared" si="47"/>
        <v>266</v>
      </c>
      <c r="V275" s="242">
        <f>IFERROR(VLOOKUP(A275,CUSTO!A:C,3,0),VLOOKUP(B275,CUSTO!A:C,3,0))</f>
        <v>3.840078543374454E-2</v>
      </c>
      <c r="W275" s="242">
        <f t="shared" si="48"/>
        <v>0</v>
      </c>
      <c r="X275" s="245">
        <f t="shared" si="49"/>
        <v>0</v>
      </c>
      <c r="Y275" s="242">
        <f t="shared" si="50"/>
        <v>10.214608925376048</v>
      </c>
      <c r="Z275" s="243" t="s">
        <v>490</v>
      </c>
    </row>
    <row r="276" spans="1:28" ht="15" customHeight="1" x14ac:dyDescent="0.25">
      <c r="A276" s="233">
        <v>2701010010</v>
      </c>
      <c r="B276" s="233">
        <v>2701010134</v>
      </c>
      <c r="C276" s="234" t="s">
        <v>647</v>
      </c>
      <c r="D276" s="287">
        <v>0</v>
      </c>
      <c r="E276" s="287">
        <f>IFERROR(IFERROR(VLOOKUP(B276,[1]Planilha1!$A$4:$C$277,3,0),VLOOKUP(A276,[1]Planilha1!$A$4:$C$277,3,0)),0)</f>
        <v>0</v>
      </c>
      <c r="F276" s="287">
        <f>IFERROR(IFERROR(VLOOKUP(A276,[2]Planilha1!$A$4:$C$258,3,0),VLOOKUP(B276,[2]Planilha1!$A$4:$C$258,3,0)),0)</f>
        <v>0</v>
      </c>
      <c r="G276" s="287">
        <f>IFERROR(IFERROR(VLOOKUP(A276,[1]Planilha1!$A$4:$D$277,4,0),VLOOKUP(B276,[1]Planilha1!$A$4:$D$277,4,0)),0)</f>
        <v>0</v>
      </c>
      <c r="H276" s="287">
        <f t="shared" si="45"/>
        <v>0</v>
      </c>
      <c r="I276" s="235" t="s">
        <v>109</v>
      </c>
      <c r="J276" s="236">
        <v>1</v>
      </c>
      <c r="K276" s="237">
        <f>VLOOKUP(A276,CONT_ANTE!A:D,4,0)</f>
        <v>0</v>
      </c>
      <c r="L276" s="237" t="str">
        <f t="shared" si="42"/>
        <v>ok</v>
      </c>
      <c r="M276" s="238">
        <v>0</v>
      </c>
      <c r="N276" s="293">
        <f t="shared" si="43"/>
        <v>0</v>
      </c>
      <c r="O276" s="238">
        <f>SUMIF(SISTEMA!B:B,A276,SISTEMA!I:I)/J276</f>
        <v>0</v>
      </c>
      <c r="P276" s="238">
        <f>SUMIF(SISTEMA!B:B,B276,SISTEMA!I:I)</f>
        <v>0</v>
      </c>
      <c r="Q276" s="239">
        <f t="shared" si="41"/>
        <v>0</v>
      </c>
      <c r="R276" s="238">
        <f t="shared" si="44"/>
        <v>0</v>
      </c>
      <c r="S276" s="237">
        <f>IFERROR(VLOOKUP(A276,DIF_ANTE!A:D,4,0),"0")/J276</f>
        <v>0</v>
      </c>
      <c r="T276" s="240">
        <f t="shared" si="46"/>
        <v>0</v>
      </c>
      <c r="U276" s="241">
        <f t="shared" si="47"/>
        <v>0</v>
      </c>
      <c r="V276" s="242">
        <f>IFERROR(VLOOKUP(A276,CUSTO!A:C,3,0),VLOOKUP(B276,CUSTO!A:C,3,0))</f>
        <v>1.1494943006871801E-2</v>
      </c>
      <c r="W276" s="242">
        <f t="shared" si="48"/>
        <v>0</v>
      </c>
      <c r="X276" s="245" t="str">
        <f t="shared" si="49"/>
        <v/>
      </c>
      <c r="Y276" s="242">
        <f t="shared" si="50"/>
        <v>0</v>
      </c>
      <c r="Z276" s="243" t="s">
        <v>490</v>
      </c>
    </row>
    <row r="277" spans="1:28" x14ac:dyDescent="0.25">
      <c r="A277" s="233">
        <v>2701010110</v>
      </c>
      <c r="B277" s="233">
        <v>2701010136</v>
      </c>
      <c r="C277" s="234" t="s">
        <v>7139</v>
      </c>
      <c r="D277" s="287">
        <v>110015</v>
      </c>
      <c r="E277" s="287">
        <f>IFERROR(IFERROR(VLOOKUP(B277,[1]Planilha1!$A$4:$C$277,3,0),VLOOKUP(A277,[1]Planilha1!$A$4:$C$277,3,0)),0)</f>
        <v>35704</v>
      </c>
      <c r="F277" s="287">
        <f>IFERROR(IFERROR(VLOOKUP(A277,[2]Planilha1!$A$4:$C$258,3,0),VLOOKUP(B277,[2]Planilha1!$A$4:$C$258,3,0)),0)</f>
        <v>0</v>
      </c>
      <c r="G277" s="287">
        <f>IFERROR(IFERROR(VLOOKUP(A277,[1]Planilha1!$A$4:$D$277,4,0),VLOOKUP(B277,[1]Planilha1!$A$4:$D$277,4,0)),0)</f>
        <v>49678</v>
      </c>
      <c r="H277" s="287">
        <f t="shared" si="45"/>
        <v>96041</v>
      </c>
      <c r="I277" s="235" t="s">
        <v>109</v>
      </c>
      <c r="J277" s="236">
        <v>1</v>
      </c>
      <c r="K277" s="237">
        <f>VLOOKUP(A277,CONT_ANTE!A:D,4,0)</f>
        <v>122976</v>
      </c>
      <c r="L277" s="237" t="str">
        <f t="shared" si="42"/>
        <v>!@##@!</v>
      </c>
      <c r="M277" s="238">
        <f>IFERROR(VLOOKUP(A277,CONTAGEM!B:G,6,0),VLOOKUP(B277,CONTAGEM!B:G,6,0))</f>
        <v>116787</v>
      </c>
      <c r="N277" s="293">
        <f t="shared" si="43"/>
        <v>3942.6130344667049</v>
      </c>
      <c r="O277" s="238">
        <f>SUMIF(SISTEMA!B:B,A277,SISTEMA!I:I)/J277</f>
        <v>0</v>
      </c>
      <c r="P277" s="238">
        <f>SUMIF(SISTEMA!B:B,B277,SISTEMA!I:I)</f>
        <v>96041</v>
      </c>
      <c r="Q277" s="239">
        <f t="shared" si="41"/>
        <v>96041</v>
      </c>
      <c r="R277" s="238">
        <f t="shared" si="44"/>
        <v>3242.2486958584159</v>
      </c>
      <c r="S277" s="237">
        <f>IFERROR(VLOOKUP(A277,DIF_ANTE!A:D,4,0),"0")/J277</f>
        <v>12961</v>
      </c>
      <c r="T277" s="240">
        <f t="shared" si="46"/>
        <v>20746</v>
      </c>
      <c r="U277" s="241">
        <f t="shared" si="47"/>
        <v>7785</v>
      </c>
      <c r="V277" s="242">
        <f>IFERROR(VLOOKUP(A277,CUSTO!A:C,3,0),VLOOKUP(B277,CUSTO!A:C,3,0))</f>
        <v>3.3759006006376609E-2</v>
      </c>
      <c r="W277" s="242">
        <f t="shared" si="48"/>
        <v>700.36433860828913</v>
      </c>
      <c r="X277" s="245">
        <f t="shared" si="49"/>
        <v>0.21601191157942962</v>
      </c>
      <c r="Y277" s="242">
        <f t="shared" si="50"/>
        <v>262.8138617596419</v>
      </c>
      <c r="Z277" s="243" t="s">
        <v>490</v>
      </c>
      <c r="AB277" s="288"/>
    </row>
    <row r="278" spans="1:28" x14ac:dyDescent="0.25">
      <c r="A278" s="233">
        <v>2701010012</v>
      </c>
      <c r="B278" s="233">
        <v>2701010138</v>
      </c>
      <c r="C278" s="234" t="s">
        <v>648</v>
      </c>
      <c r="D278" s="287">
        <v>132743</v>
      </c>
      <c r="E278" s="287">
        <f>IFERROR(IFERROR(VLOOKUP(B278,[1]Planilha1!$A$4:$C$277,3,0),VLOOKUP(A278,[1]Planilha1!$A$4:$C$277,3,0)),0)</f>
        <v>56339</v>
      </c>
      <c r="F278" s="287">
        <f>IFERROR(IFERROR(VLOOKUP(A278,[2]Planilha1!$A$4:$C$258,3,0),VLOOKUP(B278,[2]Planilha1!$A$4:$C$258,3,0)),0)</f>
        <v>38847</v>
      </c>
      <c r="G278" s="287">
        <f>IFERROR(IFERROR(VLOOKUP(A278,[1]Planilha1!$A$4:$D$277,4,0),VLOOKUP(B278,[1]Planilha1!$A$4:$D$277,4,0)),0)</f>
        <v>95186</v>
      </c>
      <c r="H278" s="287">
        <f t="shared" si="45"/>
        <v>93896</v>
      </c>
      <c r="I278" s="235" t="s">
        <v>109</v>
      </c>
      <c r="J278" s="236">
        <v>1</v>
      </c>
      <c r="K278" s="237">
        <f>VLOOKUP(A278,CONT_ANTE!A:D,4,0)</f>
        <v>132443</v>
      </c>
      <c r="L278" s="237" t="str">
        <f t="shared" si="42"/>
        <v>ok</v>
      </c>
      <c r="M278" s="238">
        <f>IFERROR(VLOOKUP(A278,CONTAGEM!B:G,6,0),VLOOKUP(B278,CONTAGEM!B:G,6,0))</f>
        <v>93896</v>
      </c>
      <c r="N278" s="293">
        <f t="shared" si="43"/>
        <v>3903.4102771788589</v>
      </c>
      <c r="O278" s="238">
        <f>SUMIF(SISTEMA!B:B,A278,SISTEMA!I:I)/J278</f>
        <v>0</v>
      </c>
      <c r="P278" s="238">
        <f>SUMIF(SISTEMA!B:B,B278,SISTEMA!I:I)</f>
        <v>93896</v>
      </c>
      <c r="Q278" s="239">
        <f t="shared" si="41"/>
        <v>93896</v>
      </c>
      <c r="R278" s="238">
        <f t="shared" si="44"/>
        <v>3903.4102771788589</v>
      </c>
      <c r="S278" s="237">
        <f>IFERROR(VLOOKUP(A278,DIF_ANTE!A:D,4,0),"0")/J278</f>
        <v>-300</v>
      </c>
      <c r="T278" s="240">
        <f t="shared" si="46"/>
        <v>0</v>
      </c>
      <c r="U278" s="241">
        <f t="shared" si="47"/>
        <v>300</v>
      </c>
      <c r="V278" s="242">
        <f>IFERROR(VLOOKUP(A278,CUSTO!A:C,3,0),VLOOKUP(B278,CUSTO!A:C,3,0))</f>
        <v>4.1571635396383859E-2</v>
      </c>
      <c r="W278" s="242">
        <f t="shared" si="48"/>
        <v>0</v>
      </c>
      <c r="X278" s="245">
        <f t="shared" si="49"/>
        <v>0</v>
      </c>
      <c r="Y278" s="242">
        <f t="shared" si="50"/>
        <v>12.471490618915158</v>
      </c>
      <c r="Z278" s="243" t="s">
        <v>490</v>
      </c>
      <c r="AB278" s="288"/>
    </row>
    <row r="279" spans="1:28" x14ac:dyDescent="0.25">
      <c r="A279" s="233">
        <v>2701010013</v>
      </c>
      <c r="B279" s="233">
        <v>2701010139</v>
      </c>
      <c r="C279" s="234" t="s">
        <v>649</v>
      </c>
      <c r="D279" s="287">
        <v>52755</v>
      </c>
      <c r="E279" s="287">
        <f>IFERROR(IFERROR(VLOOKUP(B279,[1]Planilha1!$A$4:$C$277,3,0),VLOOKUP(A279,[1]Planilha1!$A$4:$C$277,3,0)),0)</f>
        <v>39106</v>
      </c>
      <c r="F279" s="287">
        <f>IFERROR(IFERROR(VLOOKUP(A279,[2]Planilha1!$A$4:$C$258,3,0),VLOOKUP(B279,[2]Planilha1!$A$4:$C$258,3,0)),0)</f>
        <v>0</v>
      </c>
      <c r="G279" s="287">
        <f>IFERROR(IFERROR(VLOOKUP(A279,[1]Planilha1!$A$4:$D$277,4,0),VLOOKUP(B279,[1]Planilha1!$A$4:$D$277,4,0)),0)</f>
        <v>50538</v>
      </c>
      <c r="H279" s="287">
        <f t="shared" si="45"/>
        <v>41323</v>
      </c>
      <c r="I279" s="235" t="s">
        <v>109</v>
      </c>
      <c r="J279" s="236">
        <v>1</v>
      </c>
      <c r="K279" s="237">
        <f>VLOOKUP(A279,CONT_ANTE!A:D,4,0)</f>
        <v>51129</v>
      </c>
      <c r="L279" s="237" t="str">
        <f t="shared" si="42"/>
        <v>!@##@!</v>
      </c>
      <c r="M279" s="238">
        <f>IFERROR(VLOOKUP(A279,CONTAGEM!B:G,6,0),VLOOKUP(B279,CONTAGEM!B:G,6,0))</f>
        <v>38843</v>
      </c>
      <c r="N279" s="293">
        <f t="shared" si="43"/>
        <v>1458.8246203032854</v>
      </c>
      <c r="O279" s="238">
        <f>SUMIF(SISTEMA!B:B,A279,SISTEMA!I:I)/J279</f>
        <v>0</v>
      </c>
      <c r="P279" s="238">
        <f>SUMIF(SISTEMA!B:B,B279,SISTEMA!I:I)</f>
        <v>41323</v>
      </c>
      <c r="Q279" s="239">
        <f t="shared" si="41"/>
        <v>41323</v>
      </c>
      <c r="R279" s="238">
        <f t="shared" si="44"/>
        <v>1551.9658570345407</v>
      </c>
      <c r="S279" s="237">
        <f>IFERROR(VLOOKUP(A279,DIF_ANTE!A:D,4,0),"0")/J279</f>
        <v>-1626</v>
      </c>
      <c r="T279" s="240">
        <f t="shared" si="46"/>
        <v>-2480</v>
      </c>
      <c r="U279" s="241">
        <f t="shared" si="47"/>
        <v>-854</v>
      </c>
      <c r="V279" s="242">
        <f>IFERROR(VLOOKUP(A279,CUSTO!A:C,3,0),VLOOKUP(B279,CUSTO!A:C,3,0))</f>
        <v>3.7556950294860988E-2</v>
      </c>
      <c r="W279" s="242">
        <f t="shared" si="48"/>
        <v>-93.141236731255248</v>
      </c>
      <c r="X279" s="245">
        <f t="shared" si="49"/>
        <v>-6.0015003750937733E-2</v>
      </c>
      <c r="Y279" s="242">
        <f t="shared" si="50"/>
        <v>-32.073635551811286</v>
      </c>
      <c r="Z279" s="243" t="s">
        <v>13751</v>
      </c>
      <c r="AB279" s="288"/>
    </row>
    <row r="280" spans="1:28" ht="15" customHeight="1" x14ac:dyDescent="0.25">
      <c r="A280" s="233">
        <v>2701010014</v>
      </c>
      <c r="B280" s="233">
        <v>2701010140</v>
      </c>
      <c r="C280" s="234" t="s">
        <v>650</v>
      </c>
      <c r="D280" s="287">
        <v>1775</v>
      </c>
      <c r="E280" s="287">
        <f>IFERROR(IFERROR(VLOOKUP(B280,[1]Planilha1!$A$4:$C$277,3,0),VLOOKUP(A280,[1]Planilha1!$A$4:$C$277,3,0)),0)</f>
        <v>0</v>
      </c>
      <c r="F280" s="287">
        <f>IFERROR(IFERROR(VLOOKUP(A280,[2]Planilha1!$A$4:$C$258,3,0),VLOOKUP(B280,[2]Planilha1!$A$4:$C$258,3,0)),0)</f>
        <v>0</v>
      </c>
      <c r="G280" s="287">
        <f>IFERROR(IFERROR(VLOOKUP(A280,[1]Planilha1!$A$4:$D$277,4,0),VLOOKUP(B280,[1]Planilha1!$A$4:$D$277,4,0)),0)</f>
        <v>0</v>
      </c>
      <c r="H280" s="287">
        <f t="shared" si="45"/>
        <v>1775</v>
      </c>
      <c r="I280" s="235" t="s">
        <v>109</v>
      </c>
      <c r="J280" s="236">
        <v>1</v>
      </c>
      <c r="K280" s="237">
        <f>VLOOKUP(A280,CONT_ANTE!A:D,4,0)</f>
        <v>0</v>
      </c>
      <c r="L280" s="237" t="str">
        <f t="shared" si="42"/>
        <v>ok</v>
      </c>
      <c r="M280" s="238">
        <v>0</v>
      </c>
      <c r="N280" s="293">
        <f t="shared" si="43"/>
        <v>0</v>
      </c>
      <c r="O280" s="238">
        <f>SUMIF(SISTEMA!B:B,A280,SISTEMA!I:I)/J280</f>
        <v>0</v>
      </c>
      <c r="P280" s="238">
        <f>SUMIF(SISTEMA!B:B,B280,SISTEMA!I:I)</f>
        <v>1775</v>
      </c>
      <c r="Q280" s="239">
        <f t="shared" si="41"/>
        <v>1775</v>
      </c>
      <c r="R280" s="238">
        <f t="shared" si="44"/>
        <v>19.175101263029887</v>
      </c>
      <c r="S280" s="237">
        <f>IFERROR(VLOOKUP(A280,DIF_ANTE!A:D,4,0),"0")/J280</f>
        <v>-1775</v>
      </c>
      <c r="T280" s="240">
        <f t="shared" si="46"/>
        <v>-1775</v>
      </c>
      <c r="U280" s="241">
        <f t="shared" si="47"/>
        <v>0</v>
      </c>
      <c r="V280" s="242">
        <f>IFERROR(VLOOKUP(A280,CUSTO!A:C,3,0),VLOOKUP(B280,CUSTO!A:C,3,0))</f>
        <v>1.0802873951002753E-2</v>
      </c>
      <c r="W280" s="242">
        <f t="shared" si="48"/>
        <v>-19.175101263029887</v>
      </c>
      <c r="X280" s="245">
        <f t="shared" si="49"/>
        <v>-1</v>
      </c>
      <c r="Y280" s="242">
        <f t="shared" si="50"/>
        <v>0</v>
      </c>
      <c r="Z280" s="243" t="s">
        <v>490</v>
      </c>
    </row>
    <row r="281" spans="1:28" ht="15" customHeight="1" x14ac:dyDescent="0.25">
      <c r="A281" s="233">
        <v>2701010105</v>
      </c>
      <c r="B281" s="233">
        <v>2701010142</v>
      </c>
      <c r="C281" s="234" t="s">
        <v>4737</v>
      </c>
      <c r="D281" s="287">
        <v>11080.985999708328</v>
      </c>
      <c r="E281" s="287">
        <f>IFERROR(IFERROR(VLOOKUP(B281,[1]Planilha1!$A$4:$C$277,3,0),VLOOKUP(A281,[1]Planilha1!$A$4:$C$277,3,0)),0)</f>
        <v>44967</v>
      </c>
      <c r="F281" s="287">
        <f>IFERROR(IFERROR(VLOOKUP(A281,[2]Planilha1!$A$4:$C$258,3,0),VLOOKUP(B281,[2]Planilha1!$A$4:$C$258,3,0)),0)</f>
        <v>0</v>
      </c>
      <c r="G281" s="287">
        <f>IFERROR(IFERROR(VLOOKUP(A281,[1]Planilha1!$A$4:$D$277,4,0),VLOOKUP(B281,[1]Planilha1!$A$4:$D$277,4,0)),0)</f>
        <v>7.0819000000000001</v>
      </c>
      <c r="H281" s="287">
        <f t="shared" si="45"/>
        <v>56040.904099708328</v>
      </c>
      <c r="I281" s="235" t="s">
        <v>109</v>
      </c>
      <c r="J281" s="236">
        <v>1</v>
      </c>
      <c r="K281" s="237">
        <f>VLOOKUP(A281,CONT_ANTE!A:D,4,0)</f>
        <v>11048</v>
      </c>
      <c r="L281" s="237" t="str">
        <f t="shared" si="42"/>
        <v>!@##@!</v>
      </c>
      <c r="M281" s="238">
        <f>IFERROR(VLOOKUP(A281,CONTAGEM!B:G,6,0),VLOOKUP(B281,CONTAGEM!B:G,6,0))</f>
        <v>4957</v>
      </c>
      <c r="N281" s="293">
        <f t="shared" si="43"/>
        <v>140.53238636573772</v>
      </c>
      <c r="O281" s="238">
        <f>SUMIF(SISTEMA!B:B,A281,SISTEMA!I:I)/J281</f>
        <v>0</v>
      </c>
      <c r="P281" s="238">
        <f>SUMIF(SISTEMA!B:B,B281,SISTEMA!I:I)</f>
        <v>4954</v>
      </c>
      <c r="Q281" s="239">
        <f t="shared" si="41"/>
        <v>4954</v>
      </c>
      <c r="R281" s="238">
        <f t="shared" si="44"/>
        <v>140.44733549644235</v>
      </c>
      <c r="S281" s="237">
        <f>IFERROR(VLOOKUP(A281,DIF_ANTE!A:D,4,0),"0")/J281</f>
        <v>-32.985999708327654</v>
      </c>
      <c r="T281" s="240">
        <f t="shared" si="46"/>
        <v>3</v>
      </c>
      <c r="U281" s="241">
        <f t="shared" si="47"/>
        <v>35.985999708327654</v>
      </c>
      <c r="V281" s="242">
        <f>IFERROR(VLOOKUP(A281,CUSTO!A:C,3,0),VLOOKUP(B281,CUSTO!A:C,3,0))</f>
        <v>2.8350289765127643E-2</v>
      </c>
      <c r="W281" s="242">
        <f t="shared" si="48"/>
        <v>8.5050869295382928E-2</v>
      </c>
      <c r="X281" s="245">
        <f t="shared" si="49"/>
        <v>6.0557125555106984E-4</v>
      </c>
      <c r="Y281" s="242">
        <f t="shared" si="50"/>
        <v>1.0202135192188879</v>
      </c>
      <c r="Z281" s="243" t="s">
        <v>490</v>
      </c>
    </row>
    <row r="282" spans="1:28" ht="15" customHeight="1" x14ac:dyDescent="0.25">
      <c r="A282" s="233">
        <v>2701010015</v>
      </c>
      <c r="B282" s="233">
        <v>2701010143</v>
      </c>
      <c r="C282" s="234" t="s">
        <v>1691</v>
      </c>
      <c r="D282" s="287">
        <v>0</v>
      </c>
      <c r="E282" s="287">
        <f>IFERROR(IFERROR(VLOOKUP(B282,[1]Planilha1!$A$4:$C$277,3,0),VLOOKUP(A282,[1]Planilha1!$A$4:$C$277,3,0)),0)</f>
        <v>0</v>
      </c>
      <c r="F282" s="287">
        <f>IFERROR(IFERROR(VLOOKUP(A282,[2]Planilha1!$A$4:$C$258,3,0),VLOOKUP(B282,[2]Planilha1!$A$4:$C$258,3,0)),0)</f>
        <v>0</v>
      </c>
      <c r="G282" s="287">
        <f>IFERROR(IFERROR(VLOOKUP(A282,[1]Planilha1!$A$4:$D$277,4,0),VLOOKUP(B282,[1]Planilha1!$A$4:$D$277,4,0)),0)</f>
        <v>0</v>
      </c>
      <c r="H282" s="287">
        <f t="shared" si="45"/>
        <v>0</v>
      </c>
      <c r="I282" s="235" t="s">
        <v>109</v>
      </c>
      <c r="J282" s="236">
        <v>1</v>
      </c>
      <c r="K282" s="237">
        <f>VLOOKUP(A282,CONT_ANTE!A:D,4,0)</f>
        <v>0</v>
      </c>
      <c r="L282" s="237" t="str">
        <f t="shared" si="42"/>
        <v>ok</v>
      </c>
      <c r="M282" s="238">
        <v>0</v>
      </c>
      <c r="N282" s="293">
        <f t="shared" si="43"/>
        <v>0</v>
      </c>
      <c r="O282" s="238">
        <f>SUMIF(SISTEMA!B:B,A282,SISTEMA!I:I)/J282</f>
        <v>0</v>
      </c>
      <c r="P282" s="238">
        <f>SUMIF(SISTEMA!B:B,B282,SISTEMA!I:I)</f>
        <v>0</v>
      </c>
      <c r="Q282" s="239">
        <f t="shared" si="41"/>
        <v>0</v>
      </c>
      <c r="R282" s="238">
        <f t="shared" si="44"/>
        <v>0</v>
      </c>
      <c r="S282" s="237">
        <f>IFERROR(VLOOKUP(A282,DIF_ANTE!A:D,4,0),"0")/J282</f>
        <v>0</v>
      </c>
      <c r="T282" s="240">
        <f t="shared" si="46"/>
        <v>0</v>
      </c>
      <c r="U282" s="241">
        <f t="shared" si="47"/>
        <v>0</v>
      </c>
      <c r="V282" s="242">
        <f>IFERROR(VLOOKUP(A282,CUSTO!A:C,3,0),VLOOKUP(B282,CUSTO!A:C,3,0))</f>
        <v>6.3883068599033819E-3</v>
      </c>
      <c r="W282" s="242">
        <f t="shared" si="48"/>
        <v>0</v>
      </c>
      <c r="X282" s="245" t="str">
        <f t="shared" si="49"/>
        <v/>
      </c>
      <c r="Y282" s="242">
        <f t="shared" si="50"/>
        <v>0</v>
      </c>
      <c r="Z282" s="243" t="s">
        <v>490</v>
      </c>
    </row>
    <row r="283" spans="1:28" ht="15" customHeight="1" x14ac:dyDescent="0.25">
      <c r="A283" s="233">
        <v>2701010016</v>
      </c>
      <c r="B283" s="233" t="s">
        <v>13340</v>
      </c>
      <c r="C283" s="234" t="s">
        <v>651</v>
      </c>
      <c r="D283" s="287">
        <v>0</v>
      </c>
      <c r="E283" s="287">
        <f>IFERROR(IFERROR(VLOOKUP(B283,[1]Planilha1!$A$4:$C$277,3,0),VLOOKUP(A283,[1]Planilha1!$A$4:$C$277,3,0)),0)</f>
        <v>0</v>
      </c>
      <c r="F283" s="287">
        <f>IFERROR(IFERROR(VLOOKUP(A283,[2]Planilha1!$A$4:$C$258,3,0),VLOOKUP(B283,[2]Planilha1!$A$4:$C$258,3,0)),0)</f>
        <v>0</v>
      </c>
      <c r="G283" s="287">
        <f>IFERROR(IFERROR(VLOOKUP(A283,[1]Planilha1!$A$4:$D$277,4,0),VLOOKUP(B283,[1]Planilha1!$A$4:$D$277,4,0)),0)</f>
        <v>0</v>
      </c>
      <c r="H283" s="287">
        <f t="shared" si="45"/>
        <v>0</v>
      </c>
      <c r="I283" s="235" t="s">
        <v>109</v>
      </c>
      <c r="J283" s="236">
        <f>IFERROR(VLOOKUP(CONCILIÇÃO_COM_CERVEJA!$A283,'BASE PRODUTOS'!A:E,5,0),"")</f>
        <v>6.8599999999999998E-4</v>
      </c>
      <c r="K283" s="237">
        <f>VLOOKUP(A283,CONT_ANTE!A:D,4,0)</f>
        <v>0</v>
      </c>
      <c r="L283" s="237" t="str">
        <f t="shared" si="42"/>
        <v>ok</v>
      </c>
      <c r="M283" s="238">
        <v>0</v>
      </c>
      <c r="N283" s="293">
        <f t="shared" si="43"/>
        <v>0</v>
      </c>
      <c r="O283" s="238">
        <f>SUMIF(SISTEMA!B:B,A283,SISTEMA!I:I)/J283</f>
        <v>0</v>
      </c>
      <c r="P283" s="238">
        <f>SUMIF(SISTEMA!B:B,B283,SISTEMA!I:I)</f>
        <v>0</v>
      </c>
      <c r="Q283" s="239">
        <f t="shared" si="41"/>
        <v>0</v>
      </c>
      <c r="R283" s="238">
        <f t="shared" si="44"/>
        <v>0</v>
      </c>
      <c r="S283" s="237">
        <f>IFERROR(VLOOKUP(A283,DIF_ANTE!A:D,4,0),"0")/J283</f>
        <v>0</v>
      </c>
      <c r="T283" s="240">
        <f t="shared" si="46"/>
        <v>0</v>
      </c>
      <c r="U283" s="241">
        <f t="shared" si="47"/>
        <v>0</v>
      </c>
      <c r="V283" s="242">
        <f>IFERROR(VLOOKUP(A283,CUSTO!A:C,3,0),VLOOKUP(B283,CUSTO!A:C,3,0))</f>
        <v>3.7268749689440996</v>
      </c>
      <c r="W283" s="242">
        <f t="shared" si="48"/>
        <v>0</v>
      </c>
      <c r="X283" s="245" t="str">
        <f t="shared" si="49"/>
        <v/>
      </c>
      <c r="Y283" s="242">
        <f t="shared" si="50"/>
        <v>0</v>
      </c>
      <c r="Z283" s="243" t="s">
        <v>490</v>
      </c>
    </row>
    <row r="284" spans="1:28" x14ac:dyDescent="0.25">
      <c r="A284" s="233">
        <v>2701010079</v>
      </c>
      <c r="B284" s="233">
        <v>2701010144</v>
      </c>
      <c r="C284" s="234" t="s">
        <v>651</v>
      </c>
      <c r="D284" s="287">
        <v>87752</v>
      </c>
      <c r="E284" s="287">
        <f>IFERROR(IFERROR(VLOOKUP(B284,[1]Planilha1!$A$4:$C$277,3,0),VLOOKUP(A284,[1]Planilha1!$A$4:$C$277,3,0)),0)</f>
        <v>78715</v>
      </c>
      <c r="F284" s="287">
        <f>IFERROR(IFERROR(VLOOKUP(A284,[2]Planilha1!$A$4:$C$258,3,0),VLOOKUP(B284,[2]Planilha1!$A$4:$C$258,3,0)),0)</f>
        <v>25996</v>
      </c>
      <c r="G284" s="287">
        <f>IFERROR(IFERROR(VLOOKUP(A284,[1]Planilha1!$A$4:$D$277,4,0),VLOOKUP(B284,[1]Planilha1!$A$4:$D$277,4,0)),0)</f>
        <v>104711</v>
      </c>
      <c r="H284" s="287">
        <f t="shared" si="45"/>
        <v>61756</v>
      </c>
      <c r="I284" s="235" t="s">
        <v>109</v>
      </c>
      <c r="J284" s="236">
        <v>1</v>
      </c>
      <c r="K284" s="237">
        <f>VLOOKUP(A284,CONT_ANTE!A:D,4,0)</f>
        <v>87477</v>
      </c>
      <c r="L284" s="237" t="str">
        <f t="shared" si="42"/>
        <v>ok</v>
      </c>
      <c r="M284" s="238">
        <f>IFERROR(VLOOKUP(A284,CONTAGEM!B:G,6,0),VLOOKUP(B284,CONTAGEM!B:G,6,0))</f>
        <v>61756</v>
      </c>
      <c r="N284" s="293">
        <f t="shared" si="43"/>
        <v>1850.2787730414748</v>
      </c>
      <c r="O284" s="238">
        <f>SUMIF(SISTEMA!B:B,A284,SISTEMA!I:I)/J284</f>
        <v>0</v>
      </c>
      <c r="P284" s="238">
        <f>SUMIF(SISTEMA!B:B,B284,SISTEMA!I:I)</f>
        <v>61756</v>
      </c>
      <c r="Q284" s="239">
        <f t="shared" si="41"/>
        <v>61756</v>
      </c>
      <c r="R284" s="238">
        <f t="shared" si="44"/>
        <v>1850.2787730414748</v>
      </c>
      <c r="S284" s="237">
        <f>IFERROR(VLOOKUP(A284,DIF_ANTE!A:D,4,0),"0")/J284</f>
        <v>-275</v>
      </c>
      <c r="T284" s="240">
        <f t="shared" si="46"/>
        <v>0</v>
      </c>
      <c r="U284" s="241">
        <f t="shared" si="47"/>
        <v>275</v>
      </c>
      <c r="V284" s="242">
        <f>IFERROR(VLOOKUP(A284,CUSTO!A:C,3,0),VLOOKUP(B284,CUSTO!A:C,3,0))</f>
        <v>2.9961117511520738E-2</v>
      </c>
      <c r="W284" s="242">
        <f t="shared" si="48"/>
        <v>0</v>
      </c>
      <c r="X284" s="245">
        <f t="shared" si="49"/>
        <v>0</v>
      </c>
      <c r="Y284" s="242">
        <f t="shared" si="50"/>
        <v>8.2393073156682028</v>
      </c>
      <c r="Z284" s="243" t="s">
        <v>490</v>
      </c>
      <c r="AB284" s="288"/>
    </row>
    <row r="285" spans="1:28" ht="15" customHeight="1" x14ac:dyDescent="0.25">
      <c r="A285" s="233">
        <v>2701010017</v>
      </c>
      <c r="B285" s="233" t="s">
        <v>13340</v>
      </c>
      <c r="C285" s="234" t="s">
        <v>652</v>
      </c>
      <c r="D285" s="287">
        <v>0</v>
      </c>
      <c r="E285" s="287">
        <f>IFERROR(IFERROR(VLOOKUP(B285,[1]Planilha1!$A$4:$C$277,3,0),VLOOKUP(A285,[1]Planilha1!$A$4:$C$277,3,0)),0)</f>
        <v>0</v>
      </c>
      <c r="F285" s="287">
        <f>IFERROR(IFERROR(VLOOKUP(A285,[2]Planilha1!$A$4:$C$258,3,0),VLOOKUP(B285,[2]Planilha1!$A$4:$C$258,3,0)),0)</f>
        <v>0</v>
      </c>
      <c r="G285" s="287">
        <f>IFERROR(IFERROR(VLOOKUP(A285,[1]Planilha1!$A$4:$D$277,4,0),VLOOKUP(B285,[1]Planilha1!$A$4:$D$277,4,0)),0)</f>
        <v>0</v>
      </c>
      <c r="H285" s="287">
        <f t="shared" si="45"/>
        <v>0</v>
      </c>
      <c r="I285" s="235" t="s">
        <v>109</v>
      </c>
      <c r="J285" s="236">
        <f>IFERROR(VLOOKUP(CONCILIÇÃO_COM_CERVEJA!$A285,'BASE PRODUTOS'!A:E,5,0),"")</f>
        <v>2.3059999999999999E-4</v>
      </c>
      <c r="K285" s="237">
        <f>VLOOKUP(A285,CONT_ANTE!A:D,4,0)</f>
        <v>0</v>
      </c>
      <c r="L285" s="237" t="str">
        <f t="shared" si="42"/>
        <v>ok</v>
      </c>
      <c r="M285" s="238">
        <v>0</v>
      </c>
      <c r="N285" s="293">
        <f t="shared" si="43"/>
        <v>0</v>
      </c>
      <c r="O285" s="238">
        <f>SUMIF(SISTEMA!B:B,A285,SISTEMA!I:I)/J285</f>
        <v>0</v>
      </c>
      <c r="P285" s="238">
        <f>SUMIF(SISTEMA!B:B,B285,SISTEMA!I:I)</f>
        <v>0</v>
      </c>
      <c r="Q285" s="239">
        <f t="shared" si="41"/>
        <v>0</v>
      </c>
      <c r="R285" s="238">
        <f t="shared" si="44"/>
        <v>0</v>
      </c>
      <c r="S285" s="237">
        <f>IFERROR(VLOOKUP(A285,DIF_ANTE!A:D,4,0),"0")/J285</f>
        <v>0</v>
      </c>
      <c r="T285" s="240">
        <f t="shared" si="46"/>
        <v>0</v>
      </c>
      <c r="U285" s="241">
        <f t="shared" si="47"/>
        <v>0</v>
      </c>
      <c r="V285" s="242">
        <f>IFERROR(VLOOKUP(A285,CUSTO!A:C,3,0),VLOOKUP(B285,CUSTO!A:C,3,0))</f>
        <v>3.7268749689440996</v>
      </c>
      <c r="W285" s="242">
        <f t="shared" si="48"/>
        <v>0</v>
      </c>
      <c r="X285" s="245" t="str">
        <f t="shared" si="49"/>
        <v/>
      </c>
      <c r="Y285" s="242">
        <f t="shared" si="50"/>
        <v>0</v>
      </c>
      <c r="Z285" s="243" t="s">
        <v>490</v>
      </c>
    </row>
    <row r="286" spans="1:28" ht="15" customHeight="1" x14ac:dyDescent="0.25">
      <c r="A286" s="233">
        <v>2701010081</v>
      </c>
      <c r="B286" s="233">
        <v>2701010145</v>
      </c>
      <c r="C286" s="234" t="s">
        <v>652</v>
      </c>
      <c r="D286" s="287">
        <v>317</v>
      </c>
      <c r="E286" s="287">
        <f>IFERROR(IFERROR(VLOOKUP(B286,[1]Planilha1!$A$4:$C$277,3,0),VLOOKUP(A286,[1]Planilha1!$A$4:$C$277,3,0)),0)</f>
        <v>0</v>
      </c>
      <c r="F286" s="287">
        <f>IFERROR(IFERROR(VLOOKUP(A286,[2]Planilha1!$A$4:$C$258,3,0),VLOOKUP(B286,[2]Planilha1!$A$4:$C$258,3,0)),0)</f>
        <v>0</v>
      </c>
      <c r="G286" s="287">
        <f>IFERROR(IFERROR(VLOOKUP(A286,[1]Planilha1!$A$4:$D$277,4,0),VLOOKUP(B286,[1]Planilha1!$A$4:$D$277,4,0)),0)</f>
        <v>0</v>
      </c>
      <c r="H286" s="287">
        <f t="shared" si="45"/>
        <v>317</v>
      </c>
      <c r="I286" s="235" t="s">
        <v>109</v>
      </c>
      <c r="J286" s="236">
        <v>1</v>
      </c>
      <c r="K286" s="237">
        <f>VLOOKUP(A286,CONT_ANTE!A:D,4,0)</f>
        <v>0</v>
      </c>
      <c r="L286" s="237" t="str">
        <f t="shared" si="42"/>
        <v>ok</v>
      </c>
      <c r="M286" s="238">
        <v>0</v>
      </c>
      <c r="N286" s="293">
        <f t="shared" si="43"/>
        <v>0</v>
      </c>
      <c r="O286" s="238">
        <f>SUMIF(SISTEMA!B:B,A286,SISTEMA!I:I)/J286</f>
        <v>0</v>
      </c>
      <c r="P286" s="238">
        <f>SUMIF(SISTEMA!B:B,B286,SISTEMA!I:I)</f>
        <v>317</v>
      </c>
      <c r="Q286" s="239">
        <f t="shared" si="41"/>
        <v>317</v>
      </c>
      <c r="R286" s="238">
        <f t="shared" si="44"/>
        <v>3.4245110029830363</v>
      </c>
      <c r="S286" s="237">
        <f>IFERROR(VLOOKUP(A286,DIF_ANTE!A:D,4,0),"0")/J286</f>
        <v>-317</v>
      </c>
      <c r="T286" s="240">
        <f t="shared" si="46"/>
        <v>-317</v>
      </c>
      <c r="U286" s="241">
        <f t="shared" si="47"/>
        <v>0</v>
      </c>
      <c r="V286" s="242">
        <f>IFERROR(VLOOKUP(A286,CUSTO!A:C,3,0),VLOOKUP(B286,CUSTO!A:C,3,0))</f>
        <v>1.080287382644491E-2</v>
      </c>
      <c r="W286" s="242">
        <f t="shared" si="48"/>
        <v>-3.4245110029830363</v>
      </c>
      <c r="X286" s="245">
        <f t="shared" si="49"/>
        <v>-1</v>
      </c>
      <c r="Y286" s="242">
        <f t="shared" si="50"/>
        <v>0</v>
      </c>
      <c r="Z286" s="243" t="s">
        <v>490</v>
      </c>
    </row>
    <row r="287" spans="1:28" ht="15" customHeight="1" x14ac:dyDescent="0.25">
      <c r="A287" s="233">
        <v>2701010018</v>
      </c>
      <c r="B287" s="233">
        <v>2701010146</v>
      </c>
      <c r="C287" s="234" t="s">
        <v>1692</v>
      </c>
      <c r="D287" s="287">
        <v>0</v>
      </c>
      <c r="E287" s="287">
        <f>IFERROR(IFERROR(VLOOKUP(B287,[1]Planilha1!$A$4:$C$277,3,0),VLOOKUP(A287,[1]Planilha1!$A$4:$C$277,3,0)),0)</f>
        <v>0</v>
      </c>
      <c r="F287" s="287">
        <f>IFERROR(IFERROR(VLOOKUP(A287,[2]Planilha1!$A$4:$C$258,3,0),VLOOKUP(B287,[2]Planilha1!$A$4:$C$258,3,0)),0)</f>
        <v>0</v>
      </c>
      <c r="G287" s="287">
        <f>IFERROR(IFERROR(VLOOKUP(A287,[1]Planilha1!$A$4:$D$277,4,0),VLOOKUP(B287,[1]Planilha1!$A$4:$D$277,4,0)),0)</f>
        <v>0</v>
      </c>
      <c r="H287" s="287">
        <f t="shared" si="45"/>
        <v>0</v>
      </c>
      <c r="I287" s="235" t="s">
        <v>109</v>
      </c>
      <c r="J287" s="236">
        <v>1</v>
      </c>
      <c r="K287" s="237">
        <f>VLOOKUP(A287,CONT_ANTE!A:D,4,0)</f>
        <v>0</v>
      </c>
      <c r="L287" s="237" t="str">
        <f t="shared" si="42"/>
        <v>ok</v>
      </c>
      <c r="M287" s="238">
        <v>0</v>
      </c>
      <c r="N287" s="293">
        <f t="shared" si="43"/>
        <v>0</v>
      </c>
      <c r="O287" s="238">
        <f>SUMIF(SISTEMA!B:B,A287,SISTEMA!I:I)/J287</f>
        <v>0</v>
      </c>
      <c r="P287" s="238">
        <f>SUMIF(SISTEMA!B:B,B287,SISTEMA!I:I)</f>
        <v>0</v>
      </c>
      <c r="Q287" s="239">
        <f t="shared" si="41"/>
        <v>0</v>
      </c>
      <c r="R287" s="238">
        <f t="shared" si="44"/>
        <v>0</v>
      </c>
      <c r="S287" s="237">
        <f>IFERROR(VLOOKUP(A287,DIF_ANTE!A:D,4,0),"0")/J287</f>
        <v>0</v>
      </c>
      <c r="T287" s="240">
        <f t="shared" si="46"/>
        <v>0</v>
      </c>
      <c r="U287" s="241">
        <f t="shared" si="47"/>
        <v>0</v>
      </c>
      <c r="V287" s="242">
        <f>IFERROR(VLOOKUP(A287,CUSTO!A:C,3,0),VLOOKUP(B287,CUSTO!A:C,3,0))</f>
        <v>6.6249664664664648E-3</v>
      </c>
      <c r="W287" s="242">
        <f t="shared" si="48"/>
        <v>0</v>
      </c>
      <c r="X287" s="245" t="str">
        <f t="shared" si="49"/>
        <v/>
      </c>
      <c r="Y287" s="242">
        <f t="shared" si="50"/>
        <v>0</v>
      </c>
      <c r="Z287" s="243" t="s">
        <v>490</v>
      </c>
    </row>
    <row r="288" spans="1:28" ht="15" customHeight="1" x14ac:dyDescent="0.25">
      <c r="A288" s="233">
        <v>2701010019</v>
      </c>
      <c r="B288" s="233" t="s">
        <v>13340</v>
      </c>
      <c r="C288" s="234" t="s">
        <v>653</v>
      </c>
      <c r="D288" s="287">
        <v>0</v>
      </c>
      <c r="E288" s="287">
        <f>IFERROR(IFERROR(VLOOKUP(B288,[1]Planilha1!$A$4:$C$277,3,0),VLOOKUP(A288,[1]Planilha1!$A$4:$C$277,3,0)),0)</f>
        <v>0</v>
      </c>
      <c r="F288" s="287">
        <f>IFERROR(IFERROR(VLOOKUP(A288,[2]Planilha1!$A$4:$C$258,3,0),VLOOKUP(B288,[2]Planilha1!$A$4:$C$258,3,0)),0)</f>
        <v>0</v>
      </c>
      <c r="G288" s="287">
        <f>IFERROR(IFERROR(VLOOKUP(A288,[1]Planilha1!$A$4:$D$277,4,0),VLOOKUP(B288,[1]Planilha1!$A$4:$D$277,4,0)),0)</f>
        <v>0</v>
      </c>
      <c r="H288" s="287">
        <f t="shared" si="45"/>
        <v>0</v>
      </c>
      <c r="I288" s="235" t="s">
        <v>109</v>
      </c>
      <c r="J288" s="236">
        <f>IFERROR(VLOOKUP(CONCILIÇÃO_COM_CERVEJA!$A288,'BASE PRODUTOS'!A:E,5,0),"")</f>
        <v>6.8090000000000002E-4</v>
      </c>
      <c r="K288" s="237">
        <f>VLOOKUP(A288,CONT_ANTE!A:D,4,0)</f>
        <v>0</v>
      </c>
      <c r="L288" s="237" t="str">
        <f t="shared" si="42"/>
        <v>ok</v>
      </c>
      <c r="M288" s="238">
        <v>0</v>
      </c>
      <c r="N288" s="293">
        <f t="shared" si="43"/>
        <v>0</v>
      </c>
      <c r="O288" s="238">
        <f>SUMIF(SISTEMA!B:B,A288,SISTEMA!I:I)/J288</f>
        <v>0</v>
      </c>
      <c r="P288" s="238">
        <f>SUMIF(SISTEMA!B:B,B288,SISTEMA!I:I)</f>
        <v>0</v>
      </c>
      <c r="Q288" s="239">
        <f t="shared" si="41"/>
        <v>0</v>
      </c>
      <c r="R288" s="238">
        <f t="shared" si="44"/>
        <v>0</v>
      </c>
      <c r="S288" s="237">
        <f>IFERROR(VLOOKUP(A288,DIF_ANTE!A:D,4,0),"0")/J288</f>
        <v>0</v>
      </c>
      <c r="T288" s="240">
        <f t="shared" si="46"/>
        <v>0</v>
      </c>
      <c r="U288" s="241">
        <f t="shared" si="47"/>
        <v>0</v>
      </c>
      <c r="V288" s="242">
        <f>IFERROR(VLOOKUP(A288,CUSTO!A:C,3,0),VLOOKUP(B288,CUSTO!A:C,3,0))</f>
        <v>3.7268749689440996</v>
      </c>
      <c r="W288" s="242">
        <f t="shared" si="48"/>
        <v>0</v>
      </c>
      <c r="X288" s="245" t="str">
        <f t="shared" si="49"/>
        <v/>
      </c>
      <c r="Y288" s="242">
        <f t="shared" si="50"/>
        <v>0</v>
      </c>
      <c r="Z288" s="243" t="s">
        <v>490</v>
      </c>
    </row>
    <row r="289" spans="1:28" x14ac:dyDescent="0.25">
      <c r="A289" s="233">
        <v>2701010085</v>
      </c>
      <c r="B289" s="233">
        <v>2701010147</v>
      </c>
      <c r="C289" s="234" t="s">
        <v>653</v>
      </c>
      <c r="D289" s="287">
        <v>63095</v>
      </c>
      <c r="E289" s="287">
        <f>IFERROR(IFERROR(VLOOKUP(B289,[1]Planilha1!$A$4:$C$277,3,0),VLOOKUP(A289,[1]Planilha1!$A$4:$C$277,3,0)),0)</f>
        <v>15692</v>
      </c>
      <c r="F289" s="287">
        <f>IFERROR(IFERROR(VLOOKUP(A289,[2]Planilha1!$A$4:$C$258,3,0),VLOOKUP(B289,[2]Planilha1!$A$4:$C$258,3,0)),0)</f>
        <v>7251</v>
      </c>
      <c r="G289" s="287">
        <f>IFERROR(IFERROR(VLOOKUP(A289,[1]Planilha1!$A$4:$D$277,4,0),VLOOKUP(B289,[1]Planilha1!$A$4:$D$277,4,0)),0)</f>
        <v>22943</v>
      </c>
      <c r="H289" s="287">
        <f t="shared" si="45"/>
        <v>55844</v>
      </c>
      <c r="I289" s="235" t="s">
        <v>109</v>
      </c>
      <c r="J289" s="236">
        <v>1</v>
      </c>
      <c r="K289" s="237">
        <f>VLOOKUP(A289,CONT_ANTE!A:D,4,0)</f>
        <v>62866</v>
      </c>
      <c r="L289" s="237" t="str">
        <f t="shared" si="42"/>
        <v>ok</v>
      </c>
      <c r="M289" s="238">
        <f>IFERROR(VLOOKUP(A289,CONTAGEM!B:G,6,0),VLOOKUP(B289,CONTAGEM!B:G,6,0))</f>
        <v>55804</v>
      </c>
      <c r="N289" s="293">
        <f t="shared" si="43"/>
        <v>1671.9523246222225</v>
      </c>
      <c r="O289" s="238">
        <f>SUMIF(SISTEMA!B:B,A289,SISTEMA!I:I)/J289</f>
        <v>0</v>
      </c>
      <c r="P289" s="238">
        <f>SUMIF(SISTEMA!B:B,B289,SISTEMA!I:I)</f>
        <v>55844</v>
      </c>
      <c r="Q289" s="239">
        <f t="shared" si="41"/>
        <v>55844</v>
      </c>
      <c r="R289" s="238">
        <f t="shared" si="44"/>
        <v>1673.1507708444447</v>
      </c>
      <c r="S289" s="237">
        <f>IFERROR(VLOOKUP(A289,DIF_ANTE!A:D,4,0),"0")/J289</f>
        <v>-229</v>
      </c>
      <c r="T289" s="240">
        <f t="shared" si="46"/>
        <v>-40</v>
      </c>
      <c r="U289" s="241">
        <f t="shared" si="47"/>
        <v>189</v>
      </c>
      <c r="V289" s="242">
        <f>IFERROR(VLOOKUP(A289,CUSTO!A:C,3,0),VLOOKUP(B289,CUSTO!A:C,3,0))</f>
        <v>2.996115555555556E-2</v>
      </c>
      <c r="W289" s="242">
        <f t="shared" si="48"/>
        <v>-1.1984462222222223</v>
      </c>
      <c r="X289" s="245">
        <f t="shared" si="49"/>
        <v>-7.1628106869135451E-4</v>
      </c>
      <c r="Y289" s="242">
        <f t="shared" si="50"/>
        <v>5.6626584000000006</v>
      </c>
      <c r="Z289" s="243" t="s">
        <v>490</v>
      </c>
      <c r="AB289" s="288"/>
    </row>
    <row r="290" spans="1:28" x14ac:dyDescent="0.25">
      <c r="A290" s="233">
        <v>2701010111</v>
      </c>
      <c r="B290" s="233">
        <v>2701010148</v>
      </c>
      <c r="C290" s="234" t="s">
        <v>7140</v>
      </c>
      <c r="D290" s="287">
        <v>108520</v>
      </c>
      <c r="E290" s="287">
        <f>IFERROR(IFERROR(VLOOKUP(B290,[1]Planilha1!$A$4:$C$277,3,0),VLOOKUP(A290,[1]Planilha1!$A$4:$C$277,3,0)),0)</f>
        <v>27212</v>
      </c>
      <c r="F290" s="287">
        <f>IFERROR(IFERROR(VLOOKUP(A290,[2]Planilha1!$A$4:$C$258,3,0),VLOOKUP(B290,[2]Planilha1!$A$4:$C$258,3,0)),0)</f>
        <v>17604</v>
      </c>
      <c r="G290" s="287">
        <f>IFERROR(IFERROR(VLOOKUP(A290,[1]Planilha1!$A$4:$D$277,4,0),VLOOKUP(B290,[1]Planilha1!$A$4:$D$277,4,0)),0)</f>
        <v>44816</v>
      </c>
      <c r="H290" s="287">
        <f t="shared" si="45"/>
        <v>90916</v>
      </c>
      <c r="I290" s="235" t="s">
        <v>109</v>
      </c>
      <c r="J290" s="236">
        <v>1</v>
      </c>
      <c r="K290" s="237">
        <f>VLOOKUP(A290,CONT_ANTE!A:D,4,0)</f>
        <v>109860</v>
      </c>
      <c r="L290" s="237" t="str">
        <f t="shared" si="42"/>
        <v>ok</v>
      </c>
      <c r="M290" s="238">
        <f>IFERROR(VLOOKUP(A290,CONTAGEM!B:G,6,0),VLOOKUP(B290,CONTAGEM!B:G,6,0))</f>
        <v>95111</v>
      </c>
      <c r="N290" s="293">
        <f t="shared" si="43"/>
        <v>3122.5590539643295</v>
      </c>
      <c r="O290" s="238">
        <f>SUMIF(SISTEMA!B:B,A290,SISTEMA!I:I)/J290</f>
        <v>0</v>
      </c>
      <c r="P290" s="238">
        <f>SUMIF(SISTEMA!B:B,B290,SISTEMA!I:I)</f>
        <v>90916</v>
      </c>
      <c r="Q290" s="239">
        <f t="shared" si="41"/>
        <v>90916</v>
      </c>
      <c r="R290" s="238">
        <f t="shared" si="44"/>
        <v>2984.8343404045904</v>
      </c>
      <c r="S290" s="237">
        <f>IFERROR(VLOOKUP(A290,DIF_ANTE!A:D,4,0),"0")/J290</f>
        <v>1340</v>
      </c>
      <c r="T290" s="240">
        <f t="shared" si="46"/>
        <v>4195</v>
      </c>
      <c r="U290" s="241">
        <f t="shared" si="47"/>
        <v>2855</v>
      </c>
      <c r="V290" s="242">
        <f>IFERROR(VLOOKUP(A290,CUSTO!A:C,3,0),VLOOKUP(B290,CUSTO!A:C,3,0))</f>
        <v>3.2830682612571938E-2</v>
      </c>
      <c r="W290" s="242">
        <f t="shared" si="48"/>
        <v>137.72471355973929</v>
      </c>
      <c r="X290" s="245">
        <f t="shared" si="49"/>
        <v>4.6141493246513267E-2</v>
      </c>
      <c r="Y290" s="242">
        <f t="shared" si="50"/>
        <v>93.73159885889288</v>
      </c>
      <c r="Z290" s="243" t="s">
        <v>490</v>
      </c>
      <c r="AB290" s="288"/>
    </row>
    <row r="291" spans="1:28" x14ac:dyDescent="0.25">
      <c r="A291" s="233">
        <v>2701010022</v>
      </c>
      <c r="B291" s="233">
        <v>2701010150</v>
      </c>
      <c r="C291" s="234" t="s">
        <v>655</v>
      </c>
      <c r="D291" s="287">
        <v>62255</v>
      </c>
      <c r="E291" s="287">
        <f>IFERROR(IFERROR(VLOOKUP(B291,[1]Planilha1!$A$4:$C$277,3,0),VLOOKUP(A291,[1]Planilha1!$A$4:$C$277,3,0)),0)</f>
        <v>86574</v>
      </c>
      <c r="F291" s="287">
        <f>IFERROR(IFERROR(VLOOKUP(A291,[2]Planilha1!$A$4:$C$258,3,0),VLOOKUP(B291,[2]Planilha1!$A$4:$C$258,3,0)),0)</f>
        <v>0</v>
      </c>
      <c r="G291" s="287">
        <f>IFERROR(IFERROR(VLOOKUP(A291,[1]Planilha1!$A$4:$D$277,4,0),VLOOKUP(B291,[1]Planilha1!$A$4:$D$277,4,0)),0)</f>
        <v>107868</v>
      </c>
      <c r="H291" s="287">
        <f t="shared" si="45"/>
        <v>40961</v>
      </c>
      <c r="I291" s="235" t="s">
        <v>109</v>
      </c>
      <c r="J291" s="236">
        <v>1</v>
      </c>
      <c r="K291" s="237">
        <f>VLOOKUP(A291,CONT_ANTE!A:D,4,0)</f>
        <v>62071</v>
      </c>
      <c r="L291" s="237" t="str">
        <f t="shared" si="42"/>
        <v>!@##@!</v>
      </c>
      <c r="M291" s="238">
        <f>IFERROR(VLOOKUP(A291,CONTAGEM!B:G,6,0),VLOOKUP(B291,CONTAGEM!B:G,6,0))</f>
        <v>40607</v>
      </c>
      <c r="N291" s="293">
        <f t="shared" si="43"/>
        <v>1216.6312339754813</v>
      </c>
      <c r="O291" s="238">
        <f>SUMIF(SISTEMA!B:B,A291,SISTEMA!I:I)/J291</f>
        <v>0</v>
      </c>
      <c r="P291" s="238">
        <f>SUMIF(SISTEMA!B:B,B291,SISTEMA!I:I)</f>
        <v>40961</v>
      </c>
      <c r="Q291" s="239">
        <f t="shared" si="41"/>
        <v>40961</v>
      </c>
      <c r="R291" s="238">
        <f t="shared" si="44"/>
        <v>1227.2374707530646</v>
      </c>
      <c r="S291" s="237">
        <f>IFERROR(VLOOKUP(A291,DIF_ANTE!A:D,4,0),"0")/J291</f>
        <v>-184</v>
      </c>
      <c r="T291" s="240">
        <f t="shared" si="46"/>
        <v>-354</v>
      </c>
      <c r="U291" s="241">
        <f t="shared" si="47"/>
        <v>-170</v>
      </c>
      <c r="V291" s="242">
        <f>IFERROR(VLOOKUP(A291,CUSTO!A:C,3,0),VLOOKUP(B291,CUSTO!A:C,3,0))</f>
        <v>2.9961120840630465E-2</v>
      </c>
      <c r="W291" s="242">
        <f t="shared" si="48"/>
        <v>-10.606236777583185</v>
      </c>
      <c r="X291" s="245">
        <f t="shared" si="49"/>
        <v>-8.642367129708747E-3</v>
      </c>
      <c r="Y291" s="242">
        <f t="shared" si="50"/>
        <v>-5.0933905429071791</v>
      </c>
      <c r="Z291" s="243" t="s">
        <v>490</v>
      </c>
      <c r="AB291" s="288"/>
    </row>
    <row r="292" spans="1:28" x14ac:dyDescent="0.25">
      <c r="A292" s="233">
        <v>2701010023</v>
      </c>
      <c r="B292" s="233">
        <v>2701010151</v>
      </c>
      <c r="C292" s="234" t="s">
        <v>656</v>
      </c>
      <c r="D292" s="287">
        <v>97778</v>
      </c>
      <c r="E292" s="287">
        <f>IFERROR(IFERROR(VLOOKUP(B292,[1]Planilha1!$A$4:$C$277,3,0),VLOOKUP(A292,[1]Planilha1!$A$4:$C$277,3,0)),0)</f>
        <v>8924</v>
      </c>
      <c r="F292" s="287">
        <f>IFERROR(IFERROR(VLOOKUP(A292,[2]Planilha1!$A$4:$C$258,3,0),VLOOKUP(B292,[2]Planilha1!$A$4:$C$258,3,0)),0)</f>
        <v>0</v>
      </c>
      <c r="G292" s="287">
        <f>IFERROR(IFERROR(VLOOKUP(A292,[1]Planilha1!$A$4:$D$277,4,0),VLOOKUP(B292,[1]Planilha1!$A$4:$D$277,4,0)),0)</f>
        <v>14720</v>
      </c>
      <c r="H292" s="287">
        <f t="shared" si="45"/>
        <v>91982</v>
      </c>
      <c r="I292" s="235" t="s">
        <v>109</v>
      </c>
      <c r="J292" s="236">
        <v>1</v>
      </c>
      <c r="K292" s="237">
        <f>VLOOKUP(A292,CONT_ANTE!A:D,4,0)</f>
        <v>97882</v>
      </c>
      <c r="L292" s="237" t="str">
        <f t="shared" si="42"/>
        <v>!@##@!</v>
      </c>
      <c r="M292" s="238">
        <f>IFERROR(VLOOKUP(A292,CONTAGEM!B:G,6,0),VLOOKUP(B292,CONTAGEM!B:G,6,0))</f>
        <v>85961</v>
      </c>
      <c r="N292" s="293">
        <f t="shared" si="43"/>
        <v>2822.1575538817515</v>
      </c>
      <c r="O292" s="238">
        <f>SUMIF(SISTEMA!B:B,A292,SISTEMA!I:I)/J292</f>
        <v>0</v>
      </c>
      <c r="P292" s="238">
        <f>SUMIF(SISTEMA!B:B,B292,SISTEMA!I:I)</f>
        <v>91982</v>
      </c>
      <c r="Q292" s="239">
        <f t="shared" si="41"/>
        <v>91982</v>
      </c>
      <c r="R292" s="238">
        <f t="shared" si="44"/>
        <v>3019.8310410668942</v>
      </c>
      <c r="S292" s="237">
        <f>IFERROR(VLOOKUP(A292,DIF_ANTE!A:D,4,0),"0")/J292</f>
        <v>104</v>
      </c>
      <c r="T292" s="240">
        <f t="shared" si="46"/>
        <v>-6021</v>
      </c>
      <c r="U292" s="241">
        <f t="shared" si="47"/>
        <v>-6125</v>
      </c>
      <c r="V292" s="242">
        <f>IFERROR(VLOOKUP(A292,CUSTO!A:C,3,0),VLOOKUP(B292,CUSTO!A:C,3,0))</f>
        <v>3.283067383908693E-2</v>
      </c>
      <c r="W292" s="242">
        <f t="shared" si="48"/>
        <v>-197.67348718514239</v>
      </c>
      <c r="X292" s="245">
        <f t="shared" si="49"/>
        <v>-6.5458459263769003E-2</v>
      </c>
      <c r="Y292" s="242">
        <f t="shared" si="50"/>
        <v>-201.08787726440744</v>
      </c>
      <c r="Z292" s="243" t="s">
        <v>490</v>
      </c>
      <c r="AB292" s="288"/>
    </row>
    <row r="293" spans="1:28" ht="15" customHeight="1" x14ac:dyDescent="0.25">
      <c r="A293" s="233">
        <v>2701010024</v>
      </c>
      <c r="B293" s="233">
        <v>2701010152</v>
      </c>
      <c r="C293" s="234" t="s">
        <v>657</v>
      </c>
      <c r="D293" s="287">
        <v>20</v>
      </c>
      <c r="E293" s="287">
        <f>IFERROR(IFERROR(VLOOKUP(B293,[1]Planilha1!$A$4:$C$277,3,0),VLOOKUP(A293,[1]Planilha1!$A$4:$C$277,3,0)),0)</f>
        <v>0</v>
      </c>
      <c r="F293" s="287">
        <f>IFERROR(IFERROR(VLOOKUP(A293,[2]Planilha1!$A$4:$C$258,3,0),VLOOKUP(B293,[2]Planilha1!$A$4:$C$258,3,0)),0)</f>
        <v>0</v>
      </c>
      <c r="G293" s="287">
        <f>IFERROR(IFERROR(VLOOKUP(A293,[1]Planilha1!$A$4:$D$277,4,0),VLOOKUP(B293,[1]Planilha1!$A$4:$D$277,4,0)),0)</f>
        <v>0</v>
      </c>
      <c r="H293" s="287">
        <f t="shared" si="45"/>
        <v>20</v>
      </c>
      <c r="I293" s="235" t="s">
        <v>109</v>
      </c>
      <c r="J293" s="236">
        <v>1</v>
      </c>
      <c r="K293" s="237">
        <f>VLOOKUP(A293,CONT_ANTE!A:D,4,0)</f>
        <v>0</v>
      </c>
      <c r="L293" s="237" t="str">
        <f t="shared" si="42"/>
        <v>ok</v>
      </c>
      <c r="M293" s="238">
        <v>0</v>
      </c>
      <c r="N293" s="293">
        <f t="shared" si="43"/>
        <v>0</v>
      </c>
      <c r="O293" s="238">
        <f>SUMIF(SISTEMA!B:B,A293,SISTEMA!I:I)/J293</f>
        <v>0</v>
      </c>
      <c r="P293" s="238">
        <f>SUMIF(SISTEMA!B:B,B293,SISTEMA!I:I)</f>
        <v>20</v>
      </c>
      <c r="Q293" s="239">
        <f t="shared" si="41"/>
        <v>20</v>
      </c>
      <c r="R293" s="238">
        <f t="shared" si="44"/>
        <v>0.2160578002499319</v>
      </c>
      <c r="S293" s="237">
        <f>IFERROR(VLOOKUP(A293,DIF_ANTE!A:D,4,0),"0")/J293</f>
        <v>-20</v>
      </c>
      <c r="T293" s="240">
        <f t="shared" si="46"/>
        <v>-20</v>
      </c>
      <c r="U293" s="241">
        <f t="shared" si="47"/>
        <v>0</v>
      </c>
      <c r="V293" s="242">
        <f>IFERROR(VLOOKUP(A293,CUSTO!A:C,3,0),VLOOKUP(B293,CUSTO!A:C,3,0))</f>
        <v>1.0802890012496595E-2</v>
      </c>
      <c r="W293" s="242">
        <f t="shared" si="48"/>
        <v>-0.2160578002499319</v>
      </c>
      <c r="X293" s="245">
        <f t="shared" si="49"/>
        <v>-1</v>
      </c>
      <c r="Y293" s="242">
        <f t="shared" si="50"/>
        <v>0</v>
      </c>
      <c r="Z293" s="243" t="s">
        <v>490</v>
      </c>
    </row>
    <row r="294" spans="1:28" ht="15" customHeight="1" x14ac:dyDescent="0.25">
      <c r="A294" s="233">
        <v>2701010025</v>
      </c>
      <c r="B294" s="233">
        <v>2701010154</v>
      </c>
      <c r="C294" s="234" t="s">
        <v>1693</v>
      </c>
      <c r="D294" s="287">
        <v>0</v>
      </c>
      <c r="E294" s="287">
        <f>IFERROR(IFERROR(VLOOKUP(B294,[1]Planilha1!$A$4:$C$277,3,0),VLOOKUP(A294,[1]Planilha1!$A$4:$C$277,3,0)),0)</f>
        <v>0</v>
      </c>
      <c r="F294" s="287">
        <f>IFERROR(IFERROR(VLOOKUP(A294,[2]Planilha1!$A$4:$C$258,3,0),VLOOKUP(B294,[2]Planilha1!$A$4:$C$258,3,0)),0)</f>
        <v>0</v>
      </c>
      <c r="G294" s="287">
        <f>IFERROR(IFERROR(VLOOKUP(A294,[1]Planilha1!$A$4:$D$277,4,0),VLOOKUP(B294,[1]Planilha1!$A$4:$D$277,4,0)),0)</f>
        <v>0</v>
      </c>
      <c r="H294" s="287">
        <f t="shared" si="45"/>
        <v>0</v>
      </c>
      <c r="I294" s="235" t="s">
        <v>109</v>
      </c>
      <c r="J294" s="236">
        <v>1</v>
      </c>
      <c r="K294" s="237">
        <f>VLOOKUP(A294,CONT_ANTE!A:D,4,0)</f>
        <v>0</v>
      </c>
      <c r="L294" s="237" t="str">
        <f t="shared" si="42"/>
        <v>ok</v>
      </c>
      <c r="M294" s="238">
        <v>0</v>
      </c>
      <c r="N294" s="293">
        <f t="shared" si="43"/>
        <v>0</v>
      </c>
      <c r="O294" s="238">
        <f>SUMIF(SISTEMA!B:B,A294,SISTEMA!I:I)/J294</f>
        <v>0</v>
      </c>
      <c r="P294" s="238">
        <f>SUMIF(SISTEMA!B:B,B294,SISTEMA!I:I)</f>
        <v>0</v>
      </c>
      <c r="Q294" s="239">
        <f t="shared" si="41"/>
        <v>0</v>
      </c>
      <c r="R294" s="238">
        <f t="shared" si="44"/>
        <v>0</v>
      </c>
      <c r="S294" s="237">
        <f>IFERROR(VLOOKUP(A294,DIF_ANTE!A:D,4,0),"0")/J294</f>
        <v>0</v>
      </c>
      <c r="T294" s="240">
        <f t="shared" si="46"/>
        <v>0</v>
      </c>
      <c r="U294" s="241">
        <f t="shared" si="47"/>
        <v>0</v>
      </c>
      <c r="V294" s="242">
        <f>IFERROR(VLOOKUP(A294,CUSTO!A:C,3,0),VLOOKUP(B294,CUSTO!A:C,3,0))</f>
        <v>6.6259035054655113E-3</v>
      </c>
      <c r="W294" s="242">
        <f t="shared" si="48"/>
        <v>0</v>
      </c>
      <c r="X294" s="245" t="str">
        <f t="shared" si="49"/>
        <v/>
      </c>
      <c r="Y294" s="242">
        <f t="shared" si="50"/>
        <v>0</v>
      </c>
      <c r="Z294" s="243" t="s">
        <v>490</v>
      </c>
    </row>
    <row r="295" spans="1:28" ht="15" customHeight="1" x14ac:dyDescent="0.25">
      <c r="A295" s="233">
        <v>2701010054</v>
      </c>
      <c r="B295" s="233" t="s">
        <v>13340</v>
      </c>
      <c r="C295" s="234" t="s">
        <v>676</v>
      </c>
      <c r="D295" s="287">
        <v>0</v>
      </c>
      <c r="E295" s="287">
        <f>IFERROR(IFERROR(VLOOKUP(B295,[1]Planilha1!$A$4:$C$277,3,0),VLOOKUP(A295,[1]Planilha1!$A$4:$C$277,3,0)),0)</f>
        <v>0</v>
      </c>
      <c r="F295" s="287">
        <f>IFERROR(IFERROR(VLOOKUP(A295,[2]Planilha1!$A$4:$C$258,3,0),VLOOKUP(B295,[2]Planilha1!$A$4:$C$258,3,0)),0)</f>
        <v>0</v>
      </c>
      <c r="G295" s="287">
        <f>IFERROR(IFERROR(VLOOKUP(A295,[1]Planilha1!$A$4:$D$277,4,0),VLOOKUP(B295,[1]Planilha1!$A$4:$D$277,4,0)),0)</f>
        <v>0</v>
      </c>
      <c r="H295" s="287">
        <f t="shared" si="45"/>
        <v>0</v>
      </c>
      <c r="I295" s="235" t="s">
        <v>109</v>
      </c>
      <c r="J295" s="236">
        <f>IFERROR(VLOOKUP(CONCILIÇÃO_COM_CERVEJA!$A295,'BASE PRODUTOS'!A:E,5,0),"")</f>
        <v>6.8039999999999995E-4</v>
      </c>
      <c r="K295" s="237">
        <f>VLOOKUP(A295,CONT_ANTE!A:D,4,0)</f>
        <v>0</v>
      </c>
      <c r="L295" s="237" t="str">
        <f t="shared" si="42"/>
        <v>ok</v>
      </c>
      <c r="M295" s="238">
        <v>0</v>
      </c>
      <c r="N295" s="293">
        <f t="shared" si="43"/>
        <v>0</v>
      </c>
      <c r="O295" s="238">
        <f>SUMIF(SISTEMA!B:B,A295,SISTEMA!I:I)/J295</f>
        <v>0</v>
      </c>
      <c r="P295" s="238">
        <f>SUMIF(SISTEMA!B:B,B295,SISTEMA!I:I)</f>
        <v>0</v>
      </c>
      <c r="Q295" s="239">
        <f t="shared" si="41"/>
        <v>0</v>
      </c>
      <c r="R295" s="238">
        <f t="shared" si="44"/>
        <v>0</v>
      </c>
      <c r="S295" s="237">
        <f>IFERROR(VLOOKUP(A295,DIF_ANTE!A:D,4,0),"0")/J295</f>
        <v>0</v>
      </c>
      <c r="T295" s="240">
        <f t="shared" si="46"/>
        <v>0</v>
      </c>
      <c r="U295" s="241">
        <f t="shared" si="47"/>
        <v>0</v>
      </c>
      <c r="V295" s="242">
        <f>IFERROR(VLOOKUP(A295,CUSTO!A:C,3,0),VLOOKUP(B295,CUSTO!A:C,3,0))</f>
        <v>3.7268749689440996</v>
      </c>
      <c r="W295" s="242">
        <f t="shared" si="48"/>
        <v>0</v>
      </c>
      <c r="X295" s="245" t="str">
        <f t="shared" si="49"/>
        <v/>
      </c>
      <c r="Y295" s="242">
        <f t="shared" si="50"/>
        <v>0</v>
      </c>
      <c r="Z295" s="243" t="s">
        <v>490</v>
      </c>
    </row>
    <row r="296" spans="1:28" x14ac:dyDescent="0.25">
      <c r="A296" s="233">
        <v>2701010084</v>
      </c>
      <c r="B296" s="233">
        <v>2701010155</v>
      </c>
      <c r="C296" s="234" t="s">
        <v>676</v>
      </c>
      <c r="D296" s="287">
        <v>117962</v>
      </c>
      <c r="E296" s="287">
        <f>IFERROR(IFERROR(VLOOKUP(B296,[1]Planilha1!$A$4:$C$277,3,0),VLOOKUP(A296,[1]Planilha1!$A$4:$C$277,3,0)),0)</f>
        <v>50774</v>
      </c>
      <c r="F296" s="287">
        <f>IFERROR(IFERROR(VLOOKUP(A296,[2]Planilha1!$A$4:$C$258,3,0),VLOOKUP(B296,[2]Planilha1!$A$4:$C$258,3,0)),0)</f>
        <v>0</v>
      </c>
      <c r="G296" s="287">
        <f>IFERROR(IFERROR(VLOOKUP(A296,[1]Planilha1!$A$4:$D$277,4,0),VLOOKUP(B296,[1]Planilha1!$A$4:$D$277,4,0)),0)</f>
        <v>71164</v>
      </c>
      <c r="H296" s="287">
        <f t="shared" si="45"/>
        <v>97572</v>
      </c>
      <c r="I296" s="235" t="s">
        <v>109</v>
      </c>
      <c r="J296" s="236">
        <v>1</v>
      </c>
      <c r="K296" s="237">
        <f>VLOOKUP(A296,CONT_ANTE!A:D,4,0)</f>
        <v>117118</v>
      </c>
      <c r="L296" s="237" t="str">
        <f t="shared" si="42"/>
        <v>!@##@!</v>
      </c>
      <c r="M296" s="238">
        <v>86131</v>
      </c>
      <c r="N296" s="293">
        <f t="shared" si="43"/>
        <v>3580.6083622942438</v>
      </c>
      <c r="O296" s="238">
        <f>SUMIF(SISTEMA!B:B,A296,SISTEMA!I:I)/J296</f>
        <v>0</v>
      </c>
      <c r="P296" s="238">
        <f>SUMIF(SISTEMA!B:B,B296,SISTEMA!I:I)</f>
        <v>97572</v>
      </c>
      <c r="Q296" s="239">
        <f t="shared" si="41"/>
        <v>97572</v>
      </c>
      <c r="R296" s="238">
        <f t="shared" si="44"/>
        <v>4056.2296864749501</v>
      </c>
      <c r="S296" s="237">
        <f>IFERROR(VLOOKUP(A296,DIF_ANTE!A:D,4,0),"0")/J296</f>
        <v>-844</v>
      </c>
      <c r="T296" s="240">
        <f t="shared" si="46"/>
        <v>-11441</v>
      </c>
      <c r="U296" s="241">
        <f t="shared" si="47"/>
        <v>-10597</v>
      </c>
      <c r="V296" s="242">
        <f>IFERROR(VLOOKUP(A296,CUSTO!A:C,3,0),VLOOKUP(B296,CUSTO!A:C,3,0))</f>
        <v>4.1571656689162365E-2</v>
      </c>
      <c r="W296" s="242">
        <f t="shared" si="48"/>
        <v>-475.62132418070661</v>
      </c>
      <c r="X296" s="245">
        <f t="shared" si="49"/>
        <v>-0.11725699995900463</v>
      </c>
      <c r="Y296" s="242">
        <f t="shared" si="50"/>
        <v>-440.53484593505357</v>
      </c>
      <c r="Z296" s="243" t="s">
        <v>490</v>
      </c>
      <c r="AB296" s="288"/>
    </row>
    <row r="297" spans="1:28" ht="15" customHeight="1" x14ac:dyDescent="0.25">
      <c r="A297" s="233">
        <v>2701010090</v>
      </c>
      <c r="B297" s="233">
        <v>2701010158</v>
      </c>
      <c r="C297" s="234" t="s">
        <v>1701</v>
      </c>
      <c r="D297" s="287">
        <v>0</v>
      </c>
      <c r="E297" s="287">
        <f>IFERROR(IFERROR(VLOOKUP(B297,[1]Planilha1!$A$4:$C$277,3,0),VLOOKUP(A297,[1]Planilha1!$A$4:$C$277,3,0)),0)</f>
        <v>0</v>
      </c>
      <c r="F297" s="287">
        <f>IFERROR(IFERROR(VLOOKUP(A297,[2]Planilha1!$A$4:$C$258,3,0),VLOOKUP(B297,[2]Planilha1!$A$4:$C$258,3,0)),0)</f>
        <v>0</v>
      </c>
      <c r="G297" s="287">
        <f>IFERROR(IFERROR(VLOOKUP(A297,[1]Planilha1!$A$4:$D$277,4,0),VLOOKUP(B297,[1]Planilha1!$A$4:$D$277,4,0)),0)</f>
        <v>0</v>
      </c>
      <c r="H297" s="287">
        <f t="shared" si="45"/>
        <v>0</v>
      </c>
      <c r="I297" s="235" t="s">
        <v>109</v>
      </c>
      <c r="J297" s="236">
        <v>1</v>
      </c>
      <c r="K297" s="237">
        <f>VLOOKUP(A297,CONT_ANTE!A:D,4,0)</f>
        <v>0</v>
      </c>
      <c r="L297" s="237" t="str">
        <f t="shared" si="42"/>
        <v>ok</v>
      </c>
      <c r="M297" s="238">
        <f>IFERROR(VLOOKUP(A297,CONTAGEM!B:G,6,0),VLOOKUP(B297,CONTAGEM!B:G,6,0))</f>
        <v>0</v>
      </c>
      <c r="N297" s="293">
        <f t="shared" si="43"/>
        <v>0</v>
      </c>
      <c r="O297" s="238">
        <f>SUMIF(SISTEMA!B:B,A297,SISTEMA!I:I)/J297</f>
        <v>0</v>
      </c>
      <c r="P297" s="238">
        <f>SUMIF(SISTEMA!B:B,B297,SISTEMA!I:I)</f>
        <v>0</v>
      </c>
      <c r="Q297" s="239">
        <f t="shared" si="41"/>
        <v>0</v>
      </c>
      <c r="R297" s="238">
        <f t="shared" si="44"/>
        <v>0</v>
      </c>
      <c r="S297" s="237">
        <f>IFERROR(VLOOKUP(A297,DIF_ANTE!A:D,4,0),"0")/J297</f>
        <v>0</v>
      </c>
      <c r="T297" s="240">
        <f t="shared" si="46"/>
        <v>0</v>
      </c>
      <c r="U297" s="241">
        <f t="shared" si="47"/>
        <v>0</v>
      </c>
      <c r="V297" s="242" t="e">
        <f>IFERROR(VLOOKUP(A297,CUSTO!A:C,3,0),VLOOKUP(B297,CUSTO!A:C,3,0))</f>
        <v>#N/A</v>
      </c>
      <c r="W297" s="242">
        <f t="shared" si="48"/>
        <v>0</v>
      </c>
      <c r="X297" s="245" t="str">
        <f t="shared" si="49"/>
        <v/>
      </c>
      <c r="Y297" s="242" t="str">
        <f t="shared" si="50"/>
        <v>-</v>
      </c>
      <c r="Z297" s="243" t="s">
        <v>490</v>
      </c>
    </row>
    <row r="298" spans="1:28" ht="15" customHeight="1" x14ac:dyDescent="0.25">
      <c r="A298" s="233">
        <v>2701010072</v>
      </c>
      <c r="B298" s="233">
        <v>2701010159</v>
      </c>
      <c r="C298" s="234" t="s">
        <v>402</v>
      </c>
      <c r="D298" s="287">
        <v>145973.85714285716</v>
      </c>
      <c r="E298" s="287">
        <f>IFERROR(IFERROR(VLOOKUP(B298,[1]Planilha1!$A$4:$C$277,3,0),VLOOKUP(A298,[1]Planilha1!$A$4:$C$277,3,0)),0)</f>
        <v>145973</v>
      </c>
      <c r="F298" s="287">
        <f>IFERROR(IFERROR(VLOOKUP(A298,[2]Planilha1!$A$4:$C$258,3,0),VLOOKUP(B298,[2]Planilha1!$A$4:$C$258,3,0)),0)</f>
        <v>0</v>
      </c>
      <c r="G298" s="287">
        <f>IFERROR(IFERROR(VLOOKUP(A298,[1]Planilha1!$A$4:$D$277,4,0),VLOOKUP(B298,[1]Planilha1!$A$4:$D$277,4,0)),0)</f>
        <v>102.18169999999999</v>
      </c>
      <c r="H298" s="287">
        <f t="shared" si="45"/>
        <v>291844.67544285714</v>
      </c>
      <c r="I298" s="235" t="s">
        <v>109</v>
      </c>
      <c r="J298" s="236">
        <v>1</v>
      </c>
      <c r="K298" s="237">
        <f>VLOOKUP(A298,CONT_ANTE!A:D,4,0)</f>
        <v>145971</v>
      </c>
      <c r="L298" s="237" t="str">
        <f t="shared" si="42"/>
        <v>ok</v>
      </c>
      <c r="M298" s="238">
        <f>IFERROR(VLOOKUP(A298,CONTAGEM!B:G,6,0),VLOOKUP(B298,CONTAGEM!B:G,6,0))</f>
        <v>145971</v>
      </c>
      <c r="N298" s="293">
        <f t="shared" si="43"/>
        <v>4968.1878860552979</v>
      </c>
      <c r="O298" s="238">
        <f>SUMIF(SISTEMA!B:B,A298,SISTEMA!I:I)/J298</f>
        <v>0</v>
      </c>
      <c r="P298" s="238">
        <f>SUMIF(SISTEMA!B:B,B298,SISTEMA!I:I)</f>
        <v>145973</v>
      </c>
      <c r="Q298" s="239">
        <f t="shared" si="41"/>
        <v>145973</v>
      </c>
      <c r="R298" s="238">
        <f t="shared" si="44"/>
        <v>4968.2559569445302</v>
      </c>
      <c r="S298" s="237">
        <f>IFERROR(VLOOKUP(A298,DIF_ANTE!A:D,4,0),"0")/J298</f>
        <v>-2.8571428571594879</v>
      </c>
      <c r="T298" s="240">
        <f t="shared" si="46"/>
        <v>-2</v>
      </c>
      <c r="U298" s="241">
        <f t="shared" si="47"/>
        <v>0.8571428571594879</v>
      </c>
      <c r="V298" s="242">
        <f>IFERROR(VLOOKUP(A298,CUSTO!A:C,3,0),VLOOKUP(B298,CUSTO!A:C,3,0))</f>
        <v>3.403544461609017E-2</v>
      </c>
      <c r="W298" s="242">
        <f t="shared" si="48"/>
        <v>-6.807088923218034E-2</v>
      </c>
      <c r="X298" s="245">
        <f t="shared" si="49"/>
        <v>-1.3701163913874483E-5</v>
      </c>
      <c r="Y298" s="242">
        <f t="shared" si="50"/>
        <v>2.9173238242929039E-2</v>
      </c>
      <c r="Z298" s="243" t="s">
        <v>490</v>
      </c>
    </row>
    <row r="299" spans="1:28" x14ac:dyDescent="0.25">
      <c r="A299" s="233">
        <v>2701010028</v>
      </c>
      <c r="B299" s="233">
        <v>2701010160</v>
      </c>
      <c r="C299" s="234" t="s">
        <v>443</v>
      </c>
      <c r="D299" s="287">
        <v>7420.0068050357268</v>
      </c>
      <c r="E299" s="287">
        <f>IFERROR(IFERROR(VLOOKUP(B299,[1]Planilha1!$A$4:$C$277,3,0),VLOOKUP(A299,[1]Planilha1!$A$4:$C$277,3,0)),0)</f>
        <v>22969</v>
      </c>
      <c r="F299" s="287">
        <f>IFERROR(IFERROR(VLOOKUP(A299,[2]Planilha1!$A$4:$C$258,3,0),VLOOKUP(B299,[2]Planilha1!$A$4:$C$258,3,0)),0)</f>
        <v>6442</v>
      </c>
      <c r="G299" s="287">
        <f>IFERROR(IFERROR(VLOOKUP(A299,[1]Planilha1!$A$4:$D$277,4,0),VLOOKUP(B299,[1]Planilha1!$A$4:$D$277,4,0)),0)</f>
        <v>4.3614800000000002</v>
      </c>
      <c r="H299" s="287">
        <f t="shared" si="45"/>
        <v>30384.645325035726</v>
      </c>
      <c r="I299" s="235" t="s">
        <v>109</v>
      </c>
      <c r="J299" s="236">
        <v>1</v>
      </c>
      <c r="K299" s="237">
        <f>VLOOKUP(A299,CONT_ANTE!A:D,4,0)</f>
        <v>8165</v>
      </c>
      <c r="L299" s="237" t="str">
        <f t="shared" si="42"/>
        <v>ok</v>
      </c>
      <c r="M299" s="238">
        <f>IFERROR(VLOOKUP(A299,CONTAGEM!B:G,6,0),VLOOKUP(B299,CONTAGEM!B:G,6,0))</f>
        <v>977</v>
      </c>
      <c r="N299" s="293">
        <f t="shared" si="43"/>
        <v>25.591547478463685</v>
      </c>
      <c r="O299" s="238">
        <f>SUMIF(SISTEMA!B:B,A299,SISTEMA!I:I)/J299</f>
        <v>0</v>
      </c>
      <c r="P299" s="238">
        <f>SUMIF(SISTEMA!B:B,B299,SISTEMA!I:I)</f>
        <v>977</v>
      </c>
      <c r="Q299" s="239">
        <f t="shared" si="41"/>
        <v>977</v>
      </c>
      <c r="R299" s="238">
        <f t="shared" si="44"/>
        <v>25.591547478463685</v>
      </c>
      <c r="S299" s="237">
        <f>IFERROR(VLOOKUP(A299,DIF_ANTE!A:D,4,0),"0")/J299</f>
        <v>744.99319496427324</v>
      </c>
      <c r="T299" s="240">
        <f t="shared" si="46"/>
        <v>0</v>
      </c>
      <c r="U299" s="241">
        <f t="shared" si="47"/>
        <v>-744.99319496427324</v>
      </c>
      <c r="V299" s="242">
        <f>IFERROR(VLOOKUP(A299,CUSTO!A:C,3,0),VLOOKUP(B299,CUSTO!A:C,3,0))</f>
        <v>2.6194009701600497E-2</v>
      </c>
      <c r="W299" s="242">
        <f t="shared" si="48"/>
        <v>0</v>
      </c>
      <c r="X299" s="245">
        <f t="shared" si="49"/>
        <v>0</v>
      </c>
      <c r="Y299" s="242">
        <f t="shared" si="50"/>
        <v>-19.514358976520523</v>
      </c>
      <c r="Z299" s="243" t="s">
        <v>490</v>
      </c>
      <c r="AA299" s="288"/>
      <c r="AB299" s="288"/>
    </row>
    <row r="300" spans="1:28" x14ac:dyDescent="0.25">
      <c r="A300" s="233">
        <v>2701010029</v>
      </c>
      <c r="B300" s="233">
        <v>2701010161</v>
      </c>
      <c r="C300" s="234" t="s">
        <v>444</v>
      </c>
      <c r="D300" s="287">
        <v>78245.899589065564</v>
      </c>
      <c r="E300" s="287">
        <f>IFERROR(IFERROR(VLOOKUP(B300,[1]Planilha1!$A$4:$C$277,3,0),VLOOKUP(A300,[1]Planilha1!$A$4:$C$277,3,0)),0)</f>
        <v>160008</v>
      </c>
      <c r="F300" s="287">
        <f>IFERROR(IFERROR(VLOOKUP(A300,[2]Planilha1!$A$4:$C$258,3,0),VLOOKUP(B300,[2]Planilha1!$A$4:$C$258,3,0)),0)</f>
        <v>24970</v>
      </c>
      <c r="G300" s="287">
        <f>IFERROR(IFERROR(VLOOKUP(A300,[1]Planilha1!$A$4:$D$277,4,0),VLOOKUP(B300,[1]Planilha1!$A$4:$D$277,4,0)),0)</f>
        <v>43.794229999999999</v>
      </c>
      <c r="H300" s="287">
        <f t="shared" si="45"/>
        <v>238210.10535906558</v>
      </c>
      <c r="I300" s="235" t="s">
        <v>109</v>
      </c>
      <c r="J300" s="236">
        <v>1</v>
      </c>
      <c r="K300" s="237">
        <f>VLOOKUP(A300,CONT_ANTE!A:D,4,0)</f>
        <v>77931</v>
      </c>
      <c r="L300" s="237" t="str">
        <f t="shared" si="42"/>
        <v>ok</v>
      </c>
      <c r="M300" s="238">
        <f>IFERROR(VLOOKUP(A300,CONTAGEM!B:G,6,0),VLOOKUP(B300,CONTAGEM!B:G,6,0))</f>
        <v>53274</v>
      </c>
      <c r="N300" s="293">
        <f t="shared" si="43"/>
        <v>1371.3355484445603</v>
      </c>
      <c r="O300" s="238">
        <f>SUMIF(SISTEMA!B:B,A300,SISTEMA!I:I)/J300</f>
        <v>0</v>
      </c>
      <c r="P300" s="238">
        <f>SUMIF(SISTEMA!B:B,B300,SISTEMA!I:I)</f>
        <v>53274</v>
      </c>
      <c r="Q300" s="239">
        <f t="shared" si="41"/>
        <v>53274</v>
      </c>
      <c r="R300" s="238">
        <f t="shared" si="44"/>
        <v>1371.3355484445603</v>
      </c>
      <c r="S300" s="237">
        <f>IFERROR(VLOOKUP(A300,DIF_ANTE!A:D,4,0),"0")/J300</f>
        <v>-314.89958906556421</v>
      </c>
      <c r="T300" s="240">
        <f t="shared" si="46"/>
        <v>0</v>
      </c>
      <c r="U300" s="241">
        <f t="shared" si="47"/>
        <v>314.89958906556421</v>
      </c>
      <c r="V300" s="242">
        <f>IFERROR(VLOOKUP(A300,CUSTO!A:C,3,0),VLOOKUP(B300,CUSTO!A:C,3,0))</f>
        <v>2.5741178594521911E-2</v>
      </c>
      <c r="W300" s="242">
        <f t="shared" si="48"/>
        <v>0</v>
      </c>
      <c r="X300" s="245">
        <f t="shared" si="49"/>
        <v>0</v>
      </c>
      <c r="Y300" s="242">
        <f t="shared" si="50"/>
        <v>8.1058865614782469</v>
      </c>
      <c r="Z300" s="243" t="s">
        <v>490</v>
      </c>
      <c r="AB300" s="288"/>
    </row>
    <row r="301" spans="1:28" x14ac:dyDescent="0.25">
      <c r="A301" s="233">
        <v>2701010055</v>
      </c>
      <c r="B301" s="233">
        <v>2701010163</v>
      </c>
      <c r="C301" s="234" t="s">
        <v>677</v>
      </c>
      <c r="D301" s="287">
        <v>229348.06321660988</v>
      </c>
      <c r="E301" s="287">
        <f>IFERROR(IFERROR(VLOOKUP(B301,[1]Planilha1!$A$4:$C$277,3,0),VLOOKUP(A301,[1]Planilha1!$A$4:$C$277,3,0)),0)</f>
        <v>662426</v>
      </c>
      <c r="F301" s="287">
        <f>IFERROR(IFERROR(VLOOKUP(A301,[2]Planilha1!$A$4:$C$258,3,0),VLOOKUP(B301,[2]Planilha1!$A$4:$C$258,3,0)),0)</f>
        <v>0</v>
      </c>
      <c r="G301" s="287">
        <f>IFERROR(IFERROR(VLOOKUP(A301,[1]Planilha1!$A$4:$D$277,4,0),VLOOKUP(B301,[1]Planilha1!$A$4:$D$277,4,0)),0)</f>
        <v>342.76124000000004</v>
      </c>
      <c r="H301" s="287">
        <f t="shared" si="45"/>
        <v>891431.30197660986</v>
      </c>
      <c r="I301" s="235" t="s">
        <v>109</v>
      </c>
      <c r="J301" s="236">
        <v>1</v>
      </c>
      <c r="K301" s="237">
        <f>VLOOKUP(A301,CONT_ANTE!A:D,4,0)</f>
        <v>222566</v>
      </c>
      <c r="L301" s="237" t="str">
        <f t="shared" si="42"/>
        <v>!@##@!</v>
      </c>
      <c r="M301" s="238">
        <f>IFERROR(VLOOKUP(A301,CONTAGEM!B:G,6,0),VLOOKUP(B301,CONTAGEM!B:G,6,0))</f>
        <v>488464</v>
      </c>
      <c r="N301" s="293">
        <f t="shared" si="43"/>
        <v>12573.657163505002</v>
      </c>
      <c r="O301" s="238">
        <f>SUMIF(SISTEMA!B:B,A301,SISTEMA!I:I)/J301</f>
        <v>0</v>
      </c>
      <c r="P301" s="238">
        <f>SUMIF(SISTEMA!B:B,B301,SISTEMA!I:I)</f>
        <v>488464</v>
      </c>
      <c r="Q301" s="239">
        <f t="shared" si="41"/>
        <v>488464</v>
      </c>
      <c r="R301" s="238">
        <f t="shared" si="44"/>
        <v>12573.657163505002</v>
      </c>
      <c r="S301" s="237">
        <f>IFERROR(VLOOKUP(A301,DIF_ANTE!A:D,4,0),"0")/J301</f>
        <v>-6782.0632166098803</v>
      </c>
      <c r="T301" s="240">
        <f t="shared" si="46"/>
        <v>0</v>
      </c>
      <c r="U301" s="241">
        <f t="shared" si="47"/>
        <v>6782.0632166098803</v>
      </c>
      <c r="V301" s="242">
        <f>IFERROR(VLOOKUP(A301,CUSTO!A:C,3,0),VLOOKUP(B301,CUSTO!A:C,3,0))</f>
        <v>2.574121565459277E-2</v>
      </c>
      <c r="W301" s="242">
        <f t="shared" si="48"/>
        <v>0</v>
      </c>
      <c r="X301" s="245">
        <f t="shared" si="49"/>
        <v>0</v>
      </c>
      <c r="Y301" s="242">
        <f t="shared" si="50"/>
        <v>174.57855184183606</v>
      </c>
      <c r="Z301" s="243" t="s">
        <v>490</v>
      </c>
      <c r="AB301" s="288"/>
    </row>
    <row r="302" spans="1:28" ht="15" customHeight="1" x14ac:dyDescent="0.25">
      <c r="A302" s="233">
        <v>2701010073</v>
      </c>
      <c r="B302" s="233" t="s">
        <v>13340</v>
      </c>
      <c r="C302" s="234" t="s">
        <v>691</v>
      </c>
      <c r="D302" s="287">
        <v>0</v>
      </c>
      <c r="E302" s="287">
        <f>IFERROR(IFERROR(VLOOKUP(B302,[1]Planilha1!$A$4:$C$277,3,0),VLOOKUP(A302,[1]Planilha1!$A$4:$C$277,3,0)),0)</f>
        <v>0</v>
      </c>
      <c r="F302" s="287">
        <f>IFERROR(IFERROR(VLOOKUP(A302,[2]Planilha1!$A$4:$C$258,3,0),VLOOKUP(B302,[2]Planilha1!$A$4:$C$258,3,0)),0)</f>
        <v>0</v>
      </c>
      <c r="G302" s="287">
        <f>IFERROR(IFERROR(VLOOKUP(A302,[1]Planilha1!$A$4:$D$277,4,0),VLOOKUP(B302,[1]Planilha1!$A$4:$D$277,4,0)),0)</f>
        <v>0</v>
      </c>
      <c r="H302" s="287">
        <f t="shared" si="45"/>
        <v>0</v>
      </c>
      <c r="I302" s="235" t="s">
        <v>109</v>
      </c>
      <c r="J302" s="236">
        <f>IFERROR(VLOOKUP(CONCILIÇÃO_COM_CERVEJA!$A302,'BASE PRODUTOS'!A:E,5,0),"")</f>
        <v>6.3949999999999999E-4</v>
      </c>
      <c r="K302" s="237">
        <f>VLOOKUP(A302,CONT_ANTE!A:D,4,0)</f>
        <v>0</v>
      </c>
      <c r="L302" s="237" t="str">
        <f t="shared" si="42"/>
        <v>ok</v>
      </c>
      <c r="M302" s="238">
        <v>0</v>
      </c>
      <c r="N302" s="293">
        <f t="shared" si="43"/>
        <v>0</v>
      </c>
      <c r="O302" s="238">
        <f>SUMIF(SISTEMA!B:B,A302,SISTEMA!I:I)/J302</f>
        <v>0</v>
      </c>
      <c r="P302" s="238">
        <f>SUMIF(SISTEMA!B:B,B302,SISTEMA!I:I)</f>
        <v>0</v>
      </c>
      <c r="Q302" s="239">
        <f t="shared" si="41"/>
        <v>0</v>
      </c>
      <c r="R302" s="238">
        <f t="shared" si="44"/>
        <v>0</v>
      </c>
      <c r="S302" s="237">
        <f>IFERROR(VLOOKUP(A302,DIF_ANTE!A:D,4,0),"0")/J302</f>
        <v>0</v>
      </c>
      <c r="T302" s="240">
        <f t="shared" si="46"/>
        <v>0</v>
      </c>
      <c r="U302" s="241">
        <f t="shared" si="47"/>
        <v>0</v>
      </c>
      <c r="V302" s="242">
        <f>IFERROR(VLOOKUP(A302,CUSTO!A:C,3,0),VLOOKUP(B302,CUSTO!A:C,3,0))</f>
        <v>2.5825606046640241E-2</v>
      </c>
      <c r="W302" s="242">
        <f t="shared" si="48"/>
        <v>0</v>
      </c>
      <c r="X302" s="245" t="str">
        <f t="shared" si="49"/>
        <v/>
      </c>
      <c r="Y302" s="242">
        <f t="shared" si="50"/>
        <v>0</v>
      </c>
      <c r="Z302" s="243" t="s">
        <v>490</v>
      </c>
    </row>
    <row r="303" spans="1:28" x14ac:dyDescent="0.25">
      <c r="A303" s="233">
        <v>2701010088</v>
      </c>
      <c r="B303" s="233">
        <v>2701010164</v>
      </c>
      <c r="C303" s="234" t="s">
        <v>691</v>
      </c>
      <c r="D303" s="287">
        <v>98286.00469116497</v>
      </c>
      <c r="E303" s="287">
        <f>IFERROR(IFERROR(VLOOKUP(B303,[1]Planilha1!$A$4:$C$277,3,0),VLOOKUP(A303,[1]Planilha1!$A$4:$C$277,3,0)),0)</f>
        <v>146708</v>
      </c>
      <c r="F303" s="287">
        <f>IFERROR(IFERROR(VLOOKUP(A303,[2]Planilha1!$A$4:$C$258,3,0),VLOOKUP(B303,[2]Planilha1!$A$4:$C$258,3,0)),0)</f>
        <v>12280</v>
      </c>
      <c r="G303" s="287">
        <f>IFERROR(IFERROR(VLOOKUP(A303,[1]Planilha1!$A$4:$D$277,4,0),VLOOKUP(B303,[1]Planilha1!$A$4:$D$277,4,0)),0)</f>
        <v>62.853899999999996</v>
      </c>
      <c r="H303" s="287">
        <f t="shared" si="45"/>
        <v>244931.15079116498</v>
      </c>
      <c r="I303" s="235" t="s">
        <v>109</v>
      </c>
      <c r="J303" s="236">
        <v>1</v>
      </c>
      <c r="K303" s="237">
        <f>VLOOKUP(A303,CONT_ANTE!A:D,4,0)</f>
        <v>98262</v>
      </c>
      <c r="L303" s="237" t="str">
        <f t="shared" si="42"/>
        <v>ok</v>
      </c>
      <c r="M303" s="238">
        <f>IFERROR(VLOOKUP(A303,CONTAGEM!B:G,6,0),VLOOKUP(B303,CONTAGEM!B:G,6,0))</f>
        <v>86005</v>
      </c>
      <c r="N303" s="293">
        <f t="shared" si="43"/>
        <v>2213.8826050507632</v>
      </c>
      <c r="O303" s="238">
        <f>SUMIF(SISTEMA!B:B,A303,SISTEMA!I:I)/J303</f>
        <v>0</v>
      </c>
      <c r="P303" s="238">
        <f>SUMIF(SISTEMA!B:B,B303,SISTEMA!I:I)</f>
        <v>86005</v>
      </c>
      <c r="Q303" s="239">
        <f t="shared" si="41"/>
        <v>86005</v>
      </c>
      <c r="R303" s="238">
        <f t="shared" si="44"/>
        <v>2213.8826050507632</v>
      </c>
      <c r="S303" s="237">
        <f>IFERROR(VLOOKUP(A303,DIF_ANTE!A:D,4,0),"0")/J303</f>
        <v>-24.004691164969699</v>
      </c>
      <c r="T303" s="240">
        <f t="shared" si="46"/>
        <v>0</v>
      </c>
      <c r="U303" s="241">
        <f t="shared" si="47"/>
        <v>24.004691164969699</v>
      </c>
      <c r="V303" s="242">
        <f>IFERROR(VLOOKUP(A303,CUSTO!A:C,3,0),VLOOKUP(B303,CUSTO!A:C,3,0))</f>
        <v>2.5741324400334435E-2</v>
      </c>
      <c r="W303" s="242">
        <f t="shared" si="48"/>
        <v>0</v>
      </c>
      <c r="X303" s="245">
        <f t="shared" si="49"/>
        <v>0</v>
      </c>
      <c r="Y303" s="242">
        <f t="shared" si="50"/>
        <v>0.61791254240732696</v>
      </c>
      <c r="Z303" s="243" t="s">
        <v>490</v>
      </c>
      <c r="AB303" s="288"/>
    </row>
    <row r="304" spans="1:28" ht="15" customHeight="1" x14ac:dyDescent="0.25">
      <c r="A304" s="233">
        <v>2701010060</v>
      </c>
      <c r="B304" s="233">
        <v>2701010165</v>
      </c>
      <c r="C304" s="234" t="s">
        <v>681</v>
      </c>
      <c r="D304" s="287">
        <v>0</v>
      </c>
      <c r="E304" s="287">
        <f>IFERROR(IFERROR(VLOOKUP(B304,[1]Planilha1!$A$4:$C$277,3,0),VLOOKUP(A304,[1]Planilha1!$A$4:$C$277,3,0)),0)</f>
        <v>0</v>
      </c>
      <c r="F304" s="287">
        <f>IFERROR(IFERROR(VLOOKUP(A304,[2]Planilha1!$A$4:$C$258,3,0),VLOOKUP(B304,[2]Planilha1!$A$4:$C$258,3,0)),0)</f>
        <v>0</v>
      </c>
      <c r="G304" s="287">
        <f>IFERROR(IFERROR(VLOOKUP(A304,[1]Planilha1!$A$4:$D$277,4,0),VLOOKUP(B304,[1]Planilha1!$A$4:$D$277,4,0)),0)</f>
        <v>0</v>
      </c>
      <c r="H304" s="287">
        <f t="shared" si="45"/>
        <v>0</v>
      </c>
      <c r="I304" s="235" t="s">
        <v>109</v>
      </c>
      <c r="J304" s="236">
        <v>1</v>
      </c>
      <c r="K304" s="237">
        <f>VLOOKUP(A304,CONT_ANTE!A:D,4,0)</f>
        <v>0</v>
      </c>
      <c r="L304" s="237" t="str">
        <f t="shared" si="42"/>
        <v>ok</v>
      </c>
      <c r="M304" s="238">
        <v>0</v>
      </c>
      <c r="N304" s="293">
        <f t="shared" si="43"/>
        <v>0</v>
      </c>
      <c r="O304" s="238">
        <f>SUMIF(SISTEMA!B:B,A304,SISTEMA!I:I)/J304</f>
        <v>0</v>
      </c>
      <c r="P304" s="238">
        <f>SUMIF(SISTEMA!B:B,B304,SISTEMA!I:I)</f>
        <v>0</v>
      </c>
      <c r="Q304" s="239">
        <f t="shared" si="41"/>
        <v>0</v>
      </c>
      <c r="R304" s="238">
        <f t="shared" si="44"/>
        <v>0</v>
      </c>
      <c r="S304" s="237">
        <f>IFERROR(VLOOKUP(A304,DIF_ANTE!A:D,4,0),"0")/J304</f>
        <v>0</v>
      </c>
      <c r="T304" s="240">
        <f t="shared" si="46"/>
        <v>0</v>
      </c>
      <c r="U304" s="241">
        <f t="shared" si="47"/>
        <v>0</v>
      </c>
      <c r="V304" s="242" t="e">
        <f>IFERROR(VLOOKUP(A304,CUSTO!A:C,3,0),VLOOKUP(B304,CUSTO!A:C,3,0))</f>
        <v>#N/A</v>
      </c>
      <c r="W304" s="242">
        <f t="shared" si="48"/>
        <v>0</v>
      </c>
      <c r="X304" s="245" t="str">
        <f t="shared" si="49"/>
        <v/>
      </c>
      <c r="Y304" s="242" t="str">
        <f t="shared" si="50"/>
        <v>-</v>
      </c>
      <c r="Z304" s="243" t="s">
        <v>490</v>
      </c>
    </row>
    <row r="305" spans="1:28" ht="15" customHeight="1" x14ac:dyDescent="0.25">
      <c r="A305" s="233">
        <v>2701010056</v>
      </c>
      <c r="B305" s="233">
        <v>2701010166</v>
      </c>
      <c r="C305" s="234" t="s">
        <v>1695</v>
      </c>
      <c r="D305" s="287">
        <v>0</v>
      </c>
      <c r="E305" s="287">
        <f>IFERROR(IFERROR(VLOOKUP(B305,[1]Planilha1!$A$4:$C$277,3,0),VLOOKUP(A305,[1]Planilha1!$A$4:$C$277,3,0)),0)</f>
        <v>0</v>
      </c>
      <c r="F305" s="287">
        <f>IFERROR(IFERROR(VLOOKUP(A305,[2]Planilha1!$A$4:$C$258,3,0),VLOOKUP(B305,[2]Planilha1!$A$4:$C$258,3,0)),0)</f>
        <v>0</v>
      </c>
      <c r="G305" s="287">
        <f>IFERROR(IFERROR(VLOOKUP(A305,[1]Planilha1!$A$4:$D$277,4,0),VLOOKUP(B305,[1]Planilha1!$A$4:$D$277,4,0)),0)</f>
        <v>0</v>
      </c>
      <c r="H305" s="287">
        <f t="shared" si="45"/>
        <v>0</v>
      </c>
      <c r="I305" s="235" t="s">
        <v>109</v>
      </c>
      <c r="J305" s="236">
        <v>1</v>
      </c>
      <c r="K305" s="237">
        <f>VLOOKUP(A305,CONT_ANTE!A:D,4,0)</f>
        <v>0</v>
      </c>
      <c r="L305" s="237" t="str">
        <f t="shared" si="42"/>
        <v>ok</v>
      </c>
      <c r="M305" s="238">
        <v>0</v>
      </c>
      <c r="N305" s="293">
        <f t="shared" si="43"/>
        <v>0</v>
      </c>
      <c r="O305" s="238">
        <f>SUMIF(SISTEMA!B:B,A305,SISTEMA!I:I)/J305</f>
        <v>0</v>
      </c>
      <c r="P305" s="238">
        <f>SUMIF(SISTEMA!B:B,B305,SISTEMA!I:I)</f>
        <v>0</v>
      </c>
      <c r="Q305" s="239">
        <f t="shared" si="41"/>
        <v>0</v>
      </c>
      <c r="R305" s="238">
        <f t="shared" si="44"/>
        <v>0</v>
      </c>
      <c r="S305" s="237">
        <f>IFERROR(VLOOKUP(A305,DIF_ANTE!A:D,4,0),"0")/J305</f>
        <v>0</v>
      </c>
      <c r="T305" s="240">
        <f t="shared" si="46"/>
        <v>0</v>
      </c>
      <c r="U305" s="241">
        <f t="shared" si="47"/>
        <v>0</v>
      </c>
      <c r="V305" s="242" t="e">
        <f>IFERROR(VLOOKUP(A305,CUSTO!A:C,3,0),VLOOKUP(B305,CUSTO!A:C,3,0))</f>
        <v>#N/A</v>
      </c>
      <c r="W305" s="242">
        <f t="shared" si="48"/>
        <v>0</v>
      </c>
      <c r="X305" s="245" t="str">
        <f t="shared" si="49"/>
        <v/>
      </c>
      <c r="Y305" s="242" t="str">
        <f t="shared" si="50"/>
        <v>-</v>
      </c>
      <c r="Z305" s="243" t="s">
        <v>490</v>
      </c>
    </row>
    <row r="306" spans="1:28" ht="15" customHeight="1" x14ac:dyDescent="0.25">
      <c r="A306" s="233">
        <v>2701010093</v>
      </c>
      <c r="B306" s="233">
        <v>2701010167</v>
      </c>
      <c r="C306" s="234" t="s">
        <v>693</v>
      </c>
      <c r="D306" s="287">
        <v>107009</v>
      </c>
      <c r="E306" s="287">
        <f>IFERROR(IFERROR(VLOOKUP(B306,[1]Planilha1!$A$4:$C$277,3,0),VLOOKUP(A306,[1]Planilha1!$A$4:$C$277,3,0)),0)</f>
        <v>0</v>
      </c>
      <c r="F306" s="287">
        <f>IFERROR(IFERROR(VLOOKUP(A306,[2]Planilha1!$A$4:$C$258,3,0),VLOOKUP(B306,[2]Planilha1!$A$4:$C$258,3,0)),0)</f>
        <v>0</v>
      </c>
      <c r="G306" s="287">
        <f>IFERROR(IFERROR(VLOOKUP(A306,[1]Planilha1!$A$4:$D$277,4,0),VLOOKUP(B306,[1]Planilha1!$A$4:$D$277,4,0)),0)</f>
        <v>0</v>
      </c>
      <c r="H306" s="287">
        <f t="shared" si="45"/>
        <v>107009</v>
      </c>
      <c r="I306" s="235" t="s">
        <v>109</v>
      </c>
      <c r="J306" s="236">
        <v>1</v>
      </c>
      <c r="K306" s="237">
        <f>VLOOKUP(A306,CONT_ANTE!A:D,4,0)</f>
        <v>107000</v>
      </c>
      <c r="L306" s="237" t="str">
        <f t="shared" si="42"/>
        <v>ok</v>
      </c>
      <c r="M306" s="238">
        <f>IFERROR(VLOOKUP(A306,CONTAGEM!B:G,6,0),VLOOKUP(B306,CONTAGEM!B:G,6,0))</f>
        <v>107000</v>
      </c>
      <c r="N306" s="293">
        <f t="shared" si="43"/>
        <v>0</v>
      </c>
      <c r="O306" s="238">
        <f>SUMIF(SISTEMA!B:B,A306,SISTEMA!I:I)/J306</f>
        <v>0</v>
      </c>
      <c r="P306" s="238">
        <f>SUMIF(SISTEMA!B:B,B306,SISTEMA!I:I)</f>
        <v>107009</v>
      </c>
      <c r="Q306" s="239">
        <f t="shared" si="41"/>
        <v>107009</v>
      </c>
      <c r="R306" s="238">
        <f t="shared" si="44"/>
        <v>0</v>
      </c>
      <c r="S306" s="237">
        <f>IFERROR(VLOOKUP(A306,DIF_ANTE!A:D,4,0),"0")/J306</f>
        <v>-9</v>
      </c>
      <c r="T306" s="240">
        <f t="shared" si="46"/>
        <v>-9</v>
      </c>
      <c r="U306" s="241">
        <f t="shared" si="47"/>
        <v>0</v>
      </c>
      <c r="V306" s="242" t="e">
        <f>IFERROR(VLOOKUP(A306,CUSTO!A:C,3,0),VLOOKUP(B306,CUSTO!A:C,3,0))</f>
        <v>#N/A</v>
      </c>
      <c r="W306" s="242">
        <f t="shared" si="48"/>
        <v>0</v>
      </c>
      <c r="X306" s="245">
        <f t="shared" si="49"/>
        <v>-8.4105075274042366E-5</v>
      </c>
      <c r="Y306" s="242" t="str">
        <f t="shared" si="50"/>
        <v>-</v>
      </c>
      <c r="Z306" s="243" t="s">
        <v>490</v>
      </c>
    </row>
    <row r="307" spans="1:28" ht="15" customHeight="1" x14ac:dyDescent="0.25">
      <c r="A307" s="233">
        <v>2701010057</v>
      </c>
      <c r="B307" s="233">
        <v>2701010168</v>
      </c>
      <c r="C307" s="234" t="s">
        <v>678</v>
      </c>
      <c r="D307" s="287">
        <v>41112</v>
      </c>
      <c r="E307" s="287">
        <f>IFERROR(IFERROR(VLOOKUP(B307,[1]Planilha1!$A$4:$C$277,3,0),VLOOKUP(A307,[1]Planilha1!$A$4:$C$277,3,0)),0)</f>
        <v>0</v>
      </c>
      <c r="F307" s="287">
        <f>IFERROR(IFERROR(VLOOKUP(A307,[2]Planilha1!$A$4:$C$258,3,0),VLOOKUP(B307,[2]Planilha1!$A$4:$C$258,3,0)),0)</f>
        <v>0</v>
      </c>
      <c r="G307" s="287">
        <f>IFERROR(IFERROR(VLOOKUP(A307,[1]Planilha1!$A$4:$D$277,4,0),VLOOKUP(B307,[1]Planilha1!$A$4:$D$277,4,0)),0)</f>
        <v>0</v>
      </c>
      <c r="H307" s="287">
        <f t="shared" si="45"/>
        <v>41112</v>
      </c>
      <c r="I307" s="235" t="s">
        <v>109</v>
      </c>
      <c r="J307" s="236">
        <v>1</v>
      </c>
      <c r="K307" s="237">
        <f>VLOOKUP(A307,CONT_ANTE!A:D,4,0)</f>
        <v>41112</v>
      </c>
      <c r="L307" s="237" t="str">
        <f t="shared" si="42"/>
        <v>!@##@!</v>
      </c>
      <c r="M307" s="238">
        <f>IFERROR(VLOOKUP(A307,CONTAGEM!B:G,6,0),VLOOKUP(B307,CONTAGEM!B:G,6,0))</f>
        <v>43112</v>
      </c>
      <c r="N307" s="293">
        <f t="shared" si="43"/>
        <v>1769.31648</v>
      </c>
      <c r="O307" s="238">
        <f>SUMIF(SISTEMA!B:B,A307,SISTEMA!I:I)/J307</f>
        <v>0</v>
      </c>
      <c r="P307" s="238">
        <f>SUMIF(SISTEMA!B:B,B307,SISTEMA!I:I)</f>
        <v>41112</v>
      </c>
      <c r="Q307" s="239">
        <f t="shared" si="41"/>
        <v>41112</v>
      </c>
      <c r="R307" s="238">
        <f t="shared" si="44"/>
        <v>1687.23648</v>
      </c>
      <c r="S307" s="237">
        <f>IFERROR(VLOOKUP(A307,DIF_ANTE!A:D,4,0),"0")/J307</f>
        <v>0</v>
      </c>
      <c r="T307" s="240">
        <f t="shared" si="46"/>
        <v>2000</v>
      </c>
      <c r="U307" s="241">
        <f t="shared" si="47"/>
        <v>2000</v>
      </c>
      <c r="V307" s="242">
        <f>IFERROR(VLOOKUP(A307,CUSTO!A:C,3,0),VLOOKUP(B307,CUSTO!A:C,3,0))</f>
        <v>4.104E-2</v>
      </c>
      <c r="W307" s="242">
        <f t="shared" si="48"/>
        <v>82.08</v>
      </c>
      <c r="X307" s="245">
        <f t="shared" si="49"/>
        <v>4.864759680871765E-2</v>
      </c>
      <c r="Y307" s="242">
        <f t="shared" si="50"/>
        <v>82.08</v>
      </c>
      <c r="Z307" s="243" t="s">
        <v>490</v>
      </c>
    </row>
    <row r="308" spans="1:28" ht="15" customHeight="1" x14ac:dyDescent="0.25">
      <c r="A308" s="233">
        <v>2701010058</v>
      </c>
      <c r="B308" s="233">
        <v>2701010169</v>
      </c>
      <c r="C308" s="234" t="s">
        <v>679</v>
      </c>
      <c r="D308" s="287">
        <v>212918</v>
      </c>
      <c r="E308" s="287">
        <f>IFERROR(IFERROR(VLOOKUP(B308,[1]Planilha1!$A$4:$C$277,3,0),VLOOKUP(A308,[1]Planilha1!$A$4:$C$277,3,0)),0)</f>
        <v>0</v>
      </c>
      <c r="F308" s="287">
        <f>IFERROR(IFERROR(VLOOKUP(A308,[2]Planilha1!$A$4:$C$258,3,0),VLOOKUP(B308,[2]Planilha1!$A$4:$C$258,3,0)),0)</f>
        <v>0</v>
      </c>
      <c r="G308" s="287">
        <f>IFERROR(IFERROR(VLOOKUP(A308,[1]Planilha1!$A$4:$D$277,4,0),VLOOKUP(B308,[1]Planilha1!$A$4:$D$277,4,0)),0)</f>
        <v>0</v>
      </c>
      <c r="H308" s="287">
        <f t="shared" si="45"/>
        <v>212918</v>
      </c>
      <c r="I308" s="235" t="s">
        <v>109</v>
      </c>
      <c r="J308" s="236">
        <v>1</v>
      </c>
      <c r="K308" s="237">
        <f>VLOOKUP(A308,CONT_ANTE!A:D,4,0)</f>
        <v>227380</v>
      </c>
      <c r="L308" s="237" t="str">
        <f t="shared" si="42"/>
        <v>ok</v>
      </c>
      <c r="M308" s="238">
        <f>IFERROR(VLOOKUP(A308,CONTAGEM!B:G,6,0),VLOOKUP(B308,CONTAGEM!B:G,6,0))</f>
        <v>227380</v>
      </c>
      <c r="N308" s="293">
        <f t="shared" si="43"/>
        <v>8405.3600863636366</v>
      </c>
      <c r="O308" s="238">
        <f>SUMIF(SISTEMA!B:B,A308,SISTEMA!I:I)/J308</f>
        <v>0</v>
      </c>
      <c r="P308" s="238">
        <f>SUMIF(SISTEMA!B:B,B308,SISTEMA!I:I)</f>
        <v>212918</v>
      </c>
      <c r="Q308" s="239">
        <f t="shared" si="41"/>
        <v>212918</v>
      </c>
      <c r="R308" s="238">
        <f t="shared" si="44"/>
        <v>7870.7558222727266</v>
      </c>
      <c r="S308" s="237">
        <f>IFERROR(VLOOKUP(A308,DIF_ANTE!A:D,4,0),"0")/J308</f>
        <v>14462</v>
      </c>
      <c r="T308" s="240">
        <f t="shared" si="46"/>
        <v>14462</v>
      </c>
      <c r="U308" s="241">
        <f t="shared" si="47"/>
        <v>0</v>
      </c>
      <c r="V308" s="242">
        <f>IFERROR(VLOOKUP(A308,CUSTO!A:C,3,0),VLOOKUP(B308,CUSTO!A:C,3,0))</f>
        <v>3.6966136363636361E-2</v>
      </c>
      <c r="W308" s="242">
        <f t="shared" si="48"/>
        <v>534.60426409090906</v>
      </c>
      <c r="X308" s="245">
        <f t="shared" si="49"/>
        <v>6.7922862322584279E-2</v>
      </c>
      <c r="Y308" s="242">
        <f t="shared" si="50"/>
        <v>0</v>
      </c>
      <c r="Z308" s="261" t="s">
        <v>490</v>
      </c>
    </row>
    <row r="309" spans="1:28" s="196" customFormat="1" ht="15" customHeight="1" x14ac:dyDescent="0.25">
      <c r="A309" s="233">
        <v>2701010059</v>
      </c>
      <c r="B309" s="233">
        <v>2701010170</v>
      </c>
      <c r="C309" s="234" t="s">
        <v>680</v>
      </c>
      <c r="D309" s="287">
        <v>318287.86201991467</v>
      </c>
      <c r="E309" s="287">
        <f>IFERROR(IFERROR(VLOOKUP(B309,[1]Planilha1!$A$4:$C$277,3,0),VLOOKUP(A309,[1]Planilha1!$A$4:$C$277,3,0)),0)</f>
        <v>177736</v>
      </c>
      <c r="F309" s="287">
        <f>IFERROR(IFERROR(VLOOKUP(A309,[2]Planilha1!$A$4:$C$258,3,0),VLOOKUP(B309,[2]Planilha1!$A$4:$C$258,3,0)),0)</f>
        <v>0</v>
      </c>
      <c r="G309" s="287">
        <f>IFERROR(IFERROR(VLOOKUP(A309,[1]Planilha1!$A$4:$D$277,4,0),VLOOKUP(B309,[1]Planilha1!$A$4:$D$277,4,0)),0)</f>
        <v>0.68830000000000002</v>
      </c>
      <c r="H309" s="287">
        <f t="shared" si="45"/>
        <v>496023.17371991469</v>
      </c>
      <c r="I309" s="235" t="s">
        <v>109</v>
      </c>
      <c r="J309" s="236">
        <v>1</v>
      </c>
      <c r="K309" s="237">
        <f>VLOOKUP(A309,CONT_ANTE!A:D,4,0)</f>
        <v>308300</v>
      </c>
      <c r="L309" s="237" t="str">
        <f t="shared" si="42"/>
        <v>!@##@!</v>
      </c>
      <c r="M309" s="238">
        <f>IFERROR(VLOOKUP(A309,CONTAGEM!B:G,6,0),VLOOKUP(B309,CONTAGEM!B:G,6,0))</f>
        <v>269800</v>
      </c>
      <c r="N309" s="293">
        <f t="shared" si="43"/>
        <v>12227.247362880229</v>
      </c>
      <c r="O309" s="238">
        <f>SUMIF(SISTEMA!B:B,A309,SISTEMA!I:I)/J309</f>
        <v>0</v>
      </c>
      <c r="P309" s="238">
        <f>SUMIF(SISTEMA!B:B,B309,SISTEMA!I:I)</f>
        <v>269800</v>
      </c>
      <c r="Q309" s="239">
        <f t="shared" si="41"/>
        <v>269800</v>
      </c>
      <c r="R309" s="238">
        <f t="shared" si="44"/>
        <v>12227.247362880229</v>
      </c>
      <c r="S309" s="237">
        <f>IFERROR(VLOOKUP(A309,DIF_ANTE!A:D,4,0),"0")/J309</f>
        <v>-9987.8620199146681</v>
      </c>
      <c r="T309" s="240">
        <f t="shared" si="46"/>
        <v>0</v>
      </c>
      <c r="U309" s="241">
        <f t="shared" si="47"/>
        <v>9987.8620199146681</v>
      </c>
      <c r="V309" s="242">
        <f>IFERROR(VLOOKUP(A309,CUSTO!A:C,3,0),VLOOKUP(B309,CUSTO!A:C,3,0))</f>
        <v>4.5319671471016419E-2</v>
      </c>
      <c r="W309" s="242">
        <f t="shared" si="48"/>
        <v>0</v>
      </c>
      <c r="X309" s="245">
        <f t="shared" si="49"/>
        <v>0</v>
      </c>
      <c r="Y309" s="242">
        <f t="shared" si="50"/>
        <v>452.6466254403752</v>
      </c>
      <c r="Z309" s="261" t="s">
        <v>490</v>
      </c>
    </row>
    <row r="310" spans="1:28" ht="15" customHeight="1" x14ac:dyDescent="0.25">
      <c r="A310" s="233">
        <v>2901010002</v>
      </c>
      <c r="B310" s="233">
        <v>2901010008</v>
      </c>
      <c r="C310" s="234" t="s">
        <v>868</v>
      </c>
      <c r="D310" s="287">
        <v>56003</v>
      </c>
      <c r="E310" s="287">
        <f>IFERROR(IFERROR(VLOOKUP(B310,[1]Planilha1!$A$4:$C$277,3,0),VLOOKUP(A310,[1]Planilha1!$A$4:$C$277,3,0)),0)</f>
        <v>0</v>
      </c>
      <c r="F310" s="287">
        <f>IFERROR(IFERROR(VLOOKUP(A310,[2]Planilha1!$A$4:$C$258,3,0),VLOOKUP(B310,[2]Planilha1!$A$4:$C$258,3,0)),0)</f>
        <v>0</v>
      </c>
      <c r="G310" s="287">
        <f>IFERROR(IFERROR(VLOOKUP(A310,[1]Planilha1!$A$4:$D$277,4,0),VLOOKUP(B310,[1]Planilha1!$A$4:$D$277,4,0)),0)</f>
        <v>0</v>
      </c>
      <c r="H310" s="287">
        <f t="shared" si="45"/>
        <v>56003</v>
      </c>
      <c r="I310" s="235" t="s">
        <v>109</v>
      </c>
      <c r="J310" s="236">
        <v>1</v>
      </c>
      <c r="K310" s="237">
        <f>VLOOKUP(A310,CONT_ANTE!A:D,4,0)</f>
        <v>56000</v>
      </c>
      <c r="L310" s="237" t="str">
        <f t="shared" si="42"/>
        <v>ok</v>
      </c>
      <c r="M310" s="238">
        <f>IFERROR(VLOOKUP(A310,CONTAGEM!B:G,6,0),VLOOKUP(B310,CONTAGEM!B:G,6,0))</f>
        <v>56000</v>
      </c>
      <c r="N310" s="293">
        <f t="shared" si="43"/>
        <v>0</v>
      </c>
      <c r="O310" s="238">
        <f>SUMIF(SISTEMA!B:B,A310,SISTEMA!I:I)/J310</f>
        <v>0</v>
      </c>
      <c r="P310" s="238">
        <f>SUMIF(SISTEMA!B:B,B310,SISTEMA!I:I)</f>
        <v>56003</v>
      </c>
      <c r="Q310" s="239">
        <f t="shared" si="41"/>
        <v>56003</v>
      </c>
      <c r="R310" s="238">
        <f t="shared" si="44"/>
        <v>0</v>
      </c>
      <c r="S310" s="237">
        <f>IFERROR(VLOOKUP(A310,DIF_ANTE!A:D,4,0),"0")/J310</f>
        <v>-3</v>
      </c>
      <c r="T310" s="240">
        <f t="shared" si="46"/>
        <v>-3</v>
      </c>
      <c r="U310" s="241">
        <f t="shared" si="47"/>
        <v>0</v>
      </c>
      <c r="V310" s="242" t="e">
        <f>IFERROR(VLOOKUP(A310,CUSTO!A:C,3,0),VLOOKUP(B310,CUSTO!A:C,3,0))</f>
        <v>#N/A</v>
      </c>
      <c r="W310" s="242">
        <f t="shared" si="48"/>
        <v>0</v>
      </c>
      <c r="X310" s="245">
        <f t="shared" si="49"/>
        <v>-5.3568558827205687E-5</v>
      </c>
      <c r="Y310" s="242" t="str">
        <f t="shared" si="50"/>
        <v>-</v>
      </c>
      <c r="Z310" s="243" t="s">
        <v>490</v>
      </c>
    </row>
    <row r="311" spans="1:28" x14ac:dyDescent="0.25">
      <c r="A311" s="233">
        <v>2901010001</v>
      </c>
      <c r="B311" s="233">
        <v>2901010009</v>
      </c>
      <c r="C311" s="234" t="s">
        <v>867</v>
      </c>
      <c r="D311" s="287">
        <v>1960110</v>
      </c>
      <c r="E311" s="287">
        <f>IFERROR(IFERROR(VLOOKUP(B311,[1]Planilha1!$A$4:$C$277,3,0),VLOOKUP(A311,[1]Planilha1!$A$4:$C$277,3,0)),0)</f>
        <v>314215</v>
      </c>
      <c r="F311" s="287">
        <f>IFERROR(IFERROR(VLOOKUP(A311,[2]Planilha1!$A$4:$C$258,3,0),VLOOKUP(B311,[2]Planilha1!$A$4:$C$258,3,0)),0)</f>
        <v>0</v>
      </c>
      <c r="G311" s="287">
        <f>IFERROR(IFERROR(VLOOKUP(A311,[1]Planilha1!$A$4:$D$277,4,0),VLOOKUP(B311,[1]Planilha1!$A$4:$D$277,4,0)),0)</f>
        <v>653323</v>
      </c>
      <c r="H311" s="287">
        <f t="shared" si="45"/>
        <v>1621002</v>
      </c>
      <c r="I311" s="235" t="s">
        <v>109</v>
      </c>
      <c r="J311" s="236">
        <v>1</v>
      </c>
      <c r="K311" s="237">
        <f>VLOOKUP(A311,CONT_ANTE!A:D,4,0)</f>
        <v>1808535</v>
      </c>
      <c r="L311" s="237" t="str">
        <f t="shared" si="42"/>
        <v>!@##@!</v>
      </c>
      <c r="M311" s="238">
        <v>1627406</v>
      </c>
      <c r="N311" s="293">
        <f t="shared" si="43"/>
        <v>21119.2545135</v>
      </c>
      <c r="O311" s="238">
        <f>SUMIF(SISTEMA!B:B,A311,SISTEMA!I:I)/J311</f>
        <v>0</v>
      </c>
      <c r="P311" s="238">
        <f>SUMIF(SISTEMA!B:B,B311,SISTEMA!I:I)</f>
        <v>1621002</v>
      </c>
      <c r="Q311" s="290">
        <f t="shared" si="41"/>
        <v>1621002</v>
      </c>
      <c r="R311" s="238">
        <f t="shared" si="44"/>
        <v>21036.148204499998</v>
      </c>
      <c r="S311" s="237">
        <f>IFERROR(VLOOKUP(A311,DIF_ANTE!A:D,4,0),"0")/J311</f>
        <v>-151575</v>
      </c>
      <c r="T311" s="240">
        <f t="shared" si="46"/>
        <v>6404</v>
      </c>
      <c r="U311" s="241">
        <f t="shared" si="47"/>
        <v>157979</v>
      </c>
      <c r="V311" s="242">
        <f>IFERROR(VLOOKUP(A311,CUSTO!A:C,3,0),VLOOKUP(B311,CUSTO!A:C,3,0))</f>
        <v>1.2977249999999999E-2</v>
      </c>
      <c r="W311" s="242">
        <f t="shared" si="48"/>
        <v>83.106308999999996</v>
      </c>
      <c r="X311" s="245">
        <f t="shared" si="49"/>
        <v>3.9506428739754795E-3</v>
      </c>
      <c r="Y311" s="242">
        <f t="shared" si="50"/>
        <v>2050.13297775</v>
      </c>
      <c r="Z311" s="289" t="s">
        <v>490</v>
      </c>
      <c r="AB311" s="288"/>
    </row>
    <row r="312" spans="1:28" ht="15" customHeight="1" x14ac:dyDescent="0.25">
      <c r="A312" s="233">
        <v>2701010031</v>
      </c>
      <c r="B312" s="233">
        <v>2701010171</v>
      </c>
      <c r="C312" s="234" t="s">
        <v>658</v>
      </c>
      <c r="D312" s="287">
        <v>131128</v>
      </c>
      <c r="E312" s="287">
        <f>IFERROR(IFERROR(VLOOKUP(B312,[1]Planilha1!$A$4:$C$277,3,0),VLOOKUP(A312,[1]Planilha1!$A$4:$C$277,3,0)),0)</f>
        <v>0</v>
      </c>
      <c r="F312" s="287">
        <f>IFERROR(IFERROR(VLOOKUP(A312,[2]Planilha1!$A$4:$C$258,3,0),VLOOKUP(B312,[2]Planilha1!$A$4:$C$258,3,0)),0)</f>
        <v>0</v>
      </c>
      <c r="G312" s="287">
        <f>IFERROR(IFERROR(VLOOKUP(A312,[1]Planilha1!$A$4:$D$277,4,0),VLOOKUP(B312,[1]Planilha1!$A$4:$D$277,4,0)),0)</f>
        <v>0</v>
      </c>
      <c r="H312" s="287">
        <f t="shared" si="45"/>
        <v>131128</v>
      </c>
      <c r="I312" s="235" t="s">
        <v>109</v>
      </c>
      <c r="J312" s="236">
        <v>1</v>
      </c>
      <c r="K312" s="237">
        <f>VLOOKUP(A312,CONT_ANTE!A:D,4,0)</f>
        <v>129000</v>
      </c>
      <c r="L312" s="237" t="str">
        <f t="shared" si="42"/>
        <v>ok</v>
      </c>
      <c r="M312" s="238">
        <f>IFERROR(VLOOKUP(A312,CONTAGEM!B:G,6,0),VLOOKUP(B312,CONTAGEM!B:G,6,0))</f>
        <v>129000</v>
      </c>
      <c r="N312" s="293">
        <f t="shared" si="43"/>
        <v>2808.9207567741923</v>
      </c>
      <c r="O312" s="238">
        <f>SUMIF(SISTEMA!B:B,A312,SISTEMA!I:I)/J312</f>
        <v>0</v>
      </c>
      <c r="P312" s="238">
        <f>SUMIF(SISTEMA!B:B,B312,SISTEMA!I:I)</f>
        <v>131128</v>
      </c>
      <c r="Q312" s="239">
        <f t="shared" si="41"/>
        <v>131128</v>
      </c>
      <c r="R312" s="238">
        <f t="shared" si="44"/>
        <v>2855.2570619712114</v>
      </c>
      <c r="S312" s="237">
        <f>IFERROR(VLOOKUP(A312,DIF_ANTE!A:D,4,0),"0")/J312</f>
        <v>-2128</v>
      </c>
      <c r="T312" s="240">
        <f t="shared" si="46"/>
        <v>-2128</v>
      </c>
      <c r="U312" s="241">
        <f t="shared" si="47"/>
        <v>0</v>
      </c>
      <c r="V312" s="242">
        <f>IFERROR(VLOOKUP(A312,CUSTO!A:C,3,0),VLOOKUP(B312,CUSTO!A:C,3,0))</f>
        <v>2.1774579509877458E-2</v>
      </c>
      <c r="W312" s="242">
        <f t="shared" si="48"/>
        <v>-46.336305197019229</v>
      </c>
      <c r="X312" s="245">
        <f t="shared" si="49"/>
        <v>-1.6228418034287109E-2</v>
      </c>
      <c r="Y312" s="242">
        <f t="shared" si="50"/>
        <v>0</v>
      </c>
      <c r="Z312" s="243" t="s">
        <v>490</v>
      </c>
    </row>
    <row r="313" spans="1:28" ht="15" customHeight="1" x14ac:dyDescent="0.25">
      <c r="A313" s="233">
        <v>2701010080</v>
      </c>
      <c r="B313" s="233">
        <v>2701010172</v>
      </c>
      <c r="C313" s="234" t="s">
        <v>659</v>
      </c>
      <c r="D313" s="287">
        <v>212141</v>
      </c>
      <c r="E313" s="287">
        <f>IFERROR(IFERROR(VLOOKUP(B313,[1]Planilha1!$A$4:$C$277,3,0),VLOOKUP(A313,[1]Planilha1!$A$4:$C$277,3,0)),0)</f>
        <v>144000</v>
      </c>
      <c r="F313" s="287">
        <f>IFERROR(IFERROR(VLOOKUP(A313,[2]Planilha1!$A$4:$C$258,3,0),VLOOKUP(B313,[2]Planilha1!$A$4:$C$258,3,0)),0)</f>
        <v>0</v>
      </c>
      <c r="G313" s="287">
        <f>IFERROR(IFERROR(VLOOKUP(A313,[1]Planilha1!$A$4:$D$277,4,0),VLOOKUP(B313,[1]Planilha1!$A$4:$D$277,4,0)),0)</f>
        <v>144000</v>
      </c>
      <c r="H313" s="287">
        <f t="shared" si="45"/>
        <v>212141</v>
      </c>
      <c r="I313" s="235" t="s">
        <v>109</v>
      </c>
      <c r="J313" s="236">
        <v>1</v>
      </c>
      <c r="K313" s="237">
        <f>VLOOKUP(A313,CONT_ANTE!A:D,4,0)</f>
        <v>203000</v>
      </c>
      <c r="L313" s="237" t="str">
        <f t="shared" si="42"/>
        <v>!@##@!</v>
      </c>
      <c r="M313" s="238">
        <v>196500</v>
      </c>
      <c r="N313" s="293">
        <f t="shared" si="43"/>
        <v>4642.0116607884793</v>
      </c>
      <c r="O313" s="238">
        <f>SUMIF(SISTEMA!B:B,A313,SISTEMA!I:I)/J313</f>
        <v>0</v>
      </c>
      <c r="P313" s="238">
        <f>SUMIF(SISTEMA!B:B,B313,SISTEMA!I:I)</f>
        <v>212141</v>
      </c>
      <c r="Q313" s="239">
        <f t="shared" ref="Q313:Q372" si="51">O313+P313</f>
        <v>212141</v>
      </c>
      <c r="R313" s="238">
        <f t="shared" si="44"/>
        <v>5011.5063395996376</v>
      </c>
      <c r="S313" s="237">
        <f>IFERROR(VLOOKUP(A313,DIF_ANTE!A:D,4,0),"0")/J313</f>
        <v>-9141</v>
      </c>
      <c r="T313" s="240">
        <f t="shared" si="46"/>
        <v>-15641</v>
      </c>
      <c r="U313" s="241">
        <f t="shared" si="47"/>
        <v>-6500</v>
      </c>
      <c r="V313" s="242">
        <f>IFERROR(VLOOKUP(A313,CUSTO!A:C,3,0),VLOOKUP(B313,CUSTO!A:C,3,0))</f>
        <v>2.3623469011646206E-2</v>
      </c>
      <c r="W313" s="242">
        <f t="shared" si="48"/>
        <v>-369.49467881115828</v>
      </c>
      <c r="X313" s="245">
        <f t="shared" si="49"/>
        <v>-7.3729264969996364E-2</v>
      </c>
      <c r="Y313" s="242">
        <f t="shared" si="50"/>
        <v>-153.55254857570034</v>
      </c>
      <c r="Z313" s="261" t="s">
        <v>13751</v>
      </c>
    </row>
    <row r="314" spans="1:28" ht="15" customHeight="1" x14ac:dyDescent="0.25">
      <c r="A314" s="233">
        <v>2701010032</v>
      </c>
      <c r="B314" s="233" t="s">
        <v>13340</v>
      </c>
      <c r="C314" s="234" t="s">
        <v>659</v>
      </c>
      <c r="D314" s="287">
        <v>0</v>
      </c>
      <c r="E314" s="287">
        <f>IFERROR(IFERROR(VLOOKUP(B314,[1]Planilha1!$A$4:$C$277,3,0),VLOOKUP(A314,[1]Planilha1!$A$4:$C$277,3,0)),0)</f>
        <v>0</v>
      </c>
      <c r="F314" s="287">
        <f>IFERROR(IFERROR(VLOOKUP(A314,[2]Planilha1!$A$4:$C$258,3,0),VLOOKUP(B314,[2]Planilha1!$A$4:$C$258,3,0)),0)</f>
        <v>0</v>
      </c>
      <c r="G314" s="287">
        <f>IFERROR(IFERROR(VLOOKUP(A314,[1]Planilha1!$A$4:$D$277,4,0),VLOOKUP(B314,[1]Planilha1!$A$4:$D$277,4,0)),0)</f>
        <v>0</v>
      </c>
      <c r="H314" s="287">
        <f t="shared" si="45"/>
        <v>0</v>
      </c>
      <c r="I314" s="235" t="s">
        <v>109</v>
      </c>
      <c r="J314" s="236">
        <f>IFERROR(VLOOKUP(CONCILIÇÃO_COM_CERVEJA!$A314,'BASE PRODUTOS'!A:E,5,0),"")</f>
        <v>6.5410000000000002E-4</v>
      </c>
      <c r="K314" s="237">
        <f>VLOOKUP(A314,CONT_ANTE!A:D,4,0)</f>
        <v>0</v>
      </c>
      <c r="L314" s="237" t="str">
        <f t="shared" si="42"/>
        <v>ok</v>
      </c>
      <c r="M314" s="238">
        <v>0</v>
      </c>
      <c r="N314" s="293">
        <f t="shared" si="43"/>
        <v>0</v>
      </c>
      <c r="O314" s="238">
        <f>SUMIF(SISTEMA!B:B,A314,SISTEMA!I:I)/J314</f>
        <v>0</v>
      </c>
      <c r="P314" s="238">
        <f>SUMIF(SISTEMA!B:B,B314,SISTEMA!I:I)</f>
        <v>0</v>
      </c>
      <c r="Q314" s="239">
        <f t="shared" si="51"/>
        <v>0</v>
      </c>
      <c r="R314" s="238">
        <f t="shared" si="44"/>
        <v>0</v>
      </c>
      <c r="S314" s="237">
        <f>IFERROR(VLOOKUP(A314,DIF_ANTE!A:D,4,0),"0")/J314</f>
        <v>0</v>
      </c>
      <c r="T314" s="240">
        <f t="shared" si="46"/>
        <v>0</v>
      </c>
      <c r="U314" s="241">
        <f t="shared" si="47"/>
        <v>0</v>
      </c>
      <c r="V314" s="242">
        <f>IFERROR(VLOOKUP(A314,CUSTO!A:C,3,0),VLOOKUP(B314,CUSTO!A:C,3,0))</f>
        <v>3.7268749689440996</v>
      </c>
      <c r="W314" s="242">
        <f t="shared" si="48"/>
        <v>0</v>
      </c>
      <c r="X314" s="245" t="str">
        <f t="shared" si="49"/>
        <v/>
      </c>
      <c r="Y314" s="242">
        <f t="shared" si="50"/>
        <v>0</v>
      </c>
      <c r="Z314" s="243" t="s">
        <v>490</v>
      </c>
    </row>
    <row r="315" spans="1:28" ht="15" customHeight="1" x14ac:dyDescent="0.25">
      <c r="A315" s="233">
        <v>2701010033</v>
      </c>
      <c r="B315" s="233" t="s">
        <v>13340</v>
      </c>
      <c r="C315" s="234" t="s">
        <v>660</v>
      </c>
      <c r="D315" s="287">
        <v>0</v>
      </c>
      <c r="E315" s="287">
        <f>IFERROR(IFERROR(VLOOKUP(B315,[1]Planilha1!$A$4:$C$277,3,0),VLOOKUP(A315,[1]Planilha1!$A$4:$C$277,3,0)),0)</f>
        <v>0</v>
      </c>
      <c r="F315" s="287">
        <f>IFERROR(IFERROR(VLOOKUP(A315,[2]Planilha1!$A$4:$C$258,3,0),VLOOKUP(B315,[2]Planilha1!$A$4:$C$258,3,0)),0)</f>
        <v>0</v>
      </c>
      <c r="G315" s="287">
        <f>IFERROR(IFERROR(VLOOKUP(A315,[1]Planilha1!$A$4:$D$277,4,0),VLOOKUP(B315,[1]Planilha1!$A$4:$D$277,4,0)),0)</f>
        <v>0</v>
      </c>
      <c r="H315" s="287">
        <f t="shared" si="45"/>
        <v>0</v>
      </c>
      <c r="I315" s="235" t="s">
        <v>109</v>
      </c>
      <c r="J315" s="236">
        <f>IFERROR(VLOOKUP(CONCILIÇÃO_COM_CERVEJA!$A315,'BASE PRODUTOS'!A:E,5,0),"")</f>
        <v>6.5519999999999999E-4</v>
      </c>
      <c r="K315" s="237">
        <f>VLOOKUP(A315,CONT_ANTE!A:D,4,0)</f>
        <v>0</v>
      </c>
      <c r="L315" s="237" t="str">
        <f t="shared" si="42"/>
        <v>ok</v>
      </c>
      <c r="M315" s="238">
        <v>0</v>
      </c>
      <c r="N315" s="293">
        <f t="shared" si="43"/>
        <v>0</v>
      </c>
      <c r="O315" s="238">
        <f>SUMIF(SISTEMA!B:B,A315,SISTEMA!I:I)/J315</f>
        <v>0</v>
      </c>
      <c r="P315" s="238">
        <f>SUMIF(SISTEMA!B:B,B315,SISTEMA!I:I)</f>
        <v>0</v>
      </c>
      <c r="Q315" s="239">
        <f t="shared" si="51"/>
        <v>0</v>
      </c>
      <c r="R315" s="238">
        <f t="shared" si="44"/>
        <v>0</v>
      </c>
      <c r="S315" s="237">
        <f>IFERROR(VLOOKUP(A315,DIF_ANTE!A:D,4,0),"0")/J315</f>
        <v>0</v>
      </c>
      <c r="T315" s="240">
        <f t="shared" si="46"/>
        <v>0</v>
      </c>
      <c r="U315" s="241">
        <f t="shared" si="47"/>
        <v>0</v>
      </c>
      <c r="V315" s="242">
        <f>IFERROR(VLOOKUP(A315,CUSTO!A:C,3,0),VLOOKUP(B315,CUSTO!A:C,3,0))</f>
        <v>3.7268749689440996</v>
      </c>
      <c r="W315" s="242">
        <f t="shared" si="48"/>
        <v>0</v>
      </c>
      <c r="X315" s="245" t="str">
        <f t="shared" si="49"/>
        <v/>
      </c>
      <c r="Y315" s="242">
        <f t="shared" si="50"/>
        <v>0</v>
      </c>
      <c r="Z315" s="243" t="s">
        <v>490</v>
      </c>
    </row>
    <row r="316" spans="1:28" ht="15" customHeight="1" x14ac:dyDescent="0.25">
      <c r="A316" s="233">
        <v>2701010086</v>
      </c>
      <c r="B316" s="233">
        <v>2701010173</v>
      </c>
      <c r="C316" s="234" t="s">
        <v>660</v>
      </c>
      <c r="D316" s="287">
        <v>179999</v>
      </c>
      <c r="E316" s="287">
        <f>IFERROR(IFERROR(VLOOKUP(B316,[1]Planilha1!$A$4:$C$277,3,0),VLOOKUP(A316,[1]Planilha1!$A$4:$C$277,3,0)),0)</f>
        <v>31250</v>
      </c>
      <c r="F316" s="287">
        <f>IFERROR(IFERROR(VLOOKUP(A316,[2]Planilha1!$A$4:$C$258,3,0),VLOOKUP(B316,[2]Planilha1!$A$4:$C$258,3,0)),0)</f>
        <v>0</v>
      </c>
      <c r="G316" s="287">
        <f>IFERROR(IFERROR(VLOOKUP(A316,[1]Planilha1!$A$4:$D$277,4,0),VLOOKUP(B316,[1]Planilha1!$A$4:$D$277,4,0)),0)</f>
        <v>48000</v>
      </c>
      <c r="H316" s="287">
        <f t="shared" si="45"/>
        <v>163249</v>
      </c>
      <c r="I316" s="235" t="s">
        <v>109</v>
      </c>
      <c r="J316" s="236">
        <v>1</v>
      </c>
      <c r="K316" s="237">
        <f>VLOOKUP(A316,CONT_ANTE!A:D,4,0)</f>
        <v>180000</v>
      </c>
      <c r="L316" s="237" t="str">
        <f t="shared" si="42"/>
        <v>!@##@!</v>
      </c>
      <c r="M316" s="238">
        <f>IFERROR(VLOOKUP(A316,CONTAGEM!B:G,6,0),VLOOKUP(B316,CONTAGEM!B:G,6,0))</f>
        <v>163250</v>
      </c>
      <c r="N316" s="293">
        <f t="shared" si="43"/>
        <v>5707.0938013439863</v>
      </c>
      <c r="O316" s="238">
        <f>SUMIF(SISTEMA!B:B,A316,SISTEMA!I:I)/J316</f>
        <v>0</v>
      </c>
      <c r="P316" s="238">
        <f>SUMIF(SISTEMA!B:B,B316,SISTEMA!I:I)</f>
        <v>163249</v>
      </c>
      <c r="Q316" s="239">
        <f t="shared" si="51"/>
        <v>163249</v>
      </c>
      <c r="R316" s="238">
        <f t="shared" si="44"/>
        <v>5707.058842117026</v>
      </c>
      <c r="S316" s="237">
        <f>IFERROR(VLOOKUP(A316,DIF_ANTE!A:D,4,0),"0")/J316</f>
        <v>1</v>
      </c>
      <c r="T316" s="240">
        <f t="shared" si="46"/>
        <v>1</v>
      </c>
      <c r="U316" s="241">
        <f t="shared" si="47"/>
        <v>0</v>
      </c>
      <c r="V316" s="242">
        <f>IFERROR(VLOOKUP(A316,CUSTO!A:C,3,0),VLOOKUP(B316,CUSTO!A:C,3,0))</f>
        <v>3.4959226960759489E-2</v>
      </c>
      <c r="W316" s="242">
        <f t="shared" si="48"/>
        <v>3.4959226960759489E-2</v>
      </c>
      <c r="X316" s="245">
        <f t="shared" si="49"/>
        <v>6.125611795478073E-6</v>
      </c>
      <c r="Y316" s="242">
        <f t="shared" si="50"/>
        <v>0</v>
      </c>
      <c r="Z316" s="243" t="s">
        <v>490</v>
      </c>
    </row>
    <row r="317" spans="1:28" x14ac:dyDescent="0.25">
      <c r="A317" s="233">
        <v>2701010034</v>
      </c>
      <c r="B317" s="233">
        <v>2701010174</v>
      </c>
      <c r="C317" s="234" t="s">
        <v>661</v>
      </c>
      <c r="D317" s="287">
        <v>196252</v>
      </c>
      <c r="E317" s="287">
        <f>IFERROR(IFERROR(VLOOKUP(B317,[1]Planilha1!$A$4:$C$277,3,0),VLOOKUP(A317,[1]Planilha1!$A$4:$C$277,3,0)),0)</f>
        <v>72846</v>
      </c>
      <c r="F317" s="287">
        <f>IFERROR(IFERROR(VLOOKUP(A317,[2]Planilha1!$A$4:$C$258,3,0),VLOOKUP(B317,[2]Planilha1!$A$4:$C$258,3,0)),0)</f>
        <v>0</v>
      </c>
      <c r="G317" s="287">
        <f>IFERROR(IFERROR(VLOOKUP(A317,[1]Planilha1!$A$4:$D$277,4,0),VLOOKUP(B317,[1]Planilha1!$A$4:$D$277,4,0)),0)</f>
        <v>78606</v>
      </c>
      <c r="H317" s="287">
        <f t="shared" si="45"/>
        <v>190492</v>
      </c>
      <c r="I317" s="235" t="s">
        <v>109</v>
      </c>
      <c r="J317" s="236">
        <v>1</v>
      </c>
      <c r="K317" s="237">
        <f>VLOOKUP(A317,CONT_ANTE!A:D,4,0)</f>
        <v>198600</v>
      </c>
      <c r="L317" s="237" t="str">
        <f t="shared" si="42"/>
        <v>!@##@!</v>
      </c>
      <c r="M317" s="238">
        <v>165200</v>
      </c>
      <c r="N317" s="293">
        <f t="shared" si="43"/>
        <v>3902.4956423179797</v>
      </c>
      <c r="O317" s="238">
        <f>SUMIF(SISTEMA!B:B,A317,SISTEMA!I:I)/J317</f>
        <v>0</v>
      </c>
      <c r="P317" s="238">
        <f>SUMIF(SISTEMA!B:B,B317,SISTEMA!I:I)</f>
        <v>190492</v>
      </c>
      <c r="Q317" s="239">
        <f t="shared" si="51"/>
        <v>190492</v>
      </c>
      <c r="R317" s="238">
        <f t="shared" si="44"/>
        <v>4499.964890414265</v>
      </c>
      <c r="S317" s="237">
        <f>IFERROR(VLOOKUP(A317,DIF_ANTE!A:D,4,0),"0")/J317</f>
        <v>2348</v>
      </c>
      <c r="T317" s="240">
        <f t="shared" si="46"/>
        <v>-25292</v>
      </c>
      <c r="U317" s="241">
        <f t="shared" si="47"/>
        <v>-27640</v>
      </c>
      <c r="V317" s="242">
        <f>IFERROR(VLOOKUP(A317,CUSTO!A:C,3,0),VLOOKUP(B317,CUSTO!A:C,3,0))</f>
        <v>2.362285497771174E-2</v>
      </c>
      <c r="W317" s="242">
        <f t="shared" si="48"/>
        <v>-597.46924809628536</v>
      </c>
      <c r="X317" s="245">
        <f t="shared" si="49"/>
        <v>-0.13277197992566617</v>
      </c>
      <c r="Y317" s="242">
        <f t="shared" si="50"/>
        <v>-652.93571158395252</v>
      </c>
      <c r="Z317" s="261" t="s">
        <v>13751</v>
      </c>
      <c r="AB317" s="288"/>
    </row>
    <row r="318" spans="1:28" ht="15" customHeight="1" x14ac:dyDescent="0.25">
      <c r="A318" s="233">
        <v>2701010064</v>
      </c>
      <c r="B318" s="233">
        <v>2701010177</v>
      </c>
      <c r="C318" s="234" t="s">
        <v>685</v>
      </c>
      <c r="D318" s="287">
        <v>0</v>
      </c>
      <c r="E318" s="287">
        <f>IFERROR(IFERROR(VLOOKUP(B318,[1]Planilha1!$A$4:$C$277,3,0),VLOOKUP(A318,[1]Planilha1!$A$4:$C$277,3,0)),0)</f>
        <v>0</v>
      </c>
      <c r="F318" s="287">
        <f>IFERROR(IFERROR(VLOOKUP(A318,[2]Planilha1!$A$4:$C$258,3,0),VLOOKUP(B318,[2]Planilha1!$A$4:$C$258,3,0)),0)</f>
        <v>0</v>
      </c>
      <c r="G318" s="287">
        <f>IFERROR(IFERROR(VLOOKUP(A318,[1]Planilha1!$A$4:$D$277,4,0),VLOOKUP(B318,[1]Planilha1!$A$4:$D$277,4,0)),0)</f>
        <v>0</v>
      </c>
      <c r="H318" s="287">
        <f t="shared" si="45"/>
        <v>0</v>
      </c>
      <c r="I318" s="235" t="s">
        <v>109</v>
      </c>
      <c r="J318" s="236">
        <v>1</v>
      </c>
      <c r="K318" s="237">
        <f>VLOOKUP(A318,CONT_ANTE!A:D,4,0)</f>
        <v>0</v>
      </c>
      <c r="L318" s="237" t="str">
        <f t="shared" si="42"/>
        <v>ok</v>
      </c>
      <c r="M318" s="238">
        <f>IFERROR(VLOOKUP(A318,CONTAGEM!B:G,6,0),VLOOKUP(B318,CONTAGEM!B:G,6,0))</f>
        <v>0</v>
      </c>
      <c r="N318" s="293">
        <f t="shared" si="43"/>
        <v>0</v>
      </c>
      <c r="O318" s="238">
        <f>SUMIF(SISTEMA!B:B,A318,SISTEMA!I:I)/J318</f>
        <v>0</v>
      </c>
      <c r="P318" s="238">
        <f>SUMIF(SISTEMA!B:B,B318,SISTEMA!I:I)</f>
        <v>0</v>
      </c>
      <c r="Q318" s="239">
        <f t="shared" si="51"/>
        <v>0</v>
      </c>
      <c r="R318" s="238">
        <f t="shared" si="44"/>
        <v>0</v>
      </c>
      <c r="S318" s="237">
        <f>IFERROR(VLOOKUP(A318,DIF_ANTE!A:D,4,0),"0")/J318</f>
        <v>0</v>
      </c>
      <c r="T318" s="240">
        <f t="shared" si="46"/>
        <v>0</v>
      </c>
      <c r="U318" s="241">
        <f t="shared" si="47"/>
        <v>0</v>
      </c>
      <c r="V318" s="242" t="e">
        <f>IFERROR(VLOOKUP(A318,CUSTO!A:C,3,0),VLOOKUP(B318,CUSTO!A:C,3,0))</f>
        <v>#N/A</v>
      </c>
      <c r="W318" s="242">
        <f t="shared" si="48"/>
        <v>0</v>
      </c>
      <c r="X318" s="245" t="str">
        <f t="shared" si="49"/>
        <v/>
      </c>
      <c r="Y318" s="242" t="str">
        <f t="shared" si="50"/>
        <v>-</v>
      </c>
      <c r="Z318" s="243" t="s">
        <v>490</v>
      </c>
    </row>
    <row r="319" spans="1:28" ht="15" customHeight="1" x14ac:dyDescent="0.25">
      <c r="A319" s="233">
        <v>2701010066</v>
      </c>
      <c r="B319" s="233">
        <v>2701010178</v>
      </c>
      <c r="C319" s="234" t="s">
        <v>687</v>
      </c>
      <c r="D319" s="287">
        <v>0</v>
      </c>
      <c r="E319" s="287">
        <f>IFERROR(IFERROR(VLOOKUP(B319,[1]Planilha1!$A$4:$C$277,3,0),VLOOKUP(A319,[1]Planilha1!$A$4:$C$277,3,0)),0)</f>
        <v>0</v>
      </c>
      <c r="F319" s="287">
        <f>IFERROR(IFERROR(VLOOKUP(A319,[2]Planilha1!$A$4:$C$258,3,0),VLOOKUP(B319,[2]Planilha1!$A$4:$C$258,3,0)),0)</f>
        <v>0</v>
      </c>
      <c r="G319" s="287">
        <f>IFERROR(IFERROR(VLOOKUP(A319,[1]Planilha1!$A$4:$D$277,4,0),VLOOKUP(B319,[1]Planilha1!$A$4:$D$277,4,0)),0)</f>
        <v>0</v>
      </c>
      <c r="H319" s="287">
        <f t="shared" si="45"/>
        <v>0</v>
      </c>
      <c r="I319" s="235" t="s">
        <v>109</v>
      </c>
      <c r="J319" s="236">
        <v>1</v>
      </c>
      <c r="K319" s="237">
        <f>VLOOKUP(A319,CONT_ANTE!A:D,4,0)</f>
        <v>781</v>
      </c>
      <c r="L319" s="237" t="str">
        <f t="shared" si="42"/>
        <v>ok</v>
      </c>
      <c r="M319" s="238">
        <f>IFERROR(VLOOKUP(A319,CONTAGEM!B:G,6,0),VLOOKUP(B319,CONTAGEM!B:G,6,0))</f>
        <v>781</v>
      </c>
      <c r="N319" s="293">
        <f t="shared" si="43"/>
        <v>79.366493870683328</v>
      </c>
      <c r="O319" s="238">
        <f>SUMIF(SISTEMA!B:B,A319,SISTEMA!I:I)/J319</f>
        <v>0</v>
      </c>
      <c r="P319" s="238">
        <f>SUMIF(SISTEMA!B:B,B319,SISTEMA!I:I)</f>
        <v>0</v>
      </c>
      <c r="Q319" s="239">
        <f t="shared" si="51"/>
        <v>0</v>
      </c>
      <c r="R319" s="238">
        <f t="shared" si="44"/>
        <v>0</v>
      </c>
      <c r="S319" s="237">
        <f>IFERROR(VLOOKUP(A319,DIF_ANTE!A:D,4,0),"0")/J319</f>
        <v>781</v>
      </c>
      <c r="T319" s="240">
        <f t="shared" si="46"/>
        <v>781</v>
      </c>
      <c r="U319" s="241">
        <f t="shared" si="47"/>
        <v>0</v>
      </c>
      <c r="V319" s="242">
        <f>IFERROR(VLOOKUP(A319,CUSTO!A:C,3,0),VLOOKUP(B319,CUSTO!A:C,3,0))</f>
        <v>0.10162163107641911</v>
      </c>
      <c r="W319" s="242">
        <f t="shared" si="48"/>
        <v>79.366493870683328</v>
      </c>
      <c r="X319" s="245" t="str">
        <f t="shared" si="49"/>
        <v/>
      </c>
      <c r="Y319" s="242">
        <f t="shared" si="50"/>
        <v>0</v>
      </c>
      <c r="Z319" s="243" t="s">
        <v>490</v>
      </c>
    </row>
    <row r="320" spans="1:28" ht="15" customHeight="1" x14ac:dyDescent="0.25">
      <c r="A320" s="233">
        <v>2701010065</v>
      </c>
      <c r="B320" s="233">
        <v>2701010179</v>
      </c>
      <c r="C320" s="234" t="s">
        <v>686</v>
      </c>
      <c r="D320" s="287">
        <v>0</v>
      </c>
      <c r="E320" s="287">
        <f>IFERROR(IFERROR(VLOOKUP(B320,[1]Planilha1!$A$4:$C$277,3,0),VLOOKUP(A320,[1]Planilha1!$A$4:$C$277,3,0)),0)</f>
        <v>0</v>
      </c>
      <c r="F320" s="287">
        <f>IFERROR(IFERROR(VLOOKUP(A320,[2]Planilha1!$A$4:$C$258,3,0),VLOOKUP(B320,[2]Planilha1!$A$4:$C$258,3,0)),0)</f>
        <v>0</v>
      </c>
      <c r="G320" s="287">
        <f>IFERROR(IFERROR(VLOOKUP(A320,[1]Planilha1!$A$4:$D$277,4,0),VLOOKUP(B320,[1]Planilha1!$A$4:$D$277,4,0)),0)</f>
        <v>0</v>
      </c>
      <c r="H320" s="287">
        <f t="shared" si="45"/>
        <v>0</v>
      </c>
      <c r="I320" s="235" t="s">
        <v>109</v>
      </c>
      <c r="J320" s="236">
        <v>1</v>
      </c>
      <c r="K320" s="237">
        <f>VLOOKUP(A320,CONT_ANTE!A:D,4,0)</f>
        <v>0</v>
      </c>
      <c r="L320" s="237" t="str">
        <f t="shared" ref="L320:L373" si="52">IF(AND(F320=0,K320&lt;&gt;M320),"!@##@!","ok")</f>
        <v>ok</v>
      </c>
      <c r="M320" s="238">
        <f>IFERROR(VLOOKUP(A320,CONTAGEM!B:G,6,0),VLOOKUP(B320,CONTAGEM!B:G,6,0))</f>
        <v>0</v>
      </c>
      <c r="N320" s="293">
        <f t="shared" ref="N320:N373" si="53">IFERROR(SUM(M320*V320),0)</f>
        <v>0</v>
      </c>
      <c r="O320" s="238">
        <f>SUMIF(SISTEMA!B:B,A320,SISTEMA!I:I)/J320</f>
        <v>0</v>
      </c>
      <c r="P320" s="238">
        <f>SUMIF(SISTEMA!B:B,B320,SISTEMA!I:I)</f>
        <v>0</v>
      </c>
      <c r="Q320" s="239">
        <f t="shared" si="51"/>
        <v>0</v>
      </c>
      <c r="R320" s="238">
        <f t="shared" ref="R320:R373" si="54">IFERROR(SUM(Q320*V320),0)</f>
        <v>0</v>
      </c>
      <c r="S320" s="237">
        <f>IFERROR(VLOOKUP(A320,DIF_ANTE!A:D,4,0),"0")/J320</f>
        <v>0</v>
      </c>
      <c r="T320" s="240">
        <f t="shared" si="46"/>
        <v>0</v>
      </c>
      <c r="U320" s="241">
        <f t="shared" si="47"/>
        <v>0</v>
      </c>
      <c r="V320" s="242">
        <f>IFERROR(VLOOKUP(A320,CUSTO!A:C,3,0),VLOOKUP(B320,CUSTO!A:C,3,0))</f>
        <v>0.10162246537093475</v>
      </c>
      <c r="W320" s="242">
        <f t="shared" si="48"/>
        <v>0</v>
      </c>
      <c r="X320" s="245" t="str">
        <f t="shared" si="49"/>
        <v/>
      </c>
      <c r="Y320" s="242">
        <f t="shared" si="50"/>
        <v>0</v>
      </c>
      <c r="Z320" s="243" t="s">
        <v>490</v>
      </c>
    </row>
    <row r="321" spans="1:28" ht="15" customHeight="1" x14ac:dyDescent="0.25">
      <c r="A321" s="233">
        <v>2701010096</v>
      </c>
      <c r="B321" s="233">
        <v>2701010181</v>
      </c>
      <c r="C321" s="234" t="s">
        <v>696</v>
      </c>
      <c r="D321" s="287">
        <v>0</v>
      </c>
      <c r="E321" s="287">
        <f>IFERROR(IFERROR(VLOOKUP(B321,[1]Planilha1!$A$4:$C$277,3,0),VLOOKUP(A321,[1]Planilha1!$A$4:$C$277,3,0)),0)</f>
        <v>0</v>
      </c>
      <c r="F321" s="287">
        <f>IFERROR(IFERROR(VLOOKUP(A321,[2]Planilha1!$A$4:$C$258,3,0),VLOOKUP(B321,[2]Planilha1!$A$4:$C$258,3,0)),0)</f>
        <v>0</v>
      </c>
      <c r="G321" s="287">
        <f>IFERROR(IFERROR(VLOOKUP(A321,[1]Planilha1!$A$4:$D$277,4,0),VLOOKUP(B321,[1]Planilha1!$A$4:$D$277,4,0)),0)</f>
        <v>0</v>
      </c>
      <c r="H321" s="287">
        <f t="shared" ref="H321:H373" si="55">D321+E321-G321</f>
        <v>0</v>
      </c>
      <c r="I321" s="235" t="s">
        <v>109</v>
      </c>
      <c r="J321" s="236">
        <v>1</v>
      </c>
      <c r="K321" s="237">
        <f>VLOOKUP(A321,CONT_ANTE!A:D,4,0)</f>
        <v>0</v>
      </c>
      <c r="L321" s="237" t="str">
        <f t="shared" si="52"/>
        <v>ok</v>
      </c>
      <c r="M321" s="238">
        <v>0</v>
      </c>
      <c r="N321" s="293">
        <f t="shared" si="53"/>
        <v>0</v>
      </c>
      <c r="O321" s="238">
        <f>SUMIF(SISTEMA!B:B,A321,SISTEMA!I:I)/J321</f>
        <v>0</v>
      </c>
      <c r="P321" s="238">
        <f>SUMIF(SISTEMA!B:B,B321,SISTEMA!I:I)</f>
        <v>0</v>
      </c>
      <c r="Q321" s="239">
        <f t="shared" si="51"/>
        <v>0</v>
      </c>
      <c r="R321" s="238">
        <f t="shared" si="54"/>
        <v>0</v>
      </c>
      <c r="S321" s="237">
        <f>IFERROR(VLOOKUP(A321,DIF_ANTE!A:D,4,0),"0")/J321</f>
        <v>0</v>
      </c>
      <c r="T321" s="240">
        <f t="shared" ref="T321:T373" si="56">M321-Q321</f>
        <v>0</v>
      </c>
      <c r="U321" s="241">
        <f t="shared" ref="U321:U373" si="57">T321-S321</f>
        <v>0</v>
      </c>
      <c r="V321" s="242" t="e">
        <f>IFERROR(VLOOKUP(A321,CUSTO!A:C,3,0),VLOOKUP(B321,CUSTO!A:C,3,0))</f>
        <v>#N/A</v>
      </c>
      <c r="W321" s="242">
        <f t="shared" ref="W321:W373" si="58">IFERROR(SUM(T321*V321),0)</f>
        <v>0</v>
      </c>
      <c r="X321" s="245" t="str">
        <f t="shared" ref="X321:X373" si="59">IFERROR(T321/Q321,"")</f>
        <v/>
      </c>
      <c r="Y321" s="242" t="str">
        <f t="shared" ref="Y321:Y373" si="60">IFERROR(U321*V321,"-")</f>
        <v>-</v>
      </c>
      <c r="Z321" s="243" t="s">
        <v>490</v>
      </c>
    </row>
    <row r="322" spans="1:28" x14ac:dyDescent="0.25">
      <c r="A322" s="233">
        <v>2701010036</v>
      </c>
      <c r="B322" s="233">
        <v>2701010184</v>
      </c>
      <c r="C322" s="234" t="s">
        <v>663</v>
      </c>
      <c r="D322" s="287">
        <v>126358.40722531661</v>
      </c>
      <c r="E322" s="287">
        <f>IFERROR(IFERROR(VLOOKUP(B322,[1]Planilha1!$A$4:$C$277,3,0),VLOOKUP(A322,[1]Planilha1!$A$4:$C$277,3,0)),0)</f>
        <v>106289</v>
      </c>
      <c r="F322" s="287">
        <f>IFERROR(IFERROR(VLOOKUP(A322,[2]Planilha1!$A$4:$C$258,3,0),VLOOKUP(B322,[2]Planilha1!$A$4:$C$258,3,0)),0)</f>
        <v>0</v>
      </c>
      <c r="G322" s="287">
        <f>IFERROR(IFERROR(VLOOKUP(A322,[1]Planilha1!$A$4:$D$277,4,0),VLOOKUP(B322,[1]Planilha1!$A$4:$D$277,4,0)),0)</f>
        <v>261.27</v>
      </c>
      <c r="H322" s="287">
        <f t="shared" si="55"/>
        <v>232386.13722531663</v>
      </c>
      <c r="I322" s="235" t="s">
        <v>109</v>
      </c>
      <c r="J322" s="236">
        <v>1</v>
      </c>
      <c r="K322" s="237">
        <f>VLOOKUP(A322,CONT_ANTE!A:D,4,0)</f>
        <v>125720</v>
      </c>
      <c r="L322" s="237" t="str">
        <f t="shared" si="52"/>
        <v>!@##@!</v>
      </c>
      <c r="M322" s="238">
        <f>IFERROR(VLOOKUP(A322,CONTAGEM!B:G,6,0),VLOOKUP(B322,CONTAGEM!B:G,6,0))</f>
        <v>77161</v>
      </c>
      <c r="N322" s="293">
        <f t="shared" si="53"/>
        <v>14008.324619723009</v>
      </c>
      <c r="O322" s="238">
        <f>SUMIF(SISTEMA!B:B,A322,SISTEMA!I:I)/J322</f>
        <v>0</v>
      </c>
      <c r="P322" s="238">
        <f>SUMIF(SISTEMA!B:B,B322,SISTEMA!I:I)</f>
        <v>77196</v>
      </c>
      <c r="Q322" s="239">
        <f t="shared" si="51"/>
        <v>77196</v>
      </c>
      <c r="R322" s="238">
        <f t="shared" si="54"/>
        <v>14014.678754087394</v>
      </c>
      <c r="S322" s="237">
        <f>IFERROR(VLOOKUP(A322,DIF_ANTE!A:D,4,0),"0")/J322</f>
        <v>-638.40722531660867</v>
      </c>
      <c r="T322" s="240">
        <f t="shared" si="56"/>
        <v>-35</v>
      </c>
      <c r="U322" s="241">
        <f t="shared" si="57"/>
        <v>603.40722531660867</v>
      </c>
      <c r="V322" s="242">
        <f>IFERROR(VLOOKUP(A322,CUSTO!A:C,3,0),VLOOKUP(B322,CUSTO!A:C,3,0))</f>
        <v>0.18154669612528362</v>
      </c>
      <c r="W322" s="242">
        <f t="shared" si="58"/>
        <v>-6.3541343643849268</v>
      </c>
      <c r="X322" s="245">
        <f t="shared" si="59"/>
        <v>-4.5339136742836414E-4</v>
      </c>
      <c r="Y322" s="242">
        <f t="shared" si="60"/>
        <v>109.54658817435491</v>
      </c>
      <c r="Z322" s="243" t="s">
        <v>490</v>
      </c>
      <c r="AB322" s="288"/>
    </row>
    <row r="323" spans="1:28" x14ac:dyDescent="0.25">
      <c r="A323" s="233">
        <v>2701010037</v>
      </c>
      <c r="B323" s="233">
        <v>2701010187</v>
      </c>
      <c r="C323" s="234" t="s">
        <v>664</v>
      </c>
      <c r="D323" s="287">
        <v>145513</v>
      </c>
      <c r="E323" s="287">
        <f>IFERROR(IFERROR(VLOOKUP(B323,[1]Planilha1!$A$4:$C$277,3,0),VLOOKUP(A323,[1]Planilha1!$A$4:$C$277,3,0)),0)</f>
        <v>260845</v>
      </c>
      <c r="F323" s="287">
        <f>IFERROR(IFERROR(VLOOKUP(A323,[2]Planilha1!$A$4:$C$258,3,0),VLOOKUP(B323,[2]Planilha1!$A$4:$C$258,3,0)),0)</f>
        <v>0</v>
      </c>
      <c r="G323" s="287">
        <f>IFERROR(IFERROR(VLOOKUP(A323,[1]Planilha1!$A$4:$D$277,4,0),VLOOKUP(B323,[1]Planilha1!$A$4:$D$277,4,0)),0)</f>
        <v>296413</v>
      </c>
      <c r="H323" s="287">
        <f t="shared" si="55"/>
        <v>109945</v>
      </c>
      <c r="I323" s="235" t="s">
        <v>109</v>
      </c>
      <c r="J323" s="236">
        <v>1</v>
      </c>
      <c r="K323" s="237">
        <f>VLOOKUP(A323,CONT_ANTE!A:D,4,0)</f>
        <v>141028</v>
      </c>
      <c r="L323" s="237" t="str">
        <f t="shared" si="52"/>
        <v>!@##@!</v>
      </c>
      <c r="M323" s="238">
        <f>IFERROR(VLOOKUP(A323,CONTAGEM!B:G,6,0),VLOOKUP(B323,CONTAGEM!B:G,6,0))</f>
        <v>104750</v>
      </c>
      <c r="N323" s="293">
        <f t="shared" si="53"/>
        <v>18819.265285714282</v>
      </c>
      <c r="O323" s="238">
        <f>SUMIF(SISTEMA!B:B,A323,SISTEMA!I:I)/J323</f>
        <v>0</v>
      </c>
      <c r="P323" s="238">
        <f>SUMIF(SISTEMA!B:B,B323,SISTEMA!I:I)</f>
        <v>109945</v>
      </c>
      <c r="Q323" s="239">
        <f t="shared" si="51"/>
        <v>109945</v>
      </c>
      <c r="R323" s="238">
        <f t="shared" si="54"/>
        <v>19752.593048571427</v>
      </c>
      <c r="S323" s="237">
        <f>IFERROR(VLOOKUP(A323,DIF_ANTE!A:D,4,0),"0")/J323</f>
        <v>-4485</v>
      </c>
      <c r="T323" s="240">
        <f t="shared" si="56"/>
        <v>-5195</v>
      </c>
      <c r="U323" s="241">
        <f t="shared" si="57"/>
        <v>-710</v>
      </c>
      <c r="V323" s="242">
        <f>IFERROR(VLOOKUP(A323,CUSTO!A:C,3,0),VLOOKUP(B323,CUSTO!A:C,3,0))</f>
        <v>0.17965885714285712</v>
      </c>
      <c r="W323" s="242">
        <f t="shared" si="58"/>
        <v>-933.32776285714272</v>
      </c>
      <c r="X323" s="245">
        <f t="shared" si="59"/>
        <v>-4.7250898176360905E-2</v>
      </c>
      <c r="Y323" s="242">
        <f t="shared" si="60"/>
        <v>-127.55778857142856</v>
      </c>
      <c r="Z323" s="243" t="s">
        <v>490</v>
      </c>
      <c r="AB323" s="288"/>
    </row>
    <row r="324" spans="1:28" ht="15" customHeight="1" x14ac:dyDescent="0.25">
      <c r="A324" s="233">
        <v>2701010044</v>
      </c>
      <c r="B324" s="233">
        <v>2701010188</v>
      </c>
      <c r="C324" s="234" t="s">
        <v>13348</v>
      </c>
      <c r="D324" s="287">
        <v>49459</v>
      </c>
      <c r="E324" s="287">
        <f>IFERROR(IFERROR(VLOOKUP(B324,[1]Planilha1!$A$4:$C$277,3,0),VLOOKUP(A324,[1]Planilha1!$A$4:$C$277,3,0)),0)</f>
        <v>0</v>
      </c>
      <c r="F324" s="287">
        <f>IFERROR(IFERROR(VLOOKUP(A324,[2]Planilha1!$A$4:$C$258,3,0),VLOOKUP(B324,[2]Planilha1!$A$4:$C$258,3,0)),0)</f>
        <v>0</v>
      </c>
      <c r="G324" s="287">
        <f>IFERROR(IFERROR(VLOOKUP(A324,[1]Planilha1!$A$4:$D$277,4,0),VLOOKUP(B324,[1]Planilha1!$A$4:$D$277,4,0)),0)</f>
        <v>0</v>
      </c>
      <c r="H324" s="287">
        <f t="shared" si="55"/>
        <v>49459</v>
      </c>
      <c r="I324" s="235" t="s">
        <v>109</v>
      </c>
      <c r="J324" s="236">
        <v>1</v>
      </c>
      <c r="K324" s="237">
        <f>VLOOKUP(A324,CONT_ANTE!A:D,4,0)</f>
        <v>42726</v>
      </c>
      <c r="L324" s="237" t="str">
        <f t="shared" si="52"/>
        <v>ok</v>
      </c>
      <c r="M324" s="238">
        <f>IFERROR(VLOOKUP(A324,CONTAGEM!B:G,6,0),VLOOKUP(B324,CONTAGEM!B:G,6,0))</f>
        <v>42726</v>
      </c>
      <c r="N324" s="293">
        <f t="shared" si="53"/>
        <v>6490.7391689302331</v>
      </c>
      <c r="O324" s="238">
        <f>SUMIF(SISTEMA!B:B,A324,SISTEMA!I:I)/J324</f>
        <v>0</v>
      </c>
      <c r="P324" s="238">
        <f>SUMIF(SISTEMA!B:B,B324,SISTEMA!I:I)</f>
        <v>49459</v>
      </c>
      <c r="Q324" s="239">
        <f t="shared" si="51"/>
        <v>49459</v>
      </c>
      <c r="R324" s="238">
        <f t="shared" si="54"/>
        <v>7513.5858389767445</v>
      </c>
      <c r="S324" s="237">
        <f>IFERROR(VLOOKUP(A324,DIF_ANTE!A:D,4,0),"0")/J324</f>
        <v>-6733</v>
      </c>
      <c r="T324" s="240">
        <f t="shared" si="56"/>
        <v>-6733</v>
      </c>
      <c r="U324" s="241">
        <f t="shared" si="57"/>
        <v>0</v>
      </c>
      <c r="V324" s="242">
        <f>IFERROR(VLOOKUP(A324,CUSTO!A:C,3,0),VLOOKUP(B324,CUSTO!A:C,3,0))</f>
        <v>0.15191544186046513</v>
      </c>
      <c r="W324" s="242">
        <f t="shared" si="58"/>
        <v>-1022.8466700465117</v>
      </c>
      <c r="X324" s="245">
        <f t="shared" si="59"/>
        <v>-0.13613295861218383</v>
      </c>
      <c r="Y324" s="242">
        <f t="shared" si="60"/>
        <v>0</v>
      </c>
      <c r="Z324" s="261" t="s">
        <v>490</v>
      </c>
      <c r="AB324" s="288"/>
    </row>
    <row r="325" spans="1:28" ht="15" customHeight="1" x14ac:dyDescent="0.25">
      <c r="A325" s="233">
        <v>2701010038</v>
      </c>
      <c r="B325" s="233">
        <v>2701010189</v>
      </c>
      <c r="C325" s="234" t="s">
        <v>665</v>
      </c>
      <c r="D325" s="287">
        <v>38750</v>
      </c>
      <c r="E325" s="287">
        <f>IFERROR(IFERROR(VLOOKUP(B325,[1]Planilha1!$A$4:$C$277,3,0),VLOOKUP(A325,[1]Planilha1!$A$4:$C$277,3,0)),0)</f>
        <v>0</v>
      </c>
      <c r="F325" s="287">
        <f>IFERROR(IFERROR(VLOOKUP(A325,[2]Planilha1!$A$4:$C$258,3,0),VLOOKUP(B325,[2]Planilha1!$A$4:$C$258,3,0)),0)</f>
        <v>0</v>
      </c>
      <c r="G325" s="287">
        <f>IFERROR(IFERROR(VLOOKUP(A325,[1]Planilha1!$A$4:$D$277,4,0),VLOOKUP(B325,[1]Planilha1!$A$4:$D$277,4,0)),0)</f>
        <v>0</v>
      </c>
      <c r="H325" s="287">
        <f t="shared" si="55"/>
        <v>38750</v>
      </c>
      <c r="I325" s="235" t="s">
        <v>109</v>
      </c>
      <c r="J325" s="236">
        <v>1</v>
      </c>
      <c r="K325" s="237">
        <f>VLOOKUP(A325,CONT_ANTE!A:D,4,0)</f>
        <v>38750</v>
      </c>
      <c r="L325" s="237" t="str">
        <f t="shared" si="52"/>
        <v>ok</v>
      </c>
      <c r="M325" s="238">
        <f>IFERROR(VLOOKUP(A325,CONTAGEM!B:G,6,0),VLOOKUP(B325,CONTAGEM!B:G,6,0))</f>
        <v>38750</v>
      </c>
      <c r="N325" s="293">
        <f t="shared" si="53"/>
        <v>6841.5140000000001</v>
      </c>
      <c r="O325" s="238">
        <f>SUMIF(SISTEMA!B:B,A325,SISTEMA!I:I)/J325</f>
        <v>0</v>
      </c>
      <c r="P325" s="238">
        <f>SUMIF(SISTEMA!B:B,B325,SISTEMA!I:I)</f>
        <v>38750</v>
      </c>
      <c r="Q325" s="239">
        <f t="shared" si="51"/>
        <v>38750</v>
      </c>
      <c r="R325" s="238">
        <f t="shared" si="54"/>
        <v>6841.5140000000001</v>
      </c>
      <c r="S325" s="237">
        <f>IFERROR(VLOOKUP(A325,DIF_ANTE!A:D,4,0),"0")/J325</f>
        <v>0</v>
      </c>
      <c r="T325" s="240">
        <f t="shared" si="56"/>
        <v>0</v>
      </c>
      <c r="U325" s="241">
        <f t="shared" si="57"/>
        <v>0</v>
      </c>
      <c r="V325" s="242">
        <f>IFERROR(VLOOKUP(A325,CUSTO!A:C,3,0),VLOOKUP(B325,CUSTO!A:C,3,0))</f>
        <v>0.1765552</v>
      </c>
      <c r="W325" s="242">
        <f t="shared" si="58"/>
        <v>0</v>
      </c>
      <c r="X325" s="245">
        <f t="shared" si="59"/>
        <v>0</v>
      </c>
      <c r="Y325" s="242">
        <f t="shared" si="60"/>
        <v>0</v>
      </c>
      <c r="Z325" s="243" t="s">
        <v>490</v>
      </c>
    </row>
    <row r="326" spans="1:28" x14ac:dyDescent="0.25">
      <c r="A326" s="233">
        <v>2701010040</v>
      </c>
      <c r="B326" s="233">
        <v>2701010191</v>
      </c>
      <c r="C326" s="234" t="s">
        <v>667</v>
      </c>
      <c r="D326" s="287">
        <v>396643.19915390044</v>
      </c>
      <c r="E326" s="287">
        <f>IFERROR(IFERROR(VLOOKUP(B326,[1]Planilha1!$A$4:$C$277,3,0),VLOOKUP(A326,[1]Planilha1!$A$4:$C$277,3,0)),0)</f>
        <v>675310</v>
      </c>
      <c r="F326" s="287">
        <f>IFERROR(IFERROR(VLOOKUP(A326,[2]Planilha1!$A$4:$C$258,3,0),VLOOKUP(B326,[2]Planilha1!$A$4:$C$258,3,0)),0)</f>
        <v>0</v>
      </c>
      <c r="G326" s="287">
        <f>IFERROR(IFERROR(VLOOKUP(A326,[1]Planilha1!$A$4:$D$277,4,0),VLOOKUP(B326,[1]Planilha1!$A$4:$D$277,4,0)),0)</f>
        <v>2912.0402199999994</v>
      </c>
      <c r="H326" s="287">
        <f t="shared" si="55"/>
        <v>1069041.1589339003</v>
      </c>
      <c r="I326" s="235" t="s">
        <v>109</v>
      </c>
      <c r="J326" s="236">
        <v>1</v>
      </c>
      <c r="K326" s="237">
        <f>VLOOKUP(A326,CONT_ANTE!A:D,4,0)</f>
        <v>391101</v>
      </c>
      <c r="L326" s="237" t="str">
        <f t="shared" si="52"/>
        <v>!@##@!</v>
      </c>
      <c r="M326" s="238">
        <f>IFERROR(VLOOKUP(A326,CONTAGEM!B:G,6,0),VLOOKUP(B326,CONTAGEM!B:G,6,0))</f>
        <v>203601</v>
      </c>
      <c r="N326" s="293">
        <f t="shared" si="53"/>
        <v>37150.675687248477</v>
      </c>
      <c r="O326" s="238">
        <f>SUMIF(SISTEMA!B:B,A326,SISTEMA!I:I)/J326</f>
        <v>0</v>
      </c>
      <c r="P326" s="238">
        <f>SUMIF(SISTEMA!B:B,B326,SISTEMA!I:I)</f>
        <v>215753</v>
      </c>
      <c r="Q326" s="239">
        <f t="shared" si="51"/>
        <v>215753</v>
      </c>
      <c r="R326" s="238">
        <f t="shared" si="54"/>
        <v>39368.027325754396</v>
      </c>
      <c r="S326" s="237">
        <f>IFERROR(VLOOKUP(A326,DIF_ANTE!A:D,4,0),"0")/J326</f>
        <v>-5542.1991539004375</v>
      </c>
      <c r="T326" s="240">
        <f t="shared" si="56"/>
        <v>-12152</v>
      </c>
      <c r="U326" s="241">
        <f t="shared" si="57"/>
        <v>-6609.8008460995625</v>
      </c>
      <c r="V326" s="242">
        <f>IFERROR(VLOOKUP(A326,CUSTO!A:C,3,0),VLOOKUP(B326,CUSTO!A:C,3,0))</f>
        <v>0.18246804135170494</v>
      </c>
      <c r="W326" s="242">
        <f t="shared" si="58"/>
        <v>-2217.3516385059183</v>
      </c>
      <c r="X326" s="245">
        <f t="shared" si="59"/>
        <v>-5.632366641483548E-2</v>
      </c>
      <c r="Y326" s="242">
        <f t="shared" si="60"/>
        <v>-1206.0774141126292</v>
      </c>
      <c r="Z326" s="243" t="s">
        <v>13751</v>
      </c>
      <c r="AB326" s="288"/>
    </row>
    <row r="327" spans="1:28" x14ac:dyDescent="0.25">
      <c r="A327" s="233">
        <v>2701010042</v>
      </c>
      <c r="B327" s="233">
        <v>2701010193</v>
      </c>
      <c r="C327" s="234" t="s">
        <v>669</v>
      </c>
      <c r="D327" s="287">
        <v>122592</v>
      </c>
      <c r="E327" s="287">
        <f>IFERROR(IFERROR(VLOOKUP(B327,[1]Planilha1!$A$4:$C$277,3,0),VLOOKUP(A327,[1]Planilha1!$A$4:$C$277,3,0)),0)</f>
        <v>51220</v>
      </c>
      <c r="F327" s="287">
        <f>IFERROR(IFERROR(VLOOKUP(A327,[2]Planilha1!$A$4:$C$258,3,0),VLOOKUP(B327,[2]Planilha1!$A$4:$C$258,3,0)),0)</f>
        <v>0</v>
      </c>
      <c r="G327" s="287">
        <f>IFERROR(IFERROR(VLOOKUP(A327,[1]Planilha1!$A$4:$D$277,4,0),VLOOKUP(B327,[1]Planilha1!$A$4:$D$277,4,0)),0)</f>
        <v>71164</v>
      </c>
      <c r="H327" s="287">
        <f t="shared" si="55"/>
        <v>102648</v>
      </c>
      <c r="I327" s="235" t="s">
        <v>109</v>
      </c>
      <c r="J327" s="236">
        <v>1</v>
      </c>
      <c r="K327" s="237">
        <f>VLOOKUP(A327,CONT_ANTE!A:D,4,0)</f>
        <v>120281</v>
      </c>
      <c r="L327" s="237" t="str">
        <f t="shared" si="52"/>
        <v>!@##@!</v>
      </c>
      <c r="M327" s="238">
        <f>IFERROR(VLOOKUP(A327,CONTAGEM!B:G,6,0),VLOOKUP(B327,CONTAGEM!B:G,6,0))</f>
        <v>100245</v>
      </c>
      <c r="N327" s="293">
        <f t="shared" si="53"/>
        <v>18009.901586124404</v>
      </c>
      <c r="O327" s="238">
        <f>SUMIF(SISTEMA!B:B,A327,SISTEMA!I:I)/J327</f>
        <v>0</v>
      </c>
      <c r="P327" s="238">
        <f>SUMIF(SISTEMA!B:B,B327,SISTEMA!I:I)</f>
        <v>102648</v>
      </c>
      <c r="Q327" s="239">
        <f t="shared" si="51"/>
        <v>102648</v>
      </c>
      <c r="R327" s="238">
        <f t="shared" si="54"/>
        <v>18441.621806698564</v>
      </c>
      <c r="S327" s="237">
        <f>IFERROR(VLOOKUP(A327,DIF_ANTE!A:D,4,0),"0")/J327</f>
        <v>-2311</v>
      </c>
      <c r="T327" s="240">
        <f t="shared" si="56"/>
        <v>-2403</v>
      </c>
      <c r="U327" s="241">
        <f t="shared" si="57"/>
        <v>-92</v>
      </c>
      <c r="V327" s="242">
        <f>IFERROR(VLOOKUP(A327,CUSTO!A:C,3,0),VLOOKUP(B327,CUSTO!A:C,3,0))</f>
        <v>0.17965885167464116</v>
      </c>
      <c r="W327" s="242">
        <f t="shared" si="58"/>
        <v>-431.72022057416268</v>
      </c>
      <c r="X327" s="245">
        <f t="shared" si="59"/>
        <v>-2.3410100537760114E-2</v>
      </c>
      <c r="Y327" s="242">
        <f t="shared" si="60"/>
        <v>-16.528614354066985</v>
      </c>
      <c r="Z327" s="243" t="s">
        <v>490</v>
      </c>
      <c r="AB327" s="288"/>
    </row>
    <row r="328" spans="1:28" ht="15" customHeight="1" x14ac:dyDescent="0.25">
      <c r="A328" s="233">
        <v>2701010104</v>
      </c>
      <c r="B328" s="233">
        <v>2701010195</v>
      </c>
      <c r="C328" s="234" t="s">
        <v>3902</v>
      </c>
      <c r="D328" s="287">
        <v>46490</v>
      </c>
      <c r="E328" s="287">
        <f>IFERROR(IFERROR(VLOOKUP(B328,[1]Planilha1!$A$4:$C$277,3,0),VLOOKUP(A328,[1]Planilha1!$A$4:$C$277,3,0)),0)</f>
        <v>0</v>
      </c>
      <c r="F328" s="287">
        <f>IFERROR(IFERROR(VLOOKUP(A328,[2]Planilha1!$A$4:$C$258,3,0),VLOOKUP(B328,[2]Planilha1!$A$4:$C$258,3,0)),0)</f>
        <v>0</v>
      </c>
      <c r="G328" s="287">
        <f>IFERROR(IFERROR(VLOOKUP(A328,[1]Planilha1!$A$4:$D$277,4,0),VLOOKUP(B328,[1]Planilha1!$A$4:$D$277,4,0)),0)</f>
        <v>0</v>
      </c>
      <c r="H328" s="287">
        <f t="shared" si="55"/>
        <v>46490</v>
      </c>
      <c r="I328" s="235" t="s">
        <v>109</v>
      </c>
      <c r="J328" s="236">
        <v>1</v>
      </c>
      <c r="K328" s="237">
        <f>VLOOKUP(A328,CONT_ANTE!A:D,4,0)</f>
        <v>46490</v>
      </c>
      <c r="L328" s="237" t="str">
        <f t="shared" si="52"/>
        <v>ok</v>
      </c>
      <c r="M328" s="238">
        <v>46490</v>
      </c>
      <c r="N328" s="293">
        <f t="shared" si="53"/>
        <v>4632.0202880875268</v>
      </c>
      <c r="O328" s="238">
        <f>SUMIF(SISTEMA!B:B,A328,SISTEMA!I:I)/J328</f>
        <v>0</v>
      </c>
      <c r="P328" s="238">
        <f>SUMIF(SISTEMA!B:B,B328,SISTEMA!I:I)</f>
        <v>46490</v>
      </c>
      <c r="Q328" s="239">
        <f t="shared" si="51"/>
        <v>46490</v>
      </c>
      <c r="R328" s="238">
        <f t="shared" si="54"/>
        <v>4632.0202880875268</v>
      </c>
      <c r="S328" s="237">
        <f>IFERROR(VLOOKUP(A328,DIF_ANTE!A:D,4,0),"0")/J328</f>
        <v>0</v>
      </c>
      <c r="T328" s="240">
        <f t="shared" si="56"/>
        <v>0</v>
      </c>
      <c r="U328" s="241">
        <f t="shared" si="57"/>
        <v>0</v>
      </c>
      <c r="V328" s="242">
        <f>IFERROR(VLOOKUP(A328,CUSTO!A:C,3,0),VLOOKUP(B328,CUSTO!A:C,3,0))</f>
        <v>9.9634766360239338E-2</v>
      </c>
      <c r="W328" s="242">
        <f t="shared" si="58"/>
        <v>0</v>
      </c>
      <c r="X328" s="245">
        <f t="shared" si="59"/>
        <v>0</v>
      </c>
      <c r="Y328" s="242">
        <f t="shared" si="60"/>
        <v>0</v>
      </c>
      <c r="Z328" s="289" t="s">
        <v>490</v>
      </c>
    </row>
    <row r="329" spans="1:28" ht="15" customHeight="1" x14ac:dyDescent="0.25">
      <c r="A329" s="233">
        <v>2701010107</v>
      </c>
      <c r="B329" s="233">
        <v>2701010197</v>
      </c>
      <c r="C329" s="234" t="s">
        <v>5425</v>
      </c>
      <c r="D329" s="287">
        <v>46610</v>
      </c>
      <c r="E329" s="287">
        <f>IFERROR(IFERROR(VLOOKUP(B329,[1]Planilha1!$A$4:$C$277,3,0),VLOOKUP(A329,[1]Planilha1!$A$4:$C$277,3,0)),0)</f>
        <v>0</v>
      </c>
      <c r="F329" s="287">
        <f>IFERROR(IFERROR(VLOOKUP(A329,[2]Planilha1!$A$4:$C$258,3,0),VLOOKUP(B329,[2]Planilha1!$A$4:$C$258,3,0)),0)</f>
        <v>0</v>
      </c>
      <c r="G329" s="287">
        <f>IFERROR(IFERROR(VLOOKUP(A329,[1]Planilha1!$A$4:$D$277,4,0),VLOOKUP(B329,[1]Planilha1!$A$4:$D$277,4,0)),0)</f>
        <v>0</v>
      </c>
      <c r="H329" s="287">
        <f t="shared" si="55"/>
        <v>46610</v>
      </c>
      <c r="I329" s="235" t="s">
        <v>109</v>
      </c>
      <c r="J329" s="236">
        <v>1</v>
      </c>
      <c r="K329" s="237">
        <f>VLOOKUP(A329,CONT_ANTE!A:D,4,0)</f>
        <v>46300</v>
      </c>
      <c r="L329" s="237" t="str">
        <f t="shared" si="52"/>
        <v>ok</v>
      </c>
      <c r="M329" s="238">
        <v>46300</v>
      </c>
      <c r="N329" s="293">
        <f t="shared" si="53"/>
        <v>5042.0700000000006</v>
      </c>
      <c r="O329" s="238">
        <f>SUMIF(SISTEMA!B:B,A329,SISTEMA!I:I)/J329</f>
        <v>0</v>
      </c>
      <c r="P329" s="238">
        <f>SUMIF(SISTEMA!B:B,B329,SISTEMA!I:I)</f>
        <v>46610</v>
      </c>
      <c r="Q329" s="239">
        <f t="shared" si="51"/>
        <v>46610</v>
      </c>
      <c r="R329" s="238">
        <f t="shared" si="54"/>
        <v>5075.8290000000006</v>
      </c>
      <c r="S329" s="237">
        <f>IFERROR(VLOOKUP(A329,DIF_ANTE!A:D,4,0),"0")/J329</f>
        <v>-310</v>
      </c>
      <c r="T329" s="240">
        <f t="shared" si="56"/>
        <v>-310</v>
      </c>
      <c r="U329" s="241">
        <f t="shared" si="57"/>
        <v>0</v>
      </c>
      <c r="V329" s="242">
        <f>IFERROR(VLOOKUP(A329,CUSTO!A:C,3,0),VLOOKUP(B329,CUSTO!A:C,3,0))</f>
        <v>0.10890000000000001</v>
      </c>
      <c r="W329" s="242">
        <f t="shared" si="58"/>
        <v>-33.759</v>
      </c>
      <c r="X329" s="245">
        <f t="shared" si="59"/>
        <v>-6.650933276121004E-3</v>
      </c>
      <c r="Y329" s="242">
        <f t="shared" si="60"/>
        <v>0</v>
      </c>
      <c r="Z329" s="243" t="s">
        <v>490</v>
      </c>
    </row>
    <row r="330" spans="1:28" x14ac:dyDescent="0.25">
      <c r="A330" s="233">
        <v>2701010063</v>
      </c>
      <c r="B330" s="233">
        <v>2701010198</v>
      </c>
      <c r="C330" s="234" t="s">
        <v>684</v>
      </c>
      <c r="D330" s="287">
        <v>22380</v>
      </c>
      <c r="E330" s="287">
        <f>IFERROR(IFERROR(VLOOKUP(B330,[1]Planilha1!$A$4:$C$277,3,0),VLOOKUP(A330,[1]Planilha1!$A$4:$C$277,3,0)),0)</f>
        <v>0</v>
      </c>
      <c r="F330" s="287">
        <f>IFERROR(IFERROR(VLOOKUP(A330,[2]Planilha1!$A$4:$C$258,3,0),VLOOKUP(B330,[2]Planilha1!$A$4:$C$258,3,0)),0)</f>
        <v>0</v>
      </c>
      <c r="G330" s="287">
        <f>IFERROR(IFERROR(VLOOKUP(A330,[1]Planilha1!$A$4:$D$277,4,0),VLOOKUP(B330,[1]Planilha1!$A$4:$D$277,4,0)),0)</f>
        <v>0</v>
      </c>
      <c r="H330" s="287">
        <f t="shared" si="55"/>
        <v>22380</v>
      </c>
      <c r="I330" s="235" t="s">
        <v>109</v>
      </c>
      <c r="J330" s="236">
        <v>1</v>
      </c>
      <c r="K330" s="237">
        <f>VLOOKUP(A330,CONT_ANTE!A:D,4,0)</f>
        <v>22250</v>
      </c>
      <c r="L330" s="237" t="str">
        <f t="shared" si="52"/>
        <v>!@##@!</v>
      </c>
      <c r="M330" s="238">
        <f>IFERROR(VLOOKUP(A330,CONTAGEM!B:G,6,0),VLOOKUP(B330,CONTAGEM!B:G,6,0))</f>
        <v>22200</v>
      </c>
      <c r="N330" s="293">
        <f t="shared" si="53"/>
        <v>8942.0235298576954</v>
      </c>
      <c r="O330" s="238">
        <f>SUMIF(SISTEMA!B:B,A330,SISTEMA!I:I)/J330</f>
        <v>0</v>
      </c>
      <c r="P330" s="238">
        <f>SUMIF(SISTEMA!B:B,B330,SISTEMA!I:I)</f>
        <v>22380</v>
      </c>
      <c r="Q330" s="239">
        <f t="shared" si="51"/>
        <v>22380</v>
      </c>
      <c r="R330" s="238">
        <f t="shared" si="54"/>
        <v>9014.526423343028</v>
      </c>
      <c r="S330" s="237">
        <f>IFERROR(VLOOKUP(A330,DIF_ANTE!A:D,4,0),"0")/J330</f>
        <v>-130</v>
      </c>
      <c r="T330" s="240">
        <f t="shared" si="56"/>
        <v>-180</v>
      </c>
      <c r="U330" s="241">
        <f t="shared" si="57"/>
        <v>-50</v>
      </c>
      <c r="V330" s="242">
        <f>IFERROR(VLOOKUP(A330,CUSTO!A:C,3,0),VLOOKUP(B330,CUSTO!A:C,3,0))</f>
        <v>0.40279385269629259</v>
      </c>
      <c r="W330" s="242">
        <f t="shared" si="58"/>
        <v>-72.502893485332663</v>
      </c>
      <c r="X330" s="245">
        <f t="shared" si="59"/>
        <v>-8.0428954423592495E-3</v>
      </c>
      <c r="Y330" s="242">
        <f t="shared" si="60"/>
        <v>-20.139692634814629</v>
      </c>
      <c r="Z330" s="243" t="s">
        <v>490</v>
      </c>
      <c r="AB330" s="288"/>
    </row>
    <row r="331" spans="1:28" ht="15" customHeight="1" x14ac:dyDescent="0.25">
      <c r="A331" s="233">
        <v>2701010102</v>
      </c>
      <c r="B331" s="233">
        <v>2701010199</v>
      </c>
      <c r="C331" s="234" t="s">
        <v>1704</v>
      </c>
      <c r="D331" s="287">
        <v>152734</v>
      </c>
      <c r="E331" s="287">
        <f>IFERROR(IFERROR(VLOOKUP(B331,[1]Planilha1!$A$4:$C$277,3,0),VLOOKUP(A331,[1]Planilha1!$A$4:$C$277,3,0)),0)</f>
        <v>0</v>
      </c>
      <c r="F331" s="287">
        <f>IFERROR(IFERROR(VLOOKUP(A331,[2]Planilha1!$A$4:$C$258,3,0),VLOOKUP(B331,[2]Planilha1!$A$4:$C$258,3,0)),0)</f>
        <v>0</v>
      </c>
      <c r="G331" s="287">
        <f>IFERROR(IFERROR(VLOOKUP(A331,[1]Planilha1!$A$4:$D$277,4,0),VLOOKUP(B331,[1]Planilha1!$A$4:$D$277,4,0)),0)</f>
        <v>0</v>
      </c>
      <c r="H331" s="287">
        <f t="shared" si="55"/>
        <v>152734</v>
      </c>
      <c r="I331" s="235" t="s">
        <v>109</v>
      </c>
      <c r="J331" s="236">
        <v>1</v>
      </c>
      <c r="K331" s="237">
        <f>VLOOKUP(A331,CONT_ANTE!A:D,4,0)</f>
        <v>152735</v>
      </c>
      <c r="L331" s="237" t="str">
        <f t="shared" si="52"/>
        <v>ok</v>
      </c>
      <c r="M331" s="238">
        <f>IFERROR(VLOOKUP(A331,CONTAGEM!B:G,6,0),VLOOKUP(B331,CONTAGEM!B:G,6,0))</f>
        <v>152735</v>
      </c>
      <c r="N331" s="293">
        <f t="shared" si="53"/>
        <v>8755.5340663286461</v>
      </c>
      <c r="O331" s="238">
        <f>SUMIF(SISTEMA!B:B,A331,SISTEMA!I:I)/J331</f>
        <v>0</v>
      </c>
      <c r="P331" s="238">
        <f>SUMIF(SISTEMA!B:B,B331,SISTEMA!I:I)</f>
        <v>152734</v>
      </c>
      <c r="Q331" s="239">
        <f t="shared" si="51"/>
        <v>152734</v>
      </c>
      <c r="R331" s="238">
        <f t="shared" si="54"/>
        <v>8755.476741327393</v>
      </c>
      <c r="S331" s="237">
        <f>IFERROR(VLOOKUP(A331,DIF_ANTE!A:D,4,0),"0")/J331</f>
        <v>1</v>
      </c>
      <c r="T331" s="240">
        <f t="shared" si="56"/>
        <v>1</v>
      </c>
      <c r="U331" s="241">
        <f t="shared" si="57"/>
        <v>0</v>
      </c>
      <c r="V331" s="242">
        <f>IFERROR(VLOOKUP(A331,CUSTO!A:C,3,0),VLOOKUP(B331,CUSTO!A:C,3,0))</f>
        <v>5.7325001252683708E-2</v>
      </c>
      <c r="W331" s="242">
        <f t="shared" si="58"/>
        <v>5.7325001252683708E-2</v>
      </c>
      <c r="X331" s="245">
        <f t="shared" si="59"/>
        <v>6.5473306532926525E-6</v>
      </c>
      <c r="Y331" s="242">
        <f t="shared" si="60"/>
        <v>0</v>
      </c>
      <c r="Z331" s="243" t="s">
        <v>490</v>
      </c>
    </row>
    <row r="332" spans="1:28" x14ac:dyDescent="0.25">
      <c r="A332" s="233">
        <v>2701010006</v>
      </c>
      <c r="B332" s="233">
        <v>2701010200</v>
      </c>
      <c r="C332" s="234" t="s">
        <v>644</v>
      </c>
      <c r="D332" s="287">
        <v>32298</v>
      </c>
      <c r="E332" s="287">
        <f>IFERROR(IFERROR(VLOOKUP(B332,[1]Planilha1!$A$4:$C$277,3,0),VLOOKUP(A332,[1]Planilha1!$A$4:$C$277,3,0)),0)</f>
        <v>7786</v>
      </c>
      <c r="F332" s="287">
        <f>IFERROR(IFERROR(VLOOKUP(A332,[2]Planilha1!$A$4:$C$258,3,0),VLOOKUP(B332,[2]Planilha1!$A$4:$C$258,3,0)),0)</f>
        <v>0</v>
      </c>
      <c r="G332" s="287">
        <f>IFERROR(IFERROR(VLOOKUP(A332,[1]Planilha1!$A$4:$D$277,4,0),VLOOKUP(B332,[1]Planilha1!$A$4:$D$277,4,0)),0)</f>
        <v>7786</v>
      </c>
      <c r="H332" s="287">
        <f t="shared" si="55"/>
        <v>32298</v>
      </c>
      <c r="I332" s="235" t="s">
        <v>109</v>
      </c>
      <c r="J332" s="236">
        <v>1</v>
      </c>
      <c r="K332" s="237">
        <f>VLOOKUP(A332,CONT_ANTE!A:D,4,0)</f>
        <v>34260</v>
      </c>
      <c r="L332" s="237" t="str">
        <f t="shared" si="52"/>
        <v>ok</v>
      </c>
      <c r="M332" s="238">
        <f>IFERROR(VLOOKUP(A332,CONTAGEM!B:G,6,0),VLOOKUP(B332,CONTAGEM!B:G,6,0))</f>
        <v>34260</v>
      </c>
      <c r="N332" s="293">
        <f t="shared" si="53"/>
        <v>13309.141868890498</v>
      </c>
      <c r="O332" s="238">
        <f>SUMIF(SISTEMA!B:B,A332,SISTEMA!I:I)/J332</f>
        <v>0</v>
      </c>
      <c r="P332" s="238">
        <f>SUMIF(SISTEMA!B:B,B332,SISTEMA!I:I)</f>
        <v>32298</v>
      </c>
      <c r="Q332" s="239">
        <f t="shared" si="51"/>
        <v>32298</v>
      </c>
      <c r="R332" s="238">
        <f t="shared" si="54"/>
        <v>12546.954584980307</v>
      </c>
      <c r="S332" s="237">
        <f>IFERROR(VLOOKUP(A332,DIF_ANTE!A:D,4,0),"0")/J332</f>
        <v>1962</v>
      </c>
      <c r="T332" s="240">
        <f t="shared" si="56"/>
        <v>1962</v>
      </c>
      <c r="U332" s="241">
        <f t="shared" si="57"/>
        <v>0</v>
      </c>
      <c r="V332" s="242">
        <f>IFERROR(VLOOKUP(A332,CUSTO!A:C,3,0),VLOOKUP(B332,CUSTO!A:C,3,0))</f>
        <v>0.38847466050468471</v>
      </c>
      <c r="W332" s="242">
        <f t="shared" si="58"/>
        <v>762.18728391019135</v>
      </c>
      <c r="X332" s="245">
        <f t="shared" si="59"/>
        <v>6.0746795467211595E-2</v>
      </c>
      <c r="Y332" s="242">
        <f t="shared" si="60"/>
        <v>0</v>
      </c>
      <c r="Z332" s="243" t="s">
        <v>490</v>
      </c>
      <c r="AB332" s="288"/>
    </row>
    <row r="333" spans="1:28" ht="15" customHeight="1" x14ac:dyDescent="0.25">
      <c r="A333" s="233">
        <v>2701010027</v>
      </c>
      <c r="B333" s="233">
        <v>2701010117</v>
      </c>
      <c r="C333" s="234" t="s">
        <v>12165</v>
      </c>
      <c r="D333" s="287">
        <v>288506</v>
      </c>
      <c r="E333" s="287">
        <f>IFERROR(IFERROR(VLOOKUP(B333,[1]Planilha1!$A$4:$C$277,3,0),VLOOKUP(A333,[1]Planilha1!$A$4:$C$277,3,0)),0)</f>
        <v>158511</v>
      </c>
      <c r="F333" s="287">
        <f>IFERROR(IFERROR(VLOOKUP(A333,[2]Planilha1!$A$4:$C$258,3,0),VLOOKUP(B333,[2]Planilha1!$A$4:$C$258,3,0)),0)</f>
        <v>68088</v>
      </c>
      <c r="G333" s="287">
        <f>IFERROR(IFERROR(VLOOKUP(A333,[1]Planilha1!$A$4:$D$277,4,0),VLOOKUP(B333,[1]Planilha1!$A$4:$D$277,4,0)),0)</f>
        <v>226599</v>
      </c>
      <c r="H333" s="287">
        <f t="shared" si="55"/>
        <v>220418</v>
      </c>
      <c r="I333" s="235" t="s">
        <v>12075</v>
      </c>
      <c r="J333" s="236">
        <v>1</v>
      </c>
      <c r="K333" s="237">
        <f>VLOOKUP(A333,CONT_ANTE!A:D,4,0)</f>
        <v>289460</v>
      </c>
      <c r="L333" s="237" t="str">
        <f t="shared" si="52"/>
        <v>ok</v>
      </c>
      <c r="M333" s="238">
        <f>IFERROR(VLOOKUP(A333,CONTAGEM!B:G,6,0),VLOOKUP(B333,CONTAGEM!B:G,6,0))</f>
        <v>220700</v>
      </c>
      <c r="N333" s="293">
        <f t="shared" si="53"/>
        <v>338806.53141945775</v>
      </c>
      <c r="O333" s="238">
        <f>SUMIF(SISTEMA!B:B,A333,SISTEMA!I:I)/J333</f>
        <v>0</v>
      </c>
      <c r="P333" s="238">
        <f>SUMIF(SISTEMA!B:B,B333,SISTEMA!I:I)</f>
        <v>220418</v>
      </c>
      <c r="Q333" s="239">
        <f t="shared" si="51"/>
        <v>220418</v>
      </c>
      <c r="R333" s="238">
        <f t="shared" si="54"/>
        <v>338373.62049122807</v>
      </c>
      <c r="S333" s="237">
        <f>IFERROR(VLOOKUP(A333,DIF_ANTE!A:D,4,0),"0")/J333</f>
        <v>954</v>
      </c>
      <c r="T333" s="240">
        <f t="shared" si="56"/>
        <v>282</v>
      </c>
      <c r="U333" s="241">
        <f t="shared" si="57"/>
        <v>-672</v>
      </c>
      <c r="V333" s="242">
        <f>IFERROR(VLOOKUP(A333,CUSTO!A:C,3,0),VLOOKUP(B333,CUSTO!A:C,3,0))</f>
        <v>1.5351451355661883</v>
      </c>
      <c r="W333" s="242">
        <f t="shared" si="58"/>
        <v>432.9109282296651</v>
      </c>
      <c r="X333" s="245">
        <f t="shared" si="59"/>
        <v>1.2793873458610459E-3</v>
      </c>
      <c r="Y333" s="242">
        <f t="shared" si="60"/>
        <v>-1031.6175311004786</v>
      </c>
      <c r="Z333" s="243" t="s">
        <v>490</v>
      </c>
    </row>
    <row r="334" spans="1:28" ht="15" customHeight="1" x14ac:dyDescent="0.25">
      <c r="A334" s="233">
        <v>2701010108</v>
      </c>
      <c r="B334" s="233">
        <v>2701010196</v>
      </c>
      <c r="C334" s="234" t="s">
        <v>5457</v>
      </c>
      <c r="D334" s="287">
        <v>2327</v>
      </c>
      <c r="E334" s="287">
        <f>IFERROR(IFERROR(VLOOKUP(B334,[1]Planilha1!$A$4:$C$277,3,0),VLOOKUP(A334,[1]Planilha1!$A$4:$C$277,3,0)),0)</f>
        <v>44068</v>
      </c>
      <c r="F334" s="287">
        <f>IFERROR(IFERROR(VLOOKUP(A334,[2]Planilha1!$A$4:$C$258,3,0),VLOOKUP(B334,[2]Planilha1!$A$4:$C$258,3,0)),0)</f>
        <v>20298</v>
      </c>
      <c r="G334" s="287">
        <f>IFERROR(IFERROR(VLOOKUP(A334,[1]Planilha1!$A$4:$D$277,4,0),VLOOKUP(B334,[1]Planilha1!$A$4:$D$277,4,0)),0)</f>
        <v>44462</v>
      </c>
      <c r="H334" s="287">
        <f t="shared" si="55"/>
        <v>1933</v>
      </c>
      <c r="I334" s="235" t="s">
        <v>12075</v>
      </c>
      <c r="J334" s="236">
        <v>1</v>
      </c>
      <c r="K334" s="237">
        <f>VLOOKUP(A334,CONT_ANTE!A:D,4,0)</f>
        <v>2327</v>
      </c>
      <c r="L334" s="237" t="str">
        <f t="shared" si="52"/>
        <v>ok</v>
      </c>
      <c r="M334" s="238">
        <f>IFERROR(VLOOKUP(A334,CONTAGEM!B:G,6,0),VLOOKUP(B334,CONTAGEM!B:G,6,0))</f>
        <v>1462</v>
      </c>
      <c r="N334" s="293">
        <f t="shared" si="53"/>
        <v>259.95620104761906</v>
      </c>
      <c r="O334" s="238">
        <f>SUMIF(SISTEMA!B:B,A334,SISTEMA!I:I)/J334</f>
        <v>0</v>
      </c>
      <c r="P334" s="238">
        <f>SUMIF(SISTEMA!B:B,B334,SISTEMA!I:I)</f>
        <v>1933</v>
      </c>
      <c r="Q334" s="239">
        <f t="shared" si="51"/>
        <v>1933</v>
      </c>
      <c r="R334" s="238">
        <f t="shared" si="54"/>
        <v>343.7040606190476</v>
      </c>
      <c r="S334" s="237">
        <f>IFERROR(VLOOKUP(A334,DIF_ANTE!A:D,4,0),"0")/J334</f>
        <v>0</v>
      </c>
      <c r="T334" s="240">
        <f t="shared" si="56"/>
        <v>-471</v>
      </c>
      <c r="U334" s="241">
        <f t="shared" si="57"/>
        <v>-471</v>
      </c>
      <c r="V334" s="242">
        <f>IFERROR(VLOOKUP(A334,CUSTO!A:C,3,0),VLOOKUP(B334,CUSTO!A:C,3,0))</f>
        <v>0.17780861904761905</v>
      </c>
      <c r="W334" s="242">
        <f t="shared" si="58"/>
        <v>-83.747859571428577</v>
      </c>
      <c r="X334" s="245">
        <f t="shared" si="59"/>
        <v>-0.24366270046559751</v>
      </c>
      <c r="Y334" s="242">
        <f t="shared" si="60"/>
        <v>-83.747859571428577</v>
      </c>
      <c r="Z334" s="243" t="s">
        <v>490</v>
      </c>
    </row>
    <row r="335" spans="1:28" ht="15" customHeight="1" x14ac:dyDescent="0.25">
      <c r="A335" s="233">
        <v>2701130001</v>
      </c>
      <c r="B335" s="233" t="s">
        <v>13340</v>
      </c>
      <c r="C335" s="234" t="s">
        <v>791</v>
      </c>
      <c r="D335" s="287">
        <v>102.26</v>
      </c>
      <c r="E335" s="287">
        <f>IFERROR(IFERROR(VLOOKUP(B335,[1]Planilha1!$A$4:$C$277,3,0),VLOOKUP(A335,[1]Planilha1!$A$4:$C$277,3,0)),0)</f>
        <v>0.09</v>
      </c>
      <c r="F335" s="287">
        <f>IFERROR(IFERROR(VLOOKUP(A335,[2]Planilha1!$A$4:$C$258,3,0),VLOOKUP(B335,[2]Planilha1!$A$4:$C$258,3,0)),0)</f>
        <v>55.489999999999995</v>
      </c>
      <c r="G335" s="287">
        <f>IFERROR(IFERROR(VLOOKUP(A335,[1]Planilha1!$A$4:$D$277,4,0),VLOOKUP(B335,[1]Planilha1!$A$4:$D$277,4,0)),0)</f>
        <v>55.58</v>
      </c>
      <c r="H335" s="287">
        <f t="shared" si="55"/>
        <v>46.77000000000001</v>
      </c>
      <c r="I335" s="235" t="s">
        <v>236</v>
      </c>
      <c r="J335" s="236">
        <v>1</v>
      </c>
      <c r="K335" s="237">
        <f>VLOOKUP(A335,CONT_ANTE!A:D,4,0)</f>
        <v>100</v>
      </c>
      <c r="L335" s="237" t="str">
        <f t="shared" si="52"/>
        <v>ok</v>
      </c>
      <c r="M335" s="238">
        <f>IFERROR(VLOOKUP(A335,CONTAGEM!B:G,6,0),VLOOKUP(B335,CONTAGEM!B:G,6,0))</f>
        <v>66</v>
      </c>
      <c r="N335" s="293">
        <f t="shared" si="53"/>
        <v>811.69440000000031</v>
      </c>
      <c r="O335" s="238">
        <f>SUMIF(SISTEMA!B:B,A335,SISTEMA!I:I)/J335</f>
        <v>66</v>
      </c>
      <c r="P335" s="238">
        <f>SUMIF(SISTEMA!B:B,B335,SISTEMA!I:I)</f>
        <v>0</v>
      </c>
      <c r="Q335" s="239">
        <f t="shared" si="51"/>
        <v>66</v>
      </c>
      <c r="R335" s="238">
        <f t="shared" si="54"/>
        <v>811.69440000000031</v>
      </c>
      <c r="S335" s="237">
        <f>IFERROR(VLOOKUP(A335,DIF_ANTE!A:D,4,0),"0")/J335</f>
        <v>-2.2600000000000051</v>
      </c>
      <c r="T335" s="240">
        <f t="shared" si="56"/>
        <v>0</v>
      </c>
      <c r="U335" s="241">
        <f t="shared" si="57"/>
        <v>2.2600000000000051</v>
      </c>
      <c r="V335" s="242">
        <f>IFERROR(VLOOKUP(A335,CUSTO!A:C,3,0),VLOOKUP(B335,CUSTO!A:C,3,0))</f>
        <v>12.298400000000004</v>
      </c>
      <c r="W335" s="242">
        <f t="shared" si="58"/>
        <v>0</v>
      </c>
      <c r="X335" s="245">
        <f t="shared" si="59"/>
        <v>0</v>
      </c>
      <c r="Y335" s="242">
        <f t="shared" si="60"/>
        <v>27.794384000000072</v>
      </c>
      <c r="Z335" s="243" t="s">
        <v>490</v>
      </c>
    </row>
    <row r="336" spans="1:28" ht="15" customHeight="1" x14ac:dyDescent="0.25">
      <c r="A336" s="233">
        <v>2701130002</v>
      </c>
      <c r="B336" s="233" t="s">
        <v>13340</v>
      </c>
      <c r="C336" s="234" t="s">
        <v>535</v>
      </c>
      <c r="D336" s="287">
        <v>19.970000000000002</v>
      </c>
      <c r="E336" s="287">
        <f>IFERROR(IFERROR(VLOOKUP(B336,[1]Planilha1!$A$4:$C$277,3,0),VLOOKUP(A336,[1]Planilha1!$A$4:$C$277,3,0)),0)</f>
        <v>0</v>
      </c>
      <c r="F336" s="287">
        <f>IFERROR(IFERROR(VLOOKUP(A336,[2]Planilha1!$A$4:$C$258,3,0),VLOOKUP(B336,[2]Planilha1!$A$4:$C$258,3,0)),0)</f>
        <v>8.6999999999999993</v>
      </c>
      <c r="G336" s="287">
        <f>IFERROR(IFERROR(VLOOKUP(A336,[1]Planilha1!$A$4:$D$277,4,0),VLOOKUP(B336,[1]Planilha1!$A$4:$D$277,4,0)),0)</f>
        <v>10.67</v>
      </c>
      <c r="H336" s="287">
        <f t="shared" si="55"/>
        <v>9.3000000000000025</v>
      </c>
      <c r="I336" s="235" t="s">
        <v>236</v>
      </c>
      <c r="J336" s="236">
        <v>1</v>
      </c>
      <c r="K336" s="237">
        <f>VLOOKUP(A336,CONT_ANTE!A:D,4,0)</f>
        <v>18</v>
      </c>
      <c r="L336" s="237" t="str">
        <f t="shared" si="52"/>
        <v>ok</v>
      </c>
      <c r="M336" s="238">
        <f>IFERROR(VLOOKUP(A336,CONTAGEM!B:G,6,0),VLOOKUP(B336,CONTAGEM!B:G,6,0))</f>
        <v>10</v>
      </c>
      <c r="N336" s="293">
        <f t="shared" si="53"/>
        <v>150.29999999999998</v>
      </c>
      <c r="O336" s="238">
        <f>SUMIF(SISTEMA!B:B,A336,SISTEMA!I:I)/J336</f>
        <v>9.2999999999999989</v>
      </c>
      <c r="P336" s="238">
        <f>SUMIF(SISTEMA!B:B,B336,SISTEMA!I:I)</f>
        <v>0</v>
      </c>
      <c r="Q336" s="239">
        <f t="shared" si="51"/>
        <v>9.2999999999999989</v>
      </c>
      <c r="R336" s="238">
        <f t="shared" si="54"/>
        <v>139.77899999999997</v>
      </c>
      <c r="S336" s="237">
        <f>IFERROR(VLOOKUP(A336,DIF_ANTE!A:D,4,0),"0")/J336</f>
        <v>-1.9700000000000024</v>
      </c>
      <c r="T336" s="240">
        <f t="shared" si="56"/>
        <v>0.70000000000000107</v>
      </c>
      <c r="U336" s="241">
        <f t="shared" si="57"/>
        <v>2.6700000000000035</v>
      </c>
      <c r="V336" s="242">
        <f>IFERROR(VLOOKUP(A336,CUSTO!A:C,3,0),VLOOKUP(B336,CUSTO!A:C,3,0))</f>
        <v>15.03</v>
      </c>
      <c r="W336" s="242">
        <f t="shared" si="58"/>
        <v>10.521000000000015</v>
      </c>
      <c r="X336" s="245">
        <f t="shared" si="59"/>
        <v>7.5268817204301203E-2</v>
      </c>
      <c r="Y336" s="242">
        <f t="shared" si="60"/>
        <v>40.130100000000049</v>
      </c>
      <c r="Z336" s="243" t="s">
        <v>490</v>
      </c>
    </row>
    <row r="337" spans="1:27" ht="15" customHeight="1" x14ac:dyDescent="0.25">
      <c r="A337" s="233">
        <v>2701130009</v>
      </c>
      <c r="B337" s="233" t="s">
        <v>13340</v>
      </c>
      <c r="C337" s="234" t="s">
        <v>403</v>
      </c>
      <c r="D337" s="287">
        <v>349.03</v>
      </c>
      <c r="E337" s="287">
        <f>IFERROR(IFERROR(VLOOKUP(B337,[1]Planilha1!$A$4:$C$277,3,0),VLOOKUP(A337,[1]Planilha1!$A$4:$C$277,3,0)),0)</f>
        <v>0</v>
      </c>
      <c r="F337" s="287">
        <f>IFERROR(IFERROR(VLOOKUP(A337,[2]Planilha1!$A$4:$C$258,3,0),VLOOKUP(B337,[2]Planilha1!$A$4:$C$258,3,0)),0)</f>
        <v>292.55</v>
      </c>
      <c r="G337" s="287">
        <f>IFERROR(IFERROR(VLOOKUP(A337,[1]Planilha1!$A$4:$D$277,4,0),VLOOKUP(B337,[1]Planilha1!$A$4:$D$277,4,0)),0)</f>
        <v>292.55</v>
      </c>
      <c r="H337" s="287">
        <f t="shared" si="55"/>
        <v>56.479999999999961</v>
      </c>
      <c r="I337" s="235" t="s">
        <v>236</v>
      </c>
      <c r="J337" s="236">
        <v>1</v>
      </c>
      <c r="K337" s="237">
        <f>VLOOKUP(A337,CONT_ANTE!A:D,4,0)</f>
        <v>358.5</v>
      </c>
      <c r="L337" s="237" t="str">
        <f t="shared" si="52"/>
        <v>ok</v>
      </c>
      <c r="M337" s="238">
        <f>IFERROR(VLOOKUP(A337,CONTAGEM!B:G,6,0),VLOOKUP(B337,CONTAGEM!B:G,6,0))</f>
        <v>180</v>
      </c>
      <c r="N337" s="293">
        <f t="shared" si="53"/>
        <v>2213.712</v>
      </c>
      <c r="O337" s="238">
        <f>SUMIF(SISTEMA!B:B,A337,SISTEMA!I:I)/J337</f>
        <v>168.35</v>
      </c>
      <c r="P337" s="238">
        <f>SUMIF(SISTEMA!B:B,B337,SISTEMA!I:I)</f>
        <v>0</v>
      </c>
      <c r="Q337" s="239">
        <f t="shared" si="51"/>
        <v>168.35</v>
      </c>
      <c r="R337" s="238">
        <f t="shared" si="54"/>
        <v>2070.4356400000001</v>
      </c>
      <c r="S337" s="237">
        <f>IFERROR(VLOOKUP(A337,DIF_ANTE!A:D,4,0),"0")/J337</f>
        <v>9.4700000000000273</v>
      </c>
      <c r="T337" s="240">
        <f t="shared" si="56"/>
        <v>11.650000000000006</v>
      </c>
      <c r="U337" s="241">
        <f t="shared" si="57"/>
        <v>2.1799999999999784</v>
      </c>
      <c r="V337" s="242">
        <f>IFERROR(VLOOKUP(A337,CUSTO!A:C,3,0),VLOOKUP(B337,CUSTO!A:C,3,0))</f>
        <v>12.298400000000001</v>
      </c>
      <c r="W337" s="242">
        <f t="shared" si="58"/>
        <v>143.27636000000007</v>
      </c>
      <c r="X337" s="245">
        <f t="shared" si="59"/>
        <v>6.9201069201069235E-2</v>
      </c>
      <c r="Y337" s="242">
        <f t="shared" si="60"/>
        <v>26.810511999999736</v>
      </c>
      <c r="Z337" s="243" t="s">
        <v>490</v>
      </c>
      <c r="AA337" s="288"/>
    </row>
    <row r="338" spans="1:27" ht="15" customHeight="1" x14ac:dyDescent="0.25">
      <c r="A338" s="233">
        <v>2701130003</v>
      </c>
      <c r="B338" s="233" t="s">
        <v>13340</v>
      </c>
      <c r="C338" s="234" t="s">
        <v>536</v>
      </c>
      <c r="D338" s="287">
        <v>50.79</v>
      </c>
      <c r="E338" s="287">
        <f>IFERROR(IFERROR(VLOOKUP(B338,[1]Planilha1!$A$4:$C$277,3,0),VLOOKUP(A338,[1]Planilha1!$A$4:$C$277,3,0)),0)</f>
        <v>0</v>
      </c>
      <c r="F338" s="287">
        <f>IFERROR(IFERROR(VLOOKUP(A338,[2]Planilha1!$A$4:$C$258,3,0),VLOOKUP(B338,[2]Planilha1!$A$4:$C$258,3,0)),0)</f>
        <v>32.590000000000003</v>
      </c>
      <c r="G338" s="287">
        <f>IFERROR(IFERROR(VLOOKUP(A338,[1]Planilha1!$A$4:$D$277,4,0),VLOOKUP(B338,[1]Planilha1!$A$4:$D$277,4,0)),0)</f>
        <v>44.38</v>
      </c>
      <c r="H338" s="287">
        <f t="shared" si="55"/>
        <v>6.4099999999999966</v>
      </c>
      <c r="I338" s="235" t="s">
        <v>236</v>
      </c>
      <c r="J338" s="236">
        <v>1</v>
      </c>
      <c r="K338" s="237">
        <f>VLOOKUP(A338,CONT_ANTE!A:D,4,0)</f>
        <v>39</v>
      </c>
      <c r="L338" s="237" t="str">
        <f t="shared" si="52"/>
        <v>ok</v>
      </c>
      <c r="M338" s="238">
        <f>IFERROR(VLOOKUP(A338,CONTAGEM!B:G,6,0),VLOOKUP(B338,CONTAGEM!B:G,6,0))</f>
        <v>25</v>
      </c>
      <c r="N338" s="293">
        <f t="shared" si="53"/>
        <v>296.03999999999996</v>
      </c>
      <c r="O338" s="238">
        <f>SUMIF(SISTEMA!B:B,A338,SISTEMA!I:I)/J338</f>
        <v>24.52</v>
      </c>
      <c r="P338" s="238">
        <f>SUMIF(SISTEMA!B:B,B338,SISTEMA!I:I)</f>
        <v>0</v>
      </c>
      <c r="Q338" s="239">
        <f t="shared" si="51"/>
        <v>24.52</v>
      </c>
      <c r="R338" s="238">
        <f t="shared" si="54"/>
        <v>290.35603199999997</v>
      </c>
      <c r="S338" s="237">
        <f>IFERROR(VLOOKUP(A338,DIF_ANTE!A:D,4,0),"0")/J338</f>
        <v>-11.79</v>
      </c>
      <c r="T338" s="240">
        <f t="shared" si="56"/>
        <v>0.48000000000000043</v>
      </c>
      <c r="U338" s="241">
        <f t="shared" si="57"/>
        <v>12.27</v>
      </c>
      <c r="V338" s="242">
        <f>IFERROR(VLOOKUP(A338,CUSTO!A:C,3,0),VLOOKUP(B338,CUSTO!A:C,3,0))</f>
        <v>11.841599999999998</v>
      </c>
      <c r="W338" s="242">
        <f t="shared" si="58"/>
        <v>5.6839680000000037</v>
      </c>
      <c r="X338" s="245">
        <f t="shared" si="59"/>
        <v>1.9575856443719432E-2</v>
      </c>
      <c r="Y338" s="242">
        <f t="shared" si="60"/>
        <v>145.29643199999998</v>
      </c>
      <c r="Z338" s="243" t="s">
        <v>490</v>
      </c>
      <c r="AA338" s="288"/>
    </row>
    <row r="339" spans="1:27" ht="15" customHeight="1" x14ac:dyDescent="0.25">
      <c r="A339" s="233">
        <v>2701030012</v>
      </c>
      <c r="B339" s="233">
        <v>2701030028</v>
      </c>
      <c r="C339" s="234" t="s">
        <v>405</v>
      </c>
      <c r="D339" s="287">
        <v>843532</v>
      </c>
      <c r="E339" s="287">
        <f>IFERROR(IFERROR(VLOOKUP(B339,[1]Planilha1!$A$4:$C$277,3,0),VLOOKUP(A339,[1]Planilha1!$A$4:$C$277,3,0)),0)</f>
        <v>238850</v>
      </c>
      <c r="F339" s="287">
        <f>IFERROR(IFERROR(VLOOKUP(A339,[2]Planilha1!$A$4:$C$258,3,0),VLOOKUP(B339,[2]Planilha1!$A$4:$C$258,3,0)),0)</f>
        <v>0</v>
      </c>
      <c r="G339" s="287">
        <f>IFERROR(IFERROR(VLOOKUP(A339,[1]Planilha1!$A$4:$D$277,4,0),VLOOKUP(B339,[1]Planilha1!$A$4:$D$277,4,0)),0)</f>
        <v>3.0583200000000001</v>
      </c>
      <c r="H339" s="287">
        <f t="shared" si="55"/>
        <v>1082378.9416799999</v>
      </c>
      <c r="I339" s="235" t="s">
        <v>112</v>
      </c>
      <c r="J339" s="236">
        <v>1</v>
      </c>
      <c r="K339" s="237">
        <f>VLOOKUP(A339,CONT_ANTE!A:D,4,0)</f>
        <v>824675</v>
      </c>
      <c r="L339" s="237" t="str">
        <f t="shared" si="52"/>
        <v>!@##@!</v>
      </c>
      <c r="M339" s="238">
        <v>653680</v>
      </c>
      <c r="N339" s="293">
        <f t="shared" si="53"/>
        <v>76284.456000000006</v>
      </c>
      <c r="O339" s="238">
        <f>SUMIF(SISTEMA!B:B,A339,SISTEMA!I:I)/J339</f>
        <v>0</v>
      </c>
      <c r="P339" s="238">
        <f>SUMIF(SISTEMA!B:B,B339,SISTEMA!I:I)</f>
        <v>666148</v>
      </c>
      <c r="Q339" s="239">
        <f t="shared" si="51"/>
        <v>666148</v>
      </c>
      <c r="R339" s="238">
        <f t="shared" si="54"/>
        <v>77739.471600000004</v>
      </c>
      <c r="S339" s="237">
        <f>IFERROR(VLOOKUP(A339,DIF_ANTE!A:D,4,0),"0")/J339</f>
        <v>-18857</v>
      </c>
      <c r="T339" s="240">
        <f t="shared" si="56"/>
        <v>-12468</v>
      </c>
      <c r="U339" s="241">
        <f t="shared" si="57"/>
        <v>6389</v>
      </c>
      <c r="V339" s="242">
        <f>IFERROR(VLOOKUP(A339,CUSTO!A:C,3,0),VLOOKUP(B339,CUSTO!A:C,3,0))</f>
        <v>0.1167</v>
      </c>
      <c r="W339" s="242">
        <f t="shared" si="58"/>
        <v>-1455.0155999999999</v>
      </c>
      <c r="X339" s="245">
        <f t="shared" si="59"/>
        <v>-1.8716561484835203E-2</v>
      </c>
      <c r="Y339" s="242">
        <f t="shared" si="60"/>
        <v>745.59630000000004</v>
      </c>
      <c r="Z339" s="243" t="s">
        <v>490</v>
      </c>
    </row>
    <row r="340" spans="1:27" ht="15" customHeight="1" x14ac:dyDescent="0.25">
      <c r="A340" s="233">
        <v>2701030013</v>
      </c>
      <c r="B340" s="233">
        <v>2701030029</v>
      </c>
      <c r="C340" s="234" t="s">
        <v>721</v>
      </c>
      <c r="D340" s="287">
        <v>547161.48323825898</v>
      </c>
      <c r="E340" s="287">
        <f>IFERROR(IFERROR(VLOOKUP(B340,[1]Planilha1!$A$4:$C$277,3,0),VLOOKUP(A340,[1]Planilha1!$A$4:$C$277,3,0)),0)</f>
        <v>15128</v>
      </c>
      <c r="F340" s="287">
        <f>IFERROR(IFERROR(VLOOKUP(A340,[2]Planilha1!$A$4:$C$258,3,0),VLOOKUP(B340,[2]Planilha1!$A$4:$C$258,3,0)),0)</f>
        <v>0</v>
      </c>
      <c r="G340" s="287">
        <f>IFERROR(IFERROR(VLOOKUP(A340,[1]Planilha1!$A$4:$D$277,4,0),VLOOKUP(B340,[1]Planilha1!$A$4:$D$277,4,0)),0)</f>
        <v>19.359919999999999</v>
      </c>
      <c r="H340" s="287">
        <f t="shared" si="55"/>
        <v>562270.12331825902</v>
      </c>
      <c r="I340" s="235" t="s">
        <v>112</v>
      </c>
      <c r="J340" s="236">
        <v>1</v>
      </c>
      <c r="K340" s="237">
        <f>VLOOKUP(A340,CONT_ANTE!A:D,4,0)</f>
        <v>500855</v>
      </c>
      <c r="L340" s="237" t="str">
        <f t="shared" si="52"/>
        <v>ok</v>
      </c>
      <c r="M340" s="238">
        <f>IFERROR(VLOOKUP(A340,CONTAGEM!B:G,6,0),VLOOKUP(B340,CONTAGEM!B:G,6,0))</f>
        <v>500855</v>
      </c>
      <c r="N340" s="293">
        <f t="shared" si="53"/>
        <v>58449.7785</v>
      </c>
      <c r="O340" s="238">
        <f>SUMIF(SISTEMA!B:B,A340,SISTEMA!I:I)/J340</f>
        <v>0</v>
      </c>
      <c r="P340" s="238">
        <f>SUMIF(SISTEMA!B:B,B340,SISTEMA!I:I)</f>
        <v>547161</v>
      </c>
      <c r="Q340" s="239">
        <f t="shared" si="51"/>
        <v>547161</v>
      </c>
      <c r="R340" s="238">
        <f t="shared" si="54"/>
        <v>63853.688699999999</v>
      </c>
      <c r="S340" s="237">
        <f>IFERROR(VLOOKUP(A340,DIF_ANTE!A:D,4,0),"0")/J340</f>
        <v>-46306.483238258981</v>
      </c>
      <c r="T340" s="240">
        <f t="shared" si="56"/>
        <v>-46306</v>
      </c>
      <c r="U340" s="241">
        <f t="shared" si="57"/>
        <v>0.48323825898114592</v>
      </c>
      <c r="V340" s="242">
        <f>IFERROR(VLOOKUP(A340,CUSTO!A:C,3,0),VLOOKUP(B340,CUSTO!A:C,3,0))</f>
        <v>0.1167</v>
      </c>
      <c r="W340" s="242">
        <f t="shared" si="58"/>
        <v>-5403.9102000000003</v>
      </c>
      <c r="X340" s="245">
        <f t="shared" si="59"/>
        <v>-8.462956972445039E-2</v>
      </c>
      <c r="Y340" s="242">
        <f t="shared" si="60"/>
        <v>5.6393904823099729E-2</v>
      </c>
      <c r="Z340" s="261" t="s">
        <v>490</v>
      </c>
    </row>
    <row r="341" spans="1:27" ht="15" customHeight="1" x14ac:dyDescent="0.25">
      <c r="A341" s="233">
        <v>2701030015</v>
      </c>
      <c r="B341" s="233">
        <v>2701030030</v>
      </c>
      <c r="C341" s="234" t="s">
        <v>722</v>
      </c>
      <c r="D341" s="287">
        <v>0</v>
      </c>
      <c r="E341" s="287">
        <f>IFERROR(IFERROR(VLOOKUP(B341,[1]Planilha1!$A$4:$C$277,3,0),VLOOKUP(A341,[1]Planilha1!$A$4:$C$277,3,0)),0)</f>
        <v>0</v>
      </c>
      <c r="F341" s="287">
        <f>IFERROR(IFERROR(VLOOKUP(A341,[2]Planilha1!$A$4:$C$258,3,0),VLOOKUP(B341,[2]Planilha1!$A$4:$C$258,3,0)),0)</f>
        <v>0</v>
      </c>
      <c r="G341" s="287">
        <f>IFERROR(IFERROR(VLOOKUP(A341,[1]Planilha1!$A$4:$D$277,4,0),VLOOKUP(B341,[1]Planilha1!$A$4:$D$277,4,0)),0)</f>
        <v>0</v>
      </c>
      <c r="H341" s="287">
        <f t="shared" si="55"/>
        <v>0</v>
      </c>
      <c r="I341" s="235" t="s">
        <v>112</v>
      </c>
      <c r="J341" s="236">
        <v>1</v>
      </c>
      <c r="K341" s="237">
        <f>VLOOKUP(A341,CONT_ANTE!A:D,4,0)</f>
        <v>0</v>
      </c>
      <c r="L341" s="237" t="str">
        <f t="shared" si="52"/>
        <v>ok</v>
      </c>
      <c r="M341" s="238">
        <v>0</v>
      </c>
      <c r="N341" s="293">
        <f t="shared" si="53"/>
        <v>0</v>
      </c>
      <c r="O341" s="238">
        <f>SUMIF(SISTEMA!B:B,A341,SISTEMA!I:I)/J341</f>
        <v>0</v>
      </c>
      <c r="P341" s="238">
        <f>SUMIF(SISTEMA!B:B,B341,SISTEMA!I:I)</f>
        <v>0</v>
      </c>
      <c r="Q341" s="239">
        <f t="shared" si="51"/>
        <v>0</v>
      </c>
      <c r="R341" s="238">
        <f t="shared" si="54"/>
        <v>0</v>
      </c>
      <c r="S341" s="237">
        <f>IFERROR(VLOOKUP(A341,DIF_ANTE!A:D,4,0),"0")/J341</f>
        <v>0</v>
      </c>
      <c r="T341" s="240">
        <f t="shared" si="56"/>
        <v>0</v>
      </c>
      <c r="U341" s="241">
        <f t="shared" si="57"/>
        <v>0</v>
      </c>
      <c r="V341" s="242">
        <f>IFERROR(VLOOKUP(A341,CUSTO!A:C,3,0),VLOOKUP(B341,CUSTO!A:C,3,0))</f>
        <v>0.27425079999999996</v>
      </c>
      <c r="W341" s="242">
        <f t="shared" si="58"/>
        <v>0</v>
      </c>
      <c r="X341" s="245" t="str">
        <f t="shared" si="59"/>
        <v/>
      </c>
      <c r="Y341" s="242">
        <f t="shared" si="60"/>
        <v>0</v>
      </c>
      <c r="Z341" s="243" t="s">
        <v>490</v>
      </c>
    </row>
    <row r="342" spans="1:27" ht="15" customHeight="1" x14ac:dyDescent="0.25">
      <c r="A342" s="233">
        <v>2701030007</v>
      </c>
      <c r="B342" s="233">
        <v>2701030031</v>
      </c>
      <c r="C342" s="234" t="s">
        <v>718</v>
      </c>
      <c r="D342" s="287">
        <v>0</v>
      </c>
      <c r="E342" s="287">
        <f>IFERROR(IFERROR(VLOOKUP(B342,[1]Planilha1!$A$4:$C$277,3,0),VLOOKUP(A342,[1]Planilha1!$A$4:$C$277,3,0)),0)</f>
        <v>0</v>
      </c>
      <c r="F342" s="287">
        <f>IFERROR(IFERROR(VLOOKUP(A342,[2]Planilha1!$A$4:$C$258,3,0),VLOOKUP(B342,[2]Planilha1!$A$4:$C$258,3,0)),0)</f>
        <v>0</v>
      </c>
      <c r="G342" s="287">
        <f>IFERROR(IFERROR(VLOOKUP(A342,[1]Planilha1!$A$4:$D$277,4,0),VLOOKUP(B342,[1]Planilha1!$A$4:$D$277,4,0)),0)</f>
        <v>0</v>
      </c>
      <c r="H342" s="287">
        <f t="shared" si="55"/>
        <v>0</v>
      </c>
      <c r="I342" s="235" t="s">
        <v>112</v>
      </c>
      <c r="J342" s="236">
        <v>1</v>
      </c>
      <c r="K342" s="237">
        <f>VLOOKUP(A342,CONT_ANTE!A:D,4,0)</f>
        <v>0</v>
      </c>
      <c r="L342" s="237" t="str">
        <f t="shared" si="52"/>
        <v>ok</v>
      </c>
      <c r="M342" s="238">
        <v>0</v>
      </c>
      <c r="N342" s="293">
        <f t="shared" si="53"/>
        <v>0</v>
      </c>
      <c r="O342" s="238">
        <f>SUMIF(SISTEMA!B:B,A342,SISTEMA!I:I)/J342</f>
        <v>0</v>
      </c>
      <c r="P342" s="238">
        <f>SUMIF(SISTEMA!B:B,B342,SISTEMA!I:I)</f>
        <v>0</v>
      </c>
      <c r="Q342" s="239">
        <f t="shared" si="51"/>
        <v>0</v>
      </c>
      <c r="R342" s="238">
        <f t="shared" si="54"/>
        <v>0</v>
      </c>
      <c r="S342" s="237">
        <f>IFERROR(VLOOKUP(A342,DIF_ANTE!A:D,4,0),"0")/J342</f>
        <v>0</v>
      </c>
      <c r="T342" s="240">
        <f t="shared" si="56"/>
        <v>0</v>
      </c>
      <c r="U342" s="241">
        <f t="shared" si="57"/>
        <v>0</v>
      </c>
      <c r="V342" s="242" t="e">
        <f>IFERROR(VLOOKUP(A342,CUSTO!A:C,3,0),VLOOKUP(B342,CUSTO!A:C,3,0))</f>
        <v>#N/A</v>
      </c>
      <c r="W342" s="242">
        <f t="shared" si="58"/>
        <v>0</v>
      </c>
      <c r="X342" s="245" t="str">
        <f t="shared" si="59"/>
        <v/>
      </c>
      <c r="Y342" s="242" t="str">
        <f t="shared" si="60"/>
        <v>-</v>
      </c>
      <c r="Z342" s="243" t="s">
        <v>490</v>
      </c>
    </row>
    <row r="343" spans="1:27" s="27" customFormat="1" ht="15" customHeight="1" x14ac:dyDescent="0.25">
      <c r="A343" s="274">
        <v>2701140029</v>
      </c>
      <c r="B343" s="233" t="s">
        <v>13340</v>
      </c>
      <c r="C343" s="275" t="s">
        <v>817</v>
      </c>
      <c r="D343" s="301">
        <v>7964504</v>
      </c>
      <c r="E343" s="287">
        <f>IFERROR(IFERROR(VLOOKUP(B343,[1]Planilha1!$A$4:$C$277,3,0),VLOOKUP(A343,[1]Planilha1!$A$4:$C$277,3,0)),0)</f>
        <v>7188380</v>
      </c>
      <c r="F343" s="287">
        <f>IFERROR(IFERROR(VLOOKUP(A343,[2]Planilha1!$A$4:$C$258,3,0),VLOOKUP(B343,[2]Planilha1!$A$4:$C$258,3,0)),0)</f>
        <v>2470164</v>
      </c>
      <c r="G343" s="287">
        <f>IFERROR(IFERROR(VLOOKUP(A343,[1]Planilha1!$A$4:$D$277,4,0),VLOOKUP(B343,[1]Planilha1!$A$4:$D$277,4,0)),0)</f>
        <v>6064304</v>
      </c>
      <c r="H343" s="287">
        <f t="shared" si="55"/>
        <v>9088580</v>
      </c>
      <c r="I343" s="276" t="s">
        <v>112</v>
      </c>
      <c r="J343" s="277">
        <v>1</v>
      </c>
      <c r="K343" s="237">
        <f>VLOOKUP(A343,CONT_ANTE!A:D,4,0)</f>
        <v>7735104</v>
      </c>
      <c r="L343" s="237" t="str">
        <f t="shared" si="52"/>
        <v>ok</v>
      </c>
      <c r="M343" s="238">
        <f>IFERROR(VLOOKUP(A343,CONTAGEM!B:G,6,0),VLOOKUP(B343,CONTAGEM!B:G,6,0))-117936</f>
        <v>8964189</v>
      </c>
      <c r="N343" s="293">
        <f t="shared" si="53"/>
        <v>1783358.8654716797</v>
      </c>
      <c r="O343" s="238">
        <f>SUMIF(SISTEMA!B:B,A343,SISTEMA!I:I)/J343</f>
        <v>9088580</v>
      </c>
      <c r="P343" s="238">
        <f>SUMIF(SISTEMA!B:B,B343,SISTEMA!I:I)</f>
        <v>0</v>
      </c>
      <c r="Q343" s="239">
        <f>O343+P343-99528</f>
        <v>8989052</v>
      </c>
      <c r="R343" s="238">
        <f t="shared" si="54"/>
        <v>1788305.1747777667</v>
      </c>
      <c r="S343" s="237">
        <f>IFERROR(VLOOKUP(A343,DIF_ANTE!A:D,4,0),"0")/J343</f>
        <v>-229400</v>
      </c>
      <c r="T343" s="240">
        <f t="shared" si="56"/>
        <v>-24863</v>
      </c>
      <c r="U343" s="241">
        <f t="shared" si="57"/>
        <v>204537</v>
      </c>
      <c r="V343" s="242">
        <f>IFERROR(VLOOKUP(A343,CUSTO!A:C,3,0),VLOOKUP(B343,CUSTO!A:C,3,0))</f>
        <v>0.19894257756855413</v>
      </c>
      <c r="W343" s="242">
        <f t="shared" si="58"/>
        <v>-4946.3093060869614</v>
      </c>
      <c r="X343" s="245">
        <f t="shared" si="59"/>
        <v>-2.765920143748195E-3</v>
      </c>
      <c r="Y343" s="242">
        <f t="shared" si="60"/>
        <v>40691.117988139355</v>
      </c>
      <c r="Z343" s="255" t="s">
        <v>490</v>
      </c>
    </row>
    <row r="344" spans="1:27" ht="15" customHeight="1" x14ac:dyDescent="0.25">
      <c r="A344" s="233">
        <v>2801140001</v>
      </c>
      <c r="B344" s="233" t="s">
        <v>13340</v>
      </c>
      <c r="C344" s="234" t="s">
        <v>3316</v>
      </c>
      <c r="D344" s="287">
        <v>117936</v>
      </c>
      <c r="E344" s="287">
        <f>IFERROR(IFERROR(VLOOKUP(B344,[1]Planilha1!$A$4:$C$277,3,0),VLOOKUP(A344,[1]Planilha1!$A$4:$C$277,3,0)),0)</f>
        <v>0</v>
      </c>
      <c r="F344" s="287">
        <f>IFERROR(IFERROR(VLOOKUP(A344,[2]Planilha1!$A$4:$C$258,3,0),VLOOKUP(B344,[2]Planilha1!$A$4:$C$258,3,0)),0)</f>
        <v>0</v>
      </c>
      <c r="G344" s="287">
        <f>IFERROR(IFERROR(VLOOKUP(A344,[1]Planilha1!$A$4:$D$277,4,0),VLOOKUP(B344,[1]Planilha1!$A$4:$D$277,4,0)),0)</f>
        <v>0</v>
      </c>
      <c r="H344" s="287">
        <f t="shared" si="55"/>
        <v>117936</v>
      </c>
      <c r="I344" s="235" t="s">
        <v>112</v>
      </c>
      <c r="J344" s="236">
        <v>1</v>
      </c>
      <c r="K344" s="237">
        <f>VLOOKUP(A344,CONT_ANTE!A:D,4,0)</f>
        <v>117936</v>
      </c>
      <c r="L344" s="237" t="str">
        <f t="shared" si="52"/>
        <v>ok</v>
      </c>
      <c r="M344" s="238">
        <v>117936</v>
      </c>
      <c r="N344" s="293">
        <f t="shared" si="53"/>
        <v>439532.72633739136</v>
      </c>
      <c r="O344" s="238">
        <f>SUMIF(SISTEMA!B:B,A344,SISTEMA!I:I)/J344</f>
        <v>117936</v>
      </c>
      <c r="P344" s="238">
        <f>SUMIF(SISTEMA!B:B,B344,SISTEMA!I:I)</f>
        <v>0</v>
      </c>
      <c r="Q344" s="239">
        <f t="shared" si="51"/>
        <v>117936</v>
      </c>
      <c r="R344" s="238">
        <f t="shared" si="54"/>
        <v>439532.72633739136</v>
      </c>
      <c r="S344" s="237">
        <f>IFERROR(VLOOKUP(A344,DIF_ANTE!A:D,4,0),"0")/J344</f>
        <v>0</v>
      </c>
      <c r="T344" s="240">
        <f t="shared" si="56"/>
        <v>0</v>
      </c>
      <c r="U344" s="241">
        <f t="shared" si="57"/>
        <v>0</v>
      </c>
      <c r="V344" s="242">
        <f>IFERROR(VLOOKUP(A344,CUSTO!A:C,3,0),VLOOKUP(B344,CUSTO!A:C,3,0))</f>
        <v>3.7268749689440996</v>
      </c>
      <c r="W344" s="242">
        <f t="shared" si="58"/>
        <v>0</v>
      </c>
      <c r="X344" s="245">
        <f t="shared" si="59"/>
        <v>0</v>
      </c>
      <c r="Y344" s="242">
        <f t="shared" si="60"/>
        <v>0</v>
      </c>
      <c r="Z344" s="243" t="s">
        <v>490</v>
      </c>
    </row>
    <row r="345" spans="1:27" ht="15" customHeight="1" x14ac:dyDescent="0.25">
      <c r="A345" s="233">
        <v>2701030008</v>
      </c>
      <c r="B345" s="233">
        <v>2701030032</v>
      </c>
      <c r="C345" s="234" t="s">
        <v>719</v>
      </c>
      <c r="D345" s="287">
        <v>211488</v>
      </c>
      <c r="E345" s="287">
        <f>IFERROR(IFERROR(VLOOKUP(B345,[1]Planilha1!$A$4:$C$277,3,0),VLOOKUP(A345,[1]Planilha1!$A$4:$C$277,3,0)),0)</f>
        <v>870734</v>
      </c>
      <c r="F345" s="287">
        <f>IFERROR(IFERROR(VLOOKUP(A345,[2]Planilha1!$A$4:$C$258,3,0),VLOOKUP(B345,[2]Planilha1!$A$4:$C$258,3,0)),0)</f>
        <v>0</v>
      </c>
      <c r="G345" s="287">
        <f>IFERROR(IFERROR(VLOOKUP(A345,[1]Planilha1!$A$4:$D$277,4,0),VLOOKUP(B345,[1]Planilha1!$A$4:$D$277,4,0)),0)</f>
        <v>1069.9000000000001</v>
      </c>
      <c r="H345" s="287">
        <f t="shared" si="55"/>
        <v>1081152.1000000001</v>
      </c>
      <c r="I345" s="235" t="s">
        <v>112</v>
      </c>
      <c r="J345" s="236">
        <v>1</v>
      </c>
      <c r="K345" s="237">
        <f>VLOOKUP(A345,CONT_ANTE!A:D,4,0)</f>
        <v>222230</v>
      </c>
      <c r="L345" s="237" t="str">
        <f t="shared" si="52"/>
        <v>!@##@!</v>
      </c>
      <c r="M345" s="238">
        <f>IFERROR(VLOOKUP(A345,CONTAGEM!B:G,6,0),VLOOKUP(B345,CONTAGEM!B:G,6,0))</f>
        <v>670861</v>
      </c>
      <c r="N345" s="293">
        <f t="shared" si="53"/>
        <v>26519.6049327</v>
      </c>
      <c r="O345" s="238">
        <f>SUMIF(SISTEMA!B:B,A345,SISTEMA!I:I)/J345</f>
        <v>0</v>
      </c>
      <c r="P345" s="238">
        <f>SUMIF(SISTEMA!B:B,B345,SISTEMA!I:I)</f>
        <v>670861</v>
      </c>
      <c r="Q345" s="239">
        <f t="shared" si="51"/>
        <v>670861</v>
      </c>
      <c r="R345" s="238">
        <f t="shared" si="54"/>
        <v>26519.6049327</v>
      </c>
      <c r="S345" s="237">
        <f>IFERROR(VLOOKUP(A345,DIF_ANTE!A:D,4,0),"0")/J345</f>
        <v>10742</v>
      </c>
      <c r="T345" s="240">
        <f t="shared" si="56"/>
        <v>0</v>
      </c>
      <c r="U345" s="241">
        <f t="shared" si="57"/>
        <v>-10742</v>
      </c>
      <c r="V345" s="242">
        <f>IFERROR(VLOOKUP(A345,CUSTO!A:C,3,0),VLOOKUP(B345,CUSTO!A:C,3,0))</f>
        <v>3.9530700000000002E-2</v>
      </c>
      <c r="W345" s="242">
        <f t="shared" si="58"/>
        <v>0</v>
      </c>
      <c r="X345" s="245">
        <f t="shared" si="59"/>
        <v>0</v>
      </c>
      <c r="Y345" s="242">
        <f t="shared" si="60"/>
        <v>-424.63877940000003</v>
      </c>
      <c r="Z345" s="261" t="s">
        <v>490</v>
      </c>
    </row>
    <row r="346" spans="1:27" ht="15" customHeight="1" x14ac:dyDescent="0.25">
      <c r="A346" s="233">
        <v>2701030010</v>
      </c>
      <c r="B346" s="233">
        <v>2701030033</v>
      </c>
      <c r="C346" s="234" t="s">
        <v>406</v>
      </c>
      <c r="D346" s="287">
        <v>0</v>
      </c>
      <c r="E346" s="287">
        <f>IFERROR(IFERROR(VLOOKUP(B346,[1]Planilha1!$A$4:$C$277,3,0),VLOOKUP(A346,[1]Planilha1!$A$4:$C$277,3,0)),0)</f>
        <v>0</v>
      </c>
      <c r="F346" s="287">
        <f>IFERROR(IFERROR(VLOOKUP(A346,[2]Planilha1!$A$4:$C$258,3,0),VLOOKUP(B346,[2]Planilha1!$A$4:$C$258,3,0)),0)</f>
        <v>0</v>
      </c>
      <c r="G346" s="287">
        <f>IFERROR(IFERROR(VLOOKUP(A346,[1]Planilha1!$A$4:$D$277,4,0),VLOOKUP(B346,[1]Planilha1!$A$4:$D$277,4,0)),0)</f>
        <v>0</v>
      </c>
      <c r="H346" s="287">
        <f t="shared" si="55"/>
        <v>0</v>
      </c>
      <c r="I346" s="235" t="s">
        <v>112</v>
      </c>
      <c r="J346" s="236">
        <v>1</v>
      </c>
      <c r="K346" s="237">
        <f>VLOOKUP(A346,CONT_ANTE!A:D,4,0)</f>
        <v>0</v>
      </c>
      <c r="L346" s="237" t="str">
        <f t="shared" si="52"/>
        <v>ok</v>
      </c>
      <c r="M346" s="238">
        <v>0</v>
      </c>
      <c r="N346" s="293">
        <f t="shared" si="53"/>
        <v>0</v>
      </c>
      <c r="O346" s="238">
        <f>SUMIF(SISTEMA!B:B,A346,SISTEMA!I:I)/J346</f>
        <v>0</v>
      </c>
      <c r="P346" s="238">
        <f>SUMIF(SISTEMA!B:B,B346,SISTEMA!I:I)</f>
        <v>0</v>
      </c>
      <c r="Q346" s="239">
        <f t="shared" si="51"/>
        <v>0</v>
      </c>
      <c r="R346" s="238">
        <f t="shared" si="54"/>
        <v>0</v>
      </c>
      <c r="S346" s="237">
        <f>IFERROR(VLOOKUP(A346,DIF_ANTE!A:D,4,0),"0")/J346</f>
        <v>0</v>
      </c>
      <c r="T346" s="240">
        <f t="shared" si="56"/>
        <v>0</v>
      </c>
      <c r="U346" s="241">
        <f t="shared" si="57"/>
        <v>0</v>
      </c>
      <c r="V346" s="242" t="e">
        <f>IFERROR(VLOOKUP(A346,CUSTO!A:C,3,0),VLOOKUP(B346,CUSTO!A:C,3,0))</f>
        <v>#N/A</v>
      </c>
      <c r="W346" s="242">
        <f t="shared" si="58"/>
        <v>0</v>
      </c>
      <c r="X346" s="245" t="str">
        <f t="shared" si="59"/>
        <v/>
      </c>
      <c r="Y346" s="242" t="str">
        <f t="shared" si="60"/>
        <v>-</v>
      </c>
      <c r="Z346" s="243" t="s">
        <v>490</v>
      </c>
    </row>
    <row r="347" spans="1:27" ht="15" customHeight="1" x14ac:dyDescent="0.25">
      <c r="A347" s="233">
        <v>2901030003</v>
      </c>
      <c r="B347" s="233">
        <v>2901030005</v>
      </c>
      <c r="C347" s="234" t="s">
        <v>870</v>
      </c>
      <c r="D347" s="287">
        <v>144162</v>
      </c>
      <c r="E347" s="287">
        <f>IFERROR(IFERROR(VLOOKUP(B347,[1]Planilha1!$A$4:$C$277,3,0),VLOOKUP(A347,[1]Planilha1!$A$4:$C$277,3,0)),0)</f>
        <v>695666</v>
      </c>
      <c r="F347" s="287">
        <f>IFERROR(IFERROR(VLOOKUP(A347,[2]Planilha1!$A$4:$C$258,3,0),VLOOKUP(B347,[2]Planilha1!$A$4:$C$258,3,0)),0)</f>
        <v>193087</v>
      </c>
      <c r="G347" s="287">
        <f>IFERROR(IFERROR(VLOOKUP(A347,[1]Planilha1!$A$4:$D$277,4,0),VLOOKUP(B347,[1]Planilha1!$A$4:$D$277,4,0)),0)</f>
        <v>1012.8</v>
      </c>
      <c r="H347" s="287">
        <f t="shared" si="55"/>
        <v>838815.2</v>
      </c>
      <c r="I347" s="235" t="s">
        <v>112</v>
      </c>
      <c r="J347" s="236">
        <v>1</v>
      </c>
      <c r="K347" s="237">
        <f>VLOOKUP(A347,CONT_ANTE!A:D,4,0)</f>
        <v>127179</v>
      </c>
      <c r="L347" s="237" t="str">
        <f t="shared" si="52"/>
        <v>ok</v>
      </c>
      <c r="M347" s="238">
        <v>435000</v>
      </c>
      <c r="N347" s="293">
        <f t="shared" si="53"/>
        <v>17330.07375</v>
      </c>
      <c r="O347" s="238">
        <f>SUMIF(SISTEMA!B:B,A347,SISTEMA!I:I)/J347</f>
        <v>0</v>
      </c>
      <c r="P347" s="238">
        <f>SUMIF(SISTEMA!B:B,B347,SISTEMA!I:I)</f>
        <v>430893</v>
      </c>
      <c r="Q347" s="239">
        <f t="shared" si="51"/>
        <v>430893</v>
      </c>
      <c r="R347" s="238">
        <f t="shared" si="54"/>
        <v>17166.453950250001</v>
      </c>
      <c r="S347" s="237">
        <f>IFERROR(VLOOKUP(A347,DIF_ANTE!A:D,4,0),"0")/J347</f>
        <v>-16983</v>
      </c>
      <c r="T347" s="240">
        <f t="shared" si="56"/>
        <v>4107</v>
      </c>
      <c r="U347" s="241">
        <f t="shared" si="57"/>
        <v>21090</v>
      </c>
      <c r="V347" s="242">
        <f>IFERROR(VLOOKUP(A347,CUSTO!A:C,3,0),VLOOKUP(B347,CUSTO!A:C,3,0))</f>
        <v>3.983925E-2</v>
      </c>
      <c r="W347" s="242">
        <f t="shared" si="58"/>
        <v>163.61979975</v>
      </c>
      <c r="X347" s="245">
        <f t="shared" si="59"/>
        <v>9.5313685764215252E-3</v>
      </c>
      <c r="Y347" s="242">
        <f t="shared" si="60"/>
        <v>840.20978249999996</v>
      </c>
      <c r="Z347" s="289" t="s">
        <v>490</v>
      </c>
    </row>
    <row r="348" spans="1:27" ht="15" customHeight="1" x14ac:dyDescent="0.25">
      <c r="A348" s="233">
        <v>2701030011</v>
      </c>
      <c r="B348" s="233">
        <v>2701030034</v>
      </c>
      <c r="C348" s="234" t="s">
        <v>407</v>
      </c>
      <c r="D348" s="287">
        <v>476436.01567456615</v>
      </c>
      <c r="E348" s="287">
        <f>IFERROR(IFERROR(VLOOKUP(B348,[1]Planilha1!$A$4:$C$277,3,0),VLOOKUP(A348,[1]Planilha1!$A$4:$C$277,3,0)),0)</f>
        <v>150486</v>
      </c>
      <c r="F348" s="287">
        <f>IFERROR(IFERROR(VLOOKUP(A348,[2]Planilha1!$A$4:$C$258,3,0),VLOOKUP(B348,[2]Planilha1!$A$4:$C$258,3,0)),0)</f>
        <v>0</v>
      </c>
      <c r="G348" s="287">
        <f>IFERROR(IFERROR(VLOOKUP(A348,[1]Planilha1!$A$4:$D$277,4,0),VLOOKUP(B348,[1]Planilha1!$A$4:$D$277,4,0)),0)</f>
        <v>2.6238000000000001</v>
      </c>
      <c r="H348" s="287">
        <f t="shared" si="55"/>
        <v>626919.39187456621</v>
      </c>
      <c r="I348" s="235" t="s">
        <v>112</v>
      </c>
      <c r="J348" s="236">
        <v>1</v>
      </c>
      <c r="K348" s="237">
        <f>VLOOKUP(A348,CONT_ANTE!A:D,4,0)</f>
        <v>462660</v>
      </c>
      <c r="L348" s="237" t="str">
        <f t="shared" si="52"/>
        <v>!@##@!</v>
      </c>
      <c r="M348" s="238">
        <f>IFERROR(VLOOKUP(A348,CONTAGEM!B:G,6,0),VLOOKUP(B348,CONTAGEM!B:G,6,0))</f>
        <v>412941</v>
      </c>
      <c r="N348" s="293">
        <f t="shared" si="53"/>
        <v>16866.497350948259</v>
      </c>
      <c r="O348" s="238">
        <f>SUMIF(SISTEMA!B:B,A348,SISTEMA!I:I)/J348</f>
        <v>0</v>
      </c>
      <c r="P348" s="238">
        <f>SUMIF(SISTEMA!B:B,B348,SISTEMA!I:I)</f>
        <v>412941</v>
      </c>
      <c r="Q348" s="239">
        <f t="shared" si="51"/>
        <v>412941</v>
      </c>
      <c r="R348" s="238">
        <f t="shared" si="54"/>
        <v>16866.497350948259</v>
      </c>
      <c r="S348" s="237">
        <f>IFERROR(VLOOKUP(A348,DIF_ANTE!A:D,4,0),"0")/J348</f>
        <v>-13776.015674566152</v>
      </c>
      <c r="T348" s="240">
        <f t="shared" si="56"/>
        <v>0</v>
      </c>
      <c r="U348" s="241">
        <f t="shared" si="57"/>
        <v>13776.015674566152</v>
      </c>
      <c r="V348" s="242">
        <f>IFERROR(VLOOKUP(A348,CUSTO!A:C,3,0),VLOOKUP(B348,CUSTO!A:C,3,0))</f>
        <v>4.0844811609765698E-2</v>
      </c>
      <c r="W348" s="242">
        <f t="shared" si="58"/>
        <v>0</v>
      </c>
      <c r="X348" s="245">
        <f t="shared" si="59"/>
        <v>0</v>
      </c>
      <c r="Y348" s="242">
        <f t="shared" si="60"/>
        <v>562.67876496083375</v>
      </c>
      <c r="Z348" s="261" t="s">
        <v>490</v>
      </c>
    </row>
    <row r="349" spans="1:27" ht="15" customHeight="1" x14ac:dyDescent="0.25">
      <c r="A349" s="233">
        <v>2701030009</v>
      </c>
      <c r="B349" s="233">
        <v>2701030035</v>
      </c>
      <c r="C349" s="234" t="s">
        <v>720</v>
      </c>
      <c r="D349" s="287">
        <v>306535.43166313815</v>
      </c>
      <c r="E349" s="287">
        <f>IFERROR(IFERROR(VLOOKUP(B349,[1]Planilha1!$A$4:$C$277,3,0),VLOOKUP(A349,[1]Planilha1!$A$4:$C$277,3,0)),0)</f>
        <v>600602</v>
      </c>
      <c r="F349" s="287">
        <f>IFERROR(IFERROR(VLOOKUP(A349,[2]Planilha1!$A$4:$C$258,3,0),VLOOKUP(B349,[2]Planilha1!$A$4:$C$258,3,0)),0)</f>
        <v>149532</v>
      </c>
      <c r="G349" s="287">
        <f>IFERROR(IFERROR(VLOOKUP(A349,[1]Planilha1!$A$4:$D$277,4,0),VLOOKUP(B349,[1]Planilha1!$A$4:$D$277,4,0)),0)</f>
        <v>779.07105999999999</v>
      </c>
      <c r="H349" s="287">
        <f t="shared" si="55"/>
        <v>906358.36060313811</v>
      </c>
      <c r="I349" s="235" t="s">
        <v>112</v>
      </c>
      <c r="J349" s="236">
        <v>1</v>
      </c>
      <c r="K349" s="237">
        <f>VLOOKUP(A349,CONT_ANTE!A:D,4,0)</f>
        <v>194000</v>
      </c>
      <c r="L349" s="237" t="str">
        <f t="shared" si="52"/>
        <v>ok</v>
      </c>
      <c r="M349" s="238">
        <f>IFERROR(VLOOKUP(A349,CONTAGEM!B:G,6,0),VLOOKUP(B349,CONTAGEM!B:G,6,0))</f>
        <v>315677</v>
      </c>
      <c r="N349" s="293">
        <f t="shared" si="53"/>
        <v>12352.882957799997</v>
      </c>
      <c r="O349" s="238">
        <f>SUMIF(SISTEMA!B:B,A349,SISTEMA!I:I)/J349</f>
        <v>0</v>
      </c>
      <c r="P349" s="238">
        <f>SUMIF(SISTEMA!B:B,B349,SISTEMA!I:I)</f>
        <v>318001</v>
      </c>
      <c r="Q349" s="239">
        <f t="shared" si="51"/>
        <v>318001</v>
      </c>
      <c r="R349" s="238">
        <f t="shared" si="54"/>
        <v>12443.824331399997</v>
      </c>
      <c r="S349" s="237">
        <f>IFERROR(VLOOKUP(A349,DIF_ANTE!A:D,4,0),"0")/J349</f>
        <v>-112535.43166313815</v>
      </c>
      <c r="T349" s="240">
        <f t="shared" si="56"/>
        <v>-2324</v>
      </c>
      <c r="U349" s="241">
        <f t="shared" si="57"/>
        <v>110211.43166313815</v>
      </c>
      <c r="V349" s="242">
        <f>IFERROR(VLOOKUP(A349,CUSTO!A:C,3,0),VLOOKUP(B349,CUSTO!A:C,3,0))</f>
        <v>3.913139999999999E-2</v>
      </c>
      <c r="W349" s="242">
        <f t="shared" si="58"/>
        <v>-90.941373599999977</v>
      </c>
      <c r="X349" s="245">
        <f t="shared" si="59"/>
        <v>-7.3081531190153492E-3</v>
      </c>
      <c r="Y349" s="242">
        <f t="shared" si="60"/>
        <v>4312.7276169829229</v>
      </c>
      <c r="Z349" s="261" t="s">
        <v>490</v>
      </c>
    </row>
    <row r="350" spans="1:27" ht="15" customHeight="1" x14ac:dyDescent="0.25">
      <c r="A350" s="233">
        <v>2701030024</v>
      </c>
      <c r="B350" s="233">
        <v>2701030036</v>
      </c>
      <c r="C350" s="234" t="s">
        <v>3860</v>
      </c>
      <c r="D350" s="287">
        <v>246075</v>
      </c>
      <c r="E350" s="287">
        <f>IFERROR(IFERROR(VLOOKUP(B350,[1]Planilha1!$A$4:$C$277,3,0),VLOOKUP(A350,[1]Planilha1!$A$4:$C$277,3,0)),0)</f>
        <v>601264</v>
      </c>
      <c r="F350" s="287">
        <f>IFERROR(IFERROR(VLOOKUP(A350,[2]Planilha1!$A$4:$C$258,3,0),VLOOKUP(B350,[2]Planilha1!$A$4:$C$258,3,0)),0)</f>
        <v>25661</v>
      </c>
      <c r="G350" s="287">
        <f>IFERROR(IFERROR(VLOOKUP(A350,[1]Planilha1!$A$4:$D$277,4,0),VLOOKUP(B350,[1]Planilha1!$A$4:$D$277,4,0)),0)</f>
        <v>1069.9000000000001</v>
      </c>
      <c r="H350" s="287">
        <f t="shared" si="55"/>
        <v>846269.1</v>
      </c>
      <c r="I350" s="235" t="s">
        <v>112</v>
      </c>
      <c r="J350" s="236">
        <v>1</v>
      </c>
      <c r="K350" s="237">
        <f>VLOOKUP(A350,CONT_ANTE!A:D,4,0)</f>
        <v>242204</v>
      </c>
      <c r="L350" s="237" t="str">
        <f t="shared" si="52"/>
        <v>ok</v>
      </c>
      <c r="M350" s="238">
        <f>IFERROR(VLOOKUP(A350,CONTAGEM!B:G,6,0),VLOOKUP(B350,CONTAGEM!B:G,6,0))</f>
        <v>723527</v>
      </c>
      <c r="N350" s="293">
        <f t="shared" si="53"/>
        <v>28601.535356418171</v>
      </c>
      <c r="O350" s="238">
        <f>SUMIF(SISTEMA!B:B,A350,SISTEMA!I:I)/J350</f>
        <v>0</v>
      </c>
      <c r="P350" s="238">
        <f>SUMIF(SISTEMA!B:B,B350,SISTEMA!I:I)</f>
        <v>720414</v>
      </c>
      <c r="Q350" s="239">
        <f t="shared" si="51"/>
        <v>720414</v>
      </c>
      <c r="R350" s="238">
        <f t="shared" si="54"/>
        <v>28478.476259018171</v>
      </c>
      <c r="S350" s="237">
        <f>IFERROR(VLOOKUP(A350,DIF_ANTE!A:D,4,0),"0")/J350</f>
        <v>-3871</v>
      </c>
      <c r="T350" s="240">
        <f t="shared" si="56"/>
        <v>3113</v>
      </c>
      <c r="U350" s="241">
        <f t="shared" si="57"/>
        <v>6984</v>
      </c>
      <c r="V350" s="242">
        <f>IFERROR(VLOOKUP(A350,CUSTO!A:C,3,0),VLOOKUP(B350,CUSTO!A:C,3,0))</f>
        <v>3.9530709090909076E-2</v>
      </c>
      <c r="W350" s="242">
        <f t="shared" si="58"/>
        <v>123.05909739999996</v>
      </c>
      <c r="X350" s="245">
        <f t="shared" si="59"/>
        <v>4.3211264633946592E-3</v>
      </c>
      <c r="Y350" s="242">
        <f t="shared" si="60"/>
        <v>276.08247229090898</v>
      </c>
      <c r="Z350" s="289" t="s">
        <v>490</v>
      </c>
    </row>
    <row r="351" spans="1:27" ht="15" customHeight="1" x14ac:dyDescent="0.25">
      <c r="A351" s="233">
        <v>2701030003</v>
      </c>
      <c r="B351" s="233">
        <v>2701030037</v>
      </c>
      <c r="C351" s="234" t="s">
        <v>714</v>
      </c>
      <c r="D351" s="287">
        <v>629632.23095823103</v>
      </c>
      <c r="E351" s="287">
        <f>IFERROR(IFERROR(VLOOKUP(B351,[1]Planilha1!$A$4:$C$277,3,0),VLOOKUP(A351,[1]Planilha1!$A$4:$C$277,3,0)),0)</f>
        <v>1961676</v>
      </c>
      <c r="F351" s="287">
        <f>IFERROR(IFERROR(VLOOKUP(A351,[2]Planilha1!$A$4:$C$258,3,0),VLOOKUP(B351,[2]Planilha1!$A$4:$C$258,3,0)),0)</f>
        <v>0</v>
      </c>
      <c r="G351" s="287">
        <f>IFERROR(IFERROR(VLOOKUP(A351,[1]Planilha1!$A$4:$D$277,4,0),VLOOKUP(B351,[1]Planilha1!$A$4:$D$277,4,0)),0)</f>
        <v>2160.4215899999999</v>
      </c>
      <c r="H351" s="287">
        <f t="shared" si="55"/>
        <v>2589147.8093682309</v>
      </c>
      <c r="I351" s="235" t="s">
        <v>112</v>
      </c>
      <c r="J351" s="236">
        <v>1</v>
      </c>
      <c r="K351" s="237">
        <f>VLOOKUP(A351,CONT_ANTE!A:D,4,0)</f>
        <v>570000</v>
      </c>
      <c r="L351" s="237" t="str">
        <f t="shared" si="52"/>
        <v>!@##@!</v>
      </c>
      <c r="M351" s="238">
        <f>IFERROR(VLOOKUP(A351,CONTAGEM!B:G,6,0),VLOOKUP(B351,CONTAGEM!B:G,6,0))</f>
        <v>600000</v>
      </c>
      <c r="N351" s="293">
        <f t="shared" si="53"/>
        <v>35568.013888888891</v>
      </c>
      <c r="O351" s="238">
        <f>SUMIF(SISTEMA!B:B,A351,SISTEMA!I:I)/J351</f>
        <v>0</v>
      </c>
      <c r="P351" s="238">
        <f>SUMIF(SISTEMA!B:B,B351,SISTEMA!I:I)</f>
        <v>663418</v>
      </c>
      <c r="Q351" s="239">
        <f t="shared" si="51"/>
        <v>663418</v>
      </c>
      <c r="R351" s="238">
        <f t="shared" si="54"/>
        <v>39327.434396898148</v>
      </c>
      <c r="S351" s="237">
        <f>IFERROR(VLOOKUP(A351,DIF_ANTE!A:D,4,0),"0")/J351</f>
        <v>-59632.230958231026</v>
      </c>
      <c r="T351" s="240">
        <f t="shared" si="56"/>
        <v>-63418</v>
      </c>
      <c r="U351" s="241">
        <f t="shared" si="57"/>
        <v>-3785.7690417689737</v>
      </c>
      <c r="V351" s="242">
        <f>IFERROR(VLOOKUP(A351,CUSTO!A:C,3,0),VLOOKUP(B351,CUSTO!A:C,3,0))</f>
        <v>5.9280023148148148E-2</v>
      </c>
      <c r="W351" s="242">
        <f t="shared" si="58"/>
        <v>-3759.4205080092593</v>
      </c>
      <c r="X351" s="245">
        <f t="shared" si="59"/>
        <v>-9.5592823830526155E-2</v>
      </c>
      <c r="Y351" s="242">
        <f t="shared" si="60"/>
        <v>-224.42047642960739</v>
      </c>
      <c r="Z351" s="261" t="s">
        <v>490</v>
      </c>
    </row>
    <row r="352" spans="1:27" ht="15" customHeight="1" x14ac:dyDescent="0.25">
      <c r="A352" s="233">
        <v>2701030016</v>
      </c>
      <c r="B352" s="233">
        <v>2701030039</v>
      </c>
      <c r="C352" s="234" t="s">
        <v>723</v>
      </c>
      <c r="D352" s="287">
        <v>26542</v>
      </c>
      <c r="E352" s="287">
        <f>IFERROR(IFERROR(VLOOKUP(B352,[1]Planilha1!$A$4:$C$277,3,0),VLOOKUP(A352,[1]Planilha1!$A$4:$C$277,3,0)),0)</f>
        <v>11150</v>
      </c>
      <c r="F352" s="287">
        <f>IFERROR(IFERROR(VLOOKUP(A352,[2]Planilha1!$A$4:$C$258,3,0),VLOOKUP(B352,[2]Planilha1!$A$4:$C$258,3,0)),0)</f>
        <v>0</v>
      </c>
      <c r="G352" s="287">
        <f>IFERROR(IFERROR(VLOOKUP(A352,[1]Planilha1!$A$4:$D$277,4,0),VLOOKUP(B352,[1]Planilha1!$A$4:$D$277,4,0)),0)</f>
        <v>11150</v>
      </c>
      <c r="H352" s="287">
        <f t="shared" si="55"/>
        <v>26542</v>
      </c>
      <c r="I352" s="235" t="s">
        <v>112</v>
      </c>
      <c r="J352" s="236">
        <v>1</v>
      </c>
      <c r="K352" s="237">
        <f>VLOOKUP(A352,CONT_ANTE!A:D,4,0)</f>
        <v>28600</v>
      </c>
      <c r="L352" s="237" t="str">
        <f t="shared" si="52"/>
        <v>ok</v>
      </c>
      <c r="M352" s="238">
        <f>IFERROR(VLOOKUP(A352,CONTAGEM!B:G,6,0),VLOOKUP(B352,CONTAGEM!B:G,6,0))</f>
        <v>28600</v>
      </c>
      <c r="N352" s="293">
        <f t="shared" si="53"/>
        <v>10620.584254508425</v>
      </c>
      <c r="O352" s="238">
        <f>SUMIF(SISTEMA!B:B,A352,SISTEMA!I:I)/J352</f>
        <v>0</v>
      </c>
      <c r="P352" s="238">
        <f>SUMIF(SISTEMA!B:B,B352,SISTEMA!I:I)</f>
        <v>26542</v>
      </c>
      <c r="Q352" s="239">
        <f t="shared" si="51"/>
        <v>26542</v>
      </c>
      <c r="R352" s="238">
        <f t="shared" si="54"/>
        <v>9856.3478071035879</v>
      </c>
      <c r="S352" s="237">
        <f>IFERROR(VLOOKUP(A352,DIF_ANTE!A:D,4,0),"0")/J352</f>
        <v>2058</v>
      </c>
      <c r="T352" s="240">
        <f t="shared" si="56"/>
        <v>2058</v>
      </c>
      <c r="U352" s="241">
        <f t="shared" si="57"/>
        <v>0</v>
      </c>
      <c r="V352" s="242">
        <f>IFERROR(VLOOKUP(A352,CUSTO!A:C,3,0),VLOOKUP(B352,CUSTO!A:C,3,0))</f>
        <v>0.37134909980798692</v>
      </c>
      <c r="W352" s="242">
        <f t="shared" si="58"/>
        <v>764.23644740483712</v>
      </c>
      <c r="X352" s="245">
        <f t="shared" si="59"/>
        <v>7.7537487755255818E-2</v>
      </c>
      <c r="Y352" s="242">
        <f t="shared" si="60"/>
        <v>0</v>
      </c>
      <c r="Z352" s="243" t="s">
        <v>490</v>
      </c>
      <c r="AA352" s="288"/>
    </row>
    <row r="353" spans="1:27" ht="15" customHeight="1" x14ac:dyDescent="0.25">
      <c r="A353" s="233">
        <v>2701030017</v>
      </c>
      <c r="B353" s="233">
        <v>2701030041</v>
      </c>
      <c r="C353" s="234" t="s">
        <v>724</v>
      </c>
      <c r="D353" s="287">
        <v>364322</v>
      </c>
      <c r="E353" s="287">
        <f>IFERROR(IFERROR(VLOOKUP(B353,[1]Planilha1!$A$4:$C$277,3,0),VLOOKUP(A353,[1]Planilha1!$A$4:$C$277,3,0)),0)</f>
        <v>190842</v>
      </c>
      <c r="F353" s="287">
        <f>IFERROR(IFERROR(VLOOKUP(A353,[2]Planilha1!$A$4:$C$258,3,0),VLOOKUP(B353,[2]Planilha1!$A$4:$C$258,3,0)),0)</f>
        <v>0</v>
      </c>
      <c r="G353" s="287">
        <f>IFERROR(IFERROR(VLOOKUP(A353,[1]Planilha1!$A$4:$D$277,4,0),VLOOKUP(B353,[1]Planilha1!$A$4:$D$277,4,0)),0)</f>
        <v>322769</v>
      </c>
      <c r="H353" s="287">
        <f t="shared" si="55"/>
        <v>232395</v>
      </c>
      <c r="I353" s="235" t="s">
        <v>112</v>
      </c>
      <c r="J353" s="236">
        <v>1</v>
      </c>
      <c r="K353" s="237">
        <f>VLOOKUP(A353,CONT_ANTE!A:D,4,0)</f>
        <v>358527</v>
      </c>
      <c r="L353" s="237" t="str">
        <f t="shared" si="52"/>
        <v>!@##@!</v>
      </c>
      <c r="M353" s="238">
        <f>IFERROR(VLOOKUP(A353,CONTAGEM!B:G,6,0),VLOOKUP(B353,CONTAGEM!B:G,6,0))</f>
        <v>236935</v>
      </c>
      <c r="N353" s="293">
        <f t="shared" si="53"/>
        <v>80690.649027201871</v>
      </c>
      <c r="O353" s="238">
        <f>SUMIF(SISTEMA!B:B,A353,SISTEMA!I:I)/J353</f>
        <v>0</v>
      </c>
      <c r="P353" s="238">
        <f>SUMIF(SISTEMA!B:B,B353,SISTEMA!I:I)</f>
        <v>232395</v>
      </c>
      <c r="Q353" s="239">
        <f t="shared" si="51"/>
        <v>232395</v>
      </c>
      <c r="R353" s="238">
        <f t="shared" si="54"/>
        <v>79144.50537352683</v>
      </c>
      <c r="S353" s="237">
        <f>IFERROR(VLOOKUP(A353,DIF_ANTE!A:D,4,0),"0")/J353</f>
        <v>-5795</v>
      </c>
      <c r="T353" s="240">
        <f t="shared" si="56"/>
        <v>4540</v>
      </c>
      <c r="U353" s="241">
        <f t="shared" si="57"/>
        <v>10335</v>
      </c>
      <c r="V353" s="242">
        <f>IFERROR(VLOOKUP(A353,CUSTO!A:C,3,0),VLOOKUP(B353,CUSTO!A:C,3,0))</f>
        <v>0.34056027613987749</v>
      </c>
      <c r="W353" s="242">
        <f t="shared" si="58"/>
        <v>1546.1436536750439</v>
      </c>
      <c r="X353" s="245">
        <f t="shared" si="59"/>
        <v>1.9535704296564038E-2</v>
      </c>
      <c r="Y353" s="242">
        <f t="shared" si="60"/>
        <v>3519.6904539056341</v>
      </c>
      <c r="Z353" s="243" t="s">
        <v>490</v>
      </c>
    </row>
    <row r="354" spans="1:27" ht="15" customHeight="1" x14ac:dyDescent="0.25">
      <c r="A354" s="233">
        <v>2701030004</v>
      </c>
      <c r="B354" s="233">
        <v>2701030043</v>
      </c>
      <c r="C354" s="234" t="s">
        <v>715</v>
      </c>
      <c r="D354" s="287">
        <v>76544.343780607247</v>
      </c>
      <c r="E354" s="287">
        <f>IFERROR(IFERROR(VLOOKUP(B354,[1]Planilha1!$A$4:$C$277,3,0),VLOOKUP(A354,[1]Planilha1!$A$4:$C$277,3,0)),0)</f>
        <v>386792</v>
      </c>
      <c r="F354" s="287">
        <f>IFERROR(IFERROR(VLOOKUP(A354,[2]Planilha1!$A$4:$C$258,3,0),VLOOKUP(B354,[2]Planilha1!$A$4:$C$258,3,0)),0)</f>
        <v>0</v>
      </c>
      <c r="G354" s="287">
        <f>IFERROR(IFERROR(VLOOKUP(A354,[1]Planilha1!$A$4:$D$277,4,0),VLOOKUP(B354,[1]Planilha1!$A$4:$D$277,4,0)),0)</f>
        <v>450.35355000000004</v>
      </c>
      <c r="H354" s="287">
        <f t="shared" si="55"/>
        <v>462885.99023060722</v>
      </c>
      <c r="I354" s="235" t="s">
        <v>112</v>
      </c>
      <c r="J354" s="236">
        <v>1</v>
      </c>
      <c r="K354" s="237">
        <f>VLOOKUP(A354,CONT_ANTE!A:D,4,0)</f>
        <v>75000</v>
      </c>
      <c r="L354" s="237" t="str">
        <f t="shared" si="52"/>
        <v>!@##@!</v>
      </c>
      <c r="M354" s="238">
        <f>IFERROR(VLOOKUP(A354,CONTAGEM!B:G,6,0),VLOOKUP(B354,CONTAGEM!B:G,6,0))</f>
        <v>174738</v>
      </c>
      <c r="N354" s="293">
        <f t="shared" si="53"/>
        <v>7885.1978649999983</v>
      </c>
      <c r="O354" s="238">
        <f>SUMIF(SISTEMA!B:B,A354,SISTEMA!I:I)/J354</f>
        <v>0</v>
      </c>
      <c r="P354" s="238">
        <f>SUMIF(SISTEMA!B:B,B354,SISTEMA!I:I)</f>
        <v>174738</v>
      </c>
      <c r="Q354" s="239">
        <f t="shared" si="51"/>
        <v>174738</v>
      </c>
      <c r="R354" s="238">
        <f t="shared" si="54"/>
        <v>7885.1978649999983</v>
      </c>
      <c r="S354" s="237">
        <f>IFERROR(VLOOKUP(A354,DIF_ANTE!A:D,4,0),"0")/J354</f>
        <v>-1544.343780607247</v>
      </c>
      <c r="T354" s="240">
        <f t="shared" si="56"/>
        <v>0</v>
      </c>
      <c r="U354" s="241">
        <f t="shared" si="57"/>
        <v>1544.343780607247</v>
      </c>
      <c r="V354" s="242">
        <f>IFERROR(VLOOKUP(A354,CUSTO!A:C,3,0),VLOOKUP(B354,CUSTO!A:C,3,0))</f>
        <v>4.5125833333333323E-2</v>
      </c>
      <c r="W354" s="242">
        <f t="shared" si="58"/>
        <v>0</v>
      </c>
      <c r="X354" s="245">
        <f t="shared" si="59"/>
        <v>0</v>
      </c>
      <c r="Y354" s="242">
        <f t="shared" si="60"/>
        <v>69.689800053052508</v>
      </c>
      <c r="Z354" s="243" t="s">
        <v>490</v>
      </c>
    </row>
    <row r="355" spans="1:27" ht="15" customHeight="1" x14ac:dyDescent="0.25">
      <c r="A355" s="233">
        <v>2701030001</v>
      </c>
      <c r="B355" s="233">
        <v>2701030044</v>
      </c>
      <c r="C355" s="234" t="s">
        <v>713</v>
      </c>
      <c r="D355" s="287">
        <v>34161</v>
      </c>
      <c r="E355" s="287">
        <f>IFERROR(IFERROR(VLOOKUP(B355,[1]Planilha1!$A$4:$C$277,3,0),VLOOKUP(A355,[1]Planilha1!$A$4:$C$277,3,0)),0)</f>
        <v>313051</v>
      </c>
      <c r="F355" s="287">
        <f>IFERROR(IFERROR(VLOOKUP(A355,[2]Planilha1!$A$4:$C$258,3,0),VLOOKUP(B355,[2]Planilha1!$A$4:$C$258,3,0)),0)</f>
        <v>0</v>
      </c>
      <c r="G355" s="287">
        <f>IFERROR(IFERROR(VLOOKUP(A355,[1]Planilha1!$A$4:$D$277,4,0),VLOOKUP(B355,[1]Planilha1!$A$4:$D$277,4,0)),0)</f>
        <v>295.55</v>
      </c>
      <c r="H355" s="287">
        <f t="shared" si="55"/>
        <v>346916.45</v>
      </c>
      <c r="I355" s="235" t="s">
        <v>112</v>
      </c>
      <c r="J355" s="236">
        <v>1</v>
      </c>
      <c r="K355" s="237">
        <f>VLOOKUP(A355,CONT_ANTE!A:D,4,0)</f>
        <v>35958</v>
      </c>
      <c r="L355" s="237" t="str">
        <f t="shared" si="52"/>
        <v>!@##@!</v>
      </c>
      <c r="M355" s="238">
        <v>137300</v>
      </c>
      <c r="N355" s="293">
        <f t="shared" si="53"/>
        <v>5017.5068187830684</v>
      </c>
      <c r="O355" s="238">
        <f>SUMIF(SISTEMA!B:B,A355,SISTEMA!I:I)/J355</f>
        <v>0</v>
      </c>
      <c r="P355" s="238">
        <f>SUMIF(SISTEMA!B:B,B355,SISTEMA!I:I)</f>
        <v>148873</v>
      </c>
      <c r="Q355" s="239">
        <f t="shared" si="51"/>
        <v>148873</v>
      </c>
      <c r="R355" s="238">
        <f t="shared" si="54"/>
        <v>5440.4318472883597</v>
      </c>
      <c r="S355" s="237">
        <f>IFERROR(VLOOKUP(A355,DIF_ANTE!A:D,4,0),"0")/J355</f>
        <v>1797</v>
      </c>
      <c r="T355" s="240">
        <f t="shared" si="56"/>
        <v>-11573</v>
      </c>
      <c r="U355" s="241">
        <f t="shared" si="57"/>
        <v>-13370</v>
      </c>
      <c r="V355" s="242">
        <f>IFERROR(VLOOKUP(A355,CUSTO!A:C,3,0),VLOOKUP(B355,CUSTO!A:C,3,0))</f>
        <v>3.6544113756613754E-2</v>
      </c>
      <c r="W355" s="242">
        <f t="shared" si="58"/>
        <v>-422.92502850529098</v>
      </c>
      <c r="X355" s="245">
        <f t="shared" si="59"/>
        <v>-7.7737400334513304E-2</v>
      </c>
      <c r="Y355" s="242">
        <f t="shared" si="60"/>
        <v>-488.59480092592588</v>
      </c>
      <c r="Z355" s="243" t="s">
        <v>490</v>
      </c>
      <c r="AA355" s="288"/>
    </row>
    <row r="356" spans="1:27" ht="15" customHeight="1" x14ac:dyDescent="0.25">
      <c r="A356" s="233">
        <v>2701030005</v>
      </c>
      <c r="B356" s="233">
        <v>2701030049</v>
      </c>
      <c r="C356" s="234" t="s">
        <v>716</v>
      </c>
      <c r="D356" s="287">
        <v>460970</v>
      </c>
      <c r="E356" s="287">
        <f>IFERROR(IFERROR(VLOOKUP(B356,[1]Planilha1!$A$4:$C$277,3,0),VLOOKUP(A356,[1]Planilha1!$A$4:$C$277,3,0)),0)</f>
        <v>384310</v>
      </c>
      <c r="F356" s="287">
        <f>IFERROR(IFERROR(VLOOKUP(A356,[2]Planilha1!$A$4:$C$258,3,0),VLOOKUP(B356,[2]Planilha1!$A$4:$C$258,3,0)),0)</f>
        <v>0</v>
      </c>
      <c r="G356" s="287">
        <f>IFERROR(IFERROR(VLOOKUP(A356,[1]Planilha1!$A$4:$D$277,4,0),VLOOKUP(B356,[1]Planilha1!$A$4:$D$277,4,0)),0)</f>
        <v>610390</v>
      </c>
      <c r="H356" s="287">
        <f t="shared" si="55"/>
        <v>234890</v>
      </c>
      <c r="I356" s="235" t="s">
        <v>112</v>
      </c>
      <c r="J356" s="236">
        <v>1</v>
      </c>
      <c r="K356" s="237">
        <f>VLOOKUP(A356,CONT_ANTE!A:D,4,0)</f>
        <v>423300</v>
      </c>
      <c r="L356" s="237" t="str">
        <f t="shared" si="52"/>
        <v>!@##@!</v>
      </c>
      <c r="M356" s="238">
        <f>IFERROR(VLOOKUP(A356,CONTAGEM!B:G,6,0),VLOOKUP(B356,CONTAGEM!B:G,6,0))</f>
        <v>234890</v>
      </c>
      <c r="N356" s="293">
        <f t="shared" si="53"/>
        <v>10599.574368055555</v>
      </c>
      <c r="O356" s="238">
        <f>SUMIF(SISTEMA!B:B,A356,SISTEMA!I:I)/J356</f>
        <v>0</v>
      </c>
      <c r="P356" s="238">
        <f>SUMIF(SISTEMA!B:B,B356,SISTEMA!I:I)</f>
        <v>234890</v>
      </c>
      <c r="Q356" s="239">
        <f t="shared" si="51"/>
        <v>234890</v>
      </c>
      <c r="R356" s="238">
        <f t="shared" si="54"/>
        <v>10599.574368055555</v>
      </c>
      <c r="S356" s="237">
        <f>IFERROR(VLOOKUP(A356,DIF_ANTE!A:D,4,0),"0")/J356</f>
        <v>-37670</v>
      </c>
      <c r="T356" s="240">
        <f t="shared" si="56"/>
        <v>0</v>
      </c>
      <c r="U356" s="241">
        <f t="shared" si="57"/>
        <v>37670</v>
      </c>
      <c r="V356" s="242">
        <f>IFERROR(VLOOKUP(A356,CUSTO!A:C,3,0),VLOOKUP(B356,CUSTO!A:C,3,0))</f>
        <v>4.5125694444444441E-2</v>
      </c>
      <c r="W356" s="242">
        <f t="shared" si="58"/>
        <v>0</v>
      </c>
      <c r="X356" s="245">
        <f t="shared" si="59"/>
        <v>0</v>
      </c>
      <c r="Y356" s="242">
        <f t="shared" si="60"/>
        <v>1699.8849097222221</v>
      </c>
      <c r="Z356" s="243" t="s">
        <v>490</v>
      </c>
    </row>
    <row r="357" spans="1:27" ht="15" customHeight="1" x14ac:dyDescent="0.25">
      <c r="A357" s="233">
        <v>2701030006</v>
      </c>
      <c r="B357" s="233">
        <v>2701030050</v>
      </c>
      <c r="C357" s="234" t="s">
        <v>717</v>
      </c>
      <c r="D357" s="287">
        <v>233304</v>
      </c>
      <c r="E357" s="287">
        <f>IFERROR(IFERROR(VLOOKUP(B357,[1]Planilha1!$A$4:$C$277,3,0),VLOOKUP(A357,[1]Planilha1!$A$4:$C$277,3,0)),0)</f>
        <v>84600</v>
      </c>
      <c r="F357" s="287">
        <f>IFERROR(IFERROR(VLOOKUP(A357,[2]Planilha1!$A$4:$C$258,3,0),VLOOKUP(B357,[2]Planilha1!$A$4:$C$258,3,0)),0)</f>
        <v>0</v>
      </c>
      <c r="G357" s="287">
        <f>IFERROR(IFERROR(VLOOKUP(A357,[1]Planilha1!$A$4:$D$277,4,0),VLOOKUP(B357,[1]Planilha1!$A$4:$D$277,4,0)),0)</f>
        <v>131626</v>
      </c>
      <c r="H357" s="287">
        <f t="shared" si="55"/>
        <v>186278</v>
      </c>
      <c r="I357" s="235" t="s">
        <v>112</v>
      </c>
      <c r="J357" s="236">
        <v>1</v>
      </c>
      <c r="K357" s="237">
        <f>VLOOKUP(A357,CONT_ANTE!A:D,4,0)</f>
        <v>233000</v>
      </c>
      <c r="L357" s="237" t="str">
        <f t="shared" si="52"/>
        <v>!@##@!</v>
      </c>
      <c r="M357" s="238">
        <v>185434</v>
      </c>
      <c r="N357" s="293">
        <f t="shared" si="53"/>
        <v>8367.8380236111097</v>
      </c>
      <c r="O357" s="238">
        <f>SUMIF(SISTEMA!B:B,A357,SISTEMA!I:I)/J357</f>
        <v>0</v>
      </c>
      <c r="P357" s="238">
        <f>SUMIF(SISTEMA!B:B,B357,SISTEMA!I:I)</f>
        <v>186278</v>
      </c>
      <c r="Q357" s="239">
        <f t="shared" si="51"/>
        <v>186278</v>
      </c>
      <c r="R357" s="238">
        <f t="shared" si="54"/>
        <v>8405.9241097222202</v>
      </c>
      <c r="S357" s="237">
        <f>IFERROR(VLOOKUP(A357,DIF_ANTE!A:D,4,0),"0")/J357</f>
        <v>-304</v>
      </c>
      <c r="T357" s="240">
        <f t="shared" si="56"/>
        <v>-844</v>
      </c>
      <c r="U357" s="241">
        <f t="shared" si="57"/>
        <v>-540</v>
      </c>
      <c r="V357" s="242">
        <f>IFERROR(VLOOKUP(A357,CUSTO!A:C,3,0),VLOOKUP(B357,CUSTO!A:C,3,0))</f>
        <v>4.5125694444444434E-2</v>
      </c>
      <c r="W357" s="242">
        <f t="shared" si="58"/>
        <v>-38.086086111111101</v>
      </c>
      <c r="X357" s="245">
        <f t="shared" si="59"/>
        <v>-4.5308624743662694E-3</v>
      </c>
      <c r="Y357" s="242">
        <f t="shared" si="60"/>
        <v>-24.367874999999994</v>
      </c>
      <c r="Z357" s="243" t="s">
        <v>490</v>
      </c>
    </row>
    <row r="358" spans="1:27" ht="15" customHeight="1" x14ac:dyDescent="0.25">
      <c r="A358" s="233">
        <v>3002020008</v>
      </c>
      <c r="B358" s="233" t="s">
        <v>13340</v>
      </c>
      <c r="C358" s="234" t="s">
        <v>904</v>
      </c>
      <c r="D358" s="287">
        <v>1484.7</v>
      </c>
      <c r="E358" s="287">
        <f>IFERROR(IFERROR(VLOOKUP(B358,[1]Planilha1!$A$4:$C$277,3,0),VLOOKUP(A358,[1]Planilha1!$A$4:$C$277,3,0)),0)</f>
        <v>0</v>
      </c>
      <c r="F358" s="287">
        <f>IFERROR(IFERROR(VLOOKUP(A358,[2]Planilha1!$A$4:$C$258,3,0),VLOOKUP(B358,[2]Planilha1!$A$4:$C$258,3,0)),0)</f>
        <v>22.7</v>
      </c>
      <c r="G358" s="287">
        <f>IFERROR(IFERROR(VLOOKUP(A358,[1]Planilha1!$A$4:$D$277,4,0),VLOOKUP(B358,[1]Planilha1!$A$4:$D$277,4,0)),0)</f>
        <v>22.7</v>
      </c>
      <c r="H358" s="287">
        <f t="shared" si="55"/>
        <v>1462</v>
      </c>
      <c r="I358" s="235" t="s">
        <v>226</v>
      </c>
      <c r="J358" s="236">
        <v>1</v>
      </c>
      <c r="K358" s="237">
        <f>VLOOKUP(A358,CONT_ANTE!A:D,4,0)</f>
        <v>1462</v>
      </c>
      <c r="L358" s="237" t="str">
        <f t="shared" si="52"/>
        <v>ok</v>
      </c>
      <c r="M358" s="238">
        <f>IFERROR(VLOOKUP(A358,CONTAGEM!B:G,6,0),VLOOKUP(B358,CONTAGEM!B:G,6,0))</f>
        <v>1462</v>
      </c>
      <c r="N358" s="293">
        <f t="shared" si="53"/>
        <v>5448.6912045962736</v>
      </c>
      <c r="O358" s="238">
        <f>SUMIF(SISTEMA!B:B,A358,SISTEMA!I:I)/J358</f>
        <v>1462</v>
      </c>
      <c r="P358" s="238">
        <f>SUMIF(SISTEMA!B:B,B358,SISTEMA!I:I)</f>
        <v>0</v>
      </c>
      <c r="Q358" s="239">
        <f t="shared" si="51"/>
        <v>1462</v>
      </c>
      <c r="R358" s="238">
        <f t="shared" si="54"/>
        <v>5448.6912045962736</v>
      </c>
      <c r="S358" s="237">
        <f>IFERROR(VLOOKUP(A358,DIF_ANTE!A:D,4,0),"0")/J358</f>
        <v>-22.700000000000045</v>
      </c>
      <c r="T358" s="240">
        <f t="shared" si="56"/>
        <v>0</v>
      </c>
      <c r="U358" s="241">
        <f t="shared" si="57"/>
        <v>22.700000000000045</v>
      </c>
      <c r="V358" s="242">
        <f>IFERROR(VLOOKUP(A358,CUSTO!A:C,3,0),VLOOKUP(B358,CUSTO!A:C,3,0))</f>
        <v>3.7268749689440996</v>
      </c>
      <c r="W358" s="242">
        <f t="shared" si="58"/>
        <v>0</v>
      </c>
      <c r="X358" s="245">
        <f t="shared" si="59"/>
        <v>0</v>
      </c>
      <c r="Y358" s="242">
        <f t="shared" si="60"/>
        <v>84.600061795031237</v>
      </c>
      <c r="Z358" s="243" t="s">
        <v>490</v>
      </c>
    </row>
    <row r="359" spans="1:27" ht="15" customHeight="1" x14ac:dyDescent="0.25">
      <c r="A359" s="233">
        <v>3002020010</v>
      </c>
      <c r="B359" s="233" t="s">
        <v>13340</v>
      </c>
      <c r="C359" s="234" t="s">
        <v>906</v>
      </c>
      <c r="D359" s="287">
        <v>7206.0499999999993</v>
      </c>
      <c r="E359" s="287">
        <f>IFERROR(IFERROR(VLOOKUP(B359,[1]Planilha1!$A$4:$C$277,3,0),VLOOKUP(A359,[1]Planilha1!$A$4:$C$277,3,0)),0)</f>
        <v>0</v>
      </c>
      <c r="F359" s="287">
        <f>IFERROR(IFERROR(VLOOKUP(A359,[2]Planilha1!$A$4:$C$258,3,0),VLOOKUP(B359,[2]Planilha1!$A$4:$C$258,3,0)),0)</f>
        <v>1930.4499999999998</v>
      </c>
      <c r="G359" s="287">
        <f>IFERROR(IFERROR(VLOOKUP(A359,[1]Planilha1!$A$4:$D$277,4,0),VLOOKUP(B359,[1]Planilha1!$A$4:$D$277,4,0)),0)</f>
        <v>1930.4499999999998</v>
      </c>
      <c r="H359" s="287">
        <f t="shared" si="55"/>
        <v>5275.5999999999995</v>
      </c>
      <c r="I359" s="235" t="s">
        <v>226</v>
      </c>
      <c r="J359" s="236">
        <v>1</v>
      </c>
      <c r="K359" s="237">
        <f>VLOOKUP(A359,CONT_ANTE!A:D,4,0)</f>
        <v>5675</v>
      </c>
      <c r="L359" s="237" t="str">
        <f t="shared" si="52"/>
        <v>ok</v>
      </c>
      <c r="M359" s="238">
        <f>IFERROR(VLOOKUP(A359,CONTAGEM!B:G,6,0),VLOOKUP(B359,CONTAGEM!B:G,6,0))</f>
        <v>5275.6</v>
      </c>
      <c r="N359" s="293">
        <f t="shared" si="53"/>
        <v>19661.501586161492</v>
      </c>
      <c r="O359" s="238">
        <f>SUMIF(SISTEMA!B:B,A359,SISTEMA!I:I)/J359</f>
        <v>5275.6</v>
      </c>
      <c r="P359" s="238">
        <f>SUMIF(SISTEMA!B:B,B359,SISTEMA!I:I)</f>
        <v>0</v>
      </c>
      <c r="Q359" s="239">
        <f t="shared" si="51"/>
        <v>5275.6</v>
      </c>
      <c r="R359" s="238">
        <f t="shared" si="54"/>
        <v>19661.501586161492</v>
      </c>
      <c r="S359" s="237">
        <f>IFERROR(VLOOKUP(A359,DIF_ANTE!A:D,4,0),"0")/J359</f>
        <v>-1531.0499999999993</v>
      </c>
      <c r="T359" s="240">
        <f t="shared" si="56"/>
        <v>0</v>
      </c>
      <c r="U359" s="241">
        <f t="shared" si="57"/>
        <v>1531.0499999999993</v>
      </c>
      <c r="V359" s="242">
        <f>IFERROR(VLOOKUP(A359,CUSTO!A:C,3,0),VLOOKUP(B359,CUSTO!A:C,3,0))</f>
        <v>3.7268749689440996</v>
      </c>
      <c r="W359" s="242">
        <f t="shared" si="58"/>
        <v>0</v>
      </c>
      <c r="X359" s="245">
        <f t="shared" si="59"/>
        <v>0</v>
      </c>
      <c r="Y359" s="242">
        <f t="shared" si="60"/>
        <v>5706.0319212018612</v>
      </c>
      <c r="Z359" s="243" t="s">
        <v>490</v>
      </c>
    </row>
    <row r="360" spans="1:27" ht="15" customHeight="1" x14ac:dyDescent="0.25">
      <c r="A360" s="257">
        <v>3002020011</v>
      </c>
      <c r="B360" s="257" t="s">
        <v>13340</v>
      </c>
      <c r="C360" s="234" t="s">
        <v>907</v>
      </c>
      <c r="D360" s="287">
        <v>644.6</v>
      </c>
      <c r="E360" s="287">
        <f>IFERROR(IFERROR(VLOOKUP(B360,[1]Planilha1!$A$4:$C$277,3,0),VLOOKUP(A360,[1]Planilha1!$A$4:$C$277,3,0)),0)</f>
        <v>0</v>
      </c>
      <c r="F360" s="287">
        <f>IFERROR(IFERROR(VLOOKUP(A360,[2]Planilha1!$A$4:$C$258,3,0),VLOOKUP(B360,[2]Planilha1!$A$4:$C$258,3,0)),0)</f>
        <v>112.5</v>
      </c>
      <c r="G360" s="287">
        <f>IFERROR(IFERROR(VLOOKUP(A360,[1]Planilha1!$A$4:$D$277,4,0),VLOOKUP(B360,[1]Planilha1!$A$4:$D$277,4,0)),0)</f>
        <v>112.5</v>
      </c>
      <c r="H360" s="287">
        <f t="shared" si="55"/>
        <v>532.1</v>
      </c>
      <c r="I360" s="235" t="s">
        <v>226</v>
      </c>
      <c r="J360" s="236">
        <v>1</v>
      </c>
      <c r="K360" s="237">
        <f>VLOOKUP(A360,CONT_ANTE!A:D,4,0)</f>
        <v>544.79999999999995</v>
      </c>
      <c r="L360" s="237" t="str">
        <f t="shared" si="52"/>
        <v>ok</v>
      </c>
      <c r="M360" s="238">
        <f>IFERROR(VLOOKUP(A360,CONTAGEM!B:G,6,0),VLOOKUP(B360,CONTAGEM!B:G,6,0))</f>
        <v>532.1</v>
      </c>
      <c r="N360" s="293">
        <f t="shared" si="53"/>
        <v>1983.0701709751554</v>
      </c>
      <c r="O360" s="238">
        <f>SUMIF(SISTEMA!B:B,A360,SISTEMA!I:I)/J360</f>
        <v>532.1</v>
      </c>
      <c r="P360" s="238">
        <f>SUMIF(SISTEMA!B:B,B360,SISTEMA!I:I)</f>
        <v>0</v>
      </c>
      <c r="Q360" s="239">
        <f t="shared" si="51"/>
        <v>532.1</v>
      </c>
      <c r="R360" s="238">
        <f t="shared" si="54"/>
        <v>1983.0701709751554</v>
      </c>
      <c r="S360" s="237">
        <f>IFERROR(VLOOKUP(A360,DIF_ANTE!A:D,4,0),"0")/J360</f>
        <v>-99.800000000000068</v>
      </c>
      <c r="T360" s="240">
        <f t="shared" si="56"/>
        <v>0</v>
      </c>
      <c r="U360" s="241">
        <f t="shared" si="57"/>
        <v>99.800000000000068</v>
      </c>
      <c r="V360" s="242">
        <f>IFERROR(VLOOKUP(A360,CUSTO!A:C,3,0),VLOOKUP(B360,CUSTO!A:C,3,0))</f>
        <v>3.7268749689440996</v>
      </c>
      <c r="W360" s="242">
        <f t="shared" si="58"/>
        <v>0</v>
      </c>
      <c r="X360" s="245">
        <f t="shared" si="59"/>
        <v>0</v>
      </c>
      <c r="Y360" s="242">
        <f t="shared" si="60"/>
        <v>371.94212190062137</v>
      </c>
      <c r="Z360" s="243" t="s">
        <v>490</v>
      </c>
    </row>
    <row r="361" spans="1:27" ht="15" customHeight="1" x14ac:dyDescent="0.25">
      <c r="A361" s="263">
        <v>3002020009</v>
      </c>
      <c r="B361" s="263" t="s">
        <v>13340</v>
      </c>
      <c r="C361" s="234" t="s">
        <v>905</v>
      </c>
      <c r="D361" s="287">
        <v>2678.2</v>
      </c>
      <c r="E361" s="287">
        <f>IFERROR(IFERROR(VLOOKUP(B361,[1]Planilha1!$A$4:$C$277,3,0),VLOOKUP(A361,[1]Planilha1!$A$4:$C$277,3,0)),0)</f>
        <v>0</v>
      </c>
      <c r="F361" s="287">
        <f>IFERROR(IFERROR(VLOOKUP(A361,[2]Planilha1!$A$4:$C$258,3,0),VLOOKUP(B361,[2]Planilha1!$A$4:$C$258,3,0)),0)</f>
        <v>1011.9000000000001</v>
      </c>
      <c r="G361" s="287">
        <f>IFERROR(IFERROR(VLOOKUP(A361,[1]Planilha1!$A$4:$D$277,4,0),VLOOKUP(B361,[1]Planilha1!$A$4:$D$277,4,0)),0)</f>
        <v>1011.9000000000001</v>
      </c>
      <c r="H361" s="287">
        <f t="shared" si="55"/>
        <v>1666.2999999999997</v>
      </c>
      <c r="I361" s="235" t="s">
        <v>226</v>
      </c>
      <c r="J361" s="236">
        <v>1</v>
      </c>
      <c r="K361" s="237">
        <f>VLOOKUP(A361,CONT_ANTE!A:D,4,0)</f>
        <v>2165.6999999999998</v>
      </c>
      <c r="L361" s="237" t="str">
        <f t="shared" si="52"/>
        <v>ok</v>
      </c>
      <c r="M361" s="238">
        <f>IFERROR(VLOOKUP(A361,CONTAGEM!B:G,6,0),VLOOKUP(B361,CONTAGEM!B:G,6,0))</f>
        <v>1666.3</v>
      </c>
      <c r="N361" s="293">
        <f t="shared" si="53"/>
        <v>6210.091760751553</v>
      </c>
      <c r="O361" s="238">
        <f>SUMIF(SISTEMA!B:B,A361,SISTEMA!I:I)/J361</f>
        <v>1666.3</v>
      </c>
      <c r="P361" s="238">
        <f>SUMIF(SISTEMA!B:B,B361,SISTEMA!I:I)</f>
        <v>0</v>
      </c>
      <c r="Q361" s="239">
        <f t="shared" si="51"/>
        <v>1666.3</v>
      </c>
      <c r="R361" s="238">
        <f t="shared" si="54"/>
        <v>6210.091760751553</v>
      </c>
      <c r="S361" s="237">
        <f>IFERROR(VLOOKUP(A361,DIF_ANTE!A:D,4,0),"0")/J361</f>
        <v>-512.5</v>
      </c>
      <c r="T361" s="240">
        <f t="shared" si="56"/>
        <v>0</v>
      </c>
      <c r="U361" s="241">
        <f t="shared" si="57"/>
        <v>512.5</v>
      </c>
      <c r="V361" s="242">
        <f>IFERROR(VLOOKUP(A361,CUSTO!A:C,3,0),VLOOKUP(B361,CUSTO!A:C,3,0))</f>
        <v>3.7268749689440996</v>
      </c>
      <c r="W361" s="242">
        <f t="shared" si="58"/>
        <v>0</v>
      </c>
      <c r="X361" s="245">
        <f t="shared" si="59"/>
        <v>0</v>
      </c>
      <c r="Y361" s="242">
        <f t="shared" si="60"/>
        <v>1910.0234215838511</v>
      </c>
      <c r="Z361" s="243" t="s">
        <v>490</v>
      </c>
    </row>
    <row r="362" spans="1:27" ht="15" customHeight="1" x14ac:dyDescent="0.25">
      <c r="A362" s="233">
        <v>2701150006</v>
      </c>
      <c r="B362" s="233" t="s">
        <v>13340</v>
      </c>
      <c r="C362" s="234" t="s">
        <v>830</v>
      </c>
      <c r="D362" s="287">
        <v>96129</v>
      </c>
      <c r="E362" s="287">
        <f>IFERROR(IFERROR(VLOOKUP(B362,[1]Planilha1!$A$4:$C$277,3,0),VLOOKUP(A362,[1]Planilha1!$A$4:$C$277,3,0)),0)</f>
        <v>325711</v>
      </c>
      <c r="F362" s="287">
        <f>IFERROR(IFERROR(VLOOKUP(A362,[2]Planilha1!$A$4:$C$258,3,0),VLOOKUP(B362,[2]Planilha1!$A$4:$C$258,3,0)),0)</f>
        <v>177384</v>
      </c>
      <c r="G362" s="287">
        <f>IFERROR(IFERROR(VLOOKUP(A362,[1]Planilha1!$A$4:$D$277,4,0),VLOOKUP(B362,[1]Planilha1!$A$4:$D$277,4,0)),0)</f>
        <v>394195</v>
      </c>
      <c r="H362" s="287">
        <f t="shared" si="55"/>
        <v>27645</v>
      </c>
      <c r="I362" s="235" t="s">
        <v>232</v>
      </c>
      <c r="J362" s="236">
        <v>1</v>
      </c>
      <c r="K362" s="237">
        <f>VLOOKUP(A362,CONT_ANTE!A:D,4,0)</f>
        <v>228990</v>
      </c>
      <c r="L362" s="237" t="str">
        <f t="shared" si="52"/>
        <v>ok</v>
      </c>
      <c r="M362" s="238">
        <f>IFERROR(VLOOKUP(A362,CONTAGEM!B:G,6,0),VLOOKUP(B362,CONTAGEM!B:G,6,0))-16560</f>
        <v>143050</v>
      </c>
      <c r="N362" s="293">
        <f t="shared" si="53"/>
        <v>98325.524463793816</v>
      </c>
      <c r="O362" s="238">
        <f>SUMIF(SISTEMA!B:B,A362,SISTEMA!I:I)/J362</f>
        <v>27645</v>
      </c>
      <c r="P362" s="238">
        <f>SUMIF(SISTEMA!B:B,B362,SISTEMA!I:I)</f>
        <v>0</v>
      </c>
      <c r="Q362" s="239">
        <f t="shared" si="51"/>
        <v>27645</v>
      </c>
      <c r="R362" s="238">
        <f t="shared" si="54"/>
        <v>19001.811421192451</v>
      </c>
      <c r="S362" s="237">
        <f>IFERROR(VLOOKUP(A362,DIF_ANTE!A:D,4,0),"0")/J362</f>
        <v>132861</v>
      </c>
      <c r="T362" s="240">
        <f t="shared" si="56"/>
        <v>115405</v>
      </c>
      <c r="U362" s="241">
        <f t="shared" si="57"/>
        <v>-17456</v>
      </c>
      <c r="V362" s="242">
        <f>IFERROR(VLOOKUP(A362,CUSTO!A:C,3,0),VLOOKUP(B362,CUSTO!A:C,3,0))</f>
        <v>0.68735074773711158</v>
      </c>
      <c r="W362" s="242">
        <f t="shared" si="58"/>
        <v>79323.713042601361</v>
      </c>
      <c r="X362" s="245">
        <f t="shared" si="59"/>
        <v>4.1745342738289022</v>
      </c>
      <c r="Y362" s="242">
        <f t="shared" si="60"/>
        <v>-11998.394652499021</v>
      </c>
      <c r="Z362" s="243" t="s">
        <v>490</v>
      </c>
      <c r="AA362" s="288"/>
    </row>
    <row r="363" spans="1:27" ht="15" customHeight="1" x14ac:dyDescent="0.25">
      <c r="A363" s="233">
        <v>2701150007</v>
      </c>
      <c r="B363" s="233" t="s">
        <v>13340</v>
      </c>
      <c r="C363" s="234" t="s">
        <v>831</v>
      </c>
      <c r="D363" s="287">
        <v>290400</v>
      </c>
      <c r="E363" s="287">
        <f>IFERROR(IFERROR(VLOOKUP(B363,[1]Planilha1!$A$4:$C$277,3,0),VLOOKUP(A363,[1]Planilha1!$A$4:$C$277,3,0)),0)</f>
        <v>0</v>
      </c>
      <c r="F363" s="287">
        <f>IFERROR(IFERROR(VLOOKUP(A363,[2]Planilha1!$A$4:$C$258,3,0),VLOOKUP(B363,[2]Planilha1!$A$4:$C$258,3,0)),0)</f>
        <v>0</v>
      </c>
      <c r="G363" s="287">
        <f>IFERROR(IFERROR(VLOOKUP(A363,[1]Planilha1!$A$4:$D$277,4,0),VLOOKUP(B363,[1]Planilha1!$A$4:$D$277,4,0)),0)</f>
        <v>6</v>
      </c>
      <c r="H363" s="287">
        <f t="shared" si="55"/>
        <v>290394</v>
      </c>
      <c r="I363" s="235" t="s">
        <v>232</v>
      </c>
      <c r="J363" s="236">
        <v>1</v>
      </c>
      <c r="K363" s="237">
        <f>VLOOKUP(A363,CONT_ANTE!A:D,4,0)</f>
        <v>290400</v>
      </c>
      <c r="L363" s="237" t="str">
        <f t="shared" si="52"/>
        <v>ok</v>
      </c>
      <c r="M363" s="238">
        <f>IFERROR(VLOOKUP(A363,CONTAGEM!B:G,6,0),VLOOKUP(B363,CONTAGEM!B:G,6,0))</f>
        <v>290400</v>
      </c>
      <c r="N363" s="293">
        <f t="shared" si="53"/>
        <v>0</v>
      </c>
      <c r="O363" s="238">
        <f>SUMIF(SISTEMA!B:B,A363,SISTEMA!I:I)/J363</f>
        <v>290394</v>
      </c>
      <c r="P363" s="238">
        <f>SUMIF(SISTEMA!B:B,B363,SISTEMA!I:I)</f>
        <v>0</v>
      </c>
      <c r="Q363" s="239">
        <f t="shared" si="51"/>
        <v>290394</v>
      </c>
      <c r="R363" s="238">
        <f t="shared" si="54"/>
        <v>0</v>
      </c>
      <c r="S363" s="237">
        <f>IFERROR(VLOOKUP(A363,DIF_ANTE!A:D,4,0),"0")/J363</f>
        <v>0</v>
      </c>
      <c r="T363" s="240">
        <f t="shared" si="56"/>
        <v>6</v>
      </c>
      <c r="U363" s="241">
        <f t="shared" si="57"/>
        <v>6</v>
      </c>
      <c r="V363" s="242">
        <f>IFERROR(VLOOKUP(A363,CUSTO!A:C,3,0),VLOOKUP(B363,CUSTO!A:C,3,0))</f>
        <v>0</v>
      </c>
      <c r="W363" s="242">
        <f t="shared" si="58"/>
        <v>0</v>
      </c>
      <c r="X363" s="245">
        <f t="shared" si="59"/>
        <v>2.0661583917023079E-5</v>
      </c>
      <c r="Y363" s="242">
        <f t="shared" si="60"/>
        <v>0</v>
      </c>
      <c r="Z363" s="243" t="s">
        <v>490</v>
      </c>
      <c r="AA363" s="288"/>
    </row>
    <row r="364" spans="1:27" ht="15" customHeight="1" x14ac:dyDescent="0.25">
      <c r="A364" s="233">
        <v>2701150008</v>
      </c>
      <c r="B364" s="233" t="s">
        <v>13340</v>
      </c>
      <c r="C364" s="234" t="s">
        <v>832</v>
      </c>
      <c r="D364" s="287">
        <v>77880</v>
      </c>
      <c r="E364" s="287">
        <f>IFERROR(IFERROR(VLOOKUP(B364,[1]Planilha1!$A$4:$C$277,3,0),VLOOKUP(A364,[1]Planilha1!$A$4:$C$277,3,0)),0)</f>
        <v>0</v>
      </c>
      <c r="F364" s="287">
        <f>IFERROR(IFERROR(VLOOKUP(A364,[2]Planilha1!$A$4:$C$258,3,0),VLOOKUP(B364,[2]Planilha1!$A$4:$C$258,3,0)),0)</f>
        <v>0</v>
      </c>
      <c r="G364" s="287">
        <f>IFERROR(IFERROR(VLOOKUP(A364,[1]Planilha1!$A$4:$D$277,4,0),VLOOKUP(B364,[1]Planilha1!$A$4:$D$277,4,0)),0)</f>
        <v>6</v>
      </c>
      <c r="H364" s="287">
        <f t="shared" si="55"/>
        <v>77874</v>
      </c>
      <c r="I364" s="235" t="s">
        <v>232</v>
      </c>
      <c r="J364" s="236">
        <v>1</v>
      </c>
      <c r="K364" s="237">
        <f>VLOOKUP(A364,CONT_ANTE!A:D,4,0)</f>
        <v>77880</v>
      </c>
      <c r="L364" s="237" t="str">
        <f t="shared" si="52"/>
        <v>ok</v>
      </c>
      <c r="M364" s="238">
        <f>IFERROR(VLOOKUP(A364,CONTAGEM!B:G,6,0),VLOOKUP(B364,CONTAGEM!B:G,6,0))</f>
        <v>77880</v>
      </c>
      <c r="N364" s="293">
        <f t="shared" si="53"/>
        <v>0</v>
      </c>
      <c r="O364" s="238">
        <f>SUMIF(SISTEMA!B:B,A364,SISTEMA!I:I)/J364</f>
        <v>77874</v>
      </c>
      <c r="P364" s="238">
        <f>SUMIF(SISTEMA!B:B,B364,SISTEMA!I:I)</f>
        <v>0</v>
      </c>
      <c r="Q364" s="239">
        <f t="shared" si="51"/>
        <v>77874</v>
      </c>
      <c r="R364" s="238">
        <f t="shared" si="54"/>
        <v>0</v>
      </c>
      <c r="S364" s="237">
        <f>IFERROR(VLOOKUP(A364,DIF_ANTE!A:D,4,0),"0")/J364</f>
        <v>0</v>
      </c>
      <c r="T364" s="240">
        <f t="shared" si="56"/>
        <v>6</v>
      </c>
      <c r="U364" s="241">
        <f t="shared" si="57"/>
        <v>6</v>
      </c>
      <c r="V364" s="242">
        <f>IFERROR(VLOOKUP(A364,CUSTO!A:C,3,0),VLOOKUP(B364,CUSTO!A:C,3,0))</f>
        <v>0</v>
      </c>
      <c r="W364" s="242">
        <f t="shared" si="58"/>
        <v>0</v>
      </c>
      <c r="X364" s="245">
        <f t="shared" si="59"/>
        <v>7.7047538331150324E-5</v>
      </c>
      <c r="Y364" s="242">
        <f t="shared" si="60"/>
        <v>0</v>
      </c>
      <c r="Z364" s="243" t="s">
        <v>490</v>
      </c>
      <c r="AA364" s="288"/>
    </row>
    <row r="365" spans="1:27" ht="15" customHeight="1" x14ac:dyDescent="0.25">
      <c r="A365" s="233">
        <v>3701010001</v>
      </c>
      <c r="B365" s="233" t="s">
        <v>13340</v>
      </c>
      <c r="C365" s="234" t="s">
        <v>917</v>
      </c>
      <c r="D365" s="287">
        <v>0</v>
      </c>
      <c r="E365" s="287">
        <f>IFERROR(IFERROR(VLOOKUP(B365,[1]Planilha1!$A$4:$C$277,3,0),VLOOKUP(A365,[1]Planilha1!$A$4:$C$277,3,0)),0)</f>
        <v>0</v>
      </c>
      <c r="F365" s="287">
        <f>IFERROR(IFERROR(VLOOKUP(A365,[2]Planilha1!$A$4:$C$258,3,0),VLOOKUP(B365,[2]Planilha1!$A$4:$C$258,3,0)),0)</f>
        <v>0</v>
      </c>
      <c r="G365" s="287">
        <f>IFERROR(IFERROR(VLOOKUP(A365,[1]Planilha1!$A$4:$D$277,4,0),VLOOKUP(B365,[1]Planilha1!$A$4:$D$277,4,0)),0)</f>
        <v>0</v>
      </c>
      <c r="H365" s="287">
        <f t="shared" si="55"/>
        <v>0</v>
      </c>
      <c r="I365" s="235" t="s">
        <v>232</v>
      </c>
      <c r="J365" s="236">
        <v>1</v>
      </c>
      <c r="K365" s="237">
        <f>VLOOKUP(A365,CONT_ANTE!A:D,4,0)</f>
        <v>21768</v>
      </c>
      <c r="L365" s="237" t="str">
        <f t="shared" si="52"/>
        <v>!@##@!</v>
      </c>
      <c r="M365" s="238">
        <f>IFERROR(VLOOKUP(A365,CONTAGEM!B:G,6,0),VLOOKUP(B365,CONTAGEM!B:G,6,0))</f>
        <v>11400</v>
      </c>
      <c r="N365" s="293">
        <f t="shared" si="53"/>
        <v>42486.374645962736</v>
      </c>
      <c r="O365" s="238">
        <f>SUMIF(SISTEMA!B:B,A365,SISTEMA!I:I)/J365</f>
        <v>0</v>
      </c>
      <c r="P365" s="238">
        <f>SUMIF(SISTEMA!B:B,B365,SISTEMA!I:I)</f>
        <v>0</v>
      </c>
      <c r="Q365" s="239">
        <f t="shared" si="51"/>
        <v>0</v>
      </c>
      <c r="R365" s="238">
        <f t="shared" si="54"/>
        <v>0</v>
      </c>
      <c r="S365" s="237">
        <f>IFERROR(VLOOKUP(A365,DIF_ANTE!A:D,4,0),"0")/J365</f>
        <v>21768</v>
      </c>
      <c r="T365" s="240">
        <f t="shared" si="56"/>
        <v>11400</v>
      </c>
      <c r="U365" s="241">
        <f t="shared" si="57"/>
        <v>-10368</v>
      </c>
      <c r="V365" s="242">
        <f>IFERROR(VLOOKUP(A365,CUSTO!A:C,3,0),VLOOKUP(B365,CUSTO!A:C,3,0))</f>
        <v>3.7268749689440996</v>
      </c>
      <c r="W365" s="242">
        <f t="shared" si="58"/>
        <v>42486.374645962736</v>
      </c>
      <c r="X365" s="245" t="str">
        <f t="shared" si="59"/>
        <v/>
      </c>
      <c r="Y365" s="242">
        <f t="shared" si="60"/>
        <v>-38640.239678012425</v>
      </c>
      <c r="Z365" s="243" t="s">
        <v>490</v>
      </c>
      <c r="AA365" s="288"/>
    </row>
    <row r="366" spans="1:27" ht="15" customHeight="1" x14ac:dyDescent="0.25">
      <c r="A366" s="233">
        <v>2701150002</v>
      </c>
      <c r="B366" s="233" t="s">
        <v>13340</v>
      </c>
      <c r="C366" s="234" t="s">
        <v>826</v>
      </c>
      <c r="D366" s="287">
        <v>486</v>
      </c>
      <c r="E366" s="287">
        <f>IFERROR(IFERROR(VLOOKUP(B366,[1]Planilha1!$A$4:$C$277,3,0),VLOOKUP(A366,[1]Planilha1!$A$4:$C$277,3,0)),0)</f>
        <v>46314</v>
      </c>
      <c r="F366" s="287">
        <f>IFERROR(IFERROR(VLOOKUP(A366,[2]Planilha1!$A$4:$C$258,3,0),VLOOKUP(B366,[2]Planilha1!$A$4:$C$258,3,0)),0)</f>
        <v>19770</v>
      </c>
      <c r="G366" s="287">
        <f>IFERROR(IFERROR(VLOOKUP(A366,[1]Planilha1!$A$4:$D$277,4,0),VLOOKUP(B366,[1]Planilha1!$A$4:$D$277,4,0)),0)</f>
        <v>19770</v>
      </c>
      <c r="H366" s="287">
        <f t="shared" si="55"/>
        <v>27030</v>
      </c>
      <c r="I366" s="235" t="s">
        <v>232</v>
      </c>
      <c r="J366" s="236">
        <v>1</v>
      </c>
      <c r="K366" s="237">
        <f>VLOOKUP(A366,CONT_ANTE!A:D,4,0)</f>
        <v>46800</v>
      </c>
      <c r="L366" s="237" t="str">
        <f t="shared" si="52"/>
        <v>ok</v>
      </c>
      <c r="M366" s="238">
        <f>IFERROR(VLOOKUP(A366,CONTAGEM!B:G,6,0),VLOOKUP(B366,CONTAGEM!B:G,6,0))</f>
        <v>22464</v>
      </c>
      <c r="N366" s="293">
        <f t="shared" si="53"/>
        <v>10001.005181347149</v>
      </c>
      <c r="O366" s="238">
        <f>SUMIF(SISTEMA!B:B,A366,SISTEMA!I:I)/J366</f>
        <v>27030</v>
      </c>
      <c r="P366" s="238">
        <f>SUMIF(SISTEMA!B:B,B366,SISTEMA!I:I)</f>
        <v>0</v>
      </c>
      <c r="Q366" s="239">
        <f t="shared" si="51"/>
        <v>27030</v>
      </c>
      <c r="R366" s="238">
        <f t="shared" si="54"/>
        <v>12033.794963132721</v>
      </c>
      <c r="S366" s="237">
        <f>IFERROR(VLOOKUP(A366,DIF_ANTE!A:D,4,0),"0")/J366</f>
        <v>46314</v>
      </c>
      <c r="T366" s="240">
        <f t="shared" si="56"/>
        <v>-4566</v>
      </c>
      <c r="U366" s="241">
        <f t="shared" si="57"/>
        <v>-50880</v>
      </c>
      <c r="V366" s="242">
        <f>IFERROR(VLOOKUP(A366,CUSTO!A:C,3,0),VLOOKUP(B366,CUSTO!A:C,3,0))</f>
        <v>0.44520144147734819</v>
      </c>
      <c r="W366" s="242">
        <f t="shared" si="58"/>
        <v>-2032.7897817855719</v>
      </c>
      <c r="X366" s="245">
        <f t="shared" si="59"/>
        <v>-0.16892341842397338</v>
      </c>
      <c r="Y366" s="242">
        <f t="shared" si="60"/>
        <v>-22651.849342367477</v>
      </c>
      <c r="Z366" s="243" t="s">
        <v>490</v>
      </c>
      <c r="AA366" s="288"/>
    </row>
    <row r="367" spans="1:27" ht="15" customHeight="1" x14ac:dyDescent="0.25">
      <c r="A367" s="233">
        <v>3101150004</v>
      </c>
      <c r="B367" s="233" t="s">
        <v>13340</v>
      </c>
      <c r="C367" s="234" t="s">
        <v>2896</v>
      </c>
      <c r="D367" s="287">
        <v>0</v>
      </c>
      <c r="E367" s="287">
        <f>IFERROR(IFERROR(VLOOKUP(B367,[1]Planilha1!$A$4:$C$277,3,0),VLOOKUP(A367,[1]Planilha1!$A$4:$C$277,3,0)),0)</f>
        <v>0</v>
      </c>
      <c r="F367" s="287">
        <f>IFERROR(IFERROR(VLOOKUP(A367,[2]Planilha1!$A$4:$C$258,3,0),VLOOKUP(B367,[2]Planilha1!$A$4:$C$258,3,0)),0)</f>
        <v>0</v>
      </c>
      <c r="G367" s="287">
        <f>IFERROR(IFERROR(VLOOKUP(A367,[1]Planilha1!$A$4:$D$277,4,0),VLOOKUP(B367,[1]Planilha1!$A$4:$D$277,4,0)),0)</f>
        <v>0</v>
      </c>
      <c r="H367" s="287">
        <f t="shared" si="55"/>
        <v>0</v>
      </c>
      <c r="I367" s="235" t="s">
        <v>232</v>
      </c>
      <c r="J367" s="236">
        <v>1</v>
      </c>
      <c r="K367" s="237">
        <f>VLOOKUP(A367,CONT_ANTE!A:D,4,0)</f>
        <v>34944</v>
      </c>
      <c r="L367" s="237" t="str">
        <f t="shared" si="52"/>
        <v>!@##@!</v>
      </c>
      <c r="M367" s="238">
        <f>IFERROR(VLOOKUP(A367,CONTAGEM!B:G,6,0),VLOOKUP(B367,CONTAGEM!B:G,6,0))</f>
        <v>13800</v>
      </c>
      <c r="N367" s="293">
        <f t="shared" si="53"/>
        <v>51430.874571428576</v>
      </c>
      <c r="O367" s="238">
        <f>SUMIF(SISTEMA!B:B,A367,SISTEMA!I:I)/J367</f>
        <v>0</v>
      </c>
      <c r="P367" s="238">
        <f>SUMIF(SISTEMA!B:B,B367,SISTEMA!I:I)</f>
        <v>0</v>
      </c>
      <c r="Q367" s="239">
        <f t="shared" si="51"/>
        <v>0</v>
      </c>
      <c r="R367" s="238">
        <f t="shared" si="54"/>
        <v>0</v>
      </c>
      <c r="S367" s="237">
        <f>IFERROR(VLOOKUP(A367,DIF_ANTE!A:D,4,0),"0")/J367</f>
        <v>34944</v>
      </c>
      <c r="T367" s="240">
        <f t="shared" si="56"/>
        <v>13800</v>
      </c>
      <c r="U367" s="241">
        <f t="shared" si="57"/>
        <v>-21144</v>
      </c>
      <c r="V367" s="242">
        <f>IFERROR(VLOOKUP(A367,CUSTO!A:C,3,0),VLOOKUP(B367,CUSTO!A:C,3,0))</f>
        <v>3.7268749689440996</v>
      </c>
      <c r="W367" s="242">
        <f t="shared" si="58"/>
        <v>51430.874571428576</v>
      </c>
      <c r="X367" s="245" t="str">
        <f t="shared" si="59"/>
        <v/>
      </c>
      <c r="Y367" s="242">
        <f t="shared" si="60"/>
        <v>-78801.044343354049</v>
      </c>
      <c r="Z367" s="243" t="s">
        <v>490</v>
      </c>
      <c r="AA367" s="288"/>
    </row>
    <row r="368" spans="1:27" ht="15" customHeight="1" x14ac:dyDescent="0.25">
      <c r="A368" s="233">
        <v>2701150003</v>
      </c>
      <c r="B368" s="233" t="s">
        <v>13340</v>
      </c>
      <c r="C368" s="234" t="s">
        <v>827</v>
      </c>
      <c r="D368" s="287">
        <v>125689</v>
      </c>
      <c r="E368" s="287">
        <f>IFERROR(IFERROR(VLOOKUP(B368,[1]Planilha1!$A$4:$C$277,3,0),VLOOKUP(A368,[1]Planilha1!$A$4:$C$277,3,0)),0)</f>
        <v>39744</v>
      </c>
      <c r="F368" s="287">
        <f>IFERROR(IFERROR(VLOOKUP(A368,[2]Planilha1!$A$4:$C$258,3,0),VLOOKUP(B368,[2]Planilha1!$A$4:$C$258,3,0)),0)</f>
        <v>0</v>
      </c>
      <c r="G368" s="287">
        <f>IFERROR(IFERROR(VLOOKUP(A368,[1]Planilha1!$A$4:$D$277,4,0),VLOOKUP(B368,[1]Planilha1!$A$4:$D$277,4,0)),0)</f>
        <v>59464</v>
      </c>
      <c r="H368" s="287">
        <f t="shared" si="55"/>
        <v>105969</v>
      </c>
      <c r="I368" s="235" t="s">
        <v>232</v>
      </c>
      <c r="J368" s="236">
        <v>1</v>
      </c>
      <c r="K368" s="237">
        <f>VLOOKUP(A368,CONT_ANTE!A:D,4,0)</f>
        <v>90206</v>
      </c>
      <c r="L368" s="237" t="str">
        <f t="shared" si="52"/>
        <v>!@##@!</v>
      </c>
      <c r="M368" s="238">
        <f>IFERROR(VLOOKUP(A368,CONTAGEM!B:G,6,0),VLOOKUP(B368,CONTAGEM!B:G,6,0))-13176</f>
        <v>79294</v>
      </c>
      <c r="N368" s="293">
        <f t="shared" si="53"/>
        <v>58792.439964599915</v>
      </c>
      <c r="O368" s="238">
        <f>SUMIF(SISTEMA!B:B,A368,SISTEMA!I:I)/J368</f>
        <v>105969</v>
      </c>
      <c r="P368" s="238">
        <f>SUMIF(SISTEMA!B:B,B368,SISTEMA!I:I)</f>
        <v>0</v>
      </c>
      <c r="Q368" s="239">
        <f t="shared" si="51"/>
        <v>105969</v>
      </c>
      <c r="R368" s="238">
        <f t="shared" si="54"/>
        <v>78570.586306765821</v>
      </c>
      <c r="S368" s="237">
        <f>IFERROR(VLOOKUP(A368,DIF_ANTE!A:D,4,0),"0")/J368</f>
        <v>-35483</v>
      </c>
      <c r="T368" s="240">
        <f t="shared" si="56"/>
        <v>-26675</v>
      </c>
      <c r="U368" s="241">
        <f t="shared" si="57"/>
        <v>8808</v>
      </c>
      <c r="V368" s="242">
        <f>IFERROR(VLOOKUP(A368,CUSTO!A:C,3,0),VLOOKUP(B368,CUSTO!A:C,3,0))</f>
        <v>0.74144878508588186</v>
      </c>
      <c r="W368" s="242">
        <f t="shared" si="58"/>
        <v>-19778.146342165899</v>
      </c>
      <c r="X368" s="245">
        <f t="shared" si="59"/>
        <v>-0.25172456095650614</v>
      </c>
      <c r="Y368" s="242">
        <f t="shared" si="60"/>
        <v>6530.680899036447</v>
      </c>
      <c r="Z368" s="243" t="s">
        <v>490</v>
      </c>
      <c r="AA368" s="288"/>
    </row>
    <row r="369" spans="1:27" ht="15" customHeight="1" x14ac:dyDescent="0.25">
      <c r="A369" s="233">
        <v>2701150004</v>
      </c>
      <c r="B369" s="233" t="s">
        <v>13340</v>
      </c>
      <c r="C369" s="234" t="s">
        <v>828</v>
      </c>
      <c r="D369" s="287">
        <v>72420</v>
      </c>
      <c r="E369" s="287">
        <f>IFERROR(IFERROR(VLOOKUP(B369,[1]Planilha1!$A$4:$C$277,3,0),VLOOKUP(A369,[1]Planilha1!$A$4:$C$277,3,0)),0)</f>
        <v>102619</v>
      </c>
      <c r="F369" s="287">
        <f>IFERROR(IFERROR(VLOOKUP(A369,[2]Planilha1!$A$4:$C$258,3,0),VLOOKUP(B369,[2]Planilha1!$A$4:$C$258,3,0)),0)</f>
        <v>59366</v>
      </c>
      <c r="G369" s="287">
        <f>IFERROR(IFERROR(VLOOKUP(A369,[1]Planilha1!$A$4:$D$277,4,0),VLOOKUP(B369,[1]Planilha1!$A$4:$D$277,4,0)),0)</f>
        <v>164039</v>
      </c>
      <c r="H369" s="287">
        <f t="shared" si="55"/>
        <v>11000</v>
      </c>
      <c r="I369" s="235" t="s">
        <v>232</v>
      </c>
      <c r="J369" s="236">
        <v>1</v>
      </c>
      <c r="K369" s="237">
        <f>VLOOKUP(A369,CONT_ANTE!A:D,4,0)</f>
        <v>52650</v>
      </c>
      <c r="L369" s="237" t="str">
        <f t="shared" si="52"/>
        <v>ok</v>
      </c>
      <c r="M369" s="238">
        <f>IFERROR(VLOOKUP(A369,CONTAGEM!B:G,6,0),VLOOKUP(B369,CONTAGEM!B:G,6,0))</f>
        <v>0</v>
      </c>
      <c r="N369" s="293">
        <f t="shared" si="53"/>
        <v>0</v>
      </c>
      <c r="O369" s="238">
        <f>SUMIF(SISTEMA!B:B,A369,SISTEMA!I:I)/J369</f>
        <v>11000</v>
      </c>
      <c r="P369" s="238">
        <f>SUMIF(SISTEMA!B:B,B369,SISTEMA!I:I)</f>
        <v>0</v>
      </c>
      <c r="Q369" s="239">
        <f t="shared" si="51"/>
        <v>11000</v>
      </c>
      <c r="R369" s="238">
        <f t="shared" si="54"/>
        <v>11066.859076360308</v>
      </c>
      <c r="S369" s="237">
        <f>IFERROR(VLOOKUP(A369,DIF_ANTE!A:D,4,0),"0")/J369</f>
        <v>-19770</v>
      </c>
      <c r="T369" s="240">
        <f t="shared" si="56"/>
        <v>-11000</v>
      </c>
      <c r="U369" s="241">
        <f t="shared" si="57"/>
        <v>8770</v>
      </c>
      <c r="V369" s="242">
        <f>IFERROR(VLOOKUP(A369,CUSTO!A:C,3,0),VLOOKUP(B369,CUSTO!A:C,3,0))</f>
        <v>1.0060780978509372</v>
      </c>
      <c r="W369" s="242">
        <f t="shared" si="58"/>
        <v>-11066.859076360308</v>
      </c>
      <c r="X369" s="245">
        <f t="shared" si="59"/>
        <v>-1</v>
      </c>
      <c r="Y369" s="242">
        <f t="shared" si="60"/>
        <v>8823.3049181527185</v>
      </c>
      <c r="Z369" s="243" t="s">
        <v>490</v>
      </c>
      <c r="AA369" s="288"/>
    </row>
    <row r="370" spans="1:27" ht="15" customHeight="1" x14ac:dyDescent="0.25">
      <c r="A370" s="233">
        <v>2701150005</v>
      </c>
      <c r="B370" s="233" t="s">
        <v>13340</v>
      </c>
      <c r="C370" s="234" t="s">
        <v>829</v>
      </c>
      <c r="D370" s="287">
        <v>30403</v>
      </c>
      <c r="E370" s="287">
        <f>IFERROR(IFERROR(VLOOKUP(B370,[1]Planilha1!$A$4:$C$277,3,0),VLOOKUP(A370,[1]Planilha1!$A$4:$C$277,3,0)),0)</f>
        <v>30403</v>
      </c>
      <c r="F370" s="287">
        <f>IFERROR(IFERROR(VLOOKUP(A370,[2]Planilha1!$A$4:$C$258,3,0),VLOOKUP(B370,[2]Planilha1!$A$4:$C$258,3,0)),0)</f>
        <v>0</v>
      </c>
      <c r="G370" s="287">
        <f>IFERROR(IFERROR(VLOOKUP(A370,[1]Planilha1!$A$4:$D$277,4,0),VLOOKUP(B370,[1]Planilha1!$A$4:$D$277,4,0)),0)</f>
        <v>35462</v>
      </c>
      <c r="H370" s="287">
        <f t="shared" si="55"/>
        <v>25344</v>
      </c>
      <c r="I370" s="235" t="s">
        <v>232</v>
      </c>
      <c r="J370" s="236">
        <v>1</v>
      </c>
      <c r="K370" s="237">
        <f>VLOOKUP(A370,CONT_ANTE!A:D,4,0)</f>
        <v>25344</v>
      </c>
      <c r="L370" s="237" t="str">
        <f t="shared" si="52"/>
        <v>ok</v>
      </c>
      <c r="M370" s="238">
        <f>IFERROR(VLOOKUP(A370,CONTAGEM!B:G,6,0),VLOOKUP(B370,CONTAGEM!B:G,6,0))</f>
        <v>25344</v>
      </c>
      <c r="N370" s="293">
        <f t="shared" si="53"/>
        <v>55176.107142857145</v>
      </c>
      <c r="O370" s="238">
        <f>SUMIF(SISTEMA!B:B,A370,SISTEMA!I:I)/J370</f>
        <v>25344</v>
      </c>
      <c r="P370" s="238">
        <f>SUMIF(SISTEMA!B:B,B370,SISTEMA!I:I)</f>
        <v>0</v>
      </c>
      <c r="Q370" s="239">
        <f t="shared" si="51"/>
        <v>25344</v>
      </c>
      <c r="R370" s="238">
        <f t="shared" si="54"/>
        <v>55176.107142857145</v>
      </c>
      <c r="S370" s="237">
        <f>IFERROR(VLOOKUP(A370,DIF_ANTE!A:D,4,0),"0")/J370</f>
        <v>-5059</v>
      </c>
      <c r="T370" s="240">
        <f t="shared" si="56"/>
        <v>0</v>
      </c>
      <c r="U370" s="241">
        <f t="shared" si="57"/>
        <v>5059</v>
      </c>
      <c r="V370" s="242">
        <f>IFERROR(VLOOKUP(A370,CUSTO!A:C,3,0),VLOOKUP(B370,CUSTO!A:C,3,0))</f>
        <v>2.1770875608766236</v>
      </c>
      <c r="W370" s="242">
        <f t="shared" si="58"/>
        <v>0</v>
      </c>
      <c r="X370" s="245">
        <f t="shared" si="59"/>
        <v>0</v>
      </c>
      <c r="Y370" s="242">
        <f t="shared" si="60"/>
        <v>11013.885970474839</v>
      </c>
      <c r="Z370" s="243" t="s">
        <v>490</v>
      </c>
      <c r="AA370" s="288"/>
    </row>
    <row r="371" spans="1:27" ht="15" customHeight="1" x14ac:dyDescent="0.25">
      <c r="A371" s="233">
        <v>2701150009</v>
      </c>
      <c r="B371" s="233" t="s">
        <v>13340</v>
      </c>
      <c r="C371" s="234" t="s">
        <v>3906</v>
      </c>
      <c r="D371" s="287">
        <v>44904</v>
      </c>
      <c r="E371" s="287">
        <f>IFERROR(IFERROR(VLOOKUP(B371,[1]Planilha1!$A$4:$C$277,3,0),VLOOKUP(A371,[1]Planilha1!$A$4:$C$277,3,0)),0)</f>
        <v>59031</v>
      </c>
      <c r="F371" s="287">
        <f>IFERROR(IFERROR(VLOOKUP(A371,[2]Planilha1!$A$4:$C$258,3,0),VLOOKUP(B371,[2]Planilha1!$A$4:$C$258,3,0)),0)</f>
        <v>22548</v>
      </c>
      <c r="G371" s="287">
        <f>IFERROR(IFERROR(VLOOKUP(A371,[1]Planilha1!$A$4:$D$277,4,0),VLOOKUP(B371,[1]Planilha1!$A$4:$D$277,4,0)),0)</f>
        <v>81579</v>
      </c>
      <c r="H371" s="287">
        <f t="shared" si="55"/>
        <v>22356</v>
      </c>
      <c r="I371" s="235" t="s">
        <v>232</v>
      </c>
      <c r="J371" s="236">
        <v>1</v>
      </c>
      <c r="K371" s="237">
        <f>VLOOKUP(A371,CONT_ANTE!A:D,4,0)</f>
        <v>30800</v>
      </c>
      <c r="L371" s="237" t="str">
        <f t="shared" si="52"/>
        <v>ok</v>
      </c>
      <c r="M371" s="238">
        <f>IFERROR(VLOOKUP(A371,CONTAGEM!B:G,6,0),VLOOKUP(B371,CONTAGEM!B:G,6,0))</f>
        <v>8580</v>
      </c>
      <c r="N371" s="293">
        <f t="shared" si="53"/>
        <v>4412.7627142857136</v>
      </c>
      <c r="O371" s="238">
        <f>SUMIF(SISTEMA!B:B,A371,SISTEMA!I:I)/J371</f>
        <v>22356</v>
      </c>
      <c r="P371" s="238">
        <f>SUMIF(SISTEMA!B:B,B371,SISTEMA!I:I)</f>
        <v>0</v>
      </c>
      <c r="Q371" s="239">
        <f t="shared" si="51"/>
        <v>22356</v>
      </c>
      <c r="R371" s="238">
        <f t="shared" si="54"/>
        <v>11497.86984155844</v>
      </c>
      <c r="S371" s="237">
        <f>IFERROR(VLOOKUP(A371,DIF_ANTE!A:D,4,0),"0")/J371</f>
        <v>-14104</v>
      </c>
      <c r="T371" s="240">
        <f t="shared" si="56"/>
        <v>-13776</v>
      </c>
      <c r="U371" s="241">
        <f t="shared" si="57"/>
        <v>328</v>
      </c>
      <c r="V371" s="242">
        <f>IFERROR(VLOOKUP(A371,CUSTO!A:C,3,0),VLOOKUP(B371,CUSTO!A:C,3,0))</f>
        <v>0.51430800865800863</v>
      </c>
      <c r="W371" s="242">
        <f t="shared" si="58"/>
        <v>-7085.1071272727268</v>
      </c>
      <c r="X371" s="245">
        <f t="shared" si="59"/>
        <v>-0.61621041331186255</v>
      </c>
      <c r="Y371" s="242">
        <f t="shared" si="60"/>
        <v>168.69302683982684</v>
      </c>
      <c r="Z371" s="243" t="s">
        <v>490</v>
      </c>
      <c r="AA371" s="288"/>
    </row>
    <row r="372" spans="1:27" ht="15" customHeight="1" x14ac:dyDescent="0.25">
      <c r="A372" s="233">
        <v>2701150001</v>
      </c>
      <c r="B372" s="233" t="s">
        <v>13340</v>
      </c>
      <c r="C372" s="234" t="s">
        <v>825</v>
      </c>
      <c r="D372" s="287">
        <v>99666</v>
      </c>
      <c r="E372" s="287">
        <f>IFERROR(IFERROR(VLOOKUP(B372,[1]Planilha1!$A$4:$C$277,3,0),VLOOKUP(A372,[1]Planilha1!$A$4:$C$277,3,0)),0)</f>
        <v>221868</v>
      </c>
      <c r="F372" s="287">
        <f>IFERROR(IFERROR(VLOOKUP(A372,[2]Planilha1!$A$4:$C$258,3,0),VLOOKUP(B372,[2]Planilha1!$A$4:$C$258,3,0)),0)</f>
        <v>141906</v>
      </c>
      <c r="G372" s="287">
        <f>IFERROR(IFERROR(VLOOKUP(A372,[1]Planilha1!$A$4:$D$277,4,0),VLOOKUP(B372,[1]Planilha1!$A$4:$D$277,4,0)),0)</f>
        <v>279294</v>
      </c>
      <c r="H372" s="287">
        <f t="shared" si="55"/>
        <v>42240</v>
      </c>
      <c r="I372" s="235" t="s">
        <v>232</v>
      </c>
      <c r="J372" s="236">
        <v>1</v>
      </c>
      <c r="K372" s="237">
        <f>VLOOKUP(A372,CONT_ANTE!A:D,4,0)</f>
        <v>42240</v>
      </c>
      <c r="L372" s="237" t="str">
        <f t="shared" si="52"/>
        <v>ok</v>
      </c>
      <c r="M372" s="238">
        <f>IFERROR(VLOOKUP(A372,CONTAGEM!B:G,6,0),VLOOKUP(B372,CONTAGEM!B:G,6,0))</f>
        <v>42240</v>
      </c>
      <c r="N372" s="293">
        <f t="shared" si="53"/>
        <v>62531.239285714269</v>
      </c>
      <c r="O372" s="238">
        <f>SUMIF(SISTEMA!B:B,A372,SISTEMA!I:I)/J372</f>
        <v>42240</v>
      </c>
      <c r="P372" s="238">
        <f>SUMIF(SISTEMA!B:B,B372,SISTEMA!I:I)</f>
        <v>0</v>
      </c>
      <c r="Q372" s="239">
        <f t="shared" si="51"/>
        <v>42240</v>
      </c>
      <c r="R372" s="238">
        <f t="shared" si="54"/>
        <v>62531.239285714269</v>
      </c>
      <c r="S372" s="237">
        <f>IFERROR(VLOOKUP(A372,DIF_ANTE!A:D,4,0),"0")/J372</f>
        <v>-57426</v>
      </c>
      <c r="T372" s="240">
        <f t="shared" si="56"/>
        <v>0</v>
      </c>
      <c r="U372" s="241">
        <f t="shared" si="57"/>
        <v>57426</v>
      </c>
      <c r="V372" s="242">
        <f>IFERROR(VLOOKUP(A372,CUSTO!A:C,3,0),VLOOKUP(B372,CUSTO!A:C,3,0))</f>
        <v>1.4803797179383114</v>
      </c>
      <c r="W372" s="242">
        <f t="shared" si="58"/>
        <v>0</v>
      </c>
      <c r="X372" s="245">
        <f t="shared" si="59"/>
        <v>0</v>
      </c>
      <c r="Y372" s="242">
        <f t="shared" si="60"/>
        <v>85012.28568232547</v>
      </c>
      <c r="Z372" s="243" t="s">
        <v>490</v>
      </c>
      <c r="AA372" s="288"/>
    </row>
    <row r="373" spans="1:27" ht="15" customHeight="1" x14ac:dyDescent="0.25">
      <c r="A373" s="279">
        <v>2701170003</v>
      </c>
      <c r="B373" s="279" t="s">
        <v>13340</v>
      </c>
      <c r="C373" s="280" t="s">
        <v>409</v>
      </c>
      <c r="D373" s="287">
        <v>143400</v>
      </c>
      <c r="E373" s="287">
        <f>IFERROR(IFERROR(VLOOKUP(B373,[1]Planilha1!$A$4:$C$277,3,0),VLOOKUP(A373,[1]Planilha1!$A$4:$C$277,3,0)),0)</f>
        <v>84000</v>
      </c>
      <c r="F373" s="287">
        <f>IFERROR(IFERROR(VLOOKUP(A373,[2]Planilha1!$A$4:$C$258,3,0),VLOOKUP(B373,[2]Planilha1!$A$4:$C$258,3,0)),0)</f>
        <v>136350</v>
      </c>
      <c r="G373" s="287">
        <f>IFERROR(IFERROR(VLOOKUP(A373,[1]Planilha1!$A$4:$D$277,4,0),VLOOKUP(B373,[1]Planilha1!$A$4:$D$277,4,0)),0)</f>
        <v>136350</v>
      </c>
      <c r="H373" s="287">
        <f t="shared" si="55"/>
        <v>91050</v>
      </c>
      <c r="I373" s="281" t="s">
        <v>237</v>
      </c>
      <c r="J373" s="282">
        <v>1</v>
      </c>
      <c r="K373" s="237">
        <f>VLOOKUP(A373,CONT_ANTE!A:D,4,0)</f>
        <v>143400</v>
      </c>
      <c r="L373" s="237" t="str">
        <f t="shared" si="52"/>
        <v>ok</v>
      </c>
      <c r="M373" s="238">
        <f>IFERROR(VLOOKUP(A373,CONTAGEM!B:G,6,0),VLOOKUP(B373,CONTAGEM!B:G,6,0))</f>
        <v>91050</v>
      </c>
      <c r="N373" s="293">
        <f t="shared" si="53"/>
        <v>322744.48351239669</v>
      </c>
      <c r="O373" s="238">
        <f>SUMIF(SISTEMA!B:B,A373,SISTEMA!I:I)/J373</f>
        <v>106200</v>
      </c>
      <c r="P373" s="238">
        <f>SUMIF(SISTEMA!B:B,B373,SISTEMA!I:I)</f>
        <v>0</v>
      </c>
      <c r="Q373" s="239">
        <f>O373+P373-15150</f>
        <v>91050</v>
      </c>
      <c r="R373" s="238">
        <f t="shared" si="54"/>
        <v>322744.48351239669</v>
      </c>
      <c r="S373" s="237">
        <f>IFERROR(VLOOKUP(A373,DIF_ANTE!A:D,4,0),"0")/J373</f>
        <v>0</v>
      </c>
      <c r="T373" s="240">
        <f t="shared" si="56"/>
        <v>0</v>
      </c>
      <c r="U373" s="241">
        <f t="shared" si="57"/>
        <v>0</v>
      </c>
      <c r="V373" s="242">
        <f>IFERROR(VLOOKUP(A373,CUSTO!A:C,3,0),VLOOKUP(B373,CUSTO!A:C,3,0))</f>
        <v>3.5446950413223139</v>
      </c>
      <c r="W373" s="242">
        <f t="shared" si="58"/>
        <v>0</v>
      </c>
      <c r="X373" s="245">
        <f t="shared" si="59"/>
        <v>0</v>
      </c>
      <c r="Y373" s="242">
        <f t="shared" si="60"/>
        <v>0</v>
      </c>
      <c r="Z373" s="284" t="s">
        <v>490</v>
      </c>
    </row>
  </sheetData>
  <phoneticPr fontId="4" type="noConversion"/>
  <conditionalFormatting sqref="A357:B362">
    <cfRule type="duplicateValues" dxfId="57" priority="514"/>
  </conditionalFormatting>
  <conditionalFormatting sqref="A363:B363">
    <cfRule type="duplicateValues" dxfId="56" priority="515"/>
  </conditionalFormatting>
  <conditionalFormatting sqref="A364:B368">
    <cfRule type="duplicateValues" dxfId="55" priority="516"/>
  </conditionalFormatting>
  <conditionalFormatting sqref="A369:B369">
    <cfRule type="duplicateValues" dxfId="54" priority="517"/>
  </conditionalFormatting>
  <conditionalFormatting sqref="A370:B370">
    <cfRule type="duplicateValues" dxfId="53" priority="518"/>
  </conditionalFormatting>
  <conditionalFormatting sqref="A371:B372">
    <cfRule type="duplicateValues" dxfId="52" priority="519"/>
  </conditionalFormatting>
  <conditionalFormatting sqref="A374:B1048576 A1:B356">
    <cfRule type="duplicateValues" dxfId="51" priority="520"/>
  </conditionalFormatting>
  <pageMargins left="0.25" right="0.25" top="0.75" bottom="0.75" header="0.3" footer="0.3"/>
  <pageSetup paperSize="9" scale="10" orientation="landscape" r:id="rId1"/>
  <ignoredErrors>
    <ignoredError sqref="J5:J154 J157:J159 J166 J283 J285 J288 J295 J302 J314:J315 J335:J338 J172:J179 J358:J373 J170 J160 J180:J225 J167:J168" calculatedColumn="1"/>
    <ignoredError sqref="Q6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5"/>
  <dimension ref="I2:S23"/>
  <sheetViews>
    <sheetView workbookViewId="0">
      <selection activeCell="J10" sqref="J10"/>
    </sheetView>
  </sheetViews>
  <sheetFormatPr defaultRowHeight="15" x14ac:dyDescent="0.25"/>
  <cols>
    <col min="10" max="10" width="13.7109375" bestFit="1" customWidth="1"/>
    <col min="11" max="11" width="14" bestFit="1" customWidth="1"/>
    <col min="12" max="12" width="11.42578125" bestFit="1" customWidth="1"/>
    <col min="13" max="13" width="12.85546875" bestFit="1" customWidth="1"/>
  </cols>
  <sheetData>
    <row r="2" spans="9:19" x14ac:dyDescent="0.25">
      <c r="L2" t="s">
        <v>291</v>
      </c>
      <c r="M2" t="s">
        <v>292</v>
      </c>
    </row>
    <row r="3" spans="9:19" ht="15.75" thickBot="1" x14ac:dyDescent="0.3">
      <c r="K3" t="s">
        <v>281</v>
      </c>
      <c r="L3" s="12">
        <v>2311041</v>
      </c>
      <c r="M3" s="12">
        <v>2311041</v>
      </c>
    </row>
    <row r="4" spans="9:19" x14ac:dyDescent="0.25">
      <c r="I4" s="340" t="s">
        <v>282</v>
      </c>
      <c r="J4" s="18" t="s">
        <v>283</v>
      </c>
      <c r="K4" s="14">
        <f>1460160*3</f>
        <v>4380480</v>
      </c>
      <c r="L4" s="343">
        <f>SUM(K4:K6)</f>
        <v>11681280</v>
      </c>
      <c r="M4" s="343">
        <f>SUM(L4:L6)</f>
        <v>11681280</v>
      </c>
    </row>
    <row r="5" spans="9:19" x14ac:dyDescent="0.25">
      <c r="I5" s="341"/>
      <c r="J5" t="s">
        <v>284</v>
      </c>
      <c r="K5" s="15">
        <f>1460160*2</f>
        <v>2920320</v>
      </c>
      <c r="L5" s="341"/>
      <c r="M5" s="341"/>
    </row>
    <row r="6" spans="9:19" ht="15.75" thickBot="1" x14ac:dyDescent="0.3">
      <c r="I6" s="342"/>
      <c r="J6" s="19" t="s">
        <v>285</v>
      </c>
      <c r="K6" s="21">
        <f>1460160*3</f>
        <v>4380480</v>
      </c>
      <c r="L6" s="341"/>
      <c r="M6" s="341"/>
    </row>
    <row r="7" spans="9:19" x14ac:dyDescent="0.25">
      <c r="I7" s="340" t="s">
        <v>287</v>
      </c>
      <c r="J7" s="18" t="s">
        <v>288</v>
      </c>
      <c r="K7" s="16">
        <v>4929395</v>
      </c>
      <c r="L7" s="343">
        <f>SUM(K7:K9)</f>
        <v>11807538</v>
      </c>
      <c r="M7" s="12">
        <f>4916976+17762</f>
        <v>4934738</v>
      </c>
    </row>
    <row r="8" spans="9:19" x14ac:dyDescent="0.25">
      <c r="I8" s="341"/>
      <c r="J8" t="s">
        <v>284</v>
      </c>
      <c r="K8" s="17">
        <v>1593143</v>
      </c>
      <c r="L8" s="341"/>
      <c r="M8" s="12">
        <f>1588356+6231</f>
        <v>1594587</v>
      </c>
    </row>
    <row r="9" spans="9:19" ht="15.75" thickBot="1" x14ac:dyDescent="0.3">
      <c r="I9" s="342"/>
      <c r="J9" s="19" t="s">
        <v>285</v>
      </c>
      <c r="K9" s="20">
        <v>5285000</v>
      </c>
      <c r="L9" s="341"/>
      <c r="M9" s="12">
        <f>4641756+16653</f>
        <v>4658409</v>
      </c>
    </row>
    <row r="10" spans="9:19" x14ac:dyDescent="0.25">
      <c r="K10" t="s">
        <v>289</v>
      </c>
      <c r="L10" s="13">
        <f>L3+L4-L7</f>
        <v>2184783</v>
      </c>
      <c r="M10" s="13">
        <f>M3+M4-M7-M8-M9</f>
        <v>2804587</v>
      </c>
    </row>
    <row r="11" spans="9:19" x14ac:dyDescent="0.25">
      <c r="K11" t="s">
        <v>290</v>
      </c>
      <c r="L11" s="13">
        <v>3047780</v>
      </c>
    </row>
    <row r="14" spans="9:19" x14ac:dyDescent="0.25">
      <c r="K14" t="s">
        <v>281</v>
      </c>
      <c r="L14" s="12">
        <v>12830</v>
      </c>
      <c r="M14">
        <v>723648</v>
      </c>
      <c r="Q14" t="s">
        <v>283</v>
      </c>
      <c r="R14" t="s">
        <v>298</v>
      </c>
      <c r="S14" t="s">
        <v>286</v>
      </c>
    </row>
    <row r="15" spans="9:19" x14ac:dyDescent="0.25">
      <c r="K15" t="s">
        <v>294</v>
      </c>
      <c r="L15" s="12">
        <v>66340</v>
      </c>
      <c r="M15">
        <v>341760</v>
      </c>
      <c r="Q15">
        <v>74826</v>
      </c>
      <c r="R15">
        <v>50448</v>
      </c>
      <c r="S15">
        <v>109824</v>
      </c>
    </row>
    <row r="16" spans="9:19" x14ac:dyDescent="0.25">
      <c r="K16" t="s">
        <v>293</v>
      </c>
      <c r="L16" s="12">
        <v>53770</v>
      </c>
      <c r="M16" s="22">
        <v>291655</v>
      </c>
      <c r="N16">
        <v>298428</v>
      </c>
      <c r="O16">
        <f>M16-N16</f>
        <v>-6773</v>
      </c>
      <c r="Q16">
        <v>188964</v>
      </c>
      <c r="R16">
        <v>73944</v>
      </c>
      <c r="S16">
        <v>198246</v>
      </c>
    </row>
    <row r="17" spans="11:19" x14ac:dyDescent="0.25">
      <c r="K17" t="s">
        <v>295</v>
      </c>
      <c r="L17" s="13">
        <f>L14+L15-L16</f>
        <v>25400</v>
      </c>
      <c r="M17">
        <f>M14+M15-M16</f>
        <v>773753</v>
      </c>
      <c r="Q17">
        <v>8478</v>
      </c>
      <c r="R17">
        <v>12342</v>
      </c>
      <c r="S17">
        <v>13976</v>
      </c>
    </row>
    <row r="18" spans="11:19" x14ac:dyDescent="0.25">
      <c r="K18" t="s">
        <v>294</v>
      </c>
      <c r="L18" s="13">
        <v>28070</v>
      </c>
      <c r="M18">
        <v>0</v>
      </c>
      <c r="Q18">
        <v>26160</v>
      </c>
      <c r="R18">
        <v>42078</v>
      </c>
      <c r="S18">
        <v>50784</v>
      </c>
    </row>
    <row r="19" spans="11:19" x14ac:dyDescent="0.25">
      <c r="K19" t="s">
        <v>293</v>
      </c>
      <c r="L19" s="13">
        <v>33510</v>
      </c>
      <c r="M19" s="22">
        <v>179241</v>
      </c>
      <c r="N19">
        <v>178812</v>
      </c>
      <c r="O19">
        <f>M19-N19</f>
        <v>429</v>
      </c>
      <c r="P19" t="s">
        <v>297</v>
      </c>
      <c r="Q19">
        <f>SUM(Q15:Q18)</f>
        <v>298428</v>
      </c>
      <c r="R19">
        <f>SUM(R15:R18)</f>
        <v>178812</v>
      </c>
      <c r="S19">
        <f>SUM(S15:S18)</f>
        <v>372830</v>
      </c>
    </row>
    <row r="20" spans="11:19" x14ac:dyDescent="0.25">
      <c r="K20" t="s">
        <v>296</v>
      </c>
      <c r="L20" s="13">
        <f>L17+L18-L19</f>
        <v>19960</v>
      </c>
      <c r="M20">
        <f>M17+M18-M19</f>
        <v>594512</v>
      </c>
    </row>
    <row r="21" spans="11:19" x14ac:dyDescent="0.25">
      <c r="K21" t="s">
        <v>294</v>
      </c>
      <c r="L21" s="13">
        <v>70440</v>
      </c>
      <c r="M21">
        <v>0</v>
      </c>
    </row>
    <row r="22" spans="11:19" x14ac:dyDescent="0.25">
      <c r="K22" t="s">
        <v>293</v>
      </c>
      <c r="L22" s="13">
        <v>72300</v>
      </c>
      <c r="M22" s="22">
        <f>433062-59808</f>
        <v>373254</v>
      </c>
      <c r="N22">
        <v>372830</v>
      </c>
      <c r="O22">
        <f>M22-N22</f>
        <v>424</v>
      </c>
    </row>
    <row r="23" spans="11:19" x14ac:dyDescent="0.25">
      <c r="K23" t="s">
        <v>289</v>
      </c>
      <c r="L23" s="13">
        <f>L20+L21-L22</f>
        <v>18100</v>
      </c>
      <c r="M23">
        <f>M20-M22+M21</f>
        <v>221258</v>
      </c>
    </row>
  </sheetData>
  <mergeCells count="5">
    <mergeCell ref="I4:I6"/>
    <mergeCell ref="I7:I9"/>
    <mergeCell ref="L4:L6"/>
    <mergeCell ref="L7:L9"/>
    <mergeCell ref="M4:M6"/>
  </mergeCells>
  <phoneticPr fontId="4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16E8-E6E9-4E2C-89F7-7C06E9C85EE5}">
  <sheetPr codeName="Planilha14">
    <tabColor theme="9"/>
  </sheetPr>
  <dimension ref="A1:X370"/>
  <sheetViews>
    <sheetView showGridLines="0" zoomScaleNormal="100" workbookViewId="0">
      <pane ySplit="4" topLeftCell="A5" activePane="bottomLeft" state="frozen"/>
      <selection pane="bottomLeft" activeCell="C13" sqref="C13"/>
    </sheetView>
  </sheetViews>
  <sheetFormatPr defaultColWidth="9" defaultRowHeight="15" x14ac:dyDescent="0.25"/>
  <cols>
    <col min="1" max="2" width="9.7109375" style="38" customWidth="1"/>
    <col min="3" max="3" width="36.5703125" customWidth="1"/>
    <col min="4" max="4" width="11" customWidth="1"/>
    <col min="5" max="5" width="11" hidden="1" customWidth="1"/>
    <col min="6" max="6" width="13.7109375" hidden="1" customWidth="1"/>
    <col min="7" max="7" width="18.5703125" hidden="1" customWidth="1"/>
    <col min="8" max="8" width="11.5703125" hidden="1" customWidth="1"/>
    <col min="9" max="9" width="14.85546875" hidden="1" customWidth="1"/>
    <col min="10" max="10" width="16.140625" hidden="1" customWidth="1"/>
    <col min="11" max="11" width="13.7109375" hidden="1" customWidth="1"/>
    <col min="12" max="12" width="17" bestFit="1" customWidth="1"/>
    <col min="13" max="13" width="11" hidden="1" customWidth="1"/>
    <col min="14" max="14" width="10" hidden="1" customWidth="1"/>
    <col min="15" max="15" width="16.7109375" customWidth="1"/>
    <col min="16" max="16" width="11" hidden="1" customWidth="1"/>
    <col min="17" max="17" width="11.7109375" customWidth="1"/>
    <col min="18" max="18" width="11.7109375" style="78" customWidth="1"/>
    <col min="19" max="19" width="11.7109375" style="1" customWidth="1"/>
    <col min="20" max="20" width="12.7109375" style="1" customWidth="1"/>
    <col min="21" max="21" width="14.5703125" style="1" bestFit="1" customWidth="1"/>
    <col min="22" max="22" width="12.42578125" customWidth="1"/>
    <col min="23" max="23" width="14" customWidth="1"/>
    <col min="24" max="24" width="58.42578125" style="10" customWidth="1"/>
  </cols>
  <sheetData>
    <row r="1" spans="1:24" ht="25.5" x14ac:dyDescent="0.25">
      <c r="L1" s="43" t="s">
        <v>301</v>
      </c>
      <c r="M1" s="31"/>
      <c r="N1" s="27"/>
      <c r="O1" s="43" t="s">
        <v>302</v>
      </c>
      <c r="P1" s="31"/>
      <c r="Q1" s="31"/>
      <c r="T1" s="43" t="s">
        <v>418</v>
      </c>
      <c r="U1" s="43" t="s">
        <v>374</v>
      </c>
      <c r="V1" s="43" t="s">
        <v>375</v>
      </c>
      <c r="W1" s="31"/>
    </row>
    <row r="2" spans="1:24" x14ac:dyDescent="0.25">
      <c r="L2" s="32">
        <f>SUBTOTAL(9,BASE_CONCILI12[CUSTO FÍSICO])</f>
        <v>207493.66472874669</v>
      </c>
      <c r="M2" s="28"/>
      <c r="O2" s="32">
        <f>SUBTOTAL(9,BASE_CONCILI12[CUSTO SISTEMA])</f>
        <v>0</v>
      </c>
      <c r="P2" s="29"/>
      <c r="Q2" s="29"/>
      <c r="S2" s="23"/>
      <c r="T2" s="44">
        <f>(COUNTIF(BASE_CONCILI12[30/jun],"&gt;0")-COUNTIF(BASE_CONCILI12[ACURACIDADE],"&gt;1,05")-COUNTIF(BASE_CONCILI12[ACURACIDADE],"&lt;0,95"))/COUNTIF(BASE_CONCILI12[30/jun],"&gt;0")</f>
        <v>1</v>
      </c>
      <c r="U2" s="32">
        <f>SUBTOTAL(9,BASE_CONCILI12[CUSTO DIVERGÊNCIA])</f>
        <v>0</v>
      </c>
      <c r="V2" s="44" t="e">
        <f>U2/O2</f>
        <v>#DIV/0!</v>
      </c>
      <c r="W2" s="55"/>
      <c r="X2" s="25"/>
    </row>
    <row r="3" spans="1:24" ht="6" customHeight="1" x14ac:dyDescent="0.25">
      <c r="V3" s="24"/>
      <c r="W3" s="24"/>
    </row>
    <row r="4" spans="1:24" s="1" customFormat="1" ht="22.5" x14ac:dyDescent="0.25">
      <c r="A4" s="3" t="s">
        <v>918</v>
      </c>
      <c r="B4" s="3" t="s">
        <v>919</v>
      </c>
      <c r="C4" s="4" t="s">
        <v>459</v>
      </c>
      <c r="D4" s="6" t="s">
        <v>2</v>
      </c>
      <c r="E4" s="8" t="s">
        <v>534</v>
      </c>
      <c r="F4" s="4" t="s">
        <v>103</v>
      </c>
      <c r="G4" s="6" t="s">
        <v>104</v>
      </c>
      <c r="H4" s="4" t="s">
        <v>107</v>
      </c>
      <c r="I4" s="4" t="s">
        <v>3</v>
      </c>
      <c r="J4" s="4" t="s">
        <v>7</v>
      </c>
      <c r="K4" s="4" t="s">
        <v>4</v>
      </c>
      <c r="L4" s="8" t="s">
        <v>507</v>
      </c>
      <c r="M4" s="8" t="s">
        <v>379</v>
      </c>
      <c r="N4" s="8" t="s">
        <v>458</v>
      </c>
      <c r="O4" s="4" t="s">
        <v>238</v>
      </c>
      <c r="P4" s="4" t="s">
        <v>380</v>
      </c>
      <c r="Q4" s="4" t="s">
        <v>366</v>
      </c>
      <c r="R4" s="79" t="s">
        <v>367</v>
      </c>
      <c r="S4" s="5" t="s">
        <v>381</v>
      </c>
      <c r="T4" s="5" t="s">
        <v>492</v>
      </c>
      <c r="U4" s="5" t="s">
        <v>300</v>
      </c>
      <c r="V4" s="5" t="s">
        <v>114</v>
      </c>
      <c r="W4" s="5" t="s">
        <v>382</v>
      </c>
      <c r="X4" s="5" t="s">
        <v>1</v>
      </c>
    </row>
    <row r="5" spans="1:24" x14ac:dyDescent="0.25">
      <c r="A5" s="72">
        <v>55</v>
      </c>
      <c r="B5" s="72"/>
      <c r="C5" s="2" t="s">
        <v>82</v>
      </c>
      <c r="D5" s="37" t="s">
        <v>222</v>
      </c>
      <c r="E5" s="26" t="e">
        <f>VLOOKUP(BASE_CONCILI12[[#This Row],[CÓD. 
SAIB]],CONT_ANTE!A:D,4,0)</f>
        <v>#N/A</v>
      </c>
      <c r="F5" s="26" t="e">
        <f>SUMIF(#REF!,BASE_CONCILI12[[#This Row],[CÓD. 
SAIB]],#REF!)</f>
        <v>#REF!</v>
      </c>
      <c r="G5" s="26" t="e">
        <f>SUMIF(#REF!,BASE_CONCILI12[[#This Row],[CÓD. 
SAIB]],#REF!)</f>
        <v>#REF!</v>
      </c>
      <c r="H5" s="26" t="e">
        <f>BASE_CONCILI12[[#This Row],[CONSUMO REAL]]-BASE_CONCILI12[[#This Row],[CONSUMO TEORICO]]</f>
        <v>#REF!</v>
      </c>
      <c r="I5" s="26" t="e">
        <f>SUMIF(#REF!,BASE_CONCILI12[[#This Row],[CÓD. 
SAIB]],#REF!)</f>
        <v>#REF!</v>
      </c>
      <c r="J5" s="26" t="e">
        <f>SUMIF(#REF!,BASE_CONCILI12[[#This Row],[CÓD. 
SAIB]],#REF!)</f>
        <v>#REF!</v>
      </c>
      <c r="K5" s="26" t="e">
        <f>BASE_CONCILI12[[#This Row],[30/mai]]+BASE_CONCILI12[[#This Row],[RECEBIMENTO]]-BASE_CONCILI12[[#This Row],[TRANSFERÊNCIA]]-BASE_CONCILI12[[#This Row],[CONSUMO REAL]]</f>
        <v>#N/A</v>
      </c>
      <c r="L5" s="7">
        <f>IFERROR(VLOOKUP(BASE_CONCILI12[[#This Row],[CÓD. 
SAIB]],BASE_CONTAG[[LAVRE]:[CONTAGEM FINAL]],7,0),0)</f>
        <v>117.84</v>
      </c>
      <c r="M5" s="7">
        <f>IFERROR(SUM(BASE_CONCILI12[[#This Row],[30/jun]]*BASE_CONCILI12[[#This Row],[CUSTO MP (UN)]]),0)</f>
        <v>0</v>
      </c>
      <c r="N5" s="7">
        <f>IFERROR(VLOOKUP(BASE_CONCILI12[[#This Row],[CÓD. 
SAIB]],BASE_CONTAG[],5,0),"")</f>
        <v>117.84</v>
      </c>
      <c r="O5" s="7" t="e">
        <f>SUMIF(SISTEMA!#REF!,BASE_CONCILI12[[#This Row],[CÓD. 
SAIB]],SISTEMA!#REF!)</f>
        <v>#REF!</v>
      </c>
      <c r="P5" s="30">
        <f>IFERROR(SUM(BASE_CONCILI12[[#This Row],[SISTEMA]]*BASE_CONCILI12[[#This Row],[CUSTO MP (UN)]]),0)</f>
        <v>0</v>
      </c>
      <c r="Q5" s="46" t="str">
        <f>IFERROR(VLOOKUP(BASE_CONCILI12[[#This Row],[CÓD. 
SAIB]],BASE_DIFERENÇA[],4,0),"0")</f>
        <v>0</v>
      </c>
      <c r="R5" s="75" t="e">
        <f>BASE_CONCILI12[[#This Row],[30/jun]]-BASE_CONCILI12[[#This Row],[SISTEMA]]</f>
        <v>#REF!</v>
      </c>
      <c r="S5" s="47" t="str">
        <f>IFERROR(BASE_CONCILI12[[#This Row],[DIFERENÇA ANTERIOR]]-BASE_CONCILI12[[#This Row],[DIFERENÇA ATUAL]],"-")</f>
        <v>-</v>
      </c>
      <c r="T5" s="48" t="e">
        <f>VLOOKUP(BASE_CONCILI12[[#This Row],[CÓD. 
SAIB]],CUSTO!#REF!,3,0)</f>
        <v>#REF!</v>
      </c>
      <c r="U5" s="48">
        <f>IFERROR(SUM(BASE_CONCILI12[[#This Row],[DIFERENÇA ATUAL]]*BASE_CONCILI12[[#This Row],[CUSTO MP (UN)]]),0)</f>
        <v>0</v>
      </c>
      <c r="V5" s="96" t="str">
        <f>IFERROR(BASE_CONCILI12[[#This Row],[30/jun]]/BASE_CONCILI12[[#This Row],[SISTEMA]],"")</f>
        <v/>
      </c>
      <c r="W5" s="48" t="str">
        <f>IFERROR(BASE_CONCILI12[[#This Row],[DIFERENÇA MÊS]]*BASE_CONCILI12[[#This Row],[CUSTO MP (UN)]],"-")</f>
        <v>-</v>
      </c>
      <c r="X5" s="49" t="s">
        <v>490</v>
      </c>
    </row>
    <row r="6" spans="1:24" x14ac:dyDescent="0.25">
      <c r="A6" s="72">
        <v>31395</v>
      </c>
      <c r="B6" s="72"/>
      <c r="C6" s="2" t="s">
        <v>146</v>
      </c>
      <c r="D6" s="41" t="s">
        <v>223</v>
      </c>
      <c r="E6" s="26" t="e">
        <f>VLOOKUP(BASE_CONCILI12[[#This Row],[CÓD. 
SAIB]],CONT_ANTE!A:D,4,0)</f>
        <v>#N/A</v>
      </c>
      <c r="F6" s="26" t="e">
        <f>SUMIF(#REF!,BASE_CONCILI12[[#This Row],[CÓD. 
SAIB]],#REF!)</f>
        <v>#REF!</v>
      </c>
      <c r="G6" s="26" t="e">
        <f>SUMIF(#REF!,BASE_CONCILI12[[#This Row],[CÓD. 
SAIB]],#REF!)</f>
        <v>#REF!</v>
      </c>
      <c r="H6" s="26" t="e">
        <f>BASE_CONCILI12[[#This Row],[CONSUMO REAL]]-BASE_CONCILI12[[#This Row],[CONSUMO TEORICO]]</f>
        <v>#REF!</v>
      </c>
      <c r="I6" s="26" t="e">
        <f>SUMIF(#REF!,BASE_CONCILI12[[#This Row],[CÓD. 
SAIB]],#REF!)</f>
        <v>#REF!</v>
      </c>
      <c r="J6" s="26" t="e">
        <f>SUMIF(#REF!,BASE_CONCILI12[[#This Row],[CÓD. 
SAIB]],#REF!)</f>
        <v>#REF!</v>
      </c>
      <c r="K6" s="26" t="e">
        <f>BASE_CONCILI12[[#This Row],[30/mai]]+BASE_CONCILI12[[#This Row],[RECEBIMENTO]]-BASE_CONCILI12[[#This Row],[TRANSFERÊNCIA]]-BASE_CONCILI12[[#This Row],[CONSUMO REAL]]</f>
        <v>#N/A</v>
      </c>
      <c r="L6" s="7">
        <f>IFERROR(VLOOKUP(BASE_CONCILI12[[#This Row],[CÓD. 
SAIB]],BASE_CONTAG[[LAVRE]:[CONTAGEM FINAL]],7,0),0)</f>
        <v>84</v>
      </c>
      <c r="M6" s="7">
        <f>IFERROR(SUM(BASE_CONCILI12[[#This Row],[30/jun]]*BASE_CONCILI12[[#This Row],[CUSTO MP (UN)]]),0)</f>
        <v>0</v>
      </c>
      <c r="N6" s="7">
        <f>IFERROR(VLOOKUP(BASE_CONCILI12[[#This Row],[CÓD. 
SAIB]],BASE_CONTAG[],5,0),"")</f>
        <v>84</v>
      </c>
      <c r="O6" s="7" t="e">
        <f>SUMIF(SISTEMA!#REF!,BASE_CONCILI12[[#This Row],[CÓD. 
SAIB]],SISTEMA!#REF!)</f>
        <v>#REF!</v>
      </c>
      <c r="P6" s="30">
        <f>IFERROR(SUM(BASE_CONCILI12[[#This Row],[SISTEMA]]*BASE_CONCILI12[[#This Row],[CUSTO MP (UN)]]),0)</f>
        <v>0</v>
      </c>
      <c r="Q6" s="46" t="str">
        <f>IFERROR(VLOOKUP(BASE_CONCILI12[[#This Row],[CÓD. 
SAIB]],BASE_DIFERENÇA[],4,0),"0")</f>
        <v>0</v>
      </c>
      <c r="R6" s="75" t="e">
        <f>BASE_CONCILI12[[#This Row],[30/jun]]-BASE_CONCILI12[[#This Row],[SISTEMA]]</f>
        <v>#REF!</v>
      </c>
      <c r="S6" s="47" t="str">
        <f>IFERROR(BASE_CONCILI12[[#This Row],[DIFERENÇA ANTERIOR]]-BASE_CONCILI12[[#This Row],[DIFERENÇA ATUAL]],"-")</f>
        <v>-</v>
      </c>
      <c r="T6" s="48" t="e">
        <f>VLOOKUP(BASE_CONCILI12[[#This Row],[CÓD. 
SAIB]],CUSTO!#REF!,3,0)</f>
        <v>#REF!</v>
      </c>
      <c r="U6" s="48">
        <f>IFERROR(SUM(BASE_CONCILI12[[#This Row],[DIFERENÇA ATUAL]]*BASE_CONCILI12[[#This Row],[CUSTO MP (UN)]]),0)</f>
        <v>0</v>
      </c>
      <c r="V6" s="86" t="str">
        <f>IFERROR(BASE_CONCILI12[[#This Row],[30/jun]]/BASE_CONCILI12[[#This Row],[SISTEMA]],"")</f>
        <v/>
      </c>
      <c r="W6" s="48" t="str">
        <f>IFERROR(BASE_CONCILI12[[#This Row],[DIFERENÇA MÊS]]*BASE_CONCILI12[[#This Row],[CUSTO MP (UN)]],"-")</f>
        <v>-</v>
      </c>
      <c r="X6" s="49" t="s">
        <v>490</v>
      </c>
    </row>
    <row r="7" spans="1:24" x14ac:dyDescent="0.25">
      <c r="A7" s="72">
        <v>31352</v>
      </c>
      <c r="B7" s="72"/>
      <c r="C7" s="2" t="s">
        <v>115</v>
      </c>
      <c r="D7" s="37" t="s">
        <v>219</v>
      </c>
      <c r="E7" s="26" t="e">
        <f>VLOOKUP(BASE_CONCILI12[[#This Row],[CÓD. 
SAIB]],CONT_ANTE!A:D,4,0)</f>
        <v>#N/A</v>
      </c>
      <c r="F7" s="26" t="e">
        <f>SUMIF(#REF!,BASE_CONCILI12[[#This Row],[CÓD. 
SAIB]],#REF!)</f>
        <v>#REF!</v>
      </c>
      <c r="G7" s="26" t="e">
        <f>SUMIF(#REF!,BASE_CONCILI12[[#This Row],[CÓD. 
SAIB]],#REF!)</f>
        <v>#REF!</v>
      </c>
      <c r="H7" s="26" t="e">
        <f>BASE_CONCILI12[[#This Row],[CONSUMO REAL]]-BASE_CONCILI12[[#This Row],[CONSUMO TEORICO]]</f>
        <v>#REF!</v>
      </c>
      <c r="I7" s="26" t="e">
        <f>SUMIF(#REF!,BASE_CONCILI12[[#This Row],[CÓD. 
SAIB]],#REF!)</f>
        <v>#REF!</v>
      </c>
      <c r="J7" s="26" t="e">
        <f>SUMIF(#REF!,BASE_CONCILI12[[#This Row],[CÓD. 
SAIB]],#REF!)</f>
        <v>#REF!</v>
      </c>
      <c r="K7" s="26" t="e">
        <f>BASE_CONCILI12[[#This Row],[30/mai]]+BASE_CONCILI12[[#This Row],[RECEBIMENTO]]-BASE_CONCILI12[[#This Row],[TRANSFERÊNCIA]]-BASE_CONCILI12[[#This Row],[CONSUMO REAL]]</f>
        <v>#N/A</v>
      </c>
      <c r="L7" s="7">
        <f>IFERROR(VLOOKUP(BASE_CONCILI12[[#This Row],[CÓD. 
SAIB]],BASE_CONTAG[[LAVRE]:[CONTAGEM FINAL]],7,0),0)</f>
        <v>0</v>
      </c>
      <c r="M7" s="7">
        <f>IFERROR(SUM(BASE_CONCILI12[[#This Row],[30/jun]]*BASE_CONCILI12[[#This Row],[CUSTO MP (UN)]]),0)</f>
        <v>0</v>
      </c>
      <c r="N7" s="7">
        <f>IFERROR(VLOOKUP(BASE_CONCILI12[[#This Row],[CÓD. 
SAIB]],BASE_CONTAG[],5,0),"")</f>
        <v>0</v>
      </c>
      <c r="O7" s="7" t="e">
        <f>SUMIF(SISTEMA!#REF!,BASE_CONCILI12[[#This Row],[CÓD. 
SAIB]],SISTEMA!#REF!)</f>
        <v>#REF!</v>
      </c>
      <c r="P7" s="30">
        <f>IFERROR(SUM(BASE_CONCILI12[[#This Row],[SISTEMA]]*BASE_CONCILI12[[#This Row],[CUSTO MP (UN)]]),0)</f>
        <v>0</v>
      </c>
      <c r="Q7" s="46" t="str">
        <f>IFERROR(VLOOKUP(BASE_CONCILI12[[#This Row],[CÓD. 
SAIB]],BASE_DIFERENÇA[],4,0),"0")</f>
        <v>0</v>
      </c>
      <c r="R7" s="75" t="e">
        <f>BASE_CONCILI12[[#This Row],[30/jun]]-BASE_CONCILI12[[#This Row],[SISTEMA]]</f>
        <v>#REF!</v>
      </c>
      <c r="S7" s="47" t="str">
        <f>IFERROR(BASE_CONCILI12[[#This Row],[DIFERENÇA ANTERIOR]]-BASE_CONCILI12[[#This Row],[DIFERENÇA ATUAL]],"-")</f>
        <v>-</v>
      </c>
      <c r="T7" s="48" t="e">
        <f>VLOOKUP(BASE_CONCILI12[[#This Row],[CÓD. 
SAIB]],CUSTO!#REF!,3,0)</f>
        <v>#REF!</v>
      </c>
      <c r="U7" s="48">
        <f>IFERROR(SUM(BASE_CONCILI12[[#This Row],[DIFERENÇA ATUAL]]*BASE_CONCILI12[[#This Row],[CUSTO MP (UN)]]),0)</f>
        <v>0</v>
      </c>
      <c r="V7" s="86" t="str">
        <f>IFERROR(BASE_CONCILI12[[#This Row],[30/jun]]/BASE_CONCILI12[[#This Row],[SISTEMA]],"")</f>
        <v/>
      </c>
      <c r="W7" s="48" t="str">
        <f>IFERROR(BASE_CONCILI12[[#This Row],[DIFERENÇA MÊS]]*BASE_CONCILI12[[#This Row],[CUSTO MP (UN)]],"-")</f>
        <v>-</v>
      </c>
      <c r="X7" s="49" t="s">
        <v>490</v>
      </c>
    </row>
    <row r="8" spans="1:24" x14ac:dyDescent="0.25">
      <c r="A8" s="72">
        <v>2089</v>
      </c>
      <c r="B8" s="72"/>
      <c r="C8" s="2" t="s">
        <v>118</v>
      </c>
      <c r="D8" s="37" t="s">
        <v>219</v>
      </c>
      <c r="E8" s="26" t="e">
        <f>VLOOKUP(BASE_CONCILI12[[#This Row],[CÓD. 
SAIB]],CONT_ANTE!A:D,4,0)</f>
        <v>#N/A</v>
      </c>
      <c r="F8" s="26" t="e">
        <f>SUMIF(#REF!,BASE_CONCILI12[[#This Row],[CÓD. 
SAIB]],#REF!)</f>
        <v>#REF!</v>
      </c>
      <c r="G8" s="26" t="e">
        <f>SUMIF(#REF!,BASE_CONCILI12[[#This Row],[CÓD. 
SAIB]],#REF!)</f>
        <v>#REF!</v>
      </c>
      <c r="H8" s="26" t="e">
        <f>BASE_CONCILI12[[#This Row],[CONSUMO REAL]]-BASE_CONCILI12[[#This Row],[CONSUMO TEORICO]]</f>
        <v>#REF!</v>
      </c>
      <c r="I8" s="26" t="e">
        <f>SUMIF(#REF!,BASE_CONCILI12[[#This Row],[CÓD. 
SAIB]],#REF!)</f>
        <v>#REF!</v>
      </c>
      <c r="J8" s="26" t="e">
        <f>SUMIF(#REF!,BASE_CONCILI12[[#This Row],[CÓD. 
SAIB]],#REF!)</f>
        <v>#REF!</v>
      </c>
      <c r="K8" s="26" t="e">
        <f>BASE_CONCILI12[[#This Row],[30/mai]]+BASE_CONCILI12[[#This Row],[RECEBIMENTO]]-BASE_CONCILI12[[#This Row],[TRANSFERÊNCIA]]-BASE_CONCILI12[[#This Row],[CONSUMO REAL]]</f>
        <v>#N/A</v>
      </c>
      <c r="L8" s="7">
        <f>IFERROR(VLOOKUP(BASE_CONCILI12[[#This Row],[CÓD. 
SAIB]],BASE_CONTAG[[LAVRE]:[CONTAGEM FINAL]],7,0),0)</f>
        <v>0</v>
      </c>
      <c r="M8" s="7">
        <f>IFERROR(SUM(BASE_CONCILI12[[#This Row],[30/jun]]*BASE_CONCILI12[[#This Row],[CUSTO MP (UN)]]),0)</f>
        <v>0</v>
      </c>
      <c r="N8" s="7" t="str">
        <f>IFERROR(VLOOKUP(BASE_CONCILI12[[#This Row],[CÓD. 
SAIB]],BASE_CONTAG[],5,0),"")</f>
        <v/>
      </c>
      <c r="O8" s="7" t="e">
        <f>SUMIF(SISTEMA!#REF!,BASE_CONCILI12[[#This Row],[CÓD. 
SAIB]],SISTEMA!#REF!)</f>
        <v>#REF!</v>
      </c>
      <c r="P8" s="30">
        <f>IFERROR(SUM(BASE_CONCILI12[[#This Row],[SISTEMA]]*BASE_CONCILI12[[#This Row],[CUSTO MP (UN)]]),0)</f>
        <v>0</v>
      </c>
      <c r="Q8" s="46" t="str">
        <f>IFERROR(VLOOKUP(BASE_CONCILI12[[#This Row],[CÓD. 
SAIB]],BASE_DIFERENÇA[],4,0),"0")</f>
        <v>0</v>
      </c>
      <c r="R8" s="75" t="e">
        <f>BASE_CONCILI12[[#This Row],[30/jun]]-BASE_CONCILI12[[#This Row],[SISTEMA]]</f>
        <v>#REF!</v>
      </c>
      <c r="S8" s="47" t="str">
        <f>IFERROR(BASE_CONCILI12[[#This Row],[DIFERENÇA ANTERIOR]]-BASE_CONCILI12[[#This Row],[DIFERENÇA ATUAL]],"-")</f>
        <v>-</v>
      </c>
      <c r="T8" s="48" t="e">
        <f>VLOOKUP(BASE_CONCILI12[[#This Row],[CÓD. 
SAIB]],CUSTO!#REF!,3,0)</f>
        <v>#REF!</v>
      </c>
      <c r="U8" s="48">
        <f>IFERROR(SUM(BASE_CONCILI12[[#This Row],[DIFERENÇA ATUAL]]*BASE_CONCILI12[[#This Row],[CUSTO MP (UN)]]),0)</f>
        <v>0</v>
      </c>
      <c r="V8" s="86" t="str">
        <f>IFERROR(BASE_CONCILI12[[#This Row],[30/jun]]/BASE_CONCILI12[[#This Row],[SISTEMA]],"")</f>
        <v/>
      </c>
      <c r="W8" s="48" t="str">
        <f>IFERROR(BASE_CONCILI12[[#This Row],[DIFERENÇA MÊS]]*BASE_CONCILI12[[#This Row],[CUSTO MP (UN)]],"-")</f>
        <v>-</v>
      </c>
      <c r="X8" s="49" t="s">
        <v>490</v>
      </c>
    </row>
    <row r="9" spans="1:24" x14ac:dyDescent="0.25">
      <c r="A9" s="72">
        <v>31351</v>
      </c>
      <c r="B9" s="72"/>
      <c r="C9" s="2" t="s">
        <v>119</v>
      </c>
      <c r="D9" s="37" t="s">
        <v>219</v>
      </c>
      <c r="E9" s="26" t="e">
        <f>VLOOKUP(BASE_CONCILI12[[#This Row],[CÓD. 
SAIB]],CONT_ANTE!A:D,4,0)</f>
        <v>#N/A</v>
      </c>
      <c r="F9" s="26" t="e">
        <f>SUMIF(#REF!,BASE_CONCILI12[[#This Row],[CÓD. 
SAIB]],#REF!)</f>
        <v>#REF!</v>
      </c>
      <c r="G9" s="26" t="e">
        <f>SUMIF(#REF!,BASE_CONCILI12[[#This Row],[CÓD. 
SAIB]],#REF!)</f>
        <v>#REF!</v>
      </c>
      <c r="H9" s="26" t="e">
        <f>BASE_CONCILI12[[#This Row],[CONSUMO REAL]]-BASE_CONCILI12[[#This Row],[CONSUMO TEORICO]]</f>
        <v>#REF!</v>
      </c>
      <c r="I9" s="26" t="e">
        <f>SUMIF(#REF!,BASE_CONCILI12[[#This Row],[CÓD. 
SAIB]],#REF!)</f>
        <v>#REF!</v>
      </c>
      <c r="J9" s="26" t="e">
        <f>SUMIF(#REF!,BASE_CONCILI12[[#This Row],[CÓD. 
SAIB]],#REF!)</f>
        <v>#REF!</v>
      </c>
      <c r="K9" s="26" t="e">
        <f>BASE_CONCILI12[[#This Row],[30/mai]]+BASE_CONCILI12[[#This Row],[RECEBIMENTO]]-BASE_CONCILI12[[#This Row],[TRANSFERÊNCIA]]-BASE_CONCILI12[[#This Row],[CONSUMO REAL]]</f>
        <v>#N/A</v>
      </c>
      <c r="L9" s="7">
        <f>IFERROR(VLOOKUP(BASE_CONCILI12[[#This Row],[CÓD. 
SAIB]],BASE_CONTAG[[LAVRE]:[CONTAGEM FINAL]],7,0),0)</f>
        <v>0</v>
      </c>
      <c r="M9" s="7">
        <f>IFERROR(SUM(BASE_CONCILI12[[#This Row],[30/jun]]*BASE_CONCILI12[[#This Row],[CUSTO MP (UN)]]),0)</f>
        <v>0</v>
      </c>
      <c r="N9" s="7">
        <f>IFERROR(VLOOKUP(BASE_CONCILI12[[#This Row],[CÓD. 
SAIB]],BASE_CONTAG[],5,0),"")</f>
        <v>0</v>
      </c>
      <c r="O9" s="7" t="e">
        <f>SUMIF(SISTEMA!#REF!,BASE_CONCILI12[[#This Row],[CÓD. 
SAIB]],SISTEMA!#REF!)</f>
        <v>#REF!</v>
      </c>
      <c r="P9" s="30">
        <f>IFERROR(SUM(BASE_CONCILI12[[#This Row],[SISTEMA]]*BASE_CONCILI12[[#This Row],[CUSTO MP (UN)]]),0)</f>
        <v>0</v>
      </c>
      <c r="Q9" s="46" t="str">
        <f>IFERROR(VLOOKUP(BASE_CONCILI12[[#This Row],[CÓD. 
SAIB]],BASE_DIFERENÇA[],4,0),"0")</f>
        <v>0</v>
      </c>
      <c r="R9" s="75" t="e">
        <f>BASE_CONCILI12[[#This Row],[30/jun]]-BASE_CONCILI12[[#This Row],[SISTEMA]]</f>
        <v>#REF!</v>
      </c>
      <c r="S9" s="47" t="str">
        <f>IFERROR(BASE_CONCILI12[[#This Row],[DIFERENÇA ANTERIOR]]-BASE_CONCILI12[[#This Row],[DIFERENÇA ATUAL]],"-")</f>
        <v>-</v>
      </c>
      <c r="T9" s="48" t="e">
        <f>VLOOKUP(BASE_CONCILI12[[#This Row],[CÓD. 
SAIB]],CUSTO!#REF!,3,0)</f>
        <v>#REF!</v>
      </c>
      <c r="U9" s="48">
        <f>IFERROR(SUM(BASE_CONCILI12[[#This Row],[DIFERENÇA ATUAL]]*BASE_CONCILI12[[#This Row],[CUSTO MP (UN)]]),0)</f>
        <v>0</v>
      </c>
      <c r="V9" s="86" t="str">
        <f>IFERROR(BASE_CONCILI12[[#This Row],[30/jun]]/BASE_CONCILI12[[#This Row],[SISTEMA]],"")</f>
        <v/>
      </c>
      <c r="W9" s="48" t="str">
        <f>IFERROR(BASE_CONCILI12[[#This Row],[DIFERENÇA MÊS]]*BASE_CONCILI12[[#This Row],[CUSTO MP (UN)]],"-")</f>
        <v>-</v>
      </c>
      <c r="X9" s="49" t="s">
        <v>490</v>
      </c>
    </row>
    <row r="10" spans="1:24" x14ac:dyDescent="0.25">
      <c r="A10" s="72">
        <v>31355</v>
      </c>
      <c r="B10" s="72"/>
      <c r="C10" s="2" t="s">
        <v>120</v>
      </c>
      <c r="D10" s="37" t="s">
        <v>219</v>
      </c>
      <c r="E10" s="26" t="e">
        <f>VLOOKUP(BASE_CONCILI12[[#This Row],[CÓD. 
SAIB]],CONT_ANTE!A:D,4,0)</f>
        <v>#N/A</v>
      </c>
      <c r="F10" s="26" t="e">
        <f>SUMIF(#REF!,BASE_CONCILI12[[#This Row],[CÓD. 
SAIB]],#REF!)</f>
        <v>#REF!</v>
      </c>
      <c r="G10" s="26" t="e">
        <f>SUMIF(#REF!,BASE_CONCILI12[[#This Row],[CÓD. 
SAIB]],#REF!)</f>
        <v>#REF!</v>
      </c>
      <c r="H10" s="26" t="e">
        <f>BASE_CONCILI12[[#This Row],[CONSUMO REAL]]-BASE_CONCILI12[[#This Row],[CONSUMO TEORICO]]</f>
        <v>#REF!</v>
      </c>
      <c r="I10" s="26" t="e">
        <f>SUMIF(#REF!,BASE_CONCILI12[[#This Row],[CÓD. 
SAIB]],#REF!)</f>
        <v>#REF!</v>
      </c>
      <c r="J10" s="26" t="e">
        <f>SUMIF(#REF!,BASE_CONCILI12[[#This Row],[CÓD. 
SAIB]],#REF!)</f>
        <v>#REF!</v>
      </c>
      <c r="K10" s="26" t="e">
        <f>BASE_CONCILI12[[#This Row],[30/mai]]+BASE_CONCILI12[[#This Row],[RECEBIMENTO]]-BASE_CONCILI12[[#This Row],[TRANSFERÊNCIA]]-BASE_CONCILI12[[#This Row],[CONSUMO REAL]]</f>
        <v>#N/A</v>
      </c>
      <c r="L10" s="7">
        <f>IFERROR(VLOOKUP(BASE_CONCILI12[[#This Row],[CÓD. 
SAIB]],BASE_CONTAG[[LAVRE]:[CONTAGEM FINAL]],7,0),0)</f>
        <v>11</v>
      </c>
      <c r="M10" s="7">
        <f>IFERROR(SUM(BASE_CONCILI12[[#This Row],[30/jun]]*BASE_CONCILI12[[#This Row],[CUSTO MP (UN)]]),0)</f>
        <v>0</v>
      </c>
      <c r="N10" s="7">
        <f>IFERROR(VLOOKUP(BASE_CONCILI12[[#This Row],[CÓD. 
SAIB]],BASE_CONTAG[],5,0),"")</f>
        <v>11</v>
      </c>
      <c r="O10" s="7" t="e">
        <f>SUMIF(SISTEMA!#REF!,BASE_CONCILI12[[#This Row],[CÓD. 
SAIB]],SISTEMA!#REF!)</f>
        <v>#REF!</v>
      </c>
      <c r="P10" s="30">
        <f>IFERROR(SUM(BASE_CONCILI12[[#This Row],[SISTEMA]]*BASE_CONCILI12[[#This Row],[CUSTO MP (UN)]]),0)</f>
        <v>0</v>
      </c>
      <c r="Q10" s="46" t="str">
        <f>IFERROR(VLOOKUP(BASE_CONCILI12[[#This Row],[CÓD. 
SAIB]],BASE_DIFERENÇA[],4,0),"0")</f>
        <v>0</v>
      </c>
      <c r="R10" s="75" t="e">
        <f>BASE_CONCILI12[[#This Row],[30/jun]]-BASE_CONCILI12[[#This Row],[SISTEMA]]</f>
        <v>#REF!</v>
      </c>
      <c r="S10" s="47" t="str">
        <f>IFERROR(BASE_CONCILI12[[#This Row],[DIFERENÇA ANTERIOR]]-BASE_CONCILI12[[#This Row],[DIFERENÇA ATUAL]],"-")</f>
        <v>-</v>
      </c>
      <c r="T10" s="48" t="e">
        <f>VLOOKUP(BASE_CONCILI12[[#This Row],[CÓD. 
SAIB]],CUSTO!#REF!,3,0)</f>
        <v>#REF!</v>
      </c>
      <c r="U10" s="48">
        <f>IFERROR(SUM(BASE_CONCILI12[[#This Row],[DIFERENÇA ATUAL]]*BASE_CONCILI12[[#This Row],[CUSTO MP (UN)]]),0)</f>
        <v>0</v>
      </c>
      <c r="V10" s="86" t="str">
        <f>IFERROR(BASE_CONCILI12[[#This Row],[30/jun]]/BASE_CONCILI12[[#This Row],[SISTEMA]],"")</f>
        <v/>
      </c>
      <c r="W10" s="48" t="str">
        <f>IFERROR(BASE_CONCILI12[[#This Row],[DIFERENÇA MÊS]]*BASE_CONCILI12[[#This Row],[CUSTO MP (UN)]],"-")</f>
        <v>-</v>
      </c>
      <c r="X10" s="49" t="s">
        <v>490</v>
      </c>
    </row>
    <row r="11" spans="1:24" x14ac:dyDescent="0.25">
      <c r="A11" s="72">
        <v>31354</v>
      </c>
      <c r="B11" s="72"/>
      <c r="C11" s="2" t="s">
        <v>121</v>
      </c>
      <c r="D11" s="37" t="s">
        <v>219</v>
      </c>
      <c r="E11" s="39" t="e">
        <f>VLOOKUP(BASE_CONCILI12[[#This Row],[CÓD. 
SAIB]],CONT_ANTE!A:D,4,0)</f>
        <v>#N/A</v>
      </c>
      <c r="F11" s="39" t="e">
        <f>SUMIF(#REF!,BASE_CONCILI12[[#This Row],[CÓD. 
SAIB]],#REF!)</f>
        <v>#REF!</v>
      </c>
      <c r="G11" s="39" t="e">
        <f>SUMIF(#REF!,BASE_CONCILI12[[#This Row],[CÓD. 
SAIB]],#REF!)</f>
        <v>#REF!</v>
      </c>
      <c r="H11" s="39" t="e">
        <f>BASE_CONCILI12[[#This Row],[CONSUMO REAL]]-BASE_CONCILI12[[#This Row],[CONSUMO TEORICO]]</f>
        <v>#REF!</v>
      </c>
      <c r="I11" s="39" t="e">
        <f>SUMIF(#REF!,BASE_CONCILI12[[#This Row],[CÓD. 
SAIB]],#REF!)</f>
        <v>#REF!</v>
      </c>
      <c r="J11" s="39" t="e">
        <f>SUMIF(#REF!,BASE_CONCILI12[[#This Row],[CÓD. 
SAIB]],#REF!)</f>
        <v>#REF!</v>
      </c>
      <c r="K11" s="39" t="e">
        <f>BASE_CONCILI12[[#This Row],[30/mai]]+BASE_CONCILI12[[#This Row],[RECEBIMENTO]]-BASE_CONCILI12[[#This Row],[TRANSFERÊNCIA]]-BASE_CONCILI12[[#This Row],[CONSUMO REAL]]</f>
        <v>#N/A</v>
      </c>
      <c r="L11" s="7">
        <f>IFERROR(VLOOKUP(BASE_CONCILI12[[#This Row],[CÓD. 
SAIB]],BASE_CONTAG[[LAVRE]:[CONTAGEM FINAL]],7,0),0)</f>
        <v>0</v>
      </c>
      <c r="M11" s="7">
        <f>IFERROR(SUM(BASE_CONCILI12[[#This Row],[30/jun]]*BASE_CONCILI12[[#This Row],[CUSTO MP (UN)]]),0)</f>
        <v>0</v>
      </c>
      <c r="N11" s="40">
        <f>IFERROR(VLOOKUP(BASE_CONCILI12[[#This Row],[CÓD. 
SAIB]],BASE_CONTAG[],5,0),"")</f>
        <v>0</v>
      </c>
      <c r="O11" s="7" t="e">
        <f>SUMIF(SISTEMA!#REF!,BASE_CONCILI12[[#This Row],[CÓD. 
SAIB]],SISTEMA!#REF!)</f>
        <v>#REF!</v>
      </c>
      <c r="P11" s="30">
        <f>IFERROR(SUM(BASE_CONCILI12[[#This Row],[SISTEMA]]*BASE_CONCILI12[[#This Row],[CUSTO MP (UN)]]),0)</f>
        <v>0</v>
      </c>
      <c r="Q11" s="46" t="str">
        <f>IFERROR(VLOOKUP(BASE_CONCILI12[[#This Row],[CÓD. 
SAIB]],BASE_DIFERENÇA[],4,0),"0")</f>
        <v>0</v>
      </c>
      <c r="R11" s="75" t="e">
        <f>BASE_CONCILI12[[#This Row],[30/jun]]-BASE_CONCILI12[[#This Row],[SISTEMA]]</f>
        <v>#REF!</v>
      </c>
      <c r="S11" s="47" t="str">
        <f>IFERROR(BASE_CONCILI12[[#This Row],[DIFERENÇA ANTERIOR]]-BASE_CONCILI12[[#This Row],[DIFERENÇA ATUAL]],"-")</f>
        <v>-</v>
      </c>
      <c r="T11" s="48" t="e">
        <f>VLOOKUP(BASE_CONCILI12[[#This Row],[CÓD. 
SAIB]],CUSTO!#REF!,3,0)</f>
        <v>#REF!</v>
      </c>
      <c r="U11" s="48">
        <f>IFERROR(SUM(BASE_CONCILI12[[#This Row],[DIFERENÇA ATUAL]]*BASE_CONCILI12[[#This Row],[CUSTO MP (UN)]]),0)</f>
        <v>0</v>
      </c>
      <c r="V11" s="88" t="str">
        <f>IFERROR(BASE_CONCILI12[[#This Row],[30/jun]]/BASE_CONCILI12[[#This Row],[SISTEMA]],"")</f>
        <v/>
      </c>
      <c r="W11" s="50" t="str">
        <f>IFERROR(BASE_CONCILI12[[#This Row],[DIFERENÇA MÊS]]*BASE_CONCILI12[[#This Row],[CUSTO MP (UN)]],"-")</f>
        <v>-</v>
      </c>
      <c r="X11" s="126" t="s">
        <v>490</v>
      </c>
    </row>
    <row r="12" spans="1:24" x14ac:dyDescent="0.25">
      <c r="A12" s="72">
        <v>1820</v>
      </c>
      <c r="B12" s="72"/>
      <c r="C12" s="2" t="s">
        <v>305</v>
      </c>
      <c r="D12" s="37" t="s">
        <v>219</v>
      </c>
      <c r="E12" s="26" t="e">
        <f>VLOOKUP(BASE_CONCILI12[[#This Row],[CÓD. 
SAIB]],CONT_ANTE!A:D,4,0)</f>
        <v>#N/A</v>
      </c>
      <c r="F12" s="26" t="e">
        <f>SUMIF(#REF!,BASE_CONCILI12[[#This Row],[CÓD. 
SAIB]],#REF!)</f>
        <v>#REF!</v>
      </c>
      <c r="G12" s="26" t="e">
        <f>SUMIF(#REF!,BASE_CONCILI12[[#This Row],[CÓD. 
SAIB]],#REF!)</f>
        <v>#REF!</v>
      </c>
      <c r="H12" s="26" t="e">
        <f>BASE_CONCILI12[[#This Row],[CONSUMO REAL]]-BASE_CONCILI12[[#This Row],[CONSUMO TEORICO]]</f>
        <v>#REF!</v>
      </c>
      <c r="I12" s="26" t="e">
        <f>SUMIF(#REF!,BASE_CONCILI12[[#This Row],[CÓD. 
SAIB]],#REF!)</f>
        <v>#REF!</v>
      </c>
      <c r="J12" s="26" t="e">
        <f>SUMIF(#REF!,BASE_CONCILI12[[#This Row],[CÓD. 
SAIB]],#REF!)</f>
        <v>#REF!</v>
      </c>
      <c r="K12" s="26" t="e">
        <f>BASE_CONCILI12[[#This Row],[30/mai]]+BASE_CONCILI12[[#This Row],[RECEBIMENTO]]-BASE_CONCILI12[[#This Row],[TRANSFERÊNCIA]]-BASE_CONCILI12[[#This Row],[CONSUMO REAL]]</f>
        <v>#N/A</v>
      </c>
      <c r="L12" s="7">
        <f>IFERROR(VLOOKUP(BASE_CONCILI12[[#This Row],[CÓD. 
SAIB]],BASE_CONTAG[[LAVRE]:[CONTAGEM FINAL]],7,0),0)</f>
        <v>12</v>
      </c>
      <c r="M12" s="7">
        <f>IFERROR(SUM(BASE_CONCILI12[[#This Row],[30/jun]]*BASE_CONCILI12[[#This Row],[CUSTO MP (UN)]]),0)</f>
        <v>0</v>
      </c>
      <c r="N12" s="7">
        <f>IFERROR(VLOOKUP(BASE_CONCILI12[[#This Row],[CÓD. 
SAIB]],BASE_CONTAG[],5,0),"")</f>
        <v>12</v>
      </c>
      <c r="O12" s="7" t="e">
        <f>SUMIF(SISTEMA!#REF!,BASE_CONCILI12[[#This Row],[CÓD. 
SAIB]],SISTEMA!#REF!)</f>
        <v>#REF!</v>
      </c>
      <c r="P12" s="30">
        <f>IFERROR(SUM(BASE_CONCILI12[[#This Row],[SISTEMA]]*BASE_CONCILI12[[#This Row],[CUSTO MP (UN)]]),0)</f>
        <v>0</v>
      </c>
      <c r="Q12" s="46" t="str">
        <f>IFERROR(VLOOKUP(BASE_CONCILI12[[#This Row],[CÓD. 
SAIB]],BASE_DIFERENÇA[],4,0),"0")</f>
        <v>0</v>
      </c>
      <c r="R12" s="75" t="e">
        <f>BASE_CONCILI12[[#This Row],[30/jun]]-BASE_CONCILI12[[#This Row],[SISTEMA]]</f>
        <v>#REF!</v>
      </c>
      <c r="S12" s="47" t="str">
        <f>IFERROR(BASE_CONCILI12[[#This Row],[DIFERENÇA ANTERIOR]]-BASE_CONCILI12[[#This Row],[DIFERENÇA ATUAL]],"-")</f>
        <v>-</v>
      </c>
      <c r="T12" s="48" t="e">
        <f>VLOOKUP(BASE_CONCILI12[[#This Row],[CÓD. 
SAIB]],CUSTO!#REF!,3,0)</f>
        <v>#REF!</v>
      </c>
      <c r="U12" s="48">
        <f>IFERROR(SUM(BASE_CONCILI12[[#This Row],[DIFERENÇA ATUAL]]*BASE_CONCILI12[[#This Row],[CUSTO MP (UN)]]),0)</f>
        <v>0</v>
      </c>
      <c r="V12" s="86" t="str">
        <f>IFERROR(BASE_CONCILI12[[#This Row],[30/jun]]/BASE_CONCILI12[[#This Row],[SISTEMA]],"")</f>
        <v/>
      </c>
      <c r="W12" s="48" t="str">
        <f>IFERROR(BASE_CONCILI12[[#This Row],[DIFERENÇA MÊS]]*BASE_CONCILI12[[#This Row],[CUSTO MP (UN)]],"-")</f>
        <v>-</v>
      </c>
      <c r="X12" s="49" t="s">
        <v>490</v>
      </c>
    </row>
    <row r="13" spans="1:24" x14ac:dyDescent="0.25">
      <c r="A13" s="72">
        <v>31312</v>
      </c>
      <c r="B13" s="72"/>
      <c r="C13" s="2" t="s">
        <v>122</v>
      </c>
      <c r="D13" s="37" t="s">
        <v>219</v>
      </c>
      <c r="E13" s="26" t="e">
        <f>VLOOKUP(BASE_CONCILI12[[#This Row],[CÓD. 
SAIB]],CONT_ANTE!A:D,4,0)</f>
        <v>#N/A</v>
      </c>
      <c r="F13" s="26" t="e">
        <f>SUMIF(#REF!,BASE_CONCILI12[[#This Row],[CÓD. 
SAIB]],#REF!)</f>
        <v>#REF!</v>
      </c>
      <c r="G13" s="26" t="e">
        <f>SUMIF(#REF!,BASE_CONCILI12[[#This Row],[CÓD. 
SAIB]],#REF!)</f>
        <v>#REF!</v>
      </c>
      <c r="H13" s="26" t="e">
        <f>BASE_CONCILI12[[#This Row],[CONSUMO REAL]]-BASE_CONCILI12[[#This Row],[CONSUMO TEORICO]]</f>
        <v>#REF!</v>
      </c>
      <c r="I13" s="26" t="e">
        <f>SUMIF(#REF!,BASE_CONCILI12[[#This Row],[CÓD. 
SAIB]],#REF!)</f>
        <v>#REF!</v>
      </c>
      <c r="J13" s="26" t="e">
        <f>SUMIF(#REF!,BASE_CONCILI12[[#This Row],[CÓD. 
SAIB]],#REF!)</f>
        <v>#REF!</v>
      </c>
      <c r="K13" s="26" t="e">
        <f>BASE_CONCILI12[[#This Row],[30/mai]]+BASE_CONCILI12[[#This Row],[RECEBIMENTO]]-BASE_CONCILI12[[#This Row],[TRANSFERÊNCIA]]-BASE_CONCILI12[[#This Row],[CONSUMO REAL]]</f>
        <v>#N/A</v>
      </c>
      <c r="L13" s="7">
        <f>IFERROR(VLOOKUP(BASE_CONCILI12[[#This Row],[CÓD. 
SAIB]],BASE_CONTAG[[LAVRE]:[CONTAGEM FINAL]],7,0),0)</f>
        <v>0</v>
      </c>
      <c r="M13" s="7">
        <f>IFERROR(SUM(BASE_CONCILI12[[#This Row],[30/jun]]*BASE_CONCILI12[[#This Row],[CUSTO MP (UN)]]),0)</f>
        <v>0</v>
      </c>
      <c r="N13" s="7">
        <f>IFERROR(VLOOKUP(BASE_CONCILI12[[#This Row],[CÓD. 
SAIB]],BASE_CONTAG[],5,0),"")</f>
        <v>0</v>
      </c>
      <c r="O13" s="7" t="e">
        <f>SUMIF(SISTEMA!#REF!,BASE_CONCILI12[[#This Row],[CÓD. 
SAIB]],SISTEMA!#REF!)</f>
        <v>#REF!</v>
      </c>
      <c r="P13" s="30">
        <f>IFERROR(SUM(BASE_CONCILI12[[#This Row],[SISTEMA]]*BASE_CONCILI12[[#This Row],[CUSTO MP (UN)]]),0)</f>
        <v>0</v>
      </c>
      <c r="Q13" s="46" t="str">
        <f>IFERROR(VLOOKUP(BASE_CONCILI12[[#This Row],[CÓD. 
SAIB]],BASE_DIFERENÇA[],4,0),"0")</f>
        <v>0</v>
      </c>
      <c r="R13" s="75" t="e">
        <f>BASE_CONCILI12[[#This Row],[30/jun]]-BASE_CONCILI12[[#This Row],[SISTEMA]]</f>
        <v>#REF!</v>
      </c>
      <c r="S13" s="47" t="str">
        <f>IFERROR(BASE_CONCILI12[[#This Row],[DIFERENÇA ANTERIOR]]-BASE_CONCILI12[[#This Row],[DIFERENÇA ATUAL]],"-")</f>
        <v>-</v>
      </c>
      <c r="T13" s="48" t="e">
        <f>VLOOKUP(BASE_CONCILI12[[#This Row],[CÓD. 
SAIB]],CUSTO!#REF!,3,0)</f>
        <v>#REF!</v>
      </c>
      <c r="U13" s="48">
        <f>IFERROR(SUM(BASE_CONCILI12[[#This Row],[DIFERENÇA ATUAL]]*BASE_CONCILI12[[#This Row],[CUSTO MP (UN)]]),0)</f>
        <v>0</v>
      </c>
      <c r="V13" s="86" t="str">
        <f>IFERROR(BASE_CONCILI12[[#This Row],[30/jun]]/BASE_CONCILI12[[#This Row],[SISTEMA]],"")</f>
        <v/>
      </c>
      <c r="W13" s="48" t="str">
        <f>IFERROR(BASE_CONCILI12[[#This Row],[DIFERENÇA MÊS]]*BASE_CONCILI12[[#This Row],[CUSTO MP (UN)]],"-")</f>
        <v>-</v>
      </c>
      <c r="X13" s="49" t="s">
        <v>523</v>
      </c>
    </row>
    <row r="14" spans="1:24" x14ac:dyDescent="0.25">
      <c r="A14" s="72">
        <v>31335</v>
      </c>
      <c r="B14" s="72"/>
      <c r="C14" s="2" t="s">
        <v>123</v>
      </c>
      <c r="D14" s="37" t="s">
        <v>219</v>
      </c>
      <c r="E14" s="26" t="e">
        <f>VLOOKUP(BASE_CONCILI12[[#This Row],[CÓD. 
SAIB]],CONT_ANTE!A:D,4,0)</f>
        <v>#N/A</v>
      </c>
      <c r="F14" s="26" t="e">
        <f>SUMIF(#REF!,BASE_CONCILI12[[#This Row],[CÓD. 
SAIB]],#REF!)</f>
        <v>#REF!</v>
      </c>
      <c r="G14" s="26" t="e">
        <f>SUMIF(#REF!,BASE_CONCILI12[[#This Row],[CÓD. 
SAIB]],#REF!)</f>
        <v>#REF!</v>
      </c>
      <c r="H14" s="26" t="e">
        <f>BASE_CONCILI12[[#This Row],[CONSUMO REAL]]-BASE_CONCILI12[[#This Row],[CONSUMO TEORICO]]</f>
        <v>#REF!</v>
      </c>
      <c r="I14" s="26" t="e">
        <f>SUMIF(#REF!,BASE_CONCILI12[[#This Row],[CÓD. 
SAIB]],#REF!)</f>
        <v>#REF!</v>
      </c>
      <c r="J14" s="26" t="e">
        <f>SUMIF(#REF!,BASE_CONCILI12[[#This Row],[CÓD. 
SAIB]],#REF!)</f>
        <v>#REF!</v>
      </c>
      <c r="K14" s="26" t="e">
        <f>BASE_CONCILI12[[#This Row],[30/mai]]+BASE_CONCILI12[[#This Row],[RECEBIMENTO]]-BASE_CONCILI12[[#This Row],[TRANSFERÊNCIA]]-BASE_CONCILI12[[#This Row],[CONSUMO REAL]]</f>
        <v>#N/A</v>
      </c>
      <c r="L14" s="7">
        <f>IFERROR(VLOOKUP(BASE_CONCILI12[[#This Row],[CÓD. 
SAIB]],BASE_CONTAG[[LAVRE]:[CONTAGEM FINAL]],7,0),0)</f>
        <v>0</v>
      </c>
      <c r="M14" s="7">
        <f>IFERROR(SUM(BASE_CONCILI12[[#This Row],[30/jun]]*BASE_CONCILI12[[#This Row],[CUSTO MP (UN)]]),0)</f>
        <v>0</v>
      </c>
      <c r="N14" s="7">
        <f>IFERROR(VLOOKUP(BASE_CONCILI12[[#This Row],[CÓD. 
SAIB]],BASE_CONTAG[],5,0),"")</f>
        <v>0</v>
      </c>
      <c r="O14" s="7" t="e">
        <f>SUMIF(SISTEMA!#REF!,BASE_CONCILI12[[#This Row],[CÓD. 
SAIB]],SISTEMA!#REF!)</f>
        <v>#REF!</v>
      </c>
      <c r="P14" s="30">
        <f>IFERROR(SUM(BASE_CONCILI12[[#This Row],[SISTEMA]]*BASE_CONCILI12[[#This Row],[CUSTO MP (UN)]]),0)</f>
        <v>0</v>
      </c>
      <c r="Q14" s="46" t="str">
        <f>IFERROR(VLOOKUP(BASE_CONCILI12[[#This Row],[CÓD. 
SAIB]],BASE_DIFERENÇA[],4,0),"0")</f>
        <v>0</v>
      </c>
      <c r="R14" s="75" t="e">
        <f>BASE_CONCILI12[[#This Row],[30/jun]]-BASE_CONCILI12[[#This Row],[SISTEMA]]</f>
        <v>#REF!</v>
      </c>
      <c r="S14" s="47" t="str">
        <f>IFERROR(BASE_CONCILI12[[#This Row],[DIFERENÇA ANTERIOR]]-BASE_CONCILI12[[#This Row],[DIFERENÇA ATUAL]],"-")</f>
        <v>-</v>
      </c>
      <c r="T14" s="48" t="e">
        <f>VLOOKUP(BASE_CONCILI12[[#This Row],[CÓD. 
SAIB]],CUSTO!#REF!,3,0)</f>
        <v>#REF!</v>
      </c>
      <c r="U14" s="48">
        <f>IFERROR(SUM(BASE_CONCILI12[[#This Row],[DIFERENÇA ATUAL]]*BASE_CONCILI12[[#This Row],[CUSTO MP (UN)]]),0)</f>
        <v>0</v>
      </c>
      <c r="V14" s="96" t="str">
        <f>IFERROR(BASE_CONCILI12[[#This Row],[30/jun]]/BASE_CONCILI12[[#This Row],[SISTEMA]],"")</f>
        <v/>
      </c>
      <c r="W14" s="48" t="str">
        <f>IFERROR(BASE_CONCILI12[[#This Row],[DIFERENÇA MÊS]]*BASE_CONCILI12[[#This Row],[CUSTO MP (UN)]],"-")</f>
        <v>-</v>
      </c>
      <c r="X14" s="49" t="s">
        <v>490</v>
      </c>
    </row>
    <row r="15" spans="1:24" ht="15.75" customHeight="1" x14ac:dyDescent="0.25">
      <c r="A15" s="72">
        <v>31348</v>
      </c>
      <c r="B15" s="72"/>
      <c r="C15" s="2" t="s">
        <v>124</v>
      </c>
      <c r="D15" s="37" t="s">
        <v>219</v>
      </c>
      <c r="E15" s="26" t="e">
        <f>VLOOKUP(BASE_CONCILI12[[#This Row],[CÓD. 
SAIB]],CONT_ANTE!A:D,4,0)</f>
        <v>#N/A</v>
      </c>
      <c r="F15" s="26" t="e">
        <f>SUMIF(#REF!,BASE_CONCILI12[[#This Row],[CÓD. 
SAIB]],#REF!)</f>
        <v>#REF!</v>
      </c>
      <c r="G15" s="26" t="e">
        <f>SUMIF(#REF!,BASE_CONCILI12[[#This Row],[CÓD. 
SAIB]],#REF!)</f>
        <v>#REF!</v>
      </c>
      <c r="H15" s="26" t="e">
        <f>BASE_CONCILI12[[#This Row],[CONSUMO REAL]]-BASE_CONCILI12[[#This Row],[CONSUMO TEORICO]]</f>
        <v>#REF!</v>
      </c>
      <c r="I15" s="26" t="e">
        <f>SUMIF(#REF!,BASE_CONCILI12[[#This Row],[CÓD. 
SAIB]],#REF!)</f>
        <v>#REF!</v>
      </c>
      <c r="J15" s="26" t="e">
        <f>SUMIF(#REF!,BASE_CONCILI12[[#This Row],[CÓD. 
SAIB]],#REF!)</f>
        <v>#REF!</v>
      </c>
      <c r="K15" s="26" t="e">
        <f>BASE_CONCILI12[[#This Row],[30/mai]]+BASE_CONCILI12[[#This Row],[RECEBIMENTO]]-BASE_CONCILI12[[#This Row],[TRANSFERÊNCIA]]-BASE_CONCILI12[[#This Row],[CONSUMO REAL]]</f>
        <v>#N/A</v>
      </c>
      <c r="L15" s="7">
        <f>IFERROR(VLOOKUP(BASE_CONCILI12[[#This Row],[CÓD. 
SAIB]],BASE_CONTAG[[LAVRE]:[CONTAGEM FINAL]],7,0),0)</f>
        <v>130</v>
      </c>
      <c r="M15" s="7">
        <f>IFERROR(SUM(BASE_CONCILI12[[#This Row],[30/jun]]*BASE_CONCILI12[[#This Row],[CUSTO MP (UN)]]),0)</f>
        <v>0</v>
      </c>
      <c r="N15" s="7">
        <f>IFERROR(VLOOKUP(BASE_CONCILI12[[#This Row],[CÓD. 
SAIB]],BASE_CONTAG[],5,0),"")</f>
        <v>130</v>
      </c>
      <c r="O15" s="7" t="e">
        <f>SUMIF(SISTEMA!#REF!,BASE_CONCILI12[[#This Row],[CÓD. 
SAIB]],SISTEMA!#REF!)</f>
        <v>#REF!</v>
      </c>
      <c r="P15" s="30">
        <f>IFERROR(SUM(BASE_CONCILI12[[#This Row],[SISTEMA]]*BASE_CONCILI12[[#This Row],[CUSTO MP (UN)]]),0)</f>
        <v>0</v>
      </c>
      <c r="Q15" s="46" t="str">
        <f>IFERROR(VLOOKUP(BASE_CONCILI12[[#This Row],[CÓD. 
SAIB]],BASE_DIFERENÇA[],4,0),"0")</f>
        <v>0</v>
      </c>
      <c r="R15" s="75" t="e">
        <f>BASE_CONCILI12[[#This Row],[30/jun]]-BASE_CONCILI12[[#This Row],[SISTEMA]]</f>
        <v>#REF!</v>
      </c>
      <c r="S15" s="47" t="str">
        <f>IFERROR(BASE_CONCILI12[[#This Row],[DIFERENÇA ANTERIOR]]-BASE_CONCILI12[[#This Row],[DIFERENÇA ATUAL]],"-")</f>
        <v>-</v>
      </c>
      <c r="T15" s="48" t="e">
        <f>VLOOKUP(BASE_CONCILI12[[#This Row],[CÓD. 
SAIB]],CUSTO!#REF!,3,0)</f>
        <v>#REF!</v>
      </c>
      <c r="U15" s="48">
        <f>IFERROR(SUM(BASE_CONCILI12[[#This Row],[DIFERENÇA ATUAL]]*BASE_CONCILI12[[#This Row],[CUSTO MP (UN)]]),0)</f>
        <v>0</v>
      </c>
      <c r="V15" s="86" t="str">
        <f>IFERROR(BASE_CONCILI12[[#This Row],[30/jun]]/BASE_CONCILI12[[#This Row],[SISTEMA]],"")</f>
        <v/>
      </c>
      <c r="W15" s="48" t="str">
        <f>IFERROR(BASE_CONCILI12[[#This Row],[DIFERENÇA MÊS]]*BASE_CONCILI12[[#This Row],[CUSTO MP (UN)]],"-")</f>
        <v>-</v>
      </c>
      <c r="X15" s="49" t="s">
        <v>490</v>
      </c>
    </row>
    <row r="16" spans="1:24" x14ac:dyDescent="0.25">
      <c r="A16" s="72">
        <v>31349</v>
      </c>
      <c r="B16" s="72"/>
      <c r="C16" s="2" t="s">
        <v>125</v>
      </c>
      <c r="D16" s="37" t="s">
        <v>219</v>
      </c>
      <c r="E16" s="53" t="e">
        <f>VLOOKUP(BASE_CONCILI12[[#This Row],[CÓD. 
SAIB]],CONT_ANTE!A:D,4,0)</f>
        <v>#N/A</v>
      </c>
      <c r="F16" s="53" t="e">
        <f>SUMIF(#REF!,BASE_CONCILI12[[#This Row],[CÓD. 
SAIB]],#REF!)</f>
        <v>#REF!</v>
      </c>
      <c r="G16" s="53" t="e">
        <f>SUMIF(#REF!,BASE_CONCILI12[[#This Row],[CÓD. 
SAIB]],#REF!)</f>
        <v>#REF!</v>
      </c>
      <c r="H16" s="53" t="e">
        <f>BASE_CONCILI12[[#This Row],[CONSUMO REAL]]-BASE_CONCILI12[[#This Row],[CONSUMO TEORICO]]</f>
        <v>#REF!</v>
      </c>
      <c r="I16" s="53" t="e">
        <f>SUMIF(#REF!,BASE_CONCILI12[[#This Row],[CÓD. 
SAIB]],#REF!)</f>
        <v>#REF!</v>
      </c>
      <c r="J16" s="53" t="e">
        <f>SUMIF(#REF!,BASE_CONCILI12[[#This Row],[CÓD. 
SAIB]],#REF!)</f>
        <v>#REF!</v>
      </c>
      <c r="K16" s="53" t="e">
        <f>BASE_CONCILI12[[#This Row],[30/mai]]+BASE_CONCILI12[[#This Row],[RECEBIMENTO]]-BASE_CONCILI12[[#This Row],[TRANSFERÊNCIA]]-BASE_CONCILI12[[#This Row],[CONSUMO REAL]]</f>
        <v>#N/A</v>
      </c>
      <c r="L16" s="7">
        <f>IFERROR(VLOOKUP(BASE_CONCILI12[[#This Row],[CÓD. 
SAIB]],BASE_CONTAG[[LAVRE]:[CONTAGEM FINAL]],7,0),0)</f>
        <v>142.5</v>
      </c>
      <c r="M16" s="7">
        <f>IFERROR(SUM(BASE_CONCILI12[[#This Row],[30/jun]]*BASE_CONCILI12[[#This Row],[CUSTO MP (UN)]]),0)</f>
        <v>0</v>
      </c>
      <c r="N16" s="54">
        <f>IFERROR(VLOOKUP(BASE_CONCILI12[[#This Row],[CÓD. 
SAIB]],BASE_CONTAG[],5,0),"")</f>
        <v>142.5</v>
      </c>
      <c r="O16" s="7" t="e">
        <f>SUMIF(SISTEMA!#REF!,BASE_CONCILI12[[#This Row],[CÓD. 
SAIB]],SISTEMA!#REF!)</f>
        <v>#REF!</v>
      </c>
      <c r="P16" s="30">
        <f>IFERROR(SUM(BASE_CONCILI12[[#This Row],[SISTEMA]]*BASE_CONCILI12[[#This Row],[CUSTO MP (UN)]]),0)</f>
        <v>0</v>
      </c>
      <c r="Q16" s="46" t="str">
        <f>IFERROR(VLOOKUP(BASE_CONCILI12[[#This Row],[CÓD. 
SAIB]],BASE_DIFERENÇA[],4,0),"0")</f>
        <v>0</v>
      </c>
      <c r="R16" s="75" t="e">
        <f>BASE_CONCILI12[[#This Row],[30/jun]]-BASE_CONCILI12[[#This Row],[SISTEMA]]</f>
        <v>#REF!</v>
      </c>
      <c r="S16" s="47" t="str">
        <f>IFERROR(BASE_CONCILI12[[#This Row],[DIFERENÇA ANTERIOR]]-BASE_CONCILI12[[#This Row],[DIFERENÇA ATUAL]],"-")</f>
        <v>-</v>
      </c>
      <c r="T16" s="48" t="e">
        <f>VLOOKUP(BASE_CONCILI12[[#This Row],[CÓD. 
SAIB]],CUSTO!#REF!,3,0)</f>
        <v>#REF!</v>
      </c>
      <c r="U16" s="48">
        <f>IFERROR(SUM(BASE_CONCILI12[[#This Row],[DIFERENÇA ATUAL]]*BASE_CONCILI12[[#This Row],[CUSTO MP (UN)]]),0)</f>
        <v>0</v>
      </c>
      <c r="V16" s="97" t="str">
        <f>IFERROR(BASE_CONCILI12[[#This Row],[30/jun]]/BASE_CONCILI12[[#This Row],[SISTEMA]],"")</f>
        <v/>
      </c>
      <c r="W16" s="48" t="str">
        <f>IFERROR(BASE_CONCILI12[[#This Row],[DIFERENÇA MÊS]]*BASE_CONCILI12[[#This Row],[CUSTO MP (UN)]],"-")</f>
        <v>-</v>
      </c>
      <c r="X16" s="49" t="s">
        <v>490</v>
      </c>
    </row>
    <row r="17" spans="1:24" x14ac:dyDescent="0.25">
      <c r="A17" s="72">
        <v>31350</v>
      </c>
      <c r="B17" s="72"/>
      <c r="C17" s="2" t="s">
        <v>126</v>
      </c>
      <c r="D17" s="37" t="s">
        <v>219</v>
      </c>
      <c r="E17" s="26" t="e">
        <f>VLOOKUP(BASE_CONCILI12[[#This Row],[CÓD. 
SAIB]],CONT_ANTE!A:D,4,0)</f>
        <v>#N/A</v>
      </c>
      <c r="F17" s="26" t="e">
        <f>SUMIF(#REF!,BASE_CONCILI12[[#This Row],[CÓD. 
SAIB]],#REF!)</f>
        <v>#REF!</v>
      </c>
      <c r="G17" s="26" t="e">
        <f>SUMIF(#REF!,BASE_CONCILI12[[#This Row],[CÓD. 
SAIB]],#REF!)</f>
        <v>#REF!</v>
      </c>
      <c r="H17" s="26" t="e">
        <f>BASE_CONCILI12[[#This Row],[CONSUMO REAL]]-BASE_CONCILI12[[#This Row],[CONSUMO TEORICO]]</f>
        <v>#REF!</v>
      </c>
      <c r="I17" s="26" t="e">
        <f>SUMIF(#REF!,BASE_CONCILI12[[#This Row],[CÓD. 
SAIB]],#REF!)</f>
        <v>#REF!</v>
      </c>
      <c r="J17" s="26" t="e">
        <f>SUMIF(#REF!,BASE_CONCILI12[[#This Row],[CÓD. 
SAIB]],#REF!)</f>
        <v>#REF!</v>
      </c>
      <c r="K17" s="26" t="e">
        <f>BASE_CONCILI12[[#This Row],[30/mai]]+BASE_CONCILI12[[#This Row],[RECEBIMENTO]]-BASE_CONCILI12[[#This Row],[TRANSFERÊNCIA]]-BASE_CONCILI12[[#This Row],[CONSUMO REAL]]</f>
        <v>#N/A</v>
      </c>
      <c r="L17" s="7">
        <f>IFERROR(VLOOKUP(BASE_CONCILI12[[#This Row],[CÓD. 
SAIB]],BASE_CONTAG[[LAVRE]:[CONTAGEM FINAL]],7,0),0)</f>
        <v>88.5</v>
      </c>
      <c r="M17" s="7">
        <f>IFERROR(SUM(BASE_CONCILI12[[#This Row],[30/jun]]*BASE_CONCILI12[[#This Row],[CUSTO MP (UN)]]),0)</f>
        <v>0</v>
      </c>
      <c r="N17" s="7">
        <f>IFERROR(VLOOKUP(BASE_CONCILI12[[#This Row],[CÓD. 
SAIB]],BASE_CONTAG[],5,0),"")</f>
        <v>88.5</v>
      </c>
      <c r="O17" s="7" t="e">
        <f>SUMIF(SISTEMA!#REF!,BASE_CONCILI12[[#This Row],[CÓD. 
SAIB]],SISTEMA!#REF!)</f>
        <v>#REF!</v>
      </c>
      <c r="P17" s="30">
        <f>IFERROR(SUM(BASE_CONCILI12[[#This Row],[SISTEMA]]*BASE_CONCILI12[[#This Row],[CUSTO MP (UN)]]),0)</f>
        <v>0</v>
      </c>
      <c r="Q17" s="46" t="str">
        <f>IFERROR(VLOOKUP(BASE_CONCILI12[[#This Row],[CÓD. 
SAIB]],BASE_DIFERENÇA[],4,0),"0")</f>
        <v>0</v>
      </c>
      <c r="R17" s="75" t="e">
        <f>BASE_CONCILI12[[#This Row],[30/jun]]-BASE_CONCILI12[[#This Row],[SISTEMA]]</f>
        <v>#REF!</v>
      </c>
      <c r="S17" s="47" t="str">
        <f>IFERROR(BASE_CONCILI12[[#This Row],[DIFERENÇA ANTERIOR]]-BASE_CONCILI12[[#This Row],[DIFERENÇA ATUAL]],"-")</f>
        <v>-</v>
      </c>
      <c r="T17" s="48" t="e">
        <f>VLOOKUP(BASE_CONCILI12[[#This Row],[CÓD. 
SAIB]],CUSTO!#REF!,3,0)</f>
        <v>#REF!</v>
      </c>
      <c r="U17" s="48">
        <f>IFERROR(SUM(BASE_CONCILI12[[#This Row],[DIFERENÇA ATUAL]]*BASE_CONCILI12[[#This Row],[CUSTO MP (UN)]]),0)</f>
        <v>0</v>
      </c>
      <c r="V17" s="86" t="str">
        <f>IFERROR(BASE_CONCILI12[[#This Row],[30/jun]]/BASE_CONCILI12[[#This Row],[SISTEMA]],"")</f>
        <v/>
      </c>
      <c r="W17" s="48" t="str">
        <f>IFERROR(BASE_CONCILI12[[#This Row],[DIFERENÇA MÊS]]*BASE_CONCILI12[[#This Row],[CUSTO MP (UN)]],"-")</f>
        <v>-</v>
      </c>
      <c r="X17" s="49" t="s">
        <v>490</v>
      </c>
    </row>
    <row r="18" spans="1:24" x14ac:dyDescent="0.25">
      <c r="A18" s="72">
        <v>31346</v>
      </c>
      <c r="B18" s="72"/>
      <c r="C18" s="2" t="s">
        <v>127</v>
      </c>
      <c r="D18" s="37" t="s">
        <v>219</v>
      </c>
      <c r="E18" s="26" t="e">
        <f>VLOOKUP(BASE_CONCILI12[[#This Row],[CÓD. 
SAIB]],CONT_ANTE!A:D,4,0)</f>
        <v>#N/A</v>
      </c>
      <c r="F18" s="26" t="e">
        <f>SUMIF(#REF!,BASE_CONCILI12[[#This Row],[CÓD. 
SAIB]],#REF!)</f>
        <v>#REF!</v>
      </c>
      <c r="G18" s="26" t="e">
        <f>SUMIF(#REF!,BASE_CONCILI12[[#This Row],[CÓD. 
SAIB]],#REF!)</f>
        <v>#REF!</v>
      </c>
      <c r="H18" s="26" t="e">
        <f>BASE_CONCILI12[[#This Row],[CONSUMO REAL]]-BASE_CONCILI12[[#This Row],[CONSUMO TEORICO]]</f>
        <v>#REF!</v>
      </c>
      <c r="I18" s="26" t="e">
        <f>SUMIF(#REF!,BASE_CONCILI12[[#This Row],[CÓD. 
SAIB]],#REF!)</f>
        <v>#REF!</v>
      </c>
      <c r="J18" s="26" t="e">
        <f>SUMIF(#REF!,BASE_CONCILI12[[#This Row],[CÓD. 
SAIB]],#REF!)</f>
        <v>#REF!</v>
      </c>
      <c r="K18" s="26" t="e">
        <f>BASE_CONCILI12[[#This Row],[30/mai]]+BASE_CONCILI12[[#This Row],[RECEBIMENTO]]-BASE_CONCILI12[[#This Row],[TRANSFERÊNCIA]]-BASE_CONCILI12[[#This Row],[CONSUMO REAL]]</f>
        <v>#N/A</v>
      </c>
      <c r="L18" s="7">
        <f>IFERROR(VLOOKUP(BASE_CONCILI12[[#This Row],[CÓD. 
SAIB]],BASE_CONTAG[[LAVRE]:[CONTAGEM FINAL]],7,0),0)</f>
        <v>245</v>
      </c>
      <c r="M18" s="7">
        <f>IFERROR(SUM(BASE_CONCILI12[[#This Row],[30/jun]]*BASE_CONCILI12[[#This Row],[CUSTO MP (UN)]]),0)</f>
        <v>0</v>
      </c>
      <c r="N18" s="7">
        <f>IFERROR(VLOOKUP(BASE_CONCILI12[[#This Row],[CÓD. 
SAIB]],BASE_CONTAG[],5,0),"")</f>
        <v>245</v>
      </c>
      <c r="O18" s="7" t="e">
        <f>SUMIF(SISTEMA!#REF!,BASE_CONCILI12[[#This Row],[CÓD. 
SAIB]],SISTEMA!#REF!)</f>
        <v>#REF!</v>
      </c>
      <c r="P18" s="30">
        <f>IFERROR(SUM(BASE_CONCILI12[[#This Row],[SISTEMA]]*BASE_CONCILI12[[#This Row],[CUSTO MP (UN)]]),0)</f>
        <v>0</v>
      </c>
      <c r="Q18" s="46" t="str">
        <f>IFERROR(VLOOKUP(BASE_CONCILI12[[#This Row],[CÓD. 
SAIB]],BASE_DIFERENÇA[],4,0),"0")</f>
        <v>0</v>
      </c>
      <c r="R18" s="75" t="e">
        <f>BASE_CONCILI12[[#This Row],[30/jun]]-BASE_CONCILI12[[#This Row],[SISTEMA]]</f>
        <v>#REF!</v>
      </c>
      <c r="S18" s="47" t="str">
        <f>IFERROR(BASE_CONCILI12[[#This Row],[DIFERENÇA ANTERIOR]]-BASE_CONCILI12[[#This Row],[DIFERENÇA ATUAL]],"-")</f>
        <v>-</v>
      </c>
      <c r="T18" s="48" t="e">
        <f>VLOOKUP(BASE_CONCILI12[[#This Row],[CÓD. 
SAIB]],CUSTO!#REF!,3,0)</f>
        <v>#REF!</v>
      </c>
      <c r="U18" s="48">
        <f>IFERROR(SUM(BASE_CONCILI12[[#This Row],[DIFERENÇA ATUAL]]*BASE_CONCILI12[[#This Row],[CUSTO MP (UN)]]),0)</f>
        <v>0</v>
      </c>
      <c r="V18" s="86" t="str">
        <f>IFERROR(BASE_CONCILI12[[#This Row],[30/jun]]/BASE_CONCILI12[[#This Row],[SISTEMA]],"")</f>
        <v/>
      </c>
      <c r="W18" s="48" t="str">
        <f>IFERROR(BASE_CONCILI12[[#This Row],[DIFERENÇA MÊS]]*BASE_CONCILI12[[#This Row],[CUSTO MP (UN)]],"-")</f>
        <v>-</v>
      </c>
      <c r="X18" s="49" t="s">
        <v>490</v>
      </c>
    </row>
    <row r="19" spans="1:24" x14ac:dyDescent="0.25">
      <c r="A19" s="72">
        <v>31786</v>
      </c>
      <c r="B19" s="72"/>
      <c r="C19" s="2" t="s">
        <v>128</v>
      </c>
      <c r="D19" s="37" t="s">
        <v>219</v>
      </c>
      <c r="E19" s="26" t="e">
        <f>VLOOKUP(BASE_CONCILI12[[#This Row],[CÓD. 
SAIB]],CONT_ANTE!A:D,4,0)</f>
        <v>#N/A</v>
      </c>
      <c r="F19" s="26" t="e">
        <f>SUMIF(#REF!,BASE_CONCILI12[[#This Row],[CÓD. 
SAIB]],#REF!)</f>
        <v>#REF!</v>
      </c>
      <c r="G19" s="26" t="e">
        <f>SUMIF(#REF!,BASE_CONCILI12[[#This Row],[CÓD. 
SAIB]],#REF!)</f>
        <v>#REF!</v>
      </c>
      <c r="H19" s="26" t="e">
        <f>BASE_CONCILI12[[#This Row],[CONSUMO REAL]]-BASE_CONCILI12[[#This Row],[CONSUMO TEORICO]]</f>
        <v>#REF!</v>
      </c>
      <c r="I19" s="26" t="e">
        <f>SUMIF(#REF!,BASE_CONCILI12[[#This Row],[CÓD. 
SAIB]],#REF!)</f>
        <v>#REF!</v>
      </c>
      <c r="J19" s="26" t="e">
        <f>SUMIF(#REF!,BASE_CONCILI12[[#This Row],[CÓD. 
SAIB]],#REF!)</f>
        <v>#REF!</v>
      </c>
      <c r="K19" s="26" t="e">
        <f>BASE_CONCILI12[[#This Row],[30/mai]]+BASE_CONCILI12[[#This Row],[RECEBIMENTO]]-BASE_CONCILI12[[#This Row],[TRANSFERÊNCIA]]-BASE_CONCILI12[[#This Row],[CONSUMO REAL]]</f>
        <v>#N/A</v>
      </c>
      <c r="L19" s="7">
        <f>IFERROR(VLOOKUP(BASE_CONCILI12[[#This Row],[CÓD. 
SAIB]],BASE_CONTAG[[LAVRE]:[CONTAGEM FINAL]],7,0),0)</f>
        <v>0</v>
      </c>
      <c r="M19" s="7">
        <f>IFERROR(SUM(BASE_CONCILI12[[#This Row],[30/jun]]*BASE_CONCILI12[[#This Row],[CUSTO MP (UN)]]),0)</f>
        <v>0</v>
      </c>
      <c r="N19" s="7">
        <f>IFERROR(VLOOKUP(BASE_CONCILI12[[#This Row],[CÓD. 
SAIB]],BASE_CONTAG[],5,0),"")</f>
        <v>0</v>
      </c>
      <c r="O19" s="7" t="e">
        <f>SUMIF(SISTEMA!#REF!,BASE_CONCILI12[[#This Row],[CÓD. 
SAIB]],SISTEMA!#REF!)</f>
        <v>#REF!</v>
      </c>
      <c r="P19" s="30">
        <f>IFERROR(SUM(BASE_CONCILI12[[#This Row],[SISTEMA]]*BASE_CONCILI12[[#This Row],[CUSTO MP (UN)]]),0)</f>
        <v>0</v>
      </c>
      <c r="Q19" s="46" t="str">
        <f>IFERROR(VLOOKUP(BASE_CONCILI12[[#This Row],[CÓD. 
SAIB]],BASE_DIFERENÇA[],4,0),"0")</f>
        <v>0</v>
      </c>
      <c r="R19" s="75" t="e">
        <f>BASE_CONCILI12[[#This Row],[30/jun]]-BASE_CONCILI12[[#This Row],[SISTEMA]]</f>
        <v>#REF!</v>
      </c>
      <c r="S19" s="47" t="str">
        <f>IFERROR(BASE_CONCILI12[[#This Row],[DIFERENÇA ANTERIOR]]-BASE_CONCILI12[[#This Row],[DIFERENÇA ATUAL]],"-")</f>
        <v>-</v>
      </c>
      <c r="T19" s="48" t="e">
        <f>VLOOKUP(BASE_CONCILI12[[#This Row],[CÓD. 
SAIB]],CUSTO!#REF!,3,0)</f>
        <v>#REF!</v>
      </c>
      <c r="U19" s="48">
        <f>IFERROR(SUM(BASE_CONCILI12[[#This Row],[DIFERENÇA ATUAL]]*BASE_CONCILI12[[#This Row],[CUSTO MP (UN)]]),0)</f>
        <v>0</v>
      </c>
      <c r="V19" s="86" t="str">
        <f>IFERROR(BASE_CONCILI12[[#This Row],[30/jun]]/BASE_CONCILI12[[#This Row],[SISTEMA]],"")</f>
        <v/>
      </c>
      <c r="W19" s="48" t="str">
        <f>IFERROR(BASE_CONCILI12[[#This Row],[DIFERENÇA MÊS]]*BASE_CONCILI12[[#This Row],[CUSTO MP (UN)]],"-")</f>
        <v>-</v>
      </c>
      <c r="X19" s="49" t="s">
        <v>490</v>
      </c>
    </row>
    <row r="20" spans="1:24" x14ac:dyDescent="0.25">
      <c r="A20" s="72">
        <v>43</v>
      </c>
      <c r="B20" s="72"/>
      <c r="C20" s="2" t="s">
        <v>84</v>
      </c>
      <c r="D20" s="37" t="s">
        <v>219</v>
      </c>
      <c r="E20" s="26" t="e">
        <f>VLOOKUP(BASE_CONCILI12[[#This Row],[CÓD. 
SAIB]],CONT_ANTE!A:D,4,0)</f>
        <v>#N/A</v>
      </c>
      <c r="F20" s="26" t="e">
        <f>SUMIF(#REF!,BASE_CONCILI12[[#This Row],[CÓD. 
SAIB]],#REF!)</f>
        <v>#REF!</v>
      </c>
      <c r="G20" s="26" t="e">
        <f>SUMIF(#REF!,BASE_CONCILI12[[#This Row],[CÓD. 
SAIB]],#REF!)</f>
        <v>#REF!</v>
      </c>
      <c r="H20" s="26" t="e">
        <f>BASE_CONCILI12[[#This Row],[CONSUMO REAL]]-BASE_CONCILI12[[#This Row],[CONSUMO TEORICO]]</f>
        <v>#REF!</v>
      </c>
      <c r="I20" s="26" t="e">
        <f>SUMIF(#REF!,BASE_CONCILI12[[#This Row],[CÓD. 
SAIB]],#REF!)</f>
        <v>#REF!</v>
      </c>
      <c r="J20" s="26" t="e">
        <f>SUMIF(#REF!,BASE_CONCILI12[[#This Row],[CÓD. 
SAIB]],#REF!)</f>
        <v>#REF!</v>
      </c>
      <c r="K20" s="26" t="e">
        <f>BASE_CONCILI12[[#This Row],[30/mai]]+BASE_CONCILI12[[#This Row],[RECEBIMENTO]]-BASE_CONCILI12[[#This Row],[TRANSFERÊNCIA]]-BASE_CONCILI12[[#This Row],[CONSUMO REAL]]</f>
        <v>#N/A</v>
      </c>
      <c r="L20" s="7">
        <f>IFERROR(VLOOKUP(BASE_CONCILI12[[#This Row],[CÓD. 
SAIB]],BASE_CONTAG[[LAVRE]:[CONTAGEM FINAL]],7,0),0)</f>
        <v>37.6</v>
      </c>
      <c r="M20" s="7">
        <f>IFERROR(SUM(BASE_CONCILI12[[#This Row],[30/jun]]*BASE_CONCILI12[[#This Row],[CUSTO MP (UN)]]),0)</f>
        <v>0</v>
      </c>
      <c r="N20" s="7">
        <f>IFERROR(VLOOKUP(BASE_CONCILI12[[#This Row],[CÓD. 
SAIB]],BASE_CONTAG[],5,0),"")</f>
        <v>37.6</v>
      </c>
      <c r="O20" s="7" t="e">
        <f>SUMIF(SISTEMA!#REF!,BASE_CONCILI12[[#This Row],[CÓD. 
SAIB]],SISTEMA!#REF!)</f>
        <v>#REF!</v>
      </c>
      <c r="P20" s="30">
        <f>IFERROR(SUM(BASE_CONCILI12[[#This Row],[SISTEMA]]*BASE_CONCILI12[[#This Row],[CUSTO MP (UN)]]),0)</f>
        <v>0</v>
      </c>
      <c r="Q20" s="46" t="str">
        <f>IFERROR(VLOOKUP(BASE_CONCILI12[[#This Row],[CÓD. 
SAIB]],BASE_DIFERENÇA[],4,0),"0")</f>
        <v>0</v>
      </c>
      <c r="R20" s="75" t="e">
        <f>BASE_CONCILI12[[#This Row],[30/jun]]-BASE_CONCILI12[[#This Row],[SISTEMA]]</f>
        <v>#REF!</v>
      </c>
      <c r="S20" s="47" t="str">
        <f>IFERROR(BASE_CONCILI12[[#This Row],[DIFERENÇA ANTERIOR]]-BASE_CONCILI12[[#This Row],[DIFERENÇA ATUAL]],"-")</f>
        <v>-</v>
      </c>
      <c r="T20" s="48" t="e">
        <f>VLOOKUP(BASE_CONCILI12[[#This Row],[CÓD. 
SAIB]],CUSTO!#REF!,3,0)</f>
        <v>#REF!</v>
      </c>
      <c r="U20" s="48">
        <f>IFERROR(SUM(BASE_CONCILI12[[#This Row],[DIFERENÇA ATUAL]]*BASE_CONCILI12[[#This Row],[CUSTO MP (UN)]]),0)</f>
        <v>0</v>
      </c>
      <c r="V20" s="96" t="str">
        <f>IFERROR(BASE_CONCILI12[[#This Row],[30/jun]]/BASE_CONCILI12[[#This Row],[SISTEMA]],"")</f>
        <v/>
      </c>
      <c r="W20" s="48" t="str">
        <f>IFERROR(BASE_CONCILI12[[#This Row],[DIFERENÇA MÊS]]*BASE_CONCILI12[[#This Row],[CUSTO MP (UN)]],"-")</f>
        <v>-</v>
      </c>
      <c r="X20" s="49" t="s">
        <v>523</v>
      </c>
    </row>
    <row r="21" spans="1:24" x14ac:dyDescent="0.25">
      <c r="A21" s="72">
        <v>31337</v>
      </c>
      <c r="B21" s="72"/>
      <c r="C21" s="2" t="s">
        <v>129</v>
      </c>
      <c r="D21" s="37" t="s">
        <v>219</v>
      </c>
      <c r="E21" s="26" t="e">
        <f>VLOOKUP(BASE_CONCILI12[[#This Row],[CÓD. 
SAIB]],CONT_ANTE!A:D,4,0)</f>
        <v>#N/A</v>
      </c>
      <c r="F21" s="26" t="e">
        <f>SUMIF(#REF!,BASE_CONCILI12[[#This Row],[CÓD. 
SAIB]],#REF!)</f>
        <v>#REF!</v>
      </c>
      <c r="G21" s="26" t="e">
        <f>SUMIF(#REF!,BASE_CONCILI12[[#This Row],[CÓD. 
SAIB]],#REF!)</f>
        <v>#REF!</v>
      </c>
      <c r="H21" s="26" t="e">
        <f>BASE_CONCILI12[[#This Row],[CONSUMO REAL]]-BASE_CONCILI12[[#This Row],[CONSUMO TEORICO]]</f>
        <v>#REF!</v>
      </c>
      <c r="I21" s="26" t="e">
        <f>SUMIF(#REF!,BASE_CONCILI12[[#This Row],[CÓD. 
SAIB]],#REF!)</f>
        <v>#REF!</v>
      </c>
      <c r="J21" s="26" t="e">
        <f>SUMIF(#REF!,BASE_CONCILI12[[#This Row],[CÓD. 
SAIB]],#REF!)</f>
        <v>#REF!</v>
      </c>
      <c r="K21" s="26" t="e">
        <f>BASE_CONCILI12[[#This Row],[30/mai]]+BASE_CONCILI12[[#This Row],[RECEBIMENTO]]-BASE_CONCILI12[[#This Row],[TRANSFERÊNCIA]]-BASE_CONCILI12[[#This Row],[CONSUMO REAL]]</f>
        <v>#N/A</v>
      </c>
      <c r="L21" s="7">
        <f>IFERROR(VLOOKUP(BASE_CONCILI12[[#This Row],[CÓD. 
SAIB]],BASE_CONTAG[[LAVRE]:[CONTAGEM FINAL]],7,0),0)</f>
        <v>0</v>
      </c>
      <c r="M21" s="7">
        <f>IFERROR(SUM(BASE_CONCILI12[[#This Row],[30/jun]]*BASE_CONCILI12[[#This Row],[CUSTO MP (UN)]]),0)</f>
        <v>0</v>
      </c>
      <c r="N21" s="7">
        <f>IFERROR(VLOOKUP(BASE_CONCILI12[[#This Row],[CÓD. 
SAIB]],BASE_CONTAG[],5,0),"")</f>
        <v>0</v>
      </c>
      <c r="O21" s="7" t="e">
        <f>SUMIF(SISTEMA!#REF!,BASE_CONCILI12[[#This Row],[CÓD. 
SAIB]],SISTEMA!#REF!)</f>
        <v>#REF!</v>
      </c>
      <c r="P21" s="30">
        <f>IFERROR(SUM(BASE_CONCILI12[[#This Row],[SISTEMA]]*BASE_CONCILI12[[#This Row],[CUSTO MP (UN)]]),0)</f>
        <v>0</v>
      </c>
      <c r="Q21" s="46" t="str">
        <f>IFERROR(VLOOKUP(BASE_CONCILI12[[#This Row],[CÓD. 
SAIB]],BASE_DIFERENÇA[],4,0),"0")</f>
        <v>0</v>
      </c>
      <c r="R21" s="75" t="e">
        <f>BASE_CONCILI12[[#This Row],[30/jun]]-BASE_CONCILI12[[#This Row],[SISTEMA]]</f>
        <v>#REF!</v>
      </c>
      <c r="S21" s="47" t="str">
        <f>IFERROR(BASE_CONCILI12[[#This Row],[DIFERENÇA ANTERIOR]]-BASE_CONCILI12[[#This Row],[DIFERENÇA ATUAL]],"-")</f>
        <v>-</v>
      </c>
      <c r="T21" s="48" t="e">
        <f>VLOOKUP(BASE_CONCILI12[[#This Row],[CÓD. 
SAIB]],CUSTO!#REF!,3,0)</f>
        <v>#REF!</v>
      </c>
      <c r="U21" s="48">
        <f>IFERROR(SUM(BASE_CONCILI12[[#This Row],[DIFERENÇA ATUAL]]*BASE_CONCILI12[[#This Row],[CUSTO MP (UN)]]),0)</f>
        <v>0</v>
      </c>
      <c r="V21" s="86" t="str">
        <f>IFERROR(BASE_CONCILI12[[#This Row],[30/jun]]/BASE_CONCILI12[[#This Row],[SISTEMA]],"")</f>
        <v/>
      </c>
      <c r="W21" s="48" t="str">
        <f>IFERROR(BASE_CONCILI12[[#This Row],[DIFERENÇA MÊS]]*BASE_CONCILI12[[#This Row],[CUSTO MP (UN)]],"-")</f>
        <v>-</v>
      </c>
      <c r="X21" s="49" t="s">
        <v>511</v>
      </c>
    </row>
    <row r="22" spans="1:24" x14ac:dyDescent="0.25">
      <c r="A22" s="72">
        <v>31336</v>
      </c>
      <c r="B22" s="72"/>
      <c r="C22" s="2" t="s">
        <v>130</v>
      </c>
      <c r="D22" s="37" t="s">
        <v>219</v>
      </c>
      <c r="E22" s="26" t="e">
        <f>VLOOKUP(BASE_CONCILI12[[#This Row],[CÓD. 
SAIB]],CONT_ANTE!A:D,4,0)</f>
        <v>#N/A</v>
      </c>
      <c r="F22" s="26" t="e">
        <f>SUMIF(#REF!,BASE_CONCILI12[[#This Row],[CÓD. 
SAIB]],#REF!)</f>
        <v>#REF!</v>
      </c>
      <c r="G22" s="26" t="e">
        <f>SUMIF(#REF!,BASE_CONCILI12[[#This Row],[CÓD. 
SAIB]],#REF!)</f>
        <v>#REF!</v>
      </c>
      <c r="H22" s="26" t="e">
        <f>BASE_CONCILI12[[#This Row],[CONSUMO REAL]]-BASE_CONCILI12[[#This Row],[CONSUMO TEORICO]]</f>
        <v>#REF!</v>
      </c>
      <c r="I22" s="26" t="e">
        <f>SUMIF(#REF!,BASE_CONCILI12[[#This Row],[CÓD. 
SAIB]],#REF!)</f>
        <v>#REF!</v>
      </c>
      <c r="J22" s="26" t="e">
        <f>SUMIF(#REF!,BASE_CONCILI12[[#This Row],[CÓD. 
SAIB]],#REF!)</f>
        <v>#REF!</v>
      </c>
      <c r="K22" s="26" t="e">
        <f>BASE_CONCILI12[[#This Row],[30/mai]]+BASE_CONCILI12[[#This Row],[RECEBIMENTO]]-BASE_CONCILI12[[#This Row],[TRANSFERÊNCIA]]-BASE_CONCILI12[[#This Row],[CONSUMO REAL]]</f>
        <v>#N/A</v>
      </c>
      <c r="L22" s="7">
        <f>IFERROR(VLOOKUP(BASE_CONCILI12[[#This Row],[CÓD. 
SAIB]],BASE_CONTAG[[LAVRE]:[CONTAGEM FINAL]],7,0),0)</f>
        <v>325</v>
      </c>
      <c r="M22" s="7">
        <f>IFERROR(SUM(BASE_CONCILI12[[#This Row],[30/jun]]*BASE_CONCILI12[[#This Row],[CUSTO MP (UN)]]),0)</f>
        <v>0</v>
      </c>
      <c r="N22" s="7">
        <f>IFERROR(VLOOKUP(BASE_CONCILI12[[#This Row],[CÓD. 
SAIB]],BASE_CONTAG[],5,0),"")</f>
        <v>325</v>
      </c>
      <c r="O22" s="7" t="e">
        <f>SUMIF(SISTEMA!#REF!,BASE_CONCILI12[[#This Row],[CÓD. 
SAIB]],SISTEMA!#REF!)</f>
        <v>#REF!</v>
      </c>
      <c r="P22" s="30">
        <f>IFERROR(SUM(BASE_CONCILI12[[#This Row],[SISTEMA]]*BASE_CONCILI12[[#This Row],[CUSTO MP (UN)]]),0)</f>
        <v>0</v>
      </c>
      <c r="Q22" s="46" t="str">
        <f>IFERROR(VLOOKUP(BASE_CONCILI12[[#This Row],[CÓD. 
SAIB]],BASE_DIFERENÇA[],4,0),"0")</f>
        <v>0</v>
      </c>
      <c r="R22" s="75" t="e">
        <f>BASE_CONCILI12[[#This Row],[30/jun]]-BASE_CONCILI12[[#This Row],[SISTEMA]]</f>
        <v>#REF!</v>
      </c>
      <c r="S22" s="47" t="str">
        <f>IFERROR(BASE_CONCILI12[[#This Row],[DIFERENÇA ANTERIOR]]-BASE_CONCILI12[[#This Row],[DIFERENÇA ATUAL]],"-")</f>
        <v>-</v>
      </c>
      <c r="T22" s="48" t="e">
        <f>VLOOKUP(BASE_CONCILI12[[#This Row],[CÓD. 
SAIB]],CUSTO!#REF!,3,0)</f>
        <v>#REF!</v>
      </c>
      <c r="U22" s="48">
        <f>IFERROR(SUM(BASE_CONCILI12[[#This Row],[DIFERENÇA ATUAL]]*BASE_CONCILI12[[#This Row],[CUSTO MP (UN)]]),0)</f>
        <v>0</v>
      </c>
      <c r="V22" s="86" t="str">
        <f>IFERROR(BASE_CONCILI12[[#This Row],[30/jun]]/BASE_CONCILI12[[#This Row],[SISTEMA]],"")</f>
        <v/>
      </c>
      <c r="W22" s="48" t="str">
        <f>IFERROR(BASE_CONCILI12[[#This Row],[DIFERENÇA MÊS]]*BASE_CONCILI12[[#This Row],[CUSTO MP (UN)]],"-")</f>
        <v>-</v>
      </c>
      <c r="X22" s="49" t="s">
        <v>490</v>
      </c>
    </row>
    <row r="23" spans="1:24" x14ac:dyDescent="0.25">
      <c r="A23" s="72">
        <v>2477</v>
      </c>
      <c r="B23" s="72"/>
      <c r="C23" s="2" t="s">
        <v>442</v>
      </c>
      <c r="D23" s="37" t="s">
        <v>219</v>
      </c>
      <c r="E23" s="26" t="e">
        <f>VLOOKUP(BASE_CONCILI12[[#This Row],[CÓD. 
SAIB]],CONT_ANTE!A:D,4,0)</f>
        <v>#N/A</v>
      </c>
      <c r="F23" s="26" t="e">
        <f>SUMIF(#REF!,BASE_CONCILI12[[#This Row],[CÓD. 
SAIB]],#REF!)</f>
        <v>#REF!</v>
      </c>
      <c r="G23" s="26" t="e">
        <f>SUMIF(#REF!,BASE_CONCILI12[[#This Row],[CÓD. 
SAIB]],#REF!)</f>
        <v>#REF!</v>
      </c>
      <c r="H23" s="26" t="e">
        <f>BASE_CONCILI12[[#This Row],[CONSUMO REAL]]-BASE_CONCILI12[[#This Row],[CONSUMO TEORICO]]</f>
        <v>#REF!</v>
      </c>
      <c r="I23" s="26" t="e">
        <f>SUMIF(#REF!,BASE_CONCILI12[[#This Row],[CÓD. 
SAIB]],#REF!)</f>
        <v>#REF!</v>
      </c>
      <c r="J23" s="26" t="e">
        <f>SUMIF(#REF!,BASE_CONCILI12[[#This Row],[CÓD. 
SAIB]],#REF!)</f>
        <v>#REF!</v>
      </c>
      <c r="K23" s="26" t="e">
        <f>BASE_CONCILI12[[#This Row],[30/mai]]+BASE_CONCILI12[[#This Row],[RECEBIMENTO]]-BASE_CONCILI12[[#This Row],[TRANSFERÊNCIA]]-BASE_CONCILI12[[#This Row],[CONSUMO REAL]]</f>
        <v>#N/A</v>
      </c>
      <c r="L23" s="7">
        <f>IFERROR(VLOOKUP(BASE_CONCILI12[[#This Row],[CÓD. 
SAIB]],BASE_CONTAG[[LAVRE]:[CONTAGEM FINAL]],7,0),0)</f>
        <v>90</v>
      </c>
      <c r="M23" s="7">
        <f>IFERROR(SUM(BASE_CONCILI12[[#This Row],[30/jun]]*BASE_CONCILI12[[#This Row],[CUSTO MP (UN)]]),0)</f>
        <v>0</v>
      </c>
      <c r="N23" s="7">
        <f>IFERROR(VLOOKUP(BASE_CONCILI12[[#This Row],[CÓD. 
SAIB]],BASE_CONTAG[],5,0),"")</f>
        <v>90</v>
      </c>
      <c r="O23" s="7" t="e">
        <f>SUMIF(SISTEMA!#REF!,BASE_CONCILI12[[#This Row],[CÓD. 
SAIB]],SISTEMA!#REF!)</f>
        <v>#REF!</v>
      </c>
      <c r="P23" s="30">
        <f>IFERROR(SUM(BASE_CONCILI12[[#This Row],[SISTEMA]]*BASE_CONCILI12[[#This Row],[CUSTO MP (UN)]]),0)</f>
        <v>0</v>
      </c>
      <c r="Q23" s="46" t="str">
        <f>IFERROR(VLOOKUP(BASE_CONCILI12[[#This Row],[CÓD. 
SAIB]],BASE_DIFERENÇA[],4,0),"0")</f>
        <v>0</v>
      </c>
      <c r="R23" s="75" t="e">
        <f>BASE_CONCILI12[[#This Row],[30/jun]]-BASE_CONCILI12[[#This Row],[SISTEMA]]</f>
        <v>#REF!</v>
      </c>
      <c r="S23" s="47" t="str">
        <f>IFERROR(BASE_CONCILI12[[#This Row],[DIFERENÇA ANTERIOR]]-BASE_CONCILI12[[#This Row],[DIFERENÇA ATUAL]],"-")</f>
        <v>-</v>
      </c>
      <c r="T23" s="48" t="e">
        <f>VLOOKUP(BASE_CONCILI12[[#This Row],[CÓD. 
SAIB]],CUSTO!#REF!,3,0)</f>
        <v>#REF!</v>
      </c>
      <c r="U23" s="48">
        <f>IFERROR(SUM(BASE_CONCILI12[[#This Row],[DIFERENÇA ATUAL]]*BASE_CONCILI12[[#This Row],[CUSTO MP (UN)]]),0)</f>
        <v>0</v>
      </c>
      <c r="V23" s="86" t="str">
        <f>IFERROR(BASE_CONCILI12[[#This Row],[30/jun]]/BASE_CONCILI12[[#This Row],[SISTEMA]],"")</f>
        <v/>
      </c>
      <c r="W23" s="48" t="str">
        <f>IFERROR(BASE_CONCILI12[[#This Row],[DIFERENÇA MÊS]]*BASE_CONCILI12[[#This Row],[CUSTO MP (UN)]],"-")</f>
        <v>-</v>
      </c>
      <c r="X23" s="49" t="s">
        <v>490</v>
      </c>
    </row>
    <row r="24" spans="1:24" x14ac:dyDescent="0.25">
      <c r="A24" s="72">
        <v>353</v>
      </c>
      <c r="B24" s="72"/>
      <c r="C24" s="2" t="s">
        <v>322</v>
      </c>
      <c r="D24" s="37" t="s">
        <v>219</v>
      </c>
      <c r="E24" s="26" t="e">
        <f>VLOOKUP(BASE_CONCILI12[[#This Row],[CÓD. 
SAIB]],CONT_ANTE!A:D,4,0)</f>
        <v>#N/A</v>
      </c>
      <c r="F24" s="26" t="e">
        <f>SUMIF(#REF!,BASE_CONCILI12[[#This Row],[CÓD. 
SAIB]],#REF!)</f>
        <v>#REF!</v>
      </c>
      <c r="G24" s="26" t="e">
        <f>SUMIF(#REF!,BASE_CONCILI12[[#This Row],[CÓD. 
SAIB]],#REF!)</f>
        <v>#REF!</v>
      </c>
      <c r="H24" s="26" t="e">
        <f>BASE_CONCILI12[[#This Row],[CONSUMO REAL]]-BASE_CONCILI12[[#This Row],[CONSUMO TEORICO]]</f>
        <v>#REF!</v>
      </c>
      <c r="I24" s="26" t="e">
        <f>SUMIF(#REF!,BASE_CONCILI12[[#This Row],[CÓD. 
SAIB]],#REF!)</f>
        <v>#REF!</v>
      </c>
      <c r="J24" s="26" t="e">
        <f>SUMIF(#REF!,BASE_CONCILI12[[#This Row],[CÓD. 
SAIB]],#REF!)</f>
        <v>#REF!</v>
      </c>
      <c r="K24" s="26" t="e">
        <f>BASE_CONCILI12[[#This Row],[30/mai]]+BASE_CONCILI12[[#This Row],[RECEBIMENTO]]-BASE_CONCILI12[[#This Row],[TRANSFERÊNCIA]]-BASE_CONCILI12[[#This Row],[CONSUMO REAL]]</f>
        <v>#N/A</v>
      </c>
      <c r="L24" s="7">
        <f>IFERROR(VLOOKUP(BASE_CONCILI12[[#This Row],[CÓD. 
SAIB]],BASE_CONTAG[[LAVRE]:[CONTAGEM FINAL]],7,0),0)</f>
        <v>26.3</v>
      </c>
      <c r="M24" s="7">
        <f>IFERROR(SUM(BASE_CONCILI12[[#This Row],[30/jun]]*BASE_CONCILI12[[#This Row],[CUSTO MP (UN)]]),0)</f>
        <v>0</v>
      </c>
      <c r="N24" s="7">
        <f>IFERROR(VLOOKUP(BASE_CONCILI12[[#This Row],[CÓD. 
SAIB]],BASE_CONTAG[],5,0),"")</f>
        <v>26.3</v>
      </c>
      <c r="O24" s="7" t="e">
        <f>SUMIF(SISTEMA!#REF!,BASE_CONCILI12[[#This Row],[CÓD. 
SAIB]],SISTEMA!#REF!)</f>
        <v>#REF!</v>
      </c>
      <c r="P24" s="30">
        <f>IFERROR(SUM(BASE_CONCILI12[[#This Row],[SISTEMA]]*BASE_CONCILI12[[#This Row],[CUSTO MP (UN)]]),0)</f>
        <v>0</v>
      </c>
      <c r="Q24" s="46" t="str">
        <f>IFERROR(VLOOKUP(BASE_CONCILI12[[#This Row],[CÓD. 
SAIB]],BASE_DIFERENÇA[],4,0),"0")</f>
        <v>0</v>
      </c>
      <c r="R24" s="75" t="e">
        <f>BASE_CONCILI12[[#This Row],[30/jun]]-BASE_CONCILI12[[#This Row],[SISTEMA]]</f>
        <v>#REF!</v>
      </c>
      <c r="S24" s="47" t="str">
        <f>IFERROR(BASE_CONCILI12[[#This Row],[DIFERENÇA ANTERIOR]]-BASE_CONCILI12[[#This Row],[DIFERENÇA ATUAL]],"-")</f>
        <v>-</v>
      </c>
      <c r="T24" s="48" t="e">
        <f>VLOOKUP(BASE_CONCILI12[[#This Row],[CÓD. 
SAIB]],CUSTO!#REF!,3,0)</f>
        <v>#REF!</v>
      </c>
      <c r="U24" s="48">
        <f>IFERROR(SUM(BASE_CONCILI12[[#This Row],[DIFERENÇA ATUAL]]*BASE_CONCILI12[[#This Row],[CUSTO MP (UN)]]),0)</f>
        <v>0</v>
      </c>
      <c r="V24" s="86" t="str">
        <f>IFERROR(BASE_CONCILI12[[#This Row],[30/jun]]/BASE_CONCILI12[[#This Row],[SISTEMA]],"")</f>
        <v/>
      </c>
      <c r="W24" s="48" t="str">
        <f>IFERROR(BASE_CONCILI12[[#This Row],[DIFERENÇA MÊS]]*BASE_CONCILI12[[#This Row],[CUSTO MP (UN)]],"-")</f>
        <v>-</v>
      </c>
      <c r="X24" s="49" t="s">
        <v>510</v>
      </c>
    </row>
    <row r="25" spans="1:24" x14ac:dyDescent="0.25">
      <c r="A25" s="72">
        <v>41</v>
      </c>
      <c r="B25" s="72"/>
      <c r="C25" s="2" t="s">
        <v>83</v>
      </c>
      <c r="D25" s="37" t="s">
        <v>219</v>
      </c>
      <c r="E25" s="26" t="e">
        <f>VLOOKUP(BASE_CONCILI12[[#This Row],[CÓD. 
SAIB]],CONT_ANTE!A:D,4,0)</f>
        <v>#N/A</v>
      </c>
      <c r="F25" s="26" t="e">
        <f>SUMIF(#REF!,BASE_CONCILI12[[#This Row],[CÓD. 
SAIB]],#REF!)</f>
        <v>#REF!</v>
      </c>
      <c r="G25" s="26" t="e">
        <f>SUMIF(#REF!,BASE_CONCILI12[[#This Row],[CÓD. 
SAIB]],#REF!)</f>
        <v>#REF!</v>
      </c>
      <c r="H25" s="26" t="e">
        <f>BASE_CONCILI12[[#This Row],[CONSUMO REAL]]-BASE_CONCILI12[[#This Row],[CONSUMO TEORICO]]</f>
        <v>#REF!</v>
      </c>
      <c r="I25" s="26" t="e">
        <f>SUMIF(#REF!,BASE_CONCILI12[[#This Row],[CÓD. 
SAIB]],#REF!)</f>
        <v>#REF!</v>
      </c>
      <c r="J25" s="26" t="e">
        <f>SUMIF(#REF!,BASE_CONCILI12[[#This Row],[CÓD. 
SAIB]],#REF!)</f>
        <v>#REF!</v>
      </c>
      <c r="K25" s="26" t="e">
        <f>BASE_CONCILI12[[#This Row],[30/mai]]+BASE_CONCILI12[[#This Row],[RECEBIMENTO]]-BASE_CONCILI12[[#This Row],[TRANSFERÊNCIA]]-BASE_CONCILI12[[#This Row],[CONSUMO REAL]]</f>
        <v>#N/A</v>
      </c>
      <c r="L25" s="7">
        <f>IFERROR(VLOOKUP(BASE_CONCILI12[[#This Row],[CÓD. 
SAIB]],BASE_CONTAG[[LAVRE]:[CONTAGEM FINAL]],7,0),0)</f>
        <v>0</v>
      </c>
      <c r="M25" s="7">
        <f>IFERROR(SUM(BASE_CONCILI12[[#This Row],[30/jun]]*BASE_CONCILI12[[#This Row],[CUSTO MP (UN)]]),0)</f>
        <v>0</v>
      </c>
      <c r="N25" s="7">
        <f>IFERROR(VLOOKUP(BASE_CONCILI12[[#This Row],[CÓD. 
SAIB]],BASE_CONTAG[],5,0),"")</f>
        <v>0</v>
      </c>
      <c r="O25" s="7" t="e">
        <f>SUMIF(SISTEMA!#REF!,BASE_CONCILI12[[#This Row],[CÓD. 
SAIB]],SISTEMA!#REF!)</f>
        <v>#REF!</v>
      </c>
      <c r="P25" s="30">
        <f>IFERROR(SUM(BASE_CONCILI12[[#This Row],[SISTEMA]]*BASE_CONCILI12[[#This Row],[CUSTO MP (UN)]]),0)</f>
        <v>0</v>
      </c>
      <c r="Q25" s="46" t="str">
        <f>IFERROR(VLOOKUP(BASE_CONCILI12[[#This Row],[CÓD. 
SAIB]],BASE_DIFERENÇA[],4,0),"0")</f>
        <v>0</v>
      </c>
      <c r="R25" s="75" t="e">
        <f>BASE_CONCILI12[[#This Row],[30/jun]]-BASE_CONCILI12[[#This Row],[SISTEMA]]</f>
        <v>#REF!</v>
      </c>
      <c r="S25" s="47" t="str">
        <f>IFERROR(BASE_CONCILI12[[#This Row],[DIFERENÇA ANTERIOR]]-BASE_CONCILI12[[#This Row],[DIFERENÇA ATUAL]],"-")</f>
        <v>-</v>
      </c>
      <c r="T25" s="48" t="e">
        <f>VLOOKUP(BASE_CONCILI12[[#This Row],[CÓD. 
SAIB]],CUSTO!#REF!,3,0)</f>
        <v>#REF!</v>
      </c>
      <c r="U25" s="48">
        <f>IFERROR(SUM(BASE_CONCILI12[[#This Row],[DIFERENÇA ATUAL]]*BASE_CONCILI12[[#This Row],[CUSTO MP (UN)]]),0)</f>
        <v>0</v>
      </c>
      <c r="V25" s="86" t="str">
        <f>IFERROR(BASE_CONCILI12[[#This Row],[30/jun]]/BASE_CONCILI12[[#This Row],[SISTEMA]],"")</f>
        <v/>
      </c>
      <c r="W25" s="48" t="str">
        <f>IFERROR(BASE_CONCILI12[[#This Row],[DIFERENÇA MÊS]]*BASE_CONCILI12[[#This Row],[CUSTO MP (UN)]],"-")</f>
        <v>-</v>
      </c>
      <c r="X25" s="49" t="s">
        <v>527</v>
      </c>
    </row>
    <row r="26" spans="1:24" x14ac:dyDescent="0.25">
      <c r="A26" s="72">
        <v>31518</v>
      </c>
      <c r="B26" s="72"/>
      <c r="C26" s="2" t="s">
        <v>463</v>
      </c>
      <c r="D26" s="37" t="s">
        <v>219</v>
      </c>
      <c r="E26" s="26" t="e">
        <f>VLOOKUP(BASE_CONCILI12[[#This Row],[CÓD. 
SAIB]],CONT_ANTE!A:D,4,0)</f>
        <v>#N/A</v>
      </c>
      <c r="F26" s="26" t="e">
        <f>SUMIF(#REF!,BASE_CONCILI12[[#This Row],[CÓD. 
SAIB]],#REF!)</f>
        <v>#REF!</v>
      </c>
      <c r="G26" s="26" t="e">
        <f>SUMIF(#REF!,BASE_CONCILI12[[#This Row],[CÓD. 
SAIB]],#REF!)</f>
        <v>#REF!</v>
      </c>
      <c r="H26" s="26" t="e">
        <f>BASE_CONCILI12[[#This Row],[CONSUMO REAL]]-BASE_CONCILI12[[#This Row],[CONSUMO TEORICO]]</f>
        <v>#REF!</v>
      </c>
      <c r="I26" s="26" t="e">
        <f>SUMIF(#REF!,BASE_CONCILI12[[#This Row],[CÓD. 
SAIB]],#REF!)</f>
        <v>#REF!</v>
      </c>
      <c r="J26" s="26" t="e">
        <f>SUMIF(#REF!,BASE_CONCILI12[[#This Row],[CÓD. 
SAIB]],#REF!)</f>
        <v>#REF!</v>
      </c>
      <c r="K26" s="26" t="e">
        <f>BASE_CONCILI12[[#This Row],[30/mai]]+BASE_CONCILI12[[#This Row],[RECEBIMENTO]]-BASE_CONCILI12[[#This Row],[TRANSFERÊNCIA]]-BASE_CONCILI12[[#This Row],[CONSUMO REAL]]</f>
        <v>#N/A</v>
      </c>
      <c r="L26" s="7">
        <f>IFERROR(VLOOKUP(BASE_CONCILI12[[#This Row],[CÓD. 
SAIB]],BASE_CONTAG[[LAVRE]:[CONTAGEM FINAL]],7,0),0)</f>
        <v>43</v>
      </c>
      <c r="M26" s="7">
        <f>IFERROR(SUM(BASE_CONCILI12[[#This Row],[30/jun]]*BASE_CONCILI12[[#This Row],[CUSTO MP (UN)]]),0)</f>
        <v>0</v>
      </c>
      <c r="N26" s="7">
        <f>IFERROR(VLOOKUP(BASE_CONCILI12[[#This Row],[CÓD. 
SAIB]],BASE_CONTAG[],5,0),"")</f>
        <v>43</v>
      </c>
      <c r="O26" s="7" t="e">
        <f>SUMIF(SISTEMA!#REF!,BASE_CONCILI12[[#This Row],[CÓD. 
SAIB]],SISTEMA!#REF!)</f>
        <v>#REF!</v>
      </c>
      <c r="P26" s="30">
        <f>IFERROR(SUM(BASE_CONCILI12[[#This Row],[SISTEMA]]*BASE_CONCILI12[[#This Row],[CUSTO MP (UN)]]),0)</f>
        <v>0</v>
      </c>
      <c r="Q26" s="46" t="str">
        <f>IFERROR(VLOOKUP(BASE_CONCILI12[[#This Row],[CÓD. 
SAIB]],BASE_DIFERENÇA[],4,0),"0")</f>
        <v>0</v>
      </c>
      <c r="R26" s="75" t="e">
        <f>BASE_CONCILI12[[#This Row],[30/jun]]-BASE_CONCILI12[[#This Row],[SISTEMA]]</f>
        <v>#REF!</v>
      </c>
      <c r="S26" s="47" t="str">
        <f>IFERROR(BASE_CONCILI12[[#This Row],[DIFERENÇA ANTERIOR]]-BASE_CONCILI12[[#This Row],[DIFERENÇA ATUAL]],"-")</f>
        <v>-</v>
      </c>
      <c r="T26" s="48" t="e">
        <f>VLOOKUP(BASE_CONCILI12[[#This Row],[CÓD. 
SAIB]],CUSTO!#REF!,3,0)</f>
        <v>#REF!</v>
      </c>
      <c r="U26" s="48">
        <f>IFERROR(SUM(BASE_CONCILI12[[#This Row],[DIFERENÇA ATUAL]]*BASE_CONCILI12[[#This Row],[CUSTO MP (UN)]]),0)</f>
        <v>0</v>
      </c>
      <c r="V26" s="86" t="str">
        <f>IFERROR(BASE_CONCILI12[[#This Row],[30/jun]]/BASE_CONCILI12[[#This Row],[SISTEMA]],"")</f>
        <v/>
      </c>
      <c r="W26" s="48" t="str">
        <f>IFERROR(BASE_CONCILI12[[#This Row],[DIFERENÇA MÊS]]*BASE_CONCILI12[[#This Row],[CUSTO MP (UN)]],"-")</f>
        <v>-</v>
      </c>
      <c r="X26" s="49" t="s">
        <v>527</v>
      </c>
    </row>
    <row r="27" spans="1:24" x14ac:dyDescent="0.25">
      <c r="A27" s="72">
        <v>30574</v>
      </c>
      <c r="B27" s="72"/>
      <c r="C27" s="2" t="s">
        <v>360</v>
      </c>
      <c r="D27" s="37" t="s">
        <v>224</v>
      </c>
      <c r="E27" s="26" t="e">
        <f>VLOOKUP(BASE_CONCILI12[[#This Row],[CÓD. 
SAIB]],CONT_ANTE!A:D,4,0)</f>
        <v>#N/A</v>
      </c>
      <c r="F27" s="26" t="e">
        <f>SUMIF(#REF!,BASE_CONCILI12[[#This Row],[CÓD. 
SAIB]],#REF!)</f>
        <v>#REF!</v>
      </c>
      <c r="G27" s="26" t="e">
        <f>SUMIF(#REF!,BASE_CONCILI12[[#This Row],[CÓD. 
SAIB]],#REF!)</f>
        <v>#REF!</v>
      </c>
      <c r="H27" s="26" t="e">
        <f>BASE_CONCILI12[[#This Row],[CONSUMO REAL]]-BASE_CONCILI12[[#This Row],[CONSUMO TEORICO]]</f>
        <v>#REF!</v>
      </c>
      <c r="I27" s="26" t="e">
        <f>SUMIF(#REF!,BASE_CONCILI12[[#This Row],[CÓD. 
SAIB]],#REF!)</f>
        <v>#REF!</v>
      </c>
      <c r="J27" s="26" t="e">
        <f>SUMIF(#REF!,BASE_CONCILI12[[#This Row],[CÓD. 
SAIB]],#REF!)</f>
        <v>#REF!</v>
      </c>
      <c r="K27" s="26" t="e">
        <f>BASE_CONCILI12[[#This Row],[30/mai]]+BASE_CONCILI12[[#This Row],[RECEBIMENTO]]-BASE_CONCILI12[[#This Row],[TRANSFERÊNCIA]]-BASE_CONCILI12[[#This Row],[CONSUMO REAL]]</f>
        <v>#N/A</v>
      </c>
      <c r="L27" s="7">
        <f>IFERROR(VLOOKUP(BASE_CONCILI12[[#This Row],[CÓD. 
SAIB]],BASE_CONTAG[[LAVRE]:[CONTAGEM FINAL]],7,0),0)</f>
        <v>7500</v>
      </c>
      <c r="M27" s="7">
        <f>IFERROR(SUM(BASE_CONCILI12[[#This Row],[30/jun]]*BASE_CONCILI12[[#This Row],[CUSTO MP (UN)]]),0)</f>
        <v>0</v>
      </c>
      <c r="N27" s="7">
        <f>IFERROR(VLOOKUP(BASE_CONCILI12[[#This Row],[CÓD. 
SAIB]],BASE_CONTAG[],5,0),"")</f>
        <v>7500</v>
      </c>
      <c r="O27" s="7" t="e">
        <f>SUMIF(SISTEMA!#REF!,BASE_CONCILI12[[#This Row],[CÓD. 
SAIB]],SISTEMA!#REF!)</f>
        <v>#REF!</v>
      </c>
      <c r="P27" s="30">
        <f>IFERROR(SUM(BASE_CONCILI12[[#This Row],[SISTEMA]]*BASE_CONCILI12[[#This Row],[CUSTO MP (UN)]]),0)</f>
        <v>0</v>
      </c>
      <c r="Q27" s="46" t="str">
        <f>IFERROR(VLOOKUP(BASE_CONCILI12[[#This Row],[CÓD. 
SAIB]],BASE_DIFERENÇA[],4,0),"0")</f>
        <v>0</v>
      </c>
      <c r="R27" s="75" t="e">
        <f>BASE_CONCILI12[[#This Row],[30/jun]]-BASE_CONCILI12[[#This Row],[SISTEMA]]</f>
        <v>#REF!</v>
      </c>
      <c r="S27" s="47" t="str">
        <f>IFERROR(BASE_CONCILI12[[#This Row],[DIFERENÇA ANTERIOR]]-BASE_CONCILI12[[#This Row],[DIFERENÇA ATUAL]],"-")</f>
        <v>-</v>
      </c>
      <c r="T27" s="48" t="e">
        <f>VLOOKUP(BASE_CONCILI12[[#This Row],[CÓD. 
SAIB]],CUSTO!#REF!,3,0)</f>
        <v>#REF!</v>
      </c>
      <c r="U27" s="48">
        <f>IFERROR(SUM(BASE_CONCILI12[[#This Row],[DIFERENÇA ATUAL]]*BASE_CONCILI12[[#This Row],[CUSTO MP (UN)]]),0)</f>
        <v>0</v>
      </c>
      <c r="V27" s="86" t="str">
        <f>IFERROR(BASE_CONCILI12[[#This Row],[30/jun]]/BASE_CONCILI12[[#This Row],[SISTEMA]],"")</f>
        <v/>
      </c>
      <c r="W27" s="48" t="str">
        <f>IFERROR(BASE_CONCILI12[[#This Row],[DIFERENÇA MÊS]]*BASE_CONCILI12[[#This Row],[CUSTO MP (UN)]],"-")</f>
        <v>-</v>
      </c>
      <c r="X27" s="49" t="s">
        <v>490</v>
      </c>
    </row>
    <row r="28" spans="1:24" x14ac:dyDescent="0.25">
      <c r="A28" s="72">
        <v>1124</v>
      </c>
      <c r="B28" s="72"/>
      <c r="C28" s="2" t="s">
        <v>26</v>
      </c>
      <c r="D28" s="37" t="s">
        <v>224</v>
      </c>
      <c r="E28" s="26" t="e">
        <f>VLOOKUP(BASE_CONCILI12[[#This Row],[CÓD. 
SAIB]],CONT_ANTE!A:D,4,0)</f>
        <v>#N/A</v>
      </c>
      <c r="F28" s="26" t="e">
        <f>SUMIF(#REF!,BASE_CONCILI12[[#This Row],[CÓD. 
SAIB]],#REF!)</f>
        <v>#REF!</v>
      </c>
      <c r="G28" s="26" t="e">
        <f>SUMIF(#REF!,BASE_CONCILI12[[#This Row],[CÓD. 
SAIB]],#REF!)</f>
        <v>#REF!</v>
      </c>
      <c r="H28" s="26" t="e">
        <f>BASE_CONCILI12[[#This Row],[CONSUMO REAL]]-BASE_CONCILI12[[#This Row],[CONSUMO TEORICO]]</f>
        <v>#REF!</v>
      </c>
      <c r="I28" s="26" t="e">
        <f>SUMIF(#REF!,BASE_CONCILI12[[#This Row],[CÓD. 
SAIB]],#REF!)</f>
        <v>#REF!</v>
      </c>
      <c r="J28" s="26" t="e">
        <f>SUMIF(#REF!,BASE_CONCILI12[[#This Row],[CÓD. 
SAIB]],#REF!)</f>
        <v>#REF!</v>
      </c>
      <c r="K28" s="26" t="e">
        <f>BASE_CONCILI12[[#This Row],[30/mai]]+BASE_CONCILI12[[#This Row],[RECEBIMENTO]]-BASE_CONCILI12[[#This Row],[TRANSFERÊNCIA]]-BASE_CONCILI12[[#This Row],[CONSUMO REAL]]</f>
        <v>#N/A</v>
      </c>
      <c r="L28" s="7">
        <f>IFERROR(VLOOKUP(BASE_CONCILI12[[#This Row],[CÓD. 
SAIB]],BASE_CONTAG[[LAVRE]:[CONTAGEM FINAL]],7,0),0)</f>
        <v>4960</v>
      </c>
      <c r="M28" s="7">
        <f>IFERROR(SUM(BASE_CONCILI12[[#This Row],[30/jun]]*BASE_CONCILI12[[#This Row],[CUSTO MP (UN)]]),0)</f>
        <v>0</v>
      </c>
      <c r="N28" s="7">
        <f>IFERROR(VLOOKUP(BASE_CONCILI12[[#This Row],[CÓD. 
SAIB]],BASE_CONTAG[],5,0),"")</f>
        <v>4960</v>
      </c>
      <c r="O28" s="7" t="e">
        <f>SUMIF(SISTEMA!#REF!,BASE_CONCILI12[[#This Row],[CÓD. 
SAIB]],SISTEMA!#REF!)</f>
        <v>#REF!</v>
      </c>
      <c r="P28" s="30">
        <f>IFERROR(SUM(BASE_CONCILI12[[#This Row],[SISTEMA]]*BASE_CONCILI12[[#This Row],[CUSTO MP (UN)]]),0)</f>
        <v>0</v>
      </c>
      <c r="Q28" s="46" t="str">
        <f>IFERROR(VLOOKUP(BASE_CONCILI12[[#This Row],[CÓD. 
SAIB]],BASE_DIFERENÇA[],4,0),"0")</f>
        <v>0</v>
      </c>
      <c r="R28" s="75" t="e">
        <f>BASE_CONCILI12[[#This Row],[30/jun]]-BASE_CONCILI12[[#This Row],[SISTEMA]]</f>
        <v>#REF!</v>
      </c>
      <c r="S28" s="47" t="str">
        <f>IFERROR(BASE_CONCILI12[[#This Row],[DIFERENÇA ANTERIOR]]-BASE_CONCILI12[[#This Row],[DIFERENÇA ATUAL]],"-")</f>
        <v>-</v>
      </c>
      <c r="T28" s="48" t="e">
        <f>VLOOKUP(BASE_CONCILI12[[#This Row],[CÓD. 
SAIB]],CUSTO!#REF!,3,0)</f>
        <v>#REF!</v>
      </c>
      <c r="U28" s="48">
        <f>IFERROR(SUM(BASE_CONCILI12[[#This Row],[DIFERENÇA ATUAL]]*BASE_CONCILI12[[#This Row],[CUSTO MP (UN)]]),0)</f>
        <v>0</v>
      </c>
      <c r="V28" s="86" t="str">
        <f>IFERROR(BASE_CONCILI12[[#This Row],[30/jun]]/BASE_CONCILI12[[#This Row],[SISTEMA]],"")</f>
        <v/>
      </c>
      <c r="W28" s="48" t="str">
        <f>IFERROR(BASE_CONCILI12[[#This Row],[DIFERENÇA MÊS]]*BASE_CONCILI12[[#This Row],[CUSTO MP (UN)]],"-")</f>
        <v>-</v>
      </c>
      <c r="X28" s="49" t="s">
        <v>532</v>
      </c>
    </row>
    <row r="29" spans="1:24" x14ac:dyDescent="0.25">
      <c r="A29" s="72">
        <v>32711</v>
      </c>
      <c r="B29" s="72"/>
      <c r="C29" s="2" t="s">
        <v>464</v>
      </c>
      <c r="D29" s="37" t="s">
        <v>224</v>
      </c>
      <c r="E29" s="26" t="e">
        <f>VLOOKUP(BASE_CONCILI12[[#This Row],[CÓD. 
SAIB]],CONT_ANTE!A:D,4,0)</f>
        <v>#N/A</v>
      </c>
      <c r="F29" s="26" t="e">
        <f>SUMIF(#REF!,BASE_CONCILI12[[#This Row],[CÓD. 
SAIB]],#REF!)</f>
        <v>#REF!</v>
      </c>
      <c r="G29" s="26" t="e">
        <f>SUMIF(#REF!,BASE_CONCILI12[[#This Row],[CÓD. 
SAIB]],#REF!)</f>
        <v>#REF!</v>
      </c>
      <c r="H29" s="26" t="e">
        <f>BASE_CONCILI12[[#This Row],[CONSUMO REAL]]-BASE_CONCILI12[[#This Row],[CONSUMO TEORICO]]</f>
        <v>#REF!</v>
      </c>
      <c r="I29" s="26" t="e">
        <f>SUMIF(#REF!,BASE_CONCILI12[[#This Row],[CÓD. 
SAIB]],#REF!)</f>
        <v>#REF!</v>
      </c>
      <c r="J29" s="26" t="e">
        <f>SUMIF(#REF!,BASE_CONCILI12[[#This Row],[CÓD. 
SAIB]],#REF!)</f>
        <v>#REF!</v>
      </c>
      <c r="K29" s="26" t="e">
        <f>BASE_CONCILI12[[#This Row],[30/mai]]+BASE_CONCILI12[[#This Row],[RECEBIMENTO]]-BASE_CONCILI12[[#This Row],[TRANSFERÊNCIA]]-BASE_CONCILI12[[#This Row],[CONSUMO REAL]]</f>
        <v>#N/A</v>
      </c>
      <c r="L29" s="7">
        <f>IFERROR(VLOOKUP(BASE_CONCILI12[[#This Row],[CÓD. 
SAIB]],BASE_CONTAG[[LAVRE]:[CONTAGEM FINAL]],7,0),0)</f>
        <v>4400</v>
      </c>
      <c r="M29" s="7">
        <f>IFERROR(SUM(BASE_CONCILI12[[#This Row],[30/jun]]*BASE_CONCILI12[[#This Row],[CUSTO MP (UN)]]),0)</f>
        <v>16365.478854024554</v>
      </c>
      <c r="N29" s="7">
        <f>IFERROR(VLOOKUP(BASE_CONCILI12[[#This Row],[CÓD. 
SAIB]],BASE_CONTAG[],5,0),"")</f>
        <v>4400</v>
      </c>
      <c r="O29" s="7" t="e">
        <f>SUMIF(SISTEMA!#REF!,BASE_CONCILI12[[#This Row],[CÓD. 
SAIB]],SISTEMA!#REF!)</f>
        <v>#REF!</v>
      </c>
      <c r="P29" s="30">
        <f>IFERROR(SUM(BASE_CONCILI12[[#This Row],[SISTEMA]]*BASE_CONCILI12[[#This Row],[CUSTO MP (UN)]]),0)</f>
        <v>0</v>
      </c>
      <c r="Q29" s="46" t="str">
        <f>IFERROR(VLOOKUP(BASE_CONCILI12[[#This Row],[CÓD. 
SAIB]],BASE_DIFERENÇA[],4,0),"0")</f>
        <v>0</v>
      </c>
      <c r="R29" s="75" t="e">
        <f>BASE_CONCILI12[[#This Row],[30/jun]]-BASE_CONCILI12[[#This Row],[SISTEMA]]</f>
        <v>#REF!</v>
      </c>
      <c r="S29" s="47" t="str">
        <f>IFERROR(BASE_CONCILI12[[#This Row],[DIFERENÇA ANTERIOR]]-BASE_CONCILI12[[#This Row],[DIFERENÇA ATUAL]],"-")</f>
        <v>-</v>
      </c>
      <c r="T29" s="48">
        <v>3.7194270122783077</v>
      </c>
      <c r="U29" s="48">
        <f>IFERROR(SUM(BASE_CONCILI12[[#This Row],[DIFERENÇA ATUAL]]*BASE_CONCILI12[[#This Row],[CUSTO MP (UN)]]),0)</f>
        <v>0</v>
      </c>
      <c r="V29" s="86" t="str">
        <f>IFERROR(BASE_CONCILI12[[#This Row],[30/jun]]/BASE_CONCILI12[[#This Row],[SISTEMA]],"")</f>
        <v/>
      </c>
      <c r="W29" s="48" t="str">
        <f>IFERROR(BASE_CONCILI12[[#This Row],[DIFERENÇA MÊS]]*BASE_CONCILI12[[#This Row],[CUSTO MP (UN)]],"-")</f>
        <v>-</v>
      </c>
      <c r="X29" s="49" t="s">
        <v>490</v>
      </c>
    </row>
    <row r="30" spans="1:24" x14ac:dyDescent="0.25">
      <c r="A30" s="72">
        <v>32714</v>
      </c>
      <c r="B30" s="72"/>
      <c r="C30" s="2" t="s">
        <v>465</v>
      </c>
      <c r="D30" s="37" t="s">
        <v>224</v>
      </c>
      <c r="E30" s="26" t="e">
        <f>VLOOKUP(BASE_CONCILI12[[#This Row],[CÓD. 
SAIB]],CONT_ANTE!A:D,4,0)</f>
        <v>#N/A</v>
      </c>
      <c r="F30" s="26" t="e">
        <f>SUMIF(#REF!,BASE_CONCILI12[[#This Row],[CÓD. 
SAIB]],#REF!)</f>
        <v>#REF!</v>
      </c>
      <c r="G30" s="26" t="e">
        <f>SUMIF(#REF!,BASE_CONCILI12[[#This Row],[CÓD. 
SAIB]],#REF!)</f>
        <v>#REF!</v>
      </c>
      <c r="H30" s="26" t="e">
        <f>BASE_CONCILI12[[#This Row],[CONSUMO REAL]]-BASE_CONCILI12[[#This Row],[CONSUMO TEORICO]]</f>
        <v>#REF!</v>
      </c>
      <c r="I30" s="26" t="e">
        <f>SUMIF(#REF!,BASE_CONCILI12[[#This Row],[CÓD. 
SAIB]],#REF!)</f>
        <v>#REF!</v>
      </c>
      <c r="J30" s="26" t="e">
        <f>SUMIF(#REF!,BASE_CONCILI12[[#This Row],[CÓD. 
SAIB]],#REF!)</f>
        <v>#REF!</v>
      </c>
      <c r="K30" s="26" t="e">
        <f>BASE_CONCILI12[[#This Row],[30/mai]]+BASE_CONCILI12[[#This Row],[RECEBIMENTO]]-BASE_CONCILI12[[#This Row],[TRANSFERÊNCIA]]-BASE_CONCILI12[[#This Row],[CONSUMO REAL]]</f>
        <v>#N/A</v>
      </c>
      <c r="L30" s="7">
        <f>IFERROR(VLOOKUP(BASE_CONCILI12[[#This Row],[CÓD. 
SAIB]],BASE_CONTAG[[LAVRE]:[CONTAGEM FINAL]],7,0),0)</f>
        <v>16640</v>
      </c>
      <c r="M30" s="7">
        <f>IFERROR(SUM(BASE_CONCILI12[[#This Row],[30/jun]]*BASE_CONCILI12[[#This Row],[CUSTO MP (UN)]]),0)</f>
        <v>61891.265484311043</v>
      </c>
      <c r="N30" s="7">
        <f>IFERROR(VLOOKUP(BASE_CONCILI12[[#This Row],[CÓD. 
SAIB]],BASE_CONTAG[],5,0),"")</f>
        <v>16640</v>
      </c>
      <c r="O30" s="7" t="e">
        <f>SUMIF(SISTEMA!#REF!,BASE_CONCILI12[[#This Row],[CÓD. 
SAIB]],SISTEMA!#REF!)</f>
        <v>#REF!</v>
      </c>
      <c r="P30" s="30">
        <f>IFERROR(SUM(BASE_CONCILI12[[#This Row],[SISTEMA]]*BASE_CONCILI12[[#This Row],[CUSTO MP (UN)]]),0)</f>
        <v>0</v>
      </c>
      <c r="Q30" s="46" t="str">
        <f>IFERROR(VLOOKUP(BASE_CONCILI12[[#This Row],[CÓD. 
SAIB]],BASE_DIFERENÇA[],4,0),"0")</f>
        <v>0</v>
      </c>
      <c r="R30" s="75" t="e">
        <f>BASE_CONCILI12[[#This Row],[30/jun]]-BASE_CONCILI12[[#This Row],[SISTEMA]]</f>
        <v>#REF!</v>
      </c>
      <c r="S30" s="47" t="str">
        <f>IFERROR(BASE_CONCILI12[[#This Row],[DIFERENÇA ANTERIOR]]-BASE_CONCILI12[[#This Row],[DIFERENÇA ATUAL]],"-")</f>
        <v>-</v>
      </c>
      <c r="T30" s="48">
        <v>3.7194270122783077</v>
      </c>
      <c r="U30" s="48">
        <f>IFERROR(SUM(BASE_CONCILI12[[#This Row],[DIFERENÇA ATUAL]]*BASE_CONCILI12[[#This Row],[CUSTO MP (UN)]]),0)</f>
        <v>0</v>
      </c>
      <c r="V30" s="86" t="str">
        <f>IFERROR(BASE_CONCILI12[[#This Row],[30/jun]]/BASE_CONCILI12[[#This Row],[SISTEMA]],"")</f>
        <v/>
      </c>
      <c r="W30" s="48" t="str">
        <f>IFERROR(BASE_CONCILI12[[#This Row],[DIFERENÇA MÊS]]*BASE_CONCILI12[[#This Row],[CUSTO MP (UN)]],"-")</f>
        <v>-</v>
      </c>
      <c r="X30" s="49" t="s">
        <v>490</v>
      </c>
    </row>
    <row r="31" spans="1:24" x14ac:dyDescent="0.25">
      <c r="A31" s="72">
        <v>30756</v>
      </c>
      <c r="B31" s="72"/>
      <c r="C31" s="2" t="s">
        <v>24</v>
      </c>
      <c r="D31" s="37" t="s">
        <v>224</v>
      </c>
      <c r="E31" s="26" t="e">
        <f>VLOOKUP(BASE_CONCILI12[[#This Row],[CÓD. 
SAIB]],CONT_ANTE!A:D,4,0)</f>
        <v>#N/A</v>
      </c>
      <c r="F31" s="26" t="e">
        <f>SUMIF(#REF!,BASE_CONCILI12[[#This Row],[CÓD. 
SAIB]],#REF!)</f>
        <v>#REF!</v>
      </c>
      <c r="G31" s="26" t="e">
        <f>SUMIF(#REF!,BASE_CONCILI12[[#This Row],[CÓD. 
SAIB]],#REF!)</f>
        <v>#REF!</v>
      </c>
      <c r="H31" s="26" t="e">
        <f>BASE_CONCILI12[[#This Row],[CONSUMO REAL]]-BASE_CONCILI12[[#This Row],[CONSUMO TEORICO]]</f>
        <v>#REF!</v>
      </c>
      <c r="I31" s="26" t="e">
        <f>SUMIF(#REF!,BASE_CONCILI12[[#This Row],[CÓD. 
SAIB]],#REF!)</f>
        <v>#REF!</v>
      </c>
      <c r="J31" s="26" t="e">
        <f>SUMIF(#REF!,BASE_CONCILI12[[#This Row],[CÓD. 
SAIB]],#REF!)</f>
        <v>#REF!</v>
      </c>
      <c r="K31" s="26" t="e">
        <f>BASE_CONCILI12[[#This Row],[30/mai]]+BASE_CONCILI12[[#This Row],[RECEBIMENTO]]-BASE_CONCILI12[[#This Row],[TRANSFERÊNCIA]]-BASE_CONCILI12[[#This Row],[CONSUMO REAL]]</f>
        <v>#N/A</v>
      </c>
      <c r="L31" s="7">
        <f>IFERROR(VLOOKUP(BASE_CONCILI12[[#This Row],[CÓD. 
SAIB]],BASE_CONTAG[[LAVRE]:[CONTAGEM FINAL]],7,0),0)</f>
        <v>177</v>
      </c>
      <c r="M31" s="7">
        <f>IFERROR(SUM(BASE_CONCILI12[[#This Row],[30/jun]]*BASE_CONCILI12[[#This Row],[CUSTO MP (UN)]]),0)</f>
        <v>0</v>
      </c>
      <c r="N31" s="7">
        <f>IFERROR(VLOOKUP(BASE_CONCILI12[[#This Row],[CÓD. 
SAIB]],BASE_CONTAG[],5,0),"")</f>
        <v>177</v>
      </c>
      <c r="O31" s="7" t="e">
        <f>SUMIF(SISTEMA!#REF!,BASE_CONCILI12[[#This Row],[CÓD. 
SAIB]],SISTEMA!#REF!)</f>
        <v>#REF!</v>
      </c>
      <c r="P31" s="30">
        <f>IFERROR(SUM(BASE_CONCILI12[[#This Row],[SISTEMA]]*BASE_CONCILI12[[#This Row],[CUSTO MP (UN)]]),0)</f>
        <v>0</v>
      </c>
      <c r="Q31" s="46" t="str">
        <f>IFERROR(VLOOKUP(BASE_CONCILI12[[#This Row],[CÓD. 
SAIB]],BASE_DIFERENÇA[],4,0),"0")</f>
        <v>0</v>
      </c>
      <c r="R31" s="75" t="e">
        <f>BASE_CONCILI12[[#This Row],[30/jun]]-BASE_CONCILI12[[#This Row],[SISTEMA]]</f>
        <v>#REF!</v>
      </c>
      <c r="S31" s="47" t="str">
        <f>IFERROR(BASE_CONCILI12[[#This Row],[DIFERENÇA ANTERIOR]]-BASE_CONCILI12[[#This Row],[DIFERENÇA ATUAL]],"-")</f>
        <v>-</v>
      </c>
      <c r="T31" s="48" t="e">
        <f>VLOOKUP(BASE_CONCILI12[[#This Row],[CÓD. 
SAIB]],CUSTO!#REF!,3,0)</f>
        <v>#REF!</v>
      </c>
      <c r="U31" s="48">
        <f>IFERROR(SUM(BASE_CONCILI12[[#This Row],[DIFERENÇA ATUAL]]*BASE_CONCILI12[[#This Row],[CUSTO MP (UN)]]),0)</f>
        <v>0</v>
      </c>
      <c r="V31" s="86" t="str">
        <f>IFERROR(BASE_CONCILI12[[#This Row],[30/jun]]/BASE_CONCILI12[[#This Row],[SISTEMA]],"")</f>
        <v/>
      </c>
      <c r="W31" s="48" t="str">
        <f>IFERROR(BASE_CONCILI12[[#This Row],[DIFERENÇA MÊS]]*BASE_CONCILI12[[#This Row],[CUSTO MP (UN)]],"-")</f>
        <v>-</v>
      </c>
      <c r="X31" s="49" t="s">
        <v>490</v>
      </c>
    </row>
    <row r="32" spans="1:24" x14ac:dyDescent="0.25">
      <c r="A32" s="72">
        <v>30758</v>
      </c>
      <c r="B32" s="72"/>
      <c r="C32" s="2" t="s">
        <v>25</v>
      </c>
      <c r="D32" s="37" t="s">
        <v>224</v>
      </c>
      <c r="E32" s="26" t="e">
        <f>VLOOKUP(BASE_CONCILI12[[#This Row],[CÓD. 
SAIB]],CONT_ANTE!A:D,4,0)</f>
        <v>#N/A</v>
      </c>
      <c r="F32" s="26" t="e">
        <f>SUMIF(#REF!,BASE_CONCILI12[[#This Row],[CÓD. 
SAIB]],#REF!)</f>
        <v>#REF!</v>
      </c>
      <c r="G32" s="26" t="e">
        <f>SUMIF(#REF!,BASE_CONCILI12[[#This Row],[CÓD. 
SAIB]],#REF!)</f>
        <v>#REF!</v>
      </c>
      <c r="H32" s="26" t="e">
        <f>BASE_CONCILI12[[#This Row],[CONSUMO REAL]]-BASE_CONCILI12[[#This Row],[CONSUMO TEORICO]]</f>
        <v>#REF!</v>
      </c>
      <c r="I32" s="26" t="e">
        <f>SUMIF(#REF!,BASE_CONCILI12[[#This Row],[CÓD. 
SAIB]],#REF!)</f>
        <v>#REF!</v>
      </c>
      <c r="J32" s="26" t="e">
        <f>SUMIF(#REF!,BASE_CONCILI12[[#This Row],[CÓD. 
SAIB]],#REF!)</f>
        <v>#REF!</v>
      </c>
      <c r="K32" s="26" t="e">
        <f>BASE_CONCILI12[[#This Row],[30/mai]]+BASE_CONCILI12[[#This Row],[RECEBIMENTO]]-BASE_CONCILI12[[#This Row],[TRANSFERÊNCIA]]-BASE_CONCILI12[[#This Row],[CONSUMO REAL]]</f>
        <v>#N/A</v>
      </c>
      <c r="L32" s="7">
        <f>IFERROR(VLOOKUP(BASE_CONCILI12[[#This Row],[CÓD. 
SAIB]],BASE_CONTAG[[LAVRE]:[CONTAGEM FINAL]],7,0),0)</f>
        <v>14.5</v>
      </c>
      <c r="M32" s="7">
        <f>IFERROR(SUM(BASE_CONCILI12[[#This Row],[30/jun]]*BASE_CONCILI12[[#This Row],[CUSTO MP (UN)]]),0)</f>
        <v>0</v>
      </c>
      <c r="N32" s="7">
        <f>IFERROR(VLOOKUP(BASE_CONCILI12[[#This Row],[CÓD. 
SAIB]],BASE_CONTAG[],5,0),"")</f>
        <v>14.5</v>
      </c>
      <c r="O32" s="7" t="e">
        <f>SUMIF(SISTEMA!#REF!,BASE_CONCILI12[[#This Row],[CÓD. 
SAIB]],SISTEMA!#REF!)</f>
        <v>#REF!</v>
      </c>
      <c r="P32" s="30">
        <f>IFERROR(SUM(BASE_CONCILI12[[#This Row],[SISTEMA]]*BASE_CONCILI12[[#This Row],[CUSTO MP (UN)]]),0)</f>
        <v>0</v>
      </c>
      <c r="Q32" s="46" t="str">
        <f>IFERROR(VLOOKUP(BASE_CONCILI12[[#This Row],[CÓD. 
SAIB]],BASE_DIFERENÇA[],4,0),"0")</f>
        <v>0</v>
      </c>
      <c r="R32" s="75" t="e">
        <f>BASE_CONCILI12[[#This Row],[30/jun]]-BASE_CONCILI12[[#This Row],[SISTEMA]]</f>
        <v>#REF!</v>
      </c>
      <c r="S32" s="47" t="str">
        <f>IFERROR(BASE_CONCILI12[[#This Row],[DIFERENÇA ANTERIOR]]-BASE_CONCILI12[[#This Row],[DIFERENÇA ATUAL]],"-")</f>
        <v>-</v>
      </c>
      <c r="T32" s="48" t="e">
        <f>VLOOKUP(BASE_CONCILI12[[#This Row],[CÓD. 
SAIB]],CUSTO!#REF!,3,0)</f>
        <v>#REF!</v>
      </c>
      <c r="U32" s="48">
        <f>IFERROR(SUM(BASE_CONCILI12[[#This Row],[DIFERENÇA ATUAL]]*BASE_CONCILI12[[#This Row],[CUSTO MP (UN)]]),0)</f>
        <v>0</v>
      </c>
      <c r="V32" s="86" t="str">
        <f>IFERROR(BASE_CONCILI12[[#This Row],[30/jun]]/BASE_CONCILI12[[#This Row],[SISTEMA]],"")</f>
        <v/>
      </c>
      <c r="W32" s="48" t="str">
        <f>IFERROR(BASE_CONCILI12[[#This Row],[DIFERENÇA MÊS]]*BASE_CONCILI12[[#This Row],[CUSTO MP (UN)]],"-")</f>
        <v>-</v>
      </c>
      <c r="X32" s="49" t="s">
        <v>490</v>
      </c>
    </row>
    <row r="33" spans="1:24" x14ac:dyDescent="0.25">
      <c r="A33" s="72">
        <v>1444</v>
      </c>
      <c r="B33" s="72"/>
      <c r="C33" s="2" t="s">
        <v>21</v>
      </c>
      <c r="D33" s="37" t="s">
        <v>224</v>
      </c>
      <c r="E33" s="26" t="e">
        <f>VLOOKUP(BASE_CONCILI12[[#This Row],[CÓD. 
SAIB]],CONT_ANTE!A:D,4,0)</f>
        <v>#N/A</v>
      </c>
      <c r="F33" s="26" t="e">
        <f>SUMIF(#REF!,BASE_CONCILI12[[#This Row],[CÓD. 
SAIB]],#REF!)</f>
        <v>#REF!</v>
      </c>
      <c r="G33" s="26" t="e">
        <f>SUMIF(#REF!,BASE_CONCILI12[[#This Row],[CÓD. 
SAIB]],#REF!)</f>
        <v>#REF!</v>
      </c>
      <c r="H33" s="26" t="e">
        <f>BASE_CONCILI12[[#This Row],[CONSUMO REAL]]-BASE_CONCILI12[[#This Row],[CONSUMO TEORICO]]</f>
        <v>#REF!</v>
      </c>
      <c r="I33" s="26" t="e">
        <f>SUMIF(#REF!,BASE_CONCILI12[[#This Row],[CÓD. 
SAIB]],#REF!)</f>
        <v>#REF!</v>
      </c>
      <c r="J33" s="26" t="e">
        <f>SUMIF(#REF!,BASE_CONCILI12[[#This Row],[CÓD. 
SAIB]],#REF!)</f>
        <v>#REF!</v>
      </c>
      <c r="K33" s="26" t="e">
        <f>BASE_CONCILI12[[#This Row],[30/mai]]+BASE_CONCILI12[[#This Row],[RECEBIMENTO]]-BASE_CONCILI12[[#This Row],[TRANSFERÊNCIA]]-BASE_CONCILI12[[#This Row],[CONSUMO REAL]]</f>
        <v>#N/A</v>
      </c>
      <c r="L33" s="7">
        <f>IFERROR(VLOOKUP(BASE_CONCILI12[[#This Row],[CÓD. 
SAIB]],BASE_CONTAG[[LAVRE]:[CONTAGEM FINAL]],7,0),0)</f>
        <v>0</v>
      </c>
      <c r="M33" s="7">
        <f>IFERROR(SUM(BASE_CONCILI12[[#This Row],[30/jun]]*BASE_CONCILI12[[#This Row],[CUSTO MP (UN)]]),0)</f>
        <v>0</v>
      </c>
      <c r="N33" s="7">
        <f>IFERROR(VLOOKUP(BASE_CONCILI12[[#This Row],[CÓD. 
SAIB]],BASE_CONTAG[],5,0),"")</f>
        <v>0</v>
      </c>
      <c r="O33" s="7" t="e">
        <f>SUMIF(SISTEMA!#REF!,BASE_CONCILI12[[#This Row],[CÓD. 
SAIB]],SISTEMA!#REF!)</f>
        <v>#REF!</v>
      </c>
      <c r="P33" s="30">
        <f>IFERROR(SUM(BASE_CONCILI12[[#This Row],[SISTEMA]]*BASE_CONCILI12[[#This Row],[CUSTO MP (UN)]]),0)</f>
        <v>0</v>
      </c>
      <c r="Q33" s="46" t="str">
        <f>IFERROR(VLOOKUP(BASE_CONCILI12[[#This Row],[CÓD. 
SAIB]],BASE_DIFERENÇA[],4,0),"0")</f>
        <v>0</v>
      </c>
      <c r="R33" s="75" t="e">
        <f>BASE_CONCILI12[[#This Row],[30/jun]]-BASE_CONCILI12[[#This Row],[SISTEMA]]</f>
        <v>#REF!</v>
      </c>
      <c r="S33" s="47" t="str">
        <f>IFERROR(BASE_CONCILI12[[#This Row],[DIFERENÇA ANTERIOR]]-BASE_CONCILI12[[#This Row],[DIFERENÇA ATUAL]],"-")</f>
        <v>-</v>
      </c>
      <c r="T33" s="48" t="e">
        <f>VLOOKUP(BASE_CONCILI12[[#This Row],[CÓD. 
SAIB]],CUSTO!#REF!,3,0)</f>
        <v>#REF!</v>
      </c>
      <c r="U33" s="48">
        <f>IFERROR(SUM(BASE_CONCILI12[[#This Row],[DIFERENÇA ATUAL]]*BASE_CONCILI12[[#This Row],[CUSTO MP (UN)]]),0)</f>
        <v>0</v>
      </c>
      <c r="V33" s="86" t="str">
        <f>IFERROR(BASE_CONCILI12[[#This Row],[30/jun]]/BASE_CONCILI12[[#This Row],[SISTEMA]],"")</f>
        <v/>
      </c>
      <c r="W33" s="48" t="str">
        <f>IFERROR(BASE_CONCILI12[[#This Row],[DIFERENÇA MÊS]]*BASE_CONCILI12[[#This Row],[CUSTO MP (UN)]],"-")</f>
        <v>-</v>
      </c>
      <c r="X33" s="49" t="s">
        <v>490</v>
      </c>
    </row>
    <row r="34" spans="1:24" x14ac:dyDescent="0.25">
      <c r="A34" s="72">
        <v>30739</v>
      </c>
      <c r="B34" s="72"/>
      <c r="C34" s="2" t="s">
        <v>23</v>
      </c>
      <c r="D34" s="37" t="s">
        <v>224</v>
      </c>
      <c r="E34" s="26" t="e">
        <f>VLOOKUP(BASE_CONCILI12[[#This Row],[CÓD. 
SAIB]],CONT_ANTE!A:D,4,0)</f>
        <v>#N/A</v>
      </c>
      <c r="F34" s="26" t="e">
        <f>SUMIF(#REF!,BASE_CONCILI12[[#This Row],[CÓD. 
SAIB]],#REF!)</f>
        <v>#REF!</v>
      </c>
      <c r="G34" s="26" t="e">
        <f>SUMIF(#REF!,BASE_CONCILI12[[#This Row],[CÓD. 
SAIB]],#REF!)</f>
        <v>#REF!</v>
      </c>
      <c r="H34" s="26" t="e">
        <f>BASE_CONCILI12[[#This Row],[CONSUMO REAL]]-BASE_CONCILI12[[#This Row],[CONSUMO TEORICO]]</f>
        <v>#REF!</v>
      </c>
      <c r="I34" s="26" t="e">
        <f>SUMIF(#REF!,BASE_CONCILI12[[#This Row],[CÓD. 
SAIB]],#REF!)</f>
        <v>#REF!</v>
      </c>
      <c r="J34" s="26" t="e">
        <f>SUMIF(#REF!,BASE_CONCILI12[[#This Row],[CÓD. 
SAIB]],#REF!)</f>
        <v>#REF!</v>
      </c>
      <c r="K34" s="26" t="e">
        <f>BASE_CONCILI12[[#This Row],[30/mai]]+BASE_CONCILI12[[#This Row],[RECEBIMENTO]]-BASE_CONCILI12[[#This Row],[TRANSFERÊNCIA]]-BASE_CONCILI12[[#This Row],[CONSUMO REAL]]</f>
        <v>#N/A</v>
      </c>
      <c r="L34" s="7">
        <f>IFERROR(VLOOKUP(BASE_CONCILI12[[#This Row],[CÓD. 
SAIB]],BASE_CONTAG[[LAVRE]:[CONTAGEM FINAL]],7,0),0)</f>
        <v>3324</v>
      </c>
      <c r="M34" s="7">
        <f>IFERROR(SUM(BASE_CONCILI12[[#This Row],[30/jun]]*BASE_CONCILI12[[#This Row],[CUSTO MP (UN)]]),0)</f>
        <v>0</v>
      </c>
      <c r="N34" s="7">
        <f>IFERROR(VLOOKUP(BASE_CONCILI12[[#This Row],[CÓD. 
SAIB]],BASE_CONTAG[],5,0),"")</f>
        <v>2360</v>
      </c>
      <c r="O34" s="7" t="e">
        <f>SUMIF(SISTEMA!#REF!,BASE_CONCILI12[[#This Row],[CÓD. 
SAIB]],SISTEMA!#REF!)</f>
        <v>#REF!</v>
      </c>
      <c r="P34" s="30">
        <f>IFERROR(SUM(BASE_CONCILI12[[#This Row],[SISTEMA]]*BASE_CONCILI12[[#This Row],[CUSTO MP (UN)]]),0)</f>
        <v>0</v>
      </c>
      <c r="Q34" s="46" t="str">
        <f>IFERROR(VLOOKUP(BASE_CONCILI12[[#This Row],[CÓD. 
SAIB]],BASE_DIFERENÇA[],4,0),"0")</f>
        <v>0</v>
      </c>
      <c r="R34" s="75" t="e">
        <f>BASE_CONCILI12[[#This Row],[30/jun]]-BASE_CONCILI12[[#This Row],[SISTEMA]]</f>
        <v>#REF!</v>
      </c>
      <c r="S34" s="47" t="str">
        <f>IFERROR(BASE_CONCILI12[[#This Row],[DIFERENÇA ANTERIOR]]-BASE_CONCILI12[[#This Row],[DIFERENÇA ATUAL]],"-")</f>
        <v>-</v>
      </c>
      <c r="T34" s="48" t="e">
        <f>VLOOKUP(BASE_CONCILI12[[#This Row],[CÓD. 
SAIB]],CUSTO!#REF!,3,0)</f>
        <v>#REF!</v>
      </c>
      <c r="U34" s="48">
        <f>IFERROR(SUM(BASE_CONCILI12[[#This Row],[DIFERENÇA ATUAL]]*BASE_CONCILI12[[#This Row],[CUSTO MP (UN)]]),0)</f>
        <v>0</v>
      </c>
      <c r="V34" s="86" t="str">
        <f>IFERROR(BASE_CONCILI12[[#This Row],[30/jun]]/BASE_CONCILI12[[#This Row],[SISTEMA]],"")</f>
        <v/>
      </c>
      <c r="W34" s="48" t="str">
        <f>IFERROR(BASE_CONCILI12[[#This Row],[DIFERENÇA MÊS]]*BASE_CONCILI12[[#This Row],[CUSTO MP (UN)]],"-")</f>
        <v>-</v>
      </c>
      <c r="X34" s="49" t="s">
        <v>490</v>
      </c>
    </row>
    <row r="35" spans="1:24" x14ac:dyDescent="0.25">
      <c r="A35" s="72">
        <v>30738</v>
      </c>
      <c r="B35" s="72"/>
      <c r="C35" s="2" t="s">
        <v>22</v>
      </c>
      <c r="D35" s="37" t="s">
        <v>224</v>
      </c>
      <c r="E35" s="26" t="e">
        <f>VLOOKUP(BASE_CONCILI12[[#This Row],[CÓD. 
SAIB]],CONT_ANTE!A:D,4,0)</f>
        <v>#N/A</v>
      </c>
      <c r="F35" s="26" t="e">
        <f>SUMIF(#REF!,BASE_CONCILI12[[#This Row],[CÓD. 
SAIB]],#REF!)</f>
        <v>#REF!</v>
      </c>
      <c r="G35" s="26" t="e">
        <f>SUMIF(#REF!,BASE_CONCILI12[[#This Row],[CÓD. 
SAIB]],#REF!)</f>
        <v>#REF!</v>
      </c>
      <c r="H35" s="26" t="e">
        <f>BASE_CONCILI12[[#This Row],[CONSUMO REAL]]-BASE_CONCILI12[[#This Row],[CONSUMO TEORICO]]</f>
        <v>#REF!</v>
      </c>
      <c r="I35" s="26" t="e">
        <f>SUMIF(#REF!,BASE_CONCILI12[[#This Row],[CÓD. 
SAIB]],#REF!)</f>
        <v>#REF!</v>
      </c>
      <c r="J35" s="26" t="e">
        <f>SUMIF(#REF!,BASE_CONCILI12[[#This Row],[CÓD. 
SAIB]],#REF!)</f>
        <v>#REF!</v>
      </c>
      <c r="K35" s="26" t="e">
        <f>BASE_CONCILI12[[#This Row],[30/mai]]+BASE_CONCILI12[[#This Row],[RECEBIMENTO]]-BASE_CONCILI12[[#This Row],[TRANSFERÊNCIA]]-BASE_CONCILI12[[#This Row],[CONSUMO REAL]]</f>
        <v>#N/A</v>
      </c>
      <c r="L35" s="7">
        <f>IFERROR(VLOOKUP(BASE_CONCILI12[[#This Row],[CÓD. 
SAIB]],BASE_CONTAG[[LAVRE]:[CONTAGEM FINAL]],7,0),0)</f>
        <v>4950</v>
      </c>
      <c r="M35" s="7">
        <f>IFERROR(SUM(BASE_CONCILI12[[#This Row],[30/jun]]*BASE_CONCILI12[[#This Row],[CUSTO MP (UN)]]),0)</f>
        <v>0</v>
      </c>
      <c r="N35" s="7">
        <f>IFERROR(VLOOKUP(BASE_CONCILI12[[#This Row],[CÓD. 
SAIB]],BASE_CONTAG[],5,0),"")</f>
        <v>4950</v>
      </c>
      <c r="O35" s="7" t="e">
        <f>SUMIF(SISTEMA!#REF!,BASE_CONCILI12[[#This Row],[CÓD. 
SAIB]],SISTEMA!#REF!)</f>
        <v>#REF!</v>
      </c>
      <c r="P35" s="30">
        <f>IFERROR(SUM(BASE_CONCILI12[[#This Row],[SISTEMA]]*BASE_CONCILI12[[#This Row],[CUSTO MP (UN)]]),0)</f>
        <v>0</v>
      </c>
      <c r="Q35" s="46" t="str">
        <f>IFERROR(VLOOKUP(BASE_CONCILI12[[#This Row],[CÓD. 
SAIB]],BASE_DIFERENÇA[],4,0),"0")</f>
        <v>0</v>
      </c>
      <c r="R35" s="75" t="e">
        <f>BASE_CONCILI12[[#This Row],[30/jun]]-BASE_CONCILI12[[#This Row],[SISTEMA]]</f>
        <v>#REF!</v>
      </c>
      <c r="S35" s="47" t="str">
        <f>IFERROR(BASE_CONCILI12[[#This Row],[DIFERENÇA ANTERIOR]]-BASE_CONCILI12[[#This Row],[DIFERENÇA ATUAL]],"-")</f>
        <v>-</v>
      </c>
      <c r="T35" s="48" t="e">
        <f>VLOOKUP(BASE_CONCILI12[[#This Row],[CÓD. 
SAIB]],CUSTO!#REF!,3,0)</f>
        <v>#REF!</v>
      </c>
      <c r="U35" s="48">
        <f>IFERROR(SUM(BASE_CONCILI12[[#This Row],[DIFERENÇA ATUAL]]*BASE_CONCILI12[[#This Row],[CUSTO MP (UN)]]),0)</f>
        <v>0</v>
      </c>
      <c r="V35" s="86" t="str">
        <f>IFERROR(BASE_CONCILI12[[#This Row],[30/jun]]/BASE_CONCILI12[[#This Row],[SISTEMA]],"")</f>
        <v/>
      </c>
      <c r="W35" s="48" t="str">
        <f>IFERROR(BASE_CONCILI12[[#This Row],[DIFERENÇA MÊS]]*BASE_CONCILI12[[#This Row],[CUSTO MP (UN)]],"-")</f>
        <v>-</v>
      </c>
      <c r="X35" s="49" t="s">
        <v>532</v>
      </c>
    </row>
    <row r="36" spans="1:24" x14ac:dyDescent="0.25">
      <c r="A36" s="72">
        <v>31584</v>
      </c>
      <c r="B36" s="72"/>
      <c r="C36" s="2" t="s">
        <v>142</v>
      </c>
      <c r="D36" s="37" t="s">
        <v>224</v>
      </c>
      <c r="E36" s="26" t="e">
        <f>VLOOKUP(BASE_CONCILI12[[#This Row],[CÓD. 
SAIB]],CONT_ANTE!A:D,4,0)</f>
        <v>#N/A</v>
      </c>
      <c r="F36" s="26" t="e">
        <f>SUMIF(#REF!,BASE_CONCILI12[[#This Row],[CÓD. 
SAIB]],#REF!)</f>
        <v>#REF!</v>
      </c>
      <c r="G36" s="26" t="e">
        <f>SUMIF(#REF!,BASE_CONCILI12[[#This Row],[CÓD. 
SAIB]],#REF!)</f>
        <v>#REF!</v>
      </c>
      <c r="H36" s="26" t="e">
        <f>BASE_CONCILI12[[#This Row],[CONSUMO REAL]]-BASE_CONCILI12[[#This Row],[CONSUMO TEORICO]]</f>
        <v>#REF!</v>
      </c>
      <c r="I36" s="26" t="e">
        <f>SUMIF(#REF!,BASE_CONCILI12[[#This Row],[CÓD. 
SAIB]],#REF!)</f>
        <v>#REF!</v>
      </c>
      <c r="J36" s="26" t="e">
        <f>SUMIF(#REF!,BASE_CONCILI12[[#This Row],[CÓD. 
SAIB]],#REF!)</f>
        <v>#REF!</v>
      </c>
      <c r="K36" s="26" t="e">
        <f>BASE_CONCILI12[[#This Row],[30/mai]]+BASE_CONCILI12[[#This Row],[RECEBIMENTO]]-BASE_CONCILI12[[#This Row],[TRANSFERÊNCIA]]-BASE_CONCILI12[[#This Row],[CONSUMO REAL]]</f>
        <v>#N/A</v>
      </c>
      <c r="L36" s="7">
        <f>IFERROR(VLOOKUP(BASE_CONCILI12[[#This Row],[CÓD. 
SAIB]],BASE_CONTAG[[LAVRE]:[CONTAGEM FINAL]],7,0),0)</f>
        <v>32578</v>
      </c>
      <c r="M36" s="7">
        <f>IFERROR(SUM(BASE_CONCILI12[[#This Row],[30/jun]]*BASE_CONCILI12[[#This Row],[CUSTO MP (UN)]]),0)</f>
        <v>0</v>
      </c>
      <c r="N36" s="7">
        <f>IFERROR(VLOOKUP(BASE_CONCILI12[[#This Row],[CÓD. 
SAIB]],BASE_CONTAG[],5,0),"")</f>
        <v>32578</v>
      </c>
      <c r="O36" s="7" t="e">
        <f>SUMIF(SISTEMA!#REF!,BASE_CONCILI12[[#This Row],[CÓD. 
SAIB]],SISTEMA!#REF!)</f>
        <v>#REF!</v>
      </c>
      <c r="P36" s="30">
        <f>IFERROR(SUM(BASE_CONCILI12[[#This Row],[SISTEMA]]*BASE_CONCILI12[[#This Row],[CUSTO MP (UN)]]),0)</f>
        <v>0</v>
      </c>
      <c r="Q36" s="46" t="str">
        <f>IFERROR(VLOOKUP(BASE_CONCILI12[[#This Row],[CÓD. 
SAIB]],BASE_DIFERENÇA[],4,0),"0")</f>
        <v>0</v>
      </c>
      <c r="R36" s="75" t="e">
        <f>BASE_CONCILI12[[#This Row],[30/jun]]-BASE_CONCILI12[[#This Row],[SISTEMA]]</f>
        <v>#REF!</v>
      </c>
      <c r="S36" s="47" t="str">
        <f>IFERROR(BASE_CONCILI12[[#This Row],[DIFERENÇA ANTERIOR]]-BASE_CONCILI12[[#This Row],[DIFERENÇA ATUAL]],"-")</f>
        <v>-</v>
      </c>
      <c r="T36" s="48" t="e">
        <f>VLOOKUP(BASE_CONCILI12[[#This Row],[CÓD. 
SAIB]],CUSTO!#REF!,3,0)</f>
        <v>#REF!</v>
      </c>
      <c r="U36" s="48">
        <f>IFERROR(SUM(BASE_CONCILI12[[#This Row],[DIFERENÇA ATUAL]]*BASE_CONCILI12[[#This Row],[CUSTO MP (UN)]]),0)</f>
        <v>0</v>
      </c>
      <c r="V36" s="86" t="str">
        <f>IFERROR(BASE_CONCILI12[[#This Row],[30/jun]]/BASE_CONCILI12[[#This Row],[SISTEMA]],"")</f>
        <v/>
      </c>
      <c r="W36" s="48" t="str">
        <f>IFERROR(BASE_CONCILI12[[#This Row],[DIFERENÇA MÊS]]*BASE_CONCILI12[[#This Row],[CUSTO MP (UN)]],"-")</f>
        <v>-</v>
      </c>
      <c r="X36" s="49" t="s">
        <v>490</v>
      </c>
    </row>
    <row r="37" spans="1:24" x14ac:dyDescent="0.25">
      <c r="A37" s="72">
        <v>60</v>
      </c>
      <c r="B37" s="72"/>
      <c r="C37" s="2" t="s">
        <v>132</v>
      </c>
      <c r="D37" s="37" t="s">
        <v>225</v>
      </c>
      <c r="E37" s="26" t="e">
        <f>VLOOKUP(BASE_CONCILI12[[#This Row],[CÓD. 
SAIB]],CONT_ANTE!A:D,4,0)</f>
        <v>#N/A</v>
      </c>
      <c r="F37" s="26" t="e">
        <f>SUMIF(#REF!,BASE_CONCILI12[[#This Row],[CÓD. 
SAIB]],#REF!)</f>
        <v>#REF!</v>
      </c>
      <c r="G37" s="26" t="e">
        <f>SUMIF(#REF!,BASE_CONCILI12[[#This Row],[CÓD. 
SAIB]],#REF!)</f>
        <v>#REF!</v>
      </c>
      <c r="H37" s="26" t="e">
        <f>BASE_CONCILI12[[#This Row],[CONSUMO REAL]]-BASE_CONCILI12[[#This Row],[CONSUMO TEORICO]]</f>
        <v>#REF!</v>
      </c>
      <c r="I37" s="26" t="e">
        <f>SUMIF(#REF!,BASE_CONCILI12[[#This Row],[CÓD. 
SAIB]],#REF!)</f>
        <v>#REF!</v>
      </c>
      <c r="J37" s="26" t="e">
        <f>SUMIF(#REF!,BASE_CONCILI12[[#This Row],[CÓD. 
SAIB]],#REF!)</f>
        <v>#REF!</v>
      </c>
      <c r="K37" s="26" t="e">
        <f>BASE_CONCILI12[[#This Row],[30/mai]]+BASE_CONCILI12[[#This Row],[RECEBIMENTO]]-BASE_CONCILI12[[#This Row],[TRANSFERÊNCIA]]-BASE_CONCILI12[[#This Row],[CONSUMO REAL]]</f>
        <v>#N/A</v>
      </c>
      <c r="L37" s="7">
        <f>IFERROR(VLOOKUP(BASE_CONCILI12[[#This Row],[CÓD. 
SAIB]],BASE_CONTAG[[LAVRE]:[CONTAGEM FINAL]],7,0),0)</f>
        <v>0</v>
      </c>
      <c r="M37" s="7">
        <f>IFERROR(SUM(BASE_CONCILI12[[#This Row],[30/jun]]*BASE_CONCILI12[[#This Row],[CUSTO MP (UN)]]),0)</f>
        <v>0</v>
      </c>
      <c r="N37" s="7">
        <f>IFERROR(VLOOKUP(BASE_CONCILI12[[#This Row],[CÓD. 
SAIB]],BASE_CONTAG[],5,0),"")</f>
        <v>0</v>
      </c>
      <c r="O37" s="7" t="e">
        <f>SUMIF(SISTEMA!#REF!,BASE_CONCILI12[[#This Row],[CÓD. 
SAIB]],SISTEMA!#REF!)</f>
        <v>#REF!</v>
      </c>
      <c r="P37" s="30">
        <f>IFERROR(SUM(BASE_CONCILI12[[#This Row],[SISTEMA]]*BASE_CONCILI12[[#This Row],[CUSTO MP (UN)]]),0)</f>
        <v>0</v>
      </c>
      <c r="Q37" s="46" t="str">
        <f>IFERROR(VLOOKUP(BASE_CONCILI12[[#This Row],[CÓD. 
SAIB]],BASE_DIFERENÇA[],4,0),"0")</f>
        <v>0</v>
      </c>
      <c r="R37" s="75" t="e">
        <f>BASE_CONCILI12[[#This Row],[30/jun]]-BASE_CONCILI12[[#This Row],[SISTEMA]]</f>
        <v>#REF!</v>
      </c>
      <c r="S37" s="47" t="str">
        <f>IFERROR(BASE_CONCILI12[[#This Row],[DIFERENÇA ANTERIOR]]-BASE_CONCILI12[[#This Row],[DIFERENÇA ATUAL]],"-")</f>
        <v>-</v>
      </c>
      <c r="T37" s="48" t="e">
        <f>VLOOKUP(BASE_CONCILI12[[#This Row],[CÓD. 
SAIB]],CUSTO!#REF!,3,0)</f>
        <v>#REF!</v>
      </c>
      <c r="U37" s="48">
        <f>IFERROR(SUM(BASE_CONCILI12[[#This Row],[DIFERENÇA ATUAL]]*BASE_CONCILI12[[#This Row],[CUSTO MP (UN)]]),0)</f>
        <v>0</v>
      </c>
      <c r="V37" s="86" t="str">
        <f>IFERROR(BASE_CONCILI12[[#This Row],[30/jun]]/BASE_CONCILI12[[#This Row],[SISTEMA]],"")</f>
        <v/>
      </c>
      <c r="W37" s="48" t="str">
        <f>IFERROR(BASE_CONCILI12[[#This Row],[DIFERENÇA MÊS]]*BASE_CONCILI12[[#This Row],[CUSTO MP (UN)]],"-")</f>
        <v>-</v>
      </c>
      <c r="X37" s="49" t="s">
        <v>490</v>
      </c>
    </row>
    <row r="38" spans="1:24" x14ac:dyDescent="0.25">
      <c r="A38" s="72">
        <v>30257</v>
      </c>
      <c r="B38" s="72"/>
      <c r="C38" s="2" t="s">
        <v>10</v>
      </c>
      <c r="D38" s="37" t="s">
        <v>110</v>
      </c>
      <c r="E38" s="26" t="e">
        <f>VLOOKUP(BASE_CONCILI12[[#This Row],[CÓD. 
SAIB]],CONT_ANTE!A:D,4,0)</f>
        <v>#N/A</v>
      </c>
      <c r="F38" s="26" t="e">
        <f>SUMIF(#REF!,BASE_CONCILI12[[#This Row],[CÓD. 
SAIB]],#REF!)</f>
        <v>#REF!</v>
      </c>
      <c r="G38" s="26" t="e">
        <f>SUMIF(#REF!,BASE_CONCILI12[[#This Row],[CÓD. 
SAIB]],#REF!)</f>
        <v>#REF!</v>
      </c>
      <c r="H38" s="26" t="e">
        <f>BASE_CONCILI12[[#This Row],[CONSUMO REAL]]-BASE_CONCILI12[[#This Row],[CONSUMO TEORICO]]</f>
        <v>#REF!</v>
      </c>
      <c r="I38" s="26" t="e">
        <f>SUMIF(#REF!,BASE_CONCILI12[[#This Row],[CÓD. 
SAIB]],#REF!)</f>
        <v>#REF!</v>
      </c>
      <c r="J38" s="26" t="e">
        <f>SUMIF(#REF!,BASE_CONCILI12[[#This Row],[CÓD. 
SAIB]],#REF!)</f>
        <v>#REF!</v>
      </c>
      <c r="K38" s="26" t="e">
        <f>BASE_CONCILI12[[#This Row],[30/mai]]+BASE_CONCILI12[[#This Row],[RECEBIMENTO]]-BASE_CONCILI12[[#This Row],[TRANSFERÊNCIA]]-BASE_CONCILI12[[#This Row],[CONSUMO REAL]]</f>
        <v>#N/A</v>
      </c>
      <c r="L38" s="7">
        <f>IFERROR(VLOOKUP(BASE_CONCILI12[[#This Row],[CÓD. 
SAIB]],BASE_CONTAG[[LAVRE]:[CONTAGEM FINAL]],7,0),0)</f>
        <v>120</v>
      </c>
      <c r="M38" s="7">
        <f>IFERROR(SUM(BASE_CONCILI12[[#This Row],[30/jun]]*BASE_CONCILI12[[#This Row],[CUSTO MP (UN)]]),0)</f>
        <v>0</v>
      </c>
      <c r="N38" s="7">
        <f>IFERROR(VLOOKUP(BASE_CONCILI12[[#This Row],[CÓD. 
SAIB]],BASE_CONTAG[],5,0),"")</f>
        <v>120</v>
      </c>
      <c r="O38" s="7" t="e">
        <f>SUMIF(SISTEMA!#REF!,BASE_CONCILI12[[#This Row],[CÓD. 
SAIB]],SISTEMA!#REF!)</f>
        <v>#REF!</v>
      </c>
      <c r="P38" s="30">
        <f>IFERROR(SUM(BASE_CONCILI12[[#This Row],[SISTEMA]]*BASE_CONCILI12[[#This Row],[CUSTO MP (UN)]]),0)</f>
        <v>0</v>
      </c>
      <c r="Q38" s="46" t="str">
        <f>IFERROR(VLOOKUP(BASE_CONCILI12[[#This Row],[CÓD. 
SAIB]],BASE_DIFERENÇA[],4,0),"0")</f>
        <v>0</v>
      </c>
      <c r="R38" s="75" t="e">
        <f>BASE_CONCILI12[[#This Row],[30/jun]]-BASE_CONCILI12[[#This Row],[SISTEMA]]</f>
        <v>#REF!</v>
      </c>
      <c r="S38" s="47" t="str">
        <f>IFERROR(BASE_CONCILI12[[#This Row],[DIFERENÇA ANTERIOR]]-BASE_CONCILI12[[#This Row],[DIFERENÇA ATUAL]],"-")</f>
        <v>-</v>
      </c>
      <c r="T38" s="48" t="e">
        <f>VLOOKUP(BASE_CONCILI12[[#This Row],[CÓD. 
SAIB]],CUSTO!#REF!,3,0)</f>
        <v>#REF!</v>
      </c>
      <c r="U38" s="48">
        <f>IFERROR(SUM(BASE_CONCILI12[[#This Row],[DIFERENÇA ATUAL]]*BASE_CONCILI12[[#This Row],[CUSTO MP (UN)]]),0)</f>
        <v>0</v>
      </c>
      <c r="V38" s="86" t="str">
        <f>IFERROR(BASE_CONCILI12[[#This Row],[30/jun]]/BASE_CONCILI12[[#This Row],[SISTEMA]],"")</f>
        <v/>
      </c>
      <c r="W38" s="48" t="str">
        <f>IFERROR(BASE_CONCILI12[[#This Row],[DIFERENÇA MÊS]]*BASE_CONCILI12[[#This Row],[CUSTO MP (UN)]],"-")</f>
        <v>-</v>
      </c>
      <c r="X38" s="49" t="s">
        <v>511</v>
      </c>
    </row>
    <row r="39" spans="1:24" x14ac:dyDescent="0.25">
      <c r="A39" s="72">
        <v>30247</v>
      </c>
      <c r="B39" s="72"/>
      <c r="C39" s="2" t="s">
        <v>89</v>
      </c>
      <c r="D39" s="37" t="s">
        <v>110</v>
      </c>
      <c r="E39" s="26" t="e">
        <f>VLOOKUP(BASE_CONCILI12[[#This Row],[CÓD. 
SAIB]],CONT_ANTE!A:D,4,0)</f>
        <v>#N/A</v>
      </c>
      <c r="F39" s="26" t="e">
        <f>SUMIF(#REF!,BASE_CONCILI12[[#This Row],[CÓD. 
SAIB]],#REF!)</f>
        <v>#REF!</v>
      </c>
      <c r="G39" s="26" t="e">
        <f>SUMIF(#REF!,BASE_CONCILI12[[#This Row],[CÓD. 
SAIB]],#REF!)</f>
        <v>#REF!</v>
      </c>
      <c r="H39" s="26" t="e">
        <f>BASE_CONCILI12[[#This Row],[CONSUMO REAL]]-BASE_CONCILI12[[#This Row],[CONSUMO TEORICO]]</f>
        <v>#REF!</v>
      </c>
      <c r="I39" s="26" t="e">
        <f>SUMIF(#REF!,BASE_CONCILI12[[#This Row],[CÓD. 
SAIB]],#REF!)</f>
        <v>#REF!</v>
      </c>
      <c r="J39" s="26" t="e">
        <f>SUMIF(#REF!,BASE_CONCILI12[[#This Row],[CÓD. 
SAIB]],#REF!)</f>
        <v>#REF!</v>
      </c>
      <c r="K39" s="26" t="e">
        <f>BASE_CONCILI12[[#This Row],[30/mai]]+BASE_CONCILI12[[#This Row],[RECEBIMENTO]]-BASE_CONCILI12[[#This Row],[TRANSFERÊNCIA]]-BASE_CONCILI12[[#This Row],[CONSUMO REAL]]</f>
        <v>#N/A</v>
      </c>
      <c r="L39" s="7">
        <f>IFERROR(VLOOKUP(BASE_CONCILI12[[#This Row],[CÓD. 
SAIB]],BASE_CONTAG[[LAVRE]:[CONTAGEM FINAL]],7,0),0)</f>
        <v>28</v>
      </c>
      <c r="M39" s="7">
        <f>IFERROR(SUM(BASE_CONCILI12[[#This Row],[30/jun]]*BASE_CONCILI12[[#This Row],[CUSTO MP (UN)]]),0)</f>
        <v>0</v>
      </c>
      <c r="N39" s="7">
        <f>IFERROR(VLOOKUP(BASE_CONCILI12[[#This Row],[CÓD. 
SAIB]],BASE_CONTAG[],5,0),"")</f>
        <v>28</v>
      </c>
      <c r="O39" s="7" t="e">
        <f>SUMIF(SISTEMA!#REF!,BASE_CONCILI12[[#This Row],[CÓD. 
SAIB]],SISTEMA!#REF!)</f>
        <v>#REF!</v>
      </c>
      <c r="P39" s="30">
        <f>IFERROR(SUM(BASE_CONCILI12[[#This Row],[SISTEMA]]*BASE_CONCILI12[[#This Row],[CUSTO MP (UN)]]),0)</f>
        <v>0</v>
      </c>
      <c r="Q39" s="46" t="str">
        <f>IFERROR(VLOOKUP(BASE_CONCILI12[[#This Row],[CÓD. 
SAIB]],BASE_DIFERENÇA[],4,0),"0")</f>
        <v>0</v>
      </c>
      <c r="R39" s="75" t="e">
        <f>BASE_CONCILI12[[#This Row],[30/jun]]-BASE_CONCILI12[[#This Row],[SISTEMA]]</f>
        <v>#REF!</v>
      </c>
      <c r="S39" s="47" t="str">
        <f>IFERROR(BASE_CONCILI12[[#This Row],[DIFERENÇA ANTERIOR]]-BASE_CONCILI12[[#This Row],[DIFERENÇA ATUAL]],"-")</f>
        <v>-</v>
      </c>
      <c r="T39" s="48" t="e">
        <f>VLOOKUP(BASE_CONCILI12[[#This Row],[CÓD. 
SAIB]],CUSTO!#REF!,3,0)</f>
        <v>#REF!</v>
      </c>
      <c r="U39" s="48">
        <f>IFERROR(SUM(BASE_CONCILI12[[#This Row],[DIFERENÇA ATUAL]]*BASE_CONCILI12[[#This Row],[CUSTO MP (UN)]]),0)</f>
        <v>0</v>
      </c>
      <c r="V39" s="86" t="str">
        <f>IFERROR(BASE_CONCILI12[[#This Row],[30/jun]]/BASE_CONCILI12[[#This Row],[SISTEMA]],"")</f>
        <v/>
      </c>
      <c r="W39" s="48" t="str">
        <f>IFERROR(BASE_CONCILI12[[#This Row],[DIFERENÇA MÊS]]*BASE_CONCILI12[[#This Row],[CUSTO MP (UN)]],"-")</f>
        <v>-</v>
      </c>
      <c r="X39" s="49" t="s">
        <v>511</v>
      </c>
    </row>
    <row r="40" spans="1:24" x14ac:dyDescent="0.25">
      <c r="A40" s="74">
        <v>31998</v>
      </c>
      <c r="B40" s="74"/>
      <c r="C40" s="2" t="s">
        <v>117</v>
      </c>
      <c r="D40" s="37" t="s">
        <v>110</v>
      </c>
      <c r="E40" s="26" t="e">
        <f>VLOOKUP(BASE_CONCILI12[[#This Row],[CÓD. 
SAIB]],CONT_ANTE!A:D,4,0)</f>
        <v>#N/A</v>
      </c>
      <c r="F40" s="26" t="e">
        <f>SUMIF(#REF!,BASE_CONCILI12[[#This Row],[CÓD. 
SAIB]],#REF!)</f>
        <v>#REF!</v>
      </c>
      <c r="G40" s="26" t="e">
        <f>SUMIF(#REF!,BASE_CONCILI12[[#This Row],[CÓD. 
SAIB]],#REF!)</f>
        <v>#REF!</v>
      </c>
      <c r="H40" s="26" t="e">
        <f>BASE_CONCILI12[[#This Row],[CONSUMO REAL]]-BASE_CONCILI12[[#This Row],[CONSUMO TEORICO]]</f>
        <v>#REF!</v>
      </c>
      <c r="I40" s="26" t="e">
        <f>SUMIF(#REF!,BASE_CONCILI12[[#This Row],[CÓD. 
SAIB]],#REF!)</f>
        <v>#REF!</v>
      </c>
      <c r="J40" s="26" t="e">
        <f>SUMIF(#REF!,BASE_CONCILI12[[#This Row],[CÓD. 
SAIB]],#REF!)</f>
        <v>#REF!</v>
      </c>
      <c r="K40" s="26" t="e">
        <f>BASE_CONCILI12[[#This Row],[30/mai]]+BASE_CONCILI12[[#This Row],[RECEBIMENTO]]-BASE_CONCILI12[[#This Row],[TRANSFERÊNCIA]]-BASE_CONCILI12[[#This Row],[CONSUMO REAL]]</f>
        <v>#N/A</v>
      </c>
      <c r="L40" s="7">
        <f>IFERROR(VLOOKUP(BASE_CONCILI12[[#This Row],[CÓD. 
SAIB]],BASE_CONTAG[[LAVRE]:[CONTAGEM FINAL]],7,0),0)</f>
        <v>0</v>
      </c>
      <c r="M40" s="7">
        <f>IFERROR(SUM(BASE_CONCILI12[[#This Row],[30/jun]]*BASE_CONCILI12[[#This Row],[CUSTO MP (UN)]]),0)</f>
        <v>0</v>
      </c>
      <c r="N40" s="7">
        <f>IFERROR(VLOOKUP(BASE_CONCILI12[[#This Row],[CÓD. 
SAIB]],BASE_CONTAG[],5,0),"")</f>
        <v>0</v>
      </c>
      <c r="O40" s="7" t="e">
        <f>SUMIF(SISTEMA!#REF!,BASE_CONCILI12[[#This Row],[CÓD. 
SAIB]],SISTEMA!#REF!)</f>
        <v>#REF!</v>
      </c>
      <c r="P40" s="30">
        <f>IFERROR(SUM(BASE_CONCILI12[[#This Row],[SISTEMA]]*BASE_CONCILI12[[#This Row],[CUSTO MP (UN)]]),0)</f>
        <v>0</v>
      </c>
      <c r="Q40" s="46" t="str">
        <f>IFERROR(VLOOKUP(BASE_CONCILI12[[#This Row],[CÓD. 
SAIB]],BASE_DIFERENÇA[],4,0),"0")</f>
        <v>0</v>
      </c>
      <c r="R40" s="75" t="e">
        <f>BASE_CONCILI12[[#This Row],[30/jun]]-BASE_CONCILI12[[#This Row],[SISTEMA]]</f>
        <v>#REF!</v>
      </c>
      <c r="S40" s="47" t="str">
        <f>IFERROR(BASE_CONCILI12[[#This Row],[DIFERENÇA ANTERIOR]]-BASE_CONCILI12[[#This Row],[DIFERENÇA ATUAL]],"-")</f>
        <v>-</v>
      </c>
      <c r="T40" s="48" t="e">
        <f>VLOOKUP(BASE_CONCILI12[[#This Row],[CÓD. 
SAIB]],CUSTO!#REF!,3,0)</f>
        <v>#REF!</v>
      </c>
      <c r="U40" s="48">
        <f>IFERROR(SUM(BASE_CONCILI12[[#This Row],[DIFERENÇA ATUAL]]*BASE_CONCILI12[[#This Row],[CUSTO MP (UN)]]),0)</f>
        <v>0</v>
      </c>
      <c r="V40" s="86" t="str">
        <f>IFERROR(BASE_CONCILI12[[#This Row],[30/jun]]/BASE_CONCILI12[[#This Row],[SISTEMA]],"")</f>
        <v/>
      </c>
      <c r="W40" s="48" t="str">
        <f>IFERROR(BASE_CONCILI12[[#This Row],[DIFERENÇA MÊS]]*BASE_CONCILI12[[#This Row],[CUSTO MP (UN)]],"-")</f>
        <v>-</v>
      </c>
      <c r="X40" s="49" t="s">
        <v>513</v>
      </c>
    </row>
    <row r="41" spans="1:24" x14ac:dyDescent="0.25">
      <c r="A41" s="72">
        <v>31952</v>
      </c>
      <c r="B41" s="72"/>
      <c r="C41" s="2" t="s">
        <v>131</v>
      </c>
      <c r="D41" s="37" t="s">
        <v>110</v>
      </c>
      <c r="E41" s="26" t="e">
        <f>VLOOKUP(BASE_CONCILI12[[#This Row],[CÓD. 
SAIB]],CONT_ANTE!A:D,4,0)</f>
        <v>#N/A</v>
      </c>
      <c r="F41" s="26" t="e">
        <f>SUMIF(#REF!,BASE_CONCILI12[[#This Row],[CÓD. 
SAIB]],#REF!)</f>
        <v>#REF!</v>
      </c>
      <c r="G41" s="26" t="e">
        <f>SUMIF(#REF!,BASE_CONCILI12[[#This Row],[CÓD. 
SAIB]],#REF!)</f>
        <v>#REF!</v>
      </c>
      <c r="H41" s="26" t="e">
        <f>BASE_CONCILI12[[#This Row],[CONSUMO REAL]]-BASE_CONCILI12[[#This Row],[CONSUMO TEORICO]]</f>
        <v>#REF!</v>
      </c>
      <c r="I41" s="26" t="e">
        <f>SUMIF(#REF!,BASE_CONCILI12[[#This Row],[CÓD. 
SAIB]],#REF!)</f>
        <v>#REF!</v>
      </c>
      <c r="J41" s="26" t="e">
        <f>SUMIF(#REF!,BASE_CONCILI12[[#This Row],[CÓD. 
SAIB]],#REF!)</f>
        <v>#REF!</v>
      </c>
      <c r="K41" s="26" t="e">
        <f>BASE_CONCILI12[[#This Row],[30/mai]]+BASE_CONCILI12[[#This Row],[RECEBIMENTO]]-BASE_CONCILI12[[#This Row],[TRANSFERÊNCIA]]-BASE_CONCILI12[[#This Row],[CONSUMO REAL]]</f>
        <v>#N/A</v>
      </c>
      <c r="L41" s="7">
        <f>IFERROR(VLOOKUP(BASE_CONCILI12[[#This Row],[CÓD. 
SAIB]],BASE_CONTAG[[LAVRE]:[CONTAGEM FINAL]],7,0),0)</f>
        <v>0</v>
      </c>
      <c r="M41" s="7">
        <f>IFERROR(SUM(BASE_CONCILI12[[#This Row],[30/jun]]*BASE_CONCILI12[[#This Row],[CUSTO MP (UN)]]),0)</f>
        <v>0</v>
      </c>
      <c r="N41" s="7" t="str">
        <f>IFERROR(VLOOKUP(BASE_CONCILI12[[#This Row],[CÓD. 
SAIB]],BASE_CONTAG[],5,0),"")</f>
        <v/>
      </c>
      <c r="O41" s="7" t="e">
        <f>SUMIF(SISTEMA!#REF!,BASE_CONCILI12[[#This Row],[CÓD. 
SAIB]],SISTEMA!#REF!)</f>
        <v>#REF!</v>
      </c>
      <c r="P41" s="30">
        <f>IFERROR(SUM(BASE_CONCILI12[[#This Row],[SISTEMA]]*BASE_CONCILI12[[#This Row],[CUSTO MP (UN)]]),0)</f>
        <v>0</v>
      </c>
      <c r="Q41" s="46" t="str">
        <f>IFERROR(VLOOKUP(BASE_CONCILI12[[#This Row],[CÓD. 
SAIB]],BASE_DIFERENÇA[],4,0),"0")</f>
        <v>0</v>
      </c>
      <c r="R41" s="75" t="e">
        <f>BASE_CONCILI12[[#This Row],[30/jun]]-BASE_CONCILI12[[#This Row],[SISTEMA]]</f>
        <v>#REF!</v>
      </c>
      <c r="S41" s="47" t="str">
        <f>IFERROR(BASE_CONCILI12[[#This Row],[DIFERENÇA ANTERIOR]]-BASE_CONCILI12[[#This Row],[DIFERENÇA ATUAL]],"-")</f>
        <v>-</v>
      </c>
      <c r="T41" s="48">
        <v>0</v>
      </c>
      <c r="U41" s="48">
        <f>IFERROR(SUM(BASE_CONCILI12[[#This Row],[DIFERENÇA ATUAL]]*BASE_CONCILI12[[#This Row],[CUSTO MP (UN)]]),0)</f>
        <v>0</v>
      </c>
      <c r="V41" s="86" t="str">
        <f>IFERROR(BASE_CONCILI12[[#This Row],[30/jun]]/BASE_CONCILI12[[#This Row],[SISTEMA]],"")</f>
        <v/>
      </c>
      <c r="W41" s="48" t="str">
        <f>IFERROR(BASE_CONCILI12[[#This Row],[DIFERENÇA MÊS]]*BASE_CONCILI12[[#This Row],[CUSTO MP (UN)]],"-")</f>
        <v>-</v>
      </c>
      <c r="X41" s="49" t="s">
        <v>490</v>
      </c>
    </row>
    <row r="42" spans="1:24" x14ac:dyDescent="0.25">
      <c r="A42" s="72">
        <v>30254</v>
      </c>
      <c r="B42" s="72"/>
      <c r="C42" s="2" t="s">
        <v>9</v>
      </c>
      <c r="D42" s="37" t="s">
        <v>110</v>
      </c>
      <c r="E42" s="26" t="e">
        <f>VLOOKUP(BASE_CONCILI12[[#This Row],[CÓD. 
SAIB]],CONT_ANTE!A:D,4,0)</f>
        <v>#N/A</v>
      </c>
      <c r="F42" s="26" t="e">
        <f>SUMIF(#REF!,BASE_CONCILI12[[#This Row],[CÓD. 
SAIB]],#REF!)</f>
        <v>#REF!</v>
      </c>
      <c r="G42" s="26" t="e">
        <f>SUMIF(#REF!,BASE_CONCILI12[[#This Row],[CÓD. 
SAIB]],#REF!)</f>
        <v>#REF!</v>
      </c>
      <c r="H42" s="26" t="e">
        <f>BASE_CONCILI12[[#This Row],[CONSUMO REAL]]-BASE_CONCILI12[[#This Row],[CONSUMO TEORICO]]</f>
        <v>#REF!</v>
      </c>
      <c r="I42" s="26" t="e">
        <f>SUMIF(#REF!,BASE_CONCILI12[[#This Row],[CÓD. 
SAIB]],#REF!)</f>
        <v>#REF!</v>
      </c>
      <c r="J42" s="26" t="e">
        <f>SUMIF(#REF!,BASE_CONCILI12[[#This Row],[CÓD. 
SAIB]],#REF!)</f>
        <v>#REF!</v>
      </c>
      <c r="K42" s="26" t="e">
        <f>BASE_CONCILI12[[#This Row],[30/mai]]+BASE_CONCILI12[[#This Row],[RECEBIMENTO]]-BASE_CONCILI12[[#This Row],[TRANSFERÊNCIA]]-BASE_CONCILI12[[#This Row],[CONSUMO REAL]]</f>
        <v>#N/A</v>
      </c>
      <c r="L42" s="7">
        <f>IFERROR(VLOOKUP(BASE_CONCILI12[[#This Row],[CÓD. 
SAIB]],BASE_CONTAG[[LAVRE]:[CONTAGEM FINAL]],7,0),0)</f>
        <v>332</v>
      </c>
      <c r="M42" s="7">
        <f>IFERROR(SUM(BASE_CONCILI12[[#This Row],[30/jun]]*BASE_CONCILI12[[#This Row],[CUSTO MP (UN)]]),0)</f>
        <v>0</v>
      </c>
      <c r="N42" s="7">
        <f>IFERROR(VLOOKUP(BASE_CONCILI12[[#This Row],[CÓD. 
SAIB]],BASE_CONTAG[],5,0),"")</f>
        <v>332</v>
      </c>
      <c r="O42" s="7" t="e">
        <f>SUMIF(SISTEMA!#REF!,BASE_CONCILI12[[#This Row],[CÓD. 
SAIB]],SISTEMA!#REF!)</f>
        <v>#REF!</v>
      </c>
      <c r="P42" s="30">
        <f>IFERROR(SUM(BASE_CONCILI12[[#This Row],[SISTEMA]]*BASE_CONCILI12[[#This Row],[CUSTO MP (UN)]]),0)</f>
        <v>0</v>
      </c>
      <c r="Q42" s="46" t="str">
        <f>IFERROR(VLOOKUP(BASE_CONCILI12[[#This Row],[CÓD. 
SAIB]],BASE_DIFERENÇA[],4,0),"0")</f>
        <v>0</v>
      </c>
      <c r="R42" s="75" t="e">
        <f>BASE_CONCILI12[[#This Row],[30/jun]]-BASE_CONCILI12[[#This Row],[SISTEMA]]</f>
        <v>#REF!</v>
      </c>
      <c r="S42" s="47" t="str">
        <f>IFERROR(BASE_CONCILI12[[#This Row],[DIFERENÇA ANTERIOR]]-BASE_CONCILI12[[#This Row],[DIFERENÇA ATUAL]],"-")</f>
        <v>-</v>
      </c>
      <c r="T42" s="48" t="e">
        <f>VLOOKUP(BASE_CONCILI12[[#This Row],[CÓD. 
SAIB]],CUSTO!#REF!,3,0)</f>
        <v>#REF!</v>
      </c>
      <c r="U42" s="48">
        <f>IFERROR(SUM(BASE_CONCILI12[[#This Row],[DIFERENÇA ATUAL]]*BASE_CONCILI12[[#This Row],[CUSTO MP (UN)]]),0)</f>
        <v>0</v>
      </c>
      <c r="V42" s="96" t="str">
        <f>IFERROR(BASE_CONCILI12[[#This Row],[30/jun]]/BASE_CONCILI12[[#This Row],[SISTEMA]],"")</f>
        <v/>
      </c>
      <c r="W42" s="48" t="str">
        <f>IFERROR(BASE_CONCILI12[[#This Row],[DIFERENÇA MÊS]]*BASE_CONCILI12[[#This Row],[CUSTO MP (UN)]],"-")</f>
        <v>-</v>
      </c>
      <c r="X42" s="49" t="s">
        <v>511</v>
      </c>
    </row>
    <row r="43" spans="1:24" x14ac:dyDescent="0.25">
      <c r="A43" s="72">
        <v>31198</v>
      </c>
      <c r="B43" s="72"/>
      <c r="C43" s="2" t="s">
        <v>12</v>
      </c>
      <c r="D43" s="37" t="s">
        <v>110</v>
      </c>
      <c r="E43" s="26" t="e">
        <f>VLOOKUP(BASE_CONCILI12[[#This Row],[CÓD. 
SAIB]],CONT_ANTE!A:D,4,0)</f>
        <v>#N/A</v>
      </c>
      <c r="F43" s="26" t="e">
        <f>SUMIF(#REF!,BASE_CONCILI12[[#This Row],[CÓD. 
SAIB]],#REF!)</f>
        <v>#REF!</v>
      </c>
      <c r="G43" s="26" t="e">
        <f>SUMIF(#REF!,BASE_CONCILI12[[#This Row],[CÓD. 
SAIB]],#REF!)</f>
        <v>#REF!</v>
      </c>
      <c r="H43" s="26" t="e">
        <f>BASE_CONCILI12[[#This Row],[CONSUMO REAL]]-BASE_CONCILI12[[#This Row],[CONSUMO TEORICO]]</f>
        <v>#REF!</v>
      </c>
      <c r="I43" s="26" t="e">
        <f>SUMIF(#REF!,BASE_CONCILI12[[#This Row],[CÓD. 
SAIB]],#REF!)</f>
        <v>#REF!</v>
      </c>
      <c r="J43" s="26" t="e">
        <f>SUMIF(#REF!,BASE_CONCILI12[[#This Row],[CÓD. 
SAIB]],#REF!)</f>
        <v>#REF!</v>
      </c>
      <c r="K43" s="26" t="e">
        <f>BASE_CONCILI12[[#This Row],[30/mai]]+BASE_CONCILI12[[#This Row],[RECEBIMENTO]]-BASE_CONCILI12[[#This Row],[TRANSFERÊNCIA]]-BASE_CONCILI12[[#This Row],[CONSUMO REAL]]</f>
        <v>#N/A</v>
      </c>
      <c r="L43" s="7">
        <f>IFERROR(VLOOKUP(BASE_CONCILI12[[#This Row],[CÓD. 
SAIB]],BASE_CONTAG[[LAVRE]:[CONTAGEM FINAL]],7,0),0)</f>
        <v>0</v>
      </c>
      <c r="M43" s="7">
        <f>IFERROR(SUM(BASE_CONCILI12[[#This Row],[30/jun]]*BASE_CONCILI12[[#This Row],[CUSTO MP (UN)]]),0)</f>
        <v>0</v>
      </c>
      <c r="N43" s="7">
        <f>IFERROR(VLOOKUP(BASE_CONCILI12[[#This Row],[CÓD. 
SAIB]],BASE_CONTAG[],5,0),"")</f>
        <v>0</v>
      </c>
      <c r="O43" s="7" t="e">
        <f>SUMIF(SISTEMA!#REF!,BASE_CONCILI12[[#This Row],[CÓD. 
SAIB]],SISTEMA!#REF!)</f>
        <v>#REF!</v>
      </c>
      <c r="P43" s="30">
        <f>IFERROR(SUM(BASE_CONCILI12[[#This Row],[SISTEMA]]*BASE_CONCILI12[[#This Row],[CUSTO MP (UN)]]),0)</f>
        <v>0</v>
      </c>
      <c r="Q43" s="46" t="str">
        <f>IFERROR(VLOOKUP(BASE_CONCILI12[[#This Row],[CÓD. 
SAIB]],BASE_DIFERENÇA[],4,0),"0")</f>
        <v>0</v>
      </c>
      <c r="R43" s="75" t="e">
        <f>BASE_CONCILI12[[#This Row],[30/jun]]-BASE_CONCILI12[[#This Row],[SISTEMA]]</f>
        <v>#REF!</v>
      </c>
      <c r="S43" s="47" t="str">
        <f>IFERROR(BASE_CONCILI12[[#This Row],[DIFERENÇA ANTERIOR]]-BASE_CONCILI12[[#This Row],[DIFERENÇA ATUAL]],"-")</f>
        <v>-</v>
      </c>
      <c r="T43" s="48" t="e">
        <f>VLOOKUP(BASE_CONCILI12[[#This Row],[CÓD. 
SAIB]],CUSTO!#REF!,3,0)</f>
        <v>#REF!</v>
      </c>
      <c r="U43" s="48">
        <f>IFERROR(SUM(BASE_CONCILI12[[#This Row],[DIFERENÇA ATUAL]]*BASE_CONCILI12[[#This Row],[CUSTO MP (UN)]]),0)</f>
        <v>0</v>
      </c>
      <c r="V43" s="86" t="str">
        <f>IFERROR(BASE_CONCILI12[[#This Row],[30/jun]]/BASE_CONCILI12[[#This Row],[SISTEMA]],"")</f>
        <v/>
      </c>
      <c r="W43" s="48" t="str">
        <f>IFERROR(BASE_CONCILI12[[#This Row],[DIFERENÇA MÊS]]*BASE_CONCILI12[[#This Row],[CUSTO MP (UN)]],"-")</f>
        <v>-</v>
      </c>
      <c r="X43" s="49" t="s">
        <v>490</v>
      </c>
    </row>
    <row r="44" spans="1:24" x14ac:dyDescent="0.25">
      <c r="A44" s="72">
        <v>30256</v>
      </c>
      <c r="B44" s="72"/>
      <c r="C44" s="2" t="s">
        <v>90</v>
      </c>
      <c r="D44" s="37" t="s">
        <v>110</v>
      </c>
      <c r="E44" s="26" t="e">
        <f>VLOOKUP(BASE_CONCILI12[[#This Row],[CÓD. 
SAIB]],CONT_ANTE!A:D,4,0)</f>
        <v>#N/A</v>
      </c>
      <c r="F44" s="26" t="e">
        <f>SUMIF(#REF!,BASE_CONCILI12[[#This Row],[CÓD. 
SAIB]],#REF!)</f>
        <v>#REF!</v>
      </c>
      <c r="G44" s="26" t="e">
        <f>SUMIF(#REF!,BASE_CONCILI12[[#This Row],[CÓD. 
SAIB]],#REF!)</f>
        <v>#REF!</v>
      </c>
      <c r="H44" s="26" t="e">
        <f>BASE_CONCILI12[[#This Row],[CONSUMO REAL]]-BASE_CONCILI12[[#This Row],[CONSUMO TEORICO]]</f>
        <v>#REF!</v>
      </c>
      <c r="I44" s="26" t="e">
        <f>SUMIF(#REF!,BASE_CONCILI12[[#This Row],[CÓD. 
SAIB]],#REF!)</f>
        <v>#REF!</v>
      </c>
      <c r="J44" s="26" t="e">
        <f>SUMIF(#REF!,BASE_CONCILI12[[#This Row],[CÓD. 
SAIB]],#REF!)</f>
        <v>#REF!</v>
      </c>
      <c r="K44" s="26" t="e">
        <f>BASE_CONCILI12[[#This Row],[30/mai]]+BASE_CONCILI12[[#This Row],[RECEBIMENTO]]-BASE_CONCILI12[[#This Row],[TRANSFERÊNCIA]]-BASE_CONCILI12[[#This Row],[CONSUMO REAL]]</f>
        <v>#N/A</v>
      </c>
      <c r="L44" s="7">
        <f>IFERROR(VLOOKUP(BASE_CONCILI12[[#This Row],[CÓD. 
SAIB]],BASE_CONTAG[[LAVRE]:[CONTAGEM FINAL]],7,0),0)</f>
        <v>11714.5</v>
      </c>
      <c r="M44" s="7">
        <f>IFERROR(SUM(BASE_CONCILI12[[#This Row],[30/jun]]*BASE_CONCILI12[[#This Row],[CUSTO MP (UN)]]),0)</f>
        <v>0</v>
      </c>
      <c r="N44" s="7">
        <f>IFERROR(VLOOKUP(BASE_CONCILI12[[#This Row],[CÓD. 
SAIB]],BASE_CONTAG[],5,0),"")</f>
        <v>11714.5</v>
      </c>
      <c r="O44" s="7" t="e">
        <f>SUMIF(SISTEMA!#REF!,BASE_CONCILI12[[#This Row],[CÓD. 
SAIB]],SISTEMA!#REF!)</f>
        <v>#REF!</v>
      </c>
      <c r="P44" s="30">
        <f>IFERROR(SUM(BASE_CONCILI12[[#This Row],[SISTEMA]]*BASE_CONCILI12[[#This Row],[CUSTO MP (UN)]]),0)</f>
        <v>0</v>
      </c>
      <c r="Q44" s="46" t="str">
        <f>IFERROR(VLOOKUP(BASE_CONCILI12[[#This Row],[CÓD. 
SAIB]],BASE_DIFERENÇA[],4,0),"0")</f>
        <v>0</v>
      </c>
      <c r="R44" s="75" t="e">
        <f>BASE_CONCILI12[[#This Row],[30/jun]]-BASE_CONCILI12[[#This Row],[SISTEMA]]</f>
        <v>#REF!</v>
      </c>
      <c r="S44" s="47" t="str">
        <f>IFERROR(BASE_CONCILI12[[#This Row],[DIFERENÇA ANTERIOR]]-BASE_CONCILI12[[#This Row],[DIFERENÇA ATUAL]],"-")</f>
        <v>-</v>
      </c>
      <c r="T44" s="48" t="e">
        <f>VLOOKUP(BASE_CONCILI12[[#This Row],[CÓD. 
SAIB]],CUSTO!#REF!,3,0)</f>
        <v>#REF!</v>
      </c>
      <c r="U44" s="48">
        <f>IFERROR(SUM(BASE_CONCILI12[[#This Row],[DIFERENÇA ATUAL]]*BASE_CONCILI12[[#This Row],[CUSTO MP (UN)]]),0)</f>
        <v>0</v>
      </c>
      <c r="V44" s="96" t="str">
        <f>IFERROR(BASE_CONCILI12[[#This Row],[30/jun]]/BASE_CONCILI12[[#This Row],[SISTEMA]],"")</f>
        <v/>
      </c>
      <c r="W44" s="48" t="str">
        <f>IFERROR(BASE_CONCILI12[[#This Row],[DIFERENÇA MÊS]]*BASE_CONCILI12[[#This Row],[CUSTO MP (UN)]],"-")</f>
        <v>-</v>
      </c>
      <c r="X44" s="49" t="s">
        <v>511</v>
      </c>
    </row>
    <row r="45" spans="1:24" x14ac:dyDescent="0.25">
      <c r="A45" s="72">
        <v>30356</v>
      </c>
      <c r="B45" s="72"/>
      <c r="C45" s="2" t="s">
        <v>93</v>
      </c>
      <c r="D45" s="37" t="s">
        <v>110</v>
      </c>
      <c r="E45" s="26" t="e">
        <f>VLOOKUP(BASE_CONCILI12[[#This Row],[CÓD. 
SAIB]],CONT_ANTE!A:D,4,0)</f>
        <v>#N/A</v>
      </c>
      <c r="F45" s="26" t="e">
        <f>SUMIF(#REF!,BASE_CONCILI12[[#This Row],[CÓD. 
SAIB]],#REF!)</f>
        <v>#REF!</v>
      </c>
      <c r="G45" s="26" t="e">
        <f>SUMIF(#REF!,BASE_CONCILI12[[#This Row],[CÓD. 
SAIB]],#REF!)</f>
        <v>#REF!</v>
      </c>
      <c r="H45" s="26" t="e">
        <f>BASE_CONCILI12[[#This Row],[CONSUMO REAL]]-BASE_CONCILI12[[#This Row],[CONSUMO TEORICO]]</f>
        <v>#REF!</v>
      </c>
      <c r="I45" s="26" t="e">
        <f>SUMIF(#REF!,BASE_CONCILI12[[#This Row],[CÓD. 
SAIB]],#REF!)</f>
        <v>#REF!</v>
      </c>
      <c r="J45" s="26" t="e">
        <f>SUMIF(#REF!,BASE_CONCILI12[[#This Row],[CÓD. 
SAIB]],#REF!)</f>
        <v>#REF!</v>
      </c>
      <c r="K45" s="26" t="e">
        <f>BASE_CONCILI12[[#This Row],[30/mai]]+BASE_CONCILI12[[#This Row],[RECEBIMENTO]]-BASE_CONCILI12[[#This Row],[TRANSFERÊNCIA]]-BASE_CONCILI12[[#This Row],[CONSUMO REAL]]</f>
        <v>#N/A</v>
      </c>
      <c r="L45" s="7">
        <f>IFERROR(VLOOKUP(BASE_CONCILI12[[#This Row],[CÓD. 
SAIB]],BASE_CONTAG[[LAVRE]:[CONTAGEM FINAL]],7,0),0)</f>
        <v>320</v>
      </c>
      <c r="M45" s="7">
        <f>IFERROR(SUM(BASE_CONCILI12[[#This Row],[30/jun]]*BASE_CONCILI12[[#This Row],[CUSTO MP (UN)]]),0)</f>
        <v>0</v>
      </c>
      <c r="N45" s="7">
        <f>IFERROR(VLOOKUP(BASE_CONCILI12[[#This Row],[CÓD. 
SAIB]],BASE_CONTAG[],5,0),"")</f>
        <v>320</v>
      </c>
      <c r="O45" s="7" t="e">
        <f>SUMIF(SISTEMA!#REF!,BASE_CONCILI12[[#This Row],[CÓD. 
SAIB]],SISTEMA!#REF!)</f>
        <v>#REF!</v>
      </c>
      <c r="P45" s="30">
        <f>IFERROR(SUM(BASE_CONCILI12[[#This Row],[SISTEMA]]*BASE_CONCILI12[[#This Row],[CUSTO MP (UN)]]),0)</f>
        <v>0</v>
      </c>
      <c r="Q45" s="46" t="str">
        <f>IFERROR(VLOOKUP(BASE_CONCILI12[[#This Row],[CÓD. 
SAIB]],BASE_DIFERENÇA[],4,0),"0")</f>
        <v>0</v>
      </c>
      <c r="R45" s="75" t="e">
        <f>BASE_CONCILI12[[#This Row],[30/jun]]-BASE_CONCILI12[[#This Row],[SISTEMA]]</f>
        <v>#REF!</v>
      </c>
      <c r="S45" s="47" t="str">
        <f>IFERROR(BASE_CONCILI12[[#This Row],[DIFERENÇA ANTERIOR]]-BASE_CONCILI12[[#This Row],[DIFERENÇA ATUAL]],"-")</f>
        <v>-</v>
      </c>
      <c r="T45" s="48" t="e">
        <f>VLOOKUP(BASE_CONCILI12[[#This Row],[CÓD. 
SAIB]],CUSTO!#REF!,3,0)</f>
        <v>#REF!</v>
      </c>
      <c r="U45" s="48">
        <f>IFERROR(SUM(BASE_CONCILI12[[#This Row],[DIFERENÇA ATUAL]]*BASE_CONCILI12[[#This Row],[CUSTO MP (UN)]]),0)</f>
        <v>0</v>
      </c>
      <c r="V45" s="86" t="str">
        <f>IFERROR(BASE_CONCILI12[[#This Row],[30/jun]]/BASE_CONCILI12[[#This Row],[SISTEMA]],"")</f>
        <v/>
      </c>
      <c r="W45" s="48" t="str">
        <f>IFERROR(BASE_CONCILI12[[#This Row],[DIFERENÇA MÊS]]*BASE_CONCILI12[[#This Row],[CUSTO MP (UN)]],"-")</f>
        <v>-</v>
      </c>
      <c r="X45" s="49" t="s">
        <v>513</v>
      </c>
    </row>
    <row r="46" spans="1:24" x14ac:dyDescent="0.25">
      <c r="A46" s="72">
        <v>31828</v>
      </c>
      <c r="B46" s="72"/>
      <c r="C46" s="2" t="s">
        <v>145</v>
      </c>
      <c r="D46" s="37" t="s">
        <v>110</v>
      </c>
      <c r="E46" s="26" t="e">
        <f>VLOOKUP(BASE_CONCILI12[[#This Row],[CÓD. 
SAIB]],CONT_ANTE!A:D,4,0)</f>
        <v>#N/A</v>
      </c>
      <c r="F46" s="26" t="e">
        <f>SUMIF(#REF!,BASE_CONCILI12[[#This Row],[CÓD. 
SAIB]],#REF!)</f>
        <v>#REF!</v>
      </c>
      <c r="G46" s="26" t="e">
        <f>SUMIF(#REF!,BASE_CONCILI12[[#This Row],[CÓD. 
SAIB]],#REF!)</f>
        <v>#REF!</v>
      </c>
      <c r="H46" s="26" t="e">
        <f>BASE_CONCILI12[[#This Row],[CONSUMO REAL]]-BASE_CONCILI12[[#This Row],[CONSUMO TEORICO]]</f>
        <v>#REF!</v>
      </c>
      <c r="I46" s="26" t="e">
        <f>SUMIF(#REF!,BASE_CONCILI12[[#This Row],[CÓD. 
SAIB]],#REF!)</f>
        <v>#REF!</v>
      </c>
      <c r="J46" s="26" t="e">
        <f>SUMIF(#REF!,BASE_CONCILI12[[#This Row],[CÓD. 
SAIB]],#REF!)</f>
        <v>#REF!</v>
      </c>
      <c r="K46" s="26" t="e">
        <f>BASE_CONCILI12[[#This Row],[30/mai]]+BASE_CONCILI12[[#This Row],[RECEBIMENTO]]-BASE_CONCILI12[[#This Row],[TRANSFERÊNCIA]]-BASE_CONCILI12[[#This Row],[CONSUMO REAL]]</f>
        <v>#N/A</v>
      </c>
      <c r="L46" s="7">
        <f>IFERROR(VLOOKUP(BASE_CONCILI12[[#This Row],[CÓD. 
SAIB]],BASE_CONTAG[[LAVRE]:[CONTAGEM FINAL]],7,0),0)</f>
        <v>324</v>
      </c>
      <c r="M46" s="7">
        <f>IFERROR(SUM(BASE_CONCILI12[[#This Row],[30/jun]]*BASE_CONCILI12[[#This Row],[CUSTO MP (UN)]]),0)</f>
        <v>0</v>
      </c>
      <c r="N46" s="7">
        <f>IFERROR(VLOOKUP(BASE_CONCILI12[[#This Row],[CÓD. 
SAIB]],BASE_CONTAG[],5,0),"")</f>
        <v>324</v>
      </c>
      <c r="O46" s="7" t="e">
        <f>SUMIF(SISTEMA!#REF!,BASE_CONCILI12[[#This Row],[CÓD. 
SAIB]],SISTEMA!#REF!)</f>
        <v>#REF!</v>
      </c>
      <c r="P46" s="30">
        <f>IFERROR(SUM(BASE_CONCILI12[[#This Row],[SISTEMA]]*BASE_CONCILI12[[#This Row],[CUSTO MP (UN)]]),0)</f>
        <v>0</v>
      </c>
      <c r="Q46" s="46" t="str">
        <f>IFERROR(VLOOKUP(BASE_CONCILI12[[#This Row],[CÓD. 
SAIB]],BASE_DIFERENÇA[],4,0),"0")</f>
        <v>0</v>
      </c>
      <c r="R46" s="75" t="e">
        <f>BASE_CONCILI12[[#This Row],[30/jun]]-BASE_CONCILI12[[#This Row],[SISTEMA]]</f>
        <v>#REF!</v>
      </c>
      <c r="S46" s="47" t="str">
        <f>IFERROR(BASE_CONCILI12[[#This Row],[DIFERENÇA ANTERIOR]]-BASE_CONCILI12[[#This Row],[DIFERENÇA ATUAL]],"-")</f>
        <v>-</v>
      </c>
      <c r="T46" s="48" t="e">
        <f>VLOOKUP(BASE_CONCILI12[[#This Row],[CÓD. 
SAIB]],CUSTO!#REF!,3,0)</f>
        <v>#REF!</v>
      </c>
      <c r="U46" s="48">
        <f>IFERROR(SUM(BASE_CONCILI12[[#This Row],[DIFERENÇA ATUAL]]*BASE_CONCILI12[[#This Row],[CUSTO MP (UN)]]),0)</f>
        <v>0</v>
      </c>
      <c r="V46" s="86" t="str">
        <f>IFERROR(BASE_CONCILI12[[#This Row],[30/jun]]/BASE_CONCILI12[[#This Row],[SISTEMA]],"")</f>
        <v/>
      </c>
      <c r="W46" s="48" t="str">
        <f>IFERROR(BASE_CONCILI12[[#This Row],[DIFERENÇA MÊS]]*BASE_CONCILI12[[#This Row],[CUSTO MP (UN)]],"-")</f>
        <v>-</v>
      </c>
      <c r="X46" s="49" t="s">
        <v>513</v>
      </c>
    </row>
    <row r="47" spans="1:24" x14ac:dyDescent="0.25">
      <c r="A47" s="72">
        <v>2041</v>
      </c>
      <c r="B47" s="72"/>
      <c r="C47" s="2" t="s">
        <v>13</v>
      </c>
      <c r="D47" s="37" t="s">
        <v>110</v>
      </c>
      <c r="E47" s="26" t="e">
        <f>VLOOKUP(BASE_CONCILI12[[#This Row],[CÓD. 
SAIB]],CONT_ANTE!A:D,4,0)</f>
        <v>#N/A</v>
      </c>
      <c r="F47" s="26" t="e">
        <f>SUMIF(#REF!,BASE_CONCILI12[[#This Row],[CÓD. 
SAIB]],#REF!)</f>
        <v>#REF!</v>
      </c>
      <c r="G47" s="26" t="e">
        <f>SUMIF(#REF!,BASE_CONCILI12[[#This Row],[CÓD. 
SAIB]],#REF!)</f>
        <v>#REF!</v>
      </c>
      <c r="H47" s="26" t="e">
        <f>BASE_CONCILI12[[#This Row],[CONSUMO REAL]]-BASE_CONCILI12[[#This Row],[CONSUMO TEORICO]]</f>
        <v>#REF!</v>
      </c>
      <c r="I47" s="26" t="e">
        <f>SUMIF(#REF!,BASE_CONCILI12[[#This Row],[CÓD. 
SAIB]],#REF!)</f>
        <v>#REF!</v>
      </c>
      <c r="J47" s="26" t="e">
        <f>SUMIF(#REF!,BASE_CONCILI12[[#This Row],[CÓD. 
SAIB]],#REF!)</f>
        <v>#REF!</v>
      </c>
      <c r="K47" s="26" t="e">
        <f>BASE_CONCILI12[[#This Row],[30/mai]]+BASE_CONCILI12[[#This Row],[RECEBIMENTO]]-BASE_CONCILI12[[#This Row],[TRANSFERÊNCIA]]-BASE_CONCILI12[[#This Row],[CONSUMO REAL]]</f>
        <v>#N/A</v>
      </c>
      <c r="L47" s="7">
        <f>IFERROR(VLOOKUP(BASE_CONCILI12[[#This Row],[CÓD. 
SAIB]],BASE_CONTAG[[LAVRE]:[CONTAGEM FINAL]],7,0),0)</f>
        <v>5</v>
      </c>
      <c r="M47" s="7">
        <f>IFERROR(SUM(BASE_CONCILI12[[#This Row],[30/jun]]*BASE_CONCILI12[[#This Row],[CUSTO MP (UN)]]),0)</f>
        <v>0</v>
      </c>
      <c r="N47" s="7">
        <f>IFERROR(VLOOKUP(BASE_CONCILI12[[#This Row],[CÓD. 
SAIB]],BASE_CONTAG[],5,0),"")</f>
        <v>5</v>
      </c>
      <c r="O47" s="7" t="e">
        <f>SUMIF(SISTEMA!#REF!,BASE_CONCILI12[[#This Row],[CÓD. 
SAIB]],SISTEMA!#REF!)</f>
        <v>#REF!</v>
      </c>
      <c r="P47" s="30">
        <f>IFERROR(SUM(BASE_CONCILI12[[#This Row],[SISTEMA]]*BASE_CONCILI12[[#This Row],[CUSTO MP (UN)]]),0)</f>
        <v>0</v>
      </c>
      <c r="Q47" s="46" t="str">
        <f>IFERROR(VLOOKUP(BASE_CONCILI12[[#This Row],[CÓD. 
SAIB]],BASE_DIFERENÇA[],4,0),"0")</f>
        <v>0</v>
      </c>
      <c r="R47" s="75" t="e">
        <f>BASE_CONCILI12[[#This Row],[30/jun]]-BASE_CONCILI12[[#This Row],[SISTEMA]]</f>
        <v>#REF!</v>
      </c>
      <c r="S47" s="47" t="str">
        <f>IFERROR(BASE_CONCILI12[[#This Row],[DIFERENÇA ANTERIOR]]-BASE_CONCILI12[[#This Row],[DIFERENÇA ATUAL]],"-")</f>
        <v>-</v>
      </c>
      <c r="T47" s="48" t="e">
        <f>VLOOKUP(BASE_CONCILI12[[#This Row],[CÓD. 
SAIB]],CUSTO!#REF!,3,0)</f>
        <v>#REF!</v>
      </c>
      <c r="U47" s="48">
        <f>IFERROR(SUM(BASE_CONCILI12[[#This Row],[DIFERENÇA ATUAL]]*BASE_CONCILI12[[#This Row],[CUSTO MP (UN)]]),0)</f>
        <v>0</v>
      </c>
      <c r="V47" s="86" t="str">
        <f>IFERROR(BASE_CONCILI12[[#This Row],[30/jun]]/BASE_CONCILI12[[#This Row],[SISTEMA]],"")</f>
        <v/>
      </c>
      <c r="W47" s="48" t="str">
        <f>IFERROR(BASE_CONCILI12[[#This Row],[DIFERENÇA MÊS]]*BASE_CONCILI12[[#This Row],[CUSTO MP (UN)]],"-")</f>
        <v>-</v>
      </c>
      <c r="X47" s="49" t="s">
        <v>512</v>
      </c>
    </row>
    <row r="48" spans="1:24" x14ac:dyDescent="0.25">
      <c r="A48" s="72">
        <v>30255</v>
      </c>
      <c r="B48" s="72"/>
      <c r="C48" s="2" t="s">
        <v>496</v>
      </c>
      <c r="D48" s="37" t="s">
        <v>110</v>
      </c>
      <c r="E48" s="80" t="e">
        <f>VLOOKUP(BASE_CONCILI12[[#This Row],[CÓD. 
SAIB]],CONT_ANTE!A:D,4,0)</f>
        <v>#N/A</v>
      </c>
      <c r="F48" s="80" t="e">
        <f>SUMIF(#REF!,BASE_CONCILI12[[#This Row],[CÓD. 
SAIB]],#REF!)</f>
        <v>#REF!</v>
      </c>
      <c r="G48" s="80" t="e">
        <f>SUMIF(#REF!,BASE_CONCILI12[[#This Row],[CÓD. 
SAIB]],#REF!)</f>
        <v>#REF!</v>
      </c>
      <c r="H48" s="80" t="e">
        <f>BASE_CONCILI12[[#This Row],[CONSUMO REAL]]-BASE_CONCILI12[[#This Row],[CONSUMO TEORICO]]</f>
        <v>#REF!</v>
      </c>
      <c r="I48" s="80" t="e">
        <f>SUMIF(#REF!,BASE_CONCILI12[[#This Row],[CÓD. 
SAIB]],#REF!)</f>
        <v>#REF!</v>
      </c>
      <c r="J48" s="80" t="e">
        <f>SUMIF(#REF!,BASE_CONCILI12[[#This Row],[CÓD. 
SAIB]],#REF!)</f>
        <v>#REF!</v>
      </c>
      <c r="K48" s="80" t="e">
        <f>BASE_CONCILI12[[#This Row],[30/mai]]+BASE_CONCILI12[[#This Row],[RECEBIMENTO]]-BASE_CONCILI12[[#This Row],[TRANSFERÊNCIA]]-BASE_CONCILI12[[#This Row],[CONSUMO REAL]]</f>
        <v>#N/A</v>
      </c>
      <c r="L48" s="81">
        <f>IFERROR(VLOOKUP(BASE_CONCILI12[[#This Row],[CÓD. 
SAIB]],BASE_CONTAG[[LAVRE]:[CONTAGEM FINAL]],7,0),0)</f>
        <v>0</v>
      </c>
      <c r="M48" s="81">
        <f>IFERROR(SUM(BASE_CONCILI12[[#This Row],[30/jun]]*BASE_CONCILI12[[#This Row],[CUSTO MP (UN)]]),0)</f>
        <v>0</v>
      </c>
      <c r="N48" s="81" t="str">
        <f>IFERROR(VLOOKUP(BASE_CONCILI12[[#This Row],[CÓD. 
SAIB]],BASE_CONTAG[],5,0),"")</f>
        <v/>
      </c>
      <c r="O48" s="81" t="e">
        <f>SUMIF(SISTEMA!#REF!,BASE_CONCILI12[[#This Row],[CÓD. 
SAIB]],SISTEMA!#REF!)</f>
        <v>#REF!</v>
      </c>
      <c r="P48" s="83">
        <f>IFERROR(SUM(BASE_CONCILI12[[#This Row],[SISTEMA]]*BASE_CONCILI12[[#This Row],[CUSTO MP (UN)]]),0)</f>
        <v>0</v>
      </c>
      <c r="Q48" s="46" t="str">
        <f>IFERROR(VLOOKUP(BASE_CONCILI12[[#This Row],[CÓD. 
SAIB]],BASE_DIFERENÇA[],4,0),"0")</f>
        <v>0</v>
      </c>
      <c r="R48" s="82" t="e">
        <f>BASE_CONCILI12[[#This Row],[30/jun]]-BASE_CONCILI12[[#This Row],[SISTEMA]]</f>
        <v>#REF!</v>
      </c>
      <c r="S48" s="47" t="str">
        <f>IFERROR(BASE_CONCILI12[[#This Row],[DIFERENÇA ANTERIOR]]-BASE_CONCILI12[[#This Row],[DIFERENÇA ATUAL]],"-")</f>
        <v>-</v>
      </c>
      <c r="T48" s="84">
        <v>0</v>
      </c>
      <c r="U48" s="84">
        <f>IFERROR(SUM(BASE_CONCILI12[[#This Row],[DIFERENÇA ATUAL]]*BASE_CONCILI12[[#This Row],[CUSTO MP (UN)]]),0)</f>
        <v>0</v>
      </c>
      <c r="V48" s="90" t="str">
        <f>IFERROR(BASE_CONCILI12[[#This Row],[30/jun]]/BASE_CONCILI12[[#This Row],[SISTEMA]],"")</f>
        <v/>
      </c>
      <c r="W48" s="48" t="str">
        <f>IFERROR(BASE_CONCILI12[[#This Row],[DIFERENÇA MÊS]]*BASE_CONCILI12[[#This Row],[CUSTO MP (UN)]],"-")</f>
        <v>-</v>
      </c>
      <c r="X48" s="49" t="s">
        <v>490</v>
      </c>
    </row>
    <row r="49" spans="1:24" x14ac:dyDescent="0.25">
      <c r="A49" s="72">
        <v>30606</v>
      </c>
      <c r="B49" s="72"/>
      <c r="C49" s="2" t="s">
        <v>207</v>
      </c>
      <c r="D49" s="37" t="s">
        <v>110</v>
      </c>
      <c r="E49" s="26" t="e">
        <f>VLOOKUP(BASE_CONCILI12[[#This Row],[CÓD. 
SAIB]],CONT_ANTE!A:D,4,0)</f>
        <v>#N/A</v>
      </c>
      <c r="F49" s="26" t="e">
        <f>SUMIF(#REF!,BASE_CONCILI12[[#This Row],[CÓD. 
SAIB]],#REF!)</f>
        <v>#REF!</v>
      </c>
      <c r="G49" s="26" t="e">
        <f>SUMIF(#REF!,BASE_CONCILI12[[#This Row],[CÓD. 
SAIB]],#REF!)</f>
        <v>#REF!</v>
      </c>
      <c r="H49" s="26" t="e">
        <f>BASE_CONCILI12[[#This Row],[CONSUMO REAL]]-BASE_CONCILI12[[#This Row],[CONSUMO TEORICO]]</f>
        <v>#REF!</v>
      </c>
      <c r="I49" s="26" t="e">
        <f>SUMIF(#REF!,BASE_CONCILI12[[#This Row],[CÓD. 
SAIB]],#REF!)</f>
        <v>#REF!</v>
      </c>
      <c r="J49" s="26" t="e">
        <f>SUMIF(#REF!,BASE_CONCILI12[[#This Row],[CÓD. 
SAIB]],#REF!)</f>
        <v>#REF!</v>
      </c>
      <c r="K49" s="26" t="e">
        <f>BASE_CONCILI12[[#This Row],[30/mai]]+BASE_CONCILI12[[#This Row],[RECEBIMENTO]]-BASE_CONCILI12[[#This Row],[TRANSFERÊNCIA]]-BASE_CONCILI12[[#This Row],[CONSUMO REAL]]</f>
        <v>#N/A</v>
      </c>
      <c r="L49" s="7">
        <f>IFERROR(VLOOKUP(BASE_CONCILI12[[#This Row],[CÓD. 
SAIB]],BASE_CONTAG[[LAVRE]:[CONTAGEM FINAL]],7,0),0)</f>
        <v>5</v>
      </c>
      <c r="M49" s="7">
        <f>IFERROR(SUM(BASE_CONCILI12[[#This Row],[30/jun]]*BASE_CONCILI12[[#This Row],[CUSTO MP (UN)]]),0)</f>
        <v>0</v>
      </c>
      <c r="N49" s="7">
        <f>IFERROR(VLOOKUP(BASE_CONCILI12[[#This Row],[CÓD. 
SAIB]],BASE_CONTAG[],5,0),"")</f>
        <v>5</v>
      </c>
      <c r="O49" s="7" t="e">
        <f>SUMIF(SISTEMA!#REF!,BASE_CONCILI12[[#This Row],[CÓD. 
SAIB]],SISTEMA!#REF!)</f>
        <v>#REF!</v>
      </c>
      <c r="P49" s="30">
        <f>IFERROR(SUM(BASE_CONCILI12[[#This Row],[SISTEMA]]*BASE_CONCILI12[[#This Row],[CUSTO MP (UN)]]),0)</f>
        <v>0</v>
      </c>
      <c r="Q49" s="46" t="str">
        <f>IFERROR(VLOOKUP(BASE_CONCILI12[[#This Row],[CÓD. 
SAIB]],BASE_DIFERENÇA[],4,0),"0")</f>
        <v>0</v>
      </c>
      <c r="R49" s="75" t="e">
        <f>BASE_CONCILI12[[#This Row],[30/jun]]-BASE_CONCILI12[[#This Row],[SISTEMA]]</f>
        <v>#REF!</v>
      </c>
      <c r="S49" s="47" t="str">
        <f>IFERROR(BASE_CONCILI12[[#This Row],[DIFERENÇA ANTERIOR]]-BASE_CONCILI12[[#This Row],[DIFERENÇA ATUAL]],"-")</f>
        <v>-</v>
      </c>
      <c r="T49" s="48" t="e">
        <f>VLOOKUP(BASE_CONCILI12[[#This Row],[CÓD. 
SAIB]],CUSTO!#REF!,3,0)</f>
        <v>#REF!</v>
      </c>
      <c r="U49" s="48">
        <f>IFERROR(SUM(BASE_CONCILI12[[#This Row],[DIFERENÇA ATUAL]]*BASE_CONCILI12[[#This Row],[CUSTO MP (UN)]]),0)</f>
        <v>0</v>
      </c>
      <c r="V49" s="86" t="str">
        <f>IFERROR(BASE_CONCILI12[[#This Row],[30/jun]]/BASE_CONCILI12[[#This Row],[SISTEMA]],"")</f>
        <v/>
      </c>
      <c r="W49" s="48" t="str">
        <f>IFERROR(BASE_CONCILI12[[#This Row],[DIFERENÇA MÊS]]*BASE_CONCILI12[[#This Row],[CUSTO MP (UN)]],"-")</f>
        <v>-</v>
      </c>
      <c r="X49" s="49" t="s">
        <v>511</v>
      </c>
    </row>
    <row r="50" spans="1:24" x14ac:dyDescent="0.25">
      <c r="A50" s="72">
        <v>2032</v>
      </c>
      <c r="B50" s="72"/>
      <c r="C50" s="2" t="s">
        <v>416</v>
      </c>
      <c r="D50" s="37" t="s">
        <v>110</v>
      </c>
      <c r="E50" s="26" t="e">
        <f>VLOOKUP(BASE_CONCILI12[[#This Row],[CÓD. 
SAIB]],CONT_ANTE!A:D,4,0)</f>
        <v>#N/A</v>
      </c>
      <c r="F50" s="26" t="e">
        <f>SUMIF(#REF!,BASE_CONCILI12[[#This Row],[CÓD. 
SAIB]],#REF!)</f>
        <v>#REF!</v>
      </c>
      <c r="G50" s="26" t="e">
        <f>SUMIF(#REF!,BASE_CONCILI12[[#This Row],[CÓD. 
SAIB]],#REF!)</f>
        <v>#REF!</v>
      </c>
      <c r="H50" s="26" t="e">
        <f>BASE_CONCILI12[[#This Row],[CONSUMO REAL]]-BASE_CONCILI12[[#This Row],[CONSUMO TEORICO]]</f>
        <v>#REF!</v>
      </c>
      <c r="I50" s="26" t="e">
        <f>SUMIF(#REF!,BASE_CONCILI12[[#This Row],[CÓD. 
SAIB]],#REF!)</f>
        <v>#REF!</v>
      </c>
      <c r="J50" s="26" t="e">
        <f>SUMIF(#REF!,BASE_CONCILI12[[#This Row],[CÓD. 
SAIB]],#REF!)</f>
        <v>#REF!</v>
      </c>
      <c r="K50" s="26" t="e">
        <f>BASE_CONCILI12[[#This Row],[30/mai]]+BASE_CONCILI12[[#This Row],[RECEBIMENTO]]-BASE_CONCILI12[[#This Row],[TRANSFERÊNCIA]]-BASE_CONCILI12[[#This Row],[CONSUMO REAL]]</f>
        <v>#N/A</v>
      </c>
      <c r="L50" s="7">
        <f>IFERROR(VLOOKUP(BASE_CONCILI12[[#This Row],[CÓD. 
SAIB]],BASE_CONTAG[[LAVRE]:[CONTAGEM FINAL]],7,0),0)</f>
        <v>1049</v>
      </c>
      <c r="M50" s="7">
        <f>IFERROR(SUM(BASE_CONCILI12[[#This Row],[30/jun]]*BASE_CONCILI12[[#This Row],[CUSTO MP (UN)]]),0)</f>
        <v>0</v>
      </c>
      <c r="N50" s="7">
        <f>IFERROR(VLOOKUP(BASE_CONCILI12[[#This Row],[CÓD. 
SAIB]],BASE_CONTAG[],5,0),"")</f>
        <v>1049</v>
      </c>
      <c r="O50" s="7" t="e">
        <f>SUMIF(SISTEMA!#REF!,BASE_CONCILI12[[#This Row],[CÓD. 
SAIB]],SISTEMA!#REF!)</f>
        <v>#REF!</v>
      </c>
      <c r="P50" s="30">
        <f>IFERROR(SUM(BASE_CONCILI12[[#This Row],[SISTEMA]]*BASE_CONCILI12[[#This Row],[CUSTO MP (UN)]]),0)</f>
        <v>0</v>
      </c>
      <c r="Q50" s="46" t="str">
        <f>IFERROR(VLOOKUP(BASE_CONCILI12[[#This Row],[CÓD. 
SAIB]],BASE_DIFERENÇA[],4,0),"0")</f>
        <v>0</v>
      </c>
      <c r="R50" s="75" t="e">
        <f>BASE_CONCILI12[[#This Row],[30/jun]]-BASE_CONCILI12[[#This Row],[SISTEMA]]</f>
        <v>#REF!</v>
      </c>
      <c r="S50" s="47" t="str">
        <f>IFERROR(BASE_CONCILI12[[#This Row],[DIFERENÇA ANTERIOR]]-BASE_CONCILI12[[#This Row],[DIFERENÇA ATUAL]],"-")</f>
        <v>-</v>
      </c>
      <c r="T50" s="48" t="e">
        <f>VLOOKUP(BASE_CONCILI12[[#This Row],[CÓD. 
SAIB]],CUSTO!#REF!,3,0)</f>
        <v>#REF!</v>
      </c>
      <c r="U50" s="48">
        <f>IFERROR(SUM(BASE_CONCILI12[[#This Row],[DIFERENÇA ATUAL]]*BASE_CONCILI12[[#This Row],[CUSTO MP (UN)]]),0)</f>
        <v>0</v>
      </c>
      <c r="V50" s="86" t="str">
        <f>IFERROR(BASE_CONCILI12[[#This Row],[30/jun]]/BASE_CONCILI12[[#This Row],[SISTEMA]],"")</f>
        <v/>
      </c>
      <c r="W50" s="48" t="str">
        <f>IFERROR(BASE_CONCILI12[[#This Row],[DIFERENÇA MÊS]]*BASE_CONCILI12[[#This Row],[CUSTO MP (UN)]],"-")</f>
        <v>-</v>
      </c>
      <c r="X50" s="49" t="s">
        <v>490</v>
      </c>
    </row>
    <row r="51" spans="1:24" x14ac:dyDescent="0.25">
      <c r="A51" s="72">
        <v>31334</v>
      </c>
      <c r="B51" s="72"/>
      <c r="C51" s="2" t="s">
        <v>135</v>
      </c>
      <c r="D51" s="37" t="s">
        <v>227</v>
      </c>
      <c r="E51" s="26" t="e">
        <f>VLOOKUP(BASE_CONCILI12[[#This Row],[CÓD. 
SAIB]],CONT_ANTE!A:D,4,0)</f>
        <v>#N/A</v>
      </c>
      <c r="F51" s="26" t="e">
        <f>SUMIF(#REF!,BASE_CONCILI12[[#This Row],[CÓD. 
SAIB]],#REF!)</f>
        <v>#REF!</v>
      </c>
      <c r="G51" s="26" t="e">
        <f>SUMIF(#REF!,BASE_CONCILI12[[#This Row],[CÓD. 
SAIB]],#REF!)</f>
        <v>#REF!</v>
      </c>
      <c r="H51" s="26" t="e">
        <f>BASE_CONCILI12[[#This Row],[CONSUMO REAL]]-BASE_CONCILI12[[#This Row],[CONSUMO TEORICO]]</f>
        <v>#REF!</v>
      </c>
      <c r="I51" s="26" t="e">
        <f>SUMIF(#REF!,BASE_CONCILI12[[#This Row],[CÓD. 
SAIB]],#REF!)</f>
        <v>#REF!</v>
      </c>
      <c r="J51" s="26" t="e">
        <f>SUMIF(#REF!,BASE_CONCILI12[[#This Row],[CÓD. 
SAIB]],#REF!)</f>
        <v>#REF!</v>
      </c>
      <c r="K51" s="26" t="e">
        <f>BASE_CONCILI12[[#This Row],[30/mai]]+BASE_CONCILI12[[#This Row],[RECEBIMENTO]]-BASE_CONCILI12[[#This Row],[TRANSFERÊNCIA]]-BASE_CONCILI12[[#This Row],[CONSUMO REAL]]</f>
        <v>#N/A</v>
      </c>
      <c r="L51" s="7">
        <f>IFERROR(VLOOKUP(BASE_CONCILI12[[#This Row],[CÓD. 
SAIB]],BASE_CONTAG[[LAVRE]:[CONTAGEM FINAL]],7,0),0)</f>
        <v>5</v>
      </c>
      <c r="M51" s="7">
        <f>IFERROR(SUM(BASE_CONCILI12[[#This Row],[30/jun]]*BASE_CONCILI12[[#This Row],[CUSTO MP (UN)]]),0)</f>
        <v>0</v>
      </c>
      <c r="N51" s="7">
        <f>IFERROR(VLOOKUP(BASE_CONCILI12[[#This Row],[CÓD. 
SAIB]],BASE_CONTAG[],5,0),"")</f>
        <v>5</v>
      </c>
      <c r="O51" s="7" t="e">
        <f>SUMIF(SISTEMA!#REF!,BASE_CONCILI12[[#This Row],[CÓD. 
SAIB]],SISTEMA!#REF!)</f>
        <v>#REF!</v>
      </c>
      <c r="P51" s="30">
        <f>IFERROR(SUM(BASE_CONCILI12[[#This Row],[SISTEMA]]*BASE_CONCILI12[[#This Row],[CUSTO MP (UN)]]),0)</f>
        <v>0</v>
      </c>
      <c r="Q51" s="46" t="str">
        <f>IFERROR(VLOOKUP(BASE_CONCILI12[[#This Row],[CÓD. 
SAIB]],BASE_DIFERENÇA[],4,0),"0")</f>
        <v>0</v>
      </c>
      <c r="R51" s="75" t="e">
        <f>BASE_CONCILI12[[#This Row],[30/jun]]-BASE_CONCILI12[[#This Row],[SISTEMA]]</f>
        <v>#REF!</v>
      </c>
      <c r="S51" s="47" t="str">
        <f>IFERROR(BASE_CONCILI12[[#This Row],[DIFERENÇA ANTERIOR]]-BASE_CONCILI12[[#This Row],[DIFERENÇA ATUAL]],"-")</f>
        <v>-</v>
      </c>
      <c r="T51" s="48" t="e">
        <f>VLOOKUP(BASE_CONCILI12[[#This Row],[CÓD. 
SAIB]],CUSTO!#REF!,3,0)</f>
        <v>#REF!</v>
      </c>
      <c r="U51" s="48">
        <f>IFERROR(SUM(BASE_CONCILI12[[#This Row],[DIFERENÇA ATUAL]]*BASE_CONCILI12[[#This Row],[CUSTO MP (UN)]]),0)</f>
        <v>0</v>
      </c>
      <c r="V51" s="86" t="str">
        <f>IFERROR(BASE_CONCILI12[[#This Row],[30/jun]]/BASE_CONCILI12[[#This Row],[SISTEMA]],"")</f>
        <v/>
      </c>
      <c r="W51" s="48" t="str">
        <f>IFERROR(BASE_CONCILI12[[#This Row],[DIFERENÇA MÊS]]*BASE_CONCILI12[[#This Row],[CUSTO MP (UN)]],"-")</f>
        <v>-</v>
      </c>
      <c r="X51" s="49" t="s">
        <v>490</v>
      </c>
    </row>
    <row r="52" spans="1:24" x14ac:dyDescent="0.25">
      <c r="A52" s="72">
        <v>48</v>
      </c>
      <c r="B52" s="72"/>
      <c r="C52" s="2" t="s">
        <v>394</v>
      </c>
      <c r="D52" s="37" t="s">
        <v>227</v>
      </c>
      <c r="E52" s="26" t="e">
        <f>VLOOKUP(BASE_CONCILI12[[#This Row],[CÓD. 
SAIB]],CONT_ANTE!A:D,4,0)</f>
        <v>#N/A</v>
      </c>
      <c r="F52" s="26" t="e">
        <f>SUMIF(#REF!,BASE_CONCILI12[[#This Row],[CÓD. 
SAIB]],#REF!)</f>
        <v>#REF!</v>
      </c>
      <c r="G52" s="26" t="e">
        <f>SUMIF(#REF!,BASE_CONCILI12[[#This Row],[CÓD. 
SAIB]],#REF!)</f>
        <v>#REF!</v>
      </c>
      <c r="H52" s="26" t="e">
        <f>BASE_CONCILI12[[#This Row],[CONSUMO REAL]]-BASE_CONCILI12[[#This Row],[CONSUMO TEORICO]]</f>
        <v>#REF!</v>
      </c>
      <c r="I52" s="26" t="e">
        <f>SUMIF(#REF!,BASE_CONCILI12[[#This Row],[CÓD. 
SAIB]],#REF!)</f>
        <v>#REF!</v>
      </c>
      <c r="J52" s="26" t="e">
        <f>SUMIF(#REF!,BASE_CONCILI12[[#This Row],[CÓD. 
SAIB]],#REF!)</f>
        <v>#REF!</v>
      </c>
      <c r="K52" s="26" t="e">
        <f>BASE_CONCILI12[[#This Row],[30/mai]]+BASE_CONCILI12[[#This Row],[RECEBIMENTO]]-BASE_CONCILI12[[#This Row],[TRANSFERÊNCIA]]-BASE_CONCILI12[[#This Row],[CONSUMO REAL]]</f>
        <v>#N/A</v>
      </c>
      <c r="L52" s="7">
        <f>IFERROR(VLOOKUP(BASE_CONCILI12[[#This Row],[CÓD. 
SAIB]],BASE_CONTAG[[LAVRE]:[CONTAGEM FINAL]],7,0),0)</f>
        <v>15</v>
      </c>
      <c r="M52" s="7">
        <f>IFERROR(SUM(BASE_CONCILI12[[#This Row],[30/jun]]*BASE_CONCILI12[[#This Row],[CUSTO MP (UN)]]),0)</f>
        <v>0</v>
      </c>
      <c r="N52" s="7">
        <f>IFERROR(VLOOKUP(BASE_CONCILI12[[#This Row],[CÓD. 
SAIB]],BASE_CONTAG[],5,0),"")</f>
        <v>15</v>
      </c>
      <c r="O52" s="7" t="e">
        <f>SUMIF(SISTEMA!#REF!,BASE_CONCILI12[[#This Row],[CÓD. 
SAIB]],SISTEMA!#REF!)</f>
        <v>#REF!</v>
      </c>
      <c r="P52" s="30">
        <f>IFERROR(SUM(BASE_CONCILI12[[#This Row],[SISTEMA]]*BASE_CONCILI12[[#This Row],[CUSTO MP (UN)]]),0)</f>
        <v>0</v>
      </c>
      <c r="Q52" s="46" t="str">
        <f>IFERROR(VLOOKUP(BASE_CONCILI12[[#This Row],[CÓD. 
SAIB]],BASE_DIFERENÇA[],4,0),"0")</f>
        <v>0</v>
      </c>
      <c r="R52" s="75" t="e">
        <f>BASE_CONCILI12[[#This Row],[30/jun]]-BASE_CONCILI12[[#This Row],[SISTEMA]]</f>
        <v>#REF!</v>
      </c>
      <c r="S52" s="47" t="str">
        <f>IFERROR(BASE_CONCILI12[[#This Row],[DIFERENÇA ANTERIOR]]-BASE_CONCILI12[[#This Row],[DIFERENÇA ATUAL]],"-")</f>
        <v>-</v>
      </c>
      <c r="T52" s="48" t="e">
        <f>VLOOKUP(BASE_CONCILI12[[#This Row],[CÓD. 
SAIB]],CUSTO!#REF!,3,0)</f>
        <v>#REF!</v>
      </c>
      <c r="U52" s="48">
        <f>IFERROR(SUM(BASE_CONCILI12[[#This Row],[DIFERENÇA ATUAL]]*BASE_CONCILI12[[#This Row],[CUSTO MP (UN)]]),0)</f>
        <v>0</v>
      </c>
      <c r="V52" s="86" t="str">
        <f>IFERROR(BASE_CONCILI12[[#This Row],[30/jun]]/BASE_CONCILI12[[#This Row],[SISTEMA]],"")</f>
        <v/>
      </c>
      <c r="W52" s="48" t="str">
        <f>IFERROR(BASE_CONCILI12[[#This Row],[DIFERENÇA MÊS]]*BASE_CONCILI12[[#This Row],[CUSTO MP (UN)]],"-")</f>
        <v>-</v>
      </c>
      <c r="X52" s="49" t="s">
        <v>524</v>
      </c>
    </row>
    <row r="53" spans="1:24" x14ac:dyDescent="0.25">
      <c r="A53" s="72">
        <v>30529</v>
      </c>
      <c r="B53" s="72"/>
      <c r="C53" s="2" t="s">
        <v>306</v>
      </c>
      <c r="D53" s="37" t="s">
        <v>227</v>
      </c>
      <c r="E53" s="26" t="e">
        <f>VLOOKUP(BASE_CONCILI12[[#This Row],[CÓD. 
SAIB]],CONT_ANTE!A:D,4,0)</f>
        <v>#N/A</v>
      </c>
      <c r="F53" s="26" t="e">
        <f>SUMIF(#REF!,BASE_CONCILI12[[#This Row],[CÓD. 
SAIB]],#REF!)</f>
        <v>#REF!</v>
      </c>
      <c r="G53" s="26" t="e">
        <f>SUMIF(#REF!,BASE_CONCILI12[[#This Row],[CÓD. 
SAIB]],#REF!)</f>
        <v>#REF!</v>
      </c>
      <c r="H53" s="26" t="e">
        <f>BASE_CONCILI12[[#This Row],[CONSUMO REAL]]-BASE_CONCILI12[[#This Row],[CONSUMO TEORICO]]</f>
        <v>#REF!</v>
      </c>
      <c r="I53" s="26" t="e">
        <f>SUMIF(#REF!,BASE_CONCILI12[[#This Row],[CÓD. 
SAIB]],#REF!)</f>
        <v>#REF!</v>
      </c>
      <c r="J53" s="26" t="e">
        <f>SUMIF(#REF!,BASE_CONCILI12[[#This Row],[CÓD. 
SAIB]],#REF!)</f>
        <v>#REF!</v>
      </c>
      <c r="K53" s="26" t="e">
        <f>BASE_CONCILI12[[#This Row],[30/mai]]+BASE_CONCILI12[[#This Row],[RECEBIMENTO]]-BASE_CONCILI12[[#This Row],[TRANSFERÊNCIA]]-BASE_CONCILI12[[#This Row],[CONSUMO REAL]]</f>
        <v>#N/A</v>
      </c>
      <c r="L53" s="7">
        <f>IFERROR(VLOOKUP(BASE_CONCILI12[[#This Row],[CÓD. 
SAIB]],BASE_CONTAG[[LAVRE]:[CONTAGEM FINAL]],7,0),0)</f>
        <v>0</v>
      </c>
      <c r="M53" s="7">
        <f>IFERROR(SUM(BASE_CONCILI12[[#This Row],[30/jun]]*BASE_CONCILI12[[#This Row],[CUSTO MP (UN)]]),0)</f>
        <v>0</v>
      </c>
      <c r="N53" s="7" t="str">
        <f>IFERROR(VLOOKUP(BASE_CONCILI12[[#This Row],[CÓD. 
SAIB]],BASE_CONTAG[],5,0),"")</f>
        <v/>
      </c>
      <c r="O53" s="7" t="e">
        <f>SUMIF(SISTEMA!#REF!,BASE_CONCILI12[[#This Row],[CÓD. 
SAIB]],SISTEMA!#REF!)</f>
        <v>#REF!</v>
      </c>
      <c r="P53" s="30">
        <f>IFERROR(SUM(BASE_CONCILI12[[#This Row],[SISTEMA]]*BASE_CONCILI12[[#This Row],[CUSTO MP (UN)]]),0)</f>
        <v>0</v>
      </c>
      <c r="Q53" s="46" t="str">
        <f>IFERROR(VLOOKUP(BASE_CONCILI12[[#This Row],[CÓD. 
SAIB]],BASE_DIFERENÇA[],4,0),"0")</f>
        <v>0</v>
      </c>
      <c r="R53" s="75" t="e">
        <f>BASE_CONCILI12[[#This Row],[30/jun]]-BASE_CONCILI12[[#This Row],[SISTEMA]]</f>
        <v>#REF!</v>
      </c>
      <c r="S53" s="47" t="str">
        <f>IFERROR(BASE_CONCILI12[[#This Row],[DIFERENÇA ANTERIOR]]-BASE_CONCILI12[[#This Row],[DIFERENÇA ATUAL]],"-")</f>
        <v>-</v>
      </c>
      <c r="T53" s="48" t="e">
        <f>VLOOKUP(BASE_CONCILI12[[#This Row],[CÓD. 
SAIB]],CUSTO!#REF!,3,0)</f>
        <v>#REF!</v>
      </c>
      <c r="U53" s="48">
        <f>IFERROR(SUM(BASE_CONCILI12[[#This Row],[DIFERENÇA ATUAL]]*BASE_CONCILI12[[#This Row],[CUSTO MP (UN)]]),0)</f>
        <v>0</v>
      </c>
      <c r="V53" s="86" t="str">
        <f>IFERROR(BASE_CONCILI12[[#This Row],[30/jun]]/BASE_CONCILI12[[#This Row],[SISTEMA]],"")</f>
        <v/>
      </c>
      <c r="W53" s="48" t="str">
        <f>IFERROR(BASE_CONCILI12[[#This Row],[DIFERENÇA MÊS]]*BASE_CONCILI12[[#This Row],[CUSTO MP (UN)]],"-")</f>
        <v>-</v>
      </c>
      <c r="X53" s="49" t="s">
        <v>490</v>
      </c>
    </row>
    <row r="54" spans="1:24" x14ac:dyDescent="0.25">
      <c r="A54" s="72">
        <v>1764</v>
      </c>
      <c r="B54" s="72"/>
      <c r="C54" s="2" t="s">
        <v>6</v>
      </c>
      <c r="D54" s="37" t="s">
        <v>227</v>
      </c>
      <c r="E54" s="26" t="e">
        <f>VLOOKUP(BASE_CONCILI12[[#This Row],[CÓD. 
SAIB]],CONT_ANTE!A:D,4,0)</f>
        <v>#N/A</v>
      </c>
      <c r="F54" s="26" t="e">
        <f>SUMIF(#REF!,BASE_CONCILI12[[#This Row],[CÓD. 
SAIB]],#REF!)</f>
        <v>#REF!</v>
      </c>
      <c r="G54" s="26" t="e">
        <f>SUMIF(#REF!,BASE_CONCILI12[[#This Row],[CÓD. 
SAIB]],#REF!)</f>
        <v>#REF!</v>
      </c>
      <c r="H54" s="26" t="e">
        <f>BASE_CONCILI12[[#This Row],[CONSUMO REAL]]-BASE_CONCILI12[[#This Row],[CONSUMO TEORICO]]</f>
        <v>#REF!</v>
      </c>
      <c r="I54" s="26" t="e">
        <f>SUMIF(#REF!,BASE_CONCILI12[[#This Row],[CÓD. 
SAIB]],#REF!)</f>
        <v>#REF!</v>
      </c>
      <c r="J54" s="26" t="e">
        <f>SUMIF(#REF!,BASE_CONCILI12[[#This Row],[CÓD. 
SAIB]],#REF!)</f>
        <v>#REF!</v>
      </c>
      <c r="K54" s="26" t="e">
        <f>BASE_CONCILI12[[#This Row],[30/mai]]+BASE_CONCILI12[[#This Row],[RECEBIMENTO]]-BASE_CONCILI12[[#This Row],[TRANSFERÊNCIA]]-BASE_CONCILI12[[#This Row],[CONSUMO REAL]]</f>
        <v>#N/A</v>
      </c>
      <c r="L54" s="7">
        <f>IFERROR(VLOOKUP(BASE_CONCILI12[[#This Row],[CÓD. 
SAIB]],BASE_CONTAG[[LAVRE]:[CONTAGEM FINAL]],7,0),0)</f>
        <v>5</v>
      </c>
      <c r="M54" s="7">
        <f>IFERROR(SUM(BASE_CONCILI12[[#This Row],[30/jun]]*BASE_CONCILI12[[#This Row],[CUSTO MP (UN)]]),0)</f>
        <v>0</v>
      </c>
      <c r="N54" s="7">
        <f>IFERROR(VLOOKUP(BASE_CONCILI12[[#This Row],[CÓD. 
SAIB]],BASE_CONTAG[],5,0),"")</f>
        <v>5</v>
      </c>
      <c r="O54" s="7" t="e">
        <f>SUMIF(SISTEMA!#REF!,BASE_CONCILI12[[#This Row],[CÓD. 
SAIB]],SISTEMA!#REF!)</f>
        <v>#REF!</v>
      </c>
      <c r="P54" s="30">
        <f>IFERROR(SUM(BASE_CONCILI12[[#This Row],[SISTEMA]]*BASE_CONCILI12[[#This Row],[CUSTO MP (UN)]]),0)</f>
        <v>0</v>
      </c>
      <c r="Q54" s="46" t="str">
        <f>IFERROR(VLOOKUP(BASE_CONCILI12[[#This Row],[CÓD. 
SAIB]],BASE_DIFERENÇA[],4,0),"0")</f>
        <v>0</v>
      </c>
      <c r="R54" s="75" t="e">
        <f>BASE_CONCILI12[[#This Row],[30/jun]]-BASE_CONCILI12[[#This Row],[SISTEMA]]</f>
        <v>#REF!</v>
      </c>
      <c r="S54" s="47" t="str">
        <f>IFERROR(BASE_CONCILI12[[#This Row],[DIFERENÇA ANTERIOR]]-BASE_CONCILI12[[#This Row],[DIFERENÇA ATUAL]],"-")</f>
        <v>-</v>
      </c>
      <c r="T54" s="48" t="e">
        <f>VLOOKUP(BASE_CONCILI12[[#This Row],[CÓD. 
SAIB]],CUSTO!#REF!,3,0)</f>
        <v>#REF!</v>
      </c>
      <c r="U54" s="48">
        <f>IFERROR(SUM(BASE_CONCILI12[[#This Row],[DIFERENÇA ATUAL]]*BASE_CONCILI12[[#This Row],[CUSTO MP (UN)]]),0)</f>
        <v>0</v>
      </c>
      <c r="V54" s="86" t="str">
        <f>IFERROR(BASE_CONCILI12[[#This Row],[30/jun]]/BASE_CONCILI12[[#This Row],[SISTEMA]],"")</f>
        <v/>
      </c>
      <c r="W54" s="48" t="str">
        <f>IFERROR(BASE_CONCILI12[[#This Row],[DIFERENÇA MÊS]]*BASE_CONCILI12[[#This Row],[CUSTO MP (UN)]],"-")</f>
        <v>-</v>
      </c>
      <c r="X54" s="49" t="s">
        <v>490</v>
      </c>
    </row>
    <row r="55" spans="1:24" x14ac:dyDescent="0.25">
      <c r="A55" s="72">
        <v>47</v>
      </c>
      <c r="B55" s="72"/>
      <c r="C55" s="2" t="s">
        <v>96</v>
      </c>
      <c r="D55" s="37" t="s">
        <v>227</v>
      </c>
      <c r="E55" s="26" t="e">
        <f>VLOOKUP(BASE_CONCILI12[[#This Row],[CÓD. 
SAIB]],CONT_ANTE!A:D,4,0)</f>
        <v>#N/A</v>
      </c>
      <c r="F55" s="26" t="e">
        <f>SUMIF(#REF!,BASE_CONCILI12[[#This Row],[CÓD. 
SAIB]],#REF!)</f>
        <v>#REF!</v>
      </c>
      <c r="G55" s="26" t="e">
        <f>SUMIF(#REF!,BASE_CONCILI12[[#This Row],[CÓD. 
SAIB]],#REF!)</f>
        <v>#REF!</v>
      </c>
      <c r="H55" s="26" t="e">
        <f>BASE_CONCILI12[[#This Row],[CONSUMO REAL]]-BASE_CONCILI12[[#This Row],[CONSUMO TEORICO]]</f>
        <v>#REF!</v>
      </c>
      <c r="I55" s="26" t="e">
        <f>SUMIF(#REF!,BASE_CONCILI12[[#This Row],[CÓD. 
SAIB]],#REF!)</f>
        <v>#REF!</v>
      </c>
      <c r="J55" s="26" t="e">
        <f>SUMIF(#REF!,BASE_CONCILI12[[#This Row],[CÓD. 
SAIB]],#REF!)</f>
        <v>#REF!</v>
      </c>
      <c r="K55" s="26" t="e">
        <f>BASE_CONCILI12[[#This Row],[30/mai]]+BASE_CONCILI12[[#This Row],[RECEBIMENTO]]-BASE_CONCILI12[[#This Row],[TRANSFERÊNCIA]]-BASE_CONCILI12[[#This Row],[CONSUMO REAL]]</f>
        <v>#N/A</v>
      </c>
      <c r="L55" s="7">
        <f>IFERROR(VLOOKUP(BASE_CONCILI12[[#This Row],[CÓD. 
SAIB]],BASE_CONTAG[[LAVRE]:[CONTAGEM FINAL]],7,0),0)</f>
        <v>0</v>
      </c>
      <c r="M55" s="7">
        <f>IFERROR(SUM(BASE_CONCILI12[[#This Row],[30/jun]]*BASE_CONCILI12[[#This Row],[CUSTO MP (UN)]]),0)</f>
        <v>0</v>
      </c>
      <c r="N55" s="7" t="str">
        <f>IFERROR(VLOOKUP(BASE_CONCILI12[[#This Row],[CÓD. 
SAIB]],BASE_CONTAG[],5,0),"")</f>
        <v/>
      </c>
      <c r="O55" s="7" t="e">
        <f>SUMIF(SISTEMA!#REF!,BASE_CONCILI12[[#This Row],[CÓD. 
SAIB]],SISTEMA!#REF!)</f>
        <v>#REF!</v>
      </c>
      <c r="P55" s="30">
        <f>IFERROR(SUM(BASE_CONCILI12[[#This Row],[SISTEMA]]*BASE_CONCILI12[[#This Row],[CUSTO MP (UN)]]),0)</f>
        <v>0</v>
      </c>
      <c r="Q55" s="46" t="str">
        <f>IFERROR(VLOOKUP(BASE_CONCILI12[[#This Row],[CÓD. 
SAIB]],BASE_DIFERENÇA[],4,0),"0")</f>
        <v>0</v>
      </c>
      <c r="R55" s="75" t="e">
        <f>BASE_CONCILI12[[#This Row],[30/jun]]-BASE_CONCILI12[[#This Row],[SISTEMA]]</f>
        <v>#REF!</v>
      </c>
      <c r="S55" s="47" t="str">
        <f>IFERROR(BASE_CONCILI12[[#This Row],[DIFERENÇA ANTERIOR]]-BASE_CONCILI12[[#This Row],[DIFERENÇA ATUAL]],"-")</f>
        <v>-</v>
      </c>
      <c r="T55" s="48" t="e">
        <f>VLOOKUP(BASE_CONCILI12[[#This Row],[CÓD. 
SAIB]],CUSTO!#REF!,3,0)</f>
        <v>#REF!</v>
      </c>
      <c r="U55" s="48">
        <f>IFERROR(SUM(BASE_CONCILI12[[#This Row],[DIFERENÇA ATUAL]]*BASE_CONCILI12[[#This Row],[CUSTO MP (UN)]]),0)</f>
        <v>0</v>
      </c>
      <c r="V55" s="86" t="str">
        <f>IFERROR(BASE_CONCILI12[[#This Row],[30/jun]]/BASE_CONCILI12[[#This Row],[SISTEMA]],"")</f>
        <v/>
      </c>
      <c r="W55" s="48" t="str">
        <f>IFERROR(BASE_CONCILI12[[#This Row],[DIFERENÇA MÊS]]*BASE_CONCILI12[[#This Row],[CUSTO MP (UN)]],"-")</f>
        <v>-</v>
      </c>
      <c r="X55" s="49" t="s">
        <v>490</v>
      </c>
    </row>
    <row r="56" spans="1:24" x14ac:dyDescent="0.25">
      <c r="A56" s="72">
        <v>31341</v>
      </c>
      <c r="B56" s="72"/>
      <c r="C56" s="2" t="s">
        <v>178</v>
      </c>
      <c r="D56" s="37" t="s">
        <v>227</v>
      </c>
      <c r="E56" s="53" t="e">
        <f>VLOOKUP(BASE_CONCILI12[[#This Row],[CÓD. 
SAIB]],CONT_ANTE!A:D,4,0)</f>
        <v>#N/A</v>
      </c>
      <c r="F56" s="53" t="e">
        <f>SUMIF(#REF!,BASE_CONCILI12[[#This Row],[CÓD. 
SAIB]],#REF!)</f>
        <v>#REF!</v>
      </c>
      <c r="G56" s="53" t="e">
        <f>SUMIF(#REF!,BASE_CONCILI12[[#This Row],[CÓD. 
SAIB]],#REF!)</f>
        <v>#REF!</v>
      </c>
      <c r="H56" s="53" t="e">
        <f>BASE_CONCILI12[[#This Row],[CONSUMO REAL]]-BASE_CONCILI12[[#This Row],[CONSUMO TEORICO]]</f>
        <v>#REF!</v>
      </c>
      <c r="I56" s="53" t="e">
        <f>SUMIF(#REF!,BASE_CONCILI12[[#This Row],[CÓD. 
SAIB]],#REF!)</f>
        <v>#REF!</v>
      </c>
      <c r="J56" s="53" t="e">
        <f>SUMIF(#REF!,BASE_CONCILI12[[#This Row],[CÓD. 
SAIB]],#REF!)</f>
        <v>#REF!</v>
      </c>
      <c r="K56" s="53" t="e">
        <f>BASE_CONCILI12[[#This Row],[30/mai]]+BASE_CONCILI12[[#This Row],[RECEBIMENTO]]-BASE_CONCILI12[[#This Row],[TRANSFERÊNCIA]]-BASE_CONCILI12[[#This Row],[CONSUMO REAL]]</f>
        <v>#N/A</v>
      </c>
      <c r="L56" s="7">
        <f>IFERROR(VLOOKUP(BASE_CONCILI12[[#This Row],[CÓD. 
SAIB]],BASE_CONTAG[[LAVRE]:[CONTAGEM FINAL]],7,0),0)</f>
        <v>209.4</v>
      </c>
      <c r="M56" s="7">
        <f>IFERROR(SUM(BASE_CONCILI12[[#This Row],[30/jun]]*BASE_CONCILI12[[#This Row],[CUSTO MP (UN)]]),0)</f>
        <v>0</v>
      </c>
      <c r="N56" s="54">
        <f>IFERROR(VLOOKUP(BASE_CONCILI12[[#This Row],[CÓD. 
SAIB]],BASE_CONTAG[],5,0),"")</f>
        <v>209.4</v>
      </c>
      <c r="O56" s="7" t="e">
        <f>SUMIF(SISTEMA!#REF!,BASE_CONCILI12[[#This Row],[CÓD. 
SAIB]],SISTEMA!#REF!)</f>
        <v>#REF!</v>
      </c>
      <c r="P56" s="30">
        <f>IFERROR(SUM(BASE_CONCILI12[[#This Row],[SISTEMA]]*BASE_CONCILI12[[#This Row],[CUSTO MP (UN)]]),0)</f>
        <v>0</v>
      </c>
      <c r="Q56" s="46" t="str">
        <f>IFERROR(VLOOKUP(BASE_CONCILI12[[#This Row],[CÓD. 
SAIB]],BASE_DIFERENÇA[],4,0),"0")</f>
        <v>0</v>
      </c>
      <c r="R56" s="75" t="e">
        <f>BASE_CONCILI12[[#This Row],[30/jun]]-BASE_CONCILI12[[#This Row],[SISTEMA]]</f>
        <v>#REF!</v>
      </c>
      <c r="S56" s="47" t="str">
        <f>IFERROR(BASE_CONCILI12[[#This Row],[DIFERENÇA ANTERIOR]]-BASE_CONCILI12[[#This Row],[DIFERENÇA ATUAL]],"-")</f>
        <v>-</v>
      </c>
      <c r="T56" s="48" t="e">
        <f>VLOOKUP(BASE_CONCILI12[[#This Row],[CÓD. 
SAIB]],CUSTO!#REF!,3,0)</f>
        <v>#REF!</v>
      </c>
      <c r="U56" s="48">
        <f>IFERROR(SUM(BASE_CONCILI12[[#This Row],[DIFERENÇA ATUAL]]*BASE_CONCILI12[[#This Row],[CUSTO MP (UN)]]),0)</f>
        <v>0</v>
      </c>
      <c r="V56" s="89" t="str">
        <f>IFERROR(BASE_CONCILI12[[#This Row],[30/jun]]/BASE_CONCILI12[[#This Row],[SISTEMA]],"")</f>
        <v/>
      </c>
      <c r="W56" s="48" t="str">
        <f>IFERROR(BASE_CONCILI12[[#This Row],[DIFERENÇA MÊS]]*BASE_CONCILI12[[#This Row],[CUSTO MP (UN)]],"-")</f>
        <v>-</v>
      </c>
      <c r="X56" s="49" t="s">
        <v>490</v>
      </c>
    </row>
    <row r="57" spans="1:24" x14ac:dyDescent="0.25">
      <c r="A57" s="72">
        <v>30058</v>
      </c>
      <c r="B57" s="72"/>
      <c r="C57" s="2" t="s">
        <v>187</v>
      </c>
      <c r="D57" s="37" t="s">
        <v>227</v>
      </c>
      <c r="E57" s="26" t="e">
        <f>VLOOKUP(BASE_CONCILI12[[#This Row],[CÓD. 
SAIB]],CONT_ANTE!A:D,4,0)</f>
        <v>#N/A</v>
      </c>
      <c r="F57" s="26" t="e">
        <f>SUMIF(#REF!,BASE_CONCILI12[[#This Row],[CÓD. 
SAIB]],#REF!)</f>
        <v>#REF!</v>
      </c>
      <c r="G57" s="26" t="e">
        <f>SUMIF(#REF!,BASE_CONCILI12[[#This Row],[CÓD. 
SAIB]],#REF!)</f>
        <v>#REF!</v>
      </c>
      <c r="H57" s="26" t="e">
        <f>BASE_CONCILI12[[#This Row],[CONSUMO REAL]]-BASE_CONCILI12[[#This Row],[CONSUMO TEORICO]]</f>
        <v>#REF!</v>
      </c>
      <c r="I57" s="26" t="e">
        <f>SUMIF(#REF!,BASE_CONCILI12[[#This Row],[CÓD. 
SAIB]],#REF!)</f>
        <v>#REF!</v>
      </c>
      <c r="J57" s="26" t="e">
        <f>SUMIF(#REF!,BASE_CONCILI12[[#This Row],[CÓD. 
SAIB]],#REF!)</f>
        <v>#REF!</v>
      </c>
      <c r="K57" s="26" t="e">
        <f>BASE_CONCILI12[[#This Row],[30/mai]]+BASE_CONCILI12[[#This Row],[RECEBIMENTO]]-BASE_CONCILI12[[#This Row],[TRANSFERÊNCIA]]-BASE_CONCILI12[[#This Row],[CONSUMO REAL]]</f>
        <v>#N/A</v>
      </c>
      <c r="L57" s="7">
        <f>IFERROR(VLOOKUP(BASE_CONCILI12[[#This Row],[CÓD. 
SAIB]],BASE_CONTAG[[LAVRE]:[CONTAGEM FINAL]],7,0),0)</f>
        <v>1000</v>
      </c>
      <c r="M57" s="7">
        <f>IFERROR(SUM(BASE_CONCILI12[[#This Row],[30/jun]]*BASE_CONCILI12[[#This Row],[CUSTO MP (UN)]]),0)</f>
        <v>0</v>
      </c>
      <c r="N57" s="7">
        <f>IFERROR(VLOOKUP(BASE_CONCILI12[[#This Row],[CÓD. 
SAIB]],BASE_CONTAG[],5,0),"")</f>
        <v>1000</v>
      </c>
      <c r="O57" s="7" t="e">
        <f>SUMIF(SISTEMA!#REF!,BASE_CONCILI12[[#This Row],[CÓD. 
SAIB]],SISTEMA!#REF!)</f>
        <v>#REF!</v>
      </c>
      <c r="P57" s="30">
        <f>IFERROR(SUM(BASE_CONCILI12[[#This Row],[SISTEMA]]*BASE_CONCILI12[[#This Row],[CUSTO MP (UN)]]),0)</f>
        <v>0</v>
      </c>
      <c r="Q57" s="46" t="str">
        <f>IFERROR(VLOOKUP(BASE_CONCILI12[[#This Row],[CÓD. 
SAIB]],BASE_DIFERENÇA[],4,0),"0")</f>
        <v>0</v>
      </c>
      <c r="R57" s="75" t="e">
        <f>BASE_CONCILI12[[#This Row],[30/jun]]-BASE_CONCILI12[[#This Row],[SISTEMA]]</f>
        <v>#REF!</v>
      </c>
      <c r="S57" s="47" t="str">
        <f>IFERROR(BASE_CONCILI12[[#This Row],[DIFERENÇA ANTERIOR]]-BASE_CONCILI12[[#This Row],[DIFERENÇA ATUAL]],"-")</f>
        <v>-</v>
      </c>
      <c r="T57" s="48" t="e">
        <f>VLOOKUP(BASE_CONCILI12[[#This Row],[CÓD. 
SAIB]],CUSTO!#REF!,3,0)</f>
        <v>#REF!</v>
      </c>
      <c r="U57" s="48">
        <f>IFERROR(SUM(BASE_CONCILI12[[#This Row],[DIFERENÇA ATUAL]]*BASE_CONCILI12[[#This Row],[CUSTO MP (UN)]]),0)</f>
        <v>0</v>
      </c>
      <c r="V57" s="86" t="str">
        <f>IFERROR(BASE_CONCILI12[[#This Row],[30/jun]]/BASE_CONCILI12[[#This Row],[SISTEMA]],"")</f>
        <v/>
      </c>
      <c r="W57" s="48" t="str">
        <f>IFERROR(BASE_CONCILI12[[#This Row],[DIFERENÇA MÊS]]*BASE_CONCILI12[[#This Row],[CUSTO MP (UN)]],"-")</f>
        <v>-</v>
      </c>
      <c r="X57" s="49" t="s">
        <v>490</v>
      </c>
    </row>
    <row r="58" spans="1:24" x14ac:dyDescent="0.25">
      <c r="A58" s="72">
        <v>33</v>
      </c>
      <c r="B58" s="72"/>
      <c r="C58" s="2" t="s">
        <v>85</v>
      </c>
      <c r="D58" s="37" t="s">
        <v>221</v>
      </c>
      <c r="E58" s="26" t="e">
        <f>VLOOKUP(BASE_CONCILI12[[#This Row],[CÓD. 
SAIB]],CONT_ANTE!A:D,4,0)</f>
        <v>#N/A</v>
      </c>
      <c r="F58" s="26" t="e">
        <f>SUMIF(#REF!,BASE_CONCILI12[[#This Row],[CÓD. 
SAIB]],#REF!)</f>
        <v>#REF!</v>
      </c>
      <c r="G58" s="26" t="e">
        <f>SUMIF(#REF!,BASE_CONCILI12[[#This Row],[CÓD. 
SAIB]],#REF!)</f>
        <v>#REF!</v>
      </c>
      <c r="H58" s="26" t="e">
        <f>BASE_CONCILI12[[#This Row],[CONSUMO REAL]]-BASE_CONCILI12[[#This Row],[CONSUMO TEORICO]]</f>
        <v>#REF!</v>
      </c>
      <c r="I58" s="26" t="e">
        <f>SUMIF(#REF!,BASE_CONCILI12[[#This Row],[CÓD. 
SAIB]],#REF!)</f>
        <v>#REF!</v>
      </c>
      <c r="J58" s="26" t="e">
        <f>SUMIF(#REF!,BASE_CONCILI12[[#This Row],[CÓD. 
SAIB]],#REF!)</f>
        <v>#REF!</v>
      </c>
      <c r="K58" s="26" t="e">
        <f>BASE_CONCILI12[[#This Row],[30/mai]]+BASE_CONCILI12[[#This Row],[RECEBIMENTO]]-BASE_CONCILI12[[#This Row],[TRANSFERÊNCIA]]-BASE_CONCILI12[[#This Row],[CONSUMO REAL]]</f>
        <v>#N/A</v>
      </c>
      <c r="L58" s="7">
        <f>IFERROR(VLOOKUP(BASE_CONCILI12[[#This Row],[CÓD. 
SAIB]],BASE_CONTAG[[LAVRE]:[CONTAGEM FINAL]],7,0),0)</f>
        <v>108.5</v>
      </c>
      <c r="M58" s="7">
        <f>IFERROR(SUM(BASE_CONCILI12[[#This Row],[30/jun]]*BASE_CONCILI12[[#This Row],[CUSTO MP (UN)]]),0)</f>
        <v>0</v>
      </c>
      <c r="N58" s="7">
        <f>IFERROR(VLOOKUP(BASE_CONCILI12[[#This Row],[CÓD. 
SAIB]],BASE_CONTAG[],5,0),"")</f>
        <v>108.5</v>
      </c>
      <c r="O58" s="7" t="e">
        <f>SUMIF(SISTEMA!#REF!,BASE_CONCILI12[[#This Row],[CÓD. 
SAIB]],SISTEMA!#REF!)</f>
        <v>#REF!</v>
      </c>
      <c r="P58" s="30">
        <f>IFERROR(SUM(BASE_CONCILI12[[#This Row],[SISTEMA]]*BASE_CONCILI12[[#This Row],[CUSTO MP (UN)]]),0)</f>
        <v>0</v>
      </c>
      <c r="Q58" s="46" t="str">
        <f>IFERROR(VLOOKUP(BASE_CONCILI12[[#This Row],[CÓD. 
SAIB]],BASE_DIFERENÇA[],4,0),"0")</f>
        <v>0</v>
      </c>
      <c r="R58" s="75" t="e">
        <f>BASE_CONCILI12[[#This Row],[30/jun]]-BASE_CONCILI12[[#This Row],[SISTEMA]]</f>
        <v>#REF!</v>
      </c>
      <c r="S58" s="47" t="str">
        <f>IFERROR(BASE_CONCILI12[[#This Row],[DIFERENÇA ANTERIOR]]-BASE_CONCILI12[[#This Row],[DIFERENÇA ATUAL]],"-")</f>
        <v>-</v>
      </c>
      <c r="T58" s="48" t="e">
        <f>VLOOKUP(BASE_CONCILI12[[#This Row],[CÓD. 
SAIB]],CUSTO!#REF!,3,0)</f>
        <v>#REF!</v>
      </c>
      <c r="U58" s="48">
        <f>IFERROR(SUM(BASE_CONCILI12[[#This Row],[DIFERENÇA ATUAL]]*BASE_CONCILI12[[#This Row],[CUSTO MP (UN)]]),0)</f>
        <v>0</v>
      </c>
      <c r="V58" s="86" t="str">
        <f>IFERROR(BASE_CONCILI12[[#This Row],[30/jun]]/BASE_CONCILI12[[#This Row],[SISTEMA]],"")</f>
        <v/>
      </c>
      <c r="W58" s="48" t="str">
        <f>IFERROR(BASE_CONCILI12[[#This Row],[DIFERENÇA MÊS]]*BASE_CONCILI12[[#This Row],[CUSTO MP (UN)]],"-")</f>
        <v>-</v>
      </c>
      <c r="X58" s="49" t="s">
        <v>490</v>
      </c>
    </row>
    <row r="59" spans="1:24" x14ac:dyDescent="0.25">
      <c r="A59" s="72">
        <v>112</v>
      </c>
      <c r="B59" s="72"/>
      <c r="C59" s="2" t="s">
        <v>88</v>
      </c>
      <c r="D59" s="37" t="s">
        <v>221</v>
      </c>
      <c r="E59" s="26" t="e">
        <f>VLOOKUP(BASE_CONCILI12[[#This Row],[CÓD. 
SAIB]],CONT_ANTE!A:D,4,0)</f>
        <v>#N/A</v>
      </c>
      <c r="F59" s="26" t="e">
        <f>SUMIF(#REF!,BASE_CONCILI12[[#This Row],[CÓD. 
SAIB]],#REF!)</f>
        <v>#REF!</v>
      </c>
      <c r="G59" s="26" t="e">
        <f>SUMIF(#REF!,BASE_CONCILI12[[#This Row],[CÓD. 
SAIB]],#REF!)</f>
        <v>#REF!</v>
      </c>
      <c r="H59" s="26" t="e">
        <f>BASE_CONCILI12[[#This Row],[CONSUMO REAL]]-BASE_CONCILI12[[#This Row],[CONSUMO TEORICO]]</f>
        <v>#REF!</v>
      </c>
      <c r="I59" s="26" t="e">
        <f>SUMIF(#REF!,BASE_CONCILI12[[#This Row],[CÓD. 
SAIB]],#REF!)</f>
        <v>#REF!</v>
      </c>
      <c r="J59" s="26" t="e">
        <f>SUMIF(#REF!,BASE_CONCILI12[[#This Row],[CÓD. 
SAIB]],#REF!)</f>
        <v>#REF!</v>
      </c>
      <c r="K59" s="26" t="e">
        <f>BASE_CONCILI12[[#This Row],[30/mai]]+BASE_CONCILI12[[#This Row],[RECEBIMENTO]]-BASE_CONCILI12[[#This Row],[TRANSFERÊNCIA]]-BASE_CONCILI12[[#This Row],[CONSUMO REAL]]</f>
        <v>#N/A</v>
      </c>
      <c r="L59" s="7">
        <f>IFERROR(VLOOKUP(BASE_CONCILI12[[#This Row],[CÓD. 
SAIB]],BASE_CONTAG[[LAVRE]:[CONTAGEM FINAL]],7,0),0)</f>
        <v>21.5</v>
      </c>
      <c r="M59" s="7">
        <f>IFERROR(SUM(BASE_CONCILI12[[#This Row],[30/jun]]*BASE_CONCILI12[[#This Row],[CUSTO MP (UN)]]),0)</f>
        <v>0</v>
      </c>
      <c r="N59" s="7">
        <f>IFERROR(VLOOKUP(BASE_CONCILI12[[#This Row],[CÓD. 
SAIB]],BASE_CONTAG[],5,0),"")</f>
        <v>21.5</v>
      </c>
      <c r="O59" s="7" t="e">
        <f>SUMIF(SISTEMA!#REF!,BASE_CONCILI12[[#This Row],[CÓD. 
SAIB]],SISTEMA!#REF!)</f>
        <v>#REF!</v>
      </c>
      <c r="P59" s="30">
        <f>IFERROR(SUM(BASE_CONCILI12[[#This Row],[SISTEMA]]*BASE_CONCILI12[[#This Row],[CUSTO MP (UN)]]),0)</f>
        <v>0</v>
      </c>
      <c r="Q59" s="46" t="str">
        <f>IFERROR(VLOOKUP(BASE_CONCILI12[[#This Row],[CÓD. 
SAIB]],BASE_DIFERENÇA[],4,0),"0")</f>
        <v>0</v>
      </c>
      <c r="R59" s="75" t="e">
        <f>BASE_CONCILI12[[#This Row],[30/jun]]-BASE_CONCILI12[[#This Row],[SISTEMA]]</f>
        <v>#REF!</v>
      </c>
      <c r="S59" s="47" t="str">
        <f>IFERROR(BASE_CONCILI12[[#This Row],[DIFERENÇA ANTERIOR]]-BASE_CONCILI12[[#This Row],[DIFERENÇA ATUAL]],"-")</f>
        <v>-</v>
      </c>
      <c r="T59" s="48" t="e">
        <f>VLOOKUP(BASE_CONCILI12[[#This Row],[CÓD. 
SAIB]],CUSTO!#REF!,3,0)</f>
        <v>#REF!</v>
      </c>
      <c r="U59" s="48">
        <f>IFERROR(SUM(BASE_CONCILI12[[#This Row],[DIFERENÇA ATUAL]]*BASE_CONCILI12[[#This Row],[CUSTO MP (UN)]]),0)</f>
        <v>0</v>
      </c>
      <c r="V59" s="86" t="str">
        <f>IFERROR(BASE_CONCILI12[[#This Row],[30/jun]]/BASE_CONCILI12[[#This Row],[SISTEMA]],"")</f>
        <v/>
      </c>
      <c r="W59" s="48" t="str">
        <f>IFERROR(BASE_CONCILI12[[#This Row],[DIFERENÇA MÊS]]*BASE_CONCILI12[[#This Row],[CUSTO MP (UN)]],"-")</f>
        <v>-</v>
      </c>
      <c r="X59" s="49" t="s">
        <v>523</v>
      </c>
    </row>
    <row r="60" spans="1:24" x14ac:dyDescent="0.25">
      <c r="A60" s="72">
        <v>771</v>
      </c>
      <c r="B60" s="72"/>
      <c r="C60" s="2" t="s">
        <v>116</v>
      </c>
      <c r="D60" s="37" t="s">
        <v>221</v>
      </c>
      <c r="E60" s="26" t="e">
        <f>VLOOKUP(BASE_CONCILI12[[#This Row],[CÓD. 
SAIB]],CONT_ANTE!A:D,4,0)</f>
        <v>#N/A</v>
      </c>
      <c r="F60" s="26" t="e">
        <f>SUMIF(#REF!,BASE_CONCILI12[[#This Row],[CÓD. 
SAIB]],#REF!)</f>
        <v>#REF!</v>
      </c>
      <c r="G60" s="26" t="e">
        <f>SUMIF(#REF!,BASE_CONCILI12[[#This Row],[CÓD. 
SAIB]],#REF!)</f>
        <v>#REF!</v>
      </c>
      <c r="H60" s="26" t="e">
        <f>BASE_CONCILI12[[#This Row],[CONSUMO REAL]]-BASE_CONCILI12[[#This Row],[CONSUMO TEORICO]]</f>
        <v>#REF!</v>
      </c>
      <c r="I60" s="26" t="e">
        <f>SUMIF(#REF!,BASE_CONCILI12[[#This Row],[CÓD. 
SAIB]],#REF!)</f>
        <v>#REF!</v>
      </c>
      <c r="J60" s="26" t="e">
        <f>SUMIF(#REF!,BASE_CONCILI12[[#This Row],[CÓD. 
SAIB]],#REF!)</f>
        <v>#REF!</v>
      </c>
      <c r="K60" s="26" t="e">
        <f>BASE_CONCILI12[[#This Row],[30/mai]]+BASE_CONCILI12[[#This Row],[RECEBIMENTO]]-BASE_CONCILI12[[#This Row],[TRANSFERÊNCIA]]-BASE_CONCILI12[[#This Row],[CONSUMO REAL]]</f>
        <v>#N/A</v>
      </c>
      <c r="L60" s="7">
        <f>IFERROR(VLOOKUP(BASE_CONCILI12[[#This Row],[CÓD. 
SAIB]],BASE_CONTAG[[LAVRE]:[CONTAGEM FINAL]],7,0),0)</f>
        <v>50</v>
      </c>
      <c r="M60" s="7">
        <f>IFERROR(SUM(BASE_CONCILI12[[#This Row],[30/jun]]*BASE_CONCILI12[[#This Row],[CUSTO MP (UN)]]),0)</f>
        <v>0</v>
      </c>
      <c r="N60" s="7">
        <f>IFERROR(VLOOKUP(BASE_CONCILI12[[#This Row],[CÓD. 
SAIB]],BASE_CONTAG[],5,0),"")</f>
        <v>50</v>
      </c>
      <c r="O60" s="7" t="e">
        <f>SUMIF(SISTEMA!#REF!,BASE_CONCILI12[[#This Row],[CÓD. 
SAIB]],SISTEMA!#REF!)</f>
        <v>#REF!</v>
      </c>
      <c r="P60" s="30">
        <f>IFERROR(SUM(BASE_CONCILI12[[#This Row],[SISTEMA]]*BASE_CONCILI12[[#This Row],[CUSTO MP (UN)]]),0)</f>
        <v>0</v>
      </c>
      <c r="Q60" s="46" t="str">
        <f>IFERROR(VLOOKUP(BASE_CONCILI12[[#This Row],[CÓD. 
SAIB]],BASE_DIFERENÇA[],4,0),"0")</f>
        <v>0</v>
      </c>
      <c r="R60" s="75" t="e">
        <f>BASE_CONCILI12[[#This Row],[30/jun]]-BASE_CONCILI12[[#This Row],[SISTEMA]]</f>
        <v>#REF!</v>
      </c>
      <c r="S60" s="47" t="str">
        <f>IFERROR(BASE_CONCILI12[[#This Row],[DIFERENÇA ANTERIOR]]-BASE_CONCILI12[[#This Row],[DIFERENÇA ATUAL]],"-")</f>
        <v>-</v>
      </c>
      <c r="T60" s="48" t="e">
        <f>VLOOKUP(BASE_CONCILI12[[#This Row],[CÓD. 
SAIB]],CUSTO!#REF!,3,0)</f>
        <v>#REF!</v>
      </c>
      <c r="U60" s="48">
        <f>IFERROR(SUM(BASE_CONCILI12[[#This Row],[DIFERENÇA ATUAL]]*BASE_CONCILI12[[#This Row],[CUSTO MP (UN)]]),0)</f>
        <v>0</v>
      </c>
      <c r="V60" s="86" t="str">
        <f>IFERROR(BASE_CONCILI12[[#This Row],[30/jun]]/BASE_CONCILI12[[#This Row],[SISTEMA]],"")</f>
        <v/>
      </c>
      <c r="W60" s="48" t="str">
        <f>IFERROR(BASE_CONCILI12[[#This Row],[DIFERENÇA MÊS]]*BASE_CONCILI12[[#This Row],[CUSTO MP (UN)]],"-")</f>
        <v>-</v>
      </c>
      <c r="X60" s="49" t="s">
        <v>490</v>
      </c>
    </row>
    <row r="61" spans="1:24" x14ac:dyDescent="0.25">
      <c r="A61" s="72">
        <v>36</v>
      </c>
      <c r="B61" s="72"/>
      <c r="C61" s="2" t="s">
        <v>87</v>
      </c>
      <c r="D61" s="37" t="s">
        <v>221</v>
      </c>
      <c r="E61" s="26" t="e">
        <f>VLOOKUP(BASE_CONCILI12[[#This Row],[CÓD. 
SAIB]],CONT_ANTE!A:D,4,0)</f>
        <v>#N/A</v>
      </c>
      <c r="F61" s="26" t="e">
        <f>SUMIF(#REF!,BASE_CONCILI12[[#This Row],[CÓD. 
SAIB]],#REF!)</f>
        <v>#REF!</v>
      </c>
      <c r="G61" s="26" t="e">
        <f>SUMIF(#REF!,BASE_CONCILI12[[#This Row],[CÓD. 
SAIB]],#REF!)</f>
        <v>#REF!</v>
      </c>
      <c r="H61" s="26" t="e">
        <f>BASE_CONCILI12[[#This Row],[CONSUMO REAL]]-BASE_CONCILI12[[#This Row],[CONSUMO TEORICO]]</f>
        <v>#REF!</v>
      </c>
      <c r="I61" s="26" t="e">
        <f>SUMIF(#REF!,BASE_CONCILI12[[#This Row],[CÓD. 
SAIB]],#REF!)</f>
        <v>#REF!</v>
      </c>
      <c r="J61" s="26" t="e">
        <f>SUMIF(#REF!,BASE_CONCILI12[[#This Row],[CÓD. 
SAIB]],#REF!)</f>
        <v>#REF!</v>
      </c>
      <c r="K61" s="26" t="e">
        <f>BASE_CONCILI12[[#This Row],[30/mai]]+BASE_CONCILI12[[#This Row],[RECEBIMENTO]]-BASE_CONCILI12[[#This Row],[TRANSFERÊNCIA]]-BASE_CONCILI12[[#This Row],[CONSUMO REAL]]</f>
        <v>#N/A</v>
      </c>
      <c r="L61" s="7">
        <f>IFERROR(VLOOKUP(BASE_CONCILI12[[#This Row],[CÓD. 
SAIB]],BASE_CONTAG[[LAVRE]:[CONTAGEM FINAL]],7,0),0)</f>
        <v>113</v>
      </c>
      <c r="M61" s="7">
        <f>IFERROR(SUM(BASE_CONCILI12[[#This Row],[30/jun]]*BASE_CONCILI12[[#This Row],[CUSTO MP (UN)]]),0)</f>
        <v>0</v>
      </c>
      <c r="N61" s="7">
        <f>IFERROR(VLOOKUP(BASE_CONCILI12[[#This Row],[CÓD. 
SAIB]],BASE_CONTAG[],5,0),"")</f>
        <v>113</v>
      </c>
      <c r="O61" s="7" t="e">
        <f>SUMIF(SISTEMA!#REF!,BASE_CONCILI12[[#This Row],[CÓD. 
SAIB]],SISTEMA!#REF!)</f>
        <v>#REF!</v>
      </c>
      <c r="P61" s="30">
        <f>IFERROR(SUM(BASE_CONCILI12[[#This Row],[SISTEMA]]*BASE_CONCILI12[[#This Row],[CUSTO MP (UN)]]),0)</f>
        <v>0</v>
      </c>
      <c r="Q61" s="46" t="str">
        <f>IFERROR(VLOOKUP(BASE_CONCILI12[[#This Row],[CÓD. 
SAIB]],BASE_DIFERENÇA[],4,0),"0")</f>
        <v>0</v>
      </c>
      <c r="R61" s="75" t="e">
        <f>BASE_CONCILI12[[#This Row],[30/jun]]-BASE_CONCILI12[[#This Row],[SISTEMA]]</f>
        <v>#REF!</v>
      </c>
      <c r="S61" s="47" t="str">
        <f>IFERROR(BASE_CONCILI12[[#This Row],[DIFERENÇA ANTERIOR]]-BASE_CONCILI12[[#This Row],[DIFERENÇA ATUAL]],"-")</f>
        <v>-</v>
      </c>
      <c r="T61" s="48" t="e">
        <f>VLOOKUP(BASE_CONCILI12[[#This Row],[CÓD. 
SAIB]],CUSTO!#REF!,3,0)</f>
        <v>#REF!</v>
      </c>
      <c r="U61" s="48">
        <f>IFERROR(SUM(BASE_CONCILI12[[#This Row],[DIFERENÇA ATUAL]]*BASE_CONCILI12[[#This Row],[CUSTO MP (UN)]]),0)</f>
        <v>0</v>
      </c>
      <c r="V61" s="96" t="str">
        <f>IFERROR(BASE_CONCILI12[[#This Row],[30/jun]]/BASE_CONCILI12[[#This Row],[SISTEMA]],"")</f>
        <v/>
      </c>
      <c r="W61" s="48" t="str">
        <f>IFERROR(BASE_CONCILI12[[#This Row],[DIFERENÇA MÊS]]*BASE_CONCILI12[[#This Row],[CUSTO MP (UN)]],"-")</f>
        <v>-</v>
      </c>
      <c r="X61" s="49" t="s">
        <v>523</v>
      </c>
    </row>
    <row r="62" spans="1:24" x14ac:dyDescent="0.25">
      <c r="A62" s="72">
        <v>31340</v>
      </c>
      <c r="B62" s="72"/>
      <c r="C62" s="2" t="s">
        <v>134</v>
      </c>
      <c r="D62" s="37" t="s">
        <v>221</v>
      </c>
      <c r="E62" s="26" t="e">
        <f>VLOOKUP(BASE_CONCILI12[[#This Row],[CÓD. 
SAIB]],CONT_ANTE!A:D,4,0)</f>
        <v>#N/A</v>
      </c>
      <c r="F62" s="26" t="e">
        <f>SUMIF(#REF!,BASE_CONCILI12[[#This Row],[CÓD. 
SAIB]],#REF!)</f>
        <v>#REF!</v>
      </c>
      <c r="G62" s="26" t="e">
        <f>SUMIF(#REF!,BASE_CONCILI12[[#This Row],[CÓD. 
SAIB]],#REF!)</f>
        <v>#REF!</v>
      </c>
      <c r="H62" s="26" t="e">
        <f>BASE_CONCILI12[[#This Row],[CONSUMO REAL]]-BASE_CONCILI12[[#This Row],[CONSUMO TEORICO]]</f>
        <v>#REF!</v>
      </c>
      <c r="I62" s="26" t="e">
        <f>SUMIF(#REF!,BASE_CONCILI12[[#This Row],[CÓD. 
SAIB]],#REF!)</f>
        <v>#REF!</v>
      </c>
      <c r="J62" s="26" t="e">
        <f>SUMIF(#REF!,BASE_CONCILI12[[#This Row],[CÓD. 
SAIB]],#REF!)</f>
        <v>#REF!</v>
      </c>
      <c r="K62" s="26" t="e">
        <f>BASE_CONCILI12[[#This Row],[30/mai]]+BASE_CONCILI12[[#This Row],[RECEBIMENTO]]-BASE_CONCILI12[[#This Row],[TRANSFERÊNCIA]]-BASE_CONCILI12[[#This Row],[CONSUMO REAL]]</f>
        <v>#N/A</v>
      </c>
      <c r="L62" s="7">
        <f>IFERROR(VLOOKUP(BASE_CONCILI12[[#This Row],[CÓD. 
SAIB]],BASE_CONTAG[[LAVRE]:[CONTAGEM FINAL]],7,0),0)</f>
        <v>0</v>
      </c>
      <c r="M62" s="7">
        <f>IFERROR(SUM(BASE_CONCILI12[[#This Row],[30/jun]]*BASE_CONCILI12[[#This Row],[CUSTO MP (UN)]]),0)</f>
        <v>0</v>
      </c>
      <c r="N62" s="7">
        <f>IFERROR(VLOOKUP(BASE_CONCILI12[[#This Row],[CÓD. 
SAIB]],BASE_CONTAG[],5,0),"")</f>
        <v>0</v>
      </c>
      <c r="O62" s="7" t="e">
        <f>SUMIF(SISTEMA!#REF!,BASE_CONCILI12[[#This Row],[CÓD. 
SAIB]],SISTEMA!#REF!)</f>
        <v>#REF!</v>
      </c>
      <c r="P62" s="30">
        <f>IFERROR(SUM(BASE_CONCILI12[[#This Row],[SISTEMA]]*BASE_CONCILI12[[#This Row],[CUSTO MP (UN)]]),0)</f>
        <v>0</v>
      </c>
      <c r="Q62" s="46" t="str">
        <f>IFERROR(VLOOKUP(BASE_CONCILI12[[#This Row],[CÓD. 
SAIB]],BASE_DIFERENÇA[],4,0),"0")</f>
        <v>0</v>
      </c>
      <c r="R62" s="75" t="e">
        <f>BASE_CONCILI12[[#This Row],[30/jun]]-BASE_CONCILI12[[#This Row],[SISTEMA]]</f>
        <v>#REF!</v>
      </c>
      <c r="S62" s="47" t="str">
        <f>IFERROR(BASE_CONCILI12[[#This Row],[DIFERENÇA ANTERIOR]]-BASE_CONCILI12[[#This Row],[DIFERENÇA ATUAL]],"-")</f>
        <v>-</v>
      </c>
      <c r="T62" s="48" t="e">
        <f>VLOOKUP(BASE_CONCILI12[[#This Row],[CÓD. 
SAIB]],CUSTO!#REF!,3,0)</f>
        <v>#REF!</v>
      </c>
      <c r="U62" s="48">
        <f>IFERROR(SUM(BASE_CONCILI12[[#This Row],[DIFERENÇA ATUAL]]*BASE_CONCILI12[[#This Row],[CUSTO MP (UN)]]),0)</f>
        <v>0</v>
      </c>
      <c r="V62" s="86" t="str">
        <f>IFERROR(BASE_CONCILI12[[#This Row],[30/jun]]/BASE_CONCILI12[[#This Row],[SISTEMA]],"")</f>
        <v/>
      </c>
      <c r="W62" s="48" t="str">
        <f>IFERROR(BASE_CONCILI12[[#This Row],[DIFERENÇA MÊS]]*BASE_CONCILI12[[#This Row],[CUSTO MP (UN)]],"-")</f>
        <v>-</v>
      </c>
      <c r="X62" s="49" t="s">
        <v>511</v>
      </c>
    </row>
    <row r="63" spans="1:24" x14ac:dyDescent="0.25">
      <c r="A63" s="72">
        <v>31338</v>
      </c>
      <c r="B63" s="72"/>
      <c r="C63" s="2" t="s">
        <v>186</v>
      </c>
      <c r="D63" s="37" t="s">
        <v>221</v>
      </c>
      <c r="E63" s="26" t="e">
        <f>VLOOKUP(BASE_CONCILI12[[#This Row],[CÓD. 
SAIB]],CONT_ANTE!A:D,4,0)</f>
        <v>#N/A</v>
      </c>
      <c r="F63" s="26" t="e">
        <f>SUMIF(#REF!,BASE_CONCILI12[[#This Row],[CÓD. 
SAIB]],#REF!)</f>
        <v>#REF!</v>
      </c>
      <c r="G63" s="26" t="e">
        <f>SUMIF(#REF!,BASE_CONCILI12[[#This Row],[CÓD. 
SAIB]],#REF!)</f>
        <v>#REF!</v>
      </c>
      <c r="H63" s="26" t="e">
        <f>BASE_CONCILI12[[#This Row],[CONSUMO REAL]]-BASE_CONCILI12[[#This Row],[CONSUMO TEORICO]]</f>
        <v>#REF!</v>
      </c>
      <c r="I63" s="26" t="e">
        <f>SUMIF(#REF!,BASE_CONCILI12[[#This Row],[CÓD. 
SAIB]],#REF!)</f>
        <v>#REF!</v>
      </c>
      <c r="J63" s="26" t="e">
        <f>SUMIF(#REF!,BASE_CONCILI12[[#This Row],[CÓD. 
SAIB]],#REF!)</f>
        <v>#REF!</v>
      </c>
      <c r="K63" s="26" t="e">
        <f>BASE_CONCILI12[[#This Row],[30/mai]]+BASE_CONCILI12[[#This Row],[RECEBIMENTO]]-BASE_CONCILI12[[#This Row],[TRANSFERÊNCIA]]-BASE_CONCILI12[[#This Row],[CONSUMO REAL]]</f>
        <v>#N/A</v>
      </c>
      <c r="L63" s="7">
        <f>IFERROR(VLOOKUP(BASE_CONCILI12[[#This Row],[CÓD. 
SAIB]],BASE_CONTAG[[LAVRE]:[CONTAGEM FINAL]],7,0),0)</f>
        <v>0</v>
      </c>
      <c r="M63" s="7">
        <f>IFERROR(SUM(BASE_CONCILI12[[#This Row],[30/jun]]*BASE_CONCILI12[[#This Row],[CUSTO MP (UN)]]),0)</f>
        <v>0</v>
      </c>
      <c r="N63" s="7">
        <f>IFERROR(VLOOKUP(BASE_CONCILI12[[#This Row],[CÓD. 
SAIB]],BASE_CONTAG[],5,0),"")</f>
        <v>0</v>
      </c>
      <c r="O63" s="7" t="e">
        <f>SUMIF(SISTEMA!#REF!,BASE_CONCILI12[[#This Row],[CÓD. 
SAIB]],SISTEMA!#REF!)</f>
        <v>#REF!</v>
      </c>
      <c r="P63" s="30">
        <f>IFERROR(SUM(BASE_CONCILI12[[#This Row],[SISTEMA]]*BASE_CONCILI12[[#This Row],[CUSTO MP (UN)]]),0)</f>
        <v>0</v>
      </c>
      <c r="Q63" s="46" t="str">
        <f>IFERROR(VLOOKUP(BASE_CONCILI12[[#This Row],[CÓD. 
SAIB]],BASE_DIFERENÇA[],4,0),"0")</f>
        <v>0</v>
      </c>
      <c r="R63" s="75" t="e">
        <f>BASE_CONCILI12[[#This Row],[30/jun]]-BASE_CONCILI12[[#This Row],[SISTEMA]]</f>
        <v>#REF!</v>
      </c>
      <c r="S63" s="47" t="str">
        <f>IFERROR(BASE_CONCILI12[[#This Row],[DIFERENÇA ANTERIOR]]-BASE_CONCILI12[[#This Row],[DIFERENÇA ATUAL]],"-")</f>
        <v>-</v>
      </c>
      <c r="T63" s="48" t="e">
        <f>VLOOKUP(BASE_CONCILI12[[#This Row],[CÓD. 
SAIB]],CUSTO!#REF!,3,0)</f>
        <v>#REF!</v>
      </c>
      <c r="U63" s="48">
        <f>IFERROR(SUM(BASE_CONCILI12[[#This Row],[DIFERENÇA ATUAL]]*BASE_CONCILI12[[#This Row],[CUSTO MP (UN)]]),0)</f>
        <v>0</v>
      </c>
      <c r="V63" s="86" t="str">
        <f>IFERROR(BASE_CONCILI12[[#This Row],[30/jun]]/BASE_CONCILI12[[#This Row],[SISTEMA]],"")</f>
        <v/>
      </c>
      <c r="W63" s="48" t="str">
        <f>IFERROR(BASE_CONCILI12[[#This Row],[DIFERENÇA MÊS]]*BASE_CONCILI12[[#This Row],[CUSTO MP (UN)]],"-")</f>
        <v>-</v>
      </c>
      <c r="X63" s="49" t="s">
        <v>511</v>
      </c>
    </row>
    <row r="64" spans="1:24" x14ac:dyDescent="0.25">
      <c r="A64" s="72">
        <v>34</v>
      </c>
      <c r="B64" s="72"/>
      <c r="C64" s="2" t="s">
        <v>86</v>
      </c>
      <c r="D64" s="37" t="s">
        <v>221</v>
      </c>
      <c r="E64" s="26" t="e">
        <f>VLOOKUP(BASE_CONCILI12[[#This Row],[CÓD. 
SAIB]],CONT_ANTE!A:D,4,0)</f>
        <v>#N/A</v>
      </c>
      <c r="F64" s="26" t="e">
        <f>SUMIF(#REF!,BASE_CONCILI12[[#This Row],[CÓD. 
SAIB]],#REF!)</f>
        <v>#REF!</v>
      </c>
      <c r="G64" s="26" t="e">
        <f>SUMIF(#REF!,BASE_CONCILI12[[#This Row],[CÓD. 
SAIB]],#REF!)</f>
        <v>#REF!</v>
      </c>
      <c r="H64" s="26" t="e">
        <f>BASE_CONCILI12[[#This Row],[CONSUMO REAL]]-BASE_CONCILI12[[#This Row],[CONSUMO TEORICO]]</f>
        <v>#REF!</v>
      </c>
      <c r="I64" s="26" t="e">
        <f>SUMIF(#REF!,BASE_CONCILI12[[#This Row],[CÓD. 
SAIB]],#REF!)</f>
        <v>#REF!</v>
      </c>
      <c r="J64" s="26" t="e">
        <f>SUMIF(#REF!,BASE_CONCILI12[[#This Row],[CÓD. 
SAIB]],#REF!)</f>
        <v>#REF!</v>
      </c>
      <c r="K64" s="26" t="e">
        <f>BASE_CONCILI12[[#This Row],[30/mai]]+BASE_CONCILI12[[#This Row],[RECEBIMENTO]]-BASE_CONCILI12[[#This Row],[TRANSFERÊNCIA]]-BASE_CONCILI12[[#This Row],[CONSUMO REAL]]</f>
        <v>#N/A</v>
      </c>
      <c r="L64" s="7">
        <f>IFERROR(VLOOKUP(BASE_CONCILI12[[#This Row],[CÓD. 
SAIB]],BASE_CONTAG[[LAVRE]:[CONTAGEM FINAL]],7,0),0)</f>
        <v>0</v>
      </c>
      <c r="M64" s="7">
        <f>IFERROR(SUM(BASE_CONCILI12[[#This Row],[30/jun]]*BASE_CONCILI12[[#This Row],[CUSTO MP (UN)]]),0)</f>
        <v>0</v>
      </c>
      <c r="N64" s="7">
        <f>IFERROR(VLOOKUP(BASE_CONCILI12[[#This Row],[CÓD. 
SAIB]],BASE_CONTAG[],5,0),"")</f>
        <v>0</v>
      </c>
      <c r="O64" s="7" t="e">
        <f>SUMIF(SISTEMA!#REF!,BASE_CONCILI12[[#This Row],[CÓD. 
SAIB]],SISTEMA!#REF!)</f>
        <v>#REF!</v>
      </c>
      <c r="P64" s="30">
        <f>IFERROR(SUM(BASE_CONCILI12[[#This Row],[SISTEMA]]*BASE_CONCILI12[[#This Row],[CUSTO MP (UN)]]),0)</f>
        <v>0</v>
      </c>
      <c r="Q64" s="46" t="str">
        <f>IFERROR(VLOOKUP(BASE_CONCILI12[[#This Row],[CÓD. 
SAIB]],BASE_DIFERENÇA[],4,0),"0")</f>
        <v>0</v>
      </c>
      <c r="R64" s="75" t="e">
        <f>BASE_CONCILI12[[#This Row],[30/jun]]-BASE_CONCILI12[[#This Row],[SISTEMA]]</f>
        <v>#REF!</v>
      </c>
      <c r="S64" s="47" t="str">
        <f>IFERROR(BASE_CONCILI12[[#This Row],[DIFERENÇA ANTERIOR]]-BASE_CONCILI12[[#This Row],[DIFERENÇA ATUAL]],"-")</f>
        <v>-</v>
      </c>
      <c r="T64" s="48" t="e">
        <f>VLOOKUP(BASE_CONCILI12[[#This Row],[CÓD. 
SAIB]],CUSTO!#REF!,3,0)</f>
        <v>#REF!</v>
      </c>
      <c r="U64" s="48">
        <f>IFERROR(SUM(BASE_CONCILI12[[#This Row],[DIFERENÇA ATUAL]]*BASE_CONCILI12[[#This Row],[CUSTO MP (UN)]]),0)</f>
        <v>0</v>
      </c>
      <c r="V64" s="86" t="str">
        <f>IFERROR(BASE_CONCILI12[[#This Row],[30/jun]]/BASE_CONCILI12[[#This Row],[SISTEMA]],"")</f>
        <v/>
      </c>
      <c r="W64" s="48" t="str">
        <f>IFERROR(BASE_CONCILI12[[#This Row],[DIFERENÇA MÊS]]*BASE_CONCILI12[[#This Row],[CUSTO MP (UN)]],"-")</f>
        <v>-</v>
      </c>
      <c r="X64" s="49" t="s">
        <v>490</v>
      </c>
    </row>
    <row r="65" spans="1:24" x14ac:dyDescent="0.25">
      <c r="A65" s="72">
        <v>31333</v>
      </c>
      <c r="B65" s="72"/>
      <c r="C65" s="2" t="s">
        <v>136</v>
      </c>
      <c r="D65" s="37" t="s">
        <v>228</v>
      </c>
      <c r="E65" s="26" t="e">
        <f>VLOOKUP(BASE_CONCILI12[[#This Row],[CÓD. 
SAIB]],CONT_ANTE!A:D,4,0)</f>
        <v>#N/A</v>
      </c>
      <c r="F65" s="26" t="e">
        <f>SUMIF(#REF!,BASE_CONCILI12[[#This Row],[CÓD. 
SAIB]],#REF!)</f>
        <v>#REF!</v>
      </c>
      <c r="G65" s="26" t="e">
        <f>SUMIF(#REF!,BASE_CONCILI12[[#This Row],[CÓD. 
SAIB]],#REF!)</f>
        <v>#REF!</v>
      </c>
      <c r="H65" s="26" t="e">
        <f>BASE_CONCILI12[[#This Row],[CONSUMO REAL]]-BASE_CONCILI12[[#This Row],[CONSUMO TEORICO]]</f>
        <v>#REF!</v>
      </c>
      <c r="I65" s="26" t="e">
        <f>SUMIF(#REF!,BASE_CONCILI12[[#This Row],[CÓD. 
SAIB]],#REF!)</f>
        <v>#REF!</v>
      </c>
      <c r="J65" s="26" t="e">
        <f>SUMIF(#REF!,BASE_CONCILI12[[#This Row],[CÓD. 
SAIB]],#REF!)</f>
        <v>#REF!</v>
      </c>
      <c r="K65" s="26" t="e">
        <f>BASE_CONCILI12[[#This Row],[30/mai]]+BASE_CONCILI12[[#This Row],[RECEBIMENTO]]-BASE_CONCILI12[[#This Row],[TRANSFERÊNCIA]]-BASE_CONCILI12[[#This Row],[CONSUMO REAL]]</f>
        <v>#N/A</v>
      </c>
      <c r="L65" s="7">
        <f>IFERROR(VLOOKUP(BASE_CONCILI12[[#This Row],[CÓD. 
SAIB]],BASE_CONTAG[[LAVRE]:[CONTAGEM FINAL]],7,0),0)</f>
        <v>0</v>
      </c>
      <c r="M65" s="7">
        <f>IFERROR(SUM(BASE_CONCILI12[[#This Row],[30/jun]]*BASE_CONCILI12[[#This Row],[CUSTO MP (UN)]]),0)</f>
        <v>0</v>
      </c>
      <c r="N65" s="7">
        <f>IFERROR(VLOOKUP(BASE_CONCILI12[[#This Row],[CÓD. 
SAIB]],BASE_CONTAG[],5,0),"")</f>
        <v>0</v>
      </c>
      <c r="O65" s="7" t="e">
        <f>SUMIF(SISTEMA!#REF!,BASE_CONCILI12[[#This Row],[CÓD. 
SAIB]],SISTEMA!#REF!)</f>
        <v>#REF!</v>
      </c>
      <c r="P65" s="30">
        <f>IFERROR(SUM(BASE_CONCILI12[[#This Row],[SISTEMA]]*BASE_CONCILI12[[#This Row],[CUSTO MP (UN)]]),0)</f>
        <v>0</v>
      </c>
      <c r="Q65" s="46" t="str">
        <f>IFERROR(VLOOKUP(BASE_CONCILI12[[#This Row],[CÓD. 
SAIB]],BASE_DIFERENÇA[],4,0),"0")</f>
        <v>0</v>
      </c>
      <c r="R65" s="75" t="e">
        <f>BASE_CONCILI12[[#This Row],[30/jun]]-BASE_CONCILI12[[#This Row],[SISTEMA]]</f>
        <v>#REF!</v>
      </c>
      <c r="S65" s="47" t="str">
        <f>IFERROR(BASE_CONCILI12[[#This Row],[DIFERENÇA ANTERIOR]]-BASE_CONCILI12[[#This Row],[DIFERENÇA ATUAL]],"-")</f>
        <v>-</v>
      </c>
      <c r="T65" s="48" t="e">
        <f>VLOOKUP(BASE_CONCILI12[[#This Row],[CÓD. 
SAIB]],CUSTO!#REF!,3,0)</f>
        <v>#REF!</v>
      </c>
      <c r="U65" s="48">
        <f>IFERROR(SUM(BASE_CONCILI12[[#This Row],[DIFERENÇA ATUAL]]*BASE_CONCILI12[[#This Row],[CUSTO MP (UN)]]),0)</f>
        <v>0</v>
      </c>
      <c r="V65" s="86" t="str">
        <f>IFERROR(BASE_CONCILI12[[#This Row],[30/jun]]/BASE_CONCILI12[[#This Row],[SISTEMA]],"")</f>
        <v/>
      </c>
      <c r="W65" s="48" t="str">
        <f>IFERROR(BASE_CONCILI12[[#This Row],[DIFERENÇA MÊS]]*BASE_CONCILI12[[#This Row],[CUSTO MP (UN)]],"-")</f>
        <v>-</v>
      </c>
      <c r="X65" s="49" t="s">
        <v>490</v>
      </c>
    </row>
    <row r="66" spans="1:24" x14ac:dyDescent="0.25">
      <c r="A66" s="72">
        <v>31396</v>
      </c>
      <c r="B66" s="72"/>
      <c r="C66" s="2" t="s">
        <v>137</v>
      </c>
      <c r="D66" s="37" t="s">
        <v>228</v>
      </c>
      <c r="E66" s="26" t="e">
        <f>VLOOKUP(BASE_CONCILI12[[#This Row],[CÓD. 
SAIB]],CONT_ANTE!A:D,4,0)</f>
        <v>#N/A</v>
      </c>
      <c r="F66" s="26" t="e">
        <f>SUMIF(#REF!,BASE_CONCILI12[[#This Row],[CÓD. 
SAIB]],#REF!)</f>
        <v>#REF!</v>
      </c>
      <c r="G66" s="26" t="e">
        <f>SUMIF(#REF!,BASE_CONCILI12[[#This Row],[CÓD. 
SAIB]],#REF!)</f>
        <v>#REF!</v>
      </c>
      <c r="H66" s="26" t="e">
        <f>BASE_CONCILI12[[#This Row],[CONSUMO REAL]]-BASE_CONCILI12[[#This Row],[CONSUMO TEORICO]]</f>
        <v>#REF!</v>
      </c>
      <c r="I66" s="26" t="e">
        <f>SUMIF(#REF!,BASE_CONCILI12[[#This Row],[CÓD. 
SAIB]],#REF!)</f>
        <v>#REF!</v>
      </c>
      <c r="J66" s="26" t="e">
        <f>SUMIF(#REF!,BASE_CONCILI12[[#This Row],[CÓD. 
SAIB]],#REF!)</f>
        <v>#REF!</v>
      </c>
      <c r="K66" s="26" t="e">
        <f>BASE_CONCILI12[[#This Row],[30/mai]]+BASE_CONCILI12[[#This Row],[RECEBIMENTO]]-BASE_CONCILI12[[#This Row],[TRANSFERÊNCIA]]-BASE_CONCILI12[[#This Row],[CONSUMO REAL]]</f>
        <v>#N/A</v>
      </c>
      <c r="L66" s="7">
        <f>IFERROR(VLOOKUP(BASE_CONCILI12[[#This Row],[CÓD. 
SAIB]],BASE_CONTAG[[LAVRE]:[CONTAGEM FINAL]],7,0),0)</f>
        <v>0</v>
      </c>
      <c r="M66" s="7">
        <f>IFERROR(SUM(BASE_CONCILI12[[#This Row],[30/jun]]*BASE_CONCILI12[[#This Row],[CUSTO MP (UN)]]),0)</f>
        <v>0</v>
      </c>
      <c r="N66" s="7">
        <f>IFERROR(VLOOKUP(BASE_CONCILI12[[#This Row],[CÓD. 
SAIB]],BASE_CONTAG[],5,0),"")</f>
        <v>0</v>
      </c>
      <c r="O66" s="7" t="e">
        <f>SUMIF(SISTEMA!#REF!,BASE_CONCILI12[[#This Row],[CÓD. 
SAIB]],SISTEMA!#REF!)</f>
        <v>#REF!</v>
      </c>
      <c r="P66" s="30">
        <f>IFERROR(SUM(BASE_CONCILI12[[#This Row],[SISTEMA]]*BASE_CONCILI12[[#This Row],[CUSTO MP (UN)]]),0)</f>
        <v>0</v>
      </c>
      <c r="Q66" s="46" t="str">
        <f>IFERROR(VLOOKUP(BASE_CONCILI12[[#This Row],[CÓD. 
SAIB]],BASE_DIFERENÇA[],4,0),"0")</f>
        <v>0</v>
      </c>
      <c r="R66" s="75" t="e">
        <f>BASE_CONCILI12[[#This Row],[30/jun]]-BASE_CONCILI12[[#This Row],[SISTEMA]]</f>
        <v>#REF!</v>
      </c>
      <c r="S66" s="47" t="str">
        <f>IFERROR(BASE_CONCILI12[[#This Row],[DIFERENÇA ANTERIOR]]-BASE_CONCILI12[[#This Row],[DIFERENÇA ATUAL]],"-")</f>
        <v>-</v>
      </c>
      <c r="T66" s="48" t="e">
        <f>VLOOKUP(BASE_CONCILI12[[#This Row],[CÓD. 
SAIB]],CUSTO!#REF!,3,0)</f>
        <v>#REF!</v>
      </c>
      <c r="U66" s="48">
        <f>IFERROR(SUM(BASE_CONCILI12[[#This Row],[DIFERENÇA ATUAL]]*BASE_CONCILI12[[#This Row],[CUSTO MP (UN)]]),0)</f>
        <v>0</v>
      </c>
      <c r="V66" s="86" t="str">
        <f>IFERROR(BASE_CONCILI12[[#This Row],[30/jun]]/BASE_CONCILI12[[#This Row],[SISTEMA]],"")</f>
        <v/>
      </c>
      <c r="W66" s="48" t="str">
        <f>IFERROR(BASE_CONCILI12[[#This Row],[DIFERENÇA MÊS]]*BASE_CONCILI12[[#This Row],[CUSTO MP (UN)]],"-")</f>
        <v>-</v>
      </c>
      <c r="X66" s="49" t="s">
        <v>490</v>
      </c>
    </row>
    <row r="67" spans="1:24" x14ac:dyDescent="0.25">
      <c r="A67" s="72">
        <v>31332</v>
      </c>
      <c r="B67" s="72"/>
      <c r="C67" s="2" t="s">
        <v>138</v>
      </c>
      <c r="D67" s="37" t="s">
        <v>228</v>
      </c>
      <c r="E67" s="26" t="e">
        <f>VLOOKUP(BASE_CONCILI12[[#This Row],[CÓD. 
SAIB]],CONT_ANTE!A:D,4,0)</f>
        <v>#N/A</v>
      </c>
      <c r="F67" s="26" t="e">
        <f>SUMIF(#REF!,BASE_CONCILI12[[#This Row],[CÓD. 
SAIB]],#REF!)</f>
        <v>#REF!</v>
      </c>
      <c r="G67" s="26" t="e">
        <f>SUMIF(#REF!,BASE_CONCILI12[[#This Row],[CÓD. 
SAIB]],#REF!)</f>
        <v>#REF!</v>
      </c>
      <c r="H67" s="26" t="e">
        <f>BASE_CONCILI12[[#This Row],[CONSUMO REAL]]-BASE_CONCILI12[[#This Row],[CONSUMO TEORICO]]</f>
        <v>#REF!</v>
      </c>
      <c r="I67" s="26" t="e">
        <f>SUMIF(#REF!,BASE_CONCILI12[[#This Row],[CÓD. 
SAIB]],#REF!)</f>
        <v>#REF!</v>
      </c>
      <c r="J67" s="26" t="e">
        <f>SUMIF(#REF!,BASE_CONCILI12[[#This Row],[CÓD. 
SAIB]],#REF!)</f>
        <v>#REF!</v>
      </c>
      <c r="K67" s="26" t="e">
        <f>BASE_CONCILI12[[#This Row],[30/mai]]+BASE_CONCILI12[[#This Row],[RECEBIMENTO]]-BASE_CONCILI12[[#This Row],[TRANSFERÊNCIA]]-BASE_CONCILI12[[#This Row],[CONSUMO REAL]]</f>
        <v>#N/A</v>
      </c>
      <c r="L67" s="7">
        <f>IFERROR(VLOOKUP(BASE_CONCILI12[[#This Row],[CÓD. 
SAIB]],BASE_CONTAG[[LAVRE]:[CONTAGEM FINAL]],7,0),0)</f>
        <v>0</v>
      </c>
      <c r="M67" s="7">
        <f>IFERROR(SUM(BASE_CONCILI12[[#This Row],[30/jun]]*BASE_CONCILI12[[#This Row],[CUSTO MP (UN)]]),0)</f>
        <v>0</v>
      </c>
      <c r="N67" s="7">
        <f>IFERROR(VLOOKUP(BASE_CONCILI12[[#This Row],[CÓD. 
SAIB]],BASE_CONTAG[],5,0),"")</f>
        <v>0</v>
      </c>
      <c r="O67" s="7" t="e">
        <f>SUMIF(SISTEMA!#REF!,BASE_CONCILI12[[#This Row],[CÓD. 
SAIB]],SISTEMA!#REF!)</f>
        <v>#REF!</v>
      </c>
      <c r="P67" s="30">
        <f>IFERROR(SUM(BASE_CONCILI12[[#This Row],[SISTEMA]]*BASE_CONCILI12[[#This Row],[CUSTO MP (UN)]]),0)</f>
        <v>0</v>
      </c>
      <c r="Q67" s="46" t="str">
        <f>IFERROR(VLOOKUP(BASE_CONCILI12[[#This Row],[CÓD. 
SAIB]],BASE_DIFERENÇA[],4,0),"0")</f>
        <v>0</v>
      </c>
      <c r="R67" s="75" t="e">
        <f>BASE_CONCILI12[[#This Row],[30/jun]]-BASE_CONCILI12[[#This Row],[SISTEMA]]</f>
        <v>#REF!</v>
      </c>
      <c r="S67" s="47" t="str">
        <f>IFERROR(BASE_CONCILI12[[#This Row],[DIFERENÇA ANTERIOR]]-BASE_CONCILI12[[#This Row],[DIFERENÇA ATUAL]],"-")</f>
        <v>-</v>
      </c>
      <c r="T67" s="48" t="e">
        <f>VLOOKUP(BASE_CONCILI12[[#This Row],[CÓD. 
SAIB]],CUSTO!#REF!,3,0)</f>
        <v>#REF!</v>
      </c>
      <c r="U67" s="48">
        <f>IFERROR(SUM(BASE_CONCILI12[[#This Row],[DIFERENÇA ATUAL]]*BASE_CONCILI12[[#This Row],[CUSTO MP (UN)]]),0)</f>
        <v>0</v>
      </c>
      <c r="V67" s="86" t="str">
        <f>IFERROR(BASE_CONCILI12[[#This Row],[30/jun]]/BASE_CONCILI12[[#This Row],[SISTEMA]],"")</f>
        <v/>
      </c>
      <c r="W67" s="48" t="str">
        <f>IFERROR(BASE_CONCILI12[[#This Row],[DIFERENÇA MÊS]]*BASE_CONCILI12[[#This Row],[CUSTO MP (UN)]],"-")</f>
        <v>-</v>
      </c>
      <c r="X67" s="49" t="s">
        <v>490</v>
      </c>
    </row>
    <row r="68" spans="1:24" x14ac:dyDescent="0.25">
      <c r="A68" s="72">
        <v>31339</v>
      </c>
      <c r="B68" s="72"/>
      <c r="C68" s="2" t="s">
        <v>139</v>
      </c>
      <c r="D68" s="37" t="s">
        <v>228</v>
      </c>
      <c r="E68" s="26" t="e">
        <f>VLOOKUP(BASE_CONCILI12[[#This Row],[CÓD. 
SAIB]],CONT_ANTE!A:D,4,0)</f>
        <v>#N/A</v>
      </c>
      <c r="F68" s="26" t="e">
        <f>SUMIF(#REF!,BASE_CONCILI12[[#This Row],[CÓD. 
SAIB]],#REF!)</f>
        <v>#REF!</v>
      </c>
      <c r="G68" s="26" t="e">
        <f>SUMIF(#REF!,BASE_CONCILI12[[#This Row],[CÓD. 
SAIB]],#REF!)</f>
        <v>#REF!</v>
      </c>
      <c r="H68" s="26" t="e">
        <f>BASE_CONCILI12[[#This Row],[CONSUMO REAL]]-BASE_CONCILI12[[#This Row],[CONSUMO TEORICO]]</f>
        <v>#REF!</v>
      </c>
      <c r="I68" s="26" t="e">
        <f>SUMIF(#REF!,BASE_CONCILI12[[#This Row],[CÓD. 
SAIB]],#REF!)</f>
        <v>#REF!</v>
      </c>
      <c r="J68" s="26" t="e">
        <f>SUMIF(#REF!,BASE_CONCILI12[[#This Row],[CÓD. 
SAIB]],#REF!)</f>
        <v>#REF!</v>
      </c>
      <c r="K68" s="26" t="e">
        <f>BASE_CONCILI12[[#This Row],[30/mai]]+BASE_CONCILI12[[#This Row],[RECEBIMENTO]]-BASE_CONCILI12[[#This Row],[TRANSFERÊNCIA]]-BASE_CONCILI12[[#This Row],[CONSUMO REAL]]</f>
        <v>#N/A</v>
      </c>
      <c r="L68" s="7">
        <f>IFERROR(VLOOKUP(BASE_CONCILI12[[#This Row],[CÓD. 
SAIB]],BASE_CONTAG[[LAVRE]:[CONTAGEM FINAL]],7,0),0)</f>
        <v>0</v>
      </c>
      <c r="M68" s="7">
        <f>IFERROR(SUM(BASE_CONCILI12[[#This Row],[30/jun]]*BASE_CONCILI12[[#This Row],[CUSTO MP (UN)]]),0)</f>
        <v>0</v>
      </c>
      <c r="N68" s="7">
        <f>IFERROR(VLOOKUP(BASE_CONCILI12[[#This Row],[CÓD. 
SAIB]],BASE_CONTAG[],5,0),"")</f>
        <v>0</v>
      </c>
      <c r="O68" s="7" t="e">
        <f>SUMIF(SISTEMA!#REF!,BASE_CONCILI12[[#This Row],[CÓD. 
SAIB]],SISTEMA!#REF!)</f>
        <v>#REF!</v>
      </c>
      <c r="P68" s="30">
        <f>IFERROR(SUM(BASE_CONCILI12[[#This Row],[SISTEMA]]*BASE_CONCILI12[[#This Row],[CUSTO MP (UN)]]),0)</f>
        <v>0</v>
      </c>
      <c r="Q68" s="46" t="str">
        <f>IFERROR(VLOOKUP(BASE_CONCILI12[[#This Row],[CÓD. 
SAIB]],BASE_DIFERENÇA[],4,0),"0")</f>
        <v>0</v>
      </c>
      <c r="R68" s="75" t="e">
        <f>BASE_CONCILI12[[#This Row],[30/jun]]-BASE_CONCILI12[[#This Row],[SISTEMA]]</f>
        <v>#REF!</v>
      </c>
      <c r="S68" s="47" t="str">
        <f>IFERROR(BASE_CONCILI12[[#This Row],[DIFERENÇA ANTERIOR]]-BASE_CONCILI12[[#This Row],[DIFERENÇA ATUAL]],"-")</f>
        <v>-</v>
      </c>
      <c r="T68" s="48" t="e">
        <f>VLOOKUP(BASE_CONCILI12[[#This Row],[CÓD. 
SAIB]],CUSTO!#REF!,3,0)</f>
        <v>#REF!</v>
      </c>
      <c r="U68" s="48">
        <f>IFERROR(SUM(BASE_CONCILI12[[#This Row],[DIFERENÇA ATUAL]]*BASE_CONCILI12[[#This Row],[CUSTO MP (UN)]]),0)</f>
        <v>0</v>
      </c>
      <c r="V68" s="96" t="str">
        <f>IFERROR(BASE_CONCILI12[[#This Row],[30/jun]]/BASE_CONCILI12[[#This Row],[SISTEMA]],"")</f>
        <v/>
      </c>
      <c r="W68" s="48" t="str">
        <f>IFERROR(BASE_CONCILI12[[#This Row],[DIFERENÇA MÊS]]*BASE_CONCILI12[[#This Row],[CUSTO MP (UN)]],"-")</f>
        <v>-</v>
      </c>
      <c r="X68" s="49" t="s">
        <v>490</v>
      </c>
    </row>
    <row r="69" spans="1:24" x14ac:dyDescent="0.25">
      <c r="A69" s="72">
        <v>37</v>
      </c>
      <c r="B69" s="72"/>
      <c r="C69" s="2" t="s">
        <v>91</v>
      </c>
      <c r="D69" s="37" t="s">
        <v>228</v>
      </c>
      <c r="E69" s="26" t="e">
        <f>VLOOKUP(BASE_CONCILI12[[#This Row],[CÓD. 
SAIB]],CONT_ANTE!A:D,4,0)</f>
        <v>#N/A</v>
      </c>
      <c r="F69" s="26" t="e">
        <f>SUMIF(#REF!,BASE_CONCILI12[[#This Row],[CÓD. 
SAIB]],#REF!)</f>
        <v>#REF!</v>
      </c>
      <c r="G69" s="26" t="e">
        <f>SUMIF(#REF!,BASE_CONCILI12[[#This Row],[CÓD. 
SAIB]],#REF!)</f>
        <v>#REF!</v>
      </c>
      <c r="H69" s="26" t="e">
        <f>BASE_CONCILI12[[#This Row],[CONSUMO REAL]]-BASE_CONCILI12[[#This Row],[CONSUMO TEORICO]]</f>
        <v>#REF!</v>
      </c>
      <c r="I69" s="26" t="e">
        <f>SUMIF(#REF!,BASE_CONCILI12[[#This Row],[CÓD. 
SAIB]],#REF!)</f>
        <v>#REF!</v>
      </c>
      <c r="J69" s="26" t="e">
        <f>SUMIF(#REF!,BASE_CONCILI12[[#This Row],[CÓD. 
SAIB]],#REF!)</f>
        <v>#REF!</v>
      </c>
      <c r="K69" s="26" t="e">
        <f>BASE_CONCILI12[[#This Row],[30/mai]]+BASE_CONCILI12[[#This Row],[RECEBIMENTO]]-BASE_CONCILI12[[#This Row],[TRANSFERÊNCIA]]-BASE_CONCILI12[[#This Row],[CONSUMO REAL]]</f>
        <v>#N/A</v>
      </c>
      <c r="L69" s="7">
        <f>IFERROR(VLOOKUP(BASE_CONCILI12[[#This Row],[CÓD. 
SAIB]],BASE_CONTAG[[LAVRE]:[CONTAGEM FINAL]],7,0),0)</f>
        <v>0</v>
      </c>
      <c r="M69" s="7">
        <f>IFERROR(SUM(BASE_CONCILI12[[#This Row],[30/jun]]*BASE_CONCILI12[[#This Row],[CUSTO MP (UN)]]),0)</f>
        <v>0</v>
      </c>
      <c r="N69" s="7">
        <f>IFERROR(VLOOKUP(BASE_CONCILI12[[#This Row],[CÓD. 
SAIB]],BASE_CONTAG[],5,0),"")</f>
        <v>0</v>
      </c>
      <c r="O69" s="7" t="e">
        <f>SUMIF(SISTEMA!#REF!,BASE_CONCILI12[[#This Row],[CÓD. 
SAIB]],SISTEMA!#REF!)</f>
        <v>#REF!</v>
      </c>
      <c r="P69" s="30">
        <f>IFERROR(SUM(BASE_CONCILI12[[#This Row],[SISTEMA]]*BASE_CONCILI12[[#This Row],[CUSTO MP (UN)]]),0)</f>
        <v>0</v>
      </c>
      <c r="Q69" s="46" t="str">
        <f>IFERROR(VLOOKUP(BASE_CONCILI12[[#This Row],[CÓD. 
SAIB]],BASE_DIFERENÇA[],4,0),"0")</f>
        <v>0</v>
      </c>
      <c r="R69" s="75" t="e">
        <f>BASE_CONCILI12[[#This Row],[30/jun]]-BASE_CONCILI12[[#This Row],[SISTEMA]]</f>
        <v>#REF!</v>
      </c>
      <c r="S69" s="47" t="str">
        <f>IFERROR(BASE_CONCILI12[[#This Row],[DIFERENÇA ANTERIOR]]-BASE_CONCILI12[[#This Row],[DIFERENÇA ATUAL]],"-")</f>
        <v>-</v>
      </c>
      <c r="T69" s="48" t="e">
        <f>VLOOKUP(BASE_CONCILI12[[#This Row],[CÓD. 
SAIB]],CUSTO!#REF!,3,0)</f>
        <v>#REF!</v>
      </c>
      <c r="U69" s="48">
        <f>IFERROR(SUM(BASE_CONCILI12[[#This Row],[DIFERENÇA ATUAL]]*BASE_CONCILI12[[#This Row],[CUSTO MP (UN)]]),0)</f>
        <v>0</v>
      </c>
      <c r="V69" s="96" t="str">
        <f>IFERROR(BASE_CONCILI12[[#This Row],[30/jun]]/BASE_CONCILI12[[#This Row],[SISTEMA]],"")</f>
        <v/>
      </c>
      <c r="W69" s="48" t="str">
        <f>IFERROR(BASE_CONCILI12[[#This Row],[DIFERENÇA MÊS]]*BASE_CONCILI12[[#This Row],[CUSTO MP (UN)]],"-")</f>
        <v>-</v>
      </c>
      <c r="X69" s="49" t="s">
        <v>490</v>
      </c>
    </row>
    <row r="70" spans="1:24" x14ac:dyDescent="0.25">
      <c r="A70" s="72">
        <v>31785</v>
      </c>
      <c r="B70" s="72"/>
      <c r="C70" s="2" t="s">
        <v>140</v>
      </c>
      <c r="D70" s="37" t="s">
        <v>228</v>
      </c>
      <c r="E70" s="26" t="e">
        <f>VLOOKUP(BASE_CONCILI12[[#This Row],[CÓD. 
SAIB]],CONT_ANTE!A:D,4,0)</f>
        <v>#N/A</v>
      </c>
      <c r="F70" s="26" t="e">
        <f>SUMIF(#REF!,BASE_CONCILI12[[#This Row],[CÓD. 
SAIB]],#REF!)</f>
        <v>#REF!</v>
      </c>
      <c r="G70" s="26" t="e">
        <f>SUMIF(#REF!,BASE_CONCILI12[[#This Row],[CÓD. 
SAIB]],#REF!)</f>
        <v>#REF!</v>
      </c>
      <c r="H70" s="26" t="e">
        <f>BASE_CONCILI12[[#This Row],[CONSUMO REAL]]-BASE_CONCILI12[[#This Row],[CONSUMO TEORICO]]</f>
        <v>#REF!</v>
      </c>
      <c r="I70" s="26" t="e">
        <f>SUMIF(#REF!,BASE_CONCILI12[[#This Row],[CÓD. 
SAIB]],#REF!)</f>
        <v>#REF!</v>
      </c>
      <c r="J70" s="26" t="e">
        <f>SUMIF(#REF!,BASE_CONCILI12[[#This Row],[CÓD. 
SAIB]],#REF!)</f>
        <v>#REF!</v>
      </c>
      <c r="K70" s="26" t="e">
        <f>BASE_CONCILI12[[#This Row],[30/mai]]+BASE_CONCILI12[[#This Row],[RECEBIMENTO]]-BASE_CONCILI12[[#This Row],[TRANSFERÊNCIA]]-BASE_CONCILI12[[#This Row],[CONSUMO REAL]]</f>
        <v>#N/A</v>
      </c>
      <c r="L70" s="7">
        <f>IFERROR(VLOOKUP(BASE_CONCILI12[[#This Row],[CÓD. 
SAIB]],BASE_CONTAG[[LAVRE]:[CONTAGEM FINAL]],7,0),0)</f>
        <v>0</v>
      </c>
      <c r="M70" s="7">
        <f>IFERROR(SUM(BASE_CONCILI12[[#This Row],[30/jun]]*BASE_CONCILI12[[#This Row],[CUSTO MP (UN)]]),0)</f>
        <v>0</v>
      </c>
      <c r="N70" s="7">
        <f>IFERROR(VLOOKUP(BASE_CONCILI12[[#This Row],[CÓD. 
SAIB]],BASE_CONTAG[],5,0),"")</f>
        <v>0</v>
      </c>
      <c r="O70" s="7" t="e">
        <f>SUMIF(SISTEMA!#REF!,BASE_CONCILI12[[#This Row],[CÓD. 
SAIB]],SISTEMA!#REF!)</f>
        <v>#REF!</v>
      </c>
      <c r="P70" s="30">
        <f>IFERROR(SUM(BASE_CONCILI12[[#This Row],[SISTEMA]]*BASE_CONCILI12[[#This Row],[CUSTO MP (UN)]]),0)</f>
        <v>0</v>
      </c>
      <c r="Q70" s="46" t="str">
        <f>IFERROR(VLOOKUP(BASE_CONCILI12[[#This Row],[CÓD. 
SAIB]],BASE_DIFERENÇA[],4,0),"0")</f>
        <v>0</v>
      </c>
      <c r="R70" s="75" t="e">
        <f>BASE_CONCILI12[[#This Row],[30/jun]]-BASE_CONCILI12[[#This Row],[SISTEMA]]</f>
        <v>#REF!</v>
      </c>
      <c r="S70" s="47" t="str">
        <f>IFERROR(BASE_CONCILI12[[#This Row],[DIFERENÇA ANTERIOR]]-BASE_CONCILI12[[#This Row],[DIFERENÇA ATUAL]],"-")</f>
        <v>-</v>
      </c>
      <c r="T70" s="48" t="e">
        <f>VLOOKUP(BASE_CONCILI12[[#This Row],[CÓD. 
SAIB]],CUSTO!#REF!,3,0)</f>
        <v>#REF!</v>
      </c>
      <c r="U70" s="48">
        <f>IFERROR(SUM(BASE_CONCILI12[[#This Row],[DIFERENÇA ATUAL]]*BASE_CONCILI12[[#This Row],[CUSTO MP (UN)]]),0)</f>
        <v>0</v>
      </c>
      <c r="V70" s="86" t="str">
        <f>IFERROR(BASE_CONCILI12[[#This Row],[30/jun]]/BASE_CONCILI12[[#This Row],[SISTEMA]],"")</f>
        <v/>
      </c>
      <c r="W70" s="48" t="str">
        <f>IFERROR(BASE_CONCILI12[[#This Row],[DIFERENÇA MÊS]]*BASE_CONCILI12[[#This Row],[CUSTO MP (UN)]],"-")</f>
        <v>-</v>
      </c>
      <c r="X70" s="49" t="s">
        <v>490</v>
      </c>
    </row>
    <row r="71" spans="1:24" x14ac:dyDescent="0.25">
      <c r="A71" s="72">
        <v>2199</v>
      </c>
      <c r="B71" s="72"/>
      <c r="C71" s="2" t="s">
        <v>141</v>
      </c>
      <c r="D71" s="37" t="s">
        <v>228</v>
      </c>
      <c r="E71" s="26" t="e">
        <f>VLOOKUP(BASE_CONCILI12[[#This Row],[CÓD. 
SAIB]],CONT_ANTE!A:D,4,0)</f>
        <v>#N/A</v>
      </c>
      <c r="F71" s="26" t="e">
        <f>SUMIF(#REF!,BASE_CONCILI12[[#This Row],[CÓD. 
SAIB]],#REF!)</f>
        <v>#REF!</v>
      </c>
      <c r="G71" s="26" t="e">
        <f>SUMIF(#REF!,BASE_CONCILI12[[#This Row],[CÓD. 
SAIB]],#REF!)</f>
        <v>#REF!</v>
      </c>
      <c r="H71" s="26" t="e">
        <f>BASE_CONCILI12[[#This Row],[CONSUMO REAL]]-BASE_CONCILI12[[#This Row],[CONSUMO TEORICO]]</f>
        <v>#REF!</v>
      </c>
      <c r="I71" s="26" t="e">
        <f>SUMIF(#REF!,BASE_CONCILI12[[#This Row],[CÓD. 
SAIB]],#REF!)</f>
        <v>#REF!</v>
      </c>
      <c r="J71" s="26" t="e">
        <f>SUMIF(#REF!,BASE_CONCILI12[[#This Row],[CÓD. 
SAIB]],#REF!)</f>
        <v>#REF!</v>
      </c>
      <c r="K71" s="26" t="e">
        <f>BASE_CONCILI12[[#This Row],[30/mai]]+BASE_CONCILI12[[#This Row],[RECEBIMENTO]]-BASE_CONCILI12[[#This Row],[TRANSFERÊNCIA]]-BASE_CONCILI12[[#This Row],[CONSUMO REAL]]</f>
        <v>#N/A</v>
      </c>
      <c r="L71" s="7">
        <f>IFERROR(VLOOKUP(BASE_CONCILI12[[#This Row],[CÓD. 
SAIB]],BASE_CONTAG[[LAVRE]:[CONTAGEM FINAL]],7,0),0)</f>
        <v>0</v>
      </c>
      <c r="M71" s="7">
        <f>IFERROR(SUM(BASE_CONCILI12[[#This Row],[30/jun]]*BASE_CONCILI12[[#This Row],[CUSTO MP (UN)]]),0)</f>
        <v>0</v>
      </c>
      <c r="N71" s="7">
        <f>IFERROR(VLOOKUP(BASE_CONCILI12[[#This Row],[CÓD. 
SAIB]],BASE_CONTAG[],5,0),"")</f>
        <v>0</v>
      </c>
      <c r="O71" s="7" t="e">
        <f>SUMIF(SISTEMA!#REF!,BASE_CONCILI12[[#This Row],[CÓD. 
SAIB]],SISTEMA!#REF!)</f>
        <v>#REF!</v>
      </c>
      <c r="P71" s="7">
        <f>IFERROR(SUM(BASE_CONCILI12[[#This Row],[SISTEMA]]*BASE_CONCILI12[[#This Row],[CUSTO MP (UN)]]),0)</f>
        <v>0</v>
      </c>
      <c r="Q71" s="46" t="str">
        <f>IFERROR(VLOOKUP(BASE_CONCILI12[[#This Row],[CÓD. 
SAIB]],BASE_DIFERENÇA[],4,0),"0")</f>
        <v>0</v>
      </c>
      <c r="R71" s="75" t="e">
        <f>BASE_CONCILI12[[#This Row],[30/jun]]-BASE_CONCILI12[[#This Row],[SISTEMA]]</f>
        <v>#REF!</v>
      </c>
      <c r="S71" s="47" t="str">
        <f>IFERROR(BASE_CONCILI12[[#This Row],[DIFERENÇA ANTERIOR]]-BASE_CONCILI12[[#This Row],[DIFERENÇA ATUAL]],"-")</f>
        <v>-</v>
      </c>
      <c r="T71" s="48" t="e">
        <f>VLOOKUP(BASE_CONCILI12[[#This Row],[CÓD. 
SAIB]],CUSTO!#REF!,3,0)</f>
        <v>#REF!</v>
      </c>
      <c r="U71" s="51">
        <f>IFERROR(SUM(BASE_CONCILI12[[#This Row],[DIFERENÇA ATUAL]]*BASE_CONCILI12[[#This Row],[CUSTO MP (UN)]]),0)</f>
        <v>0</v>
      </c>
      <c r="V71" s="87" t="str">
        <f>IFERROR(BASE_CONCILI12[[#This Row],[30/jun]]/BASE_CONCILI12[[#This Row],[SISTEMA]],"")</f>
        <v/>
      </c>
      <c r="W71" s="52" t="str">
        <f>IFERROR(BASE_CONCILI12[[#This Row],[DIFERENÇA MÊS]]*BASE_CONCILI12[[#This Row],[CUSTO MP (UN)]],"-")</f>
        <v>-</v>
      </c>
      <c r="X71" s="49" t="s">
        <v>490</v>
      </c>
    </row>
    <row r="72" spans="1:24" x14ac:dyDescent="0.25">
      <c r="A72" s="72">
        <v>38</v>
      </c>
      <c r="B72" s="72"/>
      <c r="C72" s="2" t="s">
        <v>92</v>
      </c>
      <c r="D72" s="37" t="s">
        <v>228</v>
      </c>
      <c r="E72" s="26" t="e">
        <f>VLOOKUP(BASE_CONCILI12[[#This Row],[CÓD. 
SAIB]],CONT_ANTE!A:D,4,0)</f>
        <v>#N/A</v>
      </c>
      <c r="F72" s="26" t="e">
        <f>SUMIF(#REF!,BASE_CONCILI12[[#This Row],[CÓD. 
SAIB]],#REF!)</f>
        <v>#REF!</v>
      </c>
      <c r="G72" s="26" t="e">
        <f>SUMIF(#REF!,BASE_CONCILI12[[#This Row],[CÓD. 
SAIB]],#REF!)</f>
        <v>#REF!</v>
      </c>
      <c r="H72" s="26" t="e">
        <f>BASE_CONCILI12[[#This Row],[CONSUMO REAL]]-BASE_CONCILI12[[#This Row],[CONSUMO TEORICO]]</f>
        <v>#REF!</v>
      </c>
      <c r="I72" s="26" t="e">
        <f>SUMIF(#REF!,BASE_CONCILI12[[#This Row],[CÓD. 
SAIB]],#REF!)</f>
        <v>#REF!</v>
      </c>
      <c r="J72" s="26" t="e">
        <f>SUMIF(#REF!,BASE_CONCILI12[[#This Row],[CÓD. 
SAIB]],#REF!)</f>
        <v>#REF!</v>
      </c>
      <c r="K72" s="26" t="e">
        <f>BASE_CONCILI12[[#This Row],[30/mai]]+BASE_CONCILI12[[#This Row],[RECEBIMENTO]]-BASE_CONCILI12[[#This Row],[TRANSFERÊNCIA]]-BASE_CONCILI12[[#This Row],[CONSUMO REAL]]</f>
        <v>#N/A</v>
      </c>
      <c r="L72" s="7">
        <f>IFERROR(VLOOKUP(BASE_CONCILI12[[#This Row],[CÓD. 
SAIB]],BASE_CONTAG[[LAVRE]:[CONTAGEM FINAL]],7,0),0)</f>
        <v>0</v>
      </c>
      <c r="M72" s="7">
        <f>IFERROR(SUM(BASE_CONCILI12[[#This Row],[30/jun]]*BASE_CONCILI12[[#This Row],[CUSTO MP (UN)]]),0)</f>
        <v>0</v>
      </c>
      <c r="N72" s="7">
        <f>IFERROR(VLOOKUP(BASE_CONCILI12[[#This Row],[CÓD. 
SAIB]],BASE_CONTAG[],5,0),"")</f>
        <v>0</v>
      </c>
      <c r="O72" s="7" t="e">
        <f>SUMIF(SISTEMA!#REF!,BASE_CONCILI12[[#This Row],[CÓD. 
SAIB]],SISTEMA!#REF!)</f>
        <v>#REF!</v>
      </c>
      <c r="P72" s="30">
        <f>IFERROR(SUM(BASE_CONCILI12[[#This Row],[SISTEMA]]*BASE_CONCILI12[[#This Row],[CUSTO MP (UN)]]),0)</f>
        <v>0</v>
      </c>
      <c r="Q72" s="46" t="str">
        <f>IFERROR(VLOOKUP(BASE_CONCILI12[[#This Row],[CÓD. 
SAIB]],BASE_DIFERENÇA[],4,0),"0")</f>
        <v>0</v>
      </c>
      <c r="R72" s="75" t="e">
        <f>BASE_CONCILI12[[#This Row],[30/jun]]-BASE_CONCILI12[[#This Row],[SISTEMA]]</f>
        <v>#REF!</v>
      </c>
      <c r="S72" s="47" t="str">
        <f>IFERROR(BASE_CONCILI12[[#This Row],[DIFERENÇA ANTERIOR]]-BASE_CONCILI12[[#This Row],[DIFERENÇA ATUAL]],"-")</f>
        <v>-</v>
      </c>
      <c r="T72" s="48" t="e">
        <f>VLOOKUP(BASE_CONCILI12[[#This Row],[CÓD. 
SAIB]],CUSTO!#REF!,3,0)</f>
        <v>#REF!</v>
      </c>
      <c r="U72" s="48">
        <f>IFERROR(SUM(BASE_CONCILI12[[#This Row],[DIFERENÇA ATUAL]]*BASE_CONCILI12[[#This Row],[CUSTO MP (UN)]]),0)</f>
        <v>0</v>
      </c>
      <c r="V72" s="86" t="str">
        <f>IFERROR(BASE_CONCILI12[[#This Row],[30/jun]]/BASE_CONCILI12[[#This Row],[SISTEMA]],"")</f>
        <v/>
      </c>
      <c r="W72" s="48" t="str">
        <f>IFERROR(BASE_CONCILI12[[#This Row],[DIFERENÇA MÊS]]*BASE_CONCILI12[[#This Row],[CUSTO MP (UN)]],"-")</f>
        <v>-</v>
      </c>
      <c r="X72" s="49" t="s">
        <v>490</v>
      </c>
    </row>
    <row r="73" spans="1:24" x14ac:dyDescent="0.25">
      <c r="A73" s="72">
        <v>32718</v>
      </c>
      <c r="B73" s="72"/>
      <c r="C73" s="2" t="s">
        <v>466</v>
      </c>
      <c r="D73" s="37" t="s">
        <v>469</v>
      </c>
      <c r="E73" s="26" t="e">
        <f>VLOOKUP(BASE_CONCILI12[[#This Row],[CÓD. 
SAIB]],CONT_ANTE!A:D,4,0)</f>
        <v>#N/A</v>
      </c>
      <c r="F73" s="26" t="e">
        <f>SUMIF(#REF!,BASE_CONCILI12[[#This Row],[CÓD. 
SAIB]],#REF!)</f>
        <v>#REF!</v>
      </c>
      <c r="G73" s="26" t="e">
        <f>SUMIF(#REF!,BASE_CONCILI12[[#This Row],[CÓD. 
SAIB]],#REF!)</f>
        <v>#REF!</v>
      </c>
      <c r="H73" s="26" t="e">
        <f>BASE_CONCILI12[[#This Row],[CONSUMO REAL]]-BASE_CONCILI12[[#This Row],[CONSUMO TEORICO]]</f>
        <v>#REF!</v>
      </c>
      <c r="I73" s="26" t="e">
        <f>SUMIF(#REF!,BASE_CONCILI12[[#This Row],[CÓD. 
SAIB]],#REF!)</f>
        <v>#REF!</v>
      </c>
      <c r="J73" s="26" t="e">
        <f>SUMIF(#REF!,BASE_CONCILI12[[#This Row],[CÓD. 
SAIB]],#REF!)</f>
        <v>#REF!</v>
      </c>
      <c r="K73" s="26" t="e">
        <f>BASE_CONCILI12[[#This Row],[30/mai]]+BASE_CONCILI12[[#This Row],[RECEBIMENTO]]-BASE_CONCILI12[[#This Row],[TRANSFERÊNCIA]]-BASE_CONCILI12[[#This Row],[CONSUMO REAL]]</f>
        <v>#N/A</v>
      </c>
      <c r="L73" s="7">
        <f>IFERROR(VLOOKUP(BASE_CONCILI12[[#This Row],[CÓD. 
SAIB]],BASE_CONTAG[[LAVRE]:[CONTAGEM FINAL]],7,0),0)</f>
        <v>0</v>
      </c>
      <c r="M73" s="7">
        <f>IFERROR(SUM(BASE_CONCILI12[[#This Row],[30/jun]]*BASE_CONCILI12[[#This Row],[CUSTO MP (UN)]]),0)</f>
        <v>0</v>
      </c>
      <c r="N73" s="7">
        <f>IFERROR(VLOOKUP(BASE_CONCILI12[[#This Row],[CÓD. 
SAIB]],BASE_CONTAG[],5,0),"")</f>
        <v>0</v>
      </c>
      <c r="O73" s="7" t="e">
        <f>SUMIF(SISTEMA!#REF!,BASE_CONCILI12[[#This Row],[CÓD. 
SAIB]],SISTEMA!#REF!)</f>
        <v>#REF!</v>
      </c>
      <c r="P73" s="30">
        <f>IFERROR(SUM(BASE_CONCILI12[[#This Row],[SISTEMA]]*BASE_CONCILI12[[#This Row],[CUSTO MP (UN)]]),0)</f>
        <v>0</v>
      </c>
      <c r="Q73" s="46" t="str">
        <f>IFERROR(VLOOKUP(BASE_CONCILI12[[#This Row],[CÓD. 
SAIB]],BASE_DIFERENÇA[],4,0),"0")</f>
        <v>0</v>
      </c>
      <c r="R73" s="75" t="e">
        <f>BASE_CONCILI12[[#This Row],[30/jun]]-BASE_CONCILI12[[#This Row],[SISTEMA]]</f>
        <v>#REF!</v>
      </c>
      <c r="S73" s="47" t="str">
        <f>IFERROR(BASE_CONCILI12[[#This Row],[DIFERENÇA ANTERIOR]]-BASE_CONCILI12[[#This Row],[DIFERENÇA ATUAL]],"-")</f>
        <v>-</v>
      </c>
      <c r="T73" s="48">
        <v>14.5</v>
      </c>
      <c r="U73" s="48">
        <f>IFERROR(SUM(BASE_CONCILI12[[#This Row],[DIFERENÇA ATUAL]]*BASE_CONCILI12[[#This Row],[CUSTO MP (UN)]]),0)</f>
        <v>0</v>
      </c>
      <c r="V73" s="86" t="str">
        <f>IFERROR(BASE_CONCILI12[[#This Row],[30/jun]]/BASE_CONCILI12[[#This Row],[SISTEMA]],"")</f>
        <v/>
      </c>
      <c r="W73" s="48" t="str">
        <f>IFERROR(BASE_CONCILI12[[#This Row],[DIFERENÇA MÊS]]*BASE_CONCILI12[[#This Row],[CUSTO MP (UN)]],"-")</f>
        <v>-</v>
      </c>
      <c r="X73" s="49" t="s">
        <v>490</v>
      </c>
    </row>
    <row r="74" spans="1:24" x14ac:dyDescent="0.25">
      <c r="A74" s="72">
        <v>1768</v>
      </c>
      <c r="B74" s="72"/>
      <c r="C74" s="2" t="s">
        <v>5</v>
      </c>
      <c r="D74" s="37" t="s">
        <v>220</v>
      </c>
      <c r="E74" s="26" t="e">
        <f>VLOOKUP(BASE_CONCILI12[[#This Row],[CÓD. 
SAIB]],CONT_ANTE!A:D,4,0)</f>
        <v>#N/A</v>
      </c>
      <c r="F74" s="26" t="e">
        <f>SUMIF(#REF!,BASE_CONCILI12[[#This Row],[CÓD. 
SAIB]],#REF!)</f>
        <v>#REF!</v>
      </c>
      <c r="G74" s="26" t="e">
        <f>SUMIF(#REF!,BASE_CONCILI12[[#This Row],[CÓD. 
SAIB]],#REF!)</f>
        <v>#REF!</v>
      </c>
      <c r="H74" s="26" t="e">
        <f>BASE_CONCILI12[[#This Row],[CONSUMO REAL]]-BASE_CONCILI12[[#This Row],[CONSUMO TEORICO]]</f>
        <v>#REF!</v>
      </c>
      <c r="I74" s="26" t="e">
        <f>SUMIF(#REF!,BASE_CONCILI12[[#This Row],[CÓD. 
SAIB]],#REF!)</f>
        <v>#REF!</v>
      </c>
      <c r="J74" s="26" t="e">
        <f>SUMIF(#REF!,BASE_CONCILI12[[#This Row],[CÓD. 
SAIB]],#REF!)</f>
        <v>#REF!</v>
      </c>
      <c r="K74" s="26" t="e">
        <f>BASE_CONCILI12[[#This Row],[30/mai]]+BASE_CONCILI12[[#This Row],[RECEBIMENTO]]-BASE_CONCILI12[[#This Row],[TRANSFERÊNCIA]]-BASE_CONCILI12[[#This Row],[CONSUMO REAL]]</f>
        <v>#N/A</v>
      </c>
      <c r="L74" s="7">
        <f>IFERROR(VLOOKUP(BASE_CONCILI12[[#This Row],[CÓD. 
SAIB]],BASE_CONTAG[[LAVRE]:[CONTAGEM FINAL]],7,0),0)</f>
        <v>0</v>
      </c>
      <c r="M74" s="7">
        <f>IFERROR(SUM(BASE_CONCILI12[[#This Row],[30/jun]]*BASE_CONCILI12[[#This Row],[CUSTO MP (UN)]]),0)</f>
        <v>0</v>
      </c>
      <c r="N74" s="7">
        <f>IFERROR(VLOOKUP(BASE_CONCILI12[[#This Row],[CÓD. 
SAIB]],BASE_CONTAG[],5,0),"")</f>
        <v>0</v>
      </c>
      <c r="O74" s="7" t="e">
        <f>SUMIF(SISTEMA!#REF!,BASE_CONCILI12[[#This Row],[CÓD. 
SAIB]],SISTEMA!#REF!)</f>
        <v>#REF!</v>
      </c>
      <c r="P74" s="30">
        <f>IFERROR(SUM(BASE_CONCILI12[[#This Row],[SISTEMA]]*BASE_CONCILI12[[#This Row],[CUSTO MP (UN)]]),0)</f>
        <v>0</v>
      </c>
      <c r="Q74" s="46" t="str">
        <f>IFERROR(VLOOKUP(BASE_CONCILI12[[#This Row],[CÓD. 
SAIB]],BASE_DIFERENÇA[],4,0),"0")</f>
        <v>0</v>
      </c>
      <c r="R74" s="75" t="e">
        <f>BASE_CONCILI12[[#This Row],[30/jun]]-BASE_CONCILI12[[#This Row],[SISTEMA]]</f>
        <v>#REF!</v>
      </c>
      <c r="S74" s="47" t="str">
        <f>IFERROR(BASE_CONCILI12[[#This Row],[DIFERENÇA ANTERIOR]]-BASE_CONCILI12[[#This Row],[DIFERENÇA ATUAL]],"-")</f>
        <v>-</v>
      </c>
      <c r="T74" s="48" t="e">
        <f>VLOOKUP(BASE_CONCILI12[[#This Row],[CÓD. 
SAIB]],CUSTO!#REF!,3,0)</f>
        <v>#REF!</v>
      </c>
      <c r="U74" s="48">
        <f>IFERROR(SUM(BASE_CONCILI12[[#This Row],[DIFERENÇA ATUAL]]*BASE_CONCILI12[[#This Row],[CUSTO MP (UN)]]),0)</f>
        <v>0</v>
      </c>
      <c r="V74" s="86" t="str">
        <f>IFERROR(BASE_CONCILI12[[#This Row],[30/jun]]/BASE_CONCILI12[[#This Row],[SISTEMA]],"")</f>
        <v/>
      </c>
      <c r="W74" s="48" t="str">
        <f>IFERROR(BASE_CONCILI12[[#This Row],[DIFERENÇA MÊS]]*BASE_CONCILI12[[#This Row],[CUSTO MP (UN)]],"-")</f>
        <v>-</v>
      </c>
      <c r="X74" s="49" t="s">
        <v>490</v>
      </c>
    </row>
    <row r="75" spans="1:24" x14ac:dyDescent="0.25">
      <c r="A75" s="72">
        <v>32420</v>
      </c>
      <c r="B75" s="72"/>
      <c r="C75" s="2" t="s">
        <v>320</v>
      </c>
      <c r="D75" s="37" t="s">
        <v>220</v>
      </c>
      <c r="E75" s="53" t="e">
        <f>VLOOKUP(BASE_CONCILI12[[#This Row],[CÓD. 
SAIB]],CONT_ANTE!A:D,4,0)</f>
        <v>#N/A</v>
      </c>
      <c r="F75" s="53" t="e">
        <f>SUMIF(#REF!,BASE_CONCILI12[[#This Row],[CÓD. 
SAIB]],#REF!)</f>
        <v>#REF!</v>
      </c>
      <c r="G75" s="53" t="e">
        <f>SUMIF(#REF!,BASE_CONCILI12[[#This Row],[CÓD. 
SAIB]],#REF!)</f>
        <v>#REF!</v>
      </c>
      <c r="H75" s="53" t="e">
        <f>BASE_CONCILI12[[#This Row],[CONSUMO REAL]]-BASE_CONCILI12[[#This Row],[CONSUMO TEORICO]]</f>
        <v>#REF!</v>
      </c>
      <c r="I75" s="53" t="e">
        <f>SUMIF(#REF!,BASE_CONCILI12[[#This Row],[CÓD. 
SAIB]],#REF!)</f>
        <v>#REF!</v>
      </c>
      <c r="J75" s="53" t="e">
        <f>SUMIF(#REF!,BASE_CONCILI12[[#This Row],[CÓD. 
SAIB]],#REF!)</f>
        <v>#REF!</v>
      </c>
      <c r="K75" s="53" t="e">
        <f>BASE_CONCILI12[[#This Row],[30/mai]]+BASE_CONCILI12[[#This Row],[RECEBIMENTO]]-BASE_CONCILI12[[#This Row],[TRANSFERÊNCIA]]-BASE_CONCILI12[[#This Row],[CONSUMO REAL]]</f>
        <v>#N/A</v>
      </c>
      <c r="L75" s="54">
        <f>IFERROR(VLOOKUP(BASE_CONCILI12[[#This Row],[CÓD. 
SAIB]],BASE_CONTAG[[LAVRE]:[CONTAGEM FINAL]],7,0),0)</f>
        <v>0</v>
      </c>
      <c r="M75" s="54">
        <f>IFERROR(SUM(BASE_CONCILI12[[#This Row],[30/jun]]*BASE_CONCILI12[[#This Row],[CUSTO MP (UN)]]),0)</f>
        <v>0</v>
      </c>
      <c r="N75" s="54">
        <f>IFERROR(VLOOKUP(BASE_CONCILI12[[#This Row],[CÓD. 
SAIB]],BASE_CONTAG[],5,0),"")</f>
        <v>0</v>
      </c>
      <c r="O75" s="7" t="e">
        <f>SUMIF(SISTEMA!#REF!,BASE_CONCILI12[[#This Row],[CÓD. 
SAIB]],SISTEMA!#REF!)</f>
        <v>#REF!</v>
      </c>
      <c r="P75" s="56">
        <f>IFERROR(SUM(BASE_CONCILI12[[#This Row],[SISTEMA]]*BASE_CONCILI12[[#This Row],[CUSTO MP (UN)]]),0)</f>
        <v>0</v>
      </c>
      <c r="Q75" s="46" t="str">
        <f>IFERROR(VLOOKUP(BASE_CONCILI12[[#This Row],[CÓD. 
SAIB]],BASE_DIFERENÇA[],4,0),"0")</f>
        <v>0</v>
      </c>
      <c r="R75" s="76" t="e">
        <f>BASE_CONCILI12[[#This Row],[30/jun]]-BASE_CONCILI12[[#This Row],[SISTEMA]]</f>
        <v>#REF!</v>
      </c>
      <c r="S75" s="47" t="str">
        <f>IFERROR(BASE_CONCILI12[[#This Row],[DIFERENÇA ANTERIOR]]-BASE_CONCILI12[[#This Row],[DIFERENÇA ATUAL]],"-")</f>
        <v>-</v>
      </c>
      <c r="T75" s="48" t="e">
        <f>VLOOKUP(BASE_CONCILI12[[#This Row],[CÓD. 
SAIB]],CUSTO!#REF!,3,0)</f>
        <v>#REF!</v>
      </c>
      <c r="U75" s="57">
        <f>IFERROR(SUM(BASE_CONCILI12[[#This Row],[DIFERENÇA ATUAL]]*BASE_CONCILI12[[#This Row],[CUSTO MP (UN)]]),0)</f>
        <v>0</v>
      </c>
      <c r="V75" s="89" t="str">
        <f>IFERROR(BASE_CONCILI12[[#This Row],[30/jun]]/BASE_CONCILI12[[#This Row],[SISTEMA]],"")</f>
        <v/>
      </c>
      <c r="W75" s="48" t="str">
        <f>IFERROR(BASE_CONCILI12[[#This Row],[DIFERENÇA MÊS]]*BASE_CONCILI12[[#This Row],[CUSTO MP (UN)]],"-")</f>
        <v>-</v>
      </c>
      <c r="X75" s="49" t="s">
        <v>490</v>
      </c>
    </row>
    <row r="76" spans="1:24" x14ac:dyDescent="0.25">
      <c r="A76" s="72">
        <v>2205</v>
      </c>
      <c r="B76" s="72"/>
      <c r="C76" s="2" t="s">
        <v>133</v>
      </c>
      <c r="D76" s="37" t="s">
        <v>220</v>
      </c>
      <c r="E76" s="26" t="e">
        <f>VLOOKUP(BASE_CONCILI12[[#This Row],[CÓD. 
SAIB]],CONT_ANTE!A:D,4,0)</f>
        <v>#N/A</v>
      </c>
      <c r="F76" s="26" t="e">
        <f>SUMIF(#REF!,BASE_CONCILI12[[#This Row],[CÓD. 
SAIB]],#REF!)</f>
        <v>#REF!</v>
      </c>
      <c r="G76" s="26" t="e">
        <f>SUMIF(#REF!,BASE_CONCILI12[[#This Row],[CÓD. 
SAIB]],#REF!)</f>
        <v>#REF!</v>
      </c>
      <c r="H76" s="26" t="e">
        <f>BASE_CONCILI12[[#This Row],[CONSUMO REAL]]-BASE_CONCILI12[[#This Row],[CONSUMO TEORICO]]</f>
        <v>#REF!</v>
      </c>
      <c r="I76" s="26" t="e">
        <f>SUMIF(#REF!,BASE_CONCILI12[[#This Row],[CÓD. 
SAIB]],#REF!)</f>
        <v>#REF!</v>
      </c>
      <c r="J76" s="26" t="e">
        <f>SUMIF(#REF!,BASE_CONCILI12[[#This Row],[CÓD. 
SAIB]],#REF!)</f>
        <v>#REF!</v>
      </c>
      <c r="K76" s="26" t="e">
        <f>BASE_CONCILI12[[#This Row],[30/mai]]+BASE_CONCILI12[[#This Row],[RECEBIMENTO]]-BASE_CONCILI12[[#This Row],[TRANSFERÊNCIA]]-BASE_CONCILI12[[#This Row],[CONSUMO REAL]]</f>
        <v>#N/A</v>
      </c>
      <c r="L76" s="7">
        <f>IFERROR(VLOOKUP(BASE_CONCILI12[[#This Row],[CÓD. 
SAIB]],BASE_CONTAG[[LAVRE]:[CONTAGEM FINAL]],7,0),0)</f>
        <v>3600</v>
      </c>
      <c r="M76" s="7">
        <f>IFERROR(SUM(BASE_CONCILI12[[#This Row],[30/jun]]*BASE_CONCILI12[[#This Row],[CUSTO MP (UN)]]),0)</f>
        <v>0</v>
      </c>
      <c r="N76" s="7">
        <f>IFERROR(VLOOKUP(BASE_CONCILI12[[#This Row],[CÓD. 
SAIB]],BASE_CONTAG[],5,0),"")</f>
        <v>3600</v>
      </c>
      <c r="O76" s="7" t="e">
        <f>SUMIF(SISTEMA!#REF!,BASE_CONCILI12[[#This Row],[CÓD. 
SAIB]],SISTEMA!#REF!)</f>
        <v>#REF!</v>
      </c>
      <c r="P76" s="30">
        <f>IFERROR(SUM(BASE_CONCILI12[[#This Row],[SISTEMA]]*BASE_CONCILI12[[#This Row],[CUSTO MP (UN)]]),0)</f>
        <v>0</v>
      </c>
      <c r="Q76" s="46" t="str">
        <f>IFERROR(VLOOKUP(BASE_CONCILI12[[#This Row],[CÓD. 
SAIB]],BASE_DIFERENÇA[],4,0),"0")</f>
        <v>0</v>
      </c>
      <c r="R76" s="75" t="e">
        <f>BASE_CONCILI12[[#This Row],[30/jun]]-BASE_CONCILI12[[#This Row],[SISTEMA]]</f>
        <v>#REF!</v>
      </c>
      <c r="S76" s="47" t="str">
        <f>IFERROR(BASE_CONCILI12[[#This Row],[DIFERENÇA ANTERIOR]]-BASE_CONCILI12[[#This Row],[DIFERENÇA ATUAL]],"-")</f>
        <v>-</v>
      </c>
      <c r="T76" s="48" t="e">
        <f>VLOOKUP(BASE_CONCILI12[[#This Row],[CÓD. 
SAIB]],CUSTO!#REF!,3,0)</f>
        <v>#REF!</v>
      </c>
      <c r="U76" s="48">
        <f>IFERROR(SUM(BASE_CONCILI12[[#This Row],[DIFERENÇA ATUAL]]*BASE_CONCILI12[[#This Row],[CUSTO MP (UN)]]),0)</f>
        <v>0</v>
      </c>
      <c r="V76" s="86" t="str">
        <f>IFERROR(BASE_CONCILI12[[#This Row],[30/jun]]/BASE_CONCILI12[[#This Row],[SISTEMA]],"")</f>
        <v/>
      </c>
      <c r="W76" s="48" t="str">
        <f>IFERROR(BASE_CONCILI12[[#This Row],[DIFERENÇA MÊS]]*BASE_CONCILI12[[#This Row],[CUSTO MP (UN)]],"-")</f>
        <v>-</v>
      </c>
      <c r="X76" s="49" t="s">
        <v>490</v>
      </c>
    </row>
    <row r="77" spans="1:24" x14ac:dyDescent="0.25">
      <c r="A77" s="72">
        <v>2092</v>
      </c>
      <c r="B77" s="72"/>
      <c r="C77" s="2" t="s">
        <v>176</v>
      </c>
      <c r="D77" s="37" t="s">
        <v>220</v>
      </c>
      <c r="E77" s="26" t="e">
        <f>VLOOKUP(BASE_CONCILI12[[#This Row],[CÓD. 
SAIB]],CONT_ANTE!A:D,4,0)</f>
        <v>#N/A</v>
      </c>
      <c r="F77" s="26" t="e">
        <f>SUMIF(#REF!,BASE_CONCILI12[[#This Row],[CÓD. 
SAIB]],#REF!)</f>
        <v>#REF!</v>
      </c>
      <c r="G77" s="26" t="e">
        <f>SUMIF(#REF!,BASE_CONCILI12[[#This Row],[CÓD. 
SAIB]],#REF!)</f>
        <v>#REF!</v>
      </c>
      <c r="H77" s="26" t="e">
        <f>BASE_CONCILI12[[#This Row],[CONSUMO REAL]]-BASE_CONCILI12[[#This Row],[CONSUMO TEORICO]]</f>
        <v>#REF!</v>
      </c>
      <c r="I77" s="26" t="e">
        <f>SUMIF(#REF!,BASE_CONCILI12[[#This Row],[CÓD. 
SAIB]],#REF!)</f>
        <v>#REF!</v>
      </c>
      <c r="J77" s="26" t="e">
        <f>SUMIF(#REF!,BASE_CONCILI12[[#This Row],[CÓD. 
SAIB]],#REF!)</f>
        <v>#REF!</v>
      </c>
      <c r="K77" s="26" t="e">
        <f>BASE_CONCILI12[[#This Row],[30/mai]]+BASE_CONCILI12[[#This Row],[RECEBIMENTO]]-BASE_CONCILI12[[#This Row],[TRANSFERÊNCIA]]-BASE_CONCILI12[[#This Row],[CONSUMO REAL]]</f>
        <v>#N/A</v>
      </c>
      <c r="L77" s="7">
        <f>IFERROR(VLOOKUP(BASE_CONCILI12[[#This Row],[CÓD. 
SAIB]],BASE_CONTAG[[LAVRE]:[CONTAGEM FINAL]],7,0),0)</f>
        <v>5000</v>
      </c>
      <c r="M77" s="7">
        <f>IFERROR(SUM(BASE_CONCILI12[[#This Row],[30/jun]]*BASE_CONCILI12[[#This Row],[CUSTO MP (UN)]]),0)</f>
        <v>0</v>
      </c>
      <c r="N77" s="7">
        <f>IFERROR(VLOOKUP(BASE_CONCILI12[[#This Row],[CÓD. 
SAIB]],BASE_CONTAG[],5,0),"")</f>
        <v>5000</v>
      </c>
      <c r="O77" s="7" t="e">
        <f>SUMIF(SISTEMA!#REF!,BASE_CONCILI12[[#This Row],[CÓD. 
SAIB]],SISTEMA!#REF!)</f>
        <v>#REF!</v>
      </c>
      <c r="P77" s="30">
        <f>IFERROR(SUM(BASE_CONCILI12[[#This Row],[SISTEMA]]*BASE_CONCILI12[[#This Row],[CUSTO MP (UN)]]),0)</f>
        <v>0</v>
      </c>
      <c r="Q77" s="46" t="str">
        <f>IFERROR(VLOOKUP(BASE_CONCILI12[[#This Row],[CÓD. 
SAIB]],BASE_DIFERENÇA[],4,0),"0")</f>
        <v>0</v>
      </c>
      <c r="R77" s="75" t="e">
        <f>BASE_CONCILI12[[#This Row],[30/jun]]-BASE_CONCILI12[[#This Row],[SISTEMA]]</f>
        <v>#REF!</v>
      </c>
      <c r="S77" s="47" t="str">
        <f>IFERROR(BASE_CONCILI12[[#This Row],[DIFERENÇA ANTERIOR]]-BASE_CONCILI12[[#This Row],[DIFERENÇA ATUAL]],"-")</f>
        <v>-</v>
      </c>
      <c r="T77" s="48" t="e">
        <f>VLOOKUP(BASE_CONCILI12[[#This Row],[CÓD. 
SAIB]],CUSTO!#REF!,3,0)</f>
        <v>#REF!</v>
      </c>
      <c r="U77" s="48">
        <f>IFERROR(SUM(BASE_CONCILI12[[#This Row],[DIFERENÇA ATUAL]]*BASE_CONCILI12[[#This Row],[CUSTO MP (UN)]]),0)</f>
        <v>0</v>
      </c>
      <c r="V77" s="96" t="str">
        <f>IFERROR(BASE_CONCILI12[[#This Row],[30/jun]]/BASE_CONCILI12[[#This Row],[SISTEMA]],"")</f>
        <v/>
      </c>
      <c r="W77" s="48" t="str">
        <f>IFERROR(BASE_CONCILI12[[#This Row],[DIFERENÇA MÊS]]*BASE_CONCILI12[[#This Row],[CUSTO MP (UN)]],"-")</f>
        <v>-</v>
      </c>
      <c r="X77" s="49" t="s">
        <v>490</v>
      </c>
    </row>
    <row r="78" spans="1:24" x14ac:dyDescent="0.25">
      <c r="A78" s="72">
        <v>2206</v>
      </c>
      <c r="B78" s="72"/>
      <c r="C78" s="2" t="s">
        <v>201</v>
      </c>
      <c r="D78" s="37" t="s">
        <v>220</v>
      </c>
      <c r="E78" s="26" t="e">
        <f>VLOOKUP(BASE_CONCILI12[[#This Row],[CÓD. 
SAIB]],CONT_ANTE!A:D,4,0)</f>
        <v>#N/A</v>
      </c>
      <c r="F78" s="26" t="e">
        <f>SUMIF(#REF!,BASE_CONCILI12[[#This Row],[CÓD. 
SAIB]],#REF!)</f>
        <v>#REF!</v>
      </c>
      <c r="G78" s="26" t="e">
        <f>SUMIF(#REF!,BASE_CONCILI12[[#This Row],[CÓD. 
SAIB]],#REF!)</f>
        <v>#REF!</v>
      </c>
      <c r="H78" s="26" t="e">
        <f>BASE_CONCILI12[[#This Row],[CONSUMO REAL]]-BASE_CONCILI12[[#This Row],[CONSUMO TEORICO]]</f>
        <v>#REF!</v>
      </c>
      <c r="I78" s="26" t="e">
        <f>SUMIF(#REF!,BASE_CONCILI12[[#This Row],[CÓD. 
SAIB]],#REF!)</f>
        <v>#REF!</v>
      </c>
      <c r="J78" s="26" t="e">
        <f>SUMIF(#REF!,BASE_CONCILI12[[#This Row],[CÓD. 
SAIB]],#REF!)</f>
        <v>#REF!</v>
      </c>
      <c r="K78" s="26" t="e">
        <f>BASE_CONCILI12[[#This Row],[30/mai]]+BASE_CONCILI12[[#This Row],[RECEBIMENTO]]-BASE_CONCILI12[[#This Row],[TRANSFERÊNCIA]]-BASE_CONCILI12[[#This Row],[CONSUMO REAL]]</f>
        <v>#N/A</v>
      </c>
      <c r="L78" s="7">
        <f>IFERROR(VLOOKUP(BASE_CONCILI12[[#This Row],[CÓD. 
SAIB]],BASE_CONTAG[[LAVRE]:[CONTAGEM FINAL]],7,0),0)</f>
        <v>0</v>
      </c>
      <c r="M78" s="7">
        <f>IFERROR(SUM(BASE_CONCILI12[[#This Row],[30/jun]]*BASE_CONCILI12[[#This Row],[CUSTO MP (UN)]]),0)</f>
        <v>0</v>
      </c>
      <c r="N78" s="7">
        <f>IFERROR(VLOOKUP(BASE_CONCILI12[[#This Row],[CÓD. 
SAIB]],BASE_CONTAG[],5,0),"")</f>
        <v>0</v>
      </c>
      <c r="O78" s="7" t="e">
        <f>SUMIF(SISTEMA!#REF!,BASE_CONCILI12[[#This Row],[CÓD. 
SAIB]],SISTEMA!#REF!)</f>
        <v>#REF!</v>
      </c>
      <c r="P78" s="30">
        <f>IFERROR(SUM(BASE_CONCILI12[[#This Row],[SISTEMA]]*BASE_CONCILI12[[#This Row],[CUSTO MP (UN)]]),0)</f>
        <v>0</v>
      </c>
      <c r="Q78" s="46" t="str">
        <f>IFERROR(VLOOKUP(BASE_CONCILI12[[#This Row],[CÓD. 
SAIB]],BASE_DIFERENÇA[],4,0),"0")</f>
        <v>0</v>
      </c>
      <c r="R78" s="75" t="e">
        <f>BASE_CONCILI12[[#This Row],[30/jun]]-BASE_CONCILI12[[#This Row],[SISTEMA]]</f>
        <v>#REF!</v>
      </c>
      <c r="S78" s="47" t="str">
        <f>IFERROR(BASE_CONCILI12[[#This Row],[DIFERENÇA ANTERIOR]]-BASE_CONCILI12[[#This Row],[DIFERENÇA ATUAL]],"-")</f>
        <v>-</v>
      </c>
      <c r="T78" s="48" t="e">
        <f>VLOOKUP(BASE_CONCILI12[[#This Row],[CÓD. 
SAIB]],CUSTO!#REF!,3,0)</f>
        <v>#REF!</v>
      </c>
      <c r="U78" s="48">
        <f>IFERROR(SUM(BASE_CONCILI12[[#This Row],[DIFERENÇA ATUAL]]*BASE_CONCILI12[[#This Row],[CUSTO MP (UN)]]),0)</f>
        <v>0</v>
      </c>
      <c r="V78" s="86" t="str">
        <f>IFERROR(BASE_CONCILI12[[#This Row],[30/jun]]/BASE_CONCILI12[[#This Row],[SISTEMA]],"")</f>
        <v/>
      </c>
      <c r="W78" s="48" t="str">
        <f>IFERROR(BASE_CONCILI12[[#This Row],[DIFERENÇA MÊS]]*BASE_CONCILI12[[#This Row],[CUSTO MP (UN)]],"-")</f>
        <v>-</v>
      </c>
      <c r="X78" s="49" t="s">
        <v>533</v>
      </c>
    </row>
    <row r="79" spans="1:24" x14ac:dyDescent="0.25">
      <c r="A79" s="72">
        <v>1770</v>
      </c>
      <c r="B79" s="72"/>
      <c r="C79" s="2" t="s">
        <v>102</v>
      </c>
      <c r="D79" s="37" t="s">
        <v>220</v>
      </c>
      <c r="E79" s="26" t="e">
        <f>VLOOKUP(BASE_CONCILI12[[#This Row],[CÓD. 
SAIB]],CONT_ANTE!A:D,4,0)</f>
        <v>#N/A</v>
      </c>
      <c r="F79" s="26" t="e">
        <f>SUMIF(#REF!,BASE_CONCILI12[[#This Row],[CÓD. 
SAIB]],#REF!)</f>
        <v>#REF!</v>
      </c>
      <c r="G79" s="26" t="e">
        <f>SUMIF(#REF!,BASE_CONCILI12[[#This Row],[CÓD. 
SAIB]],#REF!)</f>
        <v>#REF!</v>
      </c>
      <c r="H79" s="26" t="e">
        <f>BASE_CONCILI12[[#This Row],[CONSUMO REAL]]-BASE_CONCILI12[[#This Row],[CONSUMO TEORICO]]</f>
        <v>#REF!</v>
      </c>
      <c r="I79" s="26" t="e">
        <f>SUMIF(#REF!,BASE_CONCILI12[[#This Row],[CÓD. 
SAIB]],#REF!)</f>
        <v>#REF!</v>
      </c>
      <c r="J79" s="26" t="e">
        <f>SUMIF(#REF!,BASE_CONCILI12[[#This Row],[CÓD. 
SAIB]],#REF!)</f>
        <v>#REF!</v>
      </c>
      <c r="K79" s="26" t="e">
        <f>BASE_CONCILI12[[#This Row],[30/mai]]+BASE_CONCILI12[[#This Row],[RECEBIMENTO]]-BASE_CONCILI12[[#This Row],[TRANSFERÊNCIA]]-BASE_CONCILI12[[#This Row],[CONSUMO REAL]]</f>
        <v>#N/A</v>
      </c>
      <c r="L79" s="7">
        <f>IFERROR(VLOOKUP(BASE_CONCILI12[[#This Row],[CÓD. 
SAIB]],BASE_CONTAG[[LAVRE]:[CONTAGEM FINAL]],7,0),0)</f>
        <v>0</v>
      </c>
      <c r="M79" s="7">
        <f>IFERROR(SUM(BASE_CONCILI12[[#This Row],[30/jun]]*BASE_CONCILI12[[#This Row],[CUSTO MP (UN)]]),0)</f>
        <v>0</v>
      </c>
      <c r="N79" s="7">
        <f>IFERROR(VLOOKUP(BASE_CONCILI12[[#This Row],[CÓD. 
SAIB]],BASE_CONTAG[],5,0),"")</f>
        <v>0</v>
      </c>
      <c r="O79" s="7" t="e">
        <f>SUMIF(SISTEMA!#REF!,BASE_CONCILI12[[#This Row],[CÓD. 
SAIB]],SISTEMA!#REF!)</f>
        <v>#REF!</v>
      </c>
      <c r="P79" s="30">
        <f>IFERROR(SUM(BASE_CONCILI12[[#This Row],[SISTEMA]]*BASE_CONCILI12[[#This Row],[CUSTO MP (UN)]]),0)</f>
        <v>0</v>
      </c>
      <c r="Q79" s="46" t="str">
        <f>IFERROR(VLOOKUP(BASE_CONCILI12[[#This Row],[CÓD. 
SAIB]],BASE_DIFERENÇA[],4,0),"0")</f>
        <v>0</v>
      </c>
      <c r="R79" s="75" t="e">
        <f>BASE_CONCILI12[[#This Row],[30/jun]]-BASE_CONCILI12[[#This Row],[SISTEMA]]</f>
        <v>#REF!</v>
      </c>
      <c r="S79" s="47" t="str">
        <f>IFERROR(BASE_CONCILI12[[#This Row],[DIFERENÇA ANTERIOR]]-BASE_CONCILI12[[#This Row],[DIFERENÇA ATUAL]],"-")</f>
        <v>-</v>
      </c>
      <c r="T79" s="48" t="e">
        <f>VLOOKUP(BASE_CONCILI12[[#This Row],[CÓD. 
SAIB]],CUSTO!#REF!,3,0)</f>
        <v>#REF!</v>
      </c>
      <c r="U79" s="48">
        <f>IFERROR(SUM(BASE_CONCILI12[[#This Row],[DIFERENÇA ATUAL]]*BASE_CONCILI12[[#This Row],[CUSTO MP (UN)]]),0)</f>
        <v>0</v>
      </c>
      <c r="V79" s="86" t="str">
        <f>IFERROR(BASE_CONCILI12[[#This Row],[30/jun]]/BASE_CONCILI12[[#This Row],[SISTEMA]],"")</f>
        <v/>
      </c>
      <c r="W79" s="48" t="str">
        <f>IFERROR(BASE_CONCILI12[[#This Row],[DIFERENÇA MÊS]]*BASE_CONCILI12[[#This Row],[CUSTO MP (UN)]],"-")</f>
        <v>-</v>
      </c>
      <c r="X79" s="49" t="s">
        <v>490</v>
      </c>
    </row>
    <row r="80" spans="1:24" x14ac:dyDescent="0.25">
      <c r="A80" s="72">
        <v>30258</v>
      </c>
      <c r="B80" s="72"/>
      <c r="C80" s="2" t="s">
        <v>273</v>
      </c>
      <c r="D80" s="37" t="s">
        <v>299</v>
      </c>
      <c r="E80" s="26" t="e">
        <f>VLOOKUP(BASE_CONCILI12[[#This Row],[CÓD. 
SAIB]],CONT_ANTE!A:D,4,0)</f>
        <v>#N/A</v>
      </c>
      <c r="F80" s="26" t="e">
        <f>SUMIF(#REF!,BASE_CONCILI12[[#This Row],[CÓD. 
SAIB]],#REF!)</f>
        <v>#REF!</v>
      </c>
      <c r="G80" s="26" t="e">
        <f>SUMIF(#REF!,BASE_CONCILI12[[#This Row],[CÓD. 
SAIB]],#REF!)</f>
        <v>#REF!</v>
      </c>
      <c r="H80" s="26" t="e">
        <f>BASE_CONCILI12[[#This Row],[CONSUMO REAL]]-BASE_CONCILI12[[#This Row],[CONSUMO TEORICO]]</f>
        <v>#REF!</v>
      </c>
      <c r="I80" s="26" t="e">
        <f>SUMIF(#REF!,BASE_CONCILI12[[#This Row],[CÓD. 
SAIB]],#REF!)</f>
        <v>#REF!</v>
      </c>
      <c r="J80" s="26" t="e">
        <f>SUMIF(#REF!,BASE_CONCILI12[[#This Row],[CÓD. 
SAIB]],#REF!)</f>
        <v>#REF!</v>
      </c>
      <c r="K80" s="26" t="e">
        <f>BASE_CONCILI12[[#This Row],[30/mai]]+BASE_CONCILI12[[#This Row],[RECEBIMENTO]]-BASE_CONCILI12[[#This Row],[TRANSFERÊNCIA]]-BASE_CONCILI12[[#This Row],[CONSUMO REAL]]</f>
        <v>#N/A</v>
      </c>
      <c r="L80" s="7">
        <f>IFERROR(VLOOKUP(BASE_CONCILI12[[#This Row],[CÓD. 
SAIB]],BASE_CONTAG[[LAVRE]:[CONTAGEM FINAL]],7,0),0)</f>
        <v>0</v>
      </c>
      <c r="M80" s="7">
        <f>IFERROR(SUM(BASE_CONCILI12[[#This Row],[30/jun]]*BASE_CONCILI12[[#This Row],[CUSTO MP (UN)]]),0)</f>
        <v>0</v>
      </c>
      <c r="N80" s="7">
        <f>IFERROR(VLOOKUP(BASE_CONCILI12[[#This Row],[CÓD. 
SAIB]],BASE_CONTAG[],5,0),"")</f>
        <v>0</v>
      </c>
      <c r="O80" s="7" t="e">
        <f>SUMIF(SISTEMA!#REF!,BASE_CONCILI12[[#This Row],[CÓD. 
SAIB]],SISTEMA!#REF!)</f>
        <v>#REF!</v>
      </c>
      <c r="P80" s="30">
        <f>IFERROR(SUM(BASE_CONCILI12[[#This Row],[SISTEMA]]*BASE_CONCILI12[[#This Row],[CUSTO MP (UN)]]),0)</f>
        <v>0</v>
      </c>
      <c r="Q80" s="46" t="str">
        <f>IFERROR(VLOOKUP(BASE_CONCILI12[[#This Row],[CÓD. 
SAIB]],BASE_DIFERENÇA[],4,0),"0")</f>
        <v>0</v>
      </c>
      <c r="R80" s="75" t="e">
        <f>BASE_CONCILI12[[#This Row],[30/jun]]-BASE_CONCILI12[[#This Row],[SISTEMA]]</f>
        <v>#REF!</v>
      </c>
      <c r="S80" s="47" t="str">
        <f>IFERROR(BASE_CONCILI12[[#This Row],[DIFERENÇA ANTERIOR]]-BASE_CONCILI12[[#This Row],[DIFERENÇA ATUAL]],"-")</f>
        <v>-</v>
      </c>
      <c r="T80" s="48" t="e">
        <f>VLOOKUP(BASE_CONCILI12[[#This Row],[CÓD. 
SAIB]],CUSTO!#REF!,3,0)</f>
        <v>#REF!</v>
      </c>
      <c r="U80" s="48">
        <f>IFERROR(SUM(BASE_CONCILI12[[#This Row],[DIFERENÇA ATUAL]]*BASE_CONCILI12[[#This Row],[CUSTO MP (UN)]]),0)</f>
        <v>0</v>
      </c>
      <c r="V80" s="86" t="str">
        <f>IFERROR(BASE_CONCILI12[[#This Row],[30/jun]]/BASE_CONCILI12[[#This Row],[SISTEMA]],"")</f>
        <v/>
      </c>
      <c r="W80" s="48" t="str">
        <f>IFERROR(BASE_CONCILI12[[#This Row],[DIFERENÇA MÊS]]*BASE_CONCILI12[[#This Row],[CUSTO MP (UN)]],"-")</f>
        <v>-</v>
      </c>
      <c r="X80" s="49" t="s">
        <v>490</v>
      </c>
    </row>
    <row r="81" spans="1:24" x14ac:dyDescent="0.25">
      <c r="A81" s="72">
        <v>30816</v>
      </c>
      <c r="B81" s="72"/>
      <c r="C81" s="2" t="s">
        <v>277</v>
      </c>
      <c r="D81" s="37" t="s">
        <v>299</v>
      </c>
      <c r="E81" s="26" t="e">
        <f>VLOOKUP(BASE_CONCILI12[[#This Row],[CÓD. 
SAIB]],CONT_ANTE!A:D,4,0)</f>
        <v>#N/A</v>
      </c>
      <c r="F81" s="26" t="e">
        <f>SUMIF(#REF!,BASE_CONCILI12[[#This Row],[CÓD. 
SAIB]],#REF!)</f>
        <v>#REF!</v>
      </c>
      <c r="G81" s="26" t="e">
        <f>SUMIF(#REF!,BASE_CONCILI12[[#This Row],[CÓD. 
SAIB]],#REF!)</f>
        <v>#REF!</v>
      </c>
      <c r="H81" s="26" t="e">
        <f>BASE_CONCILI12[[#This Row],[CONSUMO REAL]]-BASE_CONCILI12[[#This Row],[CONSUMO TEORICO]]</f>
        <v>#REF!</v>
      </c>
      <c r="I81" s="26" t="e">
        <f>SUMIF(#REF!,BASE_CONCILI12[[#This Row],[CÓD. 
SAIB]],#REF!)</f>
        <v>#REF!</v>
      </c>
      <c r="J81" s="26" t="e">
        <f>SUMIF(#REF!,BASE_CONCILI12[[#This Row],[CÓD. 
SAIB]],#REF!)</f>
        <v>#REF!</v>
      </c>
      <c r="K81" s="26" t="e">
        <f>BASE_CONCILI12[[#This Row],[30/mai]]+BASE_CONCILI12[[#This Row],[RECEBIMENTO]]-BASE_CONCILI12[[#This Row],[TRANSFERÊNCIA]]-BASE_CONCILI12[[#This Row],[CONSUMO REAL]]</f>
        <v>#N/A</v>
      </c>
      <c r="L81" s="7">
        <f>IFERROR(VLOOKUP(BASE_CONCILI12[[#This Row],[CÓD. 
SAIB]],BASE_CONTAG[[LAVRE]:[CONTAGEM FINAL]],7,0),0)</f>
        <v>47895</v>
      </c>
      <c r="M81" s="7">
        <f>IFERROR(SUM(BASE_CONCILI12[[#This Row],[30/jun]]*BASE_CONCILI12[[#This Row],[CUSTO MP (UN)]]),0)</f>
        <v>0</v>
      </c>
      <c r="N81" s="7">
        <f>IFERROR(VLOOKUP(BASE_CONCILI12[[#This Row],[CÓD. 
SAIB]],BASE_CONTAG[],5,0),"")</f>
        <v>47895</v>
      </c>
      <c r="O81" s="7" t="e">
        <f>SUMIF(SISTEMA!#REF!,BASE_CONCILI12[[#This Row],[CÓD. 
SAIB]],SISTEMA!#REF!)</f>
        <v>#REF!</v>
      </c>
      <c r="P81" s="30">
        <f>IFERROR(SUM(BASE_CONCILI12[[#This Row],[SISTEMA]]*BASE_CONCILI12[[#This Row],[CUSTO MP (UN)]]),0)</f>
        <v>0</v>
      </c>
      <c r="Q81" s="46" t="str">
        <f>IFERROR(VLOOKUP(BASE_CONCILI12[[#This Row],[CÓD. 
SAIB]],BASE_DIFERENÇA[],4,0),"0")</f>
        <v>0</v>
      </c>
      <c r="R81" s="75" t="e">
        <f>BASE_CONCILI12[[#This Row],[30/jun]]-BASE_CONCILI12[[#This Row],[SISTEMA]]</f>
        <v>#REF!</v>
      </c>
      <c r="S81" s="47" t="str">
        <f>IFERROR(BASE_CONCILI12[[#This Row],[DIFERENÇA ANTERIOR]]-BASE_CONCILI12[[#This Row],[DIFERENÇA ATUAL]],"-")</f>
        <v>-</v>
      </c>
      <c r="T81" s="48" t="e">
        <f>VLOOKUP(BASE_CONCILI12[[#This Row],[CÓD. 
SAIB]],CUSTO!#REF!,3,0)</f>
        <v>#REF!</v>
      </c>
      <c r="U81" s="48">
        <f>IFERROR(SUM(BASE_CONCILI12[[#This Row],[DIFERENÇA ATUAL]]*BASE_CONCILI12[[#This Row],[CUSTO MP (UN)]]),0)</f>
        <v>0</v>
      </c>
      <c r="V81" s="86" t="str">
        <f>IFERROR(BASE_CONCILI12[[#This Row],[30/jun]]/BASE_CONCILI12[[#This Row],[SISTEMA]],"")</f>
        <v/>
      </c>
      <c r="W81" s="48" t="str">
        <f>IFERROR(BASE_CONCILI12[[#This Row],[DIFERENÇA MÊS]]*BASE_CONCILI12[[#This Row],[CUSTO MP (UN)]],"-")</f>
        <v>-</v>
      </c>
      <c r="X81" s="49" t="s">
        <v>517</v>
      </c>
    </row>
    <row r="82" spans="1:24" x14ac:dyDescent="0.25">
      <c r="A82" s="72">
        <v>30353</v>
      </c>
      <c r="B82" s="72"/>
      <c r="C82" s="2" t="s">
        <v>275</v>
      </c>
      <c r="D82" s="37" t="s">
        <v>299</v>
      </c>
      <c r="E82" s="26" t="e">
        <f>VLOOKUP(BASE_CONCILI12[[#This Row],[CÓD. 
SAIB]],CONT_ANTE!A:D,4,0)</f>
        <v>#N/A</v>
      </c>
      <c r="F82" s="26" t="e">
        <f>SUMIF(#REF!,BASE_CONCILI12[[#This Row],[CÓD. 
SAIB]],#REF!)</f>
        <v>#REF!</v>
      </c>
      <c r="G82" s="26" t="e">
        <f>SUMIF(#REF!,BASE_CONCILI12[[#This Row],[CÓD. 
SAIB]],#REF!)</f>
        <v>#REF!</v>
      </c>
      <c r="H82" s="26" t="e">
        <f>BASE_CONCILI12[[#This Row],[CONSUMO REAL]]-BASE_CONCILI12[[#This Row],[CONSUMO TEORICO]]</f>
        <v>#REF!</v>
      </c>
      <c r="I82" s="26" t="e">
        <f>SUMIF(#REF!,BASE_CONCILI12[[#This Row],[CÓD. 
SAIB]],#REF!)</f>
        <v>#REF!</v>
      </c>
      <c r="J82" s="26" t="e">
        <f>SUMIF(#REF!,BASE_CONCILI12[[#This Row],[CÓD. 
SAIB]],#REF!)</f>
        <v>#REF!</v>
      </c>
      <c r="K82" s="26" t="e">
        <f>BASE_CONCILI12[[#This Row],[30/mai]]+BASE_CONCILI12[[#This Row],[RECEBIMENTO]]-BASE_CONCILI12[[#This Row],[TRANSFERÊNCIA]]-BASE_CONCILI12[[#This Row],[CONSUMO REAL]]</f>
        <v>#N/A</v>
      </c>
      <c r="L82" s="7">
        <f>IFERROR(VLOOKUP(BASE_CONCILI12[[#This Row],[CÓD. 
SAIB]],BASE_CONTAG[[LAVRE]:[CONTAGEM FINAL]],7,0),0)</f>
        <v>0</v>
      </c>
      <c r="M82" s="7">
        <f>IFERROR(SUM(BASE_CONCILI12[[#This Row],[30/jun]]*BASE_CONCILI12[[#This Row],[CUSTO MP (UN)]]),0)</f>
        <v>0</v>
      </c>
      <c r="N82" s="7">
        <f>IFERROR(VLOOKUP(BASE_CONCILI12[[#This Row],[CÓD. 
SAIB]],BASE_CONTAG[],5,0),"")</f>
        <v>0</v>
      </c>
      <c r="O82" s="7" t="e">
        <f>SUMIF(SISTEMA!#REF!,BASE_CONCILI12[[#This Row],[CÓD. 
SAIB]],SISTEMA!#REF!)</f>
        <v>#REF!</v>
      </c>
      <c r="P82" s="30">
        <f>IFERROR(SUM(BASE_CONCILI12[[#This Row],[SISTEMA]]*BASE_CONCILI12[[#This Row],[CUSTO MP (UN)]]),0)</f>
        <v>0</v>
      </c>
      <c r="Q82" s="46" t="str">
        <f>IFERROR(VLOOKUP(BASE_CONCILI12[[#This Row],[CÓD. 
SAIB]],BASE_DIFERENÇA[],4,0),"0")</f>
        <v>0</v>
      </c>
      <c r="R82" s="75" t="e">
        <f>BASE_CONCILI12[[#This Row],[30/jun]]-BASE_CONCILI12[[#This Row],[SISTEMA]]</f>
        <v>#REF!</v>
      </c>
      <c r="S82" s="47" t="str">
        <f>IFERROR(BASE_CONCILI12[[#This Row],[DIFERENÇA ANTERIOR]]-BASE_CONCILI12[[#This Row],[DIFERENÇA ATUAL]],"-")</f>
        <v>-</v>
      </c>
      <c r="T82" s="48" t="e">
        <f>VLOOKUP(BASE_CONCILI12[[#This Row],[CÓD. 
SAIB]],CUSTO!#REF!,3,0)</f>
        <v>#REF!</v>
      </c>
      <c r="U82" s="48">
        <f>IFERROR(SUM(BASE_CONCILI12[[#This Row],[DIFERENÇA ATUAL]]*BASE_CONCILI12[[#This Row],[CUSTO MP (UN)]]),0)</f>
        <v>0</v>
      </c>
      <c r="V82" s="86" t="str">
        <f>IFERROR(BASE_CONCILI12[[#This Row],[30/jun]]/BASE_CONCILI12[[#This Row],[SISTEMA]],"")</f>
        <v/>
      </c>
      <c r="W82" s="48" t="str">
        <f>IFERROR(BASE_CONCILI12[[#This Row],[DIFERENÇA MÊS]]*BASE_CONCILI12[[#This Row],[CUSTO MP (UN)]],"-")</f>
        <v>-</v>
      </c>
      <c r="X82" s="49" t="s">
        <v>526</v>
      </c>
    </row>
    <row r="83" spans="1:24" x14ac:dyDescent="0.25">
      <c r="A83" s="72">
        <v>30249</v>
      </c>
      <c r="B83" s="72"/>
      <c r="C83" s="2" t="s">
        <v>272</v>
      </c>
      <c r="D83" s="37" t="s">
        <v>299</v>
      </c>
      <c r="E83" s="26" t="e">
        <f>VLOOKUP(BASE_CONCILI12[[#This Row],[CÓD. 
SAIB]],CONT_ANTE!A:D,4,0)</f>
        <v>#N/A</v>
      </c>
      <c r="F83" s="26" t="e">
        <f>SUMIF(#REF!,BASE_CONCILI12[[#This Row],[CÓD. 
SAIB]],#REF!)</f>
        <v>#REF!</v>
      </c>
      <c r="G83" s="26" t="e">
        <f>SUMIF(#REF!,BASE_CONCILI12[[#This Row],[CÓD. 
SAIB]],#REF!)</f>
        <v>#REF!</v>
      </c>
      <c r="H83" s="26" t="e">
        <f>BASE_CONCILI12[[#This Row],[CONSUMO REAL]]-BASE_CONCILI12[[#This Row],[CONSUMO TEORICO]]</f>
        <v>#REF!</v>
      </c>
      <c r="I83" s="26" t="e">
        <f>SUMIF(#REF!,BASE_CONCILI12[[#This Row],[CÓD. 
SAIB]],#REF!)</f>
        <v>#REF!</v>
      </c>
      <c r="J83" s="26" t="e">
        <f>SUMIF(#REF!,BASE_CONCILI12[[#This Row],[CÓD. 
SAIB]],#REF!)</f>
        <v>#REF!</v>
      </c>
      <c r="K83" s="26" t="e">
        <f>BASE_CONCILI12[[#This Row],[30/mai]]+BASE_CONCILI12[[#This Row],[RECEBIMENTO]]-BASE_CONCILI12[[#This Row],[TRANSFERÊNCIA]]-BASE_CONCILI12[[#This Row],[CONSUMO REAL]]</f>
        <v>#N/A</v>
      </c>
      <c r="L83" s="7">
        <f>IFERROR(VLOOKUP(BASE_CONCILI12[[#This Row],[CÓD. 
SAIB]],BASE_CONTAG[[LAVRE]:[CONTAGEM FINAL]],7,0),0)</f>
        <v>0</v>
      </c>
      <c r="M83" s="7">
        <f>IFERROR(SUM(BASE_CONCILI12[[#This Row],[30/jun]]*BASE_CONCILI12[[#This Row],[CUSTO MP (UN)]]),0)</f>
        <v>0</v>
      </c>
      <c r="N83" s="7">
        <f>IFERROR(VLOOKUP(BASE_CONCILI12[[#This Row],[CÓD. 
SAIB]],BASE_CONTAG[],5,0),"")</f>
        <v>0</v>
      </c>
      <c r="O83" s="7" t="e">
        <f>SUMIF(SISTEMA!#REF!,BASE_CONCILI12[[#This Row],[CÓD. 
SAIB]],SISTEMA!#REF!)</f>
        <v>#REF!</v>
      </c>
      <c r="P83" s="30">
        <f>IFERROR(SUM(BASE_CONCILI12[[#This Row],[SISTEMA]]*BASE_CONCILI12[[#This Row],[CUSTO MP (UN)]]),0)</f>
        <v>0</v>
      </c>
      <c r="Q83" s="46" t="str">
        <f>IFERROR(VLOOKUP(BASE_CONCILI12[[#This Row],[CÓD. 
SAIB]],BASE_DIFERENÇA[],4,0),"0")</f>
        <v>0</v>
      </c>
      <c r="R83" s="75" t="e">
        <f>BASE_CONCILI12[[#This Row],[30/jun]]-BASE_CONCILI12[[#This Row],[SISTEMA]]</f>
        <v>#REF!</v>
      </c>
      <c r="S83" s="47" t="str">
        <f>IFERROR(BASE_CONCILI12[[#This Row],[DIFERENÇA ANTERIOR]]-BASE_CONCILI12[[#This Row],[DIFERENÇA ATUAL]],"-")</f>
        <v>-</v>
      </c>
      <c r="T83" s="48" t="e">
        <f>VLOOKUP(BASE_CONCILI12[[#This Row],[CÓD. 
SAIB]],CUSTO!#REF!,3,0)</f>
        <v>#REF!</v>
      </c>
      <c r="U83" s="48">
        <f>IFERROR(SUM(BASE_CONCILI12[[#This Row],[DIFERENÇA ATUAL]]*BASE_CONCILI12[[#This Row],[CUSTO MP (UN)]]),0)</f>
        <v>0</v>
      </c>
      <c r="V83" s="86" t="str">
        <f>IFERROR(BASE_CONCILI12[[#This Row],[30/jun]]/BASE_CONCILI12[[#This Row],[SISTEMA]],"")</f>
        <v/>
      </c>
      <c r="W83" s="48" t="str">
        <f>IFERROR(BASE_CONCILI12[[#This Row],[DIFERENÇA MÊS]]*BASE_CONCILI12[[#This Row],[CUSTO MP (UN)]],"-")</f>
        <v>-</v>
      </c>
      <c r="X83" s="49" t="s">
        <v>514</v>
      </c>
    </row>
    <row r="84" spans="1:24" x14ac:dyDescent="0.25">
      <c r="A84" s="73">
        <v>30783</v>
      </c>
      <c r="B84" s="73"/>
      <c r="C84" s="42" t="s">
        <v>276</v>
      </c>
      <c r="D84" s="37" t="s">
        <v>299</v>
      </c>
      <c r="E84" s="26" t="e">
        <f>VLOOKUP(BASE_CONCILI12[[#This Row],[CÓD. 
SAIB]],CONT_ANTE!A:D,4,0)</f>
        <v>#N/A</v>
      </c>
      <c r="F84" s="26" t="e">
        <f>SUMIF(#REF!,BASE_CONCILI12[[#This Row],[CÓD. 
SAIB]],#REF!)</f>
        <v>#REF!</v>
      </c>
      <c r="G84" s="26" t="e">
        <f>SUMIF(#REF!,BASE_CONCILI12[[#This Row],[CÓD. 
SAIB]],#REF!)</f>
        <v>#REF!</v>
      </c>
      <c r="H84" s="26" t="e">
        <f>BASE_CONCILI12[[#This Row],[CONSUMO REAL]]-BASE_CONCILI12[[#This Row],[CONSUMO TEORICO]]</f>
        <v>#REF!</v>
      </c>
      <c r="I84" s="26" t="e">
        <f>SUMIF(#REF!,BASE_CONCILI12[[#This Row],[CÓD. 
SAIB]],#REF!)</f>
        <v>#REF!</v>
      </c>
      <c r="J84" s="26" t="e">
        <f>SUMIF(#REF!,BASE_CONCILI12[[#This Row],[CÓD. 
SAIB]],#REF!)</f>
        <v>#REF!</v>
      </c>
      <c r="K84" s="26" t="e">
        <f>BASE_CONCILI12[[#This Row],[30/mai]]+BASE_CONCILI12[[#This Row],[RECEBIMENTO]]-BASE_CONCILI12[[#This Row],[TRANSFERÊNCIA]]-BASE_CONCILI12[[#This Row],[CONSUMO REAL]]</f>
        <v>#N/A</v>
      </c>
      <c r="L84" s="7">
        <f>IFERROR(VLOOKUP(BASE_CONCILI12[[#This Row],[CÓD. 
SAIB]],BASE_CONTAG[[LAVRE]:[CONTAGEM FINAL]],7,0),0)</f>
        <v>18110</v>
      </c>
      <c r="M84" s="7">
        <f>IFERROR(SUM(BASE_CONCILI12[[#This Row],[30/jun]]*BASE_CONCILI12[[#This Row],[CUSTO MP (UN)]]),0)</f>
        <v>0</v>
      </c>
      <c r="N84" s="7">
        <f>IFERROR(VLOOKUP(BASE_CONCILI12[[#This Row],[CÓD. 
SAIB]],BASE_CONTAG[],5,0),"")</f>
        <v>18110</v>
      </c>
      <c r="O84" s="7" t="e">
        <f>SUMIF(SISTEMA!#REF!,BASE_CONCILI12[[#This Row],[CÓD. 
SAIB]],SISTEMA!#REF!)</f>
        <v>#REF!</v>
      </c>
      <c r="P84" s="30">
        <f>IFERROR(SUM(BASE_CONCILI12[[#This Row],[SISTEMA]]*BASE_CONCILI12[[#This Row],[CUSTO MP (UN)]]),0)</f>
        <v>0</v>
      </c>
      <c r="Q84" s="46" t="str">
        <f>IFERROR(VLOOKUP(BASE_CONCILI12[[#This Row],[CÓD. 
SAIB]],BASE_DIFERENÇA[],4,0),"0")</f>
        <v>0</v>
      </c>
      <c r="R84" s="75" t="e">
        <f>BASE_CONCILI12[[#This Row],[30/jun]]-BASE_CONCILI12[[#This Row],[SISTEMA]]</f>
        <v>#REF!</v>
      </c>
      <c r="S84" s="47" t="str">
        <f>IFERROR(BASE_CONCILI12[[#This Row],[DIFERENÇA ANTERIOR]]-BASE_CONCILI12[[#This Row],[DIFERENÇA ATUAL]],"-")</f>
        <v>-</v>
      </c>
      <c r="T84" s="48" t="e">
        <f>VLOOKUP(BASE_CONCILI12[[#This Row],[CÓD. 
SAIB]],CUSTO!#REF!,3,0)</f>
        <v>#REF!</v>
      </c>
      <c r="U84" s="48">
        <f>IFERROR(SUM(BASE_CONCILI12[[#This Row],[DIFERENÇA ATUAL]]*BASE_CONCILI12[[#This Row],[CUSTO MP (UN)]]),0)</f>
        <v>0</v>
      </c>
      <c r="V84" s="86" t="str">
        <f>IFERROR(BASE_CONCILI12[[#This Row],[30/jun]]/BASE_CONCILI12[[#This Row],[SISTEMA]],"")</f>
        <v/>
      </c>
      <c r="W84" s="48" t="str">
        <f>IFERROR(BASE_CONCILI12[[#This Row],[DIFERENÇA MÊS]]*BASE_CONCILI12[[#This Row],[CUSTO MP (UN)]],"-")</f>
        <v>-</v>
      </c>
      <c r="X84" s="49" t="s">
        <v>490</v>
      </c>
    </row>
    <row r="85" spans="1:24" x14ac:dyDescent="0.25">
      <c r="A85" s="72">
        <v>30352</v>
      </c>
      <c r="B85" s="72"/>
      <c r="C85" s="2" t="s">
        <v>274</v>
      </c>
      <c r="D85" s="37" t="s">
        <v>299</v>
      </c>
      <c r="E85" s="26" t="e">
        <f>VLOOKUP(BASE_CONCILI12[[#This Row],[CÓD. 
SAIB]],CONT_ANTE!A:D,4,0)</f>
        <v>#N/A</v>
      </c>
      <c r="F85" s="26" t="e">
        <f>SUMIF(#REF!,BASE_CONCILI12[[#This Row],[CÓD. 
SAIB]],#REF!)</f>
        <v>#REF!</v>
      </c>
      <c r="G85" s="26" t="e">
        <f>SUMIF(#REF!,BASE_CONCILI12[[#This Row],[CÓD. 
SAIB]],#REF!)</f>
        <v>#REF!</v>
      </c>
      <c r="H85" s="26" t="e">
        <f>BASE_CONCILI12[[#This Row],[CONSUMO REAL]]-BASE_CONCILI12[[#This Row],[CONSUMO TEORICO]]</f>
        <v>#REF!</v>
      </c>
      <c r="I85" s="26" t="e">
        <f>SUMIF(#REF!,BASE_CONCILI12[[#This Row],[CÓD. 
SAIB]],#REF!)</f>
        <v>#REF!</v>
      </c>
      <c r="J85" s="26" t="e">
        <f>SUMIF(#REF!,BASE_CONCILI12[[#This Row],[CÓD. 
SAIB]],#REF!)</f>
        <v>#REF!</v>
      </c>
      <c r="K85" s="26" t="e">
        <f>BASE_CONCILI12[[#This Row],[30/mai]]+BASE_CONCILI12[[#This Row],[RECEBIMENTO]]-BASE_CONCILI12[[#This Row],[TRANSFERÊNCIA]]-BASE_CONCILI12[[#This Row],[CONSUMO REAL]]</f>
        <v>#N/A</v>
      </c>
      <c r="L85" s="7">
        <f>IFERROR(VLOOKUP(BASE_CONCILI12[[#This Row],[CÓD. 
SAIB]],BASE_CONTAG[[LAVRE]:[CONTAGEM FINAL]],7,0),0)</f>
        <v>0</v>
      </c>
      <c r="M85" s="7">
        <f>IFERROR(SUM(BASE_CONCILI12[[#This Row],[30/jun]]*BASE_CONCILI12[[#This Row],[CUSTO MP (UN)]]),0)</f>
        <v>0</v>
      </c>
      <c r="N85" s="7">
        <f>IFERROR(VLOOKUP(BASE_CONCILI12[[#This Row],[CÓD. 
SAIB]],BASE_CONTAG[],5,0),"")</f>
        <v>0</v>
      </c>
      <c r="O85" s="7" t="e">
        <f>SUMIF(SISTEMA!#REF!,BASE_CONCILI12[[#This Row],[CÓD. 
SAIB]],SISTEMA!#REF!)</f>
        <v>#REF!</v>
      </c>
      <c r="P85" s="30">
        <f>IFERROR(SUM(BASE_CONCILI12[[#This Row],[SISTEMA]]*BASE_CONCILI12[[#This Row],[CUSTO MP (UN)]]),0)</f>
        <v>0</v>
      </c>
      <c r="Q85" s="46" t="str">
        <f>IFERROR(VLOOKUP(BASE_CONCILI12[[#This Row],[CÓD. 
SAIB]],BASE_DIFERENÇA[],4,0),"0")</f>
        <v>0</v>
      </c>
      <c r="R85" s="75" t="e">
        <f>BASE_CONCILI12[[#This Row],[30/jun]]-BASE_CONCILI12[[#This Row],[SISTEMA]]</f>
        <v>#REF!</v>
      </c>
      <c r="S85" s="47" t="str">
        <f>IFERROR(BASE_CONCILI12[[#This Row],[DIFERENÇA ANTERIOR]]-BASE_CONCILI12[[#This Row],[DIFERENÇA ATUAL]],"-")</f>
        <v>-</v>
      </c>
      <c r="T85" s="48" t="e">
        <f>VLOOKUP(BASE_CONCILI12[[#This Row],[CÓD. 
SAIB]],CUSTO!#REF!,3,0)</f>
        <v>#REF!</v>
      </c>
      <c r="U85" s="48">
        <f>IFERROR(SUM(BASE_CONCILI12[[#This Row],[DIFERENÇA ATUAL]]*BASE_CONCILI12[[#This Row],[CUSTO MP (UN)]]),0)</f>
        <v>0</v>
      </c>
      <c r="V85" s="86" t="str">
        <f>IFERROR(BASE_CONCILI12[[#This Row],[30/jun]]/BASE_CONCILI12[[#This Row],[SISTEMA]],"")</f>
        <v/>
      </c>
      <c r="W85" s="48" t="str">
        <f>IFERROR(BASE_CONCILI12[[#This Row],[DIFERENÇA MÊS]]*BASE_CONCILI12[[#This Row],[CUSTO MP (UN)]],"-")</f>
        <v>-</v>
      </c>
      <c r="X85" s="49" t="s">
        <v>490</v>
      </c>
    </row>
    <row r="86" spans="1:24" x14ac:dyDescent="0.25">
      <c r="A86" s="72">
        <v>1853</v>
      </c>
      <c r="B86" s="72"/>
      <c r="C86" s="2" t="s">
        <v>412</v>
      </c>
      <c r="D86" s="37" t="s">
        <v>299</v>
      </c>
      <c r="E86" s="26" t="e">
        <f>VLOOKUP(BASE_CONCILI12[[#This Row],[CÓD. 
SAIB]],CONT_ANTE!A:D,4,0)</f>
        <v>#N/A</v>
      </c>
      <c r="F86" s="26" t="e">
        <f>SUMIF(#REF!,BASE_CONCILI12[[#This Row],[CÓD. 
SAIB]],#REF!)</f>
        <v>#REF!</v>
      </c>
      <c r="G86" s="26" t="e">
        <f>SUMIF(#REF!,BASE_CONCILI12[[#This Row],[CÓD. 
SAIB]],#REF!)</f>
        <v>#REF!</v>
      </c>
      <c r="H86" s="26" t="e">
        <f>BASE_CONCILI12[[#This Row],[CONSUMO REAL]]-BASE_CONCILI12[[#This Row],[CONSUMO TEORICO]]</f>
        <v>#REF!</v>
      </c>
      <c r="I86" s="26" t="e">
        <f>SUMIF(#REF!,BASE_CONCILI12[[#This Row],[CÓD. 
SAIB]],#REF!)</f>
        <v>#REF!</v>
      </c>
      <c r="J86" s="26" t="e">
        <f>SUMIF(#REF!,BASE_CONCILI12[[#This Row],[CÓD. 
SAIB]],#REF!)</f>
        <v>#REF!</v>
      </c>
      <c r="K86" s="26" t="e">
        <f>BASE_CONCILI12[[#This Row],[30/mai]]+BASE_CONCILI12[[#This Row],[RECEBIMENTO]]-BASE_CONCILI12[[#This Row],[TRANSFERÊNCIA]]-BASE_CONCILI12[[#This Row],[CONSUMO REAL]]</f>
        <v>#N/A</v>
      </c>
      <c r="L86" s="7">
        <f>IFERROR(VLOOKUP(BASE_CONCILI12[[#This Row],[CÓD. 
SAIB]],BASE_CONTAG[[LAVRE]:[CONTAGEM FINAL]],7,0),0)</f>
        <v>4068</v>
      </c>
      <c r="M86" s="7">
        <f>IFERROR(SUM(BASE_CONCILI12[[#This Row],[30/jun]]*BASE_CONCILI12[[#This Row],[CUSTO MP (UN)]]),0)</f>
        <v>0</v>
      </c>
      <c r="N86" s="7">
        <f>IFERROR(VLOOKUP(BASE_CONCILI12[[#This Row],[CÓD. 
SAIB]],BASE_CONTAG[],5,0),"")</f>
        <v>4068</v>
      </c>
      <c r="O86" s="7" t="e">
        <f>SUMIF(SISTEMA!#REF!,BASE_CONCILI12[[#This Row],[CÓD. 
SAIB]],SISTEMA!#REF!)</f>
        <v>#REF!</v>
      </c>
      <c r="P86" s="30">
        <f>IFERROR(SUM(BASE_CONCILI12[[#This Row],[SISTEMA]]*BASE_CONCILI12[[#This Row],[CUSTO MP (UN)]]),0)</f>
        <v>0</v>
      </c>
      <c r="Q86" s="46" t="str">
        <f>IFERROR(VLOOKUP(BASE_CONCILI12[[#This Row],[CÓD. 
SAIB]],BASE_DIFERENÇA[],4,0),"0")</f>
        <v>0</v>
      </c>
      <c r="R86" s="75" t="e">
        <f>BASE_CONCILI12[[#This Row],[30/jun]]-BASE_CONCILI12[[#This Row],[SISTEMA]]</f>
        <v>#REF!</v>
      </c>
      <c r="S86" s="47" t="str">
        <f>IFERROR(BASE_CONCILI12[[#This Row],[DIFERENÇA ANTERIOR]]-BASE_CONCILI12[[#This Row],[DIFERENÇA ATUAL]],"-")</f>
        <v>-</v>
      </c>
      <c r="T86" s="48">
        <v>0</v>
      </c>
      <c r="U86" s="48">
        <f>IFERROR(SUM(BASE_CONCILI12[[#This Row],[DIFERENÇA ATUAL]]*BASE_CONCILI12[[#This Row],[CUSTO MP (UN)]]),0)</f>
        <v>0</v>
      </c>
      <c r="V86" s="86" t="str">
        <f>IFERROR(BASE_CONCILI12[[#This Row],[30/jun]]/BASE_CONCILI12[[#This Row],[SISTEMA]],"")</f>
        <v/>
      </c>
      <c r="W86" s="48" t="str">
        <f>IFERROR(BASE_CONCILI12[[#This Row],[DIFERENÇA MÊS]]*BASE_CONCILI12[[#This Row],[CUSTO MP (UN)]],"-")</f>
        <v>-</v>
      </c>
      <c r="X86" s="49" t="s">
        <v>490</v>
      </c>
    </row>
    <row r="87" spans="1:24" x14ac:dyDescent="0.25">
      <c r="A87" s="72">
        <v>31809</v>
      </c>
      <c r="B87" s="72"/>
      <c r="C87" s="2" t="s">
        <v>488</v>
      </c>
      <c r="D87" s="37" t="s">
        <v>299</v>
      </c>
      <c r="E87" s="26" t="e">
        <f>VLOOKUP(BASE_CONCILI12[[#This Row],[CÓD. 
SAIB]],CONT_ANTE!A:D,4,0)</f>
        <v>#N/A</v>
      </c>
      <c r="F87" s="26" t="e">
        <f>SUMIF(#REF!,BASE_CONCILI12[[#This Row],[CÓD. 
SAIB]],#REF!)</f>
        <v>#REF!</v>
      </c>
      <c r="G87" s="26" t="e">
        <f>SUMIF(#REF!,BASE_CONCILI12[[#This Row],[CÓD. 
SAIB]],#REF!)</f>
        <v>#REF!</v>
      </c>
      <c r="H87" s="26" t="e">
        <f>BASE_CONCILI12[[#This Row],[CONSUMO REAL]]-BASE_CONCILI12[[#This Row],[CONSUMO TEORICO]]</f>
        <v>#REF!</v>
      </c>
      <c r="I87" s="26" t="e">
        <f>SUMIF(#REF!,BASE_CONCILI12[[#This Row],[CÓD. 
SAIB]],#REF!)</f>
        <v>#REF!</v>
      </c>
      <c r="J87" s="26" t="e">
        <f>SUMIF(#REF!,BASE_CONCILI12[[#This Row],[CÓD. 
SAIB]],#REF!)</f>
        <v>#REF!</v>
      </c>
      <c r="K87" s="26" t="e">
        <f>BASE_CONCILI12[[#This Row],[30/mai]]+BASE_CONCILI12[[#This Row],[RECEBIMENTO]]-BASE_CONCILI12[[#This Row],[TRANSFERÊNCIA]]-BASE_CONCILI12[[#This Row],[CONSUMO REAL]]</f>
        <v>#N/A</v>
      </c>
      <c r="L87" s="7">
        <f>IFERROR(VLOOKUP(BASE_CONCILI12[[#This Row],[CÓD. 
SAIB]],BASE_CONTAG[[LAVRE]:[CONTAGEM FINAL]],7,0),0)</f>
        <v>0</v>
      </c>
      <c r="M87" s="7">
        <f>IFERROR(SUM(BASE_CONCILI12[[#This Row],[30/jun]]*BASE_CONCILI12[[#This Row],[CUSTO MP (UN)]]),0)</f>
        <v>0</v>
      </c>
      <c r="N87" s="7">
        <f>IFERROR(VLOOKUP(BASE_CONCILI12[[#This Row],[CÓD. 
SAIB]],BASE_CONTAG[],5,0),"")</f>
        <v>0</v>
      </c>
      <c r="O87" s="7" t="e">
        <f>SUMIF(SISTEMA!#REF!,BASE_CONCILI12[[#This Row],[CÓD. 
SAIB]],SISTEMA!#REF!)</f>
        <v>#REF!</v>
      </c>
      <c r="P87" s="30">
        <f>IFERROR(SUM(BASE_CONCILI12[[#This Row],[SISTEMA]]*BASE_CONCILI12[[#This Row],[CUSTO MP (UN)]]),0)</f>
        <v>0</v>
      </c>
      <c r="Q87" s="46" t="str">
        <f>IFERROR(VLOOKUP(BASE_CONCILI12[[#This Row],[CÓD. 
SAIB]],BASE_DIFERENÇA[],4,0),"0")</f>
        <v>0</v>
      </c>
      <c r="R87" s="75" t="e">
        <f>BASE_CONCILI12[[#This Row],[30/jun]]-BASE_CONCILI12[[#This Row],[SISTEMA]]</f>
        <v>#REF!</v>
      </c>
      <c r="S87" s="47" t="str">
        <f>IFERROR(BASE_CONCILI12[[#This Row],[DIFERENÇA ANTERIOR]]-BASE_CONCILI12[[#This Row],[DIFERENÇA ATUAL]],"-")</f>
        <v>-</v>
      </c>
      <c r="T87" s="48">
        <v>0</v>
      </c>
      <c r="U87" s="48">
        <f>IFERROR(SUM(BASE_CONCILI12[[#This Row],[DIFERENÇA ATUAL]]*BASE_CONCILI12[[#This Row],[CUSTO MP (UN)]]),0)</f>
        <v>0</v>
      </c>
      <c r="V87" s="86" t="str">
        <f>IFERROR(BASE_CONCILI12[[#This Row],[30/jun]]/BASE_CONCILI12[[#This Row],[SISTEMA]],"")</f>
        <v/>
      </c>
      <c r="W87" s="48" t="str">
        <f>IFERROR(BASE_CONCILI12[[#This Row],[DIFERENÇA MÊS]]*BASE_CONCILI12[[#This Row],[CUSTO MP (UN)]],"-")</f>
        <v>-</v>
      </c>
      <c r="X87" s="126" t="s">
        <v>516</v>
      </c>
    </row>
    <row r="88" spans="1:24" x14ac:dyDescent="0.25">
      <c r="A88" s="114">
        <v>31774</v>
      </c>
      <c r="B88" s="114"/>
      <c r="C88" s="115" t="s">
        <v>491</v>
      </c>
      <c r="D88" s="37" t="s">
        <v>299</v>
      </c>
      <c r="E88" s="101" t="e">
        <f>VLOOKUP(BASE_CONCILI12[[#This Row],[CÓD. 
SAIB]],CONT_ANTE!A:D,4,0)</f>
        <v>#N/A</v>
      </c>
      <c r="F88" s="101" t="e">
        <f>SUMIF(#REF!,BASE_CONCILI12[[#This Row],[CÓD. 
SAIB]],#REF!)</f>
        <v>#REF!</v>
      </c>
      <c r="G88" s="101" t="e">
        <f>SUMIF(#REF!,BASE_CONCILI12[[#This Row],[CÓD. 
SAIB]],#REF!)</f>
        <v>#REF!</v>
      </c>
      <c r="H88" s="101" t="e">
        <f>BASE_CONCILI12[[#This Row],[CONSUMO REAL]]-BASE_CONCILI12[[#This Row],[CONSUMO TEORICO]]</f>
        <v>#REF!</v>
      </c>
      <c r="I88" s="101" t="e">
        <f>SUMIF(#REF!,BASE_CONCILI12[[#This Row],[CÓD. 
SAIB]],#REF!)</f>
        <v>#REF!</v>
      </c>
      <c r="J88" s="101" t="e">
        <f>SUMIF(#REF!,BASE_CONCILI12[[#This Row],[CÓD. 
SAIB]],#REF!)</f>
        <v>#REF!</v>
      </c>
      <c r="K88" s="101" t="e">
        <f>BASE_CONCILI12[[#This Row],[30/mai]]+BASE_CONCILI12[[#This Row],[RECEBIMENTO]]-BASE_CONCILI12[[#This Row],[TRANSFERÊNCIA]]-BASE_CONCILI12[[#This Row],[CONSUMO REAL]]</f>
        <v>#N/A</v>
      </c>
      <c r="L88" s="103">
        <f>IFERROR(VLOOKUP(BASE_CONCILI12[[#This Row],[CÓD. 
SAIB]],BASE_CONTAG[[LAVRE]:[CONTAGEM FINAL]],7,0),0)</f>
        <v>137</v>
      </c>
      <c r="M88" s="103">
        <f>IFERROR(SUM(BASE_CONCILI12[[#This Row],[30/jun]]*BASE_CONCILI12[[#This Row],[CUSTO MP (UN)]]),0)</f>
        <v>0</v>
      </c>
      <c r="N88" s="103">
        <f>IFERROR(VLOOKUP(BASE_CONCILI12[[#This Row],[CÓD. 
SAIB]],BASE_CONTAG[],5,0),"")</f>
        <v>137</v>
      </c>
      <c r="O88" s="103" t="e">
        <f>SUMIF(SISTEMA!#REF!,BASE_CONCILI12[[#This Row],[CÓD. 
SAIB]],SISTEMA!#REF!)</f>
        <v>#REF!</v>
      </c>
      <c r="P88" s="105">
        <f>IFERROR(SUM(BASE_CONCILI12[[#This Row],[SISTEMA]]*BASE_CONCILI12[[#This Row],[CUSTO MP (UN)]]),0)</f>
        <v>0</v>
      </c>
      <c r="Q88" s="46" t="str">
        <f>IFERROR(VLOOKUP(BASE_CONCILI12[[#This Row],[CÓD. 
SAIB]],BASE_DIFERENÇA[],4,0),"0")</f>
        <v>0</v>
      </c>
      <c r="R88" s="107" t="e">
        <f>BASE_CONCILI12[[#This Row],[30/jun]]-BASE_CONCILI12[[#This Row],[SISTEMA]]</f>
        <v>#REF!</v>
      </c>
      <c r="S88" s="47" t="str">
        <f>IFERROR(BASE_CONCILI12[[#This Row],[DIFERENÇA ANTERIOR]]-BASE_CONCILI12[[#This Row],[DIFERENÇA ATUAL]],"-")</f>
        <v>-</v>
      </c>
      <c r="T88" s="109">
        <v>0</v>
      </c>
      <c r="U88" s="109">
        <f>IFERROR(SUM(BASE_CONCILI12[[#This Row],[DIFERENÇA ATUAL]]*BASE_CONCILI12[[#This Row],[CUSTO MP (UN)]]),0)</f>
        <v>0</v>
      </c>
      <c r="V88" s="111" t="str">
        <f>IFERROR(BASE_CONCILI12[[#This Row],[30/jun]]/BASE_CONCILI12[[#This Row],[SISTEMA]],"")</f>
        <v/>
      </c>
      <c r="W88" s="48" t="str">
        <f>IFERROR(BASE_CONCILI12[[#This Row],[DIFERENÇA MÊS]]*BASE_CONCILI12[[#This Row],[CUSTO MP (UN)]],"-")</f>
        <v>-</v>
      </c>
      <c r="X88" s="126" t="s">
        <v>516</v>
      </c>
    </row>
    <row r="89" spans="1:24" x14ac:dyDescent="0.25">
      <c r="A89" s="72">
        <v>1961</v>
      </c>
      <c r="B89" s="72"/>
      <c r="C89" s="2" t="s">
        <v>457</v>
      </c>
      <c r="D89" s="37" t="s">
        <v>299</v>
      </c>
      <c r="E89" s="26" t="e">
        <f>VLOOKUP(BASE_CONCILI12[[#This Row],[CÓD. 
SAIB]],CONT_ANTE!A:D,4,0)</f>
        <v>#N/A</v>
      </c>
      <c r="F89" s="26" t="e">
        <f>SUMIF(#REF!,BASE_CONCILI12[[#This Row],[CÓD. 
SAIB]],#REF!)</f>
        <v>#REF!</v>
      </c>
      <c r="G89" s="26" t="e">
        <f>SUMIF(#REF!,BASE_CONCILI12[[#This Row],[CÓD. 
SAIB]],#REF!)</f>
        <v>#REF!</v>
      </c>
      <c r="H89" s="26" t="e">
        <f>BASE_CONCILI12[[#This Row],[CONSUMO REAL]]-BASE_CONCILI12[[#This Row],[CONSUMO TEORICO]]</f>
        <v>#REF!</v>
      </c>
      <c r="I89" s="26" t="e">
        <f>SUMIF(#REF!,BASE_CONCILI12[[#This Row],[CÓD. 
SAIB]],#REF!)</f>
        <v>#REF!</v>
      </c>
      <c r="J89" s="26" t="e">
        <f>SUMIF(#REF!,BASE_CONCILI12[[#This Row],[CÓD. 
SAIB]],#REF!)</f>
        <v>#REF!</v>
      </c>
      <c r="K89" s="26" t="e">
        <f>BASE_CONCILI12[[#This Row],[30/mai]]+BASE_CONCILI12[[#This Row],[RECEBIMENTO]]-BASE_CONCILI12[[#This Row],[TRANSFERÊNCIA]]-BASE_CONCILI12[[#This Row],[CONSUMO REAL]]</f>
        <v>#N/A</v>
      </c>
      <c r="L89" s="7">
        <f>IFERROR(VLOOKUP(BASE_CONCILI12[[#This Row],[CÓD. 
SAIB]],BASE_CONTAG[[LAVRE]:[CONTAGEM FINAL]],7,0),0)</f>
        <v>0</v>
      </c>
      <c r="M89" s="7">
        <f>IFERROR(SUM(BASE_CONCILI12[[#This Row],[30/jun]]*BASE_CONCILI12[[#This Row],[CUSTO MP (UN)]]),0)</f>
        <v>0</v>
      </c>
      <c r="N89" s="7">
        <f>IFERROR(VLOOKUP(BASE_CONCILI12[[#This Row],[CÓD. 
SAIB]],BASE_CONTAG[],5,0),"")</f>
        <v>0</v>
      </c>
      <c r="O89" s="7" t="e">
        <f>SUMIF(SISTEMA!#REF!,BASE_CONCILI12[[#This Row],[CÓD. 
SAIB]],SISTEMA!#REF!)</f>
        <v>#REF!</v>
      </c>
      <c r="P89" s="30">
        <f>IFERROR(SUM(BASE_CONCILI12[[#This Row],[SISTEMA]]*BASE_CONCILI12[[#This Row],[CUSTO MP (UN)]]),0)</f>
        <v>0</v>
      </c>
      <c r="Q89" s="46" t="str">
        <f>IFERROR(VLOOKUP(BASE_CONCILI12[[#This Row],[CÓD. 
SAIB]],BASE_DIFERENÇA[],4,0),"0")</f>
        <v>0</v>
      </c>
      <c r="R89" s="75" t="e">
        <f>BASE_CONCILI12[[#This Row],[30/jun]]-BASE_CONCILI12[[#This Row],[SISTEMA]]</f>
        <v>#REF!</v>
      </c>
      <c r="S89" s="47" t="str">
        <f>IFERROR(BASE_CONCILI12[[#This Row],[DIFERENÇA ANTERIOR]]-BASE_CONCILI12[[#This Row],[DIFERENÇA ATUAL]],"-")</f>
        <v>-</v>
      </c>
      <c r="T89" s="48">
        <v>0</v>
      </c>
      <c r="U89" s="48">
        <f>IFERROR(SUM(BASE_CONCILI12[[#This Row],[DIFERENÇA ATUAL]]*BASE_CONCILI12[[#This Row],[CUSTO MP (UN)]]),0)</f>
        <v>0</v>
      </c>
      <c r="V89" s="86" t="str">
        <f>IFERROR(BASE_CONCILI12[[#This Row],[30/jun]]/BASE_CONCILI12[[#This Row],[SISTEMA]],"")</f>
        <v/>
      </c>
      <c r="W89" s="48" t="str">
        <f>IFERROR(BASE_CONCILI12[[#This Row],[DIFERENÇA MÊS]]*BASE_CONCILI12[[#This Row],[CUSTO MP (UN)]],"-")</f>
        <v>-</v>
      </c>
      <c r="X89" s="49" t="s">
        <v>490</v>
      </c>
    </row>
    <row r="90" spans="1:24" x14ac:dyDescent="0.25">
      <c r="A90" s="72">
        <v>1846</v>
      </c>
      <c r="B90" s="72"/>
      <c r="C90" s="2" t="s">
        <v>456</v>
      </c>
      <c r="D90" s="37" t="s">
        <v>299</v>
      </c>
      <c r="E90" s="26" t="e">
        <f>VLOOKUP(BASE_CONCILI12[[#This Row],[CÓD. 
SAIB]],CONT_ANTE!A:D,4,0)</f>
        <v>#N/A</v>
      </c>
      <c r="F90" s="26" t="e">
        <f>SUMIF(#REF!,BASE_CONCILI12[[#This Row],[CÓD. 
SAIB]],#REF!)</f>
        <v>#REF!</v>
      </c>
      <c r="G90" s="26" t="e">
        <f>SUMIF(#REF!,BASE_CONCILI12[[#This Row],[CÓD. 
SAIB]],#REF!)</f>
        <v>#REF!</v>
      </c>
      <c r="H90" s="26" t="e">
        <f>BASE_CONCILI12[[#This Row],[CONSUMO REAL]]-BASE_CONCILI12[[#This Row],[CONSUMO TEORICO]]</f>
        <v>#REF!</v>
      </c>
      <c r="I90" s="26" t="e">
        <f>SUMIF(#REF!,BASE_CONCILI12[[#This Row],[CÓD. 
SAIB]],#REF!)</f>
        <v>#REF!</v>
      </c>
      <c r="J90" s="26" t="e">
        <f>SUMIF(#REF!,BASE_CONCILI12[[#This Row],[CÓD. 
SAIB]],#REF!)</f>
        <v>#REF!</v>
      </c>
      <c r="K90" s="26" t="e">
        <f>BASE_CONCILI12[[#This Row],[30/mai]]+BASE_CONCILI12[[#This Row],[RECEBIMENTO]]-BASE_CONCILI12[[#This Row],[TRANSFERÊNCIA]]-BASE_CONCILI12[[#This Row],[CONSUMO REAL]]</f>
        <v>#N/A</v>
      </c>
      <c r="L90" s="7">
        <f>IFERROR(VLOOKUP(BASE_CONCILI12[[#This Row],[CÓD. 
SAIB]],BASE_CONTAG[[LAVRE]:[CONTAGEM FINAL]],7,0),0)</f>
        <v>0</v>
      </c>
      <c r="M90" s="7">
        <f>IFERROR(SUM(BASE_CONCILI12[[#This Row],[30/jun]]*BASE_CONCILI12[[#This Row],[CUSTO MP (UN)]]),0)</f>
        <v>0</v>
      </c>
      <c r="N90" s="7">
        <f>IFERROR(VLOOKUP(BASE_CONCILI12[[#This Row],[CÓD. 
SAIB]],BASE_CONTAG[],5,0),"")</f>
        <v>0</v>
      </c>
      <c r="O90" s="7" t="e">
        <f>SUMIF(SISTEMA!#REF!,BASE_CONCILI12[[#This Row],[CÓD. 
SAIB]],SISTEMA!#REF!)</f>
        <v>#REF!</v>
      </c>
      <c r="P90" s="30">
        <f>IFERROR(SUM(BASE_CONCILI12[[#This Row],[SISTEMA]]*BASE_CONCILI12[[#This Row],[CUSTO MP (UN)]]),0)</f>
        <v>0</v>
      </c>
      <c r="Q90" s="46" t="str">
        <f>IFERROR(VLOOKUP(BASE_CONCILI12[[#This Row],[CÓD. 
SAIB]],BASE_DIFERENÇA[],4,0),"0")</f>
        <v>0</v>
      </c>
      <c r="R90" s="75" t="e">
        <f>BASE_CONCILI12[[#This Row],[30/jun]]-BASE_CONCILI12[[#This Row],[SISTEMA]]</f>
        <v>#REF!</v>
      </c>
      <c r="S90" s="47" t="str">
        <f>IFERROR(BASE_CONCILI12[[#This Row],[DIFERENÇA ANTERIOR]]-BASE_CONCILI12[[#This Row],[DIFERENÇA ATUAL]],"-")</f>
        <v>-</v>
      </c>
      <c r="T90" s="48">
        <v>0</v>
      </c>
      <c r="U90" s="48">
        <f>IFERROR(SUM(BASE_CONCILI12[[#This Row],[DIFERENÇA ATUAL]]*BASE_CONCILI12[[#This Row],[CUSTO MP (UN)]]),0)</f>
        <v>0</v>
      </c>
      <c r="V90" s="86" t="str">
        <f>IFERROR(BASE_CONCILI12[[#This Row],[30/jun]]/BASE_CONCILI12[[#This Row],[SISTEMA]],"")</f>
        <v/>
      </c>
      <c r="W90" s="48" t="str">
        <f>IFERROR(BASE_CONCILI12[[#This Row],[DIFERENÇA MÊS]]*BASE_CONCILI12[[#This Row],[CUSTO MP (UN)]],"-")</f>
        <v>-</v>
      </c>
      <c r="X90" s="49" t="s">
        <v>490</v>
      </c>
    </row>
    <row r="91" spans="1:24" x14ac:dyDescent="0.25">
      <c r="A91" s="72">
        <v>31343</v>
      </c>
      <c r="B91" s="72"/>
      <c r="C91" s="2" t="s">
        <v>461</v>
      </c>
      <c r="D91" s="37" t="s">
        <v>299</v>
      </c>
      <c r="E91" s="26" t="e">
        <f>VLOOKUP(BASE_CONCILI12[[#This Row],[CÓD. 
SAIB]],CONT_ANTE!A:D,4,0)</f>
        <v>#N/A</v>
      </c>
      <c r="F91" s="26" t="e">
        <f>SUMIF(#REF!,BASE_CONCILI12[[#This Row],[CÓD. 
SAIB]],#REF!)</f>
        <v>#REF!</v>
      </c>
      <c r="G91" s="26" t="e">
        <f>SUMIF(#REF!,BASE_CONCILI12[[#This Row],[CÓD. 
SAIB]],#REF!)</f>
        <v>#REF!</v>
      </c>
      <c r="H91" s="26" t="e">
        <f>BASE_CONCILI12[[#This Row],[CONSUMO REAL]]-BASE_CONCILI12[[#This Row],[CONSUMO TEORICO]]</f>
        <v>#REF!</v>
      </c>
      <c r="I91" s="26" t="e">
        <f>SUMIF(#REF!,BASE_CONCILI12[[#This Row],[CÓD. 
SAIB]],#REF!)</f>
        <v>#REF!</v>
      </c>
      <c r="J91" s="26" t="e">
        <f>SUMIF(#REF!,BASE_CONCILI12[[#This Row],[CÓD. 
SAIB]],#REF!)</f>
        <v>#REF!</v>
      </c>
      <c r="K91" s="26" t="e">
        <f>BASE_CONCILI12[[#This Row],[30/mai]]+BASE_CONCILI12[[#This Row],[RECEBIMENTO]]-BASE_CONCILI12[[#This Row],[TRANSFERÊNCIA]]-BASE_CONCILI12[[#This Row],[CONSUMO REAL]]</f>
        <v>#N/A</v>
      </c>
      <c r="L91" s="7">
        <f>IFERROR(VLOOKUP(BASE_CONCILI12[[#This Row],[CÓD. 
SAIB]],BASE_CONTAG[[LAVRE]:[CONTAGEM FINAL]],7,0),0)</f>
        <v>0</v>
      </c>
      <c r="M91" s="7">
        <f>IFERROR(SUM(BASE_CONCILI12[[#This Row],[30/jun]]*BASE_CONCILI12[[#This Row],[CUSTO MP (UN)]]),0)</f>
        <v>0</v>
      </c>
      <c r="N91" s="7">
        <f>IFERROR(VLOOKUP(BASE_CONCILI12[[#This Row],[CÓD. 
SAIB]],BASE_CONTAG[],5,0),"")</f>
        <v>0</v>
      </c>
      <c r="O91" s="7" t="e">
        <f>SUMIF(SISTEMA!#REF!,BASE_CONCILI12[[#This Row],[CÓD. 
SAIB]],SISTEMA!#REF!)</f>
        <v>#REF!</v>
      </c>
      <c r="P91" s="30">
        <f>IFERROR(SUM(BASE_CONCILI12[[#This Row],[SISTEMA]]*BASE_CONCILI12[[#This Row],[CUSTO MP (UN)]]),0)</f>
        <v>0</v>
      </c>
      <c r="Q91" s="46" t="str">
        <f>IFERROR(VLOOKUP(BASE_CONCILI12[[#This Row],[CÓD. 
SAIB]],BASE_DIFERENÇA[],4,0),"0")</f>
        <v>0</v>
      </c>
      <c r="R91" s="75" t="e">
        <f>BASE_CONCILI12[[#This Row],[30/jun]]-BASE_CONCILI12[[#This Row],[SISTEMA]]</f>
        <v>#REF!</v>
      </c>
      <c r="S91" s="47" t="str">
        <f>IFERROR(BASE_CONCILI12[[#This Row],[DIFERENÇA ANTERIOR]]-BASE_CONCILI12[[#This Row],[DIFERENÇA ATUAL]],"-")</f>
        <v>-</v>
      </c>
      <c r="T91" s="48">
        <v>0</v>
      </c>
      <c r="U91" s="48">
        <f>IFERROR(SUM(BASE_CONCILI12[[#This Row],[DIFERENÇA ATUAL]]*BASE_CONCILI12[[#This Row],[CUSTO MP (UN)]]),0)</f>
        <v>0</v>
      </c>
      <c r="V91" s="86" t="str">
        <f>IFERROR(BASE_CONCILI12[[#This Row],[30/jun]]/BASE_CONCILI12[[#This Row],[SISTEMA]],"")</f>
        <v/>
      </c>
      <c r="W91" s="48" t="str">
        <f>IFERROR(BASE_CONCILI12[[#This Row],[DIFERENÇA MÊS]]*BASE_CONCILI12[[#This Row],[CUSTO MP (UN)]],"-")</f>
        <v>-</v>
      </c>
      <c r="X91" s="49" t="s">
        <v>490</v>
      </c>
    </row>
    <row r="92" spans="1:24" x14ac:dyDescent="0.25">
      <c r="A92" s="72">
        <v>31191</v>
      </c>
      <c r="B92" s="72"/>
      <c r="C92" s="2" t="s">
        <v>422</v>
      </c>
      <c r="D92" s="37" t="s">
        <v>299</v>
      </c>
      <c r="E92" s="26" t="e">
        <f>VLOOKUP(BASE_CONCILI12[[#This Row],[CÓD. 
SAIB]],CONT_ANTE!A:D,4,0)</f>
        <v>#N/A</v>
      </c>
      <c r="F92" s="26" t="e">
        <f>SUMIF(#REF!,BASE_CONCILI12[[#This Row],[CÓD. 
SAIB]],#REF!)</f>
        <v>#REF!</v>
      </c>
      <c r="G92" s="26" t="e">
        <f>SUMIF(#REF!,BASE_CONCILI12[[#This Row],[CÓD. 
SAIB]],#REF!)</f>
        <v>#REF!</v>
      </c>
      <c r="H92" s="26" t="e">
        <f>BASE_CONCILI12[[#This Row],[CONSUMO REAL]]-BASE_CONCILI12[[#This Row],[CONSUMO TEORICO]]</f>
        <v>#REF!</v>
      </c>
      <c r="I92" s="26" t="e">
        <f>SUMIF(#REF!,BASE_CONCILI12[[#This Row],[CÓD. 
SAIB]],#REF!)</f>
        <v>#REF!</v>
      </c>
      <c r="J92" s="26" t="e">
        <f>SUMIF(#REF!,BASE_CONCILI12[[#This Row],[CÓD. 
SAIB]],#REF!)</f>
        <v>#REF!</v>
      </c>
      <c r="K92" s="26" t="e">
        <f>BASE_CONCILI12[[#This Row],[30/mai]]+BASE_CONCILI12[[#This Row],[RECEBIMENTO]]-BASE_CONCILI12[[#This Row],[TRANSFERÊNCIA]]-BASE_CONCILI12[[#This Row],[CONSUMO REAL]]</f>
        <v>#N/A</v>
      </c>
      <c r="L92" s="7">
        <f>IFERROR(VLOOKUP(BASE_CONCILI12[[#This Row],[CÓD. 
SAIB]],BASE_CONTAG[[LAVRE]:[CONTAGEM FINAL]],7,0),0)</f>
        <v>0</v>
      </c>
      <c r="M92" s="7">
        <f>IFERROR(SUM(BASE_CONCILI12[[#This Row],[30/jun]]*BASE_CONCILI12[[#This Row],[CUSTO MP (UN)]]),0)</f>
        <v>0</v>
      </c>
      <c r="N92" s="7">
        <f>IFERROR(VLOOKUP(BASE_CONCILI12[[#This Row],[CÓD. 
SAIB]],BASE_CONTAG[],5,0),"")</f>
        <v>0</v>
      </c>
      <c r="O92" s="7" t="e">
        <f>SUMIF(SISTEMA!#REF!,BASE_CONCILI12[[#This Row],[CÓD. 
SAIB]],SISTEMA!#REF!)</f>
        <v>#REF!</v>
      </c>
      <c r="P92" s="30">
        <f>IFERROR(SUM(BASE_CONCILI12[[#This Row],[SISTEMA]]*BASE_CONCILI12[[#This Row],[CUSTO MP (UN)]]),0)</f>
        <v>0</v>
      </c>
      <c r="Q92" s="46" t="str">
        <f>IFERROR(VLOOKUP(BASE_CONCILI12[[#This Row],[CÓD. 
SAIB]],BASE_DIFERENÇA[],4,0),"0")</f>
        <v>0</v>
      </c>
      <c r="R92" s="75" t="e">
        <f>BASE_CONCILI12[[#This Row],[30/jun]]-BASE_CONCILI12[[#This Row],[SISTEMA]]</f>
        <v>#REF!</v>
      </c>
      <c r="S92" s="47" t="str">
        <f>IFERROR(BASE_CONCILI12[[#This Row],[DIFERENÇA ANTERIOR]]-BASE_CONCILI12[[#This Row],[DIFERENÇA ATUAL]],"-")</f>
        <v>-</v>
      </c>
      <c r="T92" s="48" t="e">
        <f>VLOOKUP(BASE_CONCILI12[[#This Row],[CÓD. 
SAIB]],CUSTO!#REF!,3,0)</f>
        <v>#REF!</v>
      </c>
      <c r="U92" s="48">
        <f>IFERROR(SUM(BASE_CONCILI12[[#This Row],[DIFERENÇA ATUAL]]*BASE_CONCILI12[[#This Row],[CUSTO MP (UN)]]),0)</f>
        <v>0</v>
      </c>
      <c r="V92" s="86" t="str">
        <f>IFERROR(BASE_CONCILI12[[#This Row],[30/jun]]/BASE_CONCILI12[[#This Row],[SISTEMA]],"")</f>
        <v/>
      </c>
      <c r="W92" s="48" t="str">
        <f>IFERROR(BASE_CONCILI12[[#This Row],[DIFERENÇA MÊS]]*BASE_CONCILI12[[#This Row],[CUSTO MP (UN)]],"-")</f>
        <v>-</v>
      </c>
      <c r="X92" s="49" t="s">
        <v>490</v>
      </c>
    </row>
    <row r="93" spans="1:24" x14ac:dyDescent="0.25">
      <c r="A93" s="99">
        <v>1839</v>
      </c>
      <c r="B93" s="99"/>
      <c r="C93" s="116" t="s">
        <v>505</v>
      </c>
      <c r="D93" s="100" t="s">
        <v>299</v>
      </c>
      <c r="E93" s="102" t="e">
        <f>VLOOKUP(BASE_CONCILI12[[#This Row],[CÓD. 
SAIB]],CONT_ANTE!A:D,4,0)</f>
        <v>#N/A</v>
      </c>
      <c r="F93" s="102" t="e">
        <f>SUMIF(#REF!,BASE_CONCILI12[[#This Row],[CÓD. 
SAIB]],#REF!)</f>
        <v>#REF!</v>
      </c>
      <c r="G93" s="102" t="e">
        <f>SUMIF(#REF!,BASE_CONCILI12[[#This Row],[CÓD. 
SAIB]],#REF!)</f>
        <v>#REF!</v>
      </c>
      <c r="H93" s="102" t="e">
        <f>BASE_CONCILI12[[#This Row],[CONSUMO REAL]]-BASE_CONCILI12[[#This Row],[CONSUMO TEORICO]]</f>
        <v>#REF!</v>
      </c>
      <c r="I93" s="102" t="e">
        <f>SUMIF(#REF!,BASE_CONCILI12[[#This Row],[CÓD. 
SAIB]],#REF!)</f>
        <v>#REF!</v>
      </c>
      <c r="J93" s="102" t="e">
        <f>SUMIF(#REF!,BASE_CONCILI12[[#This Row],[CÓD. 
SAIB]],#REF!)</f>
        <v>#REF!</v>
      </c>
      <c r="K93" s="102" t="e">
        <f>BASE_CONCILI12[[#This Row],[30/mai]]+BASE_CONCILI12[[#This Row],[RECEBIMENTO]]-BASE_CONCILI12[[#This Row],[TRANSFERÊNCIA]]-BASE_CONCILI12[[#This Row],[CONSUMO REAL]]</f>
        <v>#N/A</v>
      </c>
      <c r="L93" s="104">
        <f>IFERROR(VLOOKUP(BASE_CONCILI12[[#This Row],[CÓD. 
SAIB]],BASE_CONTAG[[LAVRE]:[CONTAGEM FINAL]],7,0),0)</f>
        <v>0</v>
      </c>
      <c r="M93" s="104">
        <f>IFERROR(SUM(BASE_CONCILI12[[#This Row],[30/jun]]*BASE_CONCILI12[[#This Row],[CUSTO MP (UN)]]),0)</f>
        <v>0</v>
      </c>
      <c r="N93" s="104">
        <f>IFERROR(VLOOKUP(BASE_CONCILI12[[#This Row],[CÓD. 
SAIB]],BASE_CONTAG[],5,0),"")</f>
        <v>0</v>
      </c>
      <c r="O93" s="104" t="e">
        <f>SUMIF(SISTEMA!#REF!,BASE_CONCILI12[[#This Row],[CÓD. 
SAIB]],SISTEMA!#REF!)</f>
        <v>#REF!</v>
      </c>
      <c r="P93" s="106">
        <f>IFERROR(SUM(BASE_CONCILI12[[#This Row],[SISTEMA]]*BASE_CONCILI12[[#This Row],[CUSTO MP (UN)]]),0)</f>
        <v>0</v>
      </c>
      <c r="Q93" s="46" t="str">
        <f>IFERROR(VLOOKUP(BASE_CONCILI12[[#This Row],[CÓD. 
SAIB]],BASE_DIFERENÇA[],4,0),"0")</f>
        <v>0</v>
      </c>
      <c r="R93" s="108" t="e">
        <f>BASE_CONCILI12[[#This Row],[30/jun]]-BASE_CONCILI12[[#This Row],[SISTEMA]]</f>
        <v>#REF!</v>
      </c>
      <c r="S93" s="47" t="str">
        <f>IFERROR(BASE_CONCILI12[[#This Row],[DIFERENÇA ANTERIOR]]-BASE_CONCILI12[[#This Row],[DIFERENÇA ATUAL]],"-")</f>
        <v>-</v>
      </c>
      <c r="T93" s="110">
        <v>0.30716956538363066</v>
      </c>
      <c r="U93" s="110">
        <f>IFERROR(SUM(BASE_CONCILI12[[#This Row],[DIFERENÇA ATUAL]]*BASE_CONCILI12[[#This Row],[CUSTO MP (UN)]]),0)</f>
        <v>0</v>
      </c>
      <c r="V93" s="112" t="str">
        <f>IFERROR(BASE_CONCILI12[[#This Row],[30/jun]]/BASE_CONCILI12[[#This Row],[SISTEMA]],"")</f>
        <v/>
      </c>
      <c r="W93" s="48" t="str">
        <f>IFERROR(BASE_CONCILI12[[#This Row],[DIFERENÇA MÊS]]*BASE_CONCILI12[[#This Row],[CUSTO MP (UN)]],"-")</f>
        <v>-</v>
      </c>
      <c r="X93" s="49" t="s">
        <v>490</v>
      </c>
    </row>
    <row r="94" spans="1:24" x14ac:dyDescent="0.25">
      <c r="A94" s="72">
        <v>1831</v>
      </c>
      <c r="B94" s="72"/>
      <c r="C94" s="2" t="s">
        <v>425</v>
      </c>
      <c r="D94" s="37" t="s">
        <v>299</v>
      </c>
      <c r="E94" s="26" t="e">
        <f>VLOOKUP(BASE_CONCILI12[[#This Row],[CÓD. 
SAIB]],CONT_ANTE!A:D,4,0)</f>
        <v>#N/A</v>
      </c>
      <c r="F94" s="26" t="e">
        <f>SUMIF(#REF!,BASE_CONCILI12[[#This Row],[CÓD. 
SAIB]],#REF!)</f>
        <v>#REF!</v>
      </c>
      <c r="G94" s="26" t="e">
        <f>SUMIF(#REF!,BASE_CONCILI12[[#This Row],[CÓD. 
SAIB]],#REF!)</f>
        <v>#REF!</v>
      </c>
      <c r="H94" s="26" t="e">
        <f>BASE_CONCILI12[[#This Row],[CONSUMO REAL]]-BASE_CONCILI12[[#This Row],[CONSUMO TEORICO]]</f>
        <v>#REF!</v>
      </c>
      <c r="I94" s="26" t="e">
        <f>SUMIF(#REF!,BASE_CONCILI12[[#This Row],[CÓD. 
SAIB]],#REF!)</f>
        <v>#REF!</v>
      </c>
      <c r="J94" s="26" t="e">
        <f>SUMIF(#REF!,BASE_CONCILI12[[#This Row],[CÓD. 
SAIB]],#REF!)</f>
        <v>#REF!</v>
      </c>
      <c r="K94" s="26" t="e">
        <f>BASE_CONCILI12[[#This Row],[30/mai]]+BASE_CONCILI12[[#This Row],[RECEBIMENTO]]-BASE_CONCILI12[[#This Row],[TRANSFERÊNCIA]]-BASE_CONCILI12[[#This Row],[CONSUMO REAL]]</f>
        <v>#N/A</v>
      </c>
      <c r="L94" s="7">
        <f>IFERROR(VLOOKUP(BASE_CONCILI12[[#This Row],[CÓD. 
SAIB]],BASE_CONTAG[[LAVRE]:[CONTAGEM FINAL]],7,0),0)</f>
        <v>29</v>
      </c>
      <c r="M94" s="7">
        <f>IFERROR(SUM(BASE_CONCILI12[[#This Row],[30/jun]]*BASE_CONCILI12[[#This Row],[CUSTO MP (UN)]]),0)</f>
        <v>10.732501356319441</v>
      </c>
      <c r="N94" s="7">
        <f>IFERROR(VLOOKUP(BASE_CONCILI12[[#This Row],[CÓD. 
SAIB]],BASE_CONTAG[],5,0),"")</f>
        <v>29</v>
      </c>
      <c r="O94" s="7" t="e">
        <f>SUMIF(SISTEMA!#REF!,BASE_CONCILI12[[#This Row],[CÓD. 
SAIB]],SISTEMA!#REF!)</f>
        <v>#REF!</v>
      </c>
      <c r="P94" s="30">
        <f>IFERROR(SUM(BASE_CONCILI12[[#This Row],[SISTEMA]]*BASE_CONCILI12[[#This Row],[CUSTO MP (UN)]]),0)</f>
        <v>0</v>
      </c>
      <c r="Q94" s="46" t="str">
        <f>IFERROR(VLOOKUP(BASE_CONCILI12[[#This Row],[CÓD. 
SAIB]],BASE_DIFERENÇA[],4,0),"0")</f>
        <v>0</v>
      </c>
      <c r="R94" s="75" t="e">
        <f>BASE_CONCILI12[[#This Row],[30/jun]]-BASE_CONCILI12[[#This Row],[SISTEMA]]</f>
        <v>#REF!</v>
      </c>
      <c r="S94" s="47" t="str">
        <f>IFERROR(BASE_CONCILI12[[#This Row],[DIFERENÇA ANTERIOR]]-BASE_CONCILI12[[#This Row],[DIFERENÇA ATUAL]],"-")</f>
        <v>-</v>
      </c>
      <c r="T94" s="48">
        <v>0.37008625366618758</v>
      </c>
      <c r="U94" s="48">
        <f>IFERROR(SUM(BASE_CONCILI12[[#This Row],[DIFERENÇA ATUAL]]*BASE_CONCILI12[[#This Row],[CUSTO MP (UN)]]),0)</f>
        <v>0</v>
      </c>
      <c r="V94" s="86" t="str">
        <f>IFERROR(BASE_CONCILI12[[#This Row],[30/jun]]/BASE_CONCILI12[[#This Row],[SISTEMA]],"")</f>
        <v/>
      </c>
      <c r="W94" s="48" t="str">
        <f>IFERROR(BASE_CONCILI12[[#This Row],[DIFERENÇA MÊS]]*BASE_CONCILI12[[#This Row],[CUSTO MP (UN)]],"-")</f>
        <v>-</v>
      </c>
      <c r="X94" s="49" t="s">
        <v>490</v>
      </c>
    </row>
    <row r="95" spans="1:24" x14ac:dyDescent="0.25">
      <c r="A95" s="72">
        <v>31344</v>
      </c>
      <c r="B95" s="72"/>
      <c r="C95" s="2" t="s">
        <v>462</v>
      </c>
      <c r="D95" s="37" t="s">
        <v>299</v>
      </c>
      <c r="E95" s="26" t="e">
        <f>VLOOKUP(BASE_CONCILI12[[#This Row],[CÓD. 
SAIB]],CONT_ANTE!A:D,4,0)</f>
        <v>#N/A</v>
      </c>
      <c r="F95" s="26" t="e">
        <f>SUMIF(#REF!,BASE_CONCILI12[[#This Row],[CÓD. 
SAIB]],#REF!)</f>
        <v>#REF!</v>
      </c>
      <c r="G95" s="26" t="e">
        <f>SUMIF(#REF!,BASE_CONCILI12[[#This Row],[CÓD. 
SAIB]],#REF!)</f>
        <v>#REF!</v>
      </c>
      <c r="H95" s="26" t="e">
        <f>BASE_CONCILI12[[#This Row],[CONSUMO REAL]]-BASE_CONCILI12[[#This Row],[CONSUMO TEORICO]]</f>
        <v>#REF!</v>
      </c>
      <c r="I95" s="26" t="e">
        <f>SUMIF(#REF!,BASE_CONCILI12[[#This Row],[CÓD. 
SAIB]],#REF!)</f>
        <v>#REF!</v>
      </c>
      <c r="J95" s="26" t="e">
        <f>SUMIF(#REF!,BASE_CONCILI12[[#This Row],[CÓD. 
SAIB]],#REF!)</f>
        <v>#REF!</v>
      </c>
      <c r="K95" s="26" t="e">
        <f>BASE_CONCILI12[[#This Row],[30/mai]]+BASE_CONCILI12[[#This Row],[RECEBIMENTO]]-BASE_CONCILI12[[#This Row],[TRANSFERÊNCIA]]-BASE_CONCILI12[[#This Row],[CONSUMO REAL]]</f>
        <v>#N/A</v>
      </c>
      <c r="L95" s="7">
        <f>IFERROR(VLOOKUP(BASE_CONCILI12[[#This Row],[CÓD. 
SAIB]],BASE_CONTAG[[LAVRE]:[CONTAGEM FINAL]],7,0),0)</f>
        <v>0</v>
      </c>
      <c r="M95" s="7">
        <f>IFERROR(SUM(BASE_CONCILI12[[#This Row],[30/jun]]*BASE_CONCILI12[[#This Row],[CUSTO MP (UN)]]),0)</f>
        <v>0</v>
      </c>
      <c r="N95" s="7">
        <f>IFERROR(VLOOKUP(BASE_CONCILI12[[#This Row],[CÓD. 
SAIB]],BASE_CONTAG[],5,0),"")</f>
        <v>0</v>
      </c>
      <c r="O95" s="7" t="e">
        <f>SUMIF(SISTEMA!#REF!,BASE_CONCILI12[[#This Row],[CÓD. 
SAIB]],SISTEMA!#REF!)</f>
        <v>#REF!</v>
      </c>
      <c r="P95" s="30">
        <f>IFERROR(SUM(BASE_CONCILI12[[#This Row],[SISTEMA]]*BASE_CONCILI12[[#This Row],[CUSTO MP (UN)]]),0)</f>
        <v>0</v>
      </c>
      <c r="Q95" s="46" t="str">
        <f>IFERROR(VLOOKUP(BASE_CONCILI12[[#This Row],[CÓD. 
SAIB]],BASE_DIFERENÇA[],4,0),"0")</f>
        <v>0</v>
      </c>
      <c r="R95" s="75" t="e">
        <f>BASE_CONCILI12[[#This Row],[30/jun]]-BASE_CONCILI12[[#This Row],[SISTEMA]]</f>
        <v>#REF!</v>
      </c>
      <c r="S95" s="47" t="str">
        <f>IFERROR(BASE_CONCILI12[[#This Row],[DIFERENÇA ANTERIOR]]-BASE_CONCILI12[[#This Row],[DIFERENÇA ATUAL]],"-")</f>
        <v>-</v>
      </c>
      <c r="T95" s="48">
        <v>0</v>
      </c>
      <c r="U95" s="48">
        <f>IFERROR(SUM(BASE_CONCILI12[[#This Row],[DIFERENÇA ATUAL]]*BASE_CONCILI12[[#This Row],[CUSTO MP (UN)]]),0)</f>
        <v>0</v>
      </c>
      <c r="V95" s="86" t="str">
        <f>IFERROR(BASE_CONCILI12[[#This Row],[30/jun]]/BASE_CONCILI12[[#This Row],[SISTEMA]],"")</f>
        <v/>
      </c>
      <c r="W95" s="48" t="str">
        <f>IFERROR(BASE_CONCILI12[[#This Row],[DIFERENÇA MÊS]]*BASE_CONCILI12[[#This Row],[CUSTO MP (UN)]],"-")</f>
        <v>-</v>
      </c>
      <c r="X95" s="49" t="s">
        <v>490</v>
      </c>
    </row>
    <row r="96" spans="1:24" x14ac:dyDescent="0.25">
      <c r="A96" s="72">
        <v>32523</v>
      </c>
      <c r="B96" s="72"/>
      <c r="C96" s="2" t="s">
        <v>413</v>
      </c>
      <c r="D96" s="37" t="s">
        <v>299</v>
      </c>
      <c r="E96" s="26" t="e">
        <f>VLOOKUP(BASE_CONCILI12[[#This Row],[CÓD. 
SAIB]],CONT_ANTE!A:D,4,0)</f>
        <v>#N/A</v>
      </c>
      <c r="F96" s="26" t="e">
        <f>SUMIF(#REF!,BASE_CONCILI12[[#This Row],[CÓD. 
SAIB]],#REF!)</f>
        <v>#REF!</v>
      </c>
      <c r="G96" s="26" t="e">
        <f>SUMIF(#REF!,BASE_CONCILI12[[#This Row],[CÓD. 
SAIB]],#REF!)</f>
        <v>#REF!</v>
      </c>
      <c r="H96" s="26" t="e">
        <f>BASE_CONCILI12[[#This Row],[CONSUMO REAL]]-BASE_CONCILI12[[#This Row],[CONSUMO TEORICO]]</f>
        <v>#REF!</v>
      </c>
      <c r="I96" s="26" t="e">
        <f>SUMIF(#REF!,BASE_CONCILI12[[#This Row],[CÓD. 
SAIB]],#REF!)</f>
        <v>#REF!</v>
      </c>
      <c r="J96" s="26" t="e">
        <f>SUMIF(#REF!,BASE_CONCILI12[[#This Row],[CÓD. 
SAIB]],#REF!)</f>
        <v>#REF!</v>
      </c>
      <c r="K96" s="26" t="e">
        <f>BASE_CONCILI12[[#This Row],[30/mai]]+BASE_CONCILI12[[#This Row],[RECEBIMENTO]]-BASE_CONCILI12[[#This Row],[TRANSFERÊNCIA]]-BASE_CONCILI12[[#This Row],[CONSUMO REAL]]</f>
        <v>#N/A</v>
      </c>
      <c r="L96" s="7">
        <f>IFERROR(VLOOKUP(BASE_CONCILI12[[#This Row],[CÓD. 
SAIB]],BASE_CONTAG[[LAVRE]:[CONTAGEM FINAL]],7,0),0)</f>
        <v>3067.91</v>
      </c>
      <c r="M96" s="7">
        <f>IFERROR(SUM(BASE_CONCILI12[[#This Row],[30/jun]]*BASE_CONCILI12[[#This Row],[CUSTO MP (UN)]]),0)</f>
        <v>0</v>
      </c>
      <c r="N96" s="7">
        <f>IFERROR(VLOOKUP(BASE_CONCILI12[[#This Row],[CÓD. 
SAIB]],BASE_CONTAG[],5,0),"")</f>
        <v>3067.91</v>
      </c>
      <c r="O96" s="7" t="e">
        <f>SUMIF(SISTEMA!#REF!,BASE_CONCILI12[[#This Row],[CÓD. 
SAIB]],SISTEMA!#REF!)</f>
        <v>#REF!</v>
      </c>
      <c r="P96" s="30">
        <f>IFERROR(SUM(BASE_CONCILI12[[#This Row],[SISTEMA]]*BASE_CONCILI12[[#This Row],[CUSTO MP (UN)]]),0)</f>
        <v>0</v>
      </c>
      <c r="Q96" s="46" t="str">
        <f>IFERROR(VLOOKUP(BASE_CONCILI12[[#This Row],[CÓD. 
SAIB]],BASE_DIFERENÇA[],4,0),"0")</f>
        <v>0</v>
      </c>
      <c r="R96" s="75" t="e">
        <f>BASE_CONCILI12[[#This Row],[30/jun]]-BASE_CONCILI12[[#This Row],[SISTEMA]]</f>
        <v>#REF!</v>
      </c>
      <c r="S96" s="47" t="str">
        <f>IFERROR(BASE_CONCILI12[[#This Row],[DIFERENÇA ANTERIOR]]-BASE_CONCILI12[[#This Row],[DIFERENÇA ATUAL]],"-")</f>
        <v>-</v>
      </c>
      <c r="T96" s="48" t="e">
        <f>VLOOKUP(BASE_CONCILI12[[#This Row],[CÓD. 
SAIB]],CUSTO!#REF!,3,0)</f>
        <v>#REF!</v>
      </c>
      <c r="U96" s="48">
        <f>IFERROR(SUM(BASE_CONCILI12[[#This Row],[DIFERENÇA ATUAL]]*BASE_CONCILI12[[#This Row],[CUSTO MP (UN)]]),0)</f>
        <v>0</v>
      </c>
      <c r="V96" s="86" t="str">
        <f>IFERROR(BASE_CONCILI12[[#This Row],[30/jun]]/BASE_CONCILI12[[#This Row],[SISTEMA]],"")</f>
        <v/>
      </c>
      <c r="W96" s="48" t="str">
        <f>IFERROR(BASE_CONCILI12[[#This Row],[DIFERENÇA MÊS]]*BASE_CONCILI12[[#This Row],[CUSTO MP (UN)]],"-")</f>
        <v>-</v>
      </c>
      <c r="X96" s="49" t="s">
        <v>490</v>
      </c>
    </row>
    <row r="97" spans="1:24" x14ac:dyDescent="0.25">
      <c r="A97" s="72">
        <v>1836</v>
      </c>
      <c r="B97" s="72"/>
      <c r="C97" s="2" t="s">
        <v>494</v>
      </c>
      <c r="D97" s="37" t="s">
        <v>299</v>
      </c>
      <c r="E97" s="26" t="e">
        <f>VLOOKUP(BASE_CONCILI12[[#This Row],[CÓD. 
SAIB]],CONT_ANTE!A:D,4,0)</f>
        <v>#N/A</v>
      </c>
      <c r="F97" s="26" t="e">
        <f>SUMIF(#REF!,BASE_CONCILI12[[#This Row],[CÓD. 
SAIB]],#REF!)</f>
        <v>#REF!</v>
      </c>
      <c r="G97" s="26" t="e">
        <f>SUMIF(#REF!,BASE_CONCILI12[[#This Row],[CÓD. 
SAIB]],#REF!)</f>
        <v>#REF!</v>
      </c>
      <c r="H97" s="26" t="e">
        <f>BASE_CONCILI12[[#This Row],[CONSUMO REAL]]-BASE_CONCILI12[[#This Row],[CONSUMO TEORICO]]</f>
        <v>#REF!</v>
      </c>
      <c r="I97" s="26" t="e">
        <f>SUMIF(#REF!,BASE_CONCILI12[[#This Row],[CÓD. 
SAIB]],#REF!)</f>
        <v>#REF!</v>
      </c>
      <c r="J97" s="26" t="e">
        <f>SUMIF(#REF!,BASE_CONCILI12[[#This Row],[CÓD. 
SAIB]],#REF!)</f>
        <v>#REF!</v>
      </c>
      <c r="K97" s="26" t="e">
        <f>BASE_CONCILI12[[#This Row],[30/mai]]+BASE_CONCILI12[[#This Row],[RECEBIMENTO]]-BASE_CONCILI12[[#This Row],[TRANSFERÊNCIA]]-BASE_CONCILI12[[#This Row],[CONSUMO REAL]]</f>
        <v>#N/A</v>
      </c>
      <c r="L97" s="7">
        <f>IFERROR(VLOOKUP(BASE_CONCILI12[[#This Row],[CÓD. 
SAIB]],BASE_CONTAG[[LAVRE]:[CONTAGEM FINAL]],7,0),0)</f>
        <v>0</v>
      </c>
      <c r="M97" s="7">
        <f>IFERROR(SUM(BASE_CONCILI12[[#This Row],[30/jun]]*BASE_CONCILI12[[#This Row],[CUSTO MP (UN)]]),0)</f>
        <v>0</v>
      </c>
      <c r="N97" s="7" t="str">
        <f>IFERROR(VLOOKUP(BASE_CONCILI12[[#This Row],[CÓD. 
SAIB]],BASE_CONTAG[],5,0),"")</f>
        <v/>
      </c>
      <c r="O97" s="7" t="e">
        <f>SUMIF(SISTEMA!#REF!,BASE_CONCILI12[[#This Row],[CÓD. 
SAIB]],SISTEMA!#REF!)</f>
        <v>#REF!</v>
      </c>
      <c r="P97" s="30">
        <f>IFERROR(SUM(BASE_CONCILI12[[#This Row],[SISTEMA]]*BASE_CONCILI12[[#This Row],[CUSTO MP (UN)]]),0)</f>
        <v>0</v>
      </c>
      <c r="Q97" s="46" t="str">
        <f>IFERROR(VLOOKUP(BASE_CONCILI12[[#This Row],[CÓD. 
SAIB]],BASE_DIFERENÇA[],4,0),"0")</f>
        <v>0</v>
      </c>
      <c r="R97" s="75" t="e">
        <f>BASE_CONCILI12[[#This Row],[30/jun]]-BASE_CONCILI12[[#This Row],[SISTEMA]]</f>
        <v>#REF!</v>
      </c>
      <c r="S97" s="47" t="str">
        <f>IFERROR(BASE_CONCILI12[[#This Row],[DIFERENÇA ANTERIOR]]-BASE_CONCILI12[[#This Row],[DIFERENÇA ATUAL]],"-")</f>
        <v>-</v>
      </c>
      <c r="T97" s="48" t="e">
        <f>VLOOKUP(BASE_CONCILI12[[#This Row],[CÓD. 
SAIB]],CUSTO!#REF!,3,0)</f>
        <v>#REF!</v>
      </c>
      <c r="U97" s="48">
        <f>IFERROR(SUM(BASE_CONCILI12[[#This Row],[DIFERENÇA ATUAL]]*BASE_CONCILI12[[#This Row],[CUSTO MP (UN)]]),0)</f>
        <v>0</v>
      </c>
      <c r="V97" s="86" t="str">
        <f>IFERROR(BASE_CONCILI12[[#This Row],[30/jun]]/BASE_CONCILI12[[#This Row],[SISTEMA]],"")</f>
        <v/>
      </c>
      <c r="W97" s="48" t="str">
        <f>IFERROR(BASE_CONCILI12[[#This Row],[DIFERENÇA MÊS]]*BASE_CONCILI12[[#This Row],[CUSTO MP (UN)]],"-")</f>
        <v>-</v>
      </c>
      <c r="X97" s="49" t="s">
        <v>490</v>
      </c>
    </row>
    <row r="98" spans="1:24" x14ac:dyDescent="0.25">
      <c r="A98" s="73">
        <v>32703</v>
      </c>
      <c r="B98" s="73"/>
      <c r="C98" s="42" t="s">
        <v>493</v>
      </c>
      <c r="D98" s="37" t="s">
        <v>299</v>
      </c>
      <c r="E98" s="26" t="e">
        <f>VLOOKUP(BASE_CONCILI12[[#This Row],[CÓD. 
SAIB]],CONT_ANTE!A:D,4,0)</f>
        <v>#N/A</v>
      </c>
      <c r="F98" s="26" t="e">
        <f>SUMIF(#REF!,BASE_CONCILI12[[#This Row],[CÓD. 
SAIB]],#REF!)</f>
        <v>#REF!</v>
      </c>
      <c r="G98" s="26" t="e">
        <f>SUMIF(#REF!,BASE_CONCILI12[[#This Row],[CÓD. 
SAIB]],#REF!)</f>
        <v>#REF!</v>
      </c>
      <c r="H98" s="26" t="e">
        <f>BASE_CONCILI12[[#This Row],[CONSUMO REAL]]-BASE_CONCILI12[[#This Row],[CONSUMO TEORICO]]</f>
        <v>#REF!</v>
      </c>
      <c r="I98" s="26" t="e">
        <f>SUMIF(#REF!,BASE_CONCILI12[[#This Row],[CÓD. 
SAIB]],#REF!)</f>
        <v>#REF!</v>
      </c>
      <c r="J98" s="26" t="e">
        <f>SUMIF(#REF!,BASE_CONCILI12[[#This Row],[CÓD. 
SAIB]],#REF!)</f>
        <v>#REF!</v>
      </c>
      <c r="K98" s="26" t="e">
        <f>BASE_CONCILI12[[#This Row],[30/mai]]+BASE_CONCILI12[[#This Row],[RECEBIMENTO]]-BASE_CONCILI12[[#This Row],[TRANSFERÊNCIA]]-BASE_CONCILI12[[#This Row],[CONSUMO REAL]]</f>
        <v>#N/A</v>
      </c>
      <c r="L98" s="7">
        <f>IFERROR(VLOOKUP(BASE_CONCILI12[[#This Row],[CÓD. 
SAIB]],BASE_CONTAG[[LAVRE]:[CONTAGEM FINAL]],7,0),0)</f>
        <v>0</v>
      </c>
      <c r="M98" s="7">
        <f>IFERROR(SUM(BASE_CONCILI12[[#This Row],[30/jun]]*BASE_CONCILI12[[#This Row],[CUSTO MP (UN)]]),0)</f>
        <v>0</v>
      </c>
      <c r="N98" s="7" t="str">
        <f>IFERROR(VLOOKUP(BASE_CONCILI12[[#This Row],[CÓD. 
SAIB]],BASE_CONTAG[],5,0),"")</f>
        <v/>
      </c>
      <c r="O98" s="7" t="e">
        <f>SUMIF(SISTEMA!#REF!,BASE_CONCILI12[[#This Row],[CÓD. 
SAIB]],SISTEMA!#REF!)</f>
        <v>#REF!</v>
      </c>
      <c r="P98" s="30">
        <f>IFERROR(SUM(BASE_CONCILI12[[#This Row],[SISTEMA]]*BASE_CONCILI12[[#This Row],[CUSTO MP (UN)]]),0)</f>
        <v>0</v>
      </c>
      <c r="Q98" s="46" t="str">
        <f>IFERROR(VLOOKUP(BASE_CONCILI12[[#This Row],[CÓD. 
SAIB]],BASE_DIFERENÇA[],4,0),"0")</f>
        <v>0</v>
      </c>
      <c r="R98" s="75" t="e">
        <f>BASE_CONCILI12[[#This Row],[30/jun]]-BASE_CONCILI12[[#This Row],[SISTEMA]]</f>
        <v>#REF!</v>
      </c>
      <c r="S98" s="47" t="str">
        <f>IFERROR(BASE_CONCILI12[[#This Row],[DIFERENÇA ANTERIOR]]-BASE_CONCILI12[[#This Row],[DIFERENÇA ATUAL]],"-")</f>
        <v>-</v>
      </c>
      <c r="T98" s="48">
        <v>0</v>
      </c>
      <c r="U98" s="48">
        <f>IFERROR(SUM(BASE_CONCILI12[[#This Row],[DIFERENÇA ATUAL]]*BASE_CONCILI12[[#This Row],[CUSTO MP (UN)]]),0)</f>
        <v>0</v>
      </c>
      <c r="V98" s="86" t="str">
        <f>IFERROR(BASE_CONCILI12[[#This Row],[30/jun]]/BASE_CONCILI12[[#This Row],[SISTEMA]],"")</f>
        <v/>
      </c>
      <c r="W98" s="48" t="str">
        <f>IFERROR(BASE_CONCILI12[[#This Row],[DIFERENÇA MÊS]]*BASE_CONCILI12[[#This Row],[CUSTO MP (UN)]],"-")</f>
        <v>-</v>
      </c>
      <c r="X98" s="49" t="s">
        <v>490</v>
      </c>
    </row>
    <row r="99" spans="1:24" x14ac:dyDescent="0.25">
      <c r="A99" s="72">
        <v>1830</v>
      </c>
      <c r="B99" s="72"/>
      <c r="C99" s="2" t="s">
        <v>421</v>
      </c>
      <c r="D99" s="37" t="s">
        <v>299</v>
      </c>
      <c r="E99" s="26" t="e">
        <f>VLOOKUP(BASE_CONCILI12[[#This Row],[CÓD. 
SAIB]],CONT_ANTE!A:D,4,0)</f>
        <v>#N/A</v>
      </c>
      <c r="F99" s="26" t="e">
        <f>SUMIF(#REF!,BASE_CONCILI12[[#This Row],[CÓD. 
SAIB]],#REF!)</f>
        <v>#REF!</v>
      </c>
      <c r="G99" s="26" t="e">
        <f>SUMIF(#REF!,BASE_CONCILI12[[#This Row],[CÓD. 
SAIB]],#REF!)</f>
        <v>#REF!</v>
      </c>
      <c r="H99" s="26" t="e">
        <f>BASE_CONCILI12[[#This Row],[CONSUMO REAL]]-BASE_CONCILI12[[#This Row],[CONSUMO TEORICO]]</f>
        <v>#REF!</v>
      </c>
      <c r="I99" s="26" t="e">
        <f>SUMIF(#REF!,BASE_CONCILI12[[#This Row],[CÓD. 
SAIB]],#REF!)</f>
        <v>#REF!</v>
      </c>
      <c r="J99" s="26" t="e">
        <f>SUMIF(#REF!,BASE_CONCILI12[[#This Row],[CÓD. 
SAIB]],#REF!)</f>
        <v>#REF!</v>
      </c>
      <c r="K99" s="26" t="e">
        <f>BASE_CONCILI12[[#This Row],[30/mai]]+BASE_CONCILI12[[#This Row],[RECEBIMENTO]]-BASE_CONCILI12[[#This Row],[TRANSFERÊNCIA]]-BASE_CONCILI12[[#This Row],[CONSUMO REAL]]</f>
        <v>#N/A</v>
      </c>
      <c r="L99" s="7">
        <f>IFERROR(VLOOKUP(BASE_CONCILI12[[#This Row],[CÓD. 
SAIB]],BASE_CONTAG[[LAVRE]:[CONTAGEM FINAL]],7,0),0)</f>
        <v>20000</v>
      </c>
      <c r="M99" s="7">
        <f>IFERROR(SUM(BASE_CONCILI12[[#This Row],[30/jun]]*BASE_CONCILI12[[#This Row],[CUSTO MP (UN)]]),0)</f>
        <v>8626.3303632385268</v>
      </c>
      <c r="N99" s="7">
        <f>IFERROR(VLOOKUP(BASE_CONCILI12[[#This Row],[CÓD. 
SAIB]],BASE_CONTAG[],5,0),"")</f>
        <v>20000</v>
      </c>
      <c r="O99" s="7" t="e">
        <f>SUMIF(SISTEMA!#REF!,BASE_CONCILI12[[#This Row],[CÓD. 
SAIB]],SISTEMA!#REF!)</f>
        <v>#REF!</v>
      </c>
      <c r="P99" s="30">
        <f>IFERROR(SUM(BASE_CONCILI12[[#This Row],[SISTEMA]]*BASE_CONCILI12[[#This Row],[CUSTO MP (UN)]]),0)</f>
        <v>0</v>
      </c>
      <c r="Q99" s="46" t="str">
        <f>IFERROR(VLOOKUP(BASE_CONCILI12[[#This Row],[CÓD. 
SAIB]],BASE_DIFERENÇA[],4,0),"0")</f>
        <v>0</v>
      </c>
      <c r="R99" s="75" t="e">
        <f>BASE_CONCILI12[[#This Row],[30/jun]]-BASE_CONCILI12[[#This Row],[SISTEMA]]</f>
        <v>#REF!</v>
      </c>
      <c r="S99" s="47" t="str">
        <f>IFERROR(BASE_CONCILI12[[#This Row],[DIFERENÇA ANTERIOR]]-BASE_CONCILI12[[#This Row],[DIFERENÇA ATUAL]],"-")</f>
        <v>-</v>
      </c>
      <c r="T99" s="48">
        <v>0.43131651816192634</v>
      </c>
      <c r="U99" s="48">
        <f>IFERROR(SUM(BASE_CONCILI12[[#This Row],[DIFERENÇA ATUAL]]*BASE_CONCILI12[[#This Row],[CUSTO MP (UN)]]),0)</f>
        <v>0</v>
      </c>
      <c r="V99" s="86" t="str">
        <f>IFERROR(BASE_CONCILI12[[#This Row],[30/jun]]/BASE_CONCILI12[[#This Row],[SISTEMA]],"")</f>
        <v/>
      </c>
      <c r="W99" s="48" t="str">
        <f>IFERROR(BASE_CONCILI12[[#This Row],[DIFERENÇA MÊS]]*BASE_CONCILI12[[#This Row],[CUSTO MP (UN)]],"-")</f>
        <v>-</v>
      </c>
      <c r="X99" s="49" t="s">
        <v>490</v>
      </c>
    </row>
    <row r="100" spans="1:24" x14ac:dyDescent="0.25">
      <c r="A100" s="72">
        <v>1844</v>
      </c>
      <c r="B100" s="72"/>
      <c r="C100" s="2" t="s">
        <v>414</v>
      </c>
      <c r="D100" s="37" t="s">
        <v>299</v>
      </c>
      <c r="E100" s="53" t="e">
        <f>VLOOKUP(BASE_CONCILI12[[#This Row],[CÓD. 
SAIB]],CONT_ANTE!A:D,4,0)</f>
        <v>#N/A</v>
      </c>
      <c r="F100" s="53" t="e">
        <f>SUMIF(#REF!,BASE_CONCILI12[[#This Row],[CÓD. 
SAIB]],#REF!)</f>
        <v>#REF!</v>
      </c>
      <c r="G100" s="53" t="e">
        <f>SUMIF(#REF!,BASE_CONCILI12[[#This Row],[CÓD. 
SAIB]],#REF!)</f>
        <v>#REF!</v>
      </c>
      <c r="H100" s="53" t="e">
        <f>BASE_CONCILI12[[#This Row],[CONSUMO REAL]]-BASE_CONCILI12[[#This Row],[CONSUMO TEORICO]]</f>
        <v>#REF!</v>
      </c>
      <c r="I100" s="53" t="e">
        <f>SUMIF(#REF!,BASE_CONCILI12[[#This Row],[CÓD. 
SAIB]],#REF!)</f>
        <v>#REF!</v>
      </c>
      <c r="J100" s="53" t="e">
        <f>SUMIF(#REF!,BASE_CONCILI12[[#This Row],[CÓD. 
SAIB]],#REF!)</f>
        <v>#REF!</v>
      </c>
      <c r="K100" s="53" t="e">
        <f>BASE_CONCILI12[[#This Row],[30/mai]]+BASE_CONCILI12[[#This Row],[RECEBIMENTO]]-BASE_CONCILI12[[#This Row],[TRANSFERÊNCIA]]-BASE_CONCILI12[[#This Row],[CONSUMO REAL]]</f>
        <v>#N/A</v>
      </c>
      <c r="L100" s="54">
        <f>IFERROR(VLOOKUP(BASE_CONCILI12[[#This Row],[CÓD. 
SAIB]],BASE_CONTAG[[LAVRE]:[CONTAGEM FINAL]],7,0),0)</f>
        <v>2357.9</v>
      </c>
      <c r="M100" s="54">
        <f>IFERROR(SUM(BASE_CONCILI12[[#This Row],[30/jun]]*BASE_CONCILI12[[#This Row],[CUSTO MP (UN)]]),0)</f>
        <v>0</v>
      </c>
      <c r="N100" s="54">
        <f>IFERROR(VLOOKUP(BASE_CONCILI12[[#This Row],[CÓD. 
SAIB]],BASE_CONTAG[],5,0),"")</f>
        <v>2357.9</v>
      </c>
      <c r="O100" s="7" t="e">
        <f>SUMIF(SISTEMA!#REF!,BASE_CONCILI12[[#This Row],[CÓD. 
SAIB]],SISTEMA!#REF!)</f>
        <v>#REF!</v>
      </c>
      <c r="P100" s="56">
        <f>IFERROR(SUM(BASE_CONCILI12[[#This Row],[SISTEMA]]*BASE_CONCILI12[[#This Row],[CUSTO MP (UN)]]),0)</f>
        <v>0</v>
      </c>
      <c r="Q100" s="46" t="str">
        <f>IFERROR(VLOOKUP(BASE_CONCILI12[[#This Row],[CÓD. 
SAIB]],BASE_DIFERENÇA[],4,0),"0")</f>
        <v>0</v>
      </c>
      <c r="R100" s="76" t="e">
        <f>BASE_CONCILI12[[#This Row],[30/jun]]-BASE_CONCILI12[[#This Row],[SISTEMA]]</f>
        <v>#REF!</v>
      </c>
      <c r="S100" s="47" t="str">
        <f>IFERROR(BASE_CONCILI12[[#This Row],[DIFERENÇA ANTERIOR]]-BASE_CONCILI12[[#This Row],[DIFERENÇA ATUAL]],"-")</f>
        <v>-</v>
      </c>
      <c r="T100" s="48" t="e">
        <f>VLOOKUP(BASE_CONCILI12[[#This Row],[CÓD. 
SAIB]],CUSTO!#REF!,3,0)</f>
        <v>#REF!</v>
      </c>
      <c r="U100" s="57">
        <f>IFERROR(SUM(BASE_CONCILI12[[#This Row],[DIFERENÇA ATUAL]]*BASE_CONCILI12[[#This Row],[CUSTO MP (UN)]]),0)</f>
        <v>0</v>
      </c>
      <c r="V100" s="89" t="str">
        <f>IFERROR(BASE_CONCILI12[[#This Row],[30/jun]]/BASE_CONCILI12[[#This Row],[SISTEMA]],"")</f>
        <v/>
      </c>
      <c r="W100" s="48" t="str">
        <f>IFERROR(BASE_CONCILI12[[#This Row],[DIFERENÇA MÊS]]*BASE_CONCILI12[[#This Row],[CUSTO MP (UN)]],"-")</f>
        <v>-</v>
      </c>
      <c r="X100" s="49" t="s">
        <v>490</v>
      </c>
    </row>
    <row r="101" spans="1:24" x14ac:dyDescent="0.25">
      <c r="A101" s="72">
        <v>1829</v>
      </c>
      <c r="B101" s="72"/>
      <c r="C101" s="2" t="s">
        <v>415</v>
      </c>
      <c r="D101" s="37" t="s">
        <v>299</v>
      </c>
      <c r="E101" s="26" t="e">
        <f>VLOOKUP(BASE_CONCILI12[[#This Row],[CÓD. 
SAIB]],CONT_ANTE!A:D,4,0)</f>
        <v>#N/A</v>
      </c>
      <c r="F101" s="26" t="e">
        <f>SUMIF(#REF!,BASE_CONCILI12[[#This Row],[CÓD. 
SAIB]],#REF!)</f>
        <v>#REF!</v>
      </c>
      <c r="G101" s="26" t="e">
        <f>SUMIF(#REF!,BASE_CONCILI12[[#This Row],[CÓD. 
SAIB]],#REF!)</f>
        <v>#REF!</v>
      </c>
      <c r="H101" s="26" t="e">
        <f>BASE_CONCILI12[[#This Row],[CONSUMO REAL]]-BASE_CONCILI12[[#This Row],[CONSUMO TEORICO]]</f>
        <v>#REF!</v>
      </c>
      <c r="I101" s="26" t="e">
        <f>SUMIF(#REF!,BASE_CONCILI12[[#This Row],[CÓD. 
SAIB]],#REF!)</f>
        <v>#REF!</v>
      </c>
      <c r="J101" s="26" t="e">
        <f>SUMIF(#REF!,BASE_CONCILI12[[#This Row],[CÓD. 
SAIB]],#REF!)</f>
        <v>#REF!</v>
      </c>
      <c r="K101" s="26" t="e">
        <f>BASE_CONCILI12[[#This Row],[30/mai]]+BASE_CONCILI12[[#This Row],[RECEBIMENTO]]-BASE_CONCILI12[[#This Row],[TRANSFERÊNCIA]]-BASE_CONCILI12[[#This Row],[CONSUMO REAL]]</f>
        <v>#N/A</v>
      </c>
      <c r="L101" s="7">
        <f>IFERROR(VLOOKUP(BASE_CONCILI12[[#This Row],[CÓD. 
SAIB]],BASE_CONTAG[[LAVRE]:[CONTAGEM FINAL]],7,0),0)</f>
        <v>281</v>
      </c>
      <c r="M101" s="7">
        <f>IFERROR(SUM(BASE_CONCILI12[[#This Row],[30/jun]]*BASE_CONCILI12[[#This Row],[CUSTO MP (UN)]]),0)</f>
        <v>0</v>
      </c>
      <c r="N101" s="7">
        <f>IFERROR(VLOOKUP(BASE_CONCILI12[[#This Row],[CÓD. 
SAIB]],BASE_CONTAG[],5,0),"")</f>
        <v>281</v>
      </c>
      <c r="O101" s="7" t="e">
        <f>SUMIF(SISTEMA!#REF!,BASE_CONCILI12[[#This Row],[CÓD. 
SAIB]],SISTEMA!#REF!)</f>
        <v>#REF!</v>
      </c>
      <c r="P101" s="30">
        <f>IFERROR(SUM(BASE_CONCILI12[[#This Row],[SISTEMA]]*BASE_CONCILI12[[#This Row],[CUSTO MP (UN)]]),0)</f>
        <v>0</v>
      </c>
      <c r="Q101" s="46" t="str">
        <f>IFERROR(VLOOKUP(BASE_CONCILI12[[#This Row],[CÓD. 
SAIB]],BASE_DIFERENÇA[],4,0),"0")</f>
        <v>0</v>
      </c>
      <c r="R101" s="75" t="e">
        <f>BASE_CONCILI12[[#This Row],[30/jun]]-BASE_CONCILI12[[#This Row],[SISTEMA]]</f>
        <v>#REF!</v>
      </c>
      <c r="S101" s="47" t="str">
        <f>IFERROR(BASE_CONCILI12[[#This Row],[DIFERENÇA ANTERIOR]]-BASE_CONCILI12[[#This Row],[DIFERENÇA ATUAL]],"-")</f>
        <v>-</v>
      </c>
      <c r="T101" s="48" t="e">
        <f>VLOOKUP(BASE_CONCILI12[[#This Row],[CÓD. 
SAIB]],CUSTO!#REF!,3,0)</f>
        <v>#REF!</v>
      </c>
      <c r="U101" s="48">
        <f>IFERROR(SUM(BASE_CONCILI12[[#This Row],[DIFERENÇA ATUAL]]*BASE_CONCILI12[[#This Row],[CUSTO MP (UN)]]),0)</f>
        <v>0</v>
      </c>
      <c r="V101" s="86" t="str">
        <f>IFERROR(BASE_CONCILI12[[#This Row],[30/jun]]/BASE_CONCILI12[[#This Row],[SISTEMA]],"")</f>
        <v/>
      </c>
      <c r="W101" s="48" t="str">
        <f>IFERROR(BASE_CONCILI12[[#This Row],[DIFERENÇA MÊS]]*BASE_CONCILI12[[#This Row],[CUSTO MP (UN)]],"-")</f>
        <v>-</v>
      </c>
      <c r="X101" s="49" t="s">
        <v>490</v>
      </c>
    </row>
    <row r="102" spans="1:24" x14ac:dyDescent="0.25">
      <c r="A102" s="72">
        <v>1861</v>
      </c>
      <c r="B102" s="72"/>
      <c r="C102" s="2" t="s">
        <v>423</v>
      </c>
      <c r="D102" s="37" t="s">
        <v>299</v>
      </c>
      <c r="E102" s="26" t="e">
        <f>VLOOKUP(BASE_CONCILI12[[#This Row],[CÓD. 
SAIB]],CONT_ANTE!A:D,4,0)</f>
        <v>#N/A</v>
      </c>
      <c r="F102" s="26" t="e">
        <f>SUMIF(#REF!,BASE_CONCILI12[[#This Row],[CÓD. 
SAIB]],#REF!)</f>
        <v>#REF!</v>
      </c>
      <c r="G102" s="26" t="e">
        <f>SUMIF(#REF!,BASE_CONCILI12[[#This Row],[CÓD. 
SAIB]],#REF!)</f>
        <v>#REF!</v>
      </c>
      <c r="H102" s="26" t="e">
        <f>BASE_CONCILI12[[#This Row],[CONSUMO REAL]]-BASE_CONCILI12[[#This Row],[CONSUMO TEORICO]]</f>
        <v>#REF!</v>
      </c>
      <c r="I102" s="26" t="e">
        <f>SUMIF(#REF!,BASE_CONCILI12[[#This Row],[CÓD. 
SAIB]],#REF!)</f>
        <v>#REF!</v>
      </c>
      <c r="J102" s="26" t="e">
        <f>SUMIF(#REF!,BASE_CONCILI12[[#This Row],[CÓD. 
SAIB]],#REF!)</f>
        <v>#REF!</v>
      </c>
      <c r="K102" s="26" t="e">
        <f>BASE_CONCILI12[[#This Row],[30/mai]]+BASE_CONCILI12[[#This Row],[RECEBIMENTO]]-BASE_CONCILI12[[#This Row],[TRANSFERÊNCIA]]-BASE_CONCILI12[[#This Row],[CONSUMO REAL]]</f>
        <v>#N/A</v>
      </c>
      <c r="L102" s="7">
        <f>IFERROR(VLOOKUP(BASE_CONCILI12[[#This Row],[CÓD. 
SAIB]],BASE_CONTAG[[LAVRE]:[CONTAGEM FINAL]],7,0),0)</f>
        <v>0</v>
      </c>
      <c r="M102" s="7">
        <f>IFERROR(SUM(BASE_CONCILI12[[#This Row],[30/jun]]*BASE_CONCILI12[[#This Row],[CUSTO MP (UN)]]),0)</f>
        <v>0</v>
      </c>
      <c r="N102" s="7">
        <f>IFERROR(VLOOKUP(BASE_CONCILI12[[#This Row],[CÓD. 
SAIB]],BASE_CONTAG[],5,0),"")</f>
        <v>0</v>
      </c>
      <c r="O102" s="7" t="e">
        <f>SUMIF(SISTEMA!#REF!,BASE_CONCILI12[[#This Row],[CÓD. 
SAIB]],SISTEMA!#REF!)</f>
        <v>#REF!</v>
      </c>
      <c r="P102" s="30">
        <f>IFERROR(SUM(BASE_CONCILI12[[#This Row],[SISTEMA]]*BASE_CONCILI12[[#This Row],[CUSTO MP (UN)]]),0)</f>
        <v>0</v>
      </c>
      <c r="Q102" s="46" t="str">
        <f>IFERROR(VLOOKUP(BASE_CONCILI12[[#This Row],[CÓD. 
SAIB]],BASE_DIFERENÇA[],4,0),"0")</f>
        <v>0</v>
      </c>
      <c r="R102" s="75" t="e">
        <f>BASE_CONCILI12[[#This Row],[30/jun]]-BASE_CONCILI12[[#This Row],[SISTEMA]]</f>
        <v>#REF!</v>
      </c>
      <c r="S102" s="47" t="str">
        <f>IFERROR(BASE_CONCILI12[[#This Row],[DIFERENÇA ANTERIOR]]-BASE_CONCILI12[[#This Row],[DIFERENÇA ATUAL]],"-")</f>
        <v>-</v>
      </c>
      <c r="T102" s="48" t="e">
        <f>VLOOKUP(BASE_CONCILI12[[#This Row],[CÓD. 
SAIB]],CUSTO!#REF!,3,0)</f>
        <v>#REF!</v>
      </c>
      <c r="U102" s="48">
        <f>IFERROR(SUM(BASE_CONCILI12[[#This Row],[DIFERENÇA ATUAL]]*BASE_CONCILI12[[#This Row],[CUSTO MP (UN)]]),0)</f>
        <v>0</v>
      </c>
      <c r="V102" s="86" t="str">
        <f>IFERROR(BASE_CONCILI12[[#This Row],[30/jun]]/BASE_CONCILI12[[#This Row],[SISTEMA]],"")</f>
        <v/>
      </c>
      <c r="W102" s="48" t="str">
        <f>IFERROR(BASE_CONCILI12[[#This Row],[DIFERENÇA MÊS]]*BASE_CONCILI12[[#This Row],[CUSTO MP (UN)]],"-")</f>
        <v>-</v>
      </c>
      <c r="X102" s="49" t="s">
        <v>490</v>
      </c>
    </row>
    <row r="103" spans="1:24" x14ac:dyDescent="0.25">
      <c r="A103" s="73">
        <v>31517</v>
      </c>
      <c r="B103" s="73"/>
      <c r="C103" s="42" t="s">
        <v>144</v>
      </c>
      <c r="D103" s="37" t="s">
        <v>230</v>
      </c>
      <c r="E103" s="26" t="e">
        <f>VLOOKUP(BASE_CONCILI12[[#This Row],[CÓD. 
SAIB]],CONT_ANTE!A:D,4,0)</f>
        <v>#N/A</v>
      </c>
      <c r="F103" s="26" t="e">
        <f>SUMIF(#REF!,BASE_CONCILI12[[#This Row],[CÓD. 
SAIB]],#REF!)</f>
        <v>#REF!</v>
      </c>
      <c r="G103" s="26" t="e">
        <f>SUMIF(#REF!,BASE_CONCILI12[[#This Row],[CÓD. 
SAIB]],#REF!)</f>
        <v>#REF!</v>
      </c>
      <c r="H103" s="26" t="e">
        <f>BASE_CONCILI12[[#This Row],[CONSUMO REAL]]-BASE_CONCILI12[[#This Row],[CONSUMO TEORICO]]</f>
        <v>#REF!</v>
      </c>
      <c r="I103" s="26" t="e">
        <f>SUMIF(#REF!,BASE_CONCILI12[[#This Row],[CÓD. 
SAIB]],#REF!)</f>
        <v>#REF!</v>
      </c>
      <c r="J103" s="26" t="e">
        <f>SUMIF(#REF!,BASE_CONCILI12[[#This Row],[CÓD. 
SAIB]],#REF!)</f>
        <v>#REF!</v>
      </c>
      <c r="K103" s="26" t="e">
        <f>BASE_CONCILI12[[#This Row],[30/mai]]+BASE_CONCILI12[[#This Row],[RECEBIMENTO]]-BASE_CONCILI12[[#This Row],[TRANSFERÊNCIA]]-BASE_CONCILI12[[#This Row],[CONSUMO REAL]]</f>
        <v>#N/A</v>
      </c>
      <c r="L103" s="7">
        <f>IFERROR(VLOOKUP(BASE_CONCILI12[[#This Row],[CÓD. 
SAIB]],BASE_CONTAG[[LAVRE]:[CONTAGEM FINAL]],7,0),0)</f>
        <v>6850.8700000000008</v>
      </c>
      <c r="M103" s="7">
        <f>IFERROR(SUM(BASE_CONCILI12[[#This Row],[30/jun]]*BASE_CONCILI12[[#This Row],[CUSTO MP (UN)]]),0)</f>
        <v>0</v>
      </c>
      <c r="N103" s="7">
        <f>IFERROR(VLOOKUP(BASE_CONCILI12[[#This Row],[CÓD. 
SAIB]],BASE_CONTAG[],5,0),"")</f>
        <v>6850.8700000000008</v>
      </c>
      <c r="O103" s="7" t="e">
        <f>SUMIF(SISTEMA!#REF!,BASE_CONCILI12[[#This Row],[CÓD. 
SAIB]],SISTEMA!#REF!)</f>
        <v>#REF!</v>
      </c>
      <c r="P103" s="30">
        <f>IFERROR(SUM(BASE_CONCILI12[[#This Row],[SISTEMA]]*BASE_CONCILI12[[#This Row],[CUSTO MP (UN)]]),0)</f>
        <v>0</v>
      </c>
      <c r="Q103" s="46" t="str">
        <f>IFERROR(VLOOKUP(BASE_CONCILI12[[#This Row],[CÓD. 
SAIB]],BASE_DIFERENÇA[],4,0),"0")</f>
        <v>0</v>
      </c>
      <c r="R103" s="75" t="e">
        <f>BASE_CONCILI12[[#This Row],[30/jun]]-BASE_CONCILI12[[#This Row],[SISTEMA]]</f>
        <v>#REF!</v>
      </c>
      <c r="S103" s="47" t="str">
        <f>IFERROR(BASE_CONCILI12[[#This Row],[DIFERENÇA ANTERIOR]]-BASE_CONCILI12[[#This Row],[DIFERENÇA ATUAL]],"-")</f>
        <v>-</v>
      </c>
      <c r="T103" s="48" t="e">
        <f>VLOOKUP(BASE_CONCILI12[[#This Row],[CÓD. 
SAIB]],CUSTO!#REF!,3,0)</f>
        <v>#REF!</v>
      </c>
      <c r="U103" s="48">
        <f>IFERROR(SUM(BASE_CONCILI12[[#This Row],[DIFERENÇA ATUAL]]*BASE_CONCILI12[[#This Row],[CUSTO MP (UN)]]),0)</f>
        <v>0</v>
      </c>
      <c r="V103" s="86" t="str">
        <f>IFERROR(BASE_CONCILI12[[#This Row],[30/jun]]/BASE_CONCILI12[[#This Row],[SISTEMA]],"")</f>
        <v/>
      </c>
      <c r="W103" s="48" t="str">
        <f>IFERROR(BASE_CONCILI12[[#This Row],[DIFERENÇA MÊS]]*BASE_CONCILI12[[#This Row],[CUSTO MP (UN)]],"-")</f>
        <v>-</v>
      </c>
      <c r="X103" s="49" t="s">
        <v>490</v>
      </c>
    </row>
    <row r="104" spans="1:24" x14ac:dyDescent="0.25">
      <c r="A104" s="72">
        <v>39</v>
      </c>
      <c r="B104" s="72"/>
      <c r="C104" s="2" t="s">
        <v>97</v>
      </c>
      <c r="D104" s="37" t="s">
        <v>230</v>
      </c>
      <c r="E104" s="26" t="e">
        <f>VLOOKUP(BASE_CONCILI12[[#This Row],[CÓD. 
SAIB]],CONT_ANTE!A:D,4,0)</f>
        <v>#N/A</v>
      </c>
      <c r="F104" s="26" t="e">
        <f>SUMIF(#REF!,BASE_CONCILI12[[#This Row],[CÓD. 
SAIB]],#REF!)</f>
        <v>#REF!</v>
      </c>
      <c r="G104" s="26" t="e">
        <f>SUMIF(#REF!,BASE_CONCILI12[[#This Row],[CÓD. 
SAIB]],#REF!)</f>
        <v>#REF!</v>
      </c>
      <c r="H104" s="26" t="e">
        <f>BASE_CONCILI12[[#This Row],[CONSUMO REAL]]-BASE_CONCILI12[[#This Row],[CONSUMO TEORICO]]</f>
        <v>#REF!</v>
      </c>
      <c r="I104" s="26" t="e">
        <f>SUMIF(#REF!,BASE_CONCILI12[[#This Row],[CÓD. 
SAIB]],#REF!)</f>
        <v>#REF!</v>
      </c>
      <c r="J104" s="26" t="e">
        <f>SUMIF(#REF!,BASE_CONCILI12[[#This Row],[CÓD. 
SAIB]],#REF!)</f>
        <v>#REF!</v>
      </c>
      <c r="K104" s="26" t="e">
        <f>BASE_CONCILI12[[#This Row],[30/mai]]+BASE_CONCILI12[[#This Row],[RECEBIMENTO]]-BASE_CONCILI12[[#This Row],[TRANSFERÊNCIA]]-BASE_CONCILI12[[#This Row],[CONSUMO REAL]]</f>
        <v>#N/A</v>
      </c>
      <c r="L104" s="7">
        <f>IFERROR(VLOOKUP(BASE_CONCILI12[[#This Row],[CÓD. 
SAIB]],BASE_CONTAG[[LAVRE]:[CONTAGEM FINAL]],7,0),0)</f>
        <v>1980.05</v>
      </c>
      <c r="M104" s="7">
        <f>IFERROR(SUM(BASE_CONCILI12[[#This Row],[30/jun]]*BASE_CONCILI12[[#This Row],[CUSTO MP (UN)]]),0)</f>
        <v>0</v>
      </c>
      <c r="N104" s="7">
        <f>IFERROR(VLOOKUP(BASE_CONCILI12[[#This Row],[CÓD. 
SAIB]],BASE_CONTAG[],5,0),"")</f>
        <v>1980.05</v>
      </c>
      <c r="O104" s="7" t="e">
        <f>SUMIF(SISTEMA!#REF!,BASE_CONCILI12[[#This Row],[CÓD. 
SAIB]],SISTEMA!#REF!)</f>
        <v>#REF!</v>
      </c>
      <c r="P104" s="30">
        <f>IFERROR(SUM(BASE_CONCILI12[[#This Row],[SISTEMA]]*BASE_CONCILI12[[#This Row],[CUSTO MP (UN)]]),0)</f>
        <v>0</v>
      </c>
      <c r="Q104" s="46" t="str">
        <f>IFERROR(VLOOKUP(BASE_CONCILI12[[#This Row],[CÓD. 
SAIB]],BASE_DIFERENÇA[],4,0),"0")</f>
        <v>0</v>
      </c>
      <c r="R104" s="75" t="e">
        <f>BASE_CONCILI12[[#This Row],[30/jun]]-BASE_CONCILI12[[#This Row],[SISTEMA]]</f>
        <v>#REF!</v>
      </c>
      <c r="S104" s="47" t="str">
        <f>IFERROR(BASE_CONCILI12[[#This Row],[DIFERENÇA ANTERIOR]]-BASE_CONCILI12[[#This Row],[DIFERENÇA ATUAL]],"-")</f>
        <v>-</v>
      </c>
      <c r="T104" s="48" t="e">
        <f>VLOOKUP(BASE_CONCILI12[[#This Row],[CÓD. 
SAIB]],CUSTO!#REF!,3,0)</f>
        <v>#REF!</v>
      </c>
      <c r="U104" s="48">
        <f>IFERROR(SUM(BASE_CONCILI12[[#This Row],[DIFERENÇA ATUAL]]*BASE_CONCILI12[[#This Row],[CUSTO MP (UN)]]),0)</f>
        <v>0</v>
      </c>
      <c r="V104" s="86" t="str">
        <f>IFERROR(BASE_CONCILI12[[#This Row],[30/jun]]/BASE_CONCILI12[[#This Row],[SISTEMA]],"")</f>
        <v/>
      </c>
      <c r="W104" s="48" t="str">
        <f>IFERROR(BASE_CONCILI12[[#This Row],[DIFERENÇA MÊS]]*BASE_CONCILI12[[#This Row],[CUSTO MP (UN)]],"-")</f>
        <v>-</v>
      </c>
      <c r="X104" s="49" t="s">
        <v>490</v>
      </c>
    </row>
    <row r="105" spans="1:24" x14ac:dyDescent="0.25">
      <c r="A105" s="72">
        <v>526</v>
      </c>
      <c r="B105" s="72"/>
      <c r="C105" s="2" t="s">
        <v>101</v>
      </c>
      <c r="D105" s="37" t="s">
        <v>230</v>
      </c>
      <c r="E105" s="26" t="e">
        <f>VLOOKUP(BASE_CONCILI12[[#This Row],[CÓD. 
SAIB]],CONT_ANTE!A:D,4,0)</f>
        <v>#N/A</v>
      </c>
      <c r="F105" s="26" t="e">
        <f>SUMIF(#REF!,BASE_CONCILI12[[#This Row],[CÓD. 
SAIB]],#REF!)</f>
        <v>#REF!</v>
      </c>
      <c r="G105" s="26" t="e">
        <f>SUMIF(#REF!,BASE_CONCILI12[[#This Row],[CÓD. 
SAIB]],#REF!)</f>
        <v>#REF!</v>
      </c>
      <c r="H105" s="26" t="e">
        <f>BASE_CONCILI12[[#This Row],[CONSUMO REAL]]-BASE_CONCILI12[[#This Row],[CONSUMO TEORICO]]</f>
        <v>#REF!</v>
      </c>
      <c r="I105" s="26" t="e">
        <f>SUMIF(#REF!,BASE_CONCILI12[[#This Row],[CÓD. 
SAIB]],#REF!)</f>
        <v>#REF!</v>
      </c>
      <c r="J105" s="26" t="e">
        <f>SUMIF(#REF!,BASE_CONCILI12[[#This Row],[CÓD. 
SAIB]],#REF!)</f>
        <v>#REF!</v>
      </c>
      <c r="K105" s="26" t="e">
        <f>BASE_CONCILI12[[#This Row],[30/mai]]+BASE_CONCILI12[[#This Row],[RECEBIMENTO]]-BASE_CONCILI12[[#This Row],[TRANSFERÊNCIA]]-BASE_CONCILI12[[#This Row],[CONSUMO REAL]]</f>
        <v>#N/A</v>
      </c>
      <c r="L105" s="7">
        <f>IFERROR(VLOOKUP(BASE_CONCILI12[[#This Row],[CÓD. 
SAIB]],BASE_CONTAG[[LAVRE]:[CONTAGEM FINAL]],7,0),0)</f>
        <v>0</v>
      </c>
      <c r="M105" s="7">
        <f>IFERROR(SUM(BASE_CONCILI12[[#This Row],[30/jun]]*BASE_CONCILI12[[#This Row],[CUSTO MP (UN)]]),0)</f>
        <v>0</v>
      </c>
      <c r="N105" s="7">
        <f>IFERROR(VLOOKUP(BASE_CONCILI12[[#This Row],[CÓD. 
SAIB]],BASE_CONTAG[],5,0),"")</f>
        <v>0</v>
      </c>
      <c r="O105" s="7" t="e">
        <f>SUMIF(SISTEMA!#REF!,BASE_CONCILI12[[#This Row],[CÓD. 
SAIB]],SISTEMA!#REF!)</f>
        <v>#REF!</v>
      </c>
      <c r="P105" s="30">
        <f>IFERROR(SUM(BASE_CONCILI12[[#This Row],[SISTEMA]]*BASE_CONCILI12[[#This Row],[CUSTO MP (UN)]]),0)</f>
        <v>0</v>
      </c>
      <c r="Q105" s="46" t="str">
        <f>IFERROR(VLOOKUP(BASE_CONCILI12[[#This Row],[CÓD. 
SAIB]],BASE_DIFERENÇA[],4,0),"0")</f>
        <v>0</v>
      </c>
      <c r="R105" s="75" t="e">
        <f>BASE_CONCILI12[[#This Row],[30/jun]]-BASE_CONCILI12[[#This Row],[SISTEMA]]</f>
        <v>#REF!</v>
      </c>
      <c r="S105" s="47" t="str">
        <f>IFERROR(BASE_CONCILI12[[#This Row],[DIFERENÇA ANTERIOR]]-BASE_CONCILI12[[#This Row],[DIFERENÇA ATUAL]],"-")</f>
        <v>-</v>
      </c>
      <c r="T105" s="48" t="e">
        <f>VLOOKUP(BASE_CONCILI12[[#This Row],[CÓD. 
SAIB]],CUSTO!#REF!,3,0)</f>
        <v>#REF!</v>
      </c>
      <c r="U105" s="48">
        <f>IFERROR(SUM(BASE_CONCILI12[[#This Row],[DIFERENÇA ATUAL]]*BASE_CONCILI12[[#This Row],[CUSTO MP (UN)]]),0)</f>
        <v>0</v>
      </c>
      <c r="V105" s="96" t="str">
        <f>IFERROR(BASE_CONCILI12[[#This Row],[30/jun]]/BASE_CONCILI12[[#This Row],[SISTEMA]],"")</f>
        <v/>
      </c>
      <c r="W105" s="48" t="str">
        <f>IFERROR(BASE_CONCILI12[[#This Row],[DIFERENÇA MÊS]]*BASE_CONCILI12[[#This Row],[CUSTO MP (UN)]],"-")</f>
        <v>-</v>
      </c>
      <c r="X105" s="49" t="s">
        <v>490</v>
      </c>
    </row>
    <row r="106" spans="1:24" x14ac:dyDescent="0.25">
      <c r="A106" s="72">
        <v>31342</v>
      </c>
      <c r="B106" s="72"/>
      <c r="C106" s="2" t="s">
        <v>95</v>
      </c>
      <c r="D106" s="37" t="s">
        <v>231</v>
      </c>
      <c r="E106" s="26" t="e">
        <f>VLOOKUP(BASE_CONCILI12[[#This Row],[CÓD. 
SAIB]],CONT_ANTE!A:D,4,0)</f>
        <v>#N/A</v>
      </c>
      <c r="F106" s="26" t="e">
        <f>SUMIF(#REF!,BASE_CONCILI12[[#This Row],[CÓD. 
SAIB]],#REF!)</f>
        <v>#REF!</v>
      </c>
      <c r="G106" s="26" t="e">
        <f>SUMIF(#REF!,BASE_CONCILI12[[#This Row],[CÓD. 
SAIB]],#REF!)</f>
        <v>#REF!</v>
      </c>
      <c r="H106" s="26" t="e">
        <f>BASE_CONCILI12[[#This Row],[CONSUMO REAL]]-BASE_CONCILI12[[#This Row],[CONSUMO TEORICO]]</f>
        <v>#REF!</v>
      </c>
      <c r="I106" s="26" t="e">
        <f>SUMIF(#REF!,BASE_CONCILI12[[#This Row],[CÓD. 
SAIB]],#REF!)</f>
        <v>#REF!</v>
      </c>
      <c r="J106" s="26" t="e">
        <f>SUMIF(#REF!,BASE_CONCILI12[[#This Row],[CÓD. 
SAIB]],#REF!)</f>
        <v>#REF!</v>
      </c>
      <c r="K106" s="26" t="e">
        <f>BASE_CONCILI12[[#This Row],[30/mai]]+BASE_CONCILI12[[#This Row],[RECEBIMENTO]]-BASE_CONCILI12[[#This Row],[TRANSFERÊNCIA]]-BASE_CONCILI12[[#This Row],[CONSUMO REAL]]</f>
        <v>#N/A</v>
      </c>
      <c r="L106" s="7">
        <f>IFERROR(VLOOKUP(BASE_CONCILI12[[#This Row],[CÓD. 
SAIB]],BASE_CONTAG[[LAVRE]:[CONTAGEM FINAL]],7,0),0)</f>
        <v>3001</v>
      </c>
      <c r="M106" s="7">
        <f>IFERROR(SUM(BASE_CONCILI12[[#This Row],[30/jun]]*BASE_CONCILI12[[#This Row],[CUSTO MP (UN)]]),0)</f>
        <v>0</v>
      </c>
      <c r="N106" s="7">
        <f>IFERROR(VLOOKUP(BASE_CONCILI12[[#This Row],[CÓD. 
SAIB]],BASE_CONTAG[],5,0),"")</f>
        <v>3001</v>
      </c>
      <c r="O106" s="7" t="e">
        <f>SUMIF(SISTEMA!#REF!,BASE_CONCILI12[[#This Row],[CÓD. 
SAIB]],SISTEMA!#REF!)</f>
        <v>#REF!</v>
      </c>
      <c r="P106" s="30">
        <f>IFERROR(SUM(BASE_CONCILI12[[#This Row],[SISTEMA]]*BASE_CONCILI12[[#This Row],[CUSTO MP (UN)]]),0)</f>
        <v>0</v>
      </c>
      <c r="Q106" s="46" t="str">
        <f>IFERROR(VLOOKUP(BASE_CONCILI12[[#This Row],[CÓD. 
SAIB]],BASE_DIFERENÇA[],4,0),"0")</f>
        <v>0</v>
      </c>
      <c r="R106" s="75" t="e">
        <f>BASE_CONCILI12[[#This Row],[30/jun]]-BASE_CONCILI12[[#This Row],[SISTEMA]]</f>
        <v>#REF!</v>
      </c>
      <c r="S106" s="47" t="str">
        <f>IFERROR(BASE_CONCILI12[[#This Row],[DIFERENÇA ANTERIOR]]-BASE_CONCILI12[[#This Row],[DIFERENÇA ATUAL]],"-")</f>
        <v>-</v>
      </c>
      <c r="T106" s="48" t="e">
        <f>VLOOKUP(BASE_CONCILI12[[#This Row],[CÓD. 
SAIB]],CUSTO!#REF!,3,0)</f>
        <v>#REF!</v>
      </c>
      <c r="U106" s="48">
        <f>IFERROR(SUM(BASE_CONCILI12[[#This Row],[DIFERENÇA ATUAL]]*BASE_CONCILI12[[#This Row],[CUSTO MP (UN)]]),0)</f>
        <v>0</v>
      </c>
      <c r="V106" s="86" t="str">
        <f>IFERROR(BASE_CONCILI12[[#This Row],[30/jun]]/BASE_CONCILI12[[#This Row],[SISTEMA]],"")</f>
        <v/>
      </c>
      <c r="W106" s="48" t="str">
        <f>IFERROR(BASE_CONCILI12[[#This Row],[DIFERENÇA MÊS]]*BASE_CONCILI12[[#This Row],[CUSTO MP (UN)]],"-")</f>
        <v>-</v>
      </c>
      <c r="X106" s="49" t="s">
        <v>490</v>
      </c>
    </row>
    <row r="107" spans="1:24" x14ac:dyDescent="0.25">
      <c r="A107" s="72">
        <v>45</v>
      </c>
      <c r="B107" s="72"/>
      <c r="C107" s="2" t="s">
        <v>94</v>
      </c>
      <c r="D107" s="37" t="s">
        <v>231</v>
      </c>
      <c r="E107" s="26" t="e">
        <f>VLOOKUP(BASE_CONCILI12[[#This Row],[CÓD. 
SAIB]],CONT_ANTE!A:D,4,0)</f>
        <v>#N/A</v>
      </c>
      <c r="F107" s="26" t="e">
        <f>SUMIF(#REF!,BASE_CONCILI12[[#This Row],[CÓD. 
SAIB]],#REF!)</f>
        <v>#REF!</v>
      </c>
      <c r="G107" s="26" t="e">
        <f>SUMIF(#REF!,BASE_CONCILI12[[#This Row],[CÓD. 
SAIB]],#REF!)</f>
        <v>#REF!</v>
      </c>
      <c r="H107" s="26" t="e">
        <f>BASE_CONCILI12[[#This Row],[CONSUMO REAL]]-BASE_CONCILI12[[#This Row],[CONSUMO TEORICO]]</f>
        <v>#REF!</v>
      </c>
      <c r="I107" s="26" t="e">
        <f>SUMIF(#REF!,BASE_CONCILI12[[#This Row],[CÓD. 
SAIB]],#REF!)</f>
        <v>#REF!</v>
      </c>
      <c r="J107" s="26" t="e">
        <f>SUMIF(#REF!,BASE_CONCILI12[[#This Row],[CÓD. 
SAIB]],#REF!)</f>
        <v>#REF!</v>
      </c>
      <c r="K107" s="26" t="e">
        <f>BASE_CONCILI12[[#This Row],[30/mai]]+BASE_CONCILI12[[#This Row],[RECEBIMENTO]]-BASE_CONCILI12[[#This Row],[TRANSFERÊNCIA]]-BASE_CONCILI12[[#This Row],[CONSUMO REAL]]</f>
        <v>#N/A</v>
      </c>
      <c r="L107" s="7">
        <f>IFERROR(VLOOKUP(BASE_CONCILI12[[#This Row],[CÓD. 
SAIB]],BASE_CONTAG[[LAVRE]:[CONTAGEM FINAL]],7,0),0)</f>
        <v>3186</v>
      </c>
      <c r="M107" s="7">
        <f>IFERROR(SUM(BASE_CONCILI12[[#This Row],[30/jun]]*BASE_CONCILI12[[#This Row],[CUSTO MP (UN)]]),0)</f>
        <v>0</v>
      </c>
      <c r="N107" s="7">
        <f>IFERROR(VLOOKUP(BASE_CONCILI12[[#This Row],[CÓD. 
SAIB]],BASE_CONTAG[],5,0),"")</f>
        <v>3186</v>
      </c>
      <c r="O107" s="7" t="e">
        <f>SUMIF(SISTEMA!#REF!,BASE_CONCILI12[[#This Row],[CÓD. 
SAIB]],SISTEMA!#REF!)</f>
        <v>#REF!</v>
      </c>
      <c r="P107" s="30">
        <f>IFERROR(SUM(BASE_CONCILI12[[#This Row],[SISTEMA]]*BASE_CONCILI12[[#This Row],[CUSTO MP (UN)]]),0)</f>
        <v>0</v>
      </c>
      <c r="Q107" s="46" t="str">
        <f>IFERROR(VLOOKUP(BASE_CONCILI12[[#This Row],[CÓD. 
SAIB]],BASE_DIFERENÇA[],4,0),"0")</f>
        <v>0</v>
      </c>
      <c r="R107" s="75" t="e">
        <f>BASE_CONCILI12[[#This Row],[30/jun]]-BASE_CONCILI12[[#This Row],[SISTEMA]]</f>
        <v>#REF!</v>
      </c>
      <c r="S107" s="47" t="str">
        <f>IFERROR(BASE_CONCILI12[[#This Row],[DIFERENÇA ANTERIOR]]-BASE_CONCILI12[[#This Row],[DIFERENÇA ATUAL]],"-")</f>
        <v>-</v>
      </c>
      <c r="T107" s="48" t="e">
        <f>VLOOKUP(BASE_CONCILI12[[#This Row],[CÓD. 
SAIB]],CUSTO!#REF!,3,0)</f>
        <v>#REF!</v>
      </c>
      <c r="U107" s="48">
        <f>IFERROR(SUM(BASE_CONCILI12[[#This Row],[DIFERENÇA ATUAL]]*BASE_CONCILI12[[#This Row],[CUSTO MP (UN)]]),0)</f>
        <v>0</v>
      </c>
      <c r="V107" s="86" t="str">
        <f>IFERROR(BASE_CONCILI12[[#This Row],[30/jun]]/BASE_CONCILI12[[#This Row],[SISTEMA]],"")</f>
        <v/>
      </c>
      <c r="W107" s="48" t="str">
        <f>IFERROR(BASE_CONCILI12[[#This Row],[DIFERENÇA MÊS]]*BASE_CONCILI12[[#This Row],[CUSTO MP (UN)]],"-")</f>
        <v>-</v>
      </c>
      <c r="X107" s="49" t="s">
        <v>490</v>
      </c>
    </row>
    <row r="108" spans="1:24" x14ac:dyDescent="0.25">
      <c r="A108" s="72">
        <v>31838</v>
      </c>
      <c r="B108" s="72"/>
      <c r="C108" s="2" t="s">
        <v>147</v>
      </c>
      <c r="D108" s="37" t="s">
        <v>231</v>
      </c>
      <c r="E108" s="26" t="e">
        <f>VLOOKUP(BASE_CONCILI12[[#This Row],[CÓD. 
SAIB]],CONT_ANTE!A:D,4,0)</f>
        <v>#N/A</v>
      </c>
      <c r="F108" s="26" t="e">
        <f>SUMIF(#REF!,BASE_CONCILI12[[#This Row],[CÓD. 
SAIB]],#REF!)</f>
        <v>#REF!</v>
      </c>
      <c r="G108" s="26" t="e">
        <f>SUMIF(#REF!,BASE_CONCILI12[[#This Row],[CÓD. 
SAIB]],#REF!)</f>
        <v>#REF!</v>
      </c>
      <c r="H108" s="26" t="e">
        <f>BASE_CONCILI12[[#This Row],[CONSUMO REAL]]-BASE_CONCILI12[[#This Row],[CONSUMO TEORICO]]</f>
        <v>#REF!</v>
      </c>
      <c r="I108" s="26" t="e">
        <f>SUMIF(#REF!,BASE_CONCILI12[[#This Row],[CÓD. 
SAIB]],#REF!)</f>
        <v>#REF!</v>
      </c>
      <c r="J108" s="26" t="e">
        <f>SUMIF(#REF!,BASE_CONCILI12[[#This Row],[CÓD. 
SAIB]],#REF!)</f>
        <v>#REF!</v>
      </c>
      <c r="K108" s="26" t="e">
        <f>BASE_CONCILI12[[#This Row],[30/mai]]+BASE_CONCILI12[[#This Row],[RECEBIMENTO]]-BASE_CONCILI12[[#This Row],[TRANSFERÊNCIA]]-BASE_CONCILI12[[#This Row],[CONSUMO REAL]]</f>
        <v>#N/A</v>
      </c>
      <c r="L108" s="7">
        <f>IFERROR(VLOOKUP(BASE_CONCILI12[[#This Row],[CÓD. 
SAIB]],BASE_CONTAG[[LAVRE]:[CONTAGEM FINAL]],7,0),0)</f>
        <v>0</v>
      </c>
      <c r="M108" s="7">
        <f>IFERROR(SUM(BASE_CONCILI12[[#This Row],[30/jun]]*BASE_CONCILI12[[#This Row],[CUSTO MP (UN)]]),0)</f>
        <v>0</v>
      </c>
      <c r="N108" s="7" t="str">
        <f>IFERROR(VLOOKUP(BASE_CONCILI12[[#This Row],[CÓD. 
SAIB]],BASE_CONTAG[],5,0),"")</f>
        <v/>
      </c>
      <c r="O108" s="7" t="e">
        <f>SUMIF(SISTEMA!#REF!,BASE_CONCILI12[[#This Row],[CÓD. 
SAIB]],SISTEMA!#REF!)</f>
        <v>#REF!</v>
      </c>
      <c r="P108" s="30">
        <f>IFERROR(SUM(BASE_CONCILI12[[#This Row],[SISTEMA]]*BASE_CONCILI12[[#This Row],[CUSTO MP (UN)]]),0)</f>
        <v>0</v>
      </c>
      <c r="Q108" s="46" t="str">
        <f>IFERROR(VLOOKUP(BASE_CONCILI12[[#This Row],[CÓD. 
SAIB]],BASE_DIFERENÇA[],4,0),"0")</f>
        <v>0</v>
      </c>
      <c r="R108" s="75" t="e">
        <f>BASE_CONCILI12[[#This Row],[30/jun]]-BASE_CONCILI12[[#This Row],[SISTEMA]]</f>
        <v>#REF!</v>
      </c>
      <c r="S108" s="47" t="str">
        <f>IFERROR(BASE_CONCILI12[[#This Row],[DIFERENÇA ANTERIOR]]-BASE_CONCILI12[[#This Row],[DIFERENÇA ATUAL]],"-")</f>
        <v>-</v>
      </c>
      <c r="T108" s="48">
        <v>0</v>
      </c>
      <c r="U108" s="48">
        <f>IFERROR(SUM(BASE_CONCILI12[[#This Row],[DIFERENÇA ATUAL]]*BASE_CONCILI12[[#This Row],[CUSTO MP (UN)]]),0)</f>
        <v>0</v>
      </c>
      <c r="V108" s="86" t="str">
        <f>IFERROR(BASE_CONCILI12[[#This Row],[30/jun]]/BASE_CONCILI12[[#This Row],[SISTEMA]],"")</f>
        <v/>
      </c>
      <c r="W108" s="48" t="str">
        <f>IFERROR(BASE_CONCILI12[[#This Row],[DIFERENÇA MÊS]]*BASE_CONCILI12[[#This Row],[CUSTO MP (UN)]],"-")</f>
        <v>-</v>
      </c>
      <c r="X108" s="49" t="s">
        <v>490</v>
      </c>
    </row>
    <row r="109" spans="1:24" x14ac:dyDescent="0.25">
      <c r="A109" s="72">
        <v>31353</v>
      </c>
      <c r="B109" s="72"/>
      <c r="C109" s="2" t="s">
        <v>148</v>
      </c>
      <c r="D109" s="37" t="s">
        <v>231</v>
      </c>
      <c r="E109" s="26" t="e">
        <f>VLOOKUP(BASE_CONCILI12[[#This Row],[CÓD. 
SAIB]],CONT_ANTE!A:D,4,0)</f>
        <v>#N/A</v>
      </c>
      <c r="F109" s="26" t="e">
        <f>SUMIF(#REF!,BASE_CONCILI12[[#This Row],[CÓD. 
SAIB]],#REF!)</f>
        <v>#REF!</v>
      </c>
      <c r="G109" s="26" t="e">
        <f>SUMIF(#REF!,BASE_CONCILI12[[#This Row],[CÓD. 
SAIB]],#REF!)</f>
        <v>#REF!</v>
      </c>
      <c r="H109" s="26" t="e">
        <f>BASE_CONCILI12[[#This Row],[CONSUMO REAL]]-BASE_CONCILI12[[#This Row],[CONSUMO TEORICO]]</f>
        <v>#REF!</v>
      </c>
      <c r="I109" s="26" t="e">
        <f>SUMIF(#REF!,BASE_CONCILI12[[#This Row],[CÓD. 
SAIB]],#REF!)</f>
        <v>#REF!</v>
      </c>
      <c r="J109" s="26" t="e">
        <f>SUMIF(#REF!,BASE_CONCILI12[[#This Row],[CÓD. 
SAIB]],#REF!)</f>
        <v>#REF!</v>
      </c>
      <c r="K109" s="26" t="e">
        <f>BASE_CONCILI12[[#This Row],[30/mai]]+BASE_CONCILI12[[#This Row],[RECEBIMENTO]]-BASE_CONCILI12[[#This Row],[TRANSFERÊNCIA]]-BASE_CONCILI12[[#This Row],[CONSUMO REAL]]</f>
        <v>#N/A</v>
      </c>
      <c r="L109" s="7">
        <f>IFERROR(VLOOKUP(BASE_CONCILI12[[#This Row],[CÓD. 
SAIB]],BASE_CONTAG[[LAVRE]:[CONTAGEM FINAL]],7,0),0)</f>
        <v>1092.5</v>
      </c>
      <c r="M109" s="7">
        <f>IFERROR(SUM(BASE_CONCILI12[[#This Row],[30/jun]]*BASE_CONCILI12[[#This Row],[CUSTO MP (UN)]]),0)</f>
        <v>0</v>
      </c>
      <c r="N109" s="7">
        <f>IFERROR(VLOOKUP(BASE_CONCILI12[[#This Row],[CÓD. 
SAIB]],BASE_CONTAG[],5,0),"")</f>
        <v>1092.5</v>
      </c>
      <c r="O109" s="7" t="e">
        <f>SUMIF(SISTEMA!#REF!,BASE_CONCILI12[[#This Row],[CÓD. 
SAIB]],SISTEMA!#REF!)</f>
        <v>#REF!</v>
      </c>
      <c r="P109" s="30">
        <f>IFERROR(SUM(BASE_CONCILI12[[#This Row],[SISTEMA]]*BASE_CONCILI12[[#This Row],[CUSTO MP (UN)]]),0)</f>
        <v>0</v>
      </c>
      <c r="Q109" s="46" t="str">
        <f>IFERROR(VLOOKUP(BASE_CONCILI12[[#This Row],[CÓD. 
SAIB]],BASE_DIFERENÇA[],4,0),"0")</f>
        <v>0</v>
      </c>
      <c r="R109" s="75" t="e">
        <f>BASE_CONCILI12[[#This Row],[30/jun]]-BASE_CONCILI12[[#This Row],[SISTEMA]]</f>
        <v>#REF!</v>
      </c>
      <c r="S109" s="47" t="str">
        <f>IFERROR(BASE_CONCILI12[[#This Row],[DIFERENÇA ANTERIOR]]-BASE_CONCILI12[[#This Row],[DIFERENÇA ATUAL]],"-")</f>
        <v>-</v>
      </c>
      <c r="T109" s="48" t="e">
        <f>VLOOKUP(BASE_CONCILI12[[#This Row],[CÓD. 
SAIB]],CUSTO!#REF!,3,0)</f>
        <v>#REF!</v>
      </c>
      <c r="U109" s="48">
        <f>IFERROR(SUM(BASE_CONCILI12[[#This Row],[DIFERENÇA ATUAL]]*BASE_CONCILI12[[#This Row],[CUSTO MP (UN)]]),0)</f>
        <v>0</v>
      </c>
      <c r="V109" s="96" t="str">
        <f>IFERROR(BASE_CONCILI12[[#This Row],[30/jun]]/BASE_CONCILI12[[#This Row],[SISTEMA]],"")</f>
        <v/>
      </c>
      <c r="W109" s="48" t="str">
        <f>IFERROR(BASE_CONCILI12[[#This Row],[DIFERENÇA MÊS]]*BASE_CONCILI12[[#This Row],[CUSTO MP (UN)]],"-")</f>
        <v>-</v>
      </c>
      <c r="X109" s="49" t="s">
        <v>490</v>
      </c>
    </row>
    <row r="110" spans="1:24" x14ac:dyDescent="0.25">
      <c r="A110" s="73">
        <v>31674</v>
      </c>
      <c r="B110" s="73"/>
      <c r="C110" s="42" t="s">
        <v>149</v>
      </c>
      <c r="D110" s="37" t="s">
        <v>113</v>
      </c>
      <c r="E110" s="26" t="e">
        <f>VLOOKUP(BASE_CONCILI12[[#This Row],[CÓD. 
SAIB]],CONT_ANTE!A:D,4,0)</f>
        <v>#N/A</v>
      </c>
      <c r="F110" s="26" t="e">
        <f>SUMIF(#REF!,BASE_CONCILI12[[#This Row],[CÓD. 
SAIB]],#REF!)</f>
        <v>#REF!</v>
      </c>
      <c r="G110" s="26" t="e">
        <f>SUMIF(#REF!,BASE_CONCILI12[[#This Row],[CÓD. 
SAIB]],#REF!)</f>
        <v>#REF!</v>
      </c>
      <c r="H110" s="26" t="e">
        <f>BASE_CONCILI12[[#This Row],[CONSUMO REAL]]-BASE_CONCILI12[[#This Row],[CONSUMO TEORICO]]</f>
        <v>#REF!</v>
      </c>
      <c r="I110" s="26" t="e">
        <f>SUMIF(#REF!,BASE_CONCILI12[[#This Row],[CÓD. 
SAIB]],#REF!)</f>
        <v>#REF!</v>
      </c>
      <c r="J110" s="26" t="e">
        <f>SUMIF(#REF!,BASE_CONCILI12[[#This Row],[CÓD. 
SAIB]],#REF!)</f>
        <v>#REF!</v>
      </c>
      <c r="K110" s="26" t="e">
        <f>BASE_CONCILI12[[#This Row],[30/mai]]+BASE_CONCILI12[[#This Row],[RECEBIMENTO]]-BASE_CONCILI12[[#This Row],[TRANSFERÊNCIA]]-BASE_CONCILI12[[#This Row],[CONSUMO REAL]]</f>
        <v>#N/A</v>
      </c>
      <c r="L110" s="7">
        <f>IFERROR(VLOOKUP(BASE_CONCILI12[[#This Row],[CÓD. 
SAIB]],BASE_CONTAG[[LAVRE]:[CONTAGEM FINAL]],7,0),0)</f>
        <v>2512.1</v>
      </c>
      <c r="M110" s="7">
        <f>IFERROR(SUM(BASE_CONCILI12[[#This Row],[30/jun]]*BASE_CONCILI12[[#This Row],[CUSTO MP (UN)]]),0)</f>
        <v>40394.571525816245</v>
      </c>
      <c r="N110" s="7">
        <f>IFERROR(VLOOKUP(BASE_CONCILI12[[#This Row],[CÓD. 
SAIB]],BASE_CONTAG[],5,0),"")</f>
        <v>2512.1</v>
      </c>
      <c r="O110" s="7" t="e">
        <f>SUMIF(SISTEMA!#REF!,BASE_CONCILI12[[#This Row],[CÓD. 
SAIB]],SISTEMA!#REF!)</f>
        <v>#REF!</v>
      </c>
      <c r="P110" s="30">
        <f>IFERROR(SUM(BASE_CONCILI12[[#This Row],[SISTEMA]]*BASE_CONCILI12[[#This Row],[CUSTO MP (UN)]]),0)</f>
        <v>0</v>
      </c>
      <c r="Q110" s="46" t="str">
        <f>IFERROR(VLOOKUP(BASE_CONCILI12[[#This Row],[CÓD. 
SAIB]],BASE_DIFERENÇA[],4,0),"0")</f>
        <v>0</v>
      </c>
      <c r="R110" s="75" t="e">
        <f>BASE_CONCILI12[[#This Row],[30/jun]]-BASE_CONCILI12[[#This Row],[SISTEMA]]</f>
        <v>#REF!</v>
      </c>
      <c r="S110" s="47" t="str">
        <f>IFERROR(BASE_CONCILI12[[#This Row],[DIFERENÇA ANTERIOR]]-BASE_CONCILI12[[#This Row],[DIFERENÇA ATUAL]],"-")</f>
        <v>-</v>
      </c>
      <c r="T110" s="48">
        <v>16.080001403533398</v>
      </c>
      <c r="U110" s="48">
        <f>IFERROR(SUM(BASE_CONCILI12[[#This Row],[DIFERENÇA ATUAL]]*BASE_CONCILI12[[#This Row],[CUSTO MP (UN)]]),0)</f>
        <v>0</v>
      </c>
      <c r="V110" s="96" t="str">
        <f>IFERROR(BASE_CONCILI12[[#This Row],[30/jun]]/BASE_CONCILI12[[#This Row],[SISTEMA]],"")</f>
        <v/>
      </c>
      <c r="W110" s="48" t="str">
        <f>IFERROR(BASE_CONCILI12[[#This Row],[DIFERENÇA MÊS]]*BASE_CONCILI12[[#This Row],[CUSTO MP (UN)]],"-")</f>
        <v>-</v>
      </c>
      <c r="X110" s="49" t="s">
        <v>522</v>
      </c>
    </row>
    <row r="111" spans="1:24" x14ac:dyDescent="0.25">
      <c r="A111" s="72">
        <v>62</v>
      </c>
      <c r="B111" s="72"/>
      <c r="C111" s="2" t="s">
        <v>27</v>
      </c>
      <c r="D111" s="37" t="s">
        <v>113</v>
      </c>
      <c r="E111" s="26" t="e">
        <f>VLOOKUP(BASE_CONCILI12[[#This Row],[CÓD. 
SAIB]],CONT_ANTE!A:D,4,0)</f>
        <v>#N/A</v>
      </c>
      <c r="F111" s="26" t="e">
        <f>SUMIF(#REF!,BASE_CONCILI12[[#This Row],[CÓD. 
SAIB]],#REF!)</f>
        <v>#REF!</v>
      </c>
      <c r="G111" s="26" t="e">
        <f>SUMIF(#REF!,BASE_CONCILI12[[#This Row],[CÓD. 
SAIB]],#REF!)</f>
        <v>#REF!</v>
      </c>
      <c r="H111" s="26" t="e">
        <f>BASE_CONCILI12[[#This Row],[CONSUMO REAL]]-BASE_CONCILI12[[#This Row],[CONSUMO TEORICO]]</f>
        <v>#REF!</v>
      </c>
      <c r="I111" s="26" t="e">
        <f>SUMIF(#REF!,BASE_CONCILI12[[#This Row],[CÓD. 
SAIB]],#REF!)</f>
        <v>#REF!</v>
      </c>
      <c r="J111" s="26" t="e">
        <f>SUMIF(#REF!,BASE_CONCILI12[[#This Row],[CÓD. 
SAIB]],#REF!)</f>
        <v>#REF!</v>
      </c>
      <c r="K111" s="26" t="e">
        <f>BASE_CONCILI12[[#This Row],[30/mai]]+BASE_CONCILI12[[#This Row],[RECEBIMENTO]]-BASE_CONCILI12[[#This Row],[TRANSFERÊNCIA]]-BASE_CONCILI12[[#This Row],[CONSUMO REAL]]</f>
        <v>#N/A</v>
      </c>
      <c r="L111" s="7">
        <f>IFERROR(VLOOKUP(BASE_CONCILI12[[#This Row],[CÓD. 
SAIB]],BASE_CONTAG[[LAVRE]:[CONTAGEM FINAL]],7,0),0)</f>
        <v>234.05</v>
      </c>
      <c r="M111" s="7">
        <f>IFERROR(SUM(BASE_CONCILI12[[#This Row],[30/jun]]*BASE_CONCILI12[[#This Row],[CUSTO MP (UN)]]),0)</f>
        <v>0</v>
      </c>
      <c r="N111" s="7">
        <f>IFERROR(VLOOKUP(BASE_CONCILI12[[#This Row],[CÓD. 
SAIB]],BASE_CONTAG[],5,0),"")</f>
        <v>234.05</v>
      </c>
      <c r="O111" s="7" t="e">
        <f>SUMIF(SISTEMA!#REF!,BASE_CONCILI12[[#This Row],[CÓD. 
SAIB]],SISTEMA!#REF!)</f>
        <v>#REF!</v>
      </c>
      <c r="P111" s="30">
        <f>IFERROR(SUM(BASE_CONCILI12[[#This Row],[SISTEMA]]*BASE_CONCILI12[[#This Row],[CUSTO MP (UN)]]),0)</f>
        <v>0</v>
      </c>
      <c r="Q111" s="46" t="str">
        <f>IFERROR(VLOOKUP(BASE_CONCILI12[[#This Row],[CÓD. 
SAIB]],BASE_DIFERENÇA[],4,0),"0")</f>
        <v>0</v>
      </c>
      <c r="R111" s="75" t="e">
        <f>BASE_CONCILI12[[#This Row],[30/jun]]-BASE_CONCILI12[[#This Row],[SISTEMA]]</f>
        <v>#REF!</v>
      </c>
      <c r="S111" s="47" t="str">
        <f>IFERROR(BASE_CONCILI12[[#This Row],[DIFERENÇA ANTERIOR]]-BASE_CONCILI12[[#This Row],[DIFERENÇA ATUAL]],"-")</f>
        <v>-</v>
      </c>
      <c r="T111" s="48" t="e">
        <f>VLOOKUP(BASE_CONCILI12[[#This Row],[CÓD. 
SAIB]],CUSTO!#REF!,3,0)</f>
        <v>#REF!</v>
      </c>
      <c r="U111" s="48">
        <f>IFERROR(SUM(BASE_CONCILI12[[#This Row],[DIFERENÇA ATUAL]]*BASE_CONCILI12[[#This Row],[CUSTO MP (UN)]]),0)</f>
        <v>0</v>
      </c>
      <c r="V111" s="86" t="str">
        <f>IFERROR(BASE_CONCILI12[[#This Row],[30/jun]]/BASE_CONCILI12[[#This Row],[SISTEMA]],"")</f>
        <v/>
      </c>
      <c r="W111" s="48" t="str">
        <f>IFERROR(BASE_CONCILI12[[#This Row],[DIFERENÇA MÊS]]*BASE_CONCILI12[[#This Row],[CUSTO MP (UN)]],"-")</f>
        <v>-</v>
      </c>
      <c r="X111" s="49" t="s">
        <v>490</v>
      </c>
    </row>
    <row r="112" spans="1:24" x14ac:dyDescent="0.25">
      <c r="A112" s="123">
        <v>830</v>
      </c>
      <c r="B112" s="123"/>
      <c r="C112" s="2" t="s">
        <v>150</v>
      </c>
      <c r="D112" s="37" t="s">
        <v>113</v>
      </c>
      <c r="E112" s="26" t="e">
        <f>VLOOKUP(BASE_CONCILI12[[#This Row],[CÓD. 
SAIB]],CONT_ANTE!A:D,4,0)</f>
        <v>#N/A</v>
      </c>
      <c r="F112" s="26" t="e">
        <f>SUMIF(#REF!,BASE_CONCILI12[[#This Row],[CÓD. 
SAIB]],#REF!)</f>
        <v>#REF!</v>
      </c>
      <c r="G112" s="26" t="e">
        <f>SUMIF(#REF!,BASE_CONCILI12[[#This Row],[CÓD. 
SAIB]],#REF!)</f>
        <v>#REF!</v>
      </c>
      <c r="H112" s="26" t="e">
        <f>BASE_CONCILI12[[#This Row],[CONSUMO REAL]]-BASE_CONCILI12[[#This Row],[CONSUMO TEORICO]]</f>
        <v>#REF!</v>
      </c>
      <c r="I112" s="26" t="e">
        <f>SUMIF(#REF!,BASE_CONCILI12[[#This Row],[CÓD. 
SAIB]],#REF!)</f>
        <v>#REF!</v>
      </c>
      <c r="J112" s="26" t="e">
        <f>SUMIF(#REF!,BASE_CONCILI12[[#This Row],[CÓD. 
SAIB]],#REF!)</f>
        <v>#REF!</v>
      </c>
      <c r="K112" s="26" t="e">
        <f>BASE_CONCILI12[[#This Row],[30/mai]]+BASE_CONCILI12[[#This Row],[RECEBIMENTO]]-BASE_CONCILI12[[#This Row],[TRANSFERÊNCIA]]-BASE_CONCILI12[[#This Row],[CONSUMO REAL]]</f>
        <v>#N/A</v>
      </c>
      <c r="L112" s="7">
        <f>IFERROR(VLOOKUP(BASE_CONCILI12[[#This Row],[CÓD. 
SAIB]],BASE_CONTAG[[LAVRE]:[CONTAGEM FINAL]],7,0),0)</f>
        <v>3520</v>
      </c>
      <c r="M112" s="7">
        <f>IFERROR(SUM(BASE_CONCILI12[[#This Row],[30/jun]]*BASE_CONCILI12[[#This Row],[CUSTO MP (UN)]]),0)</f>
        <v>0</v>
      </c>
      <c r="N112" s="7">
        <f>IFERROR(VLOOKUP(BASE_CONCILI12[[#This Row],[CÓD. 
SAIB]],BASE_CONTAG[],5,0),"")</f>
        <v>3520</v>
      </c>
      <c r="O112" s="7" t="e">
        <f>SUMIF(SISTEMA!#REF!,BASE_CONCILI12[[#This Row],[CÓD. 
SAIB]],SISTEMA!#REF!)</f>
        <v>#REF!</v>
      </c>
      <c r="P112" s="30">
        <f>IFERROR(SUM(BASE_CONCILI12[[#This Row],[SISTEMA]]*BASE_CONCILI12[[#This Row],[CUSTO MP (UN)]]),0)</f>
        <v>0</v>
      </c>
      <c r="Q112" s="46" t="str">
        <f>IFERROR(VLOOKUP(BASE_CONCILI12[[#This Row],[CÓD. 
SAIB]],BASE_DIFERENÇA[],4,0),"0")</f>
        <v>0</v>
      </c>
      <c r="R112" s="75" t="e">
        <f>BASE_CONCILI12[[#This Row],[30/jun]]-BASE_CONCILI12[[#This Row],[SISTEMA]]</f>
        <v>#REF!</v>
      </c>
      <c r="S112" s="47" t="str">
        <f>IFERROR(BASE_CONCILI12[[#This Row],[DIFERENÇA ANTERIOR]]-BASE_CONCILI12[[#This Row],[DIFERENÇA ATUAL]],"-")</f>
        <v>-</v>
      </c>
      <c r="T112" s="48" t="e">
        <f>VLOOKUP(BASE_CONCILI12[[#This Row],[CÓD. 
SAIB]],CUSTO!#REF!,3,0)</f>
        <v>#REF!</v>
      </c>
      <c r="U112" s="48">
        <f>IFERROR(SUM(BASE_CONCILI12[[#This Row],[DIFERENÇA ATUAL]]*BASE_CONCILI12[[#This Row],[CUSTO MP (UN)]]),0)</f>
        <v>0</v>
      </c>
      <c r="V112" s="96" t="str">
        <f>IFERROR(BASE_CONCILI12[[#This Row],[30/jun]]/BASE_CONCILI12[[#This Row],[SISTEMA]],"")</f>
        <v/>
      </c>
      <c r="W112" s="48" t="str">
        <f>IFERROR(BASE_CONCILI12[[#This Row],[DIFERENÇA MÊS]]*BASE_CONCILI12[[#This Row],[CUSTO MP (UN)]],"-")</f>
        <v>-</v>
      </c>
      <c r="X112" s="124" t="s">
        <v>521</v>
      </c>
    </row>
    <row r="113" spans="1:24" x14ac:dyDescent="0.25">
      <c r="A113" s="72">
        <v>32274</v>
      </c>
      <c r="B113" s="72"/>
      <c r="C113" s="2" t="s">
        <v>249</v>
      </c>
      <c r="D113" s="37" t="s">
        <v>113</v>
      </c>
      <c r="E113" s="26" t="e">
        <f>VLOOKUP(BASE_CONCILI12[[#This Row],[CÓD. 
SAIB]],CONT_ANTE!A:D,4,0)</f>
        <v>#N/A</v>
      </c>
      <c r="F113" s="26" t="e">
        <f>SUMIF(#REF!,BASE_CONCILI12[[#This Row],[CÓD. 
SAIB]],#REF!)</f>
        <v>#REF!</v>
      </c>
      <c r="G113" s="26" t="e">
        <f>SUMIF(#REF!,BASE_CONCILI12[[#This Row],[CÓD. 
SAIB]],#REF!)</f>
        <v>#REF!</v>
      </c>
      <c r="H113" s="26" t="e">
        <f>BASE_CONCILI12[[#This Row],[CONSUMO REAL]]-BASE_CONCILI12[[#This Row],[CONSUMO TEORICO]]</f>
        <v>#REF!</v>
      </c>
      <c r="I113" s="26" t="e">
        <f>SUMIF(#REF!,BASE_CONCILI12[[#This Row],[CÓD. 
SAIB]],#REF!)</f>
        <v>#REF!</v>
      </c>
      <c r="J113" s="26" t="e">
        <f>SUMIF(#REF!,BASE_CONCILI12[[#This Row],[CÓD. 
SAIB]],#REF!)</f>
        <v>#REF!</v>
      </c>
      <c r="K113" s="26" t="e">
        <f>BASE_CONCILI12[[#This Row],[30/mai]]+BASE_CONCILI12[[#This Row],[RECEBIMENTO]]-BASE_CONCILI12[[#This Row],[TRANSFERÊNCIA]]-BASE_CONCILI12[[#This Row],[CONSUMO REAL]]</f>
        <v>#N/A</v>
      </c>
      <c r="L113" s="7">
        <f>IFERROR(VLOOKUP(BASE_CONCILI12[[#This Row],[CÓD. 
SAIB]],BASE_CONTAG[[LAVRE]:[CONTAGEM FINAL]],7,0),0)</f>
        <v>80</v>
      </c>
      <c r="M113" s="7">
        <f>IFERROR(SUM(BASE_CONCILI12[[#This Row],[30/jun]]*BASE_CONCILI12[[#This Row],[CUSTO MP (UN)]]),0)</f>
        <v>0</v>
      </c>
      <c r="N113" s="7">
        <f>IFERROR(VLOOKUP(BASE_CONCILI12[[#This Row],[CÓD. 
SAIB]],BASE_CONTAG[],5,0),"")</f>
        <v>80</v>
      </c>
      <c r="O113" s="7" t="e">
        <f>SUMIF(SISTEMA!#REF!,BASE_CONCILI12[[#This Row],[CÓD. 
SAIB]],SISTEMA!#REF!)</f>
        <v>#REF!</v>
      </c>
      <c r="P113" s="30">
        <f>IFERROR(SUM(BASE_CONCILI12[[#This Row],[SISTEMA]]*BASE_CONCILI12[[#This Row],[CUSTO MP (UN)]]),0)</f>
        <v>0</v>
      </c>
      <c r="Q113" s="46" t="str">
        <f>IFERROR(VLOOKUP(BASE_CONCILI12[[#This Row],[CÓD. 
SAIB]],BASE_DIFERENÇA[],4,0),"0")</f>
        <v>0</v>
      </c>
      <c r="R113" s="75" t="e">
        <f>BASE_CONCILI12[[#This Row],[30/jun]]-BASE_CONCILI12[[#This Row],[SISTEMA]]</f>
        <v>#REF!</v>
      </c>
      <c r="S113" s="47" t="str">
        <f>IFERROR(BASE_CONCILI12[[#This Row],[DIFERENÇA ANTERIOR]]-BASE_CONCILI12[[#This Row],[DIFERENÇA ATUAL]],"-")</f>
        <v>-</v>
      </c>
      <c r="T113" s="48" t="e">
        <f>VLOOKUP(BASE_CONCILI12[[#This Row],[CÓD. 
SAIB]],CUSTO!#REF!,3,0)</f>
        <v>#REF!</v>
      </c>
      <c r="U113" s="48">
        <f>IFERROR(SUM(BASE_CONCILI12[[#This Row],[DIFERENÇA ATUAL]]*BASE_CONCILI12[[#This Row],[CUSTO MP (UN)]]),0)</f>
        <v>0</v>
      </c>
      <c r="V113" s="86" t="str">
        <f>IFERROR(BASE_CONCILI12[[#This Row],[30/jun]]/BASE_CONCILI12[[#This Row],[SISTEMA]],"")</f>
        <v/>
      </c>
      <c r="W113" s="48" t="str">
        <f>IFERROR(BASE_CONCILI12[[#This Row],[DIFERENÇA MÊS]]*BASE_CONCILI12[[#This Row],[CUSTO MP (UN)]],"-")</f>
        <v>-</v>
      </c>
      <c r="X113" s="49" t="s">
        <v>490</v>
      </c>
    </row>
    <row r="114" spans="1:24" x14ac:dyDescent="0.25">
      <c r="A114" s="99">
        <v>32792</v>
      </c>
      <c r="B114" s="99"/>
      <c r="C114" s="116" t="s">
        <v>504</v>
      </c>
      <c r="D114" s="37" t="s">
        <v>113</v>
      </c>
      <c r="E114" s="102" t="e">
        <f>VLOOKUP(BASE_CONCILI12[[#This Row],[CÓD. 
SAIB]],CONT_ANTE!A:D,4,0)</f>
        <v>#N/A</v>
      </c>
      <c r="F114" s="102" t="e">
        <f>SUMIF(#REF!,BASE_CONCILI12[[#This Row],[CÓD. 
SAIB]],#REF!)</f>
        <v>#REF!</v>
      </c>
      <c r="G114" s="102" t="e">
        <f>SUMIF(#REF!,BASE_CONCILI12[[#This Row],[CÓD. 
SAIB]],#REF!)</f>
        <v>#REF!</v>
      </c>
      <c r="H114" s="102" t="e">
        <f>BASE_CONCILI12[[#This Row],[CONSUMO REAL]]-BASE_CONCILI12[[#This Row],[CONSUMO TEORICO]]</f>
        <v>#REF!</v>
      </c>
      <c r="I114" s="102" t="e">
        <f>SUMIF(#REF!,BASE_CONCILI12[[#This Row],[CÓD. 
SAIB]],#REF!)</f>
        <v>#REF!</v>
      </c>
      <c r="J114" s="102" t="e">
        <f>SUMIF(#REF!,BASE_CONCILI12[[#This Row],[CÓD. 
SAIB]],#REF!)</f>
        <v>#REF!</v>
      </c>
      <c r="K114" s="102" t="e">
        <f>BASE_CONCILI12[[#This Row],[30/mai]]+BASE_CONCILI12[[#This Row],[RECEBIMENTO]]-BASE_CONCILI12[[#This Row],[TRANSFERÊNCIA]]-BASE_CONCILI12[[#This Row],[CONSUMO REAL]]</f>
        <v>#N/A</v>
      </c>
      <c r="L114" s="104">
        <f>IFERROR(VLOOKUP(BASE_CONCILI12[[#This Row],[CÓD. 
SAIB]],BASE_CONTAG[[LAVRE]:[CONTAGEM FINAL]],7,0),0)</f>
        <v>44352</v>
      </c>
      <c r="M114" s="104">
        <f>IFERROR(SUM(BASE_CONCILI12[[#This Row],[30/jun]]*BASE_CONCILI12[[#This Row],[CUSTO MP (UN)]]),0)</f>
        <v>0</v>
      </c>
      <c r="N114" s="104">
        <f>IFERROR(VLOOKUP(BASE_CONCILI12[[#This Row],[CÓD. 
SAIB]],BASE_CONTAG[],5,0),"")</f>
        <v>44352</v>
      </c>
      <c r="O114" s="104" t="e">
        <f>SUMIF(SISTEMA!#REF!,BASE_CONCILI12[[#This Row],[CÓD. 
SAIB]],SISTEMA!#REF!)</f>
        <v>#REF!</v>
      </c>
      <c r="P114" s="106">
        <f>IFERROR(SUM(BASE_CONCILI12[[#This Row],[SISTEMA]]*BASE_CONCILI12[[#This Row],[CUSTO MP (UN)]]),0)</f>
        <v>0</v>
      </c>
      <c r="Q114" s="46" t="str">
        <f>IFERROR(VLOOKUP(BASE_CONCILI12[[#This Row],[CÓD. 
SAIB]],BASE_DIFERENÇA[],4,0),"0")</f>
        <v>0</v>
      </c>
      <c r="R114" s="108" t="e">
        <f>BASE_CONCILI12[[#This Row],[30/jun]]-BASE_CONCILI12[[#This Row],[SISTEMA]]</f>
        <v>#REF!</v>
      </c>
      <c r="S114" s="47" t="str">
        <f>IFERROR(BASE_CONCILI12[[#This Row],[DIFERENÇA ANTERIOR]]-BASE_CONCILI12[[#This Row],[DIFERENÇA ATUAL]],"-")</f>
        <v>-</v>
      </c>
      <c r="T114" s="110" t="e">
        <f>VLOOKUP(BASE_CONCILI12[[#This Row],[CÓD. 
SAIB]],CUSTO!#REF!,3,0)</f>
        <v>#REF!</v>
      </c>
      <c r="U114" s="110">
        <f>IFERROR(SUM(BASE_CONCILI12[[#This Row],[DIFERENÇA ATUAL]]*BASE_CONCILI12[[#This Row],[CUSTO MP (UN)]]),0)</f>
        <v>0</v>
      </c>
      <c r="V114" s="112" t="str">
        <f>IFERROR(BASE_CONCILI12[[#This Row],[30/jun]]/BASE_CONCILI12[[#This Row],[SISTEMA]],"")</f>
        <v/>
      </c>
      <c r="W114" s="48" t="str">
        <f>IFERROR(BASE_CONCILI12[[#This Row],[DIFERENÇA MÊS]]*BASE_CONCILI12[[#This Row],[CUSTO MP (UN)]],"-")</f>
        <v>-</v>
      </c>
      <c r="X114" s="49" t="s">
        <v>520</v>
      </c>
    </row>
    <row r="115" spans="1:24" x14ac:dyDescent="0.25">
      <c r="A115" s="72">
        <v>31512</v>
      </c>
      <c r="B115" s="72"/>
      <c r="C115" s="2" t="s">
        <v>308</v>
      </c>
      <c r="D115" s="37" t="s">
        <v>113</v>
      </c>
      <c r="E115" s="26" t="e">
        <f>VLOOKUP(BASE_CONCILI12[[#This Row],[CÓD. 
SAIB]],CONT_ANTE!A:D,4,0)</f>
        <v>#N/A</v>
      </c>
      <c r="F115" s="26" t="e">
        <f>SUMIF(#REF!,BASE_CONCILI12[[#This Row],[CÓD. 
SAIB]],#REF!)</f>
        <v>#REF!</v>
      </c>
      <c r="G115" s="26" t="e">
        <f>SUMIF(#REF!,BASE_CONCILI12[[#This Row],[CÓD. 
SAIB]],#REF!)</f>
        <v>#REF!</v>
      </c>
      <c r="H115" s="26" t="e">
        <f>BASE_CONCILI12[[#This Row],[CONSUMO REAL]]-BASE_CONCILI12[[#This Row],[CONSUMO TEORICO]]</f>
        <v>#REF!</v>
      </c>
      <c r="I115" s="26" t="e">
        <f>SUMIF(#REF!,BASE_CONCILI12[[#This Row],[CÓD. 
SAIB]],#REF!)</f>
        <v>#REF!</v>
      </c>
      <c r="J115" s="26" t="e">
        <f>SUMIF(#REF!,BASE_CONCILI12[[#This Row],[CÓD. 
SAIB]],#REF!)</f>
        <v>#REF!</v>
      </c>
      <c r="K115" s="26" t="e">
        <f>BASE_CONCILI12[[#This Row],[30/mai]]+BASE_CONCILI12[[#This Row],[RECEBIMENTO]]-BASE_CONCILI12[[#This Row],[TRANSFERÊNCIA]]-BASE_CONCILI12[[#This Row],[CONSUMO REAL]]</f>
        <v>#N/A</v>
      </c>
      <c r="L115" s="7">
        <f>IFERROR(VLOOKUP(BASE_CONCILI12[[#This Row],[CÓD. 
SAIB]],BASE_CONTAG[[LAVRE]:[CONTAGEM FINAL]],7,0),0)</f>
        <v>138864</v>
      </c>
      <c r="M115" s="7">
        <f>IFERROR(SUM(BASE_CONCILI12[[#This Row],[30/jun]]*BASE_CONCILI12[[#This Row],[CUSTO MP (UN)]]),0)</f>
        <v>0</v>
      </c>
      <c r="N115" s="7">
        <f>IFERROR(VLOOKUP(BASE_CONCILI12[[#This Row],[CÓD. 
SAIB]],BASE_CONTAG[],5,0),"")</f>
        <v>138864</v>
      </c>
      <c r="O115" s="7" t="e">
        <f>SUMIF(SISTEMA!#REF!,BASE_CONCILI12[[#This Row],[CÓD. 
SAIB]],SISTEMA!#REF!)</f>
        <v>#REF!</v>
      </c>
      <c r="P115" s="30">
        <f>IFERROR(SUM(BASE_CONCILI12[[#This Row],[SISTEMA]]*BASE_CONCILI12[[#This Row],[CUSTO MP (UN)]]),0)</f>
        <v>0</v>
      </c>
      <c r="Q115" s="46" t="str">
        <f>IFERROR(VLOOKUP(BASE_CONCILI12[[#This Row],[CÓD. 
SAIB]],BASE_DIFERENÇA[],4,0),"0")</f>
        <v>0</v>
      </c>
      <c r="R115" s="75" t="e">
        <f>BASE_CONCILI12[[#This Row],[30/jun]]-BASE_CONCILI12[[#This Row],[SISTEMA]]</f>
        <v>#REF!</v>
      </c>
      <c r="S115" s="47" t="str">
        <f>IFERROR(BASE_CONCILI12[[#This Row],[DIFERENÇA ANTERIOR]]-BASE_CONCILI12[[#This Row],[DIFERENÇA ATUAL]],"-")</f>
        <v>-</v>
      </c>
      <c r="T115" s="48" t="e">
        <f>VLOOKUP(BASE_CONCILI12[[#This Row],[CÓD. 
SAIB]],CUSTO!#REF!,3,0)</f>
        <v>#REF!</v>
      </c>
      <c r="U115" s="48">
        <f>IFERROR(SUM(BASE_CONCILI12[[#This Row],[DIFERENÇA ATUAL]]*BASE_CONCILI12[[#This Row],[CUSTO MP (UN)]]),0)</f>
        <v>0</v>
      </c>
      <c r="V115" s="86" t="str">
        <f>IFERROR(BASE_CONCILI12[[#This Row],[30/jun]]/BASE_CONCILI12[[#This Row],[SISTEMA]],"")</f>
        <v/>
      </c>
      <c r="W115" s="48" t="str">
        <f>IFERROR(BASE_CONCILI12[[#This Row],[DIFERENÇA MÊS]]*BASE_CONCILI12[[#This Row],[CUSTO MP (UN)]],"-")</f>
        <v>-</v>
      </c>
      <c r="X115" s="126" t="s">
        <v>520</v>
      </c>
    </row>
    <row r="116" spans="1:24" x14ac:dyDescent="0.25">
      <c r="A116" s="72">
        <v>30313</v>
      </c>
      <c r="B116" s="72"/>
      <c r="C116" s="2" t="s">
        <v>28</v>
      </c>
      <c r="D116" s="37" t="s">
        <v>113</v>
      </c>
      <c r="E116" s="26" t="e">
        <f>VLOOKUP(BASE_CONCILI12[[#This Row],[CÓD. 
SAIB]],CONT_ANTE!A:D,4,0)</f>
        <v>#N/A</v>
      </c>
      <c r="F116" s="26" t="e">
        <f>SUMIF(#REF!,BASE_CONCILI12[[#This Row],[CÓD. 
SAIB]],#REF!)</f>
        <v>#REF!</v>
      </c>
      <c r="G116" s="26" t="e">
        <f>SUMIF(#REF!,BASE_CONCILI12[[#This Row],[CÓD. 
SAIB]],#REF!)</f>
        <v>#REF!</v>
      </c>
      <c r="H116" s="26" t="e">
        <f>BASE_CONCILI12[[#This Row],[CONSUMO REAL]]-BASE_CONCILI12[[#This Row],[CONSUMO TEORICO]]</f>
        <v>#REF!</v>
      </c>
      <c r="I116" s="26" t="e">
        <f>SUMIF(#REF!,BASE_CONCILI12[[#This Row],[CÓD. 
SAIB]],#REF!)</f>
        <v>#REF!</v>
      </c>
      <c r="J116" s="26" t="e">
        <f>SUMIF(#REF!,BASE_CONCILI12[[#This Row],[CÓD. 
SAIB]],#REF!)</f>
        <v>#REF!</v>
      </c>
      <c r="K116" s="26" t="e">
        <f>BASE_CONCILI12[[#This Row],[30/mai]]+BASE_CONCILI12[[#This Row],[RECEBIMENTO]]-BASE_CONCILI12[[#This Row],[TRANSFERÊNCIA]]-BASE_CONCILI12[[#This Row],[CONSUMO REAL]]</f>
        <v>#N/A</v>
      </c>
      <c r="L116" s="7">
        <f>IFERROR(VLOOKUP(BASE_CONCILI12[[#This Row],[CÓD. 
SAIB]],BASE_CONTAG[[LAVRE]:[CONTAGEM FINAL]],7,0),0)</f>
        <v>493.4</v>
      </c>
      <c r="M116" s="7">
        <f>IFERROR(SUM(BASE_CONCILI12[[#This Row],[30/jun]]*BASE_CONCILI12[[#This Row],[CUSTO MP (UN)]]),0)</f>
        <v>0</v>
      </c>
      <c r="N116" s="7">
        <f>IFERROR(VLOOKUP(BASE_CONCILI12[[#This Row],[CÓD. 
SAIB]],BASE_CONTAG[],5,0),"")</f>
        <v>493.4</v>
      </c>
      <c r="O116" s="7" t="e">
        <f>SUMIF(SISTEMA!#REF!,BASE_CONCILI12[[#This Row],[CÓD. 
SAIB]],SISTEMA!#REF!)</f>
        <v>#REF!</v>
      </c>
      <c r="P116" s="30">
        <f>IFERROR(SUM(BASE_CONCILI12[[#This Row],[SISTEMA]]*BASE_CONCILI12[[#This Row],[CUSTO MP (UN)]]),0)</f>
        <v>0</v>
      </c>
      <c r="Q116" s="46" t="str">
        <f>IFERROR(VLOOKUP(BASE_CONCILI12[[#This Row],[CÓD. 
SAIB]],BASE_DIFERENÇA[],4,0),"0")</f>
        <v>0</v>
      </c>
      <c r="R116" s="75" t="e">
        <f>BASE_CONCILI12[[#This Row],[30/jun]]-BASE_CONCILI12[[#This Row],[SISTEMA]]</f>
        <v>#REF!</v>
      </c>
      <c r="S116" s="47" t="str">
        <f>IFERROR(BASE_CONCILI12[[#This Row],[DIFERENÇA ANTERIOR]]-BASE_CONCILI12[[#This Row],[DIFERENÇA ATUAL]],"-")</f>
        <v>-</v>
      </c>
      <c r="T116" s="48" t="e">
        <f>VLOOKUP(BASE_CONCILI12[[#This Row],[CÓD. 
SAIB]],CUSTO!#REF!,3,0)</f>
        <v>#REF!</v>
      </c>
      <c r="U116" s="48">
        <f>IFERROR(SUM(BASE_CONCILI12[[#This Row],[DIFERENÇA ATUAL]]*BASE_CONCILI12[[#This Row],[CUSTO MP (UN)]]),0)</f>
        <v>0</v>
      </c>
      <c r="V116" s="96" t="str">
        <f>IFERROR(BASE_CONCILI12[[#This Row],[30/jun]]/BASE_CONCILI12[[#This Row],[SISTEMA]],"")</f>
        <v/>
      </c>
      <c r="W116" s="48" t="str">
        <f>IFERROR(BASE_CONCILI12[[#This Row],[DIFERENÇA MÊS]]*BASE_CONCILI12[[#This Row],[CUSTO MP (UN)]],"-")</f>
        <v>-</v>
      </c>
      <c r="X116" s="49" t="s">
        <v>490</v>
      </c>
    </row>
    <row r="117" spans="1:24" x14ac:dyDescent="0.25">
      <c r="A117" s="72">
        <v>30216</v>
      </c>
      <c r="B117" s="72"/>
      <c r="C117" s="2" t="s">
        <v>202</v>
      </c>
      <c r="D117" s="37" t="s">
        <v>113</v>
      </c>
      <c r="E117" s="53" t="e">
        <f>VLOOKUP(BASE_CONCILI12[[#This Row],[CÓD. 
SAIB]],CONT_ANTE!A:D,4,0)</f>
        <v>#N/A</v>
      </c>
      <c r="F117" s="53" t="e">
        <f>SUMIF(#REF!,BASE_CONCILI12[[#This Row],[CÓD. 
SAIB]],#REF!)</f>
        <v>#REF!</v>
      </c>
      <c r="G117" s="53" t="e">
        <f>SUMIF(#REF!,BASE_CONCILI12[[#This Row],[CÓD. 
SAIB]],#REF!)</f>
        <v>#REF!</v>
      </c>
      <c r="H117" s="53" t="e">
        <f>BASE_CONCILI12[[#This Row],[CONSUMO REAL]]-BASE_CONCILI12[[#This Row],[CONSUMO TEORICO]]</f>
        <v>#REF!</v>
      </c>
      <c r="I117" s="53" t="e">
        <f>SUMIF(#REF!,BASE_CONCILI12[[#This Row],[CÓD. 
SAIB]],#REF!)</f>
        <v>#REF!</v>
      </c>
      <c r="J117" s="53" t="e">
        <f>SUMIF(#REF!,BASE_CONCILI12[[#This Row],[CÓD. 
SAIB]],#REF!)</f>
        <v>#REF!</v>
      </c>
      <c r="K117" s="53" t="e">
        <f>BASE_CONCILI12[[#This Row],[30/mai]]+BASE_CONCILI12[[#This Row],[RECEBIMENTO]]-BASE_CONCILI12[[#This Row],[TRANSFERÊNCIA]]-BASE_CONCILI12[[#This Row],[CONSUMO REAL]]</f>
        <v>#N/A</v>
      </c>
      <c r="L117" s="7">
        <f>IFERROR(VLOOKUP(BASE_CONCILI12[[#This Row],[CÓD. 
SAIB]],BASE_CONTAG[[LAVRE]:[CONTAGEM FINAL]],7,0),0)</f>
        <v>1228.24</v>
      </c>
      <c r="M117" s="7">
        <f>IFERROR(SUM(BASE_CONCILI12[[#This Row],[30/jun]]*BASE_CONCILI12[[#This Row],[CUSTO MP (UN)]]),0)</f>
        <v>0</v>
      </c>
      <c r="N117" s="54">
        <f>IFERROR(VLOOKUP(BASE_CONCILI12[[#This Row],[CÓD. 
SAIB]],BASE_CONTAG[],5,0),"")</f>
        <v>1228.24</v>
      </c>
      <c r="O117" s="7" t="e">
        <f>SUMIF(SISTEMA!#REF!,BASE_CONCILI12[[#This Row],[CÓD. 
SAIB]],SISTEMA!#REF!)</f>
        <v>#REF!</v>
      </c>
      <c r="P117" s="30">
        <f>IFERROR(SUM(BASE_CONCILI12[[#This Row],[SISTEMA]]*BASE_CONCILI12[[#This Row],[CUSTO MP (UN)]]),0)</f>
        <v>0</v>
      </c>
      <c r="Q117" s="46" t="str">
        <f>IFERROR(VLOOKUP(BASE_CONCILI12[[#This Row],[CÓD. 
SAIB]],BASE_DIFERENÇA[],4,0),"0")</f>
        <v>0</v>
      </c>
      <c r="R117" s="75" t="e">
        <f>BASE_CONCILI12[[#This Row],[30/jun]]-BASE_CONCILI12[[#This Row],[SISTEMA]]</f>
        <v>#REF!</v>
      </c>
      <c r="S117" s="47" t="str">
        <f>IFERROR(BASE_CONCILI12[[#This Row],[DIFERENÇA ANTERIOR]]-BASE_CONCILI12[[#This Row],[DIFERENÇA ATUAL]],"-")</f>
        <v>-</v>
      </c>
      <c r="T117" s="48" t="e">
        <f>VLOOKUP(BASE_CONCILI12[[#This Row],[CÓD. 
SAIB]],CUSTO!#REF!,3,0)</f>
        <v>#REF!</v>
      </c>
      <c r="U117" s="48">
        <f>IFERROR(SUM(BASE_CONCILI12[[#This Row],[DIFERENÇA ATUAL]]*BASE_CONCILI12[[#This Row],[CUSTO MP (UN)]]),0)</f>
        <v>0</v>
      </c>
      <c r="V117" s="89" t="str">
        <f>IFERROR(BASE_CONCILI12[[#This Row],[30/jun]]/BASE_CONCILI12[[#This Row],[SISTEMA]],"")</f>
        <v/>
      </c>
      <c r="W117" s="48" t="str">
        <f>IFERROR(BASE_CONCILI12[[#This Row],[DIFERENÇA MÊS]]*BASE_CONCILI12[[#This Row],[CUSTO MP (UN)]],"-")</f>
        <v>-</v>
      </c>
      <c r="X117" s="49" t="s">
        <v>490</v>
      </c>
    </row>
    <row r="118" spans="1:24" x14ac:dyDescent="0.25">
      <c r="A118" s="72">
        <v>30547</v>
      </c>
      <c r="B118" s="72"/>
      <c r="C118" s="2" t="s">
        <v>203</v>
      </c>
      <c r="D118" s="37" t="s">
        <v>113</v>
      </c>
      <c r="E118" s="26" t="e">
        <f>VLOOKUP(BASE_CONCILI12[[#This Row],[CÓD. 
SAIB]],CONT_ANTE!A:D,4,0)</f>
        <v>#N/A</v>
      </c>
      <c r="F118" s="26" t="e">
        <f>SUMIF(#REF!,BASE_CONCILI12[[#This Row],[CÓD. 
SAIB]],#REF!)</f>
        <v>#REF!</v>
      </c>
      <c r="G118" s="26" t="e">
        <f>SUMIF(#REF!,BASE_CONCILI12[[#This Row],[CÓD. 
SAIB]],#REF!)</f>
        <v>#REF!</v>
      </c>
      <c r="H118" s="26" t="e">
        <f>BASE_CONCILI12[[#This Row],[CONSUMO REAL]]-BASE_CONCILI12[[#This Row],[CONSUMO TEORICO]]</f>
        <v>#REF!</v>
      </c>
      <c r="I118" s="26" t="e">
        <f>SUMIF(#REF!,BASE_CONCILI12[[#This Row],[CÓD. 
SAIB]],#REF!)</f>
        <v>#REF!</v>
      </c>
      <c r="J118" s="26" t="e">
        <f>SUMIF(#REF!,BASE_CONCILI12[[#This Row],[CÓD. 
SAIB]],#REF!)</f>
        <v>#REF!</v>
      </c>
      <c r="K118" s="26" t="e">
        <f>BASE_CONCILI12[[#This Row],[30/mai]]+BASE_CONCILI12[[#This Row],[RECEBIMENTO]]-BASE_CONCILI12[[#This Row],[TRANSFERÊNCIA]]-BASE_CONCILI12[[#This Row],[CONSUMO REAL]]</f>
        <v>#N/A</v>
      </c>
      <c r="L118" s="7">
        <f>IFERROR(VLOOKUP(BASE_CONCILI12[[#This Row],[CÓD. 
SAIB]],BASE_CONTAG[[LAVRE]:[CONTAGEM FINAL]],7,0),0)</f>
        <v>0</v>
      </c>
      <c r="M118" s="7">
        <f>IFERROR(SUM(BASE_CONCILI12[[#This Row],[30/jun]]*BASE_CONCILI12[[#This Row],[CUSTO MP (UN)]]),0)</f>
        <v>0</v>
      </c>
      <c r="N118" s="7">
        <f>IFERROR(VLOOKUP(BASE_CONCILI12[[#This Row],[CÓD. 
SAIB]],BASE_CONTAG[],5,0),"")</f>
        <v>0</v>
      </c>
      <c r="O118" s="7" t="e">
        <f>SUMIF(SISTEMA!#REF!,BASE_CONCILI12[[#This Row],[CÓD. 
SAIB]],SISTEMA!#REF!)</f>
        <v>#REF!</v>
      </c>
      <c r="P118" s="30">
        <f>IFERROR(SUM(BASE_CONCILI12[[#This Row],[SISTEMA]]*BASE_CONCILI12[[#This Row],[CUSTO MP (UN)]]),0)</f>
        <v>0</v>
      </c>
      <c r="Q118" s="46" t="str">
        <f>IFERROR(VLOOKUP(BASE_CONCILI12[[#This Row],[CÓD. 
SAIB]],BASE_DIFERENÇA[],4,0),"0")</f>
        <v>0</v>
      </c>
      <c r="R118" s="75" t="e">
        <f>BASE_CONCILI12[[#This Row],[30/jun]]-BASE_CONCILI12[[#This Row],[SISTEMA]]</f>
        <v>#REF!</v>
      </c>
      <c r="S118" s="47" t="str">
        <f>IFERROR(BASE_CONCILI12[[#This Row],[DIFERENÇA ANTERIOR]]-BASE_CONCILI12[[#This Row],[DIFERENÇA ATUAL]],"-")</f>
        <v>-</v>
      </c>
      <c r="T118" s="48" t="e">
        <f>VLOOKUP(BASE_CONCILI12[[#This Row],[CÓD. 
SAIB]],CUSTO!#REF!,3,0)</f>
        <v>#REF!</v>
      </c>
      <c r="U118" s="48">
        <f>IFERROR(SUM(BASE_CONCILI12[[#This Row],[DIFERENÇA ATUAL]]*BASE_CONCILI12[[#This Row],[CUSTO MP (UN)]]),0)</f>
        <v>0</v>
      </c>
      <c r="V118" s="86" t="str">
        <f>IFERROR(BASE_CONCILI12[[#This Row],[30/jun]]/BASE_CONCILI12[[#This Row],[SISTEMA]],"")</f>
        <v/>
      </c>
      <c r="W118" s="48" t="str">
        <f>IFERROR(BASE_CONCILI12[[#This Row],[DIFERENÇA MÊS]]*BASE_CONCILI12[[#This Row],[CUSTO MP (UN)]],"-")</f>
        <v>-</v>
      </c>
      <c r="X118" s="49" t="s">
        <v>490</v>
      </c>
    </row>
    <row r="119" spans="1:24" x14ac:dyDescent="0.25">
      <c r="A119" s="72">
        <v>30241</v>
      </c>
      <c r="B119" s="72"/>
      <c r="C119" s="2" t="s">
        <v>204</v>
      </c>
      <c r="D119" s="37" t="s">
        <v>113</v>
      </c>
      <c r="E119" s="26" t="e">
        <f>VLOOKUP(BASE_CONCILI12[[#This Row],[CÓD. 
SAIB]],CONT_ANTE!A:D,4,0)</f>
        <v>#N/A</v>
      </c>
      <c r="F119" s="26" t="e">
        <f>SUMIF(#REF!,BASE_CONCILI12[[#This Row],[CÓD. 
SAIB]],#REF!)</f>
        <v>#REF!</v>
      </c>
      <c r="G119" s="26" t="e">
        <f>SUMIF(#REF!,BASE_CONCILI12[[#This Row],[CÓD. 
SAIB]],#REF!)</f>
        <v>#REF!</v>
      </c>
      <c r="H119" s="26" t="e">
        <f>BASE_CONCILI12[[#This Row],[CONSUMO REAL]]-BASE_CONCILI12[[#This Row],[CONSUMO TEORICO]]</f>
        <v>#REF!</v>
      </c>
      <c r="I119" s="26" t="e">
        <f>SUMIF(#REF!,BASE_CONCILI12[[#This Row],[CÓD. 
SAIB]],#REF!)</f>
        <v>#REF!</v>
      </c>
      <c r="J119" s="26" t="e">
        <f>SUMIF(#REF!,BASE_CONCILI12[[#This Row],[CÓD. 
SAIB]],#REF!)</f>
        <v>#REF!</v>
      </c>
      <c r="K119" s="26" t="e">
        <f>BASE_CONCILI12[[#This Row],[30/mai]]+BASE_CONCILI12[[#This Row],[RECEBIMENTO]]-BASE_CONCILI12[[#This Row],[TRANSFERÊNCIA]]-BASE_CONCILI12[[#This Row],[CONSUMO REAL]]</f>
        <v>#N/A</v>
      </c>
      <c r="L119" s="7">
        <f>IFERROR(VLOOKUP(BASE_CONCILI12[[#This Row],[CÓD. 
SAIB]],BASE_CONTAG[[LAVRE]:[CONTAGEM FINAL]],7,0),0)</f>
        <v>385</v>
      </c>
      <c r="M119" s="7">
        <f>IFERROR(SUM(BASE_CONCILI12[[#This Row],[30/jun]]*BASE_CONCILI12[[#This Row],[CUSTO MP (UN)]]),0)</f>
        <v>0</v>
      </c>
      <c r="N119" s="7">
        <f>IFERROR(VLOOKUP(BASE_CONCILI12[[#This Row],[CÓD. 
SAIB]],BASE_CONTAG[],5,0),"")</f>
        <v>385</v>
      </c>
      <c r="O119" s="7" t="e">
        <f>SUMIF(SISTEMA!#REF!,BASE_CONCILI12[[#This Row],[CÓD. 
SAIB]],SISTEMA!#REF!)</f>
        <v>#REF!</v>
      </c>
      <c r="P119" s="30">
        <f>IFERROR(SUM(BASE_CONCILI12[[#This Row],[SISTEMA]]*BASE_CONCILI12[[#This Row],[CUSTO MP (UN)]]),0)</f>
        <v>0</v>
      </c>
      <c r="Q119" s="46" t="str">
        <f>IFERROR(VLOOKUP(BASE_CONCILI12[[#This Row],[CÓD. 
SAIB]],BASE_DIFERENÇA[],4,0),"0")</f>
        <v>0</v>
      </c>
      <c r="R119" s="75" t="e">
        <f>BASE_CONCILI12[[#This Row],[30/jun]]-BASE_CONCILI12[[#This Row],[SISTEMA]]</f>
        <v>#REF!</v>
      </c>
      <c r="S119" s="47" t="str">
        <f>IFERROR(BASE_CONCILI12[[#This Row],[DIFERENÇA ANTERIOR]]-BASE_CONCILI12[[#This Row],[DIFERENÇA ATUAL]],"-")</f>
        <v>-</v>
      </c>
      <c r="T119" s="48" t="e">
        <f>VLOOKUP(BASE_CONCILI12[[#This Row],[CÓD. 
SAIB]],CUSTO!#REF!,3,0)</f>
        <v>#REF!</v>
      </c>
      <c r="U119" s="48">
        <f>IFERROR(SUM(BASE_CONCILI12[[#This Row],[DIFERENÇA ATUAL]]*BASE_CONCILI12[[#This Row],[CUSTO MP (UN)]]),0)</f>
        <v>0</v>
      </c>
      <c r="V119" s="86" t="str">
        <f>IFERROR(BASE_CONCILI12[[#This Row],[30/jun]]/BASE_CONCILI12[[#This Row],[SISTEMA]],"")</f>
        <v/>
      </c>
      <c r="W119" s="48" t="str">
        <f>IFERROR(BASE_CONCILI12[[#This Row],[DIFERENÇA MÊS]]*BASE_CONCILI12[[#This Row],[CUSTO MP (UN)]],"-")</f>
        <v>-</v>
      </c>
      <c r="X119" s="49" t="s">
        <v>490</v>
      </c>
    </row>
    <row r="120" spans="1:24" x14ac:dyDescent="0.25">
      <c r="A120" s="72">
        <v>30244</v>
      </c>
      <c r="B120" s="72"/>
      <c r="C120" s="2" t="s">
        <v>205</v>
      </c>
      <c r="D120" s="37" t="s">
        <v>113</v>
      </c>
      <c r="E120" s="26" t="e">
        <f>VLOOKUP(BASE_CONCILI12[[#This Row],[CÓD. 
SAIB]],CONT_ANTE!A:D,4,0)</f>
        <v>#N/A</v>
      </c>
      <c r="F120" s="26" t="e">
        <f>SUMIF(#REF!,BASE_CONCILI12[[#This Row],[CÓD. 
SAIB]],#REF!)</f>
        <v>#REF!</v>
      </c>
      <c r="G120" s="26" t="e">
        <f>SUMIF(#REF!,BASE_CONCILI12[[#This Row],[CÓD. 
SAIB]],#REF!)</f>
        <v>#REF!</v>
      </c>
      <c r="H120" s="26" t="e">
        <f>BASE_CONCILI12[[#This Row],[CONSUMO REAL]]-BASE_CONCILI12[[#This Row],[CONSUMO TEORICO]]</f>
        <v>#REF!</v>
      </c>
      <c r="I120" s="26" t="e">
        <f>SUMIF(#REF!,BASE_CONCILI12[[#This Row],[CÓD. 
SAIB]],#REF!)</f>
        <v>#REF!</v>
      </c>
      <c r="J120" s="26" t="e">
        <f>SUMIF(#REF!,BASE_CONCILI12[[#This Row],[CÓD. 
SAIB]],#REF!)</f>
        <v>#REF!</v>
      </c>
      <c r="K120" s="26" t="e">
        <f>BASE_CONCILI12[[#This Row],[30/mai]]+BASE_CONCILI12[[#This Row],[RECEBIMENTO]]-BASE_CONCILI12[[#This Row],[TRANSFERÊNCIA]]-BASE_CONCILI12[[#This Row],[CONSUMO REAL]]</f>
        <v>#N/A</v>
      </c>
      <c r="L120" s="7">
        <f>IFERROR(VLOOKUP(BASE_CONCILI12[[#This Row],[CÓD. 
SAIB]],BASE_CONTAG[[LAVRE]:[CONTAGEM FINAL]],7,0),0)</f>
        <v>3000</v>
      </c>
      <c r="M120" s="7">
        <f>IFERROR(SUM(BASE_CONCILI12[[#This Row],[30/jun]]*BASE_CONCILI12[[#This Row],[CUSTO MP (UN)]]),0)</f>
        <v>0</v>
      </c>
      <c r="N120" s="7">
        <f>IFERROR(VLOOKUP(BASE_CONCILI12[[#This Row],[CÓD. 
SAIB]],BASE_CONTAG[],5,0),"")</f>
        <v>3000</v>
      </c>
      <c r="O120" s="7" t="e">
        <f>SUMIF(SISTEMA!#REF!,BASE_CONCILI12[[#This Row],[CÓD. 
SAIB]],SISTEMA!#REF!)</f>
        <v>#REF!</v>
      </c>
      <c r="P120" s="30">
        <f>IFERROR(SUM(BASE_CONCILI12[[#This Row],[SISTEMA]]*BASE_CONCILI12[[#This Row],[CUSTO MP (UN)]]),0)</f>
        <v>0</v>
      </c>
      <c r="Q120" s="46" t="str">
        <f>IFERROR(VLOOKUP(BASE_CONCILI12[[#This Row],[CÓD. 
SAIB]],BASE_DIFERENÇA[],4,0),"0")</f>
        <v>0</v>
      </c>
      <c r="R120" s="75" t="e">
        <f>BASE_CONCILI12[[#This Row],[30/jun]]-BASE_CONCILI12[[#This Row],[SISTEMA]]</f>
        <v>#REF!</v>
      </c>
      <c r="S120" s="47" t="str">
        <f>IFERROR(BASE_CONCILI12[[#This Row],[DIFERENÇA ANTERIOR]]-BASE_CONCILI12[[#This Row],[DIFERENÇA ATUAL]],"-")</f>
        <v>-</v>
      </c>
      <c r="T120" s="48" t="e">
        <f>VLOOKUP(BASE_CONCILI12[[#This Row],[CÓD. 
SAIB]],CUSTO!#REF!,3,0)</f>
        <v>#REF!</v>
      </c>
      <c r="U120" s="48">
        <f>IFERROR(SUM(BASE_CONCILI12[[#This Row],[DIFERENÇA ATUAL]]*BASE_CONCILI12[[#This Row],[CUSTO MP (UN)]]),0)</f>
        <v>0</v>
      </c>
      <c r="V120" s="86" t="str">
        <f>IFERROR(BASE_CONCILI12[[#This Row],[30/jun]]/BASE_CONCILI12[[#This Row],[SISTEMA]],"")</f>
        <v/>
      </c>
      <c r="W120" s="48" t="str">
        <f>IFERROR(BASE_CONCILI12[[#This Row],[DIFERENÇA MÊS]]*BASE_CONCILI12[[#This Row],[CUSTO MP (UN)]],"-")</f>
        <v>-</v>
      </c>
      <c r="X120" s="49" t="s">
        <v>490</v>
      </c>
    </row>
    <row r="121" spans="1:24" x14ac:dyDescent="0.25">
      <c r="A121" s="123">
        <v>753</v>
      </c>
      <c r="B121" s="123"/>
      <c r="C121" s="2" t="s">
        <v>304</v>
      </c>
      <c r="D121" s="37" t="s">
        <v>113</v>
      </c>
      <c r="E121" s="26" t="e">
        <f>VLOOKUP(BASE_CONCILI12[[#This Row],[CÓD. 
SAIB]],CONT_ANTE!A:D,4,0)</f>
        <v>#N/A</v>
      </c>
      <c r="F121" s="26" t="e">
        <f>SUMIF(#REF!,BASE_CONCILI12[[#This Row],[CÓD. 
SAIB]],#REF!)</f>
        <v>#REF!</v>
      </c>
      <c r="G121" s="26" t="e">
        <f>SUMIF(#REF!,BASE_CONCILI12[[#This Row],[CÓD. 
SAIB]],#REF!)</f>
        <v>#REF!</v>
      </c>
      <c r="H121" s="26" t="e">
        <f>BASE_CONCILI12[[#This Row],[CONSUMO REAL]]-BASE_CONCILI12[[#This Row],[CONSUMO TEORICO]]</f>
        <v>#REF!</v>
      </c>
      <c r="I121" s="26" t="e">
        <f>SUMIF(#REF!,BASE_CONCILI12[[#This Row],[CÓD. 
SAIB]],#REF!)</f>
        <v>#REF!</v>
      </c>
      <c r="J121" s="26" t="e">
        <f>SUMIF(#REF!,BASE_CONCILI12[[#This Row],[CÓD. 
SAIB]],#REF!)</f>
        <v>#REF!</v>
      </c>
      <c r="K121" s="26" t="e">
        <f>BASE_CONCILI12[[#This Row],[30/mai]]+BASE_CONCILI12[[#This Row],[RECEBIMENTO]]-BASE_CONCILI12[[#This Row],[TRANSFERÊNCIA]]-BASE_CONCILI12[[#This Row],[CONSUMO REAL]]</f>
        <v>#N/A</v>
      </c>
      <c r="L121" s="7">
        <f>IFERROR(VLOOKUP(BASE_CONCILI12[[#This Row],[CÓD. 
SAIB]],BASE_CONTAG[[LAVRE]:[CONTAGEM FINAL]],7,0),0)</f>
        <v>7185</v>
      </c>
      <c r="M121" s="7">
        <f>IFERROR(SUM(BASE_CONCILI12[[#This Row],[30/jun]]*BASE_CONCILI12[[#This Row],[CUSTO MP (UN)]]),0)</f>
        <v>0</v>
      </c>
      <c r="N121" s="7">
        <f>IFERROR(VLOOKUP(BASE_CONCILI12[[#This Row],[CÓD. 
SAIB]],BASE_CONTAG[],5,0),"")</f>
        <v>7185</v>
      </c>
      <c r="O121" s="7" t="e">
        <f>SUMIF(SISTEMA!#REF!,BASE_CONCILI12[[#This Row],[CÓD. 
SAIB]],SISTEMA!#REF!)</f>
        <v>#REF!</v>
      </c>
      <c r="P121" s="30">
        <f>IFERROR(SUM(BASE_CONCILI12[[#This Row],[SISTEMA]]*BASE_CONCILI12[[#This Row],[CUSTO MP (UN)]]),0)</f>
        <v>0</v>
      </c>
      <c r="Q121" s="46" t="str">
        <f>IFERROR(VLOOKUP(BASE_CONCILI12[[#This Row],[CÓD. 
SAIB]],BASE_DIFERENÇA[],4,0),"0")</f>
        <v>0</v>
      </c>
      <c r="R121" s="75" t="e">
        <f>BASE_CONCILI12[[#This Row],[30/jun]]-BASE_CONCILI12[[#This Row],[SISTEMA]]</f>
        <v>#REF!</v>
      </c>
      <c r="S121" s="47" t="str">
        <f>IFERROR(BASE_CONCILI12[[#This Row],[DIFERENÇA ANTERIOR]]-BASE_CONCILI12[[#This Row],[DIFERENÇA ATUAL]],"-")</f>
        <v>-</v>
      </c>
      <c r="T121" s="48" t="e">
        <f>VLOOKUP(BASE_CONCILI12[[#This Row],[CÓD. 
SAIB]],CUSTO!#REF!,3,0)</f>
        <v>#REF!</v>
      </c>
      <c r="U121" s="48">
        <f>IFERROR(SUM(BASE_CONCILI12[[#This Row],[DIFERENÇA ATUAL]]*BASE_CONCILI12[[#This Row],[CUSTO MP (UN)]]),0)</f>
        <v>0</v>
      </c>
      <c r="V121" s="86" t="str">
        <f>IFERROR(BASE_CONCILI12[[#This Row],[30/jun]]/BASE_CONCILI12[[#This Row],[SISTEMA]],"")</f>
        <v/>
      </c>
      <c r="W121" s="48" t="str">
        <f>IFERROR(BASE_CONCILI12[[#This Row],[DIFERENÇA MÊS]]*BASE_CONCILI12[[#This Row],[CUSTO MP (UN)]],"-")</f>
        <v>-</v>
      </c>
      <c r="X121" s="124" t="s">
        <v>519</v>
      </c>
    </row>
    <row r="122" spans="1:24" x14ac:dyDescent="0.25">
      <c r="A122" s="99">
        <v>32826</v>
      </c>
      <c r="B122" s="99"/>
      <c r="C122" s="116" t="s">
        <v>506</v>
      </c>
      <c r="D122" s="37" t="s">
        <v>113</v>
      </c>
      <c r="E122" s="102" t="e">
        <f>VLOOKUP(BASE_CONCILI12[[#This Row],[CÓD. 
SAIB]],CONT_ANTE!A:D,4,0)</f>
        <v>#N/A</v>
      </c>
      <c r="F122" s="102" t="e">
        <f>SUMIF(#REF!,BASE_CONCILI12[[#This Row],[CÓD. 
SAIB]],#REF!)</f>
        <v>#REF!</v>
      </c>
      <c r="G122" s="102" t="e">
        <f>SUMIF(#REF!,BASE_CONCILI12[[#This Row],[CÓD. 
SAIB]],#REF!)</f>
        <v>#REF!</v>
      </c>
      <c r="H122" s="102" t="e">
        <f>BASE_CONCILI12[[#This Row],[CONSUMO REAL]]-BASE_CONCILI12[[#This Row],[CONSUMO TEORICO]]</f>
        <v>#REF!</v>
      </c>
      <c r="I122" s="102" t="e">
        <f>SUMIF(#REF!,BASE_CONCILI12[[#This Row],[CÓD. 
SAIB]],#REF!)</f>
        <v>#REF!</v>
      </c>
      <c r="J122" s="102" t="e">
        <f>SUMIF(#REF!,BASE_CONCILI12[[#This Row],[CÓD. 
SAIB]],#REF!)</f>
        <v>#REF!</v>
      </c>
      <c r="K122" s="102" t="e">
        <f>BASE_CONCILI12[[#This Row],[30/mai]]+BASE_CONCILI12[[#This Row],[RECEBIMENTO]]-BASE_CONCILI12[[#This Row],[TRANSFERÊNCIA]]-BASE_CONCILI12[[#This Row],[CONSUMO REAL]]</f>
        <v>#N/A</v>
      </c>
      <c r="L122" s="104">
        <f>IFERROR(VLOOKUP(BASE_CONCILI12[[#This Row],[CÓD. 
SAIB]],BASE_CONTAG[[LAVRE]:[CONTAGEM FINAL]],7,0),0)</f>
        <v>0</v>
      </c>
      <c r="M122" s="104">
        <f>IFERROR(SUM(BASE_CONCILI12[[#This Row],[30/jun]]*BASE_CONCILI12[[#This Row],[CUSTO MP (UN)]]),0)</f>
        <v>0</v>
      </c>
      <c r="N122" s="104">
        <f>IFERROR(VLOOKUP(BASE_CONCILI12[[#This Row],[CÓD. 
SAIB]],BASE_CONTAG[],5,0),"")</f>
        <v>0</v>
      </c>
      <c r="O122" s="104" t="e">
        <f>SUMIF(SISTEMA!#REF!,BASE_CONCILI12[[#This Row],[CÓD. 
SAIB]],SISTEMA!#REF!)</f>
        <v>#REF!</v>
      </c>
      <c r="P122" s="106">
        <f>IFERROR(SUM(BASE_CONCILI12[[#This Row],[SISTEMA]]*BASE_CONCILI12[[#This Row],[CUSTO MP (UN)]]),0)</f>
        <v>0</v>
      </c>
      <c r="Q122" s="46" t="str">
        <f>IFERROR(VLOOKUP(BASE_CONCILI12[[#This Row],[CÓD. 
SAIB]],BASE_DIFERENÇA[],4,0),"0")</f>
        <v>0</v>
      </c>
      <c r="R122" s="108" t="e">
        <f>BASE_CONCILI12[[#This Row],[30/jun]]-BASE_CONCILI12[[#This Row],[SISTEMA]]</f>
        <v>#REF!</v>
      </c>
      <c r="S122" s="47" t="str">
        <f>IFERROR(BASE_CONCILI12[[#This Row],[DIFERENÇA ANTERIOR]]-BASE_CONCILI12[[#This Row],[DIFERENÇA ATUAL]],"-")</f>
        <v>-</v>
      </c>
      <c r="T122" s="110">
        <v>11.902502387774595</v>
      </c>
      <c r="U122" s="110">
        <f>IFERROR(SUM(BASE_CONCILI12[[#This Row],[DIFERENÇA ATUAL]]*BASE_CONCILI12[[#This Row],[CUSTO MP (UN)]]),0)</f>
        <v>0</v>
      </c>
      <c r="V122" s="112" t="str">
        <f>IFERROR(BASE_CONCILI12[[#This Row],[30/jun]]/BASE_CONCILI12[[#This Row],[SISTEMA]],"")</f>
        <v/>
      </c>
      <c r="W122" s="48" t="str">
        <f>IFERROR(BASE_CONCILI12[[#This Row],[DIFERENÇA MÊS]]*BASE_CONCILI12[[#This Row],[CUSTO MP (UN)]],"-")</f>
        <v>-</v>
      </c>
      <c r="X122" s="49" t="s">
        <v>490</v>
      </c>
    </row>
    <row r="123" spans="1:24" x14ac:dyDescent="0.25">
      <c r="A123" s="72">
        <v>30550</v>
      </c>
      <c r="B123" s="72"/>
      <c r="C123" s="2" t="s">
        <v>487</v>
      </c>
      <c r="D123" s="37" t="s">
        <v>113</v>
      </c>
      <c r="E123" s="26" t="e">
        <f>VLOOKUP(BASE_CONCILI12[[#This Row],[CÓD. 
SAIB]],CONT_ANTE!A:D,4,0)</f>
        <v>#N/A</v>
      </c>
      <c r="F123" s="26" t="e">
        <f>SUMIF(#REF!,BASE_CONCILI12[[#This Row],[CÓD. 
SAIB]],#REF!)</f>
        <v>#REF!</v>
      </c>
      <c r="G123" s="26" t="e">
        <f>SUMIF(#REF!,BASE_CONCILI12[[#This Row],[CÓD. 
SAIB]],#REF!)</f>
        <v>#REF!</v>
      </c>
      <c r="H123" s="26" t="e">
        <f>BASE_CONCILI12[[#This Row],[CONSUMO REAL]]-BASE_CONCILI12[[#This Row],[CONSUMO TEORICO]]</f>
        <v>#REF!</v>
      </c>
      <c r="I123" s="26" t="e">
        <f>SUMIF(#REF!,BASE_CONCILI12[[#This Row],[CÓD. 
SAIB]],#REF!)</f>
        <v>#REF!</v>
      </c>
      <c r="J123" s="26" t="e">
        <f>SUMIF(#REF!,BASE_CONCILI12[[#This Row],[CÓD. 
SAIB]],#REF!)</f>
        <v>#REF!</v>
      </c>
      <c r="K123" s="26" t="e">
        <f>BASE_CONCILI12[[#This Row],[30/mai]]+BASE_CONCILI12[[#This Row],[RECEBIMENTO]]-BASE_CONCILI12[[#This Row],[TRANSFERÊNCIA]]-BASE_CONCILI12[[#This Row],[CONSUMO REAL]]</f>
        <v>#N/A</v>
      </c>
      <c r="L123" s="7">
        <f>IFERROR(VLOOKUP(BASE_CONCILI12[[#This Row],[CÓD. 
SAIB]],BASE_CONTAG[[LAVRE]:[CONTAGEM FINAL]],7,0),0)</f>
        <v>2686</v>
      </c>
      <c r="M123" s="7">
        <f>IFERROR(SUM(BASE_CONCILI12[[#This Row],[30/jun]]*BASE_CONCILI12[[#This Row],[CUSTO MP (UN)]]),0)</f>
        <v>0</v>
      </c>
      <c r="N123" s="7">
        <f>IFERROR(VLOOKUP(BASE_CONCILI12[[#This Row],[CÓD. 
SAIB]],BASE_CONTAG[],5,0),"")</f>
        <v>2686</v>
      </c>
      <c r="O123" s="7" t="e">
        <f>SUMIF(SISTEMA!#REF!,BASE_CONCILI12[[#This Row],[CÓD. 
SAIB]],SISTEMA!#REF!)</f>
        <v>#REF!</v>
      </c>
      <c r="P123" s="30">
        <f>IFERROR(SUM(BASE_CONCILI12[[#This Row],[SISTEMA]]*BASE_CONCILI12[[#This Row],[CUSTO MP (UN)]]),0)</f>
        <v>0</v>
      </c>
      <c r="Q123" s="46" t="str">
        <f>IFERROR(VLOOKUP(BASE_CONCILI12[[#This Row],[CÓD. 
SAIB]],BASE_DIFERENÇA[],4,0),"0")</f>
        <v>0</v>
      </c>
      <c r="R123" s="75" t="e">
        <f>BASE_CONCILI12[[#This Row],[30/jun]]-BASE_CONCILI12[[#This Row],[SISTEMA]]</f>
        <v>#REF!</v>
      </c>
      <c r="S123" s="47" t="str">
        <f>IFERROR(BASE_CONCILI12[[#This Row],[DIFERENÇA ANTERIOR]]-BASE_CONCILI12[[#This Row],[DIFERENÇA ATUAL]],"-")</f>
        <v>-</v>
      </c>
      <c r="T123" s="48" t="e">
        <f>VLOOKUP(BASE_CONCILI12[[#This Row],[CÓD. 
SAIB]],CUSTO!#REF!,3,0)</f>
        <v>#REF!</v>
      </c>
      <c r="U123" s="48">
        <f>IFERROR(SUM(BASE_CONCILI12[[#This Row],[DIFERENÇA ATUAL]]*BASE_CONCILI12[[#This Row],[CUSTO MP (UN)]]),0)</f>
        <v>0</v>
      </c>
      <c r="V123" s="86" t="str">
        <f>IFERROR(BASE_CONCILI12[[#This Row],[30/jun]]/BASE_CONCILI12[[#This Row],[SISTEMA]],"")</f>
        <v/>
      </c>
      <c r="W123" s="48" t="str">
        <f>IFERROR(BASE_CONCILI12[[#This Row],[DIFERENÇA MÊS]]*BASE_CONCILI12[[#This Row],[CUSTO MP (UN)]],"-")</f>
        <v>-</v>
      </c>
      <c r="X123" s="49" t="s">
        <v>490</v>
      </c>
    </row>
    <row r="124" spans="1:24" x14ac:dyDescent="0.25">
      <c r="A124" s="73">
        <v>30920</v>
      </c>
      <c r="B124" s="73"/>
      <c r="C124" s="42" t="s">
        <v>31</v>
      </c>
      <c r="D124" s="37" t="s">
        <v>113</v>
      </c>
      <c r="E124" s="53" t="e">
        <f>VLOOKUP(BASE_CONCILI12[[#This Row],[CÓD. 
SAIB]],CONT_ANTE!A:D,4,0)</f>
        <v>#N/A</v>
      </c>
      <c r="F124" s="53" t="e">
        <f>SUMIF(#REF!,BASE_CONCILI12[[#This Row],[CÓD. 
SAIB]],#REF!)</f>
        <v>#REF!</v>
      </c>
      <c r="G124" s="53" t="e">
        <f>SUMIF(#REF!,BASE_CONCILI12[[#This Row],[CÓD. 
SAIB]],#REF!)</f>
        <v>#REF!</v>
      </c>
      <c r="H124" s="53" t="e">
        <f>BASE_CONCILI12[[#This Row],[CONSUMO REAL]]-BASE_CONCILI12[[#This Row],[CONSUMO TEORICO]]</f>
        <v>#REF!</v>
      </c>
      <c r="I124" s="53" t="e">
        <f>SUMIF(#REF!,BASE_CONCILI12[[#This Row],[CÓD. 
SAIB]],#REF!)</f>
        <v>#REF!</v>
      </c>
      <c r="J124" s="53" t="e">
        <f>SUMIF(#REF!,BASE_CONCILI12[[#This Row],[CÓD. 
SAIB]],#REF!)</f>
        <v>#REF!</v>
      </c>
      <c r="K124" s="53" t="e">
        <f>BASE_CONCILI12[[#This Row],[30/mai]]+BASE_CONCILI12[[#This Row],[RECEBIMENTO]]-BASE_CONCILI12[[#This Row],[TRANSFERÊNCIA]]-BASE_CONCILI12[[#This Row],[CONSUMO REAL]]</f>
        <v>#N/A</v>
      </c>
      <c r="L124" s="54">
        <f>IFERROR(VLOOKUP(BASE_CONCILI12[[#This Row],[CÓD. 
SAIB]],BASE_CONTAG[[LAVRE]:[CONTAGEM FINAL]],7,0),0)</f>
        <v>0</v>
      </c>
      <c r="M124" s="54">
        <f>IFERROR(SUM(BASE_CONCILI12[[#This Row],[30/jun]]*BASE_CONCILI12[[#This Row],[CUSTO MP (UN)]]),0)</f>
        <v>0</v>
      </c>
      <c r="N124" s="54">
        <f>IFERROR(VLOOKUP(BASE_CONCILI12[[#This Row],[CÓD. 
SAIB]],BASE_CONTAG[],5,0),"")</f>
        <v>0</v>
      </c>
      <c r="O124" s="7" t="e">
        <f>SUMIF(SISTEMA!#REF!,BASE_CONCILI12[[#This Row],[CÓD. 
SAIB]],SISTEMA!#REF!)</f>
        <v>#REF!</v>
      </c>
      <c r="P124" s="56">
        <f>IFERROR(SUM(BASE_CONCILI12[[#This Row],[SISTEMA]]*BASE_CONCILI12[[#This Row],[CUSTO MP (UN)]]),0)</f>
        <v>0</v>
      </c>
      <c r="Q124" s="46" t="str">
        <f>IFERROR(VLOOKUP(BASE_CONCILI12[[#This Row],[CÓD. 
SAIB]],BASE_DIFERENÇA[],4,0),"0")</f>
        <v>0</v>
      </c>
      <c r="R124" s="76" t="e">
        <f>BASE_CONCILI12[[#This Row],[30/jun]]-BASE_CONCILI12[[#This Row],[SISTEMA]]</f>
        <v>#REF!</v>
      </c>
      <c r="S124" s="47" t="str">
        <f>IFERROR(BASE_CONCILI12[[#This Row],[DIFERENÇA ANTERIOR]]-BASE_CONCILI12[[#This Row],[DIFERENÇA ATUAL]],"-")</f>
        <v>-</v>
      </c>
      <c r="T124" s="48" t="e">
        <f>VLOOKUP(BASE_CONCILI12[[#This Row],[CÓD. 
SAIB]],CUSTO!#REF!,3,0)</f>
        <v>#REF!</v>
      </c>
      <c r="U124" s="57">
        <f>IFERROR(SUM(BASE_CONCILI12[[#This Row],[DIFERENÇA ATUAL]]*BASE_CONCILI12[[#This Row],[CUSTO MP (UN)]]),0)</f>
        <v>0</v>
      </c>
      <c r="V124" s="89" t="str">
        <f>IFERROR(BASE_CONCILI12[[#This Row],[30/jun]]/BASE_CONCILI12[[#This Row],[SISTEMA]],"")</f>
        <v/>
      </c>
      <c r="W124" s="48" t="str">
        <f>IFERROR(BASE_CONCILI12[[#This Row],[DIFERENÇA MÊS]]*BASE_CONCILI12[[#This Row],[CUSTO MP (UN)]],"-")</f>
        <v>-</v>
      </c>
      <c r="X124" s="49" t="s">
        <v>490</v>
      </c>
    </row>
    <row r="125" spans="1:24" x14ac:dyDescent="0.25">
      <c r="A125" s="73">
        <v>30395</v>
      </c>
      <c r="B125" s="73"/>
      <c r="C125" s="42" t="s">
        <v>29</v>
      </c>
      <c r="D125" s="37" t="s">
        <v>113</v>
      </c>
      <c r="E125" s="53" t="e">
        <f>VLOOKUP(BASE_CONCILI12[[#This Row],[CÓD. 
SAIB]],CONT_ANTE!A:D,4,0)</f>
        <v>#N/A</v>
      </c>
      <c r="F125" s="53" t="e">
        <f>SUMIF(#REF!,BASE_CONCILI12[[#This Row],[CÓD. 
SAIB]],#REF!)</f>
        <v>#REF!</v>
      </c>
      <c r="G125" s="53" t="e">
        <f>SUMIF(#REF!,BASE_CONCILI12[[#This Row],[CÓD. 
SAIB]],#REF!)</f>
        <v>#REF!</v>
      </c>
      <c r="H125" s="53" t="e">
        <f>BASE_CONCILI12[[#This Row],[CONSUMO REAL]]-BASE_CONCILI12[[#This Row],[CONSUMO TEORICO]]</f>
        <v>#REF!</v>
      </c>
      <c r="I125" s="53" t="e">
        <f>SUMIF(#REF!,BASE_CONCILI12[[#This Row],[CÓD. 
SAIB]],#REF!)</f>
        <v>#REF!</v>
      </c>
      <c r="J125" s="53" t="e">
        <f>SUMIF(#REF!,BASE_CONCILI12[[#This Row],[CÓD. 
SAIB]],#REF!)</f>
        <v>#REF!</v>
      </c>
      <c r="K125" s="53" t="e">
        <f>BASE_CONCILI12[[#This Row],[30/mai]]+BASE_CONCILI12[[#This Row],[RECEBIMENTO]]-BASE_CONCILI12[[#This Row],[TRANSFERÊNCIA]]-BASE_CONCILI12[[#This Row],[CONSUMO REAL]]</f>
        <v>#N/A</v>
      </c>
      <c r="L125" s="54">
        <f>IFERROR(VLOOKUP(BASE_CONCILI12[[#This Row],[CÓD. 
SAIB]],BASE_CONTAG[[LAVRE]:[CONTAGEM FINAL]],7,0),0)</f>
        <v>0</v>
      </c>
      <c r="M125" s="54">
        <f>IFERROR(SUM(BASE_CONCILI12[[#This Row],[30/jun]]*BASE_CONCILI12[[#This Row],[CUSTO MP (UN)]]),0)</f>
        <v>0</v>
      </c>
      <c r="N125" s="54">
        <f>IFERROR(VLOOKUP(BASE_CONCILI12[[#This Row],[CÓD. 
SAIB]],BASE_CONTAG[],5,0),"")</f>
        <v>0</v>
      </c>
      <c r="O125" s="7" t="e">
        <f>SUMIF(SISTEMA!#REF!,BASE_CONCILI12[[#This Row],[CÓD. 
SAIB]],SISTEMA!#REF!)</f>
        <v>#REF!</v>
      </c>
      <c r="P125" s="56">
        <f>IFERROR(SUM(BASE_CONCILI12[[#This Row],[SISTEMA]]*BASE_CONCILI12[[#This Row],[CUSTO MP (UN)]]),0)</f>
        <v>0</v>
      </c>
      <c r="Q125" s="46" t="str">
        <f>IFERROR(VLOOKUP(BASE_CONCILI12[[#This Row],[CÓD. 
SAIB]],BASE_DIFERENÇA[],4,0),"0")</f>
        <v>0</v>
      </c>
      <c r="R125" s="76" t="e">
        <f>BASE_CONCILI12[[#This Row],[30/jun]]-BASE_CONCILI12[[#This Row],[SISTEMA]]</f>
        <v>#REF!</v>
      </c>
      <c r="S125" s="47" t="str">
        <f>IFERROR(BASE_CONCILI12[[#This Row],[DIFERENÇA ANTERIOR]]-BASE_CONCILI12[[#This Row],[DIFERENÇA ATUAL]],"-")</f>
        <v>-</v>
      </c>
      <c r="T125" s="48" t="e">
        <f>VLOOKUP(BASE_CONCILI12[[#This Row],[CÓD. 
SAIB]],CUSTO!#REF!,3,0)</f>
        <v>#REF!</v>
      </c>
      <c r="U125" s="57">
        <f>IFERROR(SUM(BASE_CONCILI12[[#This Row],[DIFERENÇA ATUAL]]*BASE_CONCILI12[[#This Row],[CUSTO MP (UN)]]),0)</f>
        <v>0</v>
      </c>
      <c r="V125" s="89" t="str">
        <f>IFERROR(BASE_CONCILI12[[#This Row],[30/jun]]/BASE_CONCILI12[[#This Row],[SISTEMA]],"")</f>
        <v/>
      </c>
      <c r="W125" s="48" t="str">
        <f>IFERROR(BASE_CONCILI12[[#This Row],[DIFERENÇA MÊS]]*BASE_CONCILI12[[#This Row],[CUSTO MP (UN)]],"-")</f>
        <v>-</v>
      </c>
      <c r="X125" s="49" t="s">
        <v>511</v>
      </c>
    </row>
    <row r="126" spans="1:24" x14ac:dyDescent="0.25">
      <c r="A126" s="72">
        <v>30396</v>
      </c>
      <c r="B126" s="72"/>
      <c r="C126" s="2" t="s">
        <v>206</v>
      </c>
      <c r="D126" s="37" t="s">
        <v>113</v>
      </c>
      <c r="E126" s="26" t="e">
        <f>VLOOKUP(BASE_CONCILI12[[#This Row],[CÓD. 
SAIB]],CONT_ANTE!A:D,4,0)</f>
        <v>#N/A</v>
      </c>
      <c r="F126" s="26" t="e">
        <f>SUMIF(#REF!,BASE_CONCILI12[[#This Row],[CÓD. 
SAIB]],#REF!)</f>
        <v>#REF!</v>
      </c>
      <c r="G126" s="26" t="e">
        <f>SUMIF(#REF!,BASE_CONCILI12[[#This Row],[CÓD. 
SAIB]],#REF!)</f>
        <v>#REF!</v>
      </c>
      <c r="H126" s="26" t="e">
        <f>BASE_CONCILI12[[#This Row],[CONSUMO REAL]]-BASE_CONCILI12[[#This Row],[CONSUMO TEORICO]]</f>
        <v>#REF!</v>
      </c>
      <c r="I126" s="26" t="e">
        <f>SUMIF(#REF!,BASE_CONCILI12[[#This Row],[CÓD. 
SAIB]],#REF!)</f>
        <v>#REF!</v>
      </c>
      <c r="J126" s="26" t="e">
        <f>SUMIF(#REF!,BASE_CONCILI12[[#This Row],[CÓD. 
SAIB]],#REF!)</f>
        <v>#REF!</v>
      </c>
      <c r="K126" s="26" t="e">
        <f>BASE_CONCILI12[[#This Row],[30/mai]]+BASE_CONCILI12[[#This Row],[RECEBIMENTO]]-BASE_CONCILI12[[#This Row],[TRANSFERÊNCIA]]-BASE_CONCILI12[[#This Row],[CONSUMO REAL]]</f>
        <v>#N/A</v>
      </c>
      <c r="L126" s="7">
        <f>IFERROR(VLOOKUP(BASE_CONCILI12[[#This Row],[CÓD. 
SAIB]],BASE_CONTAG[[LAVRE]:[CONTAGEM FINAL]],7,0),0)</f>
        <v>0</v>
      </c>
      <c r="M126" s="7">
        <f>IFERROR(SUM(BASE_CONCILI12[[#This Row],[30/jun]]*BASE_CONCILI12[[#This Row],[CUSTO MP (UN)]]),0)</f>
        <v>0</v>
      </c>
      <c r="N126" s="7">
        <f>IFERROR(VLOOKUP(BASE_CONCILI12[[#This Row],[CÓD. 
SAIB]],BASE_CONTAG[],5,0),"")</f>
        <v>0</v>
      </c>
      <c r="O126" s="7" t="e">
        <f>SUMIF(SISTEMA!#REF!,BASE_CONCILI12[[#This Row],[CÓD. 
SAIB]],SISTEMA!#REF!)</f>
        <v>#REF!</v>
      </c>
      <c r="P126" s="30">
        <f>IFERROR(SUM(BASE_CONCILI12[[#This Row],[SISTEMA]]*BASE_CONCILI12[[#This Row],[CUSTO MP (UN)]]),0)</f>
        <v>0</v>
      </c>
      <c r="Q126" s="46" t="str">
        <f>IFERROR(VLOOKUP(BASE_CONCILI12[[#This Row],[CÓD. 
SAIB]],BASE_DIFERENÇA[],4,0),"0")</f>
        <v>0</v>
      </c>
      <c r="R126" s="75" t="e">
        <f>BASE_CONCILI12[[#This Row],[30/jun]]-BASE_CONCILI12[[#This Row],[SISTEMA]]</f>
        <v>#REF!</v>
      </c>
      <c r="S126" s="47" t="str">
        <f>IFERROR(BASE_CONCILI12[[#This Row],[DIFERENÇA ANTERIOR]]-BASE_CONCILI12[[#This Row],[DIFERENÇA ATUAL]],"-")</f>
        <v>-</v>
      </c>
      <c r="T126" s="48" t="e">
        <f>VLOOKUP(BASE_CONCILI12[[#This Row],[CÓD. 
SAIB]],CUSTO!#REF!,3,0)</f>
        <v>#REF!</v>
      </c>
      <c r="U126" s="48">
        <f>IFERROR(SUM(BASE_CONCILI12[[#This Row],[DIFERENÇA ATUAL]]*BASE_CONCILI12[[#This Row],[CUSTO MP (UN)]]),0)</f>
        <v>0</v>
      </c>
      <c r="V126" s="86" t="str">
        <f>IFERROR(BASE_CONCILI12[[#This Row],[30/jun]]/BASE_CONCILI12[[#This Row],[SISTEMA]],"")</f>
        <v/>
      </c>
      <c r="W126" s="48" t="str">
        <f>IFERROR(BASE_CONCILI12[[#This Row],[DIFERENÇA MÊS]]*BASE_CONCILI12[[#This Row],[CUSTO MP (UN)]],"-")</f>
        <v>-</v>
      </c>
      <c r="X126" s="49" t="s">
        <v>520</v>
      </c>
    </row>
    <row r="127" spans="1:24" x14ac:dyDescent="0.25">
      <c r="A127" s="72">
        <v>30549</v>
      </c>
      <c r="B127" s="72"/>
      <c r="C127" s="2" t="s">
        <v>30</v>
      </c>
      <c r="D127" s="37" t="s">
        <v>113</v>
      </c>
      <c r="E127" s="26" t="e">
        <f>VLOOKUP(BASE_CONCILI12[[#This Row],[CÓD. 
SAIB]],CONT_ANTE!A:D,4,0)</f>
        <v>#N/A</v>
      </c>
      <c r="F127" s="26" t="e">
        <f>SUMIF(#REF!,BASE_CONCILI12[[#This Row],[CÓD. 
SAIB]],#REF!)</f>
        <v>#REF!</v>
      </c>
      <c r="G127" s="26" t="e">
        <f>SUMIF(#REF!,BASE_CONCILI12[[#This Row],[CÓD. 
SAIB]],#REF!)</f>
        <v>#REF!</v>
      </c>
      <c r="H127" s="26" t="e">
        <f>BASE_CONCILI12[[#This Row],[CONSUMO REAL]]-BASE_CONCILI12[[#This Row],[CONSUMO TEORICO]]</f>
        <v>#REF!</v>
      </c>
      <c r="I127" s="26" t="e">
        <f>SUMIF(#REF!,BASE_CONCILI12[[#This Row],[CÓD. 
SAIB]],#REF!)</f>
        <v>#REF!</v>
      </c>
      <c r="J127" s="26" t="e">
        <f>SUMIF(#REF!,BASE_CONCILI12[[#This Row],[CÓD. 
SAIB]],#REF!)</f>
        <v>#REF!</v>
      </c>
      <c r="K127" s="26" t="e">
        <f>BASE_CONCILI12[[#This Row],[30/mai]]+BASE_CONCILI12[[#This Row],[RECEBIMENTO]]-BASE_CONCILI12[[#This Row],[TRANSFERÊNCIA]]-BASE_CONCILI12[[#This Row],[CONSUMO REAL]]</f>
        <v>#N/A</v>
      </c>
      <c r="L127" s="7">
        <f>IFERROR(VLOOKUP(BASE_CONCILI12[[#This Row],[CÓD. 
SAIB]],BASE_CONTAG[[LAVRE]:[CONTAGEM FINAL]],7,0),0)</f>
        <v>0</v>
      </c>
      <c r="M127" s="7">
        <f>IFERROR(SUM(BASE_CONCILI12[[#This Row],[30/jun]]*BASE_CONCILI12[[#This Row],[CUSTO MP (UN)]]),0)</f>
        <v>0</v>
      </c>
      <c r="N127" s="7">
        <f>IFERROR(VLOOKUP(BASE_CONCILI12[[#This Row],[CÓD. 
SAIB]],BASE_CONTAG[],5,0),"")</f>
        <v>0</v>
      </c>
      <c r="O127" s="7" t="e">
        <f>SUMIF(SISTEMA!#REF!,BASE_CONCILI12[[#This Row],[CÓD. 
SAIB]],SISTEMA!#REF!)</f>
        <v>#REF!</v>
      </c>
      <c r="P127" s="30">
        <f>IFERROR(SUM(BASE_CONCILI12[[#This Row],[SISTEMA]]*BASE_CONCILI12[[#This Row],[CUSTO MP (UN)]]),0)</f>
        <v>0</v>
      </c>
      <c r="Q127" s="46" t="str">
        <f>IFERROR(VLOOKUP(BASE_CONCILI12[[#This Row],[CÓD. 
SAIB]],BASE_DIFERENÇA[],4,0),"0")</f>
        <v>0</v>
      </c>
      <c r="R127" s="75" t="e">
        <f>BASE_CONCILI12[[#This Row],[30/jun]]-BASE_CONCILI12[[#This Row],[SISTEMA]]</f>
        <v>#REF!</v>
      </c>
      <c r="S127" s="47" t="str">
        <f>IFERROR(BASE_CONCILI12[[#This Row],[DIFERENÇA ANTERIOR]]-BASE_CONCILI12[[#This Row],[DIFERENÇA ATUAL]],"-")</f>
        <v>-</v>
      </c>
      <c r="T127" s="48" t="e">
        <f>VLOOKUP(BASE_CONCILI12[[#This Row],[CÓD. 
SAIB]],CUSTO!#REF!,3,0)</f>
        <v>#REF!</v>
      </c>
      <c r="U127" s="48">
        <f>IFERROR(SUM(BASE_CONCILI12[[#This Row],[DIFERENÇA ATUAL]]*BASE_CONCILI12[[#This Row],[CUSTO MP (UN)]]),0)</f>
        <v>0</v>
      </c>
      <c r="V127" s="86" t="str">
        <f>IFERROR(BASE_CONCILI12[[#This Row],[30/jun]]/BASE_CONCILI12[[#This Row],[SISTEMA]],"")</f>
        <v/>
      </c>
      <c r="W127" s="48" t="str">
        <f>IFERROR(BASE_CONCILI12[[#This Row],[DIFERENÇA MÊS]]*BASE_CONCILI12[[#This Row],[CUSTO MP (UN)]],"-")</f>
        <v>-</v>
      </c>
      <c r="X127" s="126" t="s">
        <v>490</v>
      </c>
    </row>
    <row r="128" spans="1:24" x14ac:dyDescent="0.25">
      <c r="A128" s="73">
        <v>61</v>
      </c>
      <c r="B128" s="73"/>
      <c r="C128" s="42" t="s">
        <v>143</v>
      </c>
      <c r="D128" s="37" t="s">
        <v>229</v>
      </c>
      <c r="E128" s="26" t="e">
        <f>VLOOKUP(BASE_CONCILI12[[#This Row],[CÓD. 
SAIB]],CONT_ANTE!A:D,4,0)</f>
        <v>#N/A</v>
      </c>
      <c r="F128" s="26" t="e">
        <f>SUMIF(#REF!,BASE_CONCILI12[[#This Row],[CÓD. 
SAIB]],#REF!)</f>
        <v>#REF!</v>
      </c>
      <c r="G128" s="26" t="e">
        <f>SUMIF(#REF!,BASE_CONCILI12[[#This Row],[CÓD. 
SAIB]],#REF!)</f>
        <v>#REF!</v>
      </c>
      <c r="H128" s="26" t="e">
        <f>BASE_CONCILI12[[#This Row],[CONSUMO REAL]]-BASE_CONCILI12[[#This Row],[CONSUMO TEORICO]]</f>
        <v>#REF!</v>
      </c>
      <c r="I128" s="26" t="e">
        <f>SUMIF(#REF!,BASE_CONCILI12[[#This Row],[CÓD. 
SAIB]],#REF!)</f>
        <v>#REF!</v>
      </c>
      <c r="J128" s="26" t="e">
        <f>SUMIF(#REF!,BASE_CONCILI12[[#This Row],[CÓD. 
SAIB]],#REF!)</f>
        <v>#REF!</v>
      </c>
      <c r="K128" s="26" t="e">
        <f>BASE_CONCILI12[[#This Row],[30/mai]]+BASE_CONCILI12[[#This Row],[RECEBIMENTO]]-BASE_CONCILI12[[#This Row],[TRANSFERÊNCIA]]-BASE_CONCILI12[[#This Row],[CONSUMO REAL]]</f>
        <v>#N/A</v>
      </c>
      <c r="L128" s="7">
        <f>IFERROR(VLOOKUP(BASE_CONCILI12[[#This Row],[CÓD. 
SAIB]],BASE_CONTAG[[LAVRE]:[CONTAGEM FINAL]],7,0),0)</f>
        <v>389</v>
      </c>
      <c r="M128" s="7">
        <f>IFERROR(SUM(BASE_CONCILI12[[#This Row],[30/jun]]*BASE_CONCILI12[[#This Row],[CUSTO MP (UN)]]),0)</f>
        <v>0</v>
      </c>
      <c r="N128" s="7">
        <f>IFERROR(VLOOKUP(BASE_CONCILI12[[#This Row],[CÓD. 
SAIB]],BASE_CONTAG[],5,0),"")</f>
        <v>389</v>
      </c>
      <c r="O128" s="7" t="e">
        <f>SUMIF(SISTEMA!#REF!,BASE_CONCILI12[[#This Row],[CÓD. 
SAIB]],SISTEMA!#REF!)</f>
        <v>#REF!</v>
      </c>
      <c r="P128" s="30">
        <f>IFERROR(SUM(BASE_CONCILI12[[#This Row],[SISTEMA]]*BASE_CONCILI12[[#This Row],[CUSTO MP (UN)]]),0)</f>
        <v>0</v>
      </c>
      <c r="Q128" s="46" t="str">
        <f>IFERROR(VLOOKUP(BASE_CONCILI12[[#This Row],[CÓD. 
SAIB]],BASE_DIFERENÇA[],4,0),"0")</f>
        <v>0</v>
      </c>
      <c r="R128" s="75" t="e">
        <f>BASE_CONCILI12[[#This Row],[30/jun]]-BASE_CONCILI12[[#This Row],[SISTEMA]]</f>
        <v>#REF!</v>
      </c>
      <c r="S128" s="47" t="str">
        <f>IFERROR(BASE_CONCILI12[[#This Row],[DIFERENÇA ANTERIOR]]-BASE_CONCILI12[[#This Row],[DIFERENÇA ATUAL]],"-")</f>
        <v>-</v>
      </c>
      <c r="T128" s="48" t="e">
        <f>VLOOKUP(BASE_CONCILI12[[#This Row],[CÓD. 
SAIB]],CUSTO!#REF!,3,0)</f>
        <v>#REF!</v>
      </c>
      <c r="U128" s="48">
        <f>IFERROR(SUM(BASE_CONCILI12[[#This Row],[DIFERENÇA ATUAL]]*BASE_CONCILI12[[#This Row],[CUSTO MP (UN)]]),0)</f>
        <v>0</v>
      </c>
      <c r="V128" s="86" t="str">
        <f>IFERROR(BASE_CONCILI12[[#This Row],[30/jun]]/BASE_CONCILI12[[#This Row],[SISTEMA]],"")</f>
        <v/>
      </c>
      <c r="W128" s="48" t="str">
        <f>IFERROR(BASE_CONCILI12[[#This Row],[DIFERENÇA MÊS]]*BASE_CONCILI12[[#This Row],[CUSTO MP (UN)]],"-")</f>
        <v>-</v>
      </c>
      <c r="X128" s="49" t="s">
        <v>490</v>
      </c>
    </row>
    <row r="129" spans="1:24" x14ac:dyDescent="0.25">
      <c r="A129" s="72">
        <v>31424</v>
      </c>
      <c r="B129" s="72"/>
      <c r="C129" s="2" t="s">
        <v>177</v>
      </c>
      <c r="D129" s="37" t="s">
        <v>229</v>
      </c>
      <c r="E129" s="26" t="e">
        <f>VLOOKUP(BASE_CONCILI12[[#This Row],[CÓD. 
SAIB]],CONT_ANTE!A:D,4,0)</f>
        <v>#N/A</v>
      </c>
      <c r="F129" s="26" t="e">
        <f>SUMIF(#REF!,BASE_CONCILI12[[#This Row],[CÓD. 
SAIB]],#REF!)</f>
        <v>#REF!</v>
      </c>
      <c r="G129" s="26" t="e">
        <f>SUMIF(#REF!,BASE_CONCILI12[[#This Row],[CÓD. 
SAIB]],#REF!)</f>
        <v>#REF!</v>
      </c>
      <c r="H129" s="26" t="e">
        <f>BASE_CONCILI12[[#This Row],[CONSUMO REAL]]-BASE_CONCILI12[[#This Row],[CONSUMO TEORICO]]</f>
        <v>#REF!</v>
      </c>
      <c r="I129" s="26" t="e">
        <f>SUMIF(#REF!,BASE_CONCILI12[[#This Row],[CÓD. 
SAIB]],#REF!)</f>
        <v>#REF!</v>
      </c>
      <c r="J129" s="26" t="e">
        <f>SUMIF(#REF!,BASE_CONCILI12[[#This Row],[CÓD. 
SAIB]],#REF!)</f>
        <v>#REF!</v>
      </c>
      <c r="K129" s="26" t="e">
        <f>BASE_CONCILI12[[#This Row],[30/mai]]+BASE_CONCILI12[[#This Row],[RECEBIMENTO]]-BASE_CONCILI12[[#This Row],[TRANSFERÊNCIA]]-BASE_CONCILI12[[#This Row],[CONSUMO REAL]]</f>
        <v>#N/A</v>
      </c>
      <c r="L129" s="7">
        <f>IFERROR(VLOOKUP(BASE_CONCILI12[[#This Row],[CÓD. 
SAIB]],BASE_CONTAG[[LAVRE]:[CONTAGEM FINAL]],7,0),0)</f>
        <v>0</v>
      </c>
      <c r="M129" s="7">
        <f>IFERROR(SUM(BASE_CONCILI12[[#This Row],[30/jun]]*BASE_CONCILI12[[#This Row],[CUSTO MP (UN)]]),0)</f>
        <v>0</v>
      </c>
      <c r="N129" s="7">
        <f>IFERROR(VLOOKUP(BASE_CONCILI12[[#This Row],[CÓD. 
SAIB]],BASE_CONTAG[],5,0),"")</f>
        <v>0</v>
      </c>
      <c r="O129" s="7" t="e">
        <f>SUMIF(SISTEMA!#REF!,BASE_CONCILI12[[#This Row],[CÓD. 
SAIB]],SISTEMA!#REF!)</f>
        <v>#REF!</v>
      </c>
      <c r="P129" s="30">
        <f>IFERROR(SUM(BASE_CONCILI12[[#This Row],[SISTEMA]]*BASE_CONCILI12[[#This Row],[CUSTO MP (UN)]]),0)</f>
        <v>0</v>
      </c>
      <c r="Q129" s="46" t="str">
        <f>IFERROR(VLOOKUP(BASE_CONCILI12[[#This Row],[CÓD. 
SAIB]],BASE_DIFERENÇA[],4,0),"0")</f>
        <v>0</v>
      </c>
      <c r="R129" s="75" t="e">
        <f>BASE_CONCILI12[[#This Row],[30/jun]]-BASE_CONCILI12[[#This Row],[SISTEMA]]</f>
        <v>#REF!</v>
      </c>
      <c r="S129" s="47" t="str">
        <f>IFERROR(BASE_CONCILI12[[#This Row],[DIFERENÇA ANTERIOR]]-BASE_CONCILI12[[#This Row],[DIFERENÇA ATUAL]],"-")</f>
        <v>-</v>
      </c>
      <c r="T129" s="48" t="e">
        <f>VLOOKUP(BASE_CONCILI12[[#This Row],[CÓD. 
SAIB]],CUSTO!#REF!,3,0)</f>
        <v>#REF!</v>
      </c>
      <c r="U129" s="48">
        <f>IFERROR(SUM(BASE_CONCILI12[[#This Row],[DIFERENÇA ATUAL]]*BASE_CONCILI12[[#This Row],[CUSTO MP (UN)]]),0)</f>
        <v>0</v>
      </c>
      <c r="V129" s="86" t="str">
        <f>IFERROR(BASE_CONCILI12[[#This Row],[30/jun]]/BASE_CONCILI12[[#This Row],[SISTEMA]],"")</f>
        <v/>
      </c>
      <c r="W129" s="48" t="str">
        <f>IFERROR(BASE_CONCILI12[[#This Row],[DIFERENÇA MÊS]]*BASE_CONCILI12[[#This Row],[CUSTO MP (UN)]],"-")</f>
        <v>-</v>
      </c>
      <c r="X129" s="126" t="s">
        <v>490</v>
      </c>
    </row>
    <row r="130" spans="1:24" x14ac:dyDescent="0.25">
      <c r="A130" s="72">
        <v>31781</v>
      </c>
      <c r="B130" s="72"/>
      <c r="C130" s="2" t="s">
        <v>310</v>
      </c>
      <c r="D130" s="37" t="s">
        <v>278</v>
      </c>
      <c r="E130" s="26" t="e">
        <f>VLOOKUP(BASE_CONCILI12[[#This Row],[CÓD. 
SAIB]],CONT_ANTE!A:D,4,0)</f>
        <v>#N/A</v>
      </c>
      <c r="F130" s="26" t="e">
        <f>SUMIF(#REF!,BASE_CONCILI12[[#This Row],[CÓD. 
SAIB]],#REF!)</f>
        <v>#REF!</v>
      </c>
      <c r="G130" s="26" t="e">
        <f>SUMIF(#REF!,BASE_CONCILI12[[#This Row],[CÓD. 
SAIB]],#REF!)</f>
        <v>#REF!</v>
      </c>
      <c r="H130" s="26" t="e">
        <f>BASE_CONCILI12[[#This Row],[CONSUMO REAL]]-BASE_CONCILI12[[#This Row],[CONSUMO TEORICO]]</f>
        <v>#REF!</v>
      </c>
      <c r="I130" s="26" t="e">
        <f>SUMIF(#REF!,BASE_CONCILI12[[#This Row],[CÓD. 
SAIB]],#REF!)</f>
        <v>#REF!</v>
      </c>
      <c r="J130" s="26" t="e">
        <f>SUMIF(#REF!,BASE_CONCILI12[[#This Row],[CÓD. 
SAIB]],#REF!)</f>
        <v>#REF!</v>
      </c>
      <c r="K130" s="26" t="e">
        <f>BASE_CONCILI12[[#This Row],[30/mai]]+BASE_CONCILI12[[#This Row],[RECEBIMENTO]]-BASE_CONCILI12[[#This Row],[TRANSFERÊNCIA]]-BASE_CONCILI12[[#This Row],[CONSUMO REAL]]</f>
        <v>#N/A</v>
      </c>
      <c r="L130" s="7">
        <f>IFERROR(VLOOKUP(BASE_CONCILI12[[#This Row],[CÓD. 
SAIB]],BASE_CONTAG[[LAVRE]:[CONTAGEM FINAL]],7,0),0)</f>
        <v>21120</v>
      </c>
      <c r="M130" s="7">
        <f>IFERROR(SUM(BASE_CONCILI12[[#This Row],[30/jun]]*BASE_CONCILI12[[#This Row],[CUSTO MP (UN)]]),0)</f>
        <v>0</v>
      </c>
      <c r="N130" s="7">
        <f>IFERROR(VLOOKUP(BASE_CONCILI12[[#This Row],[CÓD. 
SAIB]],BASE_CONTAG[],5,0),"")</f>
        <v>21120</v>
      </c>
      <c r="O130" s="7" t="e">
        <f>SUMIF(SISTEMA!#REF!,BASE_CONCILI12[[#This Row],[CÓD. 
SAIB]],SISTEMA!#REF!)</f>
        <v>#REF!</v>
      </c>
      <c r="P130" s="30">
        <f>IFERROR(SUM(BASE_CONCILI12[[#This Row],[SISTEMA]]*BASE_CONCILI12[[#This Row],[CUSTO MP (UN)]]),0)</f>
        <v>0</v>
      </c>
      <c r="Q130" s="46" t="str">
        <f>IFERROR(VLOOKUP(BASE_CONCILI12[[#This Row],[CÓD. 
SAIB]],BASE_DIFERENÇA[],4,0),"0")</f>
        <v>0</v>
      </c>
      <c r="R130" s="75" t="e">
        <f>BASE_CONCILI12[[#This Row],[30/jun]]-BASE_CONCILI12[[#This Row],[SISTEMA]]</f>
        <v>#REF!</v>
      </c>
      <c r="S130" s="47" t="str">
        <f>IFERROR(BASE_CONCILI12[[#This Row],[DIFERENÇA ANTERIOR]]-BASE_CONCILI12[[#This Row],[DIFERENÇA ATUAL]],"-")</f>
        <v>-</v>
      </c>
      <c r="T130" s="48" t="e">
        <f>VLOOKUP(BASE_CONCILI12[[#This Row],[CÓD. 
SAIB]],CUSTO!#REF!,3,0)</f>
        <v>#REF!</v>
      </c>
      <c r="U130" s="48">
        <f>IFERROR(SUM(BASE_CONCILI12[[#This Row],[DIFERENÇA ATUAL]]*BASE_CONCILI12[[#This Row],[CUSTO MP (UN)]]),0)</f>
        <v>0</v>
      </c>
      <c r="V130" s="96" t="str">
        <f>IFERROR(BASE_CONCILI12[[#This Row],[30/jun]]/BASE_CONCILI12[[#This Row],[SISTEMA]],"")</f>
        <v/>
      </c>
      <c r="W130" s="48" t="str">
        <f>IFERROR(BASE_CONCILI12[[#This Row],[DIFERENÇA MÊS]]*BASE_CONCILI12[[#This Row],[CUSTO MP (UN)]],"-")</f>
        <v>-</v>
      </c>
      <c r="X130" s="49" t="s">
        <v>490</v>
      </c>
    </row>
    <row r="131" spans="1:24" x14ac:dyDescent="0.25">
      <c r="A131" s="72">
        <v>31779</v>
      </c>
      <c r="B131" s="72"/>
      <c r="C131" s="2" t="s">
        <v>246</v>
      </c>
      <c r="D131" s="37" t="s">
        <v>278</v>
      </c>
      <c r="E131" s="26" t="e">
        <f>VLOOKUP(BASE_CONCILI12[[#This Row],[CÓD. 
SAIB]],CONT_ANTE!A:D,4,0)</f>
        <v>#N/A</v>
      </c>
      <c r="F131" s="26" t="e">
        <f>SUMIF(#REF!,BASE_CONCILI12[[#This Row],[CÓD. 
SAIB]],#REF!)</f>
        <v>#REF!</v>
      </c>
      <c r="G131" s="26" t="e">
        <f>SUMIF(#REF!,BASE_CONCILI12[[#This Row],[CÓD. 
SAIB]],#REF!)</f>
        <v>#REF!</v>
      </c>
      <c r="H131" s="26" t="e">
        <f>BASE_CONCILI12[[#This Row],[CONSUMO REAL]]-BASE_CONCILI12[[#This Row],[CONSUMO TEORICO]]</f>
        <v>#REF!</v>
      </c>
      <c r="I131" s="26" t="e">
        <f>SUMIF(#REF!,BASE_CONCILI12[[#This Row],[CÓD. 
SAIB]],#REF!)</f>
        <v>#REF!</v>
      </c>
      <c r="J131" s="26" t="e">
        <f>SUMIF(#REF!,BASE_CONCILI12[[#This Row],[CÓD. 
SAIB]],#REF!)</f>
        <v>#REF!</v>
      </c>
      <c r="K131" s="26" t="e">
        <f>BASE_CONCILI12[[#This Row],[30/mai]]+BASE_CONCILI12[[#This Row],[RECEBIMENTO]]-BASE_CONCILI12[[#This Row],[TRANSFERÊNCIA]]-BASE_CONCILI12[[#This Row],[CONSUMO REAL]]</f>
        <v>#N/A</v>
      </c>
      <c r="L131" s="7">
        <f>IFERROR(VLOOKUP(BASE_CONCILI12[[#This Row],[CÓD. 
SAIB]],BASE_CONTAG[[LAVRE]:[CONTAGEM FINAL]],7,0),0)</f>
        <v>266112</v>
      </c>
      <c r="M131" s="7">
        <f>IFERROR(SUM(BASE_CONCILI12[[#This Row],[30/jun]]*BASE_CONCILI12[[#This Row],[CUSTO MP (UN)]]),0)</f>
        <v>0</v>
      </c>
      <c r="N131" s="7">
        <f>IFERROR(VLOOKUP(BASE_CONCILI12[[#This Row],[CÓD. 
SAIB]],BASE_CONTAG[],5,0),"")</f>
        <v>266112</v>
      </c>
      <c r="O131" s="7" t="e">
        <f>SUMIF(SISTEMA!#REF!,BASE_CONCILI12[[#This Row],[CÓD. 
SAIB]],SISTEMA!#REF!)</f>
        <v>#REF!</v>
      </c>
      <c r="P131" s="30">
        <f>IFERROR(SUM(BASE_CONCILI12[[#This Row],[SISTEMA]]*BASE_CONCILI12[[#This Row],[CUSTO MP (UN)]]),0)</f>
        <v>0</v>
      </c>
      <c r="Q131" s="46" t="str">
        <f>IFERROR(VLOOKUP(BASE_CONCILI12[[#This Row],[CÓD. 
SAIB]],BASE_DIFERENÇA[],4,0),"0")</f>
        <v>0</v>
      </c>
      <c r="R131" s="75" t="e">
        <f>BASE_CONCILI12[[#This Row],[30/jun]]-BASE_CONCILI12[[#This Row],[SISTEMA]]</f>
        <v>#REF!</v>
      </c>
      <c r="S131" s="47" t="str">
        <f>IFERROR(BASE_CONCILI12[[#This Row],[DIFERENÇA ANTERIOR]]-BASE_CONCILI12[[#This Row],[DIFERENÇA ATUAL]],"-")</f>
        <v>-</v>
      </c>
      <c r="T131" s="48" t="e">
        <f>VLOOKUP(BASE_CONCILI12[[#This Row],[CÓD. 
SAIB]],CUSTO!#REF!,3,0)</f>
        <v>#REF!</v>
      </c>
      <c r="U131" s="48">
        <f>IFERROR(SUM(BASE_CONCILI12[[#This Row],[DIFERENÇA ATUAL]]*BASE_CONCILI12[[#This Row],[CUSTO MP (UN)]]),0)</f>
        <v>0</v>
      </c>
      <c r="V131" s="86" t="str">
        <f>IFERROR(BASE_CONCILI12[[#This Row],[30/jun]]/BASE_CONCILI12[[#This Row],[SISTEMA]],"")</f>
        <v/>
      </c>
      <c r="W131" s="48" t="str">
        <f>IFERROR(BASE_CONCILI12[[#This Row],[DIFERENÇA MÊS]]*BASE_CONCILI12[[#This Row],[CUSTO MP (UN)]],"-")</f>
        <v>-</v>
      </c>
      <c r="X131" s="126" t="s">
        <v>490</v>
      </c>
    </row>
    <row r="132" spans="1:24" x14ac:dyDescent="0.25">
      <c r="A132" s="72">
        <v>32612</v>
      </c>
      <c r="B132" s="72"/>
      <c r="C132" s="2" t="s">
        <v>419</v>
      </c>
      <c r="D132" s="37" t="s">
        <v>278</v>
      </c>
      <c r="E132" s="26" t="e">
        <f>VLOOKUP(BASE_CONCILI12[[#This Row],[CÓD. 
SAIB]],CONT_ANTE!A:D,4,0)</f>
        <v>#N/A</v>
      </c>
      <c r="F132" s="26" t="e">
        <f>SUMIF(#REF!,BASE_CONCILI12[[#This Row],[CÓD. 
SAIB]],#REF!)</f>
        <v>#REF!</v>
      </c>
      <c r="G132" s="26" t="e">
        <f>SUMIF(#REF!,BASE_CONCILI12[[#This Row],[CÓD. 
SAIB]],#REF!)</f>
        <v>#REF!</v>
      </c>
      <c r="H132" s="26" t="e">
        <f>BASE_CONCILI12[[#This Row],[CONSUMO REAL]]-BASE_CONCILI12[[#This Row],[CONSUMO TEORICO]]</f>
        <v>#REF!</v>
      </c>
      <c r="I132" s="26" t="e">
        <f>SUMIF(#REF!,BASE_CONCILI12[[#This Row],[CÓD. 
SAIB]],#REF!)</f>
        <v>#REF!</v>
      </c>
      <c r="J132" s="26" t="e">
        <f>SUMIF(#REF!,BASE_CONCILI12[[#This Row],[CÓD. 
SAIB]],#REF!)</f>
        <v>#REF!</v>
      </c>
      <c r="K132" s="26" t="e">
        <f>BASE_CONCILI12[[#This Row],[30/mai]]+BASE_CONCILI12[[#This Row],[RECEBIMENTO]]-BASE_CONCILI12[[#This Row],[TRANSFERÊNCIA]]-BASE_CONCILI12[[#This Row],[CONSUMO REAL]]</f>
        <v>#N/A</v>
      </c>
      <c r="L132" s="7">
        <f>IFERROR(VLOOKUP(BASE_CONCILI12[[#This Row],[CÓD. 
SAIB]],BASE_CONTAG[[LAVRE]:[CONTAGEM FINAL]],7,0),0)</f>
        <v>0</v>
      </c>
      <c r="M132" s="7">
        <f>IFERROR(SUM(BASE_CONCILI12[[#This Row],[30/jun]]*BASE_CONCILI12[[#This Row],[CUSTO MP (UN)]]),0)</f>
        <v>0</v>
      </c>
      <c r="N132" s="7">
        <f>IFERROR(VLOOKUP(BASE_CONCILI12[[#This Row],[CÓD. 
SAIB]],BASE_CONTAG[],5,0),"")</f>
        <v>0</v>
      </c>
      <c r="O132" s="7" t="e">
        <f>SUMIF(SISTEMA!#REF!,BASE_CONCILI12[[#This Row],[CÓD. 
SAIB]],SISTEMA!#REF!)</f>
        <v>#REF!</v>
      </c>
      <c r="P132" s="30">
        <f>IFERROR(SUM(BASE_CONCILI12[[#This Row],[SISTEMA]]*BASE_CONCILI12[[#This Row],[CUSTO MP (UN)]]),0)</f>
        <v>0</v>
      </c>
      <c r="Q132" s="46" t="str">
        <f>IFERROR(VLOOKUP(BASE_CONCILI12[[#This Row],[CÓD. 
SAIB]],BASE_DIFERENÇA[],4,0),"0")</f>
        <v>0</v>
      </c>
      <c r="R132" s="75" t="e">
        <f>BASE_CONCILI12[[#This Row],[30/jun]]-BASE_CONCILI12[[#This Row],[SISTEMA]]</f>
        <v>#REF!</v>
      </c>
      <c r="S132" s="47" t="str">
        <f>IFERROR(BASE_CONCILI12[[#This Row],[DIFERENÇA ANTERIOR]]-BASE_CONCILI12[[#This Row],[DIFERENÇA ATUAL]],"-")</f>
        <v>-</v>
      </c>
      <c r="T132" s="48" t="e">
        <f>VLOOKUP(BASE_CONCILI12[[#This Row],[CÓD. 
SAIB]],CUSTO!#REF!,3,0)</f>
        <v>#REF!</v>
      </c>
      <c r="U132" s="48">
        <f>IFERROR(SUM(BASE_CONCILI12[[#This Row],[DIFERENÇA ATUAL]]*BASE_CONCILI12[[#This Row],[CUSTO MP (UN)]]),0)</f>
        <v>0</v>
      </c>
      <c r="V132" s="86" t="str">
        <f>IFERROR(BASE_CONCILI12[[#This Row],[30/jun]]/BASE_CONCILI12[[#This Row],[SISTEMA]],"")</f>
        <v/>
      </c>
      <c r="W132" s="48" t="str">
        <f>IFERROR(BASE_CONCILI12[[#This Row],[DIFERENÇA MÊS]]*BASE_CONCILI12[[#This Row],[CUSTO MP (UN)]],"-")</f>
        <v>-</v>
      </c>
      <c r="X132" s="49" t="s">
        <v>490</v>
      </c>
    </row>
    <row r="133" spans="1:24" x14ac:dyDescent="0.25">
      <c r="A133" s="72">
        <v>31792</v>
      </c>
      <c r="B133" s="72"/>
      <c r="C133" s="2" t="s">
        <v>352</v>
      </c>
      <c r="D133" s="37" t="s">
        <v>278</v>
      </c>
      <c r="E133" s="26" t="e">
        <f>VLOOKUP(BASE_CONCILI12[[#This Row],[CÓD. 
SAIB]],CONT_ANTE!A:D,4,0)</f>
        <v>#N/A</v>
      </c>
      <c r="F133" s="26" t="e">
        <f>SUMIF(#REF!,BASE_CONCILI12[[#This Row],[CÓD. 
SAIB]],#REF!)</f>
        <v>#REF!</v>
      </c>
      <c r="G133" s="26" t="e">
        <f>SUMIF(#REF!,BASE_CONCILI12[[#This Row],[CÓD. 
SAIB]],#REF!)</f>
        <v>#REF!</v>
      </c>
      <c r="H133" s="26" t="e">
        <f>BASE_CONCILI12[[#This Row],[CONSUMO REAL]]-BASE_CONCILI12[[#This Row],[CONSUMO TEORICO]]</f>
        <v>#REF!</v>
      </c>
      <c r="I133" s="26" t="e">
        <f>SUMIF(#REF!,BASE_CONCILI12[[#This Row],[CÓD. 
SAIB]],#REF!)</f>
        <v>#REF!</v>
      </c>
      <c r="J133" s="26" t="e">
        <f>SUMIF(#REF!,BASE_CONCILI12[[#This Row],[CÓD. 
SAIB]],#REF!)</f>
        <v>#REF!</v>
      </c>
      <c r="K133" s="26" t="e">
        <f>BASE_CONCILI12[[#This Row],[30/mai]]+BASE_CONCILI12[[#This Row],[RECEBIMENTO]]-BASE_CONCILI12[[#This Row],[TRANSFERÊNCIA]]-BASE_CONCILI12[[#This Row],[CONSUMO REAL]]</f>
        <v>#N/A</v>
      </c>
      <c r="L133" s="7">
        <f>IFERROR(VLOOKUP(BASE_CONCILI12[[#This Row],[CÓD. 
SAIB]],BASE_CONTAG[[LAVRE]:[CONTAGEM FINAL]],7,0),0)</f>
        <v>43568</v>
      </c>
      <c r="M133" s="7">
        <f>IFERROR(SUM(BASE_CONCILI12[[#This Row],[30/jun]]*BASE_CONCILI12[[#This Row],[CUSTO MP (UN)]]),0)</f>
        <v>0</v>
      </c>
      <c r="N133" s="7">
        <f>IFERROR(VLOOKUP(BASE_CONCILI12[[#This Row],[CÓD. 
SAIB]],BASE_CONTAG[],5,0),"")</f>
        <v>43568</v>
      </c>
      <c r="O133" s="7" t="e">
        <f>SUMIF(SISTEMA!#REF!,BASE_CONCILI12[[#This Row],[CÓD. 
SAIB]],SISTEMA!#REF!)</f>
        <v>#REF!</v>
      </c>
      <c r="P133" s="30">
        <f>IFERROR(SUM(BASE_CONCILI12[[#This Row],[SISTEMA]]*BASE_CONCILI12[[#This Row],[CUSTO MP (UN)]]),0)</f>
        <v>0</v>
      </c>
      <c r="Q133" s="46" t="str">
        <f>IFERROR(VLOOKUP(BASE_CONCILI12[[#This Row],[CÓD. 
SAIB]],BASE_DIFERENÇA[],4,0),"0")</f>
        <v>0</v>
      </c>
      <c r="R133" s="75" t="e">
        <f>BASE_CONCILI12[[#This Row],[30/jun]]-BASE_CONCILI12[[#This Row],[SISTEMA]]</f>
        <v>#REF!</v>
      </c>
      <c r="S133" s="47" t="str">
        <f>IFERROR(BASE_CONCILI12[[#This Row],[DIFERENÇA ANTERIOR]]-BASE_CONCILI12[[#This Row],[DIFERENÇA ATUAL]],"-")</f>
        <v>-</v>
      </c>
      <c r="T133" s="48" t="e">
        <f>VLOOKUP(BASE_CONCILI12[[#This Row],[CÓD. 
SAIB]],CUSTO!#REF!,3,0)</f>
        <v>#REF!</v>
      </c>
      <c r="U133" s="48">
        <f>IFERROR(SUM(BASE_CONCILI12[[#This Row],[DIFERENÇA ATUAL]]*BASE_CONCILI12[[#This Row],[CUSTO MP (UN)]]),0)</f>
        <v>0</v>
      </c>
      <c r="V133" s="86" t="str">
        <f>IFERROR(BASE_CONCILI12[[#This Row],[30/jun]]/BASE_CONCILI12[[#This Row],[SISTEMA]],"")</f>
        <v/>
      </c>
      <c r="W133" s="48" t="str">
        <f>IFERROR(BASE_CONCILI12[[#This Row],[DIFERENÇA MÊS]]*BASE_CONCILI12[[#This Row],[CUSTO MP (UN)]],"-")</f>
        <v>-</v>
      </c>
      <c r="X133" s="49" t="s">
        <v>490</v>
      </c>
    </row>
    <row r="134" spans="1:24" x14ac:dyDescent="0.25">
      <c r="A134" s="72">
        <v>31787</v>
      </c>
      <c r="B134" s="72"/>
      <c r="C134" s="2" t="s">
        <v>265</v>
      </c>
      <c r="D134" s="37" t="s">
        <v>278</v>
      </c>
      <c r="E134" s="26" t="e">
        <f>VLOOKUP(BASE_CONCILI12[[#This Row],[CÓD. 
SAIB]],CONT_ANTE!A:D,4,0)</f>
        <v>#N/A</v>
      </c>
      <c r="F134" s="26" t="e">
        <f>SUMIF(#REF!,BASE_CONCILI12[[#This Row],[CÓD. 
SAIB]],#REF!)</f>
        <v>#REF!</v>
      </c>
      <c r="G134" s="26" t="e">
        <f>SUMIF(#REF!,BASE_CONCILI12[[#This Row],[CÓD. 
SAIB]],#REF!)</f>
        <v>#REF!</v>
      </c>
      <c r="H134" s="26" t="e">
        <f>BASE_CONCILI12[[#This Row],[CONSUMO REAL]]-BASE_CONCILI12[[#This Row],[CONSUMO TEORICO]]</f>
        <v>#REF!</v>
      </c>
      <c r="I134" s="26" t="e">
        <f>SUMIF(#REF!,BASE_CONCILI12[[#This Row],[CÓD. 
SAIB]],#REF!)</f>
        <v>#REF!</v>
      </c>
      <c r="J134" s="26" t="e">
        <f>SUMIF(#REF!,BASE_CONCILI12[[#This Row],[CÓD. 
SAIB]],#REF!)</f>
        <v>#REF!</v>
      </c>
      <c r="K134" s="26" t="e">
        <f>BASE_CONCILI12[[#This Row],[30/mai]]+BASE_CONCILI12[[#This Row],[RECEBIMENTO]]-BASE_CONCILI12[[#This Row],[TRANSFERÊNCIA]]-BASE_CONCILI12[[#This Row],[CONSUMO REAL]]</f>
        <v>#N/A</v>
      </c>
      <c r="L134" s="7">
        <f>IFERROR(VLOOKUP(BASE_CONCILI12[[#This Row],[CÓD. 
SAIB]],BASE_CONTAG[[LAVRE]:[CONTAGEM FINAL]],7,0),0)</f>
        <v>0</v>
      </c>
      <c r="M134" s="7">
        <f>IFERROR(SUM(BASE_CONCILI12[[#This Row],[30/jun]]*BASE_CONCILI12[[#This Row],[CUSTO MP (UN)]]),0)</f>
        <v>0</v>
      </c>
      <c r="N134" s="7">
        <f>IFERROR(VLOOKUP(BASE_CONCILI12[[#This Row],[CÓD. 
SAIB]],BASE_CONTAG[],5,0),"")</f>
        <v>0</v>
      </c>
      <c r="O134" s="7" t="e">
        <f>SUMIF(SISTEMA!#REF!,BASE_CONCILI12[[#This Row],[CÓD. 
SAIB]],SISTEMA!#REF!)</f>
        <v>#REF!</v>
      </c>
      <c r="P134" s="30">
        <f>IFERROR(SUM(BASE_CONCILI12[[#This Row],[SISTEMA]]*BASE_CONCILI12[[#This Row],[CUSTO MP (UN)]]),0)</f>
        <v>0</v>
      </c>
      <c r="Q134" s="46" t="str">
        <f>IFERROR(VLOOKUP(BASE_CONCILI12[[#This Row],[CÓD. 
SAIB]],BASE_DIFERENÇA[],4,0),"0")</f>
        <v>0</v>
      </c>
      <c r="R134" s="75" t="e">
        <f>BASE_CONCILI12[[#This Row],[30/jun]]-BASE_CONCILI12[[#This Row],[SISTEMA]]</f>
        <v>#REF!</v>
      </c>
      <c r="S134" s="47" t="str">
        <f>IFERROR(BASE_CONCILI12[[#This Row],[DIFERENÇA ANTERIOR]]-BASE_CONCILI12[[#This Row],[DIFERENÇA ATUAL]],"-")</f>
        <v>-</v>
      </c>
      <c r="T134" s="48">
        <v>0</v>
      </c>
      <c r="U134" s="48">
        <f>IFERROR(SUM(BASE_CONCILI12[[#This Row],[DIFERENÇA ATUAL]]*BASE_CONCILI12[[#This Row],[CUSTO MP (UN)]]),0)</f>
        <v>0</v>
      </c>
      <c r="V134" s="86" t="str">
        <f>IFERROR(BASE_CONCILI12[[#This Row],[30/jun]]/BASE_CONCILI12[[#This Row],[SISTEMA]],"")</f>
        <v/>
      </c>
      <c r="W134" s="48" t="str">
        <f>IFERROR(BASE_CONCILI12[[#This Row],[DIFERENÇA MÊS]]*BASE_CONCILI12[[#This Row],[CUSTO MP (UN)]],"-")</f>
        <v>-</v>
      </c>
      <c r="X134" s="49" t="s">
        <v>516</v>
      </c>
    </row>
    <row r="135" spans="1:24" x14ac:dyDescent="0.25">
      <c r="A135" s="73">
        <v>100</v>
      </c>
      <c r="B135" s="73"/>
      <c r="C135" s="42" t="s">
        <v>321</v>
      </c>
      <c r="D135" s="37" t="s">
        <v>278</v>
      </c>
      <c r="E135" s="26" t="e">
        <f>VLOOKUP(BASE_CONCILI12[[#This Row],[CÓD. 
SAIB]],CONT_ANTE!A:D,4,0)</f>
        <v>#N/A</v>
      </c>
      <c r="F135" s="26" t="e">
        <f>SUMIF(#REF!,BASE_CONCILI12[[#This Row],[CÓD. 
SAIB]],#REF!)</f>
        <v>#REF!</v>
      </c>
      <c r="G135" s="26" t="e">
        <f>SUMIF(#REF!,BASE_CONCILI12[[#This Row],[CÓD. 
SAIB]],#REF!)</f>
        <v>#REF!</v>
      </c>
      <c r="H135" s="26" t="e">
        <f>BASE_CONCILI12[[#This Row],[CONSUMO REAL]]-BASE_CONCILI12[[#This Row],[CONSUMO TEORICO]]</f>
        <v>#REF!</v>
      </c>
      <c r="I135" s="26" t="e">
        <f>SUMIF(#REF!,BASE_CONCILI12[[#This Row],[CÓD. 
SAIB]],#REF!)</f>
        <v>#REF!</v>
      </c>
      <c r="J135" s="26" t="e">
        <f>SUMIF(#REF!,BASE_CONCILI12[[#This Row],[CÓD. 
SAIB]],#REF!)</f>
        <v>#REF!</v>
      </c>
      <c r="K135" s="26" t="e">
        <f>BASE_CONCILI12[[#This Row],[30/mai]]+BASE_CONCILI12[[#This Row],[RECEBIMENTO]]-BASE_CONCILI12[[#This Row],[TRANSFERÊNCIA]]-BASE_CONCILI12[[#This Row],[CONSUMO REAL]]</f>
        <v>#N/A</v>
      </c>
      <c r="L135" s="7">
        <f>IFERROR(VLOOKUP(BASE_CONCILI12[[#This Row],[CÓD. 
SAIB]],BASE_CONTAG[[LAVRE]:[CONTAGEM FINAL]],7,0),0)</f>
        <v>0</v>
      </c>
      <c r="M135" s="7">
        <f>IFERROR(SUM(BASE_CONCILI12[[#This Row],[30/jun]]*BASE_CONCILI12[[#This Row],[CUSTO MP (UN)]]),0)</f>
        <v>0</v>
      </c>
      <c r="N135" s="7" t="str">
        <f>IFERROR(VLOOKUP(BASE_CONCILI12[[#This Row],[CÓD. 
SAIB]],BASE_CONTAG[],5,0),"")</f>
        <v/>
      </c>
      <c r="O135" s="7" t="e">
        <f>SUMIF(SISTEMA!#REF!,BASE_CONCILI12[[#This Row],[CÓD. 
SAIB]],SISTEMA!#REF!)</f>
        <v>#REF!</v>
      </c>
      <c r="P135" s="30">
        <f>IFERROR(SUM(BASE_CONCILI12[[#This Row],[SISTEMA]]*BASE_CONCILI12[[#This Row],[CUSTO MP (UN)]]),0)</f>
        <v>0</v>
      </c>
      <c r="Q135" s="46" t="str">
        <f>IFERROR(VLOOKUP(BASE_CONCILI12[[#This Row],[CÓD. 
SAIB]],BASE_DIFERENÇA[],4,0),"0")</f>
        <v>0</v>
      </c>
      <c r="R135" s="75" t="e">
        <f>BASE_CONCILI12[[#This Row],[30/jun]]-BASE_CONCILI12[[#This Row],[SISTEMA]]</f>
        <v>#REF!</v>
      </c>
      <c r="S135" s="47" t="str">
        <f>IFERROR(BASE_CONCILI12[[#This Row],[DIFERENÇA ANTERIOR]]-BASE_CONCILI12[[#This Row],[DIFERENÇA ATUAL]],"-")</f>
        <v>-</v>
      </c>
      <c r="T135" s="48">
        <v>2.2580998659517428</v>
      </c>
      <c r="U135" s="48">
        <f>IFERROR(SUM(BASE_CONCILI12[[#This Row],[DIFERENÇA ATUAL]]*BASE_CONCILI12[[#This Row],[CUSTO MP (UN)]]),0)</f>
        <v>0</v>
      </c>
      <c r="V135" s="86" t="str">
        <f>IFERROR(BASE_CONCILI12[[#This Row],[30/jun]]/BASE_CONCILI12[[#This Row],[SISTEMA]],"")</f>
        <v/>
      </c>
      <c r="W135" s="48" t="str">
        <f>IFERROR(BASE_CONCILI12[[#This Row],[DIFERENÇA MÊS]]*BASE_CONCILI12[[#This Row],[CUSTO MP (UN)]],"-")</f>
        <v>-</v>
      </c>
      <c r="X135" s="49" t="s">
        <v>490</v>
      </c>
    </row>
    <row r="136" spans="1:24" x14ac:dyDescent="0.25">
      <c r="A136" s="72">
        <v>31789</v>
      </c>
      <c r="B136" s="72"/>
      <c r="C136" s="2" t="s">
        <v>350</v>
      </c>
      <c r="D136" s="37" t="s">
        <v>278</v>
      </c>
      <c r="E136" s="26" t="e">
        <f>VLOOKUP(BASE_CONCILI12[[#This Row],[CÓD. 
SAIB]],CONT_ANTE!A:D,4,0)</f>
        <v>#N/A</v>
      </c>
      <c r="F136" s="26" t="e">
        <f>SUMIF(#REF!,BASE_CONCILI12[[#This Row],[CÓD. 
SAIB]],#REF!)</f>
        <v>#REF!</v>
      </c>
      <c r="G136" s="26" t="e">
        <f>SUMIF(#REF!,BASE_CONCILI12[[#This Row],[CÓD. 
SAIB]],#REF!)</f>
        <v>#REF!</v>
      </c>
      <c r="H136" s="26" t="e">
        <f>BASE_CONCILI12[[#This Row],[CONSUMO REAL]]-BASE_CONCILI12[[#This Row],[CONSUMO TEORICO]]</f>
        <v>#REF!</v>
      </c>
      <c r="I136" s="26" t="e">
        <f>SUMIF(#REF!,BASE_CONCILI12[[#This Row],[CÓD. 
SAIB]],#REF!)</f>
        <v>#REF!</v>
      </c>
      <c r="J136" s="26" t="e">
        <f>SUMIF(#REF!,BASE_CONCILI12[[#This Row],[CÓD. 
SAIB]],#REF!)</f>
        <v>#REF!</v>
      </c>
      <c r="K136" s="26" t="e">
        <f>BASE_CONCILI12[[#This Row],[30/mai]]+BASE_CONCILI12[[#This Row],[RECEBIMENTO]]-BASE_CONCILI12[[#This Row],[TRANSFERÊNCIA]]-BASE_CONCILI12[[#This Row],[CONSUMO REAL]]</f>
        <v>#N/A</v>
      </c>
      <c r="L136" s="7">
        <f>IFERROR(VLOOKUP(BASE_CONCILI12[[#This Row],[CÓD. 
SAIB]],BASE_CONTAG[[LAVRE]:[CONTAGEM FINAL]],7,0),0)</f>
        <v>0</v>
      </c>
      <c r="M136" s="7">
        <f>IFERROR(SUM(BASE_CONCILI12[[#This Row],[30/jun]]*BASE_CONCILI12[[#This Row],[CUSTO MP (UN)]]),0)</f>
        <v>0</v>
      </c>
      <c r="N136" s="7">
        <f>IFERROR(VLOOKUP(BASE_CONCILI12[[#This Row],[CÓD. 
SAIB]],BASE_CONTAG[],5,0),"")</f>
        <v>0</v>
      </c>
      <c r="O136" s="7" t="e">
        <f>SUMIF(SISTEMA!#REF!,BASE_CONCILI12[[#This Row],[CÓD. 
SAIB]],SISTEMA!#REF!)</f>
        <v>#REF!</v>
      </c>
      <c r="P136" s="30">
        <f>IFERROR(SUM(BASE_CONCILI12[[#This Row],[SISTEMA]]*BASE_CONCILI12[[#This Row],[CUSTO MP (UN)]]),0)</f>
        <v>0</v>
      </c>
      <c r="Q136" s="46" t="str">
        <f>IFERROR(VLOOKUP(BASE_CONCILI12[[#This Row],[CÓD. 
SAIB]],BASE_DIFERENÇA[],4,0),"0")</f>
        <v>0</v>
      </c>
      <c r="R136" s="75" t="e">
        <f>BASE_CONCILI12[[#This Row],[30/jun]]-BASE_CONCILI12[[#This Row],[SISTEMA]]</f>
        <v>#REF!</v>
      </c>
      <c r="S136" s="47" t="str">
        <f>IFERROR(BASE_CONCILI12[[#This Row],[DIFERENÇA ANTERIOR]]-BASE_CONCILI12[[#This Row],[DIFERENÇA ATUAL]],"-")</f>
        <v>-</v>
      </c>
      <c r="T136" s="48" t="e">
        <f>VLOOKUP(BASE_CONCILI12[[#This Row],[CÓD. 
SAIB]],CUSTO!#REF!,3,0)</f>
        <v>#REF!</v>
      </c>
      <c r="U136" s="48">
        <f>IFERROR(SUM(BASE_CONCILI12[[#This Row],[DIFERENÇA ATUAL]]*BASE_CONCILI12[[#This Row],[CUSTO MP (UN)]]),0)</f>
        <v>0</v>
      </c>
      <c r="V136" s="86" t="str">
        <f>IFERROR(BASE_CONCILI12[[#This Row],[30/jun]]/BASE_CONCILI12[[#This Row],[SISTEMA]],"")</f>
        <v/>
      </c>
      <c r="W136" s="48" t="str">
        <f>IFERROR(BASE_CONCILI12[[#This Row],[DIFERENÇA MÊS]]*BASE_CONCILI12[[#This Row],[CUSTO MP (UN)]],"-")</f>
        <v>-</v>
      </c>
      <c r="X136" s="49" t="s">
        <v>516</v>
      </c>
    </row>
    <row r="137" spans="1:24" x14ac:dyDescent="0.25">
      <c r="A137" s="72">
        <v>31839</v>
      </c>
      <c r="B137" s="72"/>
      <c r="C137" s="2" t="s">
        <v>315</v>
      </c>
      <c r="D137" s="37" t="s">
        <v>278</v>
      </c>
      <c r="E137" s="26" t="e">
        <f>VLOOKUP(BASE_CONCILI12[[#This Row],[CÓD. 
SAIB]],CONT_ANTE!A:D,4,0)</f>
        <v>#N/A</v>
      </c>
      <c r="F137" s="26" t="e">
        <f>SUMIF(#REF!,BASE_CONCILI12[[#This Row],[CÓD. 
SAIB]],#REF!)</f>
        <v>#REF!</v>
      </c>
      <c r="G137" s="26" t="e">
        <f>SUMIF(#REF!,BASE_CONCILI12[[#This Row],[CÓD. 
SAIB]],#REF!)</f>
        <v>#REF!</v>
      </c>
      <c r="H137" s="26" t="e">
        <f>BASE_CONCILI12[[#This Row],[CONSUMO REAL]]-BASE_CONCILI12[[#This Row],[CONSUMO TEORICO]]</f>
        <v>#REF!</v>
      </c>
      <c r="I137" s="26" t="e">
        <f>SUMIF(#REF!,BASE_CONCILI12[[#This Row],[CÓD. 
SAIB]],#REF!)</f>
        <v>#REF!</v>
      </c>
      <c r="J137" s="26" t="e">
        <f>SUMIF(#REF!,BASE_CONCILI12[[#This Row],[CÓD. 
SAIB]],#REF!)</f>
        <v>#REF!</v>
      </c>
      <c r="K137" s="26" t="e">
        <f>BASE_CONCILI12[[#This Row],[30/mai]]+BASE_CONCILI12[[#This Row],[RECEBIMENTO]]-BASE_CONCILI12[[#This Row],[TRANSFERÊNCIA]]-BASE_CONCILI12[[#This Row],[CONSUMO REAL]]</f>
        <v>#N/A</v>
      </c>
      <c r="L137" s="7">
        <f>IFERROR(VLOOKUP(BASE_CONCILI12[[#This Row],[CÓD. 
SAIB]],BASE_CONTAG[[LAVRE]:[CONTAGEM FINAL]],7,0),0)</f>
        <v>29564</v>
      </c>
      <c r="M137" s="7">
        <f>IFERROR(SUM(BASE_CONCILI12[[#This Row],[30/jun]]*BASE_CONCILI12[[#This Row],[CUSTO MP (UN)]]),0)</f>
        <v>0</v>
      </c>
      <c r="N137" s="7">
        <f>IFERROR(VLOOKUP(BASE_CONCILI12[[#This Row],[CÓD. 
SAIB]],BASE_CONTAG[],5,0),"")</f>
        <v>29564</v>
      </c>
      <c r="O137" s="7" t="e">
        <f>SUMIF(SISTEMA!#REF!,BASE_CONCILI12[[#This Row],[CÓD. 
SAIB]],SISTEMA!#REF!)</f>
        <v>#REF!</v>
      </c>
      <c r="P137" s="30">
        <f>IFERROR(SUM(BASE_CONCILI12[[#This Row],[SISTEMA]]*BASE_CONCILI12[[#This Row],[CUSTO MP (UN)]]),0)</f>
        <v>0</v>
      </c>
      <c r="Q137" s="46" t="str">
        <f>IFERROR(VLOOKUP(BASE_CONCILI12[[#This Row],[CÓD. 
SAIB]],BASE_DIFERENÇA[],4,0),"0")</f>
        <v>0</v>
      </c>
      <c r="R137" s="75" t="e">
        <f>BASE_CONCILI12[[#This Row],[30/jun]]-BASE_CONCILI12[[#This Row],[SISTEMA]]</f>
        <v>#REF!</v>
      </c>
      <c r="S137" s="47" t="str">
        <f>IFERROR(BASE_CONCILI12[[#This Row],[DIFERENÇA ANTERIOR]]-BASE_CONCILI12[[#This Row],[DIFERENÇA ATUAL]],"-")</f>
        <v>-</v>
      </c>
      <c r="T137" s="48" t="e">
        <f>VLOOKUP(BASE_CONCILI12[[#This Row],[CÓD. 
SAIB]],CUSTO!#REF!,3,0)</f>
        <v>#REF!</v>
      </c>
      <c r="U137" s="48">
        <f>IFERROR(SUM(BASE_CONCILI12[[#This Row],[DIFERENÇA ATUAL]]*BASE_CONCILI12[[#This Row],[CUSTO MP (UN)]]),0)</f>
        <v>0</v>
      </c>
      <c r="V137" s="86" t="str">
        <f>IFERROR(BASE_CONCILI12[[#This Row],[30/jun]]/BASE_CONCILI12[[#This Row],[SISTEMA]],"")</f>
        <v/>
      </c>
      <c r="W137" s="48" t="str">
        <f>IFERROR(BASE_CONCILI12[[#This Row],[DIFERENÇA MÊS]]*BASE_CONCILI12[[#This Row],[CUSTO MP (UN)]],"-")</f>
        <v>-</v>
      </c>
      <c r="X137" s="49" t="s">
        <v>490</v>
      </c>
    </row>
    <row r="138" spans="1:24" x14ac:dyDescent="0.25">
      <c r="A138" s="72">
        <v>31750</v>
      </c>
      <c r="B138" s="72"/>
      <c r="C138" s="2" t="s">
        <v>240</v>
      </c>
      <c r="D138" s="37" t="s">
        <v>278</v>
      </c>
      <c r="E138" s="26" t="e">
        <f>VLOOKUP(BASE_CONCILI12[[#This Row],[CÓD. 
SAIB]],CONT_ANTE!A:D,4,0)</f>
        <v>#N/A</v>
      </c>
      <c r="F138" s="26" t="e">
        <f>SUMIF(#REF!,BASE_CONCILI12[[#This Row],[CÓD. 
SAIB]],#REF!)</f>
        <v>#REF!</v>
      </c>
      <c r="G138" s="26" t="e">
        <f>SUMIF(#REF!,BASE_CONCILI12[[#This Row],[CÓD. 
SAIB]],#REF!)</f>
        <v>#REF!</v>
      </c>
      <c r="H138" s="26" t="e">
        <f>BASE_CONCILI12[[#This Row],[CONSUMO REAL]]-BASE_CONCILI12[[#This Row],[CONSUMO TEORICO]]</f>
        <v>#REF!</v>
      </c>
      <c r="I138" s="26" t="e">
        <f>SUMIF(#REF!,BASE_CONCILI12[[#This Row],[CÓD. 
SAIB]],#REF!)</f>
        <v>#REF!</v>
      </c>
      <c r="J138" s="26" t="e">
        <f>SUMIF(#REF!,BASE_CONCILI12[[#This Row],[CÓD. 
SAIB]],#REF!)</f>
        <v>#REF!</v>
      </c>
      <c r="K138" s="26" t="e">
        <f>BASE_CONCILI12[[#This Row],[30/mai]]+BASE_CONCILI12[[#This Row],[RECEBIMENTO]]-BASE_CONCILI12[[#This Row],[TRANSFERÊNCIA]]-BASE_CONCILI12[[#This Row],[CONSUMO REAL]]</f>
        <v>#N/A</v>
      </c>
      <c r="L138" s="7">
        <f>IFERROR(VLOOKUP(BASE_CONCILI12[[#This Row],[CÓD. 
SAIB]],BASE_CONTAG[[LAVRE]:[CONTAGEM FINAL]],7,0),0)</f>
        <v>0</v>
      </c>
      <c r="M138" s="7">
        <f>IFERROR(SUM(BASE_CONCILI12[[#This Row],[30/jun]]*BASE_CONCILI12[[#This Row],[CUSTO MP (UN)]]),0)</f>
        <v>0</v>
      </c>
      <c r="N138" s="7">
        <f>IFERROR(VLOOKUP(BASE_CONCILI12[[#This Row],[CÓD. 
SAIB]],BASE_CONTAG[],5,0),"")</f>
        <v>0</v>
      </c>
      <c r="O138" s="7" t="e">
        <f>SUMIF(SISTEMA!#REF!,BASE_CONCILI12[[#This Row],[CÓD. 
SAIB]],SISTEMA!#REF!)</f>
        <v>#REF!</v>
      </c>
      <c r="P138" s="30">
        <f>IFERROR(SUM(BASE_CONCILI12[[#This Row],[SISTEMA]]*BASE_CONCILI12[[#This Row],[CUSTO MP (UN)]]),0)</f>
        <v>0</v>
      </c>
      <c r="Q138" s="46" t="str">
        <f>IFERROR(VLOOKUP(BASE_CONCILI12[[#This Row],[CÓD. 
SAIB]],BASE_DIFERENÇA[],4,0),"0")</f>
        <v>0</v>
      </c>
      <c r="R138" s="75" t="e">
        <f>BASE_CONCILI12[[#This Row],[30/jun]]-BASE_CONCILI12[[#This Row],[SISTEMA]]</f>
        <v>#REF!</v>
      </c>
      <c r="S138" s="47" t="str">
        <f>IFERROR(BASE_CONCILI12[[#This Row],[DIFERENÇA ANTERIOR]]-BASE_CONCILI12[[#This Row],[DIFERENÇA ATUAL]],"-")</f>
        <v>-</v>
      </c>
      <c r="T138" s="48" t="e">
        <f>VLOOKUP(BASE_CONCILI12[[#This Row],[CÓD. 
SAIB]],CUSTO!#REF!,3,0)</f>
        <v>#REF!</v>
      </c>
      <c r="U138" s="48">
        <f>IFERROR(SUM(BASE_CONCILI12[[#This Row],[DIFERENÇA ATUAL]]*BASE_CONCILI12[[#This Row],[CUSTO MP (UN)]]),0)</f>
        <v>0</v>
      </c>
      <c r="V138" s="86" t="str">
        <f>IFERROR(BASE_CONCILI12[[#This Row],[30/jun]]/BASE_CONCILI12[[#This Row],[SISTEMA]],"")</f>
        <v/>
      </c>
      <c r="W138" s="48" t="str">
        <f>IFERROR(BASE_CONCILI12[[#This Row],[DIFERENÇA MÊS]]*BASE_CONCILI12[[#This Row],[CUSTO MP (UN)]],"-")</f>
        <v>-</v>
      </c>
      <c r="X138" s="49" t="s">
        <v>490</v>
      </c>
    </row>
    <row r="139" spans="1:24" x14ac:dyDescent="0.25">
      <c r="A139" s="72">
        <v>31788</v>
      </c>
      <c r="B139" s="72"/>
      <c r="C139" s="2" t="s">
        <v>349</v>
      </c>
      <c r="D139" s="37" t="s">
        <v>278</v>
      </c>
      <c r="E139" s="26" t="e">
        <f>VLOOKUP(BASE_CONCILI12[[#This Row],[CÓD. 
SAIB]],CONT_ANTE!A:D,4,0)</f>
        <v>#N/A</v>
      </c>
      <c r="F139" s="26" t="e">
        <f>SUMIF(#REF!,BASE_CONCILI12[[#This Row],[CÓD. 
SAIB]],#REF!)</f>
        <v>#REF!</v>
      </c>
      <c r="G139" s="26" t="e">
        <f>SUMIF(#REF!,BASE_CONCILI12[[#This Row],[CÓD. 
SAIB]],#REF!)</f>
        <v>#REF!</v>
      </c>
      <c r="H139" s="26" t="e">
        <f>BASE_CONCILI12[[#This Row],[CONSUMO REAL]]-BASE_CONCILI12[[#This Row],[CONSUMO TEORICO]]</f>
        <v>#REF!</v>
      </c>
      <c r="I139" s="26" t="e">
        <f>SUMIF(#REF!,BASE_CONCILI12[[#This Row],[CÓD. 
SAIB]],#REF!)</f>
        <v>#REF!</v>
      </c>
      <c r="J139" s="26" t="e">
        <f>SUMIF(#REF!,BASE_CONCILI12[[#This Row],[CÓD. 
SAIB]],#REF!)</f>
        <v>#REF!</v>
      </c>
      <c r="K139" s="26" t="e">
        <f>BASE_CONCILI12[[#This Row],[30/mai]]+BASE_CONCILI12[[#This Row],[RECEBIMENTO]]-BASE_CONCILI12[[#This Row],[TRANSFERÊNCIA]]-BASE_CONCILI12[[#This Row],[CONSUMO REAL]]</f>
        <v>#N/A</v>
      </c>
      <c r="L139" s="7">
        <f>IFERROR(VLOOKUP(BASE_CONCILI12[[#This Row],[CÓD. 
SAIB]],BASE_CONTAG[[LAVRE]:[CONTAGEM FINAL]],7,0),0)</f>
        <v>0</v>
      </c>
      <c r="M139" s="7">
        <f>IFERROR(SUM(BASE_CONCILI12[[#This Row],[30/jun]]*BASE_CONCILI12[[#This Row],[CUSTO MP (UN)]]),0)</f>
        <v>0</v>
      </c>
      <c r="N139" s="7">
        <f>IFERROR(VLOOKUP(BASE_CONCILI12[[#This Row],[CÓD. 
SAIB]],BASE_CONTAG[],5,0),"")</f>
        <v>0</v>
      </c>
      <c r="O139" s="7" t="e">
        <f>SUMIF(SISTEMA!#REF!,BASE_CONCILI12[[#This Row],[CÓD. 
SAIB]],SISTEMA!#REF!)</f>
        <v>#REF!</v>
      </c>
      <c r="P139" s="30">
        <f>IFERROR(SUM(BASE_CONCILI12[[#This Row],[SISTEMA]]*BASE_CONCILI12[[#This Row],[CUSTO MP (UN)]]),0)</f>
        <v>0</v>
      </c>
      <c r="Q139" s="46" t="str">
        <f>IFERROR(VLOOKUP(BASE_CONCILI12[[#This Row],[CÓD. 
SAIB]],BASE_DIFERENÇA[],4,0),"0")</f>
        <v>0</v>
      </c>
      <c r="R139" s="75" t="e">
        <f>BASE_CONCILI12[[#This Row],[30/jun]]-BASE_CONCILI12[[#This Row],[SISTEMA]]</f>
        <v>#REF!</v>
      </c>
      <c r="S139" s="47" t="str">
        <f>IFERROR(BASE_CONCILI12[[#This Row],[DIFERENÇA ANTERIOR]]-BASE_CONCILI12[[#This Row],[DIFERENÇA ATUAL]],"-")</f>
        <v>-</v>
      </c>
      <c r="T139" s="48">
        <v>0</v>
      </c>
      <c r="U139" s="48">
        <f>IFERROR(SUM(BASE_CONCILI12[[#This Row],[DIFERENÇA ATUAL]]*BASE_CONCILI12[[#This Row],[CUSTO MP (UN)]]),0)</f>
        <v>0</v>
      </c>
      <c r="V139" s="86" t="str">
        <f>IFERROR(BASE_CONCILI12[[#This Row],[30/jun]]/BASE_CONCILI12[[#This Row],[SISTEMA]],"")</f>
        <v/>
      </c>
      <c r="W139" s="48" t="str">
        <f>IFERROR(BASE_CONCILI12[[#This Row],[DIFERENÇA MÊS]]*BASE_CONCILI12[[#This Row],[CUSTO MP (UN)]],"-")</f>
        <v>-</v>
      </c>
      <c r="X139" s="49" t="s">
        <v>490</v>
      </c>
    </row>
    <row r="140" spans="1:24" x14ac:dyDescent="0.25">
      <c r="A140" s="72">
        <v>31751</v>
      </c>
      <c r="B140" s="72"/>
      <c r="C140" s="2" t="s">
        <v>241</v>
      </c>
      <c r="D140" s="37" t="s">
        <v>278</v>
      </c>
      <c r="E140" s="26" t="e">
        <f>VLOOKUP(BASE_CONCILI12[[#This Row],[CÓD. 
SAIB]],CONT_ANTE!A:D,4,0)</f>
        <v>#N/A</v>
      </c>
      <c r="F140" s="26" t="e">
        <f>SUMIF(#REF!,BASE_CONCILI12[[#This Row],[CÓD. 
SAIB]],#REF!)</f>
        <v>#REF!</v>
      </c>
      <c r="G140" s="26" t="e">
        <f>SUMIF(#REF!,BASE_CONCILI12[[#This Row],[CÓD. 
SAIB]],#REF!)</f>
        <v>#REF!</v>
      </c>
      <c r="H140" s="26" t="e">
        <f>BASE_CONCILI12[[#This Row],[CONSUMO REAL]]-BASE_CONCILI12[[#This Row],[CONSUMO TEORICO]]</f>
        <v>#REF!</v>
      </c>
      <c r="I140" s="26" t="e">
        <f>SUMIF(#REF!,BASE_CONCILI12[[#This Row],[CÓD. 
SAIB]],#REF!)</f>
        <v>#REF!</v>
      </c>
      <c r="J140" s="26" t="e">
        <f>SUMIF(#REF!,BASE_CONCILI12[[#This Row],[CÓD. 
SAIB]],#REF!)</f>
        <v>#REF!</v>
      </c>
      <c r="K140" s="26" t="e">
        <f>BASE_CONCILI12[[#This Row],[30/mai]]+BASE_CONCILI12[[#This Row],[RECEBIMENTO]]-BASE_CONCILI12[[#This Row],[TRANSFERÊNCIA]]-BASE_CONCILI12[[#This Row],[CONSUMO REAL]]</f>
        <v>#N/A</v>
      </c>
      <c r="L140" s="7">
        <f>IFERROR(VLOOKUP(BASE_CONCILI12[[#This Row],[CÓD. 
SAIB]],BASE_CONTAG[[LAVRE]:[CONTAGEM FINAL]],7,0),0)</f>
        <v>7166</v>
      </c>
      <c r="M140" s="7">
        <f>IFERROR(SUM(BASE_CONCILI12[[#This Row],[30/jun]]*BASE_CONCILI12[[#This Row],[CUSTO MP (UN)]]),0)</f>
        <v>0</v>
      </c>
      <c r="N140" s="7">
        <f>IFERROR(VLOOKUP(BASE_CONCILI12[[#This Row],[CÓD. 
SAIB]],BASE_CONTAG[],5,0),"")</f>
        <v>7166</v>
      </c>
      <c r="O140" s="7" t="e">
        <f>SUMIF(SISTEMA!#REF!,BASE_CONCILI12[[#This Row],[CÓD. 
SAIB]],SISTEMA!#REF!)</f>
        <v>#REF!</v>
      </c>
      <c r="P140" s="30">
        <f>IFERROR(SUM(BASE_CONCILI12[[#This Row],[SISTEMA]]*BASE_CONCILI12[[#This Row],[CUSTO MP (UN)]]),0)</f>
        <v>0</v>
      </c>
      <c r="Q140" s="46" t="str">
        <f>IFERROR(VLOOKUP(BASE_CONCILI12[[#This Row],[CÓD. 
SAIB]],BASE_DIFERENÇA[],4,0),"0")</f>
        <v>0</v>
      </c>
      <c r="R140" s="75" t="e">
        <f>BASE_CONCILI12[[#This Row],[30/jun]]-BASE_CONCILI12[[#This Row],[SISTEMA]]</f>
        <v>#REF!</v>
      </c>
      <c r="S140" s="47" t="str">
        <f>IFERROR(BASE_CONCILI12[[#This Row],[DIFERENÇA ANTERIOR]]-BASE_CONCILI12[[#This Row],[DIFERENÇA ATUAL]],"-")</f>
        <v>-</v>
      </c>
      <c r="T140" s="48" t="e">
        <f>VLOOKUP(BASE_CONCILI12[[#This Row],[CÓD. 
SAIB]],CUSTO!#REF!,3,0)</f>
        <v>#REF!</v>
      </c>
      <c r="U140" s="48">
        <f>IFERROR(SUM(BASE_CONCILI12[[#This Row],[DIFERENÇA ATUAL]]*BASE_CONCILI12[[#This Row],[CUSTO MP (UN)]]),0)</f>
        <v>0</v>
      </c>
      <c r="V140" s="86" t="str">
        <f>IFERROR(BASE_CONCILI12[[#This Row],[30/jun]]/BASE_CONCILI12[[#This Row],[SISTEMA]],"")</f>
        <v/>
      </c>
      <c r="W140" s="48" t="str">
        <f>IFERROR(BASE_CONCILI12[[#This Row],[DIFERENÇA MÊS]]*BASE_CONCILI12[[#This Row],[CUSTO MP (UN)]],"-")</f>
        <v>-</v>
      </c>
      <c r="X140" s="49" t="s">
        <v>490</v>
      </c>
    </row>
    <row r="141" spans="1:24" x14ac:dyDescent="0.25">
      <c r="A141" s="72">
        <v>32284</v>
      </c>
      <c r="B141" s="72"/>
      <c r="C141" s="2" t="s">
        <v>269</v>
      </c>
      <c r="D141" s="37" t="s">
        <v>278</v>
      </c>
      <c r="E141" s="26" t="e">
        <f>VLOOKUP(BASE_CONCILI12[[#This Row],[CÓD. 
SAIB]],CONT_ANTE!A:D,4,0)</f>
        <v>#N/A</v>
      </c>
      <c r="F141" s="26" t="e">
        <f>SUMIF(#REF!,BASE_CONCILI12[[#This Row],[CÓD. 
SAIB]],#REF!)</f>
        <v>#REF!</v>
      </c>
      <c r="G141" s="26" t="e">
        <f>SUMIF(#REF!,BASE_CONCILI12[[#This Row],[CÓD. 
SAIB]],#REF!)</f>
        <v>#REF!</v>
      </c>
      <c r="H141" s="26" t="e">
        <f>BASE_CONCILI12[[#This Row],[CONSUMO REAL]]-BASE_CONCILI12[[#This Row],[CONSUMO TEORICO]]</f>
        <v>#REF!</v>
      </c>
      <c r="I141" s="26" t="e">
        <f>SUMIF(#REF!,BASE_CONCILI12[[#This Row],[CÓD. 
SAIB]],#REF!)</f>
        <v>#REF!</v>
      </c>
      <c r="J141" s="26" t="e">
        <f>SUMIF(#REF!,BASE_CONCILI12[[#This Row],[CÓD. 
SAIB]],#REF!)</f>
        <v>#REF!</v>
      </c>
      <c r="K141" s="26" t="e">
        <f>BASE_CONCILI12[[#This Row],[30/mai]]+BASE_CONCILI12[[#This Row],[RECEBIMENTO]]-BASE_CONCILI12[[#This Row],[TRANSFERÊNCIA]]-BASE_CONCILI12[[#This Row],[CONSUMO REAL]]</f>
        <v>#N/A</v>
      </c>
      <c r="L141" s="7">
        <f>IFERROR(VLOOKUP(BASE_CONCILI12[[#This Row],[CÓD. 
SAIB]],BASE_CONTAG[[LAVRE]:[CONTAGEM FINAL]],7,0),0)</f>
        <v>0</v>
      </c>
      <c r="M141" s="7">
        <f>IFERROR(SUM(BASE_CONCILI12[[#This Row],[30/jun]]*BASE_CONCILI12[[#This Row],[CUSTO MP (UN)]]),0)</f>
        <v>0</v>
      </c>
      <c r="N141" s="7">
        <f>IFERROR(VLOOKUP(BASE_CONCILI12[[#This Row],[CÓD. 
SAIB]],BASE_CONTAG[],5,0),"")</f>
        <v>0</v>
      </c>
      <c r="O141" s="7" t="e">
        <f>SUMIF(SISTEMA!#REF!,BASE_CONCILI12[[#This Row],[CÓD. 
SAIB]],SISTEMA!#REF!)</f>
        <v>#REF!</v>
      </c>
      <c r="P141" s="30">
        <f>IFERROR(SUM(BASE_CONCILI12[[#This Row],[SISTEMA]]*BASE_CONCILI12[[#This Row],[CUSTO MP (UN)]]),0)</f>
        <v>0</v>
      </c>
      <c r="Q141" s="46" t="str">
        <f>IFERROR(VLOOKUP(BASE_CONCILI12[[#This Row],[CÓD. 
SAIB]],BASE_DIFERENÇA[],4,0),"0")</f>
        <v>0</v>
      </c>
      <c r="R141" s="75" t="e">
        <f>BASE_CONCILI12[[#This Row],[30/jun]]-BASE_CONCILI12[[#This Row],[SISTEMA]]</f>
        <v>#REF!</v>
      </c>
      <c r="S141" s="47" t="str">
        <f>IFERROR(BASE_CONCILI12[[#This Row],[DIFERENÇA ANTERIOR]]-BASE_CONCILI12[[#This Row],[DIFERENÇA ATUAL]],"-")</f>
        <v>-</v>
      </c>
      <c r="T141" s="48" t="e">
        <f>VLOOKUP(BASE_CONCILI12[[#This Row],[CÓD. 
SAIB]],CUSTO!#REF!,3,0)</f>
        <v>#REF!</v>
      </c>
      <c r="U141" s="48">
        <f>IFERROR(SUM(BASE_CONCILI12[[#This Row],[DIFERENÇA ATUAL]]*BASE_CONCILI12[[#This Row],[CUSTO MP (UN)]]),0)</f>
        <v>0</v>
      </c>
      <c r="V141" s="86" t="str">
        <f>IFERROR(BASE_CONCILI12[[#This Row],[30/jun]]/BASE_CONCILI12[[#This Row],[SISTEMA]],"")</f>
        <v/>
      </c>
      <c r="W141" s="48" t="str">
        <f>IFERROR(BASE_CONCILI12[[#This Row],[DIFERENÇA MÊS]]*BASE_CONCILI12[[#This Row],[CUSTO MP (UN)]],"-")</f>
        <v>-</v>
      </c>
      <c r="X141" s="49" t="s">
        <v>516</v>
      </c>
    </row>
    <row r="142" spans="1:24" x14ac:dyDescent="0.25">
      <c r="A142" s="72">
        <v>32283</v>
      </c>
      <c r="B142" s="72"/>
      <c r="C142" s="2" t="s">
        <v>268</v>
      </c>
      <c r="D142" s="37" t="s">
        <v>278</v>
      </c>
      <c r="E142" s="26" t="e">
        <f>VLOOKUP(BASE_CONCILI12[[#This Row],[CÓD. 
SAIB]],CONT_ANTE!A:D,4,0)</f>
        <v>#N/A</v>
      </c>
      <c r="F142" s="26" t="e">
        <f>SUMIF(#REF!,BASE_CONCILI12[[#This Row],[CÓD. 
SAIB]],#REF!)</f>
        <v>#REF!</v>
      </c>
      <c r="G142" s="26" t="e">
        <f>SUMIF(#REF!,BASE_CONCILI12[[#This Row],[CÓD. 
SAIB]],#REF!)</f>
        <v>#REF!</v>
      </c>
      <c r="H142" s="26" t="e">
        <f>BASE_CONCILI12[[#This Row],[CONSUMO REAL]]-BASE_CONCILI12[[#This Row],[CONSUMO TEORICO]]</f>
        <v>#REF!</v>
      </c>
      <c r="I142" s="26" t="e">
        <f>SUMIF(#REF!,BASE_CONCILI12[[#This Row],[CÓD. 
SAIB]],#REF!)</f>
        <v>#REF!</v>
      </c>
      <c r="J142" s="26" t="e">
        <f>SUMIF(#REF!,BASE_CONCILI12[[#This Row],[CÓD. 
SAIB]],#REF!)</f>
        <v>#REF!</v>
      </c>
      <c r="K142" s="26" t="e">
        <f>BASE_CONCILI12[[#This Row],[30/mai]]+BASE_CONCILI12[[#This Row],[RECEBIMENTO]]-BASE_CONCILI12[[#This Row],[TRANSFERÊNCIA]]-BASE_CONCILI12[[#This Row],[CONSUMO REAL]]</f>
        <v>#N/A</v>
      </c>
      <c r="L142" s="7">
        <f>IFERROR(VLOOKUP(BASE_CONCILI12[[#This Row],[CÓD. 
SAIB]],BASE_CONTAG[[LAVRE]:[CONTAGEM FINAL]],7,0),0)</f>
        <v>7391</v>
      </c>
      <c r="M142" s="7">
        <f>IFERROR(SUM(BASE_CONCILI12[[#This Row],[30/jun]]*BASE_CONCILI12[[#This Row],[CUSTO MP (UN)]]),0)</f>
        <v>0</v>
      </c>
      <c r="N142" s="7">
        <f>IFERROR(VLOOKUP(BASE_CONCILI12[[#This Row],[CÓD. 
SAIB]],BASE_CONTAG[],5,0),"")</f>
        <v>7391</v>
      </c>
      <c r="O142" s="7" t="e">
        <f>SUMIF(SISTEMA!#REF!,BASE_CONCILI12[[#This Row],[CÓD. 
SAIB]],SISTEMA!#REF!)</f>
        <v>#REF!</v>
      </c>
      <c r="P142" s="30">
        <f>IFERROR(SUM(BASE_CONCILI12[[#This Row],[SISTEMA]]*BASE_CONCILI12[[#This Row],[CUSTO MP (UN)]]),0)</f>
        <v>0</v>
      </c>
      <c r="Q142" s="46" t="str">
        <f>IFERROR(VLOOKUP(BASE_CONCILI12[[#This Row],[CÓD. 
SAIB]],BASE_DIFERENÇA[],4,0),"0")</f>
        <v>0</v>
      </c>
      <c r="R142" s="75" t="e">
        <f>BASE_CONCILI12[[#This Row],[30/jun]]-BASE_CONCILI12[[#This Row],[SISTEMA]]</f>
        <v>#REF!</v>
      </c>
      <c r="S142" s="47" t="str">
        <f>IFERROR(BASE_CONCILI12[[#This Row],[DIFERENÇA ANTERIOR]]-BASE_CONCILI12[[#This Row],[DIFERENÇA ATUAL]],"-")</f>
        <v>-</v>
      </c>
      <c r="T142" s="48" t="e">
        <f>VLOOKUP(BASE_CONCILI12[[#This Row],[CÓD. 
SAIB]],CUSTO!#REF!,3,0)</f>
        <v>#REF!</v>
      </c>
      <c r="U142" s="48">
        <f>IFERROR(SUM(BASE_CONCILI12[[#This Row],[DIFERENÇA ATUAL]]*BASE_CONCILI12[[#This Row],[CUSTO MP (UN)]]),0)</f>
        <v>0</v>
      </c>
      <c r="V142" s="86" t="str">
        <f>IFERROR(BASE_CONCILI12[[#This Row],[30/jun]]/BASE_CONCILI12[[#This Row],[SISTEMA]],"")</f>
        <v/>
      </c>
      <c r="W142" s="48" t="str">
        <f>IFERROR(BASE_CONCILI12[[#This Row],[DIFERENÇA MÊS]]*BASE_CONCILI12[[#This Row],[CUSTO MP (UN)]],"-")</f>
        <v>-</v>
      </c>
      <c r="X142" s="49" t="s">
        <v>490</v>
      </c>
    </row>
    <row r="143" spans="1:24" x14ac:dyDescent="0.25">
      <c r="A143" s="72">
        <v>32285</v>
      </c>
      <c r="B143" s="72"/>
      <c r="C143" s="2" t="s">
        <v>270</v>
      </c>
      <c r="D143" s="37" t="s">
        <v>278</v>
      </c>
      <c r="E143" s="26" t="e">
        <f>VLOOKUP(BASE_CONCILI12[[#This Row],[CÓD. 
SAIB]],CONT_ANTE!A:D,4,0)</f>
        <v>#N/A</v>
      </c>
      <c r="F143" s="26" t="e">
        <f>SUMIF(#REF!,BASE_CONCILI12[[#This Row],[CÓD. 
SAIB]],#REF!)</f>
        <v>#REF!</v>
      </c>
      <c r="G143" s="26" t="e">
        <f>SUMIF(#REF!,BASE_CONCILI12[[#This Row],[CÓD. 
SAIB]],#REF!)</f>
        <v>#REF!</v>
      </c>
      <c r="H143" s="26" t="e">
        <f>BASE_CONCILI12[[#This Row],[CONSUMO REAL]]-BASE_CONCILI12[[#This Row],[CONSUMO TEORICO]]</f>
        <v>#REF!</v>
      </c>
      <c r="I143" s="26" t="e">
        <f>SUMIF(#REF!,BASE_CONCILI12[[#This Row],[CÓD. 
SAIB]],#REF!)</f>
        <v>#REF!</v>
      </c>
      <c r="J143" s="26" t="e">
        <f>SUMIF(#REF!,BASE_CONCILI12[[#This Row],[CÓD. 
SAIB]],#REF!)</f>
        <v>#REF!</v>
      </c>
      <c r="K143" s="26" t="e">
        <f>BASE_CONCILI12[[#This Row],[30/mai]]+BASE_CONCILI12[[#This Row],[RECEBIMENTO]]-BASE_CONCILI12[[#This Row],[TRANSFERÊNCIA]]-BASE_CONCILI12[[#This Row],[CONSUMO REAL]]</f>
        <v>#N/A</v>
      </c>
      <c r="L143" s="7">
        <f>IFERROR(VLOOKUP(BASE_CONCILI12[[#This Row],[CÓD. 
SAIB]],BASE_CONTAG[[LAVRE]:[CONTAGEM FINAL]],7,0),0)</f>
        <v>7391</v>
      </c>
      <c r="M143" s="7">
        <f>IFERROR(SUM(BASE_CONCILI12[[#This Row],[30/jun]]*BASE_CONCILI12[[#This Row],[CUSTO MP (UN)]]),0)</f>
        <v>0</v>
      </c>
      <c r="N143" s="7">
        <f>IFERROR(VLOOKUP(BASE_CONCILI12[[#This Row],[CÓD. 
SAIB]],BASE_CONTAG[],5,0),"")</f>
        <v>7391</v>
      </c>
      <c r="O143" s="7" t="e">
        <f>SUMIF(SISTEMA!#REF!,BASE_CONCILI12[[#This Row],[CÓD. 
SAIB]],SISTEMA!#REF!)</f>
        <v>#REF!</v>
      </c>
      <c r="P143" s="30">
        <f>IFERROR(SUM(BASE_CONCILI12[[#This Row],[SISTEMA]]*BASE_CONCILI12[[#This Row],[CUSTO MP (UN)]]),0)</f>
        <v>0</v>
      </c>
      <c r="Q143" s="46" t="str">
        <f>IFERROR(VLOOKUP(BASE_CONCILI12[[#This Row],[CÓD. 
SAIB]],BASE_DIFERENÇA[],4,0),"0")</f>
        <v>0</v>
      </c>
      <c r="R143" s="75" t="e">
        <f>BASE_CONCILI12[[#This Row],[30/jun]]-BASE_CONCILI12[[#This Row],[SISTEMA]]</f>
        <v>#REF!</v>
      </c>
      <c r="S143" s="47" t="str">
        <f>IFERROR(BASE_CONCILI12[[#This Row],[DIFERENÇA ANTERIOR]]-BASE_CONCILI12[[#This Row],[DIFERENÇA ATUAL]],"-")</f>
        <v>-</v>
      </c>
      <c r="T143" s="48" t="e">
        <f>VLOOKUP(BASE_CONCILI12[[#This Row],[CÓD. 
SAIB]],CUSTO!#REF!,3,0)</f>
        <v>#REF!</v>
      </c>
      <c r="U143" s="48">
        <f>IFERROR(SUM(BASE_CONCILI12[[#This Row],[DIFERENÇA ATUAL]]*BASE_CONCILI12[[#This Row],[CUSTO MP (UN)]]),0)</f>
        <v>0</v>
      </c>
      <c r="V143" s="86" t="str">
        <f>IFERROR(BASE_CONCILI12[[#This Row],[30/jun]]/BASE_CONCILI12[[#This Row],[SISTEMA]],"")</f>
        <v/>
      </c>
      <c r="W143" s="48" t="str">
        <f>IFERROR(BASE_CONCILI12[[#This Row],[DIFERENÇA MÊS]]*BASE_CONCILI12[[#This Row],[CUSTO MP (UN)]],"-")</f>
        <v>-</v>
      </c>
      <c r="X143" s="126" t="s">
        <v>490</v>
      </c>
    </row>
    <row r="144" spans="1:24" x14ac:dyDescent="0.25">
      <c r="A144" s="72">
        <v>32280</v>
      </c>
      <c r="B144" s="72"/>
      <c r="C144" s="2" t="s">
        <v>250</v>
      </c>
      <c r="D144" s="37" t="s">
        <v>278</v>
      </c>
      <c r="E144" s="26" t="e">
        <f>VLOOKUP(BASE_CONCILI12[[#This Row],[CÓD. 
SAIB]],CONT_ANTE!A:D,4,0)</f>
        <v>#N/A</v>
      </c>
      <c r="F144" s="26" t="e">
        <f>SUMIF(#REF!,BASE_CONCILI12[[#This Row],[CÓD. 
SAIB]],#REF!)</f>
        <v>#REF!</v>
      </c>
      <c r="G144" s="26" t="e">
        <f>SUMIF(#REF!,BASE_CONCILI12[[#This Row],[CÓD. 
SAIB]],#REF!)</f>
        <v>#REF!</v>
      </c>
      <c r="H144" s="26" t="e">
        <f>BASE_CONCILI12[[#This Row],[CONSUMO REAL]]-BASE_CONCILI12[[#This Row],[CONSUMO TEORICO]]</f>
        <v>#REF!</v>
      </c>
      <c r="I144" s="26" t="e">
        <f>SUMIF(#REF!,BASE_CONCILI12[[#This Row],[CÓD. 
SAIB]],#REF!)</f>
        <v>#REF!</v>
      </c>
      <c r="J144" s="26" t="e">
        <f>SUMIF(#REF!,BASE_CONCILI12[[#This Row],[CÓD. 
SAIB]],#REF!)</f>
        <v>#REF!</v>
      </c>
      <c r="K144" s="26" t="e">
        <f>BASE_CONCILI12[[#This Row],[30/mai]]+BASE_CONCILI12[[#This Row],[RECEBIMENTO]]-BASE_CONCILI12[[#This Row],[TRANSFERÊNCIA]]-BASE_CONCILI12[[#This Row],[CONSUMO REAL]]</f>
        <v>#N/A</v>
      </c>
      <c r="L144" s="7">
        <f>IFERROR(VLOOKUP(BASE_CONCILI12[[#This Row],[CÓD. 
SAIB]],BASE_CONTAG[[LAVRE]:[CONTAGEM FINAL]],7,0),0)</f>
        <v>0</v>
      </c>
      <c r="M144" s="7">
        <f>IFERROR(SUM(BASE_CONCILI12[[#This Row],[30/jun]]*BASE_CONCILI12[[#This Row],[CUSTO MP (UN)]]),0)</f>
        <v>0</v>
      </c>
      <c r="N144" s="7">
        <f>IFERROR(VLOOKUP(BASE_CONCILI12[[#This Row],[CÓD. 
SAIB]],BASE_CONTAG[],5,0),"")</f>
        <v>0</v>
      </c>
      <c r="O144" s="7" t="e">
        <f>SUMIF(SISTEMA!#REF!,BASE_CONCILI12[[#This Row],[CÓD. 
SAIB]],SISTEMA!#REF!)</f>
        <v>#REF!</v>
      </c>
      <c r="P144" s="30">
        <f>IFERROR(SUM(BASE_CONCILI12[[#This Row],[SISTEMA]]*BASE_CONCILI12[[#This Row],[CUSTO MP (UN)]]),0)</f>
        <v>0</v>
      </c>
      <c r="Q144" s="46" t="str">
        <f>IFERROR(VLOOKUP(BASE_CONCILI12[[#This Row],[CÓD. 
SAIB]],BASE_DIFERENÇA[],4,0),"0")</f>
        <v>0</v>
      </c>
      <c r="R144" s="75" t="e">
        <f>BASE_CONCILI12[[#This Row],[30/jun]]-BASE_CONCILI12[[#This Row],[SISTEMA]]</f>
        <v>#REF!</v>
      </c>
      <c r="S144" s="47" t="str">
        <f>IFERROR(BASE_CONCILI12[[#This Row],[DIFERENÇA ANTERIOR]]-BASE_CONCILI12[[#This Row],[DIFERENÇA ATUAL]],"-")</f>
        <v>-</v>
      </c>
      <c r="T144" s="48" t="e">
        <f>VLOOKUP(BASE_CONCILI12[[#This Row],[CÓD. 
SAIB]],CUSTO!#REF!,3,0)</f>
        <v>#REF!</v>
      </c>
      <c r="U144" s="48">
        <f>IFERROR(SUM(BASE_CONCILI12[[#This Row],[DIFERENÇA ATUAL]]*BASE_CONCILI12[[#This Row],[CUSTO MP (UN)]]),0)</f>
        <v>0</v>
      </c>
      <c r="V144" s="86" t="str">
        <f>IFERROR(BASE_CONCILI12[[#This Row],[30/jun]]/BASE_CONCILI12[[#This Row],[SISTEMA]],"")</f>
        <v/>
      </c>
      <c r="W144" s="48" t="str">
        <f>IFERROR(BASE_CONCILI12[[#This Row],[DIFERENÇA MÊS]]*BASE_CONCILI12[[#This Row],[CUSTO MP (UN)]],"-")</f>
        <v>-</v>
      </c>
      <c r="X144" s="49" t="s">
        <v>516</v>
      </c>
    </row>
    <row r="145" spans="1:24" x14ac:dyDescent="0.25">
      <c r="A145" s="73">
        <v>32282</v>
      </c>
      <c r="B145" s="73"/>
      <c r="C145" s="42" t="s">
        <v>267</v>
      </c>
      <c r="D145" s="37" t="s">
        <v>278</v>
      </c>
      <c r="E145" s="39" t="e">
        <f>VLOOKUP(BASE_CONCILI12[[#This Row],[CÓD. 
SAIB]],CONT_ANTE!A:D,4,0)</f>
        <v>#N/A</v>
      </c>
      <c r="F145" s="39" t="e">
        <f>SUMIF(#REF!,BASE_CONCILI12[[#This Row],[CÓD. 
SAIB]],#REF!)</f>
        <v>#REF!</v>
      </c>
      <c r="G145" s="39" t="e">
        <f>SUMIF(#REF!,BASE_CONCILI12[[#This Row],[CÓD. 
SAIB]],#REF!)</f>
        <v>#REF!</v>
      </c>
      <c r="H145" s="39" t="e">
        <f>BASE_CONCILI12[[#This Row],[CONSUMO REAL]]-BASE_CONCILI12[[#This Row],[CONSUMO TEORICO]]</f>
        <v>#REF!</v>
      </c>
      <c r="I145" s="39" t="e">
        <f>SUMIF(#REF!,BASE_CONCILI12[[#This Row],[CÓD. 
SAIB]],#REF!)</f>
        <v>#REF!</v>
      </c>
      <c r="J145" s="39" t="e">
        <f>SUMIF(#REF!,BASE_CONCILI12[[#This Row],[CÓD. 
SAIB]],#REF!)</f>
        <v>#REF!</v>
      </c>
      <c r="K145" s="39" t="e">
        <f>BASE_CONCILI12[[#This Row],[30/mai]]+BASE_CONCILI12[[#This Row],[RECEBIMENTO]]-BASE_CONCILI12[[#This Row],[TRANSFERÊNCIA]]-BASE_CONCILI12[[#This Row],[CONSUMO REAL]]</f>
        <v>#N/A</v>
      </c>
      <c r="L145" s="7">
        <f>IFERROR(VLOOKUP(BASE_CONCILI12[[#This Row],[CÓD. 
SAIB]],BASE_CONTAG[[LAVRE]:[CONTAGEM FINAL]],7,0),0)</f>
        <v>14102</v>
      </c>
      <c r="M145" s="7">
        <f>IFERROR(SUM(BASE_CONCILI12[[#This Row],[30/jun]]*BASE_CONCILI12[[#This Row],[CUSTO MP (UN)]]),0)</f>
        <v>0</v>
      </c>
      <c r="N145" s="40">
        <f>IFERROR(VLOOKUP(BASE_CONCILI12[[#This Row],[CÓD. 
SAIB]],BASE_CONTAG[],5,0),"")</f>
        <v>14102</v>
      </c>
      <c r="O145" s="7" t="e">
        <f>SUMIF(SISTEMA!#REF!,BASE_CONCILI12[[#This Row],[CÓD. 
SAIB]],SISTEMA!#REF!)</f>
        <v>#REF!</v>
      </c>
      <c r="P145" s="30">
        <f>IFERROR(SUM(BASE_CONCILI12[[#This Row],[SISTEMA]]*BASE_CONCILI12[[#This Row],[CUSTO MP (UN)]]),0)</f>
        <v>0</v>
      </c>
      <c r="Q145" s="46" t="str">
        <f>IFERROR(VLOOKUP(BASE_CONCILI12[[#This Row],[CÓD. 
SAIB]],BASE_DIFERENÇA[],4,0),"0")</f>
        <v>0</v>
      </c>
      <c r="R145" s="75" t="e">
        <f>BASE_CONCILI12[[#This Row],[30/jun]]-BASE_CONCILI12[[#This Row],[SISTEMA]]</f>
        <v>#REF!</v>
      </c>
      <c r="S145" s="47" t="str">
        <f>IFERROR(BASE_CONCILI12[[#This Row],[DIFERENÇA ANTERIOR]]-BASE_CONCILI12[[#This Row],[DIFERENÇA ATUAL]],"-")</f>
        <v>-</v>
      </c>
      <c r="T145" s="48" t="e">
        <f>VLOOKUP(BASE_CONCILI12[[#This Row],[CÓD. 
SAIB]],CUSTO!#REF!,3,0)</f>
        <v>#REF!</v>
      </c>
      <c r="U145" s="48">
        <f>IFERROR(SUM(BASE_CONCILI12[[#This Row],[DIFERENÇA ATUAL]]*BASE_CONCILI12[[#This Row],[CUSTO MP (UN)]]),0)</f>
        <v>0</v>
      </c>
      <c r="V145" s="88" t="str">
        <f>IFERROR(BASE_CONCILI12[[#This Row],[30/jun]]/BASE_CONCILI12[[#This Row],[SISTEMA]],"")</f>
        <v/>
      </c>
      <c r="W145" s="50" t="str">
        <f>IFERROR(BASE_CONCILI12[[#This Row],[DIFERENÇA MÊS]]*BASE_CONCILI12[[#This Row],[CUSTO MP (UN)]],"-")</f>
        <v>-</v>
      </c>
      <c r="X145" s="49" t="s">
        <v>490</v>
      </c>
    </row>
    <row r="146" spans="1:24" x14ac:dyDescent="0.25">
      <c r="A146" s="72">
        <v>32286</v>
      </c>
      <c r="B146" s="72"/>
      <c r="C146" s="2" t="s">
        <v>271</v>
      </c>
      <c r="D146" s="37" t="s">
        <v>278</v>
      </c>
      <c r="E146" s="26" t="e">
        <f>VLOOKUP(BASE_CONCILI12[[#This Row],[CÓD. 
SAIB]],CONT_ANTE!A:D,4,0)</f>
        <v>#N/A</v>
      </c>
      <c r="F146" s="26" t="e">
        <f>SUMIF(#REF!,BASE_CONCILI12[[#This Row],[CÓD. 
SAIB]],#REF!)</f>
        <v>#REF!</v>
      </c>
      <c r="G146" s="26" t="e">
        <f>SUMIF(#REF!,BASE_CONCILI12[[#This Row],[CÓD. 
SAIB]],#REF!)</f>
        <v>#REF!</v>
      </c>
      <c r="H146" s="26" t="e">
        <f>BASE_CONCILI12[[#This Row],[CONSUMO REAL]]-BASE_CONCILI12[[#This Row],[CONSUMO TEORICO]]</f>
        <v>#REF!</v>
      </c>
      <c r="I146" s="26" t="e">
        <f>SUMIF(#REF!,BASE_CONCILI12[[#This Row],[CÓD. 
SAIB]],#REF!)</f>
        <v>#REF!</v>
      </c>
      <c r="J146" s="26" t="e">
        <f>SUMIF(#REF!,BASE_CONCILI12[[#This Row],[CÓD. 
SAIB]],#REF!)</f>
        <v>#REF!</v>
      </c>
      <c r="K146" s="26" t="e">
        <f>BASE_CONCILI12[[#This Row],[30/mai]]+BASE_CONCILI12[[#This Row],[RECEBIMENTO]]-BASE_CONCILI12[[#This Row],[TRANSFERÊNCIA]]-BASE_CONCILI12[[#This Row],[CONSUMO REAL]]</f>
        <v>#N/A</v>
      </c>
      <c r="L146" s="7">
        <f>IFERROR(VLOOKUP(BASE_CONCILI12[[#This Row],[CÓD. 
SAIB]],BASE_CONTAG[[LAVRE]:[CONTAGEM FINAL]],7,0),0)</f>
        <v>3066</v>
      </c>
      <c r="M146" s="7">
        <f>IFERROR(SUM(BASE_CONCILI12[[#This Row],[30/jun]]*BASE_CONCILI12[[#This Row],[CUSTO MP (UN)]]),0)</f>
        <v>0</v>
      </c>
      <c r="N146" s="7">
        <f>IFERROR(VLOOKUP(BASE_CONCILI12[[#This Row],[CÓD. 
SAIB]],BASE_CONTAG[],5,0),"")</f>
        <v>3066</v>
      </c>
      <c r="O146" s="7" t="e">
        <f>SUMIF(SISTEMA!#REF!,BASE_CONCILI12[[#This Row],[CÓD. 
SAIB]],SISTEMA!#REF!)</f>
        <v>#REF!</v>
      </c>
      <c r="P146" s="30">
        <f>IFERROR(SUM(BASE_CONCILI12[[#This Row],[SISTEMA]]*BASE_CONCILI12[[#This Row],[CUSTO MP (UN)]]),0)</f>
        <v>0</v>
      </c>
      <c r="Q146" s="46" t="str">
        <f>IFERROR(VLOOKUP(BASE_CONCILI12[[#This Row],[CÓD. 
SAIB]],BASE_DIFERENÇA[],4,0),"0")</f>
        <v>0</v>
      </c>
      <c r="R146" s="75" t="e">
        <f>BASE_CONCILI12[[#This Row],[30/jun]]-BASE_CONCILI12[[#This Row],[SISTEMA]]</f>
        <v>#REF!</v>
      </c>
      <c r="S146" s="47" t="str">
        <f>IFERROR(BASE_CONCILI12[[#This Row],[DIFERENÇA ANTERIOR]]-BASE_CONCILI12[[#This Row],[DIFERENÇA ATUAL]],"-")</f>
        <v>-</v>
      </c>
      <c r="T146" s="48" t="e">
        <f>VLOOKUP(BASE_CONCILI12[[#This Row],[CÓD. 
SAIB]],CUSTO!#REF!,3,0)</f>
        <v>#REF!</v>
      </c>
      <c r="U146" s="48">
        <f>IFERROR(SUM(BASE_CONCILI12[[#This Row],[DIFERENÇA ATUAL]]*BASE_CONCILI12[[#This Row],[CUSTO MP (UN)]]),0)</f>
        <v>0</v>
      </c>
      <c r="V146" s="86" t="str">
        <f>IFERROR(BASE_CONCILI12[[#This Row],[30/jun]]/BASE_CONCILI12[[#This Row],[SISTEMA]],"")</f>
        <v/>
      </c>
      <c r="W146" s="48" t="str">
        <f>IFERROR(BASE_CONCILI12[[#This Row],[DIFERENÇA MÊS]]*BASE_CONCILI12[[#This Row],[CUSTO MP (UN)]],"-")</f>
        <v>-</v>
      </c>
      <c r="X146" s="49" t="s">
        <v>490</v>
      </c>
    </row>
    <row r="147" spans="1:24" x14ac:dyDescent="0.25">
      <c r="A147" s="72">
        <v>32281</v>
      </c>
      <c r="B147" s="72"/>
      <c r="C147" s="2" t="s">
        <v>266</v>
      </c>
      <c r="D147" s="37" t="s">
        <v>278</v>
      </c>
      <c r="E147" s="26" t="e">
        <f>VLOOKUP(BASE_CONCILI12[[#This Row],[CÓD. 
SAIB]],CONT_ANTE!A:D,4,0)</f>
        <v>#N/A</v>
      </c>
      <c r="F147" s="26" t="e">
        <f>SUMIF(#REF!,BASE_CONCILI12[[#This Row],[CÓD. 
SAIB]],#REF!)</f>
        <v>#REF!</v>
      </c>
      <c r="G147" s="26" t="e">
        <f>SUMIF(#REF!,BASE_CONCILI12[[#This Row],[CÓD. 
SAIB]],#REF!)</f>
        <v>#REF!</v>
      </c>
      <c r="H147" s="26" t="e">
        <f>BASE_CONCILI12[[#This Row],[CONSUMO REAL]]-BASE_CONCILI12[[#This Row],[CONSUMO TEORICO]]</f>
        <v>#REF!</v>
      </c>
      <c r="I147" s="26" t="e">
        <f>SUMIF(#REF!,BASE_CONCILI12[[#This Row],[CÓD. 
SAIB]],#REF!)</f>
        <v>#REF!</v>
      </c>
      <c r="J147" s="26" t="e">
        <f>SUMIF(#REF!,BASE_CONCILI12[[#This Row],[CÓD. 
SAIB]],#REF!)</f>
        <v>#REF!</v>
      </c>
      <c r="K147" s="26" t="e">
        <f>BASE_CONCILI12[[#This Row],[30/mai]]+BASE_CONCILI12[[#This Row],[RECEBIMENTO]]-BASE_CONCILI12[[#This Row],[TRANSFERÊNCIA]]-BASE_CONCILI12[[#This Row],[CONSUMO REAL]]</f>
        <v>#N/A</v>
      </c>
      <c r="L147" s="7">
        <f>IFERROR(VLOOKUP(BASE_CONCILI12[[#This Row],[CÓD. 
SAIB]],BASE_CONTAG[[LAVRE]:[CONTAGEM FINAL]],7,0),0)</f>
        <v>109624</v>
      </c>
      <c r="M147" s="7">
        <f>IFERROR(SUM(BASE_CONCILI12[[#This Row],[30/jun]]*BASE_CONCILI12[[#This Row],[CUSTO MP (UN)]]),0)</f>
        <v>0</v>
      </c>
      <c r="N147" s="7">
        <f>IFERROR(VLOOKUP(BASE_CONCILI12[[#This Row],[CÓD. 
SAIB]],BASE_CONTAG[],5,0),"")</f>
        <v>109624</v>
      </c>
      <c r="O147" s="7" t="e">
        <f>SUMIF(SISTEMA!#REF!,BASE_CONCILI12[[#This Row],[CÓD. 
SAIB]],SISTEMA!#REF!)</f>
        <v>#REF!</v>
      </c>
      <c r="P147" s="30">
        <f>IFERROR(SUM(BASE_CONCILI12[[#This Row],[SISTEMA]]*BASE_CONCILI12[[#This Row],[CUSTO MP (UN)]]),0)</f>
        <v>0</v>
      </c>
      <c r="Q147" s="46" t="str">
        <f>IFERROR(VLOOKUP(BASE_CONCILI12[[#This Row],[CÓD. 
SAIB]],BASE_DIFERENÇA[],4,0),"0")</f>
        <v>0</v>
      </c>
      <c r="R147" s="75" t="e">
        <f>BASE_CONCILI12[[#This Row],[30/jun]]-BASE_CONCILI12[[#This Row],[SISTEMA]]</f>
        <v>#REF!</v>
      </c>
      <c r="S147" s="47" t="str">
        <f>IFERROR(BASE_CONCILI12[[#This Row],[DIFERENÇA ANTERIOR]]-BASE_CONCILI12[[#This Row],[DIFERENÇA ATUAL]],"-")</f>
        <v>-</v>
      </c>
      <c r="T147" s="48" t="e">
        <f>VLOOKUP(BASE_CONCILI12[[#This Row],[CÓD. 
SAIB]],CUSTO!#REF!,3,0)</f>
        <v>#REF!</v>
      </c>
      <c r="U147" s="48">
        <f>IFERROR(SUM(BASE_CONCILI12[[#This Row],[DIFERENÇA ATUAL]]*BASE_CONCILI12[[#This Row],[CUSTO MP (UN)]]),0)</f>
        <v>0</v>
      </c>
      <c r="V147" s="86" t="str">
        <f>IFERROR(BASE_CONCILI12[[#This Row],[30/jun]]/BASE_CONCILI12[[#This Row],[SISTEMA]],"")</f>
        <v/>
      </c>
      <c r="W147" s="48" t="str">
        <f>IFERROR(BASE_CONCILI12[[#This Row],[DIFERENÇA MÊS]]*BASE_CONCILI12[[#This Row],[CUSTO MP (UN)]],"-")</f>
        <v>-</v>
      </c>
      <c r="X147" s="126" t="s">
        <v>490</v>
      </c>
    </row>
    <row r="148" spans="1:24" x14ac:dyDescent="0.25">
      <c r="A148" s="72">
        <v>31776</v>
      </c>
      <c r="B148" s="72"/>
      <c r="C148" s="2" t="s">
        <v>244</v>
      </c>
      <c r="D148" s="37" t="s">
        <v>278</v>
      </c>
      <c r="E148" s="26" t="e">
        <f>VLOOKUP(BASE_CONCILI12[[#This Row],[CÓD. 
SAIB]],CONT_ANTE!A:D,4,0)</f>
        <v>#N/A</v>
      </c>
      <c r="F148" s="26" t="e">
        <f>SUMIF(#REF!,BASE_CONCILI12[[#This Row],[CÓD. 
SAIB]],#REF!)</f>
        <v>#REF!</v>
      </c>
      <c r="G148" s="26" t="e">
        <f>SUMIF(#REF!,BASE_CONCILI12[[#This Row],[CÓD. 
SAIB]],#REF!)</f>
        <v>#REF!</v>
      </c>
      <c r="H148" s="26" t="e">
        <f>BASE_CONCILI12[[#This Row],[CONSUMO REAL]]-BASE_CONCILI12[[#This Row],[CONSUMO TEORICO]]</f>
        <v>#REF!</v>
      </c>
      <c r="I148" s="26" t="e">
        <f>SUMIF(#REF!,BASE_CONCILI12[[#This Row],[CÓD. 
SAIB]],#REF!)</f>
        <v>#REF!</v>
      </c>
      <c r="J148" s="26" t="e">
        <f>SUMIF(#REF!,BASE_CONCILI12[[#This Row],[CÓD. 
SAIB]],#REF!)</f>
        <v>#REF!</v>
      </c>
      <c r="K148" s="26" t="e">
        <f>BASE_CONCILI12[[#This Row],[30/mai]]+BASE_CONCILI12[[#This Row],[RECEBIMENTO]]-BASE_CONCILI12[[#This Row],[TRANSFERÊNCIA]]-BASE_CONCILI12[[#This Row],[CONSUMO REAL]]</f>
        <v>#N/A</v>
      </c>
      <c r="L148" s="7">
        <f>IFERROR(VLOOKUP(BASE_CONCILI12[[#This Row],[CÓD. 
SAIB]],BASE_CONTAG[[LAVRE]:[CONTAGEM FINAL]],7,0),0)</f>
        <v>0</v>
      </c>
      <c r="M148" s="7">
        <f>IFERROR(SUM(BASE_CONCILI12[[#This Row],[30/jun]]*BASE_CONCILI12[[#This Row],[CUSTO MP (UN)]]),0)</f>
        <v>0</v>
      </c>
      <c r="N148" s="7">
        <f>IFERROR(VLOOKUP(BASE_CONCILI12[[#This Row],[CÓD. 
SAIB]],BASE_CONTAG[],5,0),"")</f>
        <v>0</v>
      </c>
      <c r="O148" s="7" t="e">
        <f>SUMIF(SISTEMA!#REF!,BASE_CONCILI12[[#This Row],[CÓD. 
SAIB]],SISTEMA!#REF!)</f>
        <v>#REF!</v>
      </c>
      <c r="P148" s="30">
        <f>IFERROR(SUM(BASE_CONCILI12[[#This Row],[SISTEMA]]*BASE_CONCILI12[[#This Row],[CUSTO MP (UN)]]),0)</f>
        <v>0</v>
      </c>
      <c r="Q148" s="46" t="str">
        <f>IFERROR(VLOOKUP(BASE_CONCILI12[[#This Row],[CÓD. 
SAIB]],BASE_DIFERENÇA[],4,0),"0")</f>
        <v>0</v>
      </c>
      <c r="R148" s="75" t="e">
        <f>BASE_CONCILI12[[#This Row],[30/jun]]-BASE_CONCILI12[[#This Row],[SISTEMA]]</f>
        <v>#REF!</v>
      </c>
      <c r="S148" s="47" t="str">
        <f>IFERROR(BASE_CONCILI12[[#This Row],[DIFERENÇA ANTERIOR]]-BASE_CONCILI12[[#This Row],[DIFERENÇA ATUAL]],"-")</f>
        <v>-</v>
      </c>
      <c r="T148" s="48" t="e">
        <f>VLOOKUP(BASE_CONCILI12[[#This Row],[CÓD. 
SAIB]],CUSTO!#REF!,3,0)</f>
        <v>#REF!</v>
      </c>
      <c r="U148" s="48">
        <f>IFERROR(SUM(BASE_CONCILI12[[#This Row],[DIFERENÇA ATUAL]]*BASE_CONCILI12[[#This Row],[CUSTO MP (UN)]]),0)</f>
        <v>0</v>
      </c>
      <c r="V148" s="86" t="str">
        <f>IFERROR(BASE_CONCILI12[[#This Row],[30/jun]]/BASE_CONCILI12[[#This Row],[SISTEMA]],"")</f>
        <v/>
      </c>
      <c r="W148" s="48" t="str">
        <f>IFERROR(BASE_CONCILI12[[#This Row],[DIFERENÇA MÊS]]*BASE_CONCILI12[[#This Row],[CUSTO MP (UN)]],"-")</f>
        <v>-</v>
      </c>
      <c r="X148" s="49" t="s">
        <v>490</v>
      </c>
    </row>
    <row r="149" spans="1:24" x14ac:dyDescent="0.25">
      <c r="A149" s="72">
        <v>31813</v>
      </c>
      <c r="B149" s="72"/>
      <c r="C149" s="2" t="s">
        <v>364</v>
      </c>
      <c r="D149" s="37" t="s">
        <v>278</v>
      </c>
      <c r="E149" s="26" t="e">
        <f>VLOOKUP(BASE_CONCILI12[[#This Row],[CÓD. 
SAIB]],CONT_ANTE!A:D,4,0)</f>
        <v>#N/A</v>
      </c>
      <c r="F149" s="26" t="e">
        <f>SUMIF(#REF!,BASE_CONCILI12[[#This Row],[CÓD. 
SAIB]],#REF!)</f>
        <v>#REF!</v>
      </c>
      <c r="G149" s="26" t="e">
        <f>SUMIF(#REF!,BASE_CONCILI12[[#This Row],[CÓD. 
SAIB]],#REF!)</f>
        <v>#REF!</v>
      </c>
      <c r="H149" s="26" t="e">
        <f>BASE_CONCILI12[[#This Row],[CONSUMO REAL]]-BASE_CONCILI12[[#This Row],[CONSUMO TEORICO]]</f>
        <v>#REF!</v>
      </c>
      <c r="I149" s="26" t="e">
        <f>SUMIF(#REF!,BASE_CONCILI12[[#This Row],[CÓD. 
SAIB]],#REF!)</f>
        <v>#REF!</v>
      </c>
      <c r="J149" s="26" t="e">
        <f>SUMIF(#REF!,BASE_CONCILI12[[#This Row],[CÓD. 
SAIB]],#REF!)</f>
        <v>#REF!</v>
      </c>
      <c r="K149" s="26" t="e">
        <f>BASE_CONCILI12[[#This Row],[30/mai]]+BASE_CONCILI12[[#This Row],[RECEBIMENTO]]-BASE_CONCILI12[[#This Row],[TRANSFERÊNCIA]]-BASE_CONCILI12[[#This Row],[CONSUMO REAL]]</f>
        <v>#N/A</v>
      </c>
      <c r="L149" s="7">
        <f>IFERROR(VLOOKUP(BASE_CONCILI12[[#This Row],[CÓD. 
SAIB]],BASE_CONTAG[[LAVRE]:[CONTAGEM FINAL]],7,0),0)</f>
        <v>0</v>
      </c>
      <c r="M149" s="7">
        <f>IFERROR(SUM(BASE_CONCILI12[[#This Row],[30/jun]]*BASE_CONCILI12[[#This Row],[CUSTO MP (UN)]]),0)</f>
        <v>0</v>
      </c>
      <c r="N149" s="7">
        <f>IFERROR(VLOOKUP(BASE_CONCILI12[[#This Row],[CÓD. 
SAIB]],BASE_CONTAG[],5,0),"")</f>
        <v>0</v>
      </c>
      <c r="O149" s="7" t="e">
        <f>SUMIF(SISTEMA!#REF!,BASE_CONCILI12[[#This Row],[CÓD. 
SAIB]],SISTEMA!#REF!)</f>
        <v>#REF!</v>
      </c>
      <c r="P149" s="30">
        <f>IFERROR(SUM(BASE_CONCILI12[[#This Row],[SISTEMA]]*BASE_CONCILI12[[#This Row],[CUSTO MP (UN)]]),0)</f>
        <v>0</v>
      </c>
      <c r="Q149" s="46" t="str">
        <f>IFERROR(VLOOKUP(BASE_CONCILI12[[#This Row],[CÓD. 
SAIB]],BASE_DIFERENÇA[],4,0),"0")</f>
        <v>0</v>
      </c>
      <c r="R149" s="75" t="e">
        <f>BASE_CONCILI12[[#This Row],[30/jun]]-BASE_CONCILI12[[#This Row],[SISTEMA]]</f>
        <v>#REF!</v>
      </c>
      <c r="S149" s="47" t="str">
        <f>IFERROR(BASE_CONCILI12[[#This Row],[DIFERENÇA ANTERIOR]]-BASE_CONCILI12[[#This Row],[DIFERENÇA ATUAL]],"-")</f>
        <v>-</v>
      </c>
      <c r="T149" s="48" t="e">
        <f>VLOOKUP(BASE_CONCILI12[[#This Row],[CÓD. 
SAIB]],CUSTO!#REF!,3,0)</f>
        <v>#REF!</v>
      </c>
      <c r="U149" s="48">
        <f>IFERROR(SUM(BASE_CONCILI12[[#This Row],[DIFERENÇA ATUAL]]*BASE_CONCILI12[[#This Row],[CUSTO MP (UN)]]),0)</f>
        <v>0</v>
      </c>
      <c r="V149" s="86" t="str">
        <f>IFERROR(BASE_CONCILI12[[#This Row],[30/jun]]/BASE_CONCILI12[[#This Row],[SISTEMA]],"")</f>
        <v/>
      </c>
      <c r="W149" s="48" t="str">
        <f>IFERROR(BASE_CONCILI12[[#This Row],[DIFERENÇA MÊS]]*BASE_CONCILI12[[#This Row],[CUSTO MP (UN)]],"-")</f>
        <v>-</v>
      </c>
      <c r="X149" s="49" t="s">
        <v>490</v>
      </c>
    </row>
    <row r="150" spans="1:24" x14ac:dyDescent="0.25">
      <c r="A150" s="72">
        <v>31200</v>
      </c>
      <c r="B150" s="72"/>
      <c r="C150" s="2" t="s">
        <v>264</v>
      </c>
      <c r="D150" s="37" t="s">
        <v>278</v>
      </c>
      <c r="E150" s="26" t="e">
        <f>VLOOKUP(BASE_CONCILI12[[#This Row],[CÓD. 
SAIB]],CONT_ANTE!A:D,4,0)</f>
        <v>#N/A</v>
      </c>
      <c r="F150" s="26" t="e">
        <f>SUMIF(#REF!,BASE_CONCILI12[[#This Row],[CÓD. 
SAIB]],#REF!)</f>
        <v>#REF!</v>
      </c>
      <c r="G150" s="26" t="e">
        <f>SUMIF(#REF!,BASE_CONCILI12[[#This Row],[CÓD. 
SAIB]],#REF!)</f>
        <v>#REF!</v>
      </c>
      <c r="H150" s="26" t="e">
        <f>BASE_CONCILI12[[#This Row],[CONSUMO REAL]]-BASE_CONCILI12[[#This Row],[CONSUMO TEORICO]]</f>
        <v>#REF!</v>
      </c>
      <c r="I150" s="26" t="e">
        <f>SUMIF(#REF!,BASE_CONCILI12[[#This Row],[CÓD. 
SAIB]],#REF!)</f>
        <v>#REF!</v>
      </c>
      <c r="J150" s="26" t="e">
        <f>SUMIF(#REF!,BASE_CONCILI12[[#This Row],[CÓD. 
SAIB]],#REF!)</f>
        <v>#REF!</v>
      </c>
      <c r="K150" s="26" t="e">
        <f>BASE_CONCILI12[[#This Row],[30/mai]]+BASE_CONCILI12[[#This Row],[RECEBIMENTO]]-BASE_CONCILI12[[#This Row],[TRANSFERÊNCIA]]-BASE_CONCILI12[[#This Row],[CONSUMO REAL]]</f>
        <v>#N/A</v>
      </c>
      <c r="L150" s="7">
        <f>IFERROR(VLOOKUP(BASE_CONCILI12[[#This Row],[CÓD. 
SAIB]],BASE_CONTAG[[LAVRE]:[CONTAGEM FINAL]],7,0),0)</f>
        <v>85961</v>
      </c>
      <c r="M150" s="7">
        <f>IFERROR(SUM(BASE_CONCILI12[[#This Row],[30/jun]]*BASE_CONCILI12[[#This Row],[CUSTO MP (UN)]]),0)</f>
        <v>0</v>
      </c>
      <c r="N150" s="7">
        <f>IFERROR(VLOOKUP(BASE_CONCILI12[[#This Row],[CÓD. 
SAIB]],BASE_CONTAG[],5,0),"")</f>
        <v>85961</v>
      </c>
      <c r="O150" s="7" t="e">
        <f>SUMIF(SISTEMA!#REF!,BASE_CONCILI12[[#This Row],[CÓD. 
SAIB]],SISTEMA!#REF!)</f>
        <v>#REF!</v>
      </c>
      <c r="P150" s="30">
        <f>IFERROR(SUM(BASE_CONCILI12[[#This Row],[SISTEMA]]*BASE_CONCILI12[[#This Row],[CUSTO MP (UN)]]),0)</f>
        <v>0</v>
      </c>
      <c r="Q150" s="46" t="str">
        <f>IFERROR(VLOOKUP(BASE_CONCILI12[[#This Row],[CÓD. 
SAIB]],BASE_DIFERENÇA[],4,0),"0")</f>
        <v>0</v>
      </c>
      <c r="R150" s="75" t="e">
        <f>BASE_CONCILI12[[#This Row],[30/jun]]-BASE_CONCILI12[[#This Row],[SISTEMA]]</f>
        <v>#REF!</v>
      </c>
      <c r="S150" s="47" t="str">
        <f>IFERROR(BASE_CONCILI12[[#This Row],[DIFERENÇA ANTERIOR]]-BASE_CONCILI12[[#This Row],[DIFERENÇA ATUAL]],"-")</f>
        <v>-</v>
      </c>
      <c r="T150" s="48" t="e">
        <f>VLOOKUP(BASE_CONCILI12[[#This Row],[CÓD. 
SAIB]],CUSTO!#REF!,3,0)</f>
        <v>#REF!</v>
      </c>
      <c r="U150" s="48">
        <f>IFERROR(SUM(BASE_CONCILI12[[#This Row],[DIFERENÇA ATUAL]]*BASE_CONCILI12[[#This Row],[CUSTO MP (UN)]]),0)</f>
        <v>0</v>
      </c>
      <c r="V150" s="86" t="str">
        <f>IFERROR(BASE_CONCILI12[[#This Row],[30/jun]]/BASE_CONCILI12[[#This Row],[SISTEMA]],"")</f>
        <v/>
      </c>
      <c r="W150" s="48" t="str">
        <f>IFERROR(BASE_CONCILI12[[#This Row],[DIFERENÇA MÊS]]*BASE_CONCILI12[[#This Row],[CUSTO MP (UN)]],"-")</f>
        <v>-</v>
      </c>
      <c r="X150" s="49" t="s">
        <v>490</v>
      </c>
    </row>
    <row r="151" spans="1:24" x14ac:dyDescent="0.25">
      <c r="A151" s="72">
        <v>31374</v>
      </c>
      <c r="B151" s="72"/>
      <c r="C151" s="2" t="s">
        <v>253</v>
      </c>
      <c r="D151" s="37" t="s">
        <v>278</v>
      </c>
      <c r="E151" s="26" t="e">
        <f>VLOOKUP(BASE_CONCILI12[[#This Row],[CÓD. 
SAIB]],CONT_ANTE!A:D,4,0)</f>
        <v>#N/A</v>
      </c>
      <c r="F151" s="26" t="e">
        <f>SUMIF(#REF!,BASE_CONCILI12[[#This Row],[CÓD. 
SAIB]],#REF!)</f>
        <v>#REF!</v>
      </c>
      <c r="G151" s="26" t="e">
        <f>SUMIF(#REF!,BASE_CONCILI12[[#This Row],[CÓD. 
SAIB]],#REF!)</f>
        <v>#REF!</v>
      </c>
      <c r="H151" s="26" t="e">
        <f>BASE_CONCILI12[[#This Row],[CONSUMO REAL]]-BASE_CONCILI12[[#This Row],[CONSUMO TEORICO]]</f>
        <v>#REF!</v>
      </c>
      <c r="I151" s="26" t="e">
        <f>SUMIF(#REF!,BASE_CONCILI12[[#This Row],[CÓD. 
SAIB]],#REF!)</f>
        <v>#REF!</v>
      </c>
      <c r="J151" s="26" t="e">
        <f>SUMIF(#REF!,BASE_CONCILI12[[#This Row],[CÓD. 
SAIB]],#REF!)</f>
        <v>#REF!</v>
      </c>
      <c r="K151" s="26" t="e">
        <f>BASE_CONCILI12[[#This Row],[30/mai]]+BASE_CONCILI12[[#This Row],[RECEBIMENTO]]-BASE_CONCILI12[[#This Row],[TRANSFERÊNCIA]]-BASE_CONCILI12[[#This Row],[CONSUMO REAL]]</f>
        <v>#N/A</v>
      </c>
      <c r="L151" s="7">
        <f>IFERROR(VLOOKUP(BASE_CONCILI12[[#This Row],[CÓD. 
SAIB]],BASE_CONTAG[[LAVRE]:[CONTAGEM FINAL]],7,0),0)</f>
        <v>0</v>
      </c>
      <c r="M151" s="7">
        <f>IFERROR(SUM(BASE_CONCILI12[[#This Row],[30/jun]]*BASE_CONCILI12[[#This Row],[CUSTO MP (UN)]]),0)</f>
        <v>0</v>
      </c>
      <c r="N151" s="7">
        <f>IFERROR(VLOOKUP(BASE_CONCILI12[[#This Row],[CÓD. 
SAIB]],BASE_CONTAG[],5,0),"")</f>
        <v>0</v>
      </c>
      <c r="O151" s="7" t="e">
        <f>SUMIF(SISTEMA!#REF!,BASE_CONCILI12[[#This Row],[CÓD. 
SAIB]],SISTEMA!#REF!)</f>
        <v>#REF!</v>
      </c>
      <c r="P151" s="30">
        <f>IFERROR(SUM(BASE_CONCILI12[[#This Row],[SISTEMA]]*BASE_CONCILI12[[#This Row],[CUSTO MP (UN)]]),0)</f>
        <v>0</v>
      </c>
      <c r="Q151" s="46" t="str">
        <f>IFERROR(VLOOKUP(BASE_CONCILI12[[#This Row],[CÓD. 
SAIB]],BASE_DIFERENÇA[],4,0),"0")</f>
        <v>0</v>
      </c>
      <c r="R151" s="75" t="e">
        <f>BASE_CONCILI12[[#This Row],[30/jun]]-BASE_CONCILI12[[#This Row],[SISTEMA]]</f>
        <v>#REF!</v>
      </c>
      <c r="S151" s="47" t="str">
        <f>IFERROR(BASE_CONCILI12[[#This Row],[DIFERENÇA ANTERIOR]]-BASE_CONCILI12[[#This Row],[DIFERENÇA ATUAL]],"-")</f>
        <v>-</v>
      </c>
      <c r="T151" s="48" t="e">
        <f>VLOOKUP(BASE_CONCILI12[[#This Row],[CÓD. 
SAIB]],CUSTO!#REF!,3,0)</f>
        <v>#REF!</v>
      </c>
      <c r="U151" s="48">
        <f>IFERROR(SUM(BASE_CONCILI12[[#This Row],[DIFERENÇA ATUAL]]*BASE_CONCILI12[[#This Row],[CUSTO MP (UN)]]),0)</f>
        <v>0</v>
      </c>
      <c r="V151" s="86" t="str">
        <f>IFERROR(BASE_CONCILI12[[#This Row],[30/jun]]/BASE_CONCILI12[[#This Row],[SISTEMA]],"")</f>
        <v/>
      </c>
      <c r="W151" s="48" t="str">
        <f>IFERROR(BASE_CONCILI12[[#This Row],[DIFERENÇA MÊS]]*BASE_CONCILI12[[#This Row],[CUSTO MP (UN)]],"-")</f>
        <v>-</v>
      </c>
      <c r="X151" s="49" t="s">
        <v>490</v>
      </c>
    </row>
    <row r="152" spans="1:24" x14ac:dyDescent="0.25">
      <c r="A152" s="72">
        <v>31372</v>
      </c>
      <c r="B152" s="72"/>
      <c r="C152" s="2" t="s">
        <v>252</v>
      </c>
      <c r="D152" s="37" t="s">
        <v>278</v>
      </c>
      <c r="E152" s="26" t="e">
        <f>VLOOKUP(BASE_CONCILI12[[#This Row],[CÓD. 
SAIB]],CONT_ANTE!A:D,4,0)</f>
        <v>#N/A</v>
      </c>
      <c r="F152" s="26" t="e">
        <f>SUMIF(#REF!,BASE_CONCILI12[[#This Row],[CÓD. 
SAIB]],#REF!)</f>
        <v>#REF!</v>
      </c>
      <c r="G152" s="26" t="e">
        <f>SUMIF(#REF!,BASE_CONCILI12[[#This Row],[CÓD. 
SAIB]],#REF!)</f>
        <v>#REF!</v>
      </c>
      <c r="H152" s="26" t="e">
        <f>BASE_CONCILI12[[#This Row],[CONSUMO REAL]]-BASE_CONCILI12[[#This Row],[CONSUMO TEORICO]]</f>
        <v>#REF!</v>
      </c>
      <c r="I152" s="26" t="e">
        <f>SUMIF(#REF!,BASE_CONCILI12[[#This Row],[CÓD. 
SAIB]],#REF!)</f>
        <v>#REF!</v>
      </c>
      <c r="J152" s="26" t="e">
        <f>SUMIF(#REF!,BASE_CONCILI12[[#This Row],[CÓD. 
SAIB]],#REF!)</f>
        <v>#REF!</v>
      </c>
      <c r="K152" s="26" t="e">
        <f>BASE_CONCILI12[[#This Row],[30/mai]]+BASE_CONCILI12[[#This Row],[RECEBIMENTO]]-BASE_CONCILI12[[#This Row],[TRANSFERÊNCIA]]-BASE_CONCILI12[[#This Row],[CONSUMO REAL]]</f>
        <v>#N/A</v>
      </c>
      <c r="L152" s="7">
        <f>IFERROR(VLOOKUP(BASE_CONCILI12[[#This Row],[CÓD. 
SAIB]],BASE_CONTAG[[LAVRE]:[CONTAGEM FINAL]],7,0),0)</f>
        <v>0</v>
      </c>
      <c r="M152" s="7">
        <f>IFERROR(SUM(BASE_CONCILI12[[#This Row],[30/jun]]*BASE_CONCILI12[[#This Row],[CUSTO MP (UN)]]),0)</f>
        <v>0</v>
      </c>
      <c r="N152" s="7">
        <f>IFERROR(VLOOKUP(BASE_CONCILI12[[#This Row],[CÓD. 
SAIB]],BASE_CONTAG[],5,0),"")</f>
        <v>0</v>
      </c>
      <c r="O152" s="7" t="e">
        <f>SUMIF(SISTEMA!#REF!,BASE_CONCILI12[[#This Row],[CÓD. 
SAIB]],SISTEMA!#REF!)</f>
        <v>#REF!</v>
      </c>
      <c r="P152" s="30">
        <f>IFERROR(SUM(BASE_CONCILI12[[#This Row],[SISTEMA]]*BASE_CONCILI12[[#This Row],[CUSTO MP (UN)]]),0)</f>
        <v>0</v>
      </c>
      <c r="Q152" s="46" t="str">
        <f>IFERROR(VLOOKUP(BASE_CONCILI12[[#This Row],[CÓD. 
SAIB]],BASE_DIFERENÇA[],4,0),"0")</f>
        <v>0</v>
      </c>
      <c r="R152" s="75" t="e">
        <f>BASE_CONCILI12[[#This Row],[30/jun]]-BASE_CONCILI12[[#This Row],[SISTEMA]]</f>
        <v>#REF!</v>
      </c>
      <c r="S152" s="47" t="str">
        <f>IFERROR(BASE_CONCILI12[[#This Row],[DIFERENÇA ANTERIOR]]-BASE_CONCILI12[[#This Row],[DIFERENÇA ATUAL]],"-")</f>
        <v>-</v>
      </c>
      <c r="T152" s="48" t="e">
        <f>VLOOKUP(BASE_CONCILI12[[#This Row],[CÓD. 
SAIB]],CUSTO!#REF!,3,0)</f>
        <v>#REF!</v>
      </c>
      <c r="U152" s="48">
        <f>IFERROR(SUM(BASE_CONCILI12[[#This Row],[DIFERENÇA ATUAL]]*BASE_CONCILI12[[#This Row],[CUSTO MP (UN)]]),0)</f>
        <v>0</v>
      </c>
      <c r="V152" s="86" t="str">
        <f>IFERROR(BASE_CONCILI12[[#This Row],[30/jun]]/BASE_CONCILI12[[#This Row],[SISTEMA]],"")</f>
        <v/>
      </c>
      <c r="W152" s="48" t="str">
        <f>IFERROR(BASE_CONCILI12[[#This Row],[DIFERENÇA MÊS]]*BASE_CONCILI12[[#This Row],[CUSTO MP (UN)]],"-")</f>
        <v>-</v>
      </c>
      <c r="X152" s="49" t="s">
        <v>490</v>
      </c>
    </row>
    <row r="153" spans="1:24" x14ac:dyDescent="0.25">
      <c r="A153" s="72">
        <v>31371</v>
      </c>
      <c r="B153" s="72"/>
      <c r="C153" s="2" t="s">
        <v>323</v>
      </c>
      <c r="D153" s="37" t="s">
        <v>278</v>
      </c>
      <c r="E153" s="26" t="e">
        <f>VLOOKUP(BASE_CONCILI12[[#This Row],[CÓD. 
SAIB]],CONT_ANTE!A:D,4,0)</f>
        <v>#N/A</v>
      </c>
      <c r="F153" s="26" t="e">
        <f>SUMIF(#REF!,BASE_CONCILI12[[#This Row],[CÓD. 
SAIB]],#REF!)</f>
        <v>#REF!</v>
      </c>
      <c r="G153" s="26" t="e">
        <f>SUMIF(#REF!,BASE_CONCILI12[[#This Row],[CÓD. 
SAIB]],#REF!)</f>
        <v>#REF!</v>
      </c>
      <c r="H153" s="26" t="e">
        <f>BASE_CONCILI12[[#This Row],[CONSUMO REAL]]-BASE_CONCILI12[[#This Row],[CONSUMO TEORICO]]</f>
        <v>#REF!</v>
      </c>
      <c r="I153" s="26" t="e">
        <f>SUMIF(#REF!,BASE_CONCILI12[[#This Row],[CÓD. 
SAIB]],#REF!)</f>
        <v>#REF!</v>
      </c>
      <c r="J153" s="26" t="e">
        <f>SUMIF(#REF!,BASE_CONCILI12[[#This Row],[CÓD. 
SAIB]],#REF!)</f>
        <v>#REF!</v>
      </c>
      <c r="K153" s="26" t="e">
        <f>BASE_CONCILI12[[#This Row],[30/mai]]+BASE_CONCILI12[[#This Row],[RECEBIMENTO]]-BASE_CONCILI12[[#This Row],[TRANSFERÊNCIA]]-BASE_CONCILI12[[#This Row],[CONSUMO REAL]]</f>
        <v>#N/A</v>
      </c>
      <c r="L153" s="7">
        <f>IFERROR(VLOOKUP(BASE_CONCILI12[[#This Row],[CÓD. 
SAIB]],BASE_CONTAG[[LAVRE]:[CONTAGEM FINAL]],7,0),0)</f>
        <v>233674</v>
      </c>
      <c r="M153" s="7">
        <f>IFERROR(SUM(BASE_CONCILI12[[#This Row],[30/jun]]*BASE_CONCILI12[[#This Row],[CUSTO MP (UN)]]),0)</f>
        <v>0</v>
      </c>
      <c r="N153" s="7">
        <f>IFERROR(VLOOKUP(BASE_CONCILI12[[#This Row],[CÓD. 
SAIB]],BASE_CONTAG[],5,0),"")</f>
        <v>233674</v>
      </c>
      <c r="O153" s="7" t="e">
        <f>SUMIF(SISTEMA!#REF!,BASE_CONCILI12[[#This Row],[CÓD. 
SAIB]],SISTEMA!#REF!)</f>
        <v>#REF!</v>
      </c>
      <c r="P153" s="30">
        <f>IFERROR(SUM(BASE_CONCILI12[[#This Row],[SISTEMA]]*BASE_CONCILI12[[#This Row],[CUSTO MP (UN)]]),0)</f>
        <v>0</v>
      </c>
      <c r="Q153" s="46" t="str">
        <f>IFERROR(VLOOKUP(BASE_CONCILI12[[#This Row],[CÓD. 
SAIB]],BASE_DIFERENÇA[],4,0),"0")</f>
        <v>0</v>
      </c>
      <c r="R153" s="75" t="e">
        <f>BASE_CONCILI12[[#This Row],[30/jun]]-BASE_CONCILI12[[#This Row],[SISTEMA]]</f>
        <v>#REF!</v>
      </c>
      <c r="S153" s="47" t="str">
        <f>IFERROR(BASE_CONCILI12[[#This Row],[DIFERENÇA ANTERIOR]]-BASE_CONCILI12[[#This Row],[DIFERENÇA ATUAL]],"-")</f>
        <v>-</v>
      </c>
      <c r="T153" s="48" t="e">
        <f>VLOOKUP(BASE_CONCILI12[[#This Row],[CÓD. 
SAIB]],CUSTO!#REF!,3,0)</f>
        <v>#REF!</v>
      </c>
      <c r="U153" s="48">
        <f>IFERROR(SUM(BASE_CONCILI12[[#This Row],[DIFERENÇA ATUAL]]*BASE_CONCILI12[[#This Row],[CUSTO MP (UN)]]),0)</f>
        <v>0</v>
      </c>
      <c r="V153" s="86" t="str">
        <f>IFERROR(BASE_CONCILI12[[#This Row],[30/jun]]/BASE_CONCILI12[[#This Row],[SISTEMA]],"")</f>
        <v/>
      </c>
      <c r="W153" s="48" t="str">
        <f>IFERROR(BASE_CONCILI12[[#This Row],[DIFERENÇA MÊS]]*BASE_CONCILI12[[#This Row],[CUSTO MP (UN)]],"-")</f>
        <v>-</v>
      </c>
      <c r="X153" s="49" t="s">
        <v>490</v>
      </c>
    </row>
    <row r="154" spans="1:24" x14ac:dyDescent="0.25">
      <c r="A154" s="72">
        <v>31381</v>
      </c>
      <c r="B154" s="72"/>
      <c r="C154" s="2" t="s">
        <v>258</v>
      </c>
      <c r="D154" s="37" t="s">
        <v>278</v>
      </c>
      <c r="E154" s="26" t="e">
        <f>VLOOKUP(BASE_CONCILI12[[#This Row],[CÓD. 
SAIB]],CONT_ANTE!A:D,4,0)</f>
        <v>#N/A</v>
      </c>
      <c r="F154" s="26" t="e">
        <f>SUMIF(#REF!,BASE_CONCILI12[[#This Row],[CÓD. 
SAIB]],#REF!)</f>
        <v>#REF!</v>
      </c>
      <c r="G154" s="26" t="e">
        <f>SUMIF(#REF!,BASE_CONCILI12[[#This Row],[CÓD. 
SAIB]],#REF!)</f>
        <v>#REF!</v>
      </c>
      <c r="H154" s="26" t="e">
        <f>BASE_CONCILI12[[#This Row],[CONSUMO REAL]]-BASE_CONCILI12[[#This Row],[CONSUMO TEORICO]]</f>
        <v>#REF!</v>
      </c>
      <c r="I154" s="26" t="e">
        <f>SUMIF(#REF!,BASE_CONCILI12[[#This Row],[CÓD. 
SAIB]],#REF!)</f>
        <v>#REF!</v>
      </c>
      <c r="J154" s="26" t="e">
        <f>SUMIF(#REF!,BASE_CONCILI12[[#This Row],[CÓD. 
SAIB]],#REF!)</f>
        <v>#REF!</v>
      </c>
      <c r="K154" s="26" t="e">
        <f>BASE_CONCILI12[[#This Row],[30/mai]]+BASE_CONCILI12[[#This Row],[RECEBIMENTO]]-BASE_CONCILI12[[#This Row],[TRANSFERÊNCIA]]-BASE_CONCILI12[[#This Row],[CONSUMO REAL]]</f>
        <v>#N/A</v>
      </c>
      <c r="L154" s="7">
        <f>IFERROR(VLOOKUP(BASE_CONCILI12[[#This Row],[CÓD. 
SAIB]],BASE_CONTAG[[LAVRE]:[CONTAGEM FINAL]],7,0),0)</f>
        <v>0</v>
      </c>
      <c r="M154" s="7">
        <f>IFERROR(SUM(BASE_CONCILI12[[#This Row],[30/jun]]*BASE_CONCILI12[[#This Row],[CUSTO MP (UN)]]),0)</f>
        <v>0</v>
      </c>
      <c r="N154" s="7">
        <f>IFERROR(VLOOKUP(BASE_CONCILI12[[#This Row],[CÓD. 
SAIB]],BASE_CONTAG[],5,0),"")</f>
        <v>0</v>
      </c>
      <c r="O154" s="7" t="e">
        <f>SUMIF(SISTEMA!#REF!,BASE_CONCILI12[[#This Row],[CÓD. 
SAIB]],SISTEMA!#REF!)</f>
        <v>#REF!</v>
      </c>
      <c r="P154" s="30">
        <f>IFERROR(SUM(BASE_CONCILI12[[#This Row],[SISTEMA]]*BASE_CONCILI12[[#This Row],[CUSTO MP (UN)]]),0)</f>
        <v>0</v>
      </c>
      <c r="Q154" s="46" t="str">
        <f>IFERROR(VLOOKUP(BASE_CONCILI12[[#This Row],[CÓD. 
SAIB]],BASE_DIFERENÇA[],4,0),"0")</f>
        <v>0</v>
      </c>
      <c r="R154" s="75" t="e">
        <f>BASE_CONCILI12[[#This Row],[30/jun]]-BASE_CONCILI12[[#This Row],[SISTEMA]]</f>
        <v>#REF!</v>
      </c>
      <c r="S154" s="47" t="str">
        <f>IFERROR(BASE_CONCILI12[[#This Row],[DIFERENÇA ANTERIOR]]-BASE_CONCILI12[[#This Row],[DIFERENÇA ATUAL]],"-")</f>
        <v>-</v>
      </c>
      <c r="T154" s="48">
        <v>0</v>
      </c>
      <c r="U154" s="48">
        <f>IFERROR(SUM(BASE_CONCILI12[[#This Row],[DIFERENÇA ATUAL]]*BASE_CONCILI12[[#This Row],[CUSTO MP (UN)]]),0)</f>
        <v>0</v>
      </c>
      <c r="V154" s="86" t="str">
        <f>IFERROR(BASE_CONCILI12[[#This Row],[30/jun]]/BASE_CONCILI12[[#This Row],[SISTEMA]],"")</f>
        <v/>
      </c>
      <c r="W154" s="48" t="str">
        <f>IFERROR(BASE_CONCILI12[[#This Row],[DIFERENÇA MÊS]]*BASE_CONCILI12[[#This Row],[CUSTO MP (UN)]],"-")</f>
        <v>-</v>
      </c>
      <c r="X154" s="49" t="s">
        <v>516</v>
      </c>
    </row>
    <row r="155" spans="1:24" x14ac:dyDescent="0.25">
      <c r="A155" s="72">
        <v>31392</v>
      </c>
      <c r="B155" s="72"/>
      <c r="C155" s="2" t="s">
        <v>262</v>
      </c>
      <c r="D155" s="37" t="s">
        <v>278</v>
      </c>
      <c r="E155" s="26" t="e">
        <f>VLOOKUP(BASE_CONCILI12[[#This Row],[CÓD. 
SAIB]],CONT_ANTE!A:D,4,0)</f>
        <v>#N/A</v>
      </c>
      <c r="F155" s="26" t="e">
        <f>SUMIF(#REF!,BASE_CONCILI12[[#This Row],[CÓD. 
SAIB]],#REF!)</f>
        <v>#REF!</v>
      </c>
      <c r="G155" s="26" t="e">
        <f>SUMIF(#REF!,BASE_CONCILI12[[#This Row],[CÓD. 
SAIB]],#REF!)</f>
        <v>#REF!</v>
      </c>
      <c r="H155" s="26" t="e">
        <f>BASE_CONCILI12[[#This Row],[CONSUMO REAL]]-BASE_CONCILI12[[#This Row],[CONSUMO TEORICO]]</f>
        <v>#REF!</v>
      </c>
      <c r="I155" s="26" t="e">
        <f>SUMIF(#REF!,BASE_CONCILI12[[#This Row],[CÓD. 
SAIB]],#REF!)</f>
        <v>#REF!</v>
      </c>
      <c r="J155" s="26" t="e">
        <f>SUMIF(#REF!,BASE_CONCILI12[[#This Row],[CÓD. 
SAIB]],#REF!)</f>
        <v>#REF!</v>
      </c>
      <c r="K155" s="26" t="e">
        <f>BASE_CONCILI12[[#This Row],[30/mai]]+BASE_CONCILI12[[#This Row],[RECEBIMENTO]]-BASE_CONCILI12[[#This Row],[TRANSFERÊNCIA]]-BASE_CONCILI12[[#This Row],[CONSUMO REAL]]</f>
        <v>#N/A</v>
      </c>
      <c r="L155" s="7">
        <f>IFERROR(VLOOKUP(BASE_CONCILI12[[#This Row],[CÓD. 
SAIB]],BASE_CONTAG[[LAVRE]:[CONTAGEM FINAL]],7,0),0)</f>
        <v>0</v>
      </c>
      <c r="M155" s="7">
        <f>IFERROR(SUM(BASE_CONCILI12[[#This Row],[30/jun]]*BASE_CONCILI12[[#This Row],[CUSTO MP (UN)]]),0)</f>
        <v>0</v>
      </c>
      <c r="N155" s="7" t="str">
        <f>IFERROR(VLOOKUP(BASE_CONCILI12[[#This Row],[CÓD. 
SAIB]],BASE_CONTAG[],5,0),"")</f>
        <v/>
      </c>
      <c r="O155" s="7" t="e">
        <f>SUMIF(SISTEMA!#REF!,BASE_CONCILI12[[#This Row],[CÓD. 
SAIB]],SISTEMA!#REF!)</f>
        <v>#REF!</v>
      </c>
      <c r="P155" s="30">
        <f>IFERROR(SUM(BASE_CONCILI12[[#This Row],[SISTEMA]]*BASE_CONCILI12[[#This Row],[CUSTO MP (UN)]]),0)</f>
        <v>0</v>
      </c>
      <c r="Q155" s="46" t="str">
        <f>IFERROR(VLOOKUP(BASE_CONCILI12[[#This Row],[CÓD. 
SAIB]],BASE_DIFERENÇA[],4,0),"0")</f>
        <v>0</v>
      </c>
      <c r="R155" s="75" t="e">
        <f>BASE_CONCILI12[[#This Row],[30/jun]]-BASE_CONCILI12[[#This Row],[SISTEMA]]</f>
        <v>#REF!</v>
      </c>
      <c r="S155" s="47" t="str">
        <f>IFERROR(BASE_CONCILI12[[#This Row],[DIFERENÇA ANTERIOR]]-BASE_CONCILI12[[#This Row],[DIFERENÇA ATUAL]],"-")</f>
        <v>-</v>
      </c>
      <c r="T155" s="48">
        <v>0</v>
      </c>
      <c r="U155" s="48">
        <f>IFERROR(SUM(BASE_CONCILI12[[#This Row],[DIFERENÇA ATUAL]]*BASE_CONCILI12[[#This Row],[CUSTO MP (UN)]]),0)</f>
        <v>0</v>
      </c>
      <c r="V155" s="86" t="str">
        <f>IFERROR(BASE_CONCILI12[[#This Row],[30/jun]]/BASE_CONCILI12[[#This Row],[SISTEMA]],"")</f>
        <v/>
      </c>
      <c r="W155" s="48" t="str">
        <f>IFERROR(BASE_CONCILI12[[#This Row],[DIFERENÇA MÊS]]*BASE_CONCILI12[[#This Row],[CUSTO MP (UN)]],"-")</f>
        <v>-</v>
      </c>
      <c r="X155" s="49" t="s">
        <v>490</v>
      </c>
    </row>
    <row r="156" spans="1:24" x14ac:dyDescent="0.25">
      <c r="A156" s="72">
        <v>31376</v>
      </c>
      <c r="B156" s="72"/>
      <c r="C156" s="2" t="s">
        <v>324</v>
      </c>
      <c r="D156" s="37" t="s">
        <v>278</v>
      </c>
      <c r="E156" s="26" t="e">
        <f>VLOOKUP(BASE_CONCILI12[[#This Row],[CÓD. 
SAIB]],CONT_ANTE!A:D,4,0)</f>
        <v>#N/A</v>
      </c>
      <c r="F156" s="26" t="e">
        <f>SUMIF(#REF!,BASE_CONCILI12[[#This Row],[CÓD. 
SAIB]],#REF!)</f>
        <v>#REF!</v>
      </c>
      <c r="G156" s="26" t="e">
        <f>SUMIF(#REF!,BASE_CONCILI12[[#This Row],[CÓD. 
SAIB]],#REF!)</f>
        <v>#REF!</v>
      </c>
      <c r="H156" s="26" t="e">
        <f>BASE_CONCILI12[[#This Row],[CONSUMO REAL]]-BASE_CONCILI12[[#This Row],[CONSUMO TEORICO]]</f>
        <v>#REF!</v>
      </c>
      <c r="I156" s="26" t="e">
        <f>SUMIF(#REF!,BASE_CONCILI12[[#This Row],[CÓD. 
SAIB]],#REF!)</f>
        <v>#REF!</v>
      </c>
      <c r="J156" s="26" t="e">
        <f>SUMIF(#REF!,BASE_CONCILI12[[#This Row],[CÓD. 
SAIB]],#REF!)</f>
        <v>#REF!</v>
      </c>
      <c r="K156" s="26" t="e">
        <f>BASE_CONCILI12[[#This Row],[30/mai]]+BASE_CONCILI12[[#This Row],[RECEBIMENTO]]-BASE_CONCILI12[[#This Row],[TRANSFERÊNCIA]]-BASE_CONCILI12[[#This Row],[CONSUMO REAL]]</f>
        <v>#N/A</v>
      </c>
      <c r="L156" s="7">
        <f>IFERROR(VLOOKUP(BASE_CONCILI12[[#This Row],[CÓD. 
SAIB]],BASE_CONTAG[[LAVRE]:[CONTAGEM FINAL]],7,0),0)</f>
        <v>0</v>
      </c>
      <c r="M156" s="7">
        <f>IFERROR(SUM(BASE_CONCILI12[[#This Row],[30/jun]]*BASE_CONCILI12[[#This Row],[CUSTO MP (UN)]]),0)</f>
        <v>0</v>
      </c>
      <c r="N156" s="7">
        <f>IFERROR(VLOOKUP(BASE_CONCILI12[[#This Row],[CÓD. 
SAIB]],BASE_CONTAG[],5,0),"")</f>
        <v>0</v>
      </c>
      <c r="O156" s="7" t="e">
        <f>SUMIF(SISTEMA!#REF!,BASE_CONCILI12[[#This Row],[CÓD. 
SAIB]],SISTEMA!#REF!)</f>
        <v>#REF!</v>
      </c>
      <c r="P156" s="30">
        <f>IFERROR(SUM(BASE_CONCILI12[[#This Row],[SISTEMA]]*BASE_CONCILI12[[#This Row],[CUSTO MP (UN)]]),0)</f>
        <v>0</v>
      </c>
      <c r="Q156" s="46" t="str">
        <f>IFERROR(VLOOKUP(BASE_CONCILI12[[#This Row],[CÓD. 
SAIB]],BASE_DIFERENÇA[],4,0),"0")</f>
        <v>0</v>
      </c>
      <c r="R156" s="75" t="e">
        <f>BASE_CONCILI12[[#This Row],[30/jun]]-BASE_CONCILI12[[#This Row],[SISTEMA]]</f>
        <v>#REF!</v>
      </c>
      <c r="S156" s="47" t="str">
        <f>IFERROR(BASE_CONCILI12[[#This Row],[DIFERENÇA ANTERIOR]]-BASE_CONCILI12[[#This Row],[DIFERENÇA ATUAL]],"-")</f>
        <v>-</v>
      </c>
      <c r="T156" s="48" t="e">
        <f>VLOOKUP(BASE_CONCILI12[[#This Row],[CÓD. 
SAIB]],CUSTO!#REF!,3,0)</f>
        <v>#REF!</v>
      </c>
      <c r="U156" s="48">
        <f>IFERROR(SUM(BASE_CONCILI12[[#This Row],[DIFERENÇA ATUAL]]*BASE_CONCILI12[[#This Row],[CUSTO MP (UN)]]),0)</f>
        <v>0</v>
      </c>
      <c r="V156" s="86" t="str">
        <f>IFERROR(BASE_CONCILI12[[#This Row],[30/jun]]/BASE_CONCILI12[[#This Row],[SISTEMA]],"")</f>
        <v/>
      </c>
      <c r="W156" s="48" t="str">
        <f>IFERROR(BASE_CONCILI12[[#This Row],[DIFERENÇA MÊS]]*BASE_CONCILI12[[#This Row],[CUSTO MP (UN)]],"-")</f>
        <v>-</v>
      </c>
      <c r="X156" s="49" t="s">
        <v>490</v>
      </c>
    </row>
    <row r="157" spans="1:24" x14ac:dyDescent="0.25">
      <c r="A157" s="73">
        <v>31378</v>
      </c>
      <c r="B157" s="73"/>
      <c r="C157" s="42" t="s">
        <v>256</v>
      </c>
      <c r="D157" s="37" t="s">
        <v>278</v>
      </c>
      <c r="E157" s="26" t="e">
        <f>VLOOKUP(BASE_CONCILI12[[#This Row],[CÓD. 
SAIB]],CONT_ANTE!A:D,4,0)</f>
        <v>#N/A</v>
      </c>
      <c r="F157" s="26" t="e">
        <f>SUMIF(#REF!,BASE_CONCILI12[[#This Row],[CÓD. 
SAIB]],#REF!)</f>
        <v>#REF!</v>
      </c>
      <c r="G157" s="26" t="e">
        <f>SUMIF(#REF!,BASE_CONCILI12[[#This Row],[CÓD. 
SAIB]],#REF!)</f>
        <v>#REF!</v>
      </c>
      <c r="H157" s="26" t="e">
        <f>BASE_CONCILI12[[#This Row],[CONSUMO REAL]]-BASE_CONCILI12[[#This Row],[CONSUMO TEORICO]]</f>
        <v>#REF!</v>
      </c>
      <c r="I157" s="26" t="e">
        <f>SUMIF(#REF!,BASE_CONCILI12[[#This Row],[CÓD. 
SAIB]],#REF!)</f>
        <v>#REF!</v>
      </c>
      <c r="J157" s="26" t="e">
        <f>SUMIF(#REF!,BASE_CONCILI12[[#This Row],[CÓD. 
SAIB]],#REF!)</f>
        <v>#REF!</v>
      </c>
      <c r="K157" s="26" t="e">
        <f>BASE_CONCILI12[[#This Row],[30/mai]]+BASE_CONCILI12[[#This Row],[RECEBIMENTO]]-BASE_CONCILI12[[#This Row],[TRANSFERÊNCIA]]-BASE_CONCILI12[[#This Row],[CONSUMO REAL]]</f>
        <v>#N/A</v>
      </c>
      <c r="L157" s="7">
        <f>IFERROR(VLOOKUP(BASE_CONCILI12[[#This Row],[CÓD. 
SAIB]],BASE_CONTAG[[LAVRE]:[CONTAGEM FINAL]],7,0),0)</f>
        <v>702000</v>
      </c>
      <c r="M157" s="7">
        <f>IFERROR(SUM(BASE_CONCILI12[[#This Row],[30/jun]]*BASE_CONCILI12[[#This Row],[CUSTO MP (UN)]]),0)</f>
        <v>0</v>
      </c>
      <c r="N157" s="7">
        <f>IFERROR(VLOOKUP(BASE_CONCILI12[[#This Row],[CÓD. 
SAIB]],BASE_CONTAG[],5,0),"")</f>
        <v>702000</v>
      </c>
      <c r="O157" s="7" t="e">
        <f>SUMIF(SISTEMA!#REF!,BASE_CONCILI12[[#This Row],[CÓD. 
SAIB]],SISTEMA!#REF!)</f>
        <v>#REF!</v>
      </c>
      <c r="P157" s="30">
        <f>IFERROR(SUM(BASE_CONCILI12[[#This Row],[SISTEMA]]*BASE_CONCILI12[[#This Row],[CUSTO MP (UN)]]),0)</f>
        <v>0</v>
      </c>
      <c r="Q157" s="46" t="str">
        <f>IFERROR(VLOOKUP(BASE_CONCILI12[[#This Row],[CÓD. 
SAIB]],BASE_DIFERENÇA[],4,0),"0")</f>
        <v>0</v>
      </c>
      <c r="R157" s="75" t="e">
        <f>BASE_CONCILI12[[#This Row],[30/jun]]-BASE_CONCILI12[[#This Row],[SISTEMA]]</f>
        <v>#REF!</v>
      </c>
      <c r="S157" s="47" t="str">
        <f>IFERROR(BASE_CONCILI12[[#This Row],[DIFERENÇA ANTERIOR]]-BASE_CONCILI12[[#This Row],[DIFERENÇA ATUAL]],"-")</f>
        <v>-</v>
      </c>
      <c r="T157" s="48" t="e">
        <f>VLOOKUP(BASE_CONCILI12[[#This Row],[CÓD. 
SAIB]],CUSTO!#REF!,3,0)</f>
        <v>#REF!</v>
      </c>
      <c r="U157" s="48">
        <f>IFERROR(SUM(BASE_CONCILI12[[#This Row],[DIFERENÇA ATUAL]]*BASE_CONCILI12[[#This Row],[CUSTO MP (UN)]]),0)</f>
        <v>0</v>
      </c>
      <c r="V157" s="86" t="str">
        <f>IFERROR(BASE_CONCILI12[[#This Row],[30/jun]]/BASE_CONCILI12[[#This Row],[SISTEMA]],"")</f>
        <v/>
      </c>
      <c r="W157" s="48" t="str">
        <f>IFERROR(BASE_CONCILI12[[#This Row],[DIFERENÇA MÊS]]*BASE_CONCILI12[[#This Row],[CUSTO MP (UN)]],"-")</f>
        <v>-</v>
      </c>
      <c r="X157" s="49" t="s">
        <v>490</v>
      </c>
    </row>
    <row r="158" spans="1:24" x14ac:dyDescent="0.25">
      <c r="A158" s="72">
        <v>31377</v>
      </c>
      <c r="B158" s="72"/>
      <c r="C158" s="2" t="s">
        <v>255</v>
      </c>
      <c r="D158" s="37" t="s">
        <v>278</v>
      </c>
      <c r="E158" s="26" t="e">
        <f>VLOOKUP(BASE_CONCILI12[[#This Row],[CÓD. 
SAIB]],CONT_ANTE!A:D,4,0)</f>
        <v>#N/A</v>
      </c>
      <c r="F158" s="26" t="e">
        <f>SUMIF(#REF!,BASE_CONCILI12[[#This Row],[CÓD. 
SAIB]],#REF!)</f>
        <v>#REF!</v>
      </c>
      <c r="G158" s="26" t="e">
        <f>SUMIF(#REF!,BASE_CONCILI12[[#This Row],[CÓD. 
SAIB]],#REF!)</f>
        <v>#REF!</v>
      </c>
      <c r="H158" s="26" t="e">
        <f>BASE_CONCILI12[[#This Row],[CONSUMO REAL]]-BASE_CONCILI12[[#This Row],[CONSUMO TEORICO]]</f>
        <v>#REF!</v>
      </c>
      <c r="I158" s="26" t="e">
        <f>SUMIF(#REF!,BASE_CONCILI12[[#This Row],[CÓD. 
SAIB]],#REF!)</f>
        <v>#REF!</v>
      </c>
      <c r="J158" s="26" t="e">
        <f>SUMIF(#REF!,BASE_CONCILI12[[#This Row],[CÓD. 
SAIB]],#REF!)</f>
        <v>#REF!</v>
      </c>
      <c r="K158" s="26" t="e">
        <f>BASE_CONCILI12[[#This Row],[30/mai]]+BASE_CONCILI12[[#This Row],[RECEBIMENTO]]-BASE_CONCILI12[[#This Row],[TRANSFERÊNCIA]]-BASE_CONCILI12[[#This Row],[CONSUMO REAL]]</f>
        <v>#N/A</v>
      </c>
      <c r="L158" s="7">
        <f>IFERROR(VLOOKUP(BASE_CONCILI12[[#This Row],[CÓD. 
SAIB]],BASE_CONTAG[[LAVRE]:[CONTAGEM FINAL]],7,0),0)</f>
        <v>255989</v>
      </c>
      <c r="M158" s="7">
        <f>IFERROR(SUM(BASE_CONCILI12[[#This Row],[30/jun]]*BASE_CONCILI12[[#This Row],[CUSTO MP (UN)]]),0)</f>
        <v>0</v>
      </c>
      <c r="N158" s="7">
        <f>IFERROR(VLOOKUP(BASE_CONCILI12[[#This Row],[CÓD. 
SAIB]],BASE_CONTAG[],5,0),"")</f>
        <v>255989</v>
      </c>
      <c r="O158" s="7" t="e">
        <f>SUMIF(SISTEMA!#REF!,BASE_CONCILI12[[#This Row],[CÓD. 
SAIB]],SISTEMA!#REF!)</f>
        <v>#REF!</v>
      </c>
      <c r="P158" s="30">
        <f>IFERROR(SUM(BASE_CONCILI12[[#This Row],[SISTEMA]]*BASE_CONCILI12[[#This Row],[CUSTO MP (UN)]]),0)</f>
        <v>0</v>
      </c>
      <c r="Q158" s="46" t="str">
        <f>IFERROR(VLOOKUP(BASE_CONCILI12[[#This Row],[CÓD. 
SAIB]],BASE_DIFERENÇA[],4,0),"0")</f>
        <v>0</v>
      </c>
      <c r="R158" s="75" t="e">
        <f>BASE_CONCILI12[[#This Row],[30/jun]]-BASE_CONCILI12[[#This Row],[SISTEMA]]</f>
        <v>#REF!</v>
      </c>
      <c r="S158" s="47" t="str">
        <f>IFERROR(BASE_CONCILI12[[#This Row],[DIFERENÇA ANTERIOR]]-BASE_CONCILI12[[#This Row],[DIFERENÇA ATUAL]],"-")</f>
        <v>-</v>
      </c>
      <c r="T158" s="48" t="e">
        <f>VLOOKUP(BASE_CONCILI12[[#This Row],[CÓD. 
SAIB]],CUSTO!#REF!,3,0)</f>
        <v>#REF!</v>
      </c>
      <c r="U158" s="48">
        <f>IFERROR(SUM(BASE_CONCILI12[[#This Row],[DIFERENÇA ATUAL]]*BASE_CONCILI12[[#This Row],[CUSTO MP (UN)]]),0)</f>
        <v>0</v>
      </c>
      <c r="V158" s="86" t="str">
        <f>IFERROR(BASE_CONCILI12[[#This Row],[30/jun]]/BASE_CONCILI12[[#This Row],[SISTEMA]],"")</f>
        <v/>
      </c>
      <c r="W158" s="48" t="str">
        <f>IFERROR(BASE_CONCILI12[[#This Row],[DIFERENÇA MÊS]]*BASE_CONCILI12[[#This Row],[CUSTO MP (UN)]],"-")</f>
        <v>-</v>
      </c>
      <c r="X158" s="49" t="s">
        <v>490</v>
      </c>
    </row>
    <row r="159" spans="1:24" x14ac:dyDescent="0.25">
      <c r="A159" s="72">
        <v>32148</v>
      </c>
      <c r="B159" s="72"/>
      <c r="C159" s="2" t="s">
        <v>331</v>
      </c>
      <c r="D159" s="41" t="s">
        <v>278</v>
      </c>
      <c r="E159" s="26" t="e">
        <f>VLOOKUP(BASE_CONCILI12[[#This Row],[CÓD. 
SAIB]],CONT_ANTE!A:D,4,0)</f>
        <v>#N/A</v>
      </c>
      <c r="F159" s="26" t="e">
        <f>SUMIF(#REF!,BASE_CONCILI12[[#This Row],[CÓD. 
SAIB]],#REF!)</f>
        <v>#REF!</v>
      </c>
      <c r="G159" s="26" t="e">
        <f>SUMIF(#REF!,BASE_CONCILI12[[#This Row],[CÓD. 
SAIB]],#REF!)</f>
        <v>#REF!</v>
      </c>
      <c r="H159" s="26" t="e">
        <f>BASE_CONCILI12[[#This Row],[CONSUMO REAL]]-BASE_CONCILI12[[#This Row],[CONSUMO TEORICO]]</f>
        <v>#REF!</v>
      </c>
      <c r="I159" s="26" t="e">
        <f>SUMIF(#REF!,BASE_CONCILI12[[#This Row],[CÓD. 
SAIB]],#REF!)</f>
        <v>#REF!</v>
      </c>
      <c r="J159" s="26" t="e">
        <f>SUMIF(#REF!,BASE_CONCILI12[[#This Row],[CÓD. 
SAIB]],#REF!)</f>
        <v>#REF!</v>
      </c>
      <c r="K159" s="26" t="e">
        <f>BASE_CONCILI12[[#This Row],[30/mai]]+BASE_CONCILI12[[#This Row],[RECEBIMENTO]]-BASE_CONCILI12[[#This Row],[TRANSFERÊNCIA]]-BASE_CONCILI12[[#This Row],[CONSUMO REAL]]</f>
        <v>#N/A</v>
      </c>
      <c r="L159" s="7">
        <f>IFERROR(VLOOKUP(BASE_CONCILI12[[#This Row],[CÓD. 
SAIB]],BASE_CONTAG[[LAVRE]:[CONTAGEM FINAL]],7,0),0)</f>
        <v>0</v>
      </c>
      <c r="M159" s="7">
        <f>IFERROR(SUM(BASE_CONCILI12[[#This Row],[30/jun]]*BASE_CONCILI12[[#This Row],[CUSTO MP (UN)]]),0)</f>
        <v>0</v>
      </c>
      <c r="N159" s="7" t="str">
        <f>IFERROR(VLOOKUP(BASE_CONCILI12[[#This Row],[CÓD. 
SAIB]],BASE_CONTAG[],5,0),"")</f>
        <v/>
      </c>
      <c r="O159" s="7" t="e">
        <f>SUMIF(SISTEMA!#REF!,BASE_CONCILI12[[#This Row],[CÓD. 
SAIB]],SISTEMA!#REF!)</f>
        <v>#REF!</v>
      </c>
      <c r="P159" s="30">
        <f>IFERROR(SUM(BASE_CONCILI12[[#This Row],[SISTEMA]]*BASE_CONCILI12[[#This Row],[CUSTO MP (UN)]]),0)</f>
        <v>0</v>
      </c>
      <c r="Q159" s="46" t="str">
        <f>IFERROR(VLOOKUP(BASE_CONCILI12[[#This Row],[CÓD. 
SAIB]],BASE_DIFERENÇA[],4,0),"0")</f>
        <v>0</v>
      </c>
      <c r="R159" s="75" t="e">
        <f>BASE_CONCILI12[[#This Row],[30/jun]]-BASE_CONCILI12[[#This Row],[SISTEMA]]</f>
        <v>#REF!</v>
      </c>
      <c r="S159" s="47" t="str">
        <f>IFERROR(BASE_CONCILI12[[#This Row],[DIFERENÇA ANTERIOR]]-BASE_CONCILI12[[#This Row],[DIFERENÇA ATUAL]],"-")</f>
        <v>-</v>
      </c>
      <c r="T159" s="48">
        <v>0</v>
      </c>
      <c r="U159" s="48">
        <f>IFERROR(SUM(BASE_CONCILI12[[#This Row],[DIFERENÇA ATUAL]]*BASE_CONCILI12[[#This Row],[CUSTO MP (UN)]]),0)</f>
        <v>0</v>
      </c>
      <c r="V159" s="86" t="str">
        <f>IFERROR(BASE_CONCILI12[[#This Row],[30/jun]]/BASE_CONCILI12[[#This Row],[SISTEMA]],"")</f>
        <v/>
      </c>
      <c r="W159" s="48" t="str">
        <f>IFERROR(BASE_CONCILI12[[#This Row],[DIFERENÇA MÊS]]*BASE_CONCILI12[[#This Row],[CUSTO MP (UN)]],"-")</f>
        <v>-</v>
      </c>
      <c r="X159" s="49" t="s">
        <v>490</v>
      </c>
    </row>
    <row r="160" spans="1:24" x14ac:dyDescent="0.25">
      <c r="A160" s="73">
        <v>31383</v>
      </c>
      <c r="B160" s="73"/>
      <c r="C160" s="42" t="s">
        <v>259</v>
      </c>
      <c r="D160" s="37" t="s">
        <v>278</v>
      </c>
      <c r="E160" s="26" t="e">
        <f>VLOOKUP(BASE_CONCILI12[[#This Row],[CÓD. 
SAIB]],CONT_ANTE!A:D,4,0)</f>
        <v>#N/A</v>
      </c>
      <c r="F160" s="26" t="e">
        <f>SUMIF(#REF!,BASE_CONCILI12[[#This Row],[CÓD. 
SAIB]],#REF!)</f>
        <v>#REF!</v>
      </c>
      <c r="G160" s="26" t="e">
        <f>SUMIF(#REF!,BASE_CONCILI12[[#This Row],[CÓD. 
SAIB]],#REF!)</f>
        <v>#REF!</v>
      </c>
      <c r="H160" s="26" t="e">
        <f>BASE_CONCILI12[[#This Row],[CONSUMO REAL]]-BASE_CONCILI12[[#This Row],[CONSUMO TEORICO]]</f>
        <v>#REF!</v>
      </c>
      <c r="I160" s="26" t="e">
        <f>SUMIF(#REF!,BASE_CONCILI12[[#This Row],[CÓD. 
SAIB]],#REF!)</f>
        <v>#REF!</v>
      </c>
      <c r="J160" s="26" t="e">
        <f>SUMIF(#REF!,BASE_CONCILI12[[#This Row],[CÓD. 
SAIB]],#REF!)</f>
        <v>#REF!</v>
      </c>
      <c r="K160" s="26" t="e">
        <f>BASE_CONCILI12[[#This Row],[30/mai]]+BASE_CONCILI12[[#This Row],[RECEBIMENTO]]-BASE_CONCILI12[[#This Row],[TRANSFERÊNCIA]]-BASE_CONCILI12[[#This Row],[CONSUMO REAL]]</f>
        <v>#N/A</v>
      </c>
      <c r="L160" s="7">
        <f>IFERROR(VLOOKUP(BASE_CONCILI12[[#This Row],[CÓD. 
SAIB]],BASE_CONTAG[[LAVRE]:[CONTAGEM FINAL]],7,0),0)</f>
        <v>0</v>
      </c>
      <c r="M160" s="7">
        <f>IFERROR(SUM(BASE_CONCILI12[[#This Row],[30/jun]]*BASE_CONCILI12[[#This Row],[CUSTO MP (UN)]]),0)</f>
        <v>0</v>
      </c>
      <c r="N160" s="7" t="str">
        <f>IFERROR(VLOOKUP(BASE_CONCILI12[[#This Row],[CÓD. 
SAIB]],BASE_CONTAG[],5,0),"")</f>
        <v/>
      </c>
      <c r="O160" s="7" t="e">
        <f>SUMIF(SISTEMA!#REF!,BASE_CONCILI12[[#This Row],[CÓD. 
SAIB]],SISTEMA!#REF!)</f>
        <v>#REF!</v>
      </c>
      <c r="P160" s="30">
        <f>IFERROR(SUM(BASE_CONCILI12[[#This Row],[SISTEMA]]*BASE_CONCILI12[[#This Row],[CUSTO MP (UN)]]),0)</f>
        <v>0</v>
      </c>
      <c r="Q160" s="46" t="str">
        <f>IFERROR(VLOOKUP(BASE_CONCILI12[[#This Row],[CÓD. 
SAIB]],BASE_DIFERENÇA[],4,0),"0")</f>
        <v>0</v>
      </c>
      <c r="R160" s="75" t="e">
        <f>BASE_CONCILI12[[#This Row],[30/jun]]-BASE_CONCILI12[[#This Row],[SISTEMA]]</f>
        <v>#REF!</v>
      </c>
      <c r="S160" s="47" t="str">
        <f>IFERROR(BASE_CONCILI12[[#This Row],[DIFERENÇA ANTERIOR]]-BASE_CONCILI12[[#This Row],[DIFERENÇA ATUAL]],"-")</f>
        <v>-</v>
      </c>
      <c r="T160" s="48" t="e">
        <f>VLOOKUP(BASE_CONCILI12[[#This Row],[CÓD. 
SAIB]],CUSTO!#REF!,3,0)</f>
        <v>#REF!</v>
      </c>
      <c r="U160" s="48">
        <f>IFERROR(SUM(BASE_CONCILI12[[#This Row],[DIFERENÇA ATUAL]]*BASE_CONCILI12[[#This Row],[CUSTO MP (UN)]]),0)</f>
        <v>0</v>
      </c>
      <c r="V160" s="86" t="str">
        <f>IFERROR(BASE_CONCILI12[[#This Row],[30/jun]]/BASE_CONCILI12[[#This Row],[SISTEMA]],"")</f>
        <v/>
      </c>
      <c r="W160" s="48" t="str">
        <f>IFERROR(BASE_CONCILI12[[#This Row],[DIFERENÇA MÊS]]*BASE_CONCILI12[[#This Row],[CUSTO MP (UN)]],"-")</f>
        <v>-</v>
      </c>
      <c r="X160" s="49" t="s">
        <v>490</v>
      </c>
    </row>
    <row r="161" spans="1:24" x14ac:dyDescent="0.25">
      <c r="A161" s="73">
        <v>32482</v>
      </c>
      <c r="B161" s="73"/>
      <c r="C161" s="42" t="s">
        <v>340</v>
      </c>
      <c r="D161" s="37" t="s">
        <v>278</v>
      </c>
      <c r="E161" s="26" t="e">
        <f>VLOOKUP(BASE_CONCILI12[[#This Row],[CÓD. 
SAIB]],CONT_ANTE!A:D,4,0)</f>
        <v>#N/A</v>
      </c>
      <c r="F161" s="26" t="e">
        <f>SUMIF(#REF!,BASE_CONCILI12[[#This Row],[CÓD. 
SAIB]],#REF!)</f>
        <v>#REF!</v>
      </c>
      <c r="G161" s="26" t="e">
        <f>SUMIF(#REF!,BASE_CONCILI12[[#This Row],[CÓD. 
SAIB]],#REF!)</f>
        <v>#REF!</v>
      </c>
      <c r="H161" s="26" t="e">
        <f>BASE_CONCILI12[[#This Row],[CONSUMO REAL]]-BASE_CONCILI12[[#This Row],[CONSUMO TEORICO]]</f>
        <v>#REF!</v>
      </c>
      <c r="I161" s="26" t="e">
        <f>SUMIF(#REF!,BASE_CONCILI12[[#This Row],[CÓD. 
SAIB]],#REF!)</f>
        <v>#REF!</v>
      </c>
      <c r="J161" s="26" t="e">
        <f>SUMIF(#REF!,BASE_CONCILI12[[#This Row],[CÓD. 
SAIB]],#REF!)</f>
        <v>#REF!</v>
      </c>
      <c r="K161" s="26" t="e">
        <f>BASE_CONCILI12[[#This Row],[30/mai]]+BASE_CONCILI12[[#This Row],[RECEBIMENTO]]-BASE_CONCILI12[[#This Row],[TRANSFERÊNCIA]]-BASE_CONCILI12[[#This Row],[CONSUMO REAL]]</f>
        <v>#N/A</v>
      </c>
      <c r="L161" s="7">
        <f>IFERROR(VLOOKUP(BASE_CONCILI12[[#This Row],[CÓD. 
SAIB]],BASE_CONTAG[[LAVRE]:[CONTAGEM FINAL]],7,0),0)</f>
        <v>225706</v>
      </c>
      <c r="M161" s="7">
        <f>IFERROR(SUM(BASE_CONCILI12[[#This Row],[30/jun]]*BASE_CONCILI12[[#This Row],[CUSTO MP (UN)]]),0)</f>
        <v>0</v>
      </c>
      <c r="N161" s="7">
        <f>IFERROR(VLOOKUP(BASE_CONCILI12[[#This Row],[CÓD. 
SAIB]],BASE_CONTAG[],5,0),"")</f>
        <v>220660</v>
      </c>
      <c r="O161" s="7" t="e">
        <f>SUMIF(SISTEMA!#REF!,BASE_CONCILI12[[#This Row],[CÓD. 
SAIB]],SISTEMA!#REF!)</f>
        <v>#REF!</v>
      </c>
      <c r="P161" s="30">
        <f>IFERROR(SUM(BASE_CONCILI12[[#This Row],[SISTEMA]]*BASE_CONCILI12[[#This Row],[CUSTO MP (UN)]]),0)</f>
        <v>0</v>
      </c>
      <c r="Q161" s="46" t="str">
        <f>IFERROR(VLOOKUP(BASE_CONCILI12[[#This Row],[CÓD. 
SAIB]],BASE_DIFERENÇA[],4,0),"0")</f>
        <v>0</v>
      </c>
      <c r="R161" s="75" t="e">
        <f>BASE_CONCILI12[[#This Row],[30/jun]]-BASE_CONCILI12[[#This Row],[SISTEMA]]</f>
        <v>#REF!</v>
      </c>
      <c r="S161" s="47" t="str">
        <f>IFERROR(BASE_CONCILI12[[#This Row],[DIFERENÇA ANTERIOR]]-BASE_CONCILI12[[#This Row],[DIFERENÇA ATUAL]],"-")</f>
        <v>-</v>
      </c>
      <c r="T161" s="48" t="e">
        <f>VLOOKUP(BASE_CONCILI12[[#This Row],[CÓD. 
SAIB]],CUSTO!#REF!,3,0)</f>
        <v>#REF!</v>
      </c>
      <c r="U161" s="48">
        <f>IFERROR(SUM(BASE_CONCILI12[[#This Row],[DIFERENÇA ATUAL]]*BASE_CONCILI12[[#This Row],[CUSTO MP (UN)]]),0)</f>
        <v>0</v>
      </c>
      <c r="V161" s="86" t="str">
        <f>IFERROR(BASE_CONCILI12[[#This Row],[30/jun]]/BASE_CONCILI12[[#This Row],[SISTEMA]],"")</f>
        <v/>
      </c>
      <c r="W161" s="48" t="str">
        <f>IFERROR(BASE_CONCILI12[[#This Row],[DIFERENÇA MÊS]]*BASE_CONCILI12[[#This Row],[CUSTO MP (UN)]],"-")</f>
        <v>-</v>
      </c>
      <c r="X161" s="49" t="s">
        <v>490</v>
      </c>
    </row>
    <row r="162" spans="1:24" x14ac:dyDescent="0.25">
      <c r="A162" s="72">
        <v>31393</v>
      </c>
      <c r="B162" s="72"/>
      <c r="C162" s="2" t="s">
        <v>328</v>
      </c>
      <c r="D162" s="37" t="s">
        <v>278</v>
      </c>
      <c r="E162" s="26" t="e">
        <f>VLOOKUP(BASE_CONCILI12[[#This Row],[CÓD. 
SAIB]],CONT_ANTE!A:D,4,0)</f>
        <v>#N/A</v>
      </c>
      <c r="F162" s="26" t="e">
        <f>SUMIF(#REF!,BASE_CONCILI12[[#This Row],[CÓD. 
SAIB]],#REF!)</f>
        <v>#REF!</v>
      </c>
      <c r="G162" s="26" t="e">
        <f>SUMIF(#REF!,BASE_CONCILI12[[#This Row],[CÓD. 
SAIB]],#REF!)</f>
        <v>#REF!</v>
      </c>
      <c r="H162" s="26" t="e">
        <f>BASE_CONCILI12[[#This Row],[CONSUMO REAL]]-BASE_CONCILI12[[#This Row],[CONSUMO TEORICO]]</f>
        <v>#REF!</v>
      </c>
      <c r="I162" s="26" t="e">
        <f>SUMIF(#REF!,BASE_CONCILI12[[#This Row],[CÓD. 
SAIB]],#REF!)</f>
        <v>#REF!</v>
      </c>
      <c r="J162" s="26" t="e">
        <f>SUMIF(#REF!,BASE_CONCILI12[[#This Row],[CÓD. 
SAIB]],#REF!)</f>
        <v>#REF!</v>
      </c>
      <c r="K162" s="26" t="e">
        <f>BASE_CONCILI12[[#This Row],[30/mai]]+BASE_CONCILI12[[#This Row],[RECEBIMENTO]]-BASE_CONCILI12[[#This Row],[TRANSFERÊNCIA]]-BASE_CONCILI12[[#This Row],[CONSUMO REAL]]</f>
        <v>#N/A</v>
      </c>
      <c r="L162" s="7">
        <f>IFERROR(VLOOKUP(BASE_CONCILI12[[#This Row],[CÓD. 
SAIB]],BASE_CONTAG[[LAVRE]:[CONTAGEM FINAL]],7,0),0)</f>
        <v>0</v>
      </c>
      <c r="M162" s="7">
        <f>IFERROR(SUM(BASE_CONCILI12[[#This Row],[30/jun]]*BASE_CONCILI12[[#This Row],[CUSTO MP (UN)]]),0)</f>
        <v>0</v>
      </c>
      <c r="N162" s="7" t="str">
        <f>IFERROR(VLOOKUP(BASE_CONCILI12[[#This Row],[CÓD. 
SAIB]],BASE_CONTAG[],5,0),"")</f>
        <v/>
      </c>
      <c r="O162" s="7" t="e">
        <f>SUMIF(SISTEMA!#REF!,BASE_CONCILI12[[#This Row],[CÓD. 
SAIB]],SISTEMA!#REF!)</f>
        <v>#REF!</v>
      </c>
      <c r="P162" s="30">
        <f>IFERROR(SUM(BASE_CONCILI12[[#This Row],[SISTEMA]]*BASE_CONCILI12[[#This Row],[CUSTO MP (UN)]]),0)</f>
        <v>0</v>
      </c>
      <c r="Q162" s="46" t="str">
        <f>IFERROR(VLOOKUP(BASE_CONCILI12[[#This Row],[CÓD. 
SAIB]],BASE_DIFERENÇA[],4,0),"0")</f>
        <v>0</v>
      </c>
      <c r="R162" s="75" t="e">
        <f>BASE_CONCILI12[[#This Row],[30/jun]]-BASE_CONCILI12[[#This Row],[SISTEMA]]</f>
        <v>#REF!</v>
      </c>
      <c r="S162" s="47" t="str">
        <f>IFERROR(BASE_CONCILI12[[#This Row],[DIFERENÇA ANTERIOR]]-BASE_CONCILI12[[#This Row],[DIFERENÇA ATUAL]],"-")</f>
        <v>-</v>
      </c>
      <c r="T162" s="48">
        <v>0</v>
      </c>
      <c r="U162" s="48">
        <f>IFERROR(SUM(BASE_CONCILI12[[#This Row],[DIFERENÇA ATUAL]]*BASE_CONCILI12[[#This Row],[CUSTO MP (UN)]]),0)</f>
        <v>0</v>
      </c>
      <c r="V162" s="86" t="str">
        <f>IFERROR(BASE_CONCILI12[[#This Row],[30/jun]]/BASE_CONCILI12[[#This Row],[SISTEMA]],"")</f>
        <v/>
      </c>
      <c r="W162" s="48" t="str">
        <f>IFERROR(BASE_CONCILI12[[#This Row],[DIFERENÇA MÊS]]*BASE_CONCILI12[[#This Row],[CUSTO MP (UN)]],"-")</f>
        <v>-</v>
      </c>
      <c r="X162" s="49" t="s">
        <v>490</v>
      </c>
    </row>
    <row r="163" spans="1:24" x14ac:dyDescent="0.25">
      <c r="A163" s="72">
        <v>31380</v>
      </c>
      <c r="B163" s="72"/>
      <c r="C163" s="2" t="s">
        <v>257</v>
      </c>
      <c r="D163" s="37" t="s">
        <v>278</v>
      </c>
      <c r="E163" s="26" t="e">
        <f>VLOOKUP(BASE_CONCILI12[[#This Row],[CÓD. 
SAIB]],CONT_ANTE!A:D,4,0)</f>
        <v>#N/A</v>
      </c>
      <c r="F163" s="26" t="e">
        <f>SUMIF(#REF!,BASE_CONCILI12[[#This Row],[CÓD. 
SAIB]],#REF!)</f>
        <v>#REF!</v>
      </c>
      <c r="G163" s="26" t="e">
        <f>SUMIF(#REF!,BASE_CONCILI12[[#This Row],[CÓD. 
SAIB]],#REF!)</f>
        <v>#REF!</v>
      </c>
      <c r="H163" s="26" t="e">
        <f>BASE_CONCILI12[[#This Row],[CONSUMO REAL]]-BASE_CONCILI12[[#This Row],[CONSUMO TEORICO]]</f>
        <v>#REF!</v>
      </c>
      <c r="I163" s="26" t="e">
        <f>SUMIF(#REF!,BASE_CONCILI12[[#This Row],[CÓD. 
SAIB]],#REF!)</f>
        <v>#REF!</v>
      </c>
      <c r="J163" s="26" t="e">
        <f>SUMIF(#REF!,BASE_CONCILI12[[#This Row],[CÓD. 
SAIB]],#REF!)</f>
        <v>#REF!</v>
      </c>
      <c r="K163" s="26" t="e">
        <f>BASE_CONCILI12[[#This Row],[30/mai]]+BASE_CONCILI12[[#This Row],[RECEBIMENTO]]-BASE_CONCILI12[[#This Row],[TRANSFERÊNCIA]]-BASE_CONCILI12[[#This Row],[CONSUMO REAL]]</f>
        <v>#N/A</v>
      </c>
      <c r="L163" s="7">
        <f>IFERROR(VLOOKUP(BASE_CONCILI12[[#This Row],[CÓD. 
SAIB]],BASE_CONTAG[[LAVRE]:[CONTAGEM FINAL]],7,0),0)</f>
        <v>111436</v>
      </c>
      <c r="M163" s="7">
        <f>IFERROR(SUM(BASE_CONCILI12[[#This Row],[30/jun]]*BASE_CONCILI12[[#This Row],[CUSTO MP (UN)]]),0)</f>
        <v>0</v>
      </c>
      <c r="N163" s="7">
        <f>IFERROR(VLOOKUP(BASE_CONCILI12[[#This Row],[CÓD. 
SAIB]],BASE_CONTAG[],5,0),"")</f>
        <v>111436</v>
      </c>
      <c r="O163" s="7" t="e">
        <f>SUMIF(SISTEMA!#REF!,BASE_CONCILI12[[#This Row],[CÓD. 
SAIB]],SISTEMA!#REF!)</f>
        <v>#REF!</v>
      </c>
      <c r="P163" s="30">
        <f>IFERROR(SUM(BASE_CONCILI12[[#This Row],[SISTEMA]]*BASE_CONCILI12[[#This Row],[CUSTO MP (UN)]]),0)</f>
        <v>0</v>
      </c>
      <c r="Q163" s="46" t="str">
        <f>IFERROR(VLOOKUP(BASE_CONCILI12[[#This Row],[CÓD. 
SAIB]],BASE_DIFERENÇA[],4,0),"0")</f>
        <v>0</v>
      </c>
      <c r="R163" s="75" t="e">
        <f>BASE_CONCILI12[[#This Row],[30/jun]]-BASE_CONCILI12[[#This Row],[SISTEMA]]</f>
        <v>#REF!</v>
      </c>
      <c r="S163" s="47" t="str">
        <f>IFERROR(BASE_CONCILI12[[#This Row],[DIFERENÇA ANTERIOR]]-BASE_CONCILI12[[#This Row],[DIFERENÇA ATUAL]],"-")</f>
        <v>-</v>
      </c>
      <c r="T163" s="48" t="e">
        <f>VLOOKUP(BASE_CONCILI12[[#This Row],[CÓD. 
SAIB]],CUSTO!#REF!,3,0)</f>
        <v>#REF!</v>
      </c>
      <c r="U163" s="48">
        <f>IFERROR(SUM(BASE_CONCILI12[[#This Row],[DIFERENÇA ATUAL]]*BASE_CONCILI12[[#This Row],[CUSTO MP (UN)]]),0)</f>
        <v>0</v>
      </c>
      <c r="V163" s="86" t="str">
        <f>IFERROR(BASE_CONCILI12[[#This Row],[30/jun]]/BASE_CONCILI12[[#This Row],[SISTEMA]],"")</f>
        <v/>
      </c>
      <c r="W163" s="48" t="str">
        <f>IFERROR(BASE_CONCILI12[[#This Row],[DIFERENÇA MÊS]]*BASE_CONCILI12[[#This Row],[CUSTO MP (UN)]],"-")</f>
        <v>-</v>
      </c>
      <c r="X163" s="49" t="s">
        <v>490</v>
      </c>
    </row>
    <row r="164" spans="1:24" x14ac:dyDescent="0.25">
      <c r="A164" s="72">
        <v>31382</v>
      </c>
      <c r="B164" s="72"/>
      <c r="C164" s="2" t="s">
        <v>325</v>
      </c>
      <c r="D164" s="37" t="s">
        <v>278</v>
      </c>
      <c r="E164" s="26" t="e">
        <f>VLOOKUP(BASE_CONCILI12[[#This Row],[CÓD. 
SAIB]],CONT_ANTE!A:D,4,0)</f>
        <v>#N/A</v>
      </c>
      <c r="F164" s="26" t="e">
        <f>SUMIF(#REF!,BASE_CONCILI12[[#This Row],[CÓD. 
SAIB]],#REF!)</f>
        <v>#REF!</v>
      </c>
      <c r="G164" s="26" t="e">
        <f>SUMIF(#REF!,BASE_CONCILI12[[#This Row],[CÓD. 
SAIB]],#REF!)</f>
        <v>#REF!</v>
      </c>
      <c r="H164" s="26" t="e">
        <f>BASE_CONCILI12[[#This Row],[CONSUMO REAL]]-BASE_CONCILI12[[#This Row],[CONSUMO TEORICO]]</f>
        <v>#REF!</v>
      </c>
      <c r="I164" s="26" t="e">
        <f>SUMIF(#REF!,BASE_CONCILI12[[#This Row],[CÓD. 
SAIB]],#REF!)</f>
        <v>#REF!</v>
      </c>
      <c r="J164" s="26" t="e">
        <f>SUMIF(#REF!,BASE_CONCILI12[[#This Row],[CÓD. 
SAIB]],#REF!)</f>
        <v>#REF!</v>
      </c>
      <c r="K164" s="26" t="e">
        <f>BASE_CONCILI12[[#This Row],[30/mai]]+BASE_CONCILI12[[#This Row],[RECEBIMENTO]]-BASE_CONCILI12[[#This Row],[TRANSFERÊNCIA]]-BASE_CONCILI12[[#This Row],[CONSUMO REAL]]</f>
        <v>#N/A</v>
      </c>
      <c r="L164" s="7">
        <f>IFERROR(VLOOKUP(BASE_CONCILI12[[#This Row],[CÓD. 
SAIB]],BASE_CONTAG[[LAVRE]:[CONTAGEM FINAL]],7,0),0)</f>
        <v>0</v>
      </c>
      <c r="M164" s="7">
        <f>IFERROR(SUM(BASE_CONCILI12[[#This Row],[30/jun]]*BASE_CONCILI12[[#This Row],[CUSTO MP (UN)]]),0)</f>
        <v>0</v>
      </c>
      <c r="N164" s="7">
        <f>IFERROR(VLOOKUP(BASE_CONCILI12[[#This Row],[CÓD. 
SAIB]],BASE_CONTAG[],5,0),"")</f>
        <v>0</v>
      </c>
      <c r="O164" s="7" t="e">
        <f>SUMIF(SISTEMA!#REF!,BASE_CONCILI12[[#This Row],[CÓD. 
SAIB]],SISTEMA!#REF!)</f>
        <v>#REF!</v>
      </c>
      <c r="P164" s="30">
        <f>IFERROR(SUM(BASE_CONCILI12[[#This Row],[SISTEMA]]*BASE_CONCILI12[[#This Row],[CUSTO MP (UN)]]),0)</f>
        <v>0</v>
      </c>
      <c r="Q164" s="46" t="str">
        <f>IFERROR(VLOOKUP(BASE_CONCILI12[[#This Row],[CÓD. 
SAIB]],BASE_DIFERENÇA[],4,0),"0")</f>
        <v>0</v>
      </c>
      <c r="R164" s="75" t="e">
        <f>BASE_CONCILI12[[#This Row],[30/jun]]-BASE_CONCILI12[[#This Row],[SISTEMA]]</f>
        <v>#REF!</v>
      </c>
      <c r="S164" s="47" t="str">
        <f>IFERROR(BASE_CONCILI12[[#This Row],[DIFERENÇA ANTERIOR]]-BASE_CONCILI12[[#This Row],[DIFERENÇA ATUAL]],"-")</f>
        <v>-</v>
      </c>
      <c r="T164" s="48">
        <v>0</v>
      </c>
      <c r="U164" s="48">
        <f>IFERROR(SUM(BASE_CONCILI12[[#This Row],[DIFERENÇA ATUAL]]*BASE_CONCILI12[[#This Row],[CUSTO MP (UN)]]),0)</f>
        <v>0</v>
      </c>
      <c r="V164" s="86" t="str">
        <f>IFERROR(BASE_CONCILI12[[#This Row],[30/jun]]/BASE_CONCILI12[[#This Row],[SISTEMA]],"")</f>
        <v/>
      </c>
      <c r="W164" s="48" t="str">
        <f>IFERROR(BASE_CONCILI12[[#This Row],[DIFERENÇA MÊS]]*BASE_CONCILI12[[#This Row],[CUSTO MP (UN)]],"-")</f>
        <v>-</v>
      </c>
      <c r="X164" s="49" t="s">
        <v>490</v>
      </c>
    </row>
    <row r="165" spans="1:24" x14ac:dyDescent="0.25">
      <c r="A165" s="72">
        <v>31375</v>
      </c>
      <c r="B165" s="72"/>
      <c r="C165" s="2" t="s">
        <v>254</v>
      </c>
      <c r="D165" s="37" t="s">
        <v>278</v>
      </c>
      <c r="E165" s="26" t="e">
        <f>VLOOKUP(BASE_CONCILI12[[#This Row],[CÓD. 
SAIB]],CONT_ANTE!A:D,4,0)</f>
        <v>#N/A</v>
      </c>
      <c r="F165" s="26" t="e">
        <f>SUMIF(#REF!,BASE_CONCILI12[[#This Row],[CÓD. 
SAIB]],#REF!)</f>
        <v>#REF!</v>
      </c>
      <c r="G165" s="26" t="e">
        <f>SUMIF(#REF!,BASE_CONCILI12[[#This Row],[CÓD. 
SAIB]],#REF!)</f>
        <v>#REF!</v>
      </c>
      <c r="H165" s="26" t="e">
        <f>BASE_CONCILI12[[#This Row],[CONSUMO REAL]]-BASE_CONCILI12[[#This Row],[CONSUMO TEORICO]]</f>
        <v>#REF!</v>
      </c>
      <c r="I165" s="26" t="e">
        <f>SUMIF(#REF!,BASE_CONCILI12[[#This Row],[CÓD. 
SAIB]],#REF!)</f>
        <v>#REF!</v>
      </c>
      <c r="J165" s="26" t="e">
        <f>SUMIF(#REF!,BASE_CONCILI12[[#This Row],[CÓD. 
SAIB]],#REF!)</f>
        <v>#REF!</v>
      </c>
      <c r="K165" s="26" t="e">
        <f>BASE_CONCILI12[[#This Row],[30/mai]]+BASE_CONCILI12[[#This Row],[RECEBIMENTO]]-BASE_CONCILI12[[#This Row],[TRANSFERÊNCIA]]-BASE_CONCILI12[[#This Row],[CONSUMO REAL]]</f>
        <v>#N/A</v>
      </c>
      <c r="L165" s="7">
        <f>IFERROR(VLOOKUP(BASE_CONCILI12[[#This Row],[CÓD. 
SAIB]],BASE_CONTAG[[LAVRE]:[CONTAGEM FINAL]],7,0),0)</f>
        <v>38843</v>
      </c>
      <c r="M165" s="7">
        <f>IFERROR(SUM(BASE_CONCILI12[[#This Row],[30/jun]]*BASE_CONCILI12[[#This Row],[CUSTO MP (UN)]]),0)</f>
        <v>0</v>
      </c>
      <c r="N165" s="7">
        <f>IFERROR(VLOOKUP(BASE_CONCILI12[[#This Row],[CÓD. 
SAIB]],BASE_CONTAG[],5,0),"")</f>
        <v>38843</v>
      </c>
      <c r="O165" s="7" t="e">
        <f>SUMIF(SISTEMA!#REF!,BASE_CONCILI12[[#This Row],[CÓD. 
SAIB]],SISTEMA!#REF!)</f>
        <v>#REF!</v>
      </c>
      <c r="P165" s="30">
        <f>IFERROR(SUM(BASE_CONCILI12[[#This Row],[SISTEMA]]*BASE_CONCILI12[[#This Row],[CUSTO MP (UN)]]),0)</f>
        <v>0</v>
      </c>
      <c r="Q165" s="46" t="str">
        <f>IFERROR(VLOOKUP(BASE_CONCILI12[[#This Row],[CÓD. 
SAIB]],BASE_DIFERENÇA[],4,0),"0")</f>
        <v>0</v>
      </c>
      <c r="R165" s="75" t="e">
        <f>BASE_CONCILI12[[#This Row],[30/jun]]-BASE_CONCILI12[[#This Row],[SISTEMA]]</f>
        <v>#REF!</v>
      </c>
      <c r="S165" s="47" t="str">
        <f>IFERROR(BASE_CONCILI12[[#This Row],[DIFERENÇA ANTERIOR]]-BASE_CONCILI12[[#This Row],[DIFERENÇA ATUAL]],"-")</f>
        <v>-</v>
      </c>
      <c r="T165" s="48" t="e">
        <f>VLOOKUP(BASE_CONCILI12[[#This Row],[CÓD. 
SAIB]],CUSTO!#REF!,3,0)</f>
        <v>#REF!</v>
      </c>
      <c r="U165" s="48">
        <f>IFERROR(SUM(BASE_CONCILI12[[#This Row],[DIFERENÇA ATUAL]]*BASE_CONCILI12[[#This Row],[CUSTO MP (UN)]]),0)</f>
        <v>0</v>
      </c>
      <c r="V165" s="86" t="str">
        <f>IFERROR(BASE_CONCILI12[[#This Row],[30/jun]]/BASE_CONCILI12[[#This Row],[SISTEMA]],"")</f>
        <v/>
      </c>
      <c r="W165" s="48" t="str">
        <f>IFERROR(BASE_CONCILI12[[#This Row],[DIFERENÇA MÊS]]*BASE_CONCILI12[[#This Row],[CUSTO MP (UN)]],"-")</f>
        <v>-</v>
      </c>
      <c r="X165" s="49" t="s">
        <v>490</v>
      </c>
    </row>
    <row r="166" spans="1:24" x14ac:dyDescent="0.25">
      <c r="A166" s="72">
        <v>31387</v>
      </c>
      <c r="B166" s="72"/>
      <c r="C166" s="2" t="s">
        <v>326</v>
      </c>
      <c r="D166" s="37" t="s">
        <v>278</v>
      </c>
      <c r="E166" s="26" t="e">
        <f>VLOOKUP(BASE_CONCILI12[[#This Row],[CÓD. 
SAIB]],CONT_ANTE!A:D,4,0)</f>
        <v>#N/A</v>
      </c>
      <c r="F166" s="26" t="e">
        <f>SUMIF(#REF!,BASE_CONCILI12[[#This Row],[CÓD. 
SAIB]],#REF!)</f>
        <v>#REF!</v>
      </c>
      <c r="G166" s="26" t="e">
        <f>SUMIF(#REF!,BASE_CONCILI12[[#This Row],[CÓD. 
SAIB]],#REF!)</f>
        <v>#REF!</v>
      </c>
      <c r="H166" s="26" t="e">
        <f>BASE_CONCILI12[[#This Row],[CONSUMO REAL]]-BASE_CONCILI12[[#This Row],[CONSUMO TEORICO]]</f>
        <v>#REF!</v>
      </c>
      <c r="I166" s="26" t="e">
        <f>SUMIF(#REF!,BASE_CONCILI12[[#This Row],[CÓD. 
SAIB]],#REF!)</f>
        <v>#REF!</v>
      </c>
      <c r="J166" s="26" t="e">
        <f>SUMIF(#REF!,BASE_CONCILI12[[#This Row],[CÓD. 
SAIB]],#REF!)</f>
        <v>#REF!</v>
      </c>
      <c r="K166" s="26" t="e">
        <f>BASE_CONCILI12[[#This Row],[30/mai]]+BASE_CONCILI12[[#This Row],[RECEBIMENTO]]-BASE_CONCILI12[[#This Row],[TRANSFERÊNCIA]]-BASE_CONCILI12[[#This Row],[CONSUMO REAL]]</f>
        <v>#N/A</v>
      </c>
      <c r="L166" s="7">
        <f>IFERROR(VLOOKUP(BASE_CONCILI12[[#This Row],[CÓD. 
SAIB]],BASE_CONTAG[[LAVRE]:[CONTAGEM FINAL]],7,0),0)</f>
        <v>40607</v>
      </c>
      <c r="M166" s="7">
        <f>IFERROR(SUM(BASE_CONCILI12[[#This Row],[30/jun]]*BASE_CONCILI12[[#This Row],[CUSTO MP (UN)]]),0)</f>
        <v>0</v>
      </c>
      <c r="N166" s="7">
        <f>IFERROR(VLOOKUP(BASE_CONCILI12[[#This Row],[CÓD. 
SAIB]],BASE_CONTAG[],5,0),"")</f>
        <v>40607</v>
      </c>
      <c r="O166" s="7" t="e">
        <f>SUMIF(SISTEMA!#REF!,BASE_CONCILI12[[#This Row],[CÓD. 
SAIB]],SISTEMA!#REF!)</f>
        <v>#REF!</v>
      </c>
      <c r="P166" s="30">
        <f>IFERROR(SUM(BASE_CONCILI12[[#This Row],[SISTEMA]]*BASE_CONCILI12[[#This Row],[CUSTO MP (UN)]]),0)</f>
        <v>0</v>
      </c>
      <c r="Q166" s="46" t="str">
        <f>IFERROR(VLOOKUP(BASE_CONCILI12[[#This Row],[CÓD. 
SAIB]],BASE_DIFERENÇA[],4,0),"0")</f>
        <v>0</v>
      </c>
      <c r="R166" s="75" t="e">
        <f>BASE_CONCILI12[[#This Row],[30/jun]]-BASE_CONCILI12[[#This Row],[SISTEMA]]</f>
        <v>#REF!</v>
      </c>
      <c r="S166" s="47" t="str">
        <f>IFERROR(BASE_CONCILI12[[#This Row],[DIFERENÇA ANTERIOR]]-BASE_CONCILI12[[#This Row],[DIFERENÇA ATUAL]],"-")</f>
        <v>-</v>
      </c>
      <c r="T166" s="48">
        <v>0</v>
      </c>
      <c r="U166" s="48">
        <f>IFERROR(SUM(BASE_CONCILI12[[#This Row],[DIFERENÇA ATUAL]]*BASE_CONCILI12[[#This Row],[CUSTO MP (UN)]]),0)</f>
        <v>0</v>
      </c>
      <c r="V166" s="86" t="str">
        <f>IFERROR(BASE_CONCILI12[[#This Row],[30/jun]]/BASE_CONCILI12[[#This Row],[SISTEMA]],"")</f>
        <v/>
      </c>
      <c r="W166" s="48" t="str">
        <f>IFERROR(BASE_CONCILI12[[#This Row],[DIFERENÇA MÊS]]*BASE_CONCILI12[[#This Row],[CUSTO MP (UN)]],"-")</f>
        <v>-</v>
      </c>
      <c r="X166" s="49" t="s">
        <v>490</v>
      </c>
    </row>
    <row r="167" spans="1:24" x14ac:dyDescent="0.25">
      <c r="A167" s="72">
        <v>32476</v>
      </c>
      <c r="B167" s="72"/>
      <c r="C167" s="2" t="s">
        <v>339</v>
      </c>
      <c r="D167" s="37" t="s">
        <v>278</v>
      </c>
      <c r="E167" s="26" t="e">
        <f>VLOOKUP(BASE_CONCILI12[[#This Row],[CÓD. 
SAIB]],CONT_ANTE!A:D,4,0)</f>
        <v>#N/A</v>
      </c>
      <c r="F167" s="26" t="e">
        <f>SUMIF(#REF!,BASE_CONCILI12[[#This Row],[CÓD. 
SAIB]],#REF!)</f>
        <v>#REF!</v>
      </c>
      <c r="G167" s="26" t="e">
        <f>SUMIF(#REF!,BASE_CONCILI12[[#This Row],[CÓD. 
SAIB]],#REF!)</f>
        <v>#REF!</v>
      </c>
      <c r="H167" s="26" t="e">
        <f>BASE_CONCILI12[[#This Row],[CONSUMO REAL]]-BASE_CONCILI12[[#This Row],[CONSUMO TEORICO]]</f>
        <v>#REF!</v>
      </c>
      <c r="I167" s="26" t="e">
        <f>SUMIF(#REF!,BASE_CONCILI12[[#This Row],[CÓD. 
SAIB]],#REF!)</f>
        <v>#REF!</v>
      </c>
      <c r="J167" s="26" t="e">
        <f>SUMIF(#REF!,BASE_CONCILI12[[#This Row],[CÓD. 
SAIB]],#REF!)</f>
        <v>#REF!</v>
      </c>
      <c r="K167" s="26" t="e">
        <f>BASE_CONCILI12[[#This Row],[30/mai]]+BASE_CONCILI12[[#This Row],[RECEBIMENTO]]-BASE_CONCILI12[[#This Row],[TRANSFERÊNCIA]]-BASE_CONCILI12[[#This Row],[CONSUMO REAL]]</f>
        <v>#N/A</v>
      </c>
      <c r="L167" s="7">
        <f>IFERROR(VLOOKUP(BASE_CONCILI12[[#This Row],[CÓD. 
SAIB]],BASE_CONTAG[[LAVRE]:[CONTAGEM FINAL]],7,0),0)</f>
        <v>0</v>
      </c>
      <c r="M167" s="7">
        <f>IFERROR(SUM(BASE_CONCILI12[[#This Row],[30/jun]]*BASE_CONCILI12[[#This Row],[CUSTO MP (UN)]]),0)</f>
        <v>0</v>
      </c>
      <c r="N167" s="7" t="str">
        <f>IFERROR(VLOOKUP(BASE_CONCILI12[[#This Row],[CÓD. 
SAIB]],BASE_CONTAG[],5,0),"")</f>
        <v/>
      </c>
      <c r="O167" s="7" t="e">
        <f>SUMIF(SISTEMA!#REF!,BASE_CONCILI12[[#This Row],[CÓD. 
SAIB]],SISTEMA!#REF!)</f>
        <v>#REF!</v>
      </c>
      <c r="P167" s="30">
        <f>IFERROR(SUM(BASE_CONCILI12[[#This Row],[SISTEMA]]*BASE_CONCILI12[[#This Row],[CUSTO MP (UN)]]),0)</f>
        <v>0</v>
      </c>
      <c r="Q167" s="46" t="str">
        <f>IFERROR(VLOOKUP(BASE_CONCILI12[[#This Row],[CÓD. 
SAIB]],BASE_DIFERENÇA[],4,0),"0")</f>
        <v>0</v>
      </c>
      <c r="R167" s="75" t="e">
        <f>BASE_CONCILI12[[#This Row],[30/jun]]-BASE_CONCILI12[[#This Row],[SISTEMA]]</f>
        <v>#REF!</v>
      </c>
      <c r="S167" s="47" t="str">
        <f>IFERROR(BASE_CONCILI12[[#This Row],[DIFERENÇA ANTERIOR]]-BASE_CONCILI12[[#This Row],[DIFERENÇA ATUAL]],"-")</f>
        <v>-</v>
      </c>
      <c r="T167" s="48">
        <v>0</v>
      </c>
      <c r="U167" s="48">
        <f>IFERROR(SUM(BASE_CONCILI12[[#This Row],[DIFERENÇA ATUAL]]*BASE_CONCILI12[[#This Row],[CUSTO MP (UN)]]),0)</f>
        <v>0</v>
      </c>
      <c r="V167" s="86" t="str">
        <f>IFERROR(BASE_CONCILI12[[#This Row],[30/jun]]/BASE_CONCILI12[[#This Row],[SISTEMA]],"")</f>
        <v/>
      </c>
      <c r="W167" s="48" t="str">
        <f>IFERROR(BASE_CONCILI12[[#This Row],[DIFERENÇA MÊS]]*BASE_CONCILI12[[#This Row],[CUSTO MP (UN)]],"-")</f>
        <v>-</v>
      </c>
      <c r="X167" s="49" t="s">
        <v>490</v>
      </c>
    </row>
    <row r="168" spans="1:24" x14ac:dyDescent="0.25">
      <c r="A168" s="72">
        <v>31391</v>
      </c>
      <c r="B168" s="72"/>
      <c r="C168" s="2" t="s">
        <v>261</v>
      </c>
      <c r="D168" s="37" t="s">
        <v>278</v>
      </c>
      <c r="E168" s="26" t="e">
        <f>VLOOKUP(BASE_CONCILI12[[#This Row],[CÓD. 
SAIB]],CONT_ANTE!A:D,4,0)</f>
        <v>#N/A</v>
      </c>
      <c r="F168" s="26" t="e">
        <f>SUMIF(#REF!,BASE_CONCILI12[[#This Row],[CÓD. 
SAIB]],#REF!)</f>
        <v>#REF!</v>
      </c>
      <c r="G168" s="26" t="e">
        <f>SUMIF(#REF!,BASE_CONCILI12[[#This Row],[CÓD. 
SAIB]],#REF!)</f>
        <v>#REF!</v>
      </c>
      <c r="H168" s="26" t="e">
        <f>BASE_CONCILI12[[#This Row],[CONSUMO REAL]]-BASE_CONCILI12[[#This Row],[CONSUMO TEORICO]]</f>
        <v>#REF!</v>
      </c>
      <c r="I168" s="26" t="e">
        <f>SUMIF(#REF!,BASE_CONCILI12[[#This Row],[CÓD. 
SAIB]],#REF!)</f>
        <v>#REF!</v>
      </c>
      <c r="J168" s="26" t="e">
        <f>SUMIF(#REF!,BASE_CONCILI12[[#This Row],[CÓD. 
SAIB]],#REF!)</f>
        <v>#REF!</v>
      </c>
      <c r="K168" s="26" t="e">
        <f>BASE_CONCILI12[[#This Row],[30/mai]]+BASE_CONCILI12[[#This Row],[RECEBIMENTO]]-BASE_CONCILI12[[#This Row],[TRANSFERÊNCIA]]-BASE_CONCILI12[[#This Row],[CONSUMO REAL]]</f>
        <v>#N/A</v>
      </c>
      <c r="L168" s="7">
        <f>IFERROR(VLOOKUP(BASE_CONCILI12[[#This Row],[CÓD. 
SAIB]],BASE_CONTAG[[LAVRE]:[CONTAGEM FINAL]],7,0),0)</f>
        <v>29232</v>
      </c>
      <c r="M168" s="7">
        <f>IFERROR(SUM(BASE_CONCILI12[[#This Row],[30/jun]]*BASE_CONCILI12[[#This Row],[CUSTO MP (UN)]]),0)</f>
        <v>0</v>
      </c>
      <c r="N168" s="7">
        <f>IFERROR(VLOOKUP(BASE_CONCILI12[[#This Row],[CÓD. 
SAIB]],BASE_CONTAG[],5,0),"")</f>
        <v>29232</v>
      </c>
      <c r="O168" s="7" t="e">
        <f>SUMIF(SISTEMA!#REF!,BASE_CONCILI12[[#This Row],[CÓD. 
SAIB]],SISTEMA!#REF!)</f>
        <v>#REF!</v>
      </c>
      <c r="P168" s="30">
        <f>IFERROR(SUM(BASE_CONCILI12[[#This Row],[SISTEMA]]*BASE_CONCILI12[[#This Row],[CUSTO MP (UN)]]),0)</f>
        <v>0</v>
      </c>
      <c r="Q168" s="46" t="str">
        <f>IFERROR(VLOOKUP(BASE_CONCILI12[[#This Row],[CÓD. 
SAIB]],BASE_DIFERENÇA[],4,0),"0")</f>
        <v>0</v>
      </c>
      <c r="R168" s="75" t="e">
        <f>BASE_CONCILI12[[#This Row],[30/jun]]-BASE_CONCILI12[[#This Row],[SISTEMA]]</f>
        <v>#REF!</v>
      </c>
      <c r="S168" s="47" t="str">
        <f>IFERROR(BASE_CONCILI12[[#This Row],[DIFERENÇA ANTERIOR]]-BASE_CONCILI12[[#This Row],[DIFERENÇA ATUAL]],"-")</f>
        <v>-</v>
      </c>
      <c r="T168" s="48" t="e">
        <f>VLOOKUP(BASE_CONCILI12[[#This Row],[CÓD. 
SAIB]],CUSTO!#REF!,3,0)</f>
        <v>#REF!</v>
      </c>
      <c r="U168" s="48">
        <f>IFERROR(SUM(BASE_CONCILI12[[#This Row],[DIFERENÇA ATUAL]]*BASE_CONCILI12[[#This Row],[CUSTO MP (UN)]]),0)</f>
        <v>0</v>
      </c>
      <c r="V168" s="86" t="str">
        <f>IFERROR(BASE_CONCILI12[[#This Row],[30/jun]]/BASE_CONCILI12[[#This Row],[SISTEMA]],"")</f>
        <v/>
      </c>
      <c r="W168" s="48" t="str">
        <f>IFERROR(BASE_CONCILI12[[#This Row],[DIFERENÇA MÊS]]*BASE_CONCILI12[[#This Row],[CUSTO MP (UN)]],"-")</f>
        <v>-</v>
      </c>
      <c r="X168" s="49" t="s">
        <v>490</v>
      </c>
    </row>
    <row r="169" spans="1:24" x14ac:dyDescent="0.25">
      <c r="A169" s="72">
        <v>32670</v>
      </c>
      <c r="B169" s="72"/>
      <c r="C169" s="2" t="s">
        <v>424</v>
      </c>
      <c r="D169" s="37" t="s">
        <v>278</v>
      </c>
      <c r="E169" s="26" t="e">
        <f>VLOOKUP(BASE_CONCILI12[[#This Row],[CÓD. 
SAIB]],CONT_ANTE!A:D,4,0)</f>
        <v>#N/A</v>
      </c>
      <c r="F169" s="26" t="e">
        <f>SUMIF(#REF!,BASE_CONCILI12[[#This Row],[CÓD. 
SAIB]],#REF!)</f>
        <v>#REF!</v>
      </c>
      <c r="G169" s="26" t="e">
        <f>SUMIF(#REF!,BASE_CONCILI12[[#This Row],[CÓD. 
SAIB]],#REF!)</f>
        <v>#REF!</v>
      </c>
      <c r="H169" s="26" t="e">
        <f>BASE_CONCILI12[[#This Row],[CONSUMO REAL]]-BASE_CONCILI12[[#This Row],[CONSUMO TEORICO]]</f>
        <v>#REF!</v>
      </c>
      <c r="I169" s="26" t="e">
        <f>SUMIF(#REF!,BASE_CONCILI12[[#This Row],[CÓD. 
SAIB]],#REF!)</f>
        <v>#REF!</v>
      </c>
      <c r="J169" s="26" t="e">
        <f>SUMIF(#REF!,BASE_CONCILI12[[#This Row],[CÓD. 
SAIB]],#REF!)</f>
        <v>#REF!</v>
      </c>
      <c r="K169" s="26" t="e">
        <f>BASE_CONCILI12[[#This Row],[30/mai]]+BASE_CONCILI12[[#This Row],[RECEBIMENTO]]-BASE_CONCILI12[[#This Row],[TRANSFERÊNCIA]]-BASE_CONCILI12[[#This Row],[CONSUMO REAL]]</f>
        <v>#N/A</v>
      </c>
      <c r="L169" s="7">
        <f>IFERROR(VLOOKUP(BASE_CONCILI12[[#This Row],[CÓD. 
SAIB]],BASE_CONTAG[[LAVRE]:[CONTAGEM FINAL]],7,0),0)</f>
        <v>8947</v>
      </c>
      <c r="M169" s="7">
        <f>IFERROR(SUM(BASE_CONCILI12[[#This Row],[30/jun]]*BASE_CONCILI12[[#This Row],[CUSTO MP (UN)]]),0)</f>
        <v>0</v>
      </c>
      <c r="N169" s="7">
        <f>IFERROR(VLOOKUP(BASE_CONCILI12[[#This Row],[CÓD. 
SAIB]],BASE_CONTAG[],5,0),"")</f>
        <v>8947</v>
      </c>
      <c r="O169" s="7" t="e">
        <f>SUMIF(SISTEMA!#REF!,BASE_CONCILI12[[#This Row],[CÓD. 
SAIB]],SISTEMA!#REF!)</f>
        <v>#REF!</v>
      </c>
      <c r="P169" s="30">
        <f>IFERROR(SUM(BASE_CONCILI12[[#This Row],[SISTEMA]]*BASE_CONCILI12[[#This Row],[CUSTO MP (UN)]]),0)</f>
        <v>0</v>
      </c>
      <c r="Q169" s="46" t="str">
        <f>IFERROR(VLOOKUP(BASE_CONCILI12[[#This Row],[CÓD. 
SAIB]],BASE_DIFERENÇA[],4,0),"0")</f>
        <v>0</v>
      </c>
      <c r="R169" s="75" t="e">
        <f>BASE_CONCILI12[[#This Row],[30/jun]]-BASE_CONCILI12[[#This Row],[SISTEMA]]</f>
        <v>#REF!</v>
      </c>
      <c r="S169" s="47" t="str">
        <f>IFERROR(BASE_CONCILI12[[#This Row],[DIFERENÇA ANTERIOR]]-BASE_CONCILI12[[#This Row],[DIFERENÇA ATUAL]],"-")</f>
        <v>-</v>
      </c>
      <c r="T169" s="48" t="e">
        <f>VLOOKUP(BASE_CONCILI12[[#This Row],[CÓD. 
SAIB]],CUSTO!#REF!,3,0)</f>
        <v>#REF!</v>
      </c>
      <c r="U169" s="48">
        <f>IFERROR(SUM(BASE_CONCILI12[[#This Row],[DIFERENÇA ATUAL]]*BASE_CONCILI12[[#This Row],[CUSTO MP (UN)]]),0)</f>
        <v>0</v>
      </c>
      <c r="V169" s="86" t="str">
        <f>IFERROR(BASE_CONCILI12[[#This Row],[30/jun]]/BASE_CONCILI12[[#This Row],[SISTEMA]],"")</f>
        <v/>
      </c>
      <c r="W169" s="48" t="str">
        <f>IFERROR(BASE_CONCILI12[[#This Row],[DIFERENÇA MÊS]]*BASE_CONCILI12[[#This Row],[CUSTO MP (UN)]],"-")</f>
        <v>-</v>
      </c>
      <c r="X169" s="49" t="s">
        <v>490</v>
      </c>
    </row>
    <row r="170" spans="1:24" x14ac:dyDescent="0.25">
      <c r="A170" s="72">
        <v>31836</v>
      </c>
      <c r="B170" s="72"/>
      <c r="C170" s="2" t="s">
        <v>314</v>
      </c>
      <c r="D170" s="37" t="s">
        <v>278</v>
      </c>
      <c r="E170" s="26" t="e">
        <f>VLOOKUP(BASE_CONCILI12[[#This Row],[CÓD. 
SAIB]],CONT_ANTE!A:D,4,0)</f>
        <v>#N/A</v>
      </c>
      <c r="F170" s="26" t="e">
        <f>SUMIF(#REF!,BASE_CONCILI12[[#This Row],[CÓD. 
SAIB]],#REF!)</f>
        <v>#REF!</v>
      </c>
      <c r="G170" s="26" t="e">
        <f>SUMIF(#REF!,BASE_CONCILI12[[#This Row],[CÓD. 
SAIB]],#REF!)</f>
        <v>#REF!</v>
      </c>
      <c r="H170" s="26" t="e">
        <f>BASE_CONCILI12[[#This Row],[CONSUMO REAL]]-BASE_CONCILI12[[#This Row],[CONSUMO TEORICO]]</f>
        <v>#REF!</v>
      </c>
      <c r="I170" s="26" t="e">
        <f>SUMIF(#REF!,BASE_CONCILI12[[#This Row],[CÓD. 
SAIB]],#REF!)</f>
        <v>#REF!</v>
      </c>
      <c r="J170" s="26" t="e">
        <f>SUMIF(#REF!,BASE_CONCILI12[[#This Row],[CÓD. 
SAIB]],#REF!)</f>
        <v>#REF!</v>
      </c>
      <c r="K170" s="26" t="e">
        <f>BASE_CONCILI12[[#This Row],[30/mai]]+BASE_CONCILI12[[#This Row],[RECEBIMENTO]]-BASE_CONCILI12[[#This Row],[TRANSFERÊNCIA]]-BASE_CONCILI12[[#This Row],[CONSUMO REAL]]</f>
        <v>#N/A</v>
      </c>
      <c r="L170" s="7">
        <f>IFERROR(VLOOKUP(BASE_CONCILI12[[#This Row],[CÓD. 
SAIB]],BASE_CONTAG[[LAVRE]:[CONTAGEM FINAL]],7,0),0)</f>
        <v>0</v>
      </c>
      <c r="M170" s="7">
        <f>IFERROR(SUM(BASE_CONCILI12[[#This Row],[30/jun]]*BASE_CONCILI12[[#This Row],[CUSTO MP (UN)]]),0)</f>
        <v>0</v>
      </c>
      <c r="N170" s="7">
        <f>IFERROR(VLOOKUP(BASE_CONCILI12[[#This Row],[CÓD. 
SAIB]],BASE_CONTAG[],5,0),"")</f>
        <v>0</v>
      </c>
      <c r="O170" s="7" t="e">
        <f>SUMIF(SISTEMA!#REF!,BASE_CONCILI12[[#This Row],[CÓD. 
SAIB]],SISTEMA!#REF!)</f>
        <v>#REF!</v>
      </c>
      <c r="P170" s="30">
        <f>IFERROR(SUM(BASE_CONCILI12[[#This Row],[SISTEMA]]*BASE_CONCILI12[[#This Row],[CUSTO MP (UN)]]),0)</f>
        <v>0</v>
      </c>
      <c r="Q170" s="46" t="str">
        <f>IFERROR(VLOOKUP(BASE_CONCILI12[[#This Row],[CÓD. 
SAIB]],BASE_DIFERENÇA[],4,0),"0")</f>
        <v>0</v>
      </c>
      <c r="R170" s="75" t="e">
        <f>BASE_CONCILI12[[#This Row],[30/jun]]-BASE_CONCILI12[[#This Row],[SISTEMA]]</f>
        <v>#REF!</v>
      </c>
      <c r="S170" s="47" t="str">
        <f>IFERROR(BASE_CONCILI12[[#This Row],[DIFERENÇA ANTERIOR]]-BASE_CONCILI12[[#This Row],[DIFERENÇA ATUAL]],"-")</f>
        <v>-</v>
      </c>
      <c r="T170" s="48" t="e">
        <f>VLOOKUP(BASE_CONCILI12[[#This Row],[CÓD. 
SAIB]],CUSTO!#REF!,3,0)</f>
        <v>#REF!</v>
      </c>
      <c r="U170" s="48">
        <f>IFERROR(SUM(BASE_CONCILI12[[#This Row],[DIFERENÇA ATUAL]]*BASE_CONCILI12[[#This Row],[CUSTO MP (UN)]]),0)</f>
        <v>0</v>
      </c>
      <c r="V170" s="86" t="str">
        <f>IFERROR(BASE_CONCILI12[[#This Row],[30/jun]]/BASE_CONCILI12[[#This Row],[SISTEMA]],"")</f>
        <v/>
      </c>
      <c r="W170" s="48" t="str">
        <f>IFERROR(BASE_CONCILI12[[#This Row],[DIFERENÇA MÊS]]*BASE_CONCILI12[[#This Row],[CUSTO MP (UN)]],"-")</f>
        <v>-</v>
      </c>
      <c r="X170" s="49" t="s">
        <v>490</v>
      </c>
    </row>
    <row r="171" spans="1:24" x14ac:dyDescent="0.25">
      <c r="A171" s="72">
        <v>31778</v>
      </c>
      <c r="B171" s="72"/>
      <c r="C171" s="2" t="s">
        <v>245</v>
      </c>
      <c r="D171" s="37" t="s">
        <v>278</v>
      </c>
      <c r="E171" s="33" t="e">
        <f>VLOOKUP(BASE_CONCILI12[[#This Row],[CÓD. 
SAIB]],CONT_ANTE!A:D,4,0)</f>
        <v>#N/A</v>
      </c>
      <c r="F171" s="33" t="e">
        <f>SUMIF(#REF!,BASE_CONCILI12[[#This Row],[CÓD. 
SAIB]],#REF!)</f>
        <v>#REF!</v>
      </c>
      <c r="G171" s="33" t="e">
        <f>SUMIF(#REF!,BASE_CONCILI12[[#This Row],[CÓD. 
SAIB]],#REF!)</f>
        <v>#REF!</v>
      </c>
      <c r="H171" s="33" t="e">
        <f>BASE_CONCILI12[[#This Row],[CONSUMO REAL]]-BASE_CONCILI12[[#This Row],[CONSUMO TEORICO]]</f>
        <v>#REF!</v>
      </c>
      <c r="I171" s="33" t="e">
        <f>SUMIF(#REF!,BASE_CONCILI12[[#This Row],[CÓD. 
SAIB]],#REF!)</f>
        <v>#REF!</v>
      </c>
      <c r="J171" s="33" t="e">
        <f>SUMIF(#REF!,BASE_CONCILI12[[#This Row],[CÓD. 
SAIB]],#REF!)</f>
        <v>#REF!</v>
      </c>
      <c r="K171" s="33" t="e">
        <f>BASE_CONCILI12[[#This Row],[30/mai]]+BASE_CONCILI12[[#This Row],[RECEBIMENTO]]-BASE_CONCILI12[[#This Row],[TRANSFERÊNCIA]]-BASE_CONCILI12[[#This Row],[CONSUMO REAL]]</f>
        <v>#N/A</v>
      </c>
      <c r="L171" s="7">
        <f>IFERROR(VLOOKUP(BASE_CONCILI12[[#This Row],[CÓD. 
SAIB]],BASE_CONTAG[[LAVRE]:[CONTAGEM FINAL]],7,0),0)</f>
        <v>98872</v>
      </c>
      <c r="M171" s="7">
        <f>IFERROR(SUM(BASE_CONCILI12[[#This Row],[30/jun]]*BASE_CONCILI12[[#This Row],[CUSTO MP (UN)]]),0)</f>
        <v>0</v>
      </c>
      <c r="N171" s="34">
        <f>IFERROR(VLOOKUP(BASE_CONCILI12[[#This Row],[CÓD. 
SAIB]],BASE_CONTAG[],5,0),"")</f>
        <v>98872</v>
      </c>
      <c r="O171" s="7" t="e">
        <f>SUMIF(SISTEMA!#REF!,BASE_CONCILI12[[#This Row],[CÓD. 
SAIB]],SISTEMA!#REF!)</f>
        <v>#REF!</v>
      </c>
      <c r="P171" s="30">
        <f>IFERROR(SUM(BASE_CONCILI12[[#This Row],[SISTEMA]]*BASE_CONCILI12[[#This Row],[CUSTO MP (UN)]]),0)</f>
        <v>0</v>
      </c>
      <c r="Q171" s="46" t="str">
        <f>IFERROR(VLOOKUP(BASE_CONCILI12[[#This Row],[CÓD. 
SAIB]],BASE_DIFERENÇA[],4,0),"0")</f>
        <v>0</v>
      </c>
      <c r="R171" s="75" t="e">
        <f>BASE_CONCILI12[[#This Row],[30/jun]]-BASE_CONCILI12[[#This Row],[SISTEMA]]</f>
        <v>#REF!</v>
      </c>
      <c r="S171" s="47" t="str">
        <f>IFERROR(BASE_CONCILI12[[#This Row],[DIFERENÇA ANTERIOR]]-BASE_CONCILI12[[#This Row],[DIFERENÇA ATUAL]],"-")</f>
        <v>-</v>
      </c>
      <c r="T171" s="48" t="e">
        <f>VLOOKUP(BASE_CONCILI12[[#This Row],[CÓD. 
SAIB]],CUSTO!#REF!,3,0)</f>
        <v>#REF!</v>
      </c>
      <c r="U171" s="48">
        <f>IFERROR(SUM(BASE_CONCILI12[[#This Row],[DIFERENÇA ATUAL]]*BASE_CONCILI12[[#This Row],[CUSTO MP (UN)]]),0)</f>
        <v>0</v>
      </c>
      <c r="V171" s="91" t="str">
        <f>IFERROR(BASE_CONCILI12[[#This Row],[30/jun]]/BASE_CONCILI12[[#This Row],[SISTEMA]],"")</f>
        <v/>
      </c>
      <c r="W171" s="71" t="str">
        <f>IFERROR(BASE_CONCILI12[[#This Row],[DIFERENÇA MÊS]]*BASE_CONCILI12[[#This Row],[CUSTO MP (UN)]],"-")</f>
        <v>-</v>
      </c>
      <c r="X171" s="49" t="s">
        <v>490</v>
      </c>
    </row>
    <row r="172" spans="1:24" x14ac:dyDescent="0.25">
      <c r="A172" s="72">
        <v>31752</v>
      </c>
      <c r="B172" s="72"/>
      <c r="C172" s="2" t="s">
        <v>309</v>
      </c>
      <c r="D172" s="37" t="s">
        <v>278</v>
      </c>
      <c r="E172" s="26" t="e">
        <f>VLOOKUP(BASE_CONCILI12[[#This Row],[CÓD. 
SAIB]],CONT_ANTE!A:D,4,0)</f>
        <v>#N/A</v>
      </c>
      <c r="F172" s="26" t="e">
        <f>SUMIF(#REF!,BASE_CONCILI12[[#This Row],[CÓD. 
SAIB]],#REF!)</f>
        <v>#REF!</v>
      </c>
      <c r="G172" s="26" t="e">
        <f>SUMIF(#REF!,BASE_CONCILI12[[#This Row],[CÓD. 
SAIB]],#REF!)</f>
        <v>#REF!</v>
      </c>
      <c r="H172" s="26" t="e">
        <f>BASE_CONCILI12[[#This Row],[CONSUMO REAL]]-BASE_CONCILI12[[#This Row],[CONSUMO TEORICO]]</f>
        <v>#REF!</v>
      </c>
      <c r="I172" s="26" t="e">
        <f>SUMIF(#REF!,BASE_CONCILI12[[#This Row],[CÓD. 
SAIB]],#REF!)</f>
        <v>#REF!</v>
      </c>
      <c r="J172" s="26" t="e">
        <f>SUMIF(#REF!,BASE_CONCILI12[[#This Row],[CÓD. 
SAIB]],#REF!)</f>
        <v>#REF!</v>
      </c>
      <c r="K172" s="26" t="e">
        <f>BASE_CONCILI12[[#This Row],[30/mai]]+BASE_CONCILI12[[#This Row],[RECEBIMENTO]]-BASE_CONCILI12[[#This Row],[TRANSFERÊNCIA]]-BASE_CONCILI12[[#This Row],[CONSUMO REAL]]</f>
        <v>#N/A</v>
      </c>
      <c r="L172" s="7">
        <f>IFERROR(VLOOKUP(BASE_CONCILI12[[#This Row],[CÓD. 
SAIB]],BASE_CONTAG[[LAVRE]:[CONTAGEM FINAL]],7,0),0)</f>
        <v>88732</v>
      </c>
      <c r="M172" s="7">
        <f>IFERROR(SUM(BASE_CONCILI12[[#This Row],[30/jun]]*BASE_CONCILI12[[#This Row],[CUSTO MP (UN)]]),0)</f>
        <v>0</v>
      </c>
      <c r="N172" s="7">
        <f>IFERROR(VLOOKUP(BASE_CONCILI12[[#This Row],[CÓD. 
SAIB]],BASE_CONTAG[],5,0),"")</f>
        <v>88732</v>
      </c>
      <c r="O172" s="7" t="e">
        <f>SUMIF(SISTEMA!#REF!,BASE_CONCILI12[[#This Row],[CÓD. 
SAIB]],SISTEMA!#REF!)</f>
        <v>#REF!</v>
      </c>
      <c r="P172" s="30">
        <f>IFERROR(SUM(BASE_CONCILI12[[#This Row],[SISTEMA]]*BASE_CONCILI12[[#This Row],[CUSTO MP (UN)]]),0)</f>
        <v>0</v>
      </c>
      <c r="Q172" s="46" t="str">
        <f>IFERROR(VLOOKUP(BASE_CONCILI12[[#This Row],[CÓD. 
SAIB]],BASE_DIFERENÇA[],4,0),"0")</f>
        <v>0</v>
      </c>
      <c r="R172" s="75" t="e">
        <f>BASE_CONCILI12[[#This Row],[30/jun]]-BASE_CONCILI12[[#This Row],[SISTEMA]]</f>
        <v>#REF!</v>
      </c>
      <c r="S172" s="47" t="str">
        <f>IFERROR(BASE_CONCILI12[[#This Row],[DIFERENÇA ANTERIOR]]-BASE_CONCILI12[[#This Row],[DIFERENÇA ATUAL]],"-")</f>
        <v>-</v>
      </c>
      <c r="T172" s="48" t="e">
        <f>VLOOKUP(BASE_CONCILI12[[#This Row],[CÓD. 
SAIB]],CUSTO!#REF!,3,0)</f>
        <v>#REF!</v>
      </c>
      <c r="U172" s="48">
        <f>IFERROR(SUM(BASE_CONCILI12[[#This Row],[DIFERENÇA ATUAL]]*BASE_CONCILI12[[#This Row],[CUSTO MP (UN)]]),0)</f>
        <v>0</v>
      </c>
      <c r="V172" s="86" t="str">
        <f>IFERROR(BASE_CONCILI12[[#This Row],[30/jun]]/BASE_CONCILI12[[#This Row],[SISTEMA]],"")</f>
        <v/>
      </c>
      <c r="W172" s="48" t="str">
        <f>IFERROR(BASE_CONCILI12[[#This Row],[DIFERENÇA MÊS]]*BASE_CONCILI12[[#This Row],[CUSTO MP (UN)]],"-")</f>
        <v>-</v>
      </c>
      <c r="X172" s="49" t="s">
        <v>490</v>
      </c>
    </row>
    <row r="173" spans="1:24" x14ac:dyDescent="0.25">
      <c r="A173" s="72">
        <v>31791</v>
      </c>
      <c r="B173" s="72"/>
      <c r="C173" s="2" t="s">
        <v>351</v>
      </c>
      <c r="D173" s="37" t="s">
        <v>278</v>
      </c>
      <c r="E173" s="26" t="e">
        <f>VLOOKUP(BASE_CONCILI12[[#This Row],[CÓD. 
SAIB]],CONT_ANTE!A:D,4,0)</f>
        <v>#N/A</v>
      </c>
      <c r="F173" s="26" t="e">
        <f>SUMIF(#REF!,BASE_CONCILI12[[#This Row],[CÓD. 
SAIB]],#REF!)</f>
        <v>#REF!</v>
      </c>
      <c r="G173" s="26" t="e">
        <f>SUMIF(#REF!,BASE_CONCILI12[[#This Row],[CÓD. 
SAIB]],#REF!)</f>
        <v>#REF!</v>
      </c>
      <c r="H173" s="26" t="e">
        <f>BASE_CONCILI12[[#This Row],[CONSUMO REAL]]-BASE_CONCILI12[[#This Row],[CONSUMO TEORICO]]</f>
        <v>#REF!</v>
      </c>
      <c r="I173" s="26" t="e">
        <f>SUMIF(#REF!,BASE_CONCILI12[[#This Row],[CÓD. 
SAIB]],#REF!)</f>
        <v>#REF!</v>
      </c>
      <c r="J173" s="26" t="e">
        <f>SUMIF(#REF!,BASE_CONCILI12[[#This Row],[CÓD. 
SAIB]],#REF!)</f>
        <v>#REF!</v>
      </c>
      <c r="K173" s="26" t="e">
        <f>BASE_CONCILI12[[#This Row],[30/mai]]+BASE_CONCILI12[[#This Row],[RECEBIMENTO]]-BASE_CONCILI12[[#This Row],[TRANSFERÊNCIA]]-BASE_CONCILI12[[#This Row],[CONSUMO REAL]]</f>
        <v>#N/A</v>
      </c>
      <c r="L173" s="7">
        <f>IFERROR(VLOOKUP(BASE_CONCILI12[[#This Row],[CÓD. 
SAIB]],BASE_CONTAG[[LAVRE]:[CONTAGEM FINAL]],7,0),0)</f>
        <v>96839</v>
      </c>
      <c r="M173" s="7">
        <f>IFERROR(SUM(BASE_CONCILI12[[#This Row],[30/jun]]*BASE_CONCILI12[[#This Row],[CUSTO MP (UN)]]),0)</f>
        <v>0</v>
      </c>
      <c r="N173" s="7">
        <f>IFERROR(VLOOKUP(BASE_CONCILI12[[#This Row],[CÓD. 
SAIB]],BASE_CONTAG[],5,0),"")</f>
        <v>96839</v>
      </c>
      <c r="O173" s="7" t="e">
        <f>SUMIF(SISTEMA!#REF!,BASE_CONCILI12[[#This Row],[CÓD. 
SAIB]],SISTEMA!#REF!)</f>
        <v>#REF!</v>
      </c>
      <c r="P173" s="30">
        <f>IFERROR(SUM(BASE_CONCILI12[[#This Row],[SISTEMA]]*BASE_CONCILI12[[#This Row],[CUSTO MP (UN)]]),0)</f>
        <v>0</v>
      </c>
      <c r="Q173" s="46" t="str">
        <f>IFERROR(VLOOKUP(BASE_CONCILI12[[#This Row],[CÓD. 
SAIB]],BASE_DIFERENÇA[],4,0),"0")</f>
        <v>0</v>
      </c>
      <c r="R173" s="75" t="e">
        <f>BASE_CONCILI12[[#This Row],[30/jun]]-BASE_CONCILI12[[#This Row],[SISTEMA]]</f>
        <v>#REF!</v>
      </c>
      <c r="S173" s="47" t="str">
        <f>IFERROR(BASE_CONCILI12[[#This Row],[DIFERENÇA ANTERIOR]]-BASE_CONCILI12[[#This Row],[DIFERENÇA ATUAL]],"-")</f>
        <v>-</v>
      </c>
      <c r="T173" s="48" t="e">
        <f>VLOOKUP(BASE_CONCILI12[[#This Row],[CÓD. 
SAIB]],CUSTO!#REF!,3,0)</f>
        <v>#REF!</v>
      </c>
      <c r="U173" s="48">
        <f>IFERROR(SUM(BASE_CONCILI12[[#This Row],[DIFERENÇA ATUAL]]*BASE_CONCILI12[[#This Row],[CUSTO MP (UN)]]),0)</f>
        <v>0</v>
      </c>
      <c r="V173" s="86" t="str">
        <f>IFERROR(BASE_CONCILI12[[#This Row],[30/jun]]/BASE_CONCILI12[[#This Row],[SISTEMA]],"")</f>
        <v/>
      </c>
      <c r="W173" s="48" t="str">
        <f>IFERROR(BASE_CONCILI12[[#This Row],[DIFERENÇA MÊS]]*BASE_CONCILI12[[#This Row],[CUSTO MP (UN)]],"-")</f>
        <v>-</v>
      </c>
      <c r="X173" s="49" t="s">
        <v>490</v>
      </c>
    </row>
    <row r="174" spans="1:24" x14ac:dyDescent="0.25">
      <c r="A174" s="72">
        <v>32757</v>
      </c>
      <c r="B174" s="72"/>
      <c r="C174" s="2" t="s">
        <v>470</v>
      </c>
      <c r="D174" s="37" t="s">
        <v>278</v>
      </c>
      <c r="E174" s="26" t="e">
        <f>VLOOKUP(BASE_CONCILI12[[#This Row],[CÓD. 
SAIB]],CONT_ANTE!A:D,4,0)</f>
        <v>#N/A</v>
      </c>
      <c r="F174" s="26" t="e">
        <f>SUMIF(#REF!,BASE_CONCILI12[[#This Row],[CÓD. 
SAIB]],#REF!)</f>
        <v>#REF!</v>
      </c>
      <c r="G174" s="26" t="e">
        <f>SUMIF(#REF!,BASE_CONCILI12[[#This Row],[CÓD. 
SAIB]],#REF!)</f>
        <v>#REF!</v>
      </c>
      <c r="H174" s="26" t="e">
        <f>BASE_CONCILI12[[#This Row],[CONSUMO REAL]]-BASE_CONCILI12[[#This Row],[CONSUMO TEORICO]]</f>
        <v>#REF!</v>
      </c>
      <c r="I174" s="26" t="e">
        <f>SUMIF(#REF!,BASE_CONCILI12[[#This Row],[CÓD. 
SAIB]],#REF!)</f>
        <v>#REF!</v>
      </c>
      <c r="J174" s="26" t="e">
        <f>SUMIF(#REF!,BASE_CONCILI12[[#This Row],[CÓD. 
SAIB]],#REF!)</f>
        <v>#REF!</v>
      </c>
      <c r="K174" s="26" t="e">
        <f>BASE_CONCILI12[[#This Row],[30/mai]]+BASE_CONCILI12[[#This Row],[RECEBIMENTO]]-BASE_CONCILI12[[#This Row],[TRANSFERÊNCIA]]-BASE_CONCILI12[[#This Row],[CONSUMO REAL]]</f>
        <v>#N/A</v>
      </c>
      <c r="L174" s="7">
        <f>IFERROR(VLOOKUP(BASE_CONCILI12[[#This Row],[CÓD. 
SAIB]],BASE_CONTAG[[LAVRE]:[CONTAGEM FINAL]],7,0),0)</f>
        <v>39456</v>
      </c>
      <c r="M174" s="7">
        <f>IFERROR(SUM(BASE_CONCILI12[[#This Row],[30/jun]]*BASE_CONCILI12[[#This Row],[CUSTO MP (UN)]]),0)</f>
        <v>0</v>
      </c>
      <c r="N174" s="7">
        <f>IFERROR(VLOOKUP(BASE_CONCILI12[[#This Row],[CÓD. 
SAIB]],BASE_CONTAG[],5,0),"")</f>
        <v>39456</v>
      </c>
      <c r="O174" s="7" t="e">
        <f>SUMIF(SISTEMA!#REF!,BASE_CONCILI12[[#This Row],[CÓD. 
SAIB]],SISTEMA!#REF!)</f>
        <v>#REF!</v>
      </c>
      <c r="P174" s="30">
        <f>IFERROR(SUM(BASE_CONCILI12[[#This Row],[SISTEMA]]*BASE_CONCILI12[[#This Row],[CUSTO MP (UN)]]),0)</f>
        <v>0</v>
      </c>
      <c r="Q174" s="46" t="str">
        <f>IFERROR(VLOOKUP(BASE_CONCILI12[[#This Row],[CÓD. 
SAIB]],BASE_DIFERENÇA[],4,0),"0")</f>
        <v>0</v>
      </c>
      <c r="R174" s="75" t="e">
        <f>BASE_CONCILI12[[#This Row],[30/jun]]-BASE_CONCILI12[[#This Row],[SISTEMA]]</f>
        <v>#REF!</v>
      </c>
      <c r="S174" s="47" t="str">
        <f>IFERROR(BASE_CONCILI12[[#This Row],[DIFERENÇA ANTERIOR]]-BASE_CONCILI12[[#This Row],[DIFERENÇA ATUAL]],"-")</f>
        <v>-</v>
      </c>
      <c r="T174" s="48">
        <v>0</v>
      </c>
      <c r="U174" s="48">
        <f>IFERROR(SUM(BASE_CONCILI12[[#This Row],[DIFERENÇA ATUAL]]*BASE_CONCILI12[[#This Row],[CUSTO MP (UN)]]),0)</f>
        <v>0</v>
      </c>
      <c r="V174" s="86" t="str">
        <f>IFERROR(BASE_CONCILI12[[#This Row],[30/jun]]/BASE_CONCILI12[[#This Row],[SISTEMA]],"")</f>
        <v/>
      </c>
      <c r="W174" s="48" t="str">
        <f>IFERROR(BASE_CONCILI12[[#This Row],[DIFERENÇA MÊS]]*BASE_CONCILI12[[#This Row],[CUSTO MP (UN)]],"-")</f>
        <v>-</v>
      </c>
      <c r="X174" s="49" t="s">
        <v>490</v>
      </c>
    </row>
    <row r="175" spans="1:24" x14ac:dyDescent="0.25">
      <c r="A175" s="72">
        <v>32758</v>
      </c>
      <c r="B175" s="72"/>
      <c r="C175" s="2" t="s">
        <v>471</v>
      </c>
      <c r="D175" s="37" t="s">
        <v>278</v>
      </c>
      <c r="E175" s="26" t="e">
        <f>VLOOKUP(BASE_CONCILI12[[#This Row],[CÓD. 
SAIB]],CONT_ANTE!A:D,4,0)</f>
        <v>#N/A</v>
      </c>
      <c r="F175" s="26" t="e">
        <f>SUMIF(#REF!,BASE_CONCILI12[[#This Row],[CÓD. 
SAIB]],#REF!)</f>
        <v>#REF!</v>
      </c>
      <c r="G175" s="26" t="e">
        <f>SUMIF(#REF!,BASE_CONCILI12[[#This Row],[CÓD. 
SAIB]],#REF!)</f>
        <v>#REF!</v>
      </c>
      <c r="H175" s="26" t="e">
        <f>BASE_CONCILI12[[#This Row],[CONSUMO REAL]]-BASE_CONCILI12[[#This Row],[CONSUMO TEORICO]]</f>
        <v>#REF!</v>
      </c>
      <c r="I175" s="26" t="e">
        <f>SUMIF(#REF!,BASE_CONCILI12[[#This Row],[CÓD. 
SAIB]],#REF!)</f>
        <v>#REF!</v>
      </c>
      <c r="J175" s="26" t="e">
        <f>SUMIF(#REF!,BASE_CONCILI12[[#This Row],[CÓD. 
SAIB]],#REF!)</f>
        <v>#REF!</v>
      </c>
      <c r="K175" s="26" t="e">
        <f>BASE_CONCILI12[[#This Row],[30/mai]]+BASE_CONCILI12[[#This Row],[RECEBIMENTO]]-BASE_CONCILI12[[#This Row],[TRANSFERÊNCIA]]-BASE_CONCILI12[[#This Row],[CONSUMO REAL]]</f>
        <v>#N/A</v>
      </c>
      <c r="L175" s="7">
        <f>IFERROR(VLOOKUP(BASE_CONCILI12[[#This Row],[CÓD. 
SAIB]],BASE_CONTAG[[LAVRE]:[CONTAGEM FINAL]],7,0),0)</f>
        <v>109417</v>
      </c>
      <c r="M175" s="7">
        <f>IFERROR(SUM(BASE_CONCILI12[[#This Row],[30/jun]]*BASE_CONCILI12[[#This Row],[CUSTO MP (UN)]]),0)</f>
        <v>0</v>
      </c>
      <c r="N175" s="7">
        <f>IFERROR(VLOOKUP(BASE_CONCILI12[[#This Row],[CÓD. 
SAIB]],BASE_CONTAG[],5,0),"")</f>
        <v>109417</v>
      </c>
      <c r="O175" s="7" t="e">
        <f>SUMIF(SISTEMA!#REF!,BASE_CONCILI12[[#This Row],[CÓD. 
SAIB]],SISTEMA!#REF!)</f>
        <v>#REF!</v>
      </c>
      <c r="P175" s="30">
        <f>IFERROR(SUM(BASE_CONCILI12[[#This Row],[SISTEMA]]*BASE_CONCILI12[[#This Row],[CUSTO MP (UN)]]),0)</f>
        <v>0</v>
      </c>
      <c r="Q175" s="46" t="str">
        <f>IFERROR(VLOOKUP(BASE_CONCILI12[[#This Row],[CÓD. 
SAIB]],BASE_DIFERENÇA[],4,0),"0")</f>
        <v>0</v>
      </c>
      <c r="R175" s="75" t="e">
        <f>BASE_CONCILI12[[#This Row],[30/jun]]-BASE_CONCILI12[[#This Row],[SISTEMA]]</f>
        <v>#REF!</v>
      </c>
      <c r="S175" s="47" t="str">
        <f>IFERROR(BASE_CONCILI12[[#This Row],[DIFERENÇA ANTERIOR]]-BASE_CONCILI12[[#This Row],[DIFERENÇA ATUAL]],"-")</f>
        <v>-</v>
      </c>
      <c r="T175" s="48">
        <v>0</v>
      </c>
      <c r="U175" s="48">
        <f>IFERROR(SUM(BASE_CONCILI12[[#This Row],[DIFERENÇA ATUAL]]*BASE_CONCILI12[[#This Row],[CUSTO MP (UN)]]),0)</f>
        <v>0</v>
      </c>
      <c r="V175" s="86" t="str">
        <f>IFERROR(BASE_CONCILI12[[#This Row],[30/jun]]/BASE_CONCILI12[[#This Row],[SISTEMA]],"")</f>
        <v/>
      </c>
      <c r="W175" s="48" t="str">
        <f>IFERROR(BASE_CONCILI12[[#This Row],[DIFERENÇA MÊS]]*BASE_CONCILI12[[#This Row],[CUSTO MP (UN)]],"-")</f>
        <v>-</v>
      </c>
      <c r="X175" s="49" t="s">
        <v>490</v>
      </c>
    </row>
    <row r="176" spans="1:24" x14ac:dyDescent="0.25">
      <c r="A176" s="72">
        <v>32778</v>
      </c>
      <c r="B176" s="72"/>
      <c r="C176" s="2" t="s">
        <v>472</v>
      </c>
      <c r="D176" s="37" t="s">
        <v>278</v>
      </c>
      <c r="E176" s="26" t="e">
        <f>VLOOKUP(BASE_CONCILI12[[#This Row],[CÓD. 
SAIB]],CONT_ANTE!A:D,4,0)</f>
        <v>#N/A</v>
      </c>
      <c r="F176" s="26" t="e">
        <f>SUMIF(#REF!,BASE_CONCILI12[[#This Row],[CÓD. 
SAIB]],#REF!)</f>
        <v>#REF!</v>
      </c>
      <c r="G176" s="26" t="e">
        <f>SUMIF(#REF!,BASE_CONCILI12[[#This Row],[CÓD. 
SAIB]],#REF!)</f>
        <v>#REF!</v>
      </c>
      <c r="H176" s="26" t="e">
        <f>BASE_CONCILI12[[#This Row],[CONSUMO REAL]]-BASE_CONCILI12[[#This Row],[CONSUMO TEORICO]]</f>
        <v>#REF!</v>
      </c>
      <c r="I176" s="26" t="e">
        <f>SUMIF(#REF!,BASE_CONCILI12[[#This Row],[CÓD. 
SAIB]],#REF!)</f>
        <v>#REF!</v>
      </c>
      <c r="J176" s="26" t="e">
        <f>SUMIF(#REF!,BASE_CONCILI12[[#This Row],[CÓD. 
SAIB]],#REF!)</f>
        <v>#REF!</v>
      </c>
      <c r="K176" s="26" t="e">
        <f>BASE_CONCILI12[[#This Row],[30/mai]]+BASE_CONCILI12[[#This Row],[RECEBIMENTO]]-BASE_CONCILI12[[#This Row],[TRANSFERÊNCIA]]-BASE_CONCILI12[[#This Row],[CONSUMO REAL]]</f>
        <v>#N/A</v>
      </c>
      <c r="L176" s="7">
        <f>IFERROR(VLOOKUP(BASE_CONCILI12[[#This Row],[CÓD. 
SAIB]],BASE_CONTAG[[LAVRE]:[CONTAGEM FINAL]],7,0),0)</f>
        <v>34394</v>
      </c>
      <c r="M176" s="7">
        <f>IFERROR(SUM(BASE_CONCILI12[[#This Row],[30/jun]]*BASE_CONCILI12[[#This Row],[CUSTO MP (UN)]]),0)</f>
        <v>0</v>
      </c>
      <c r="N176" s="7">
        <f>IFERROR(VLOOKUP(BASE_CONCILI12[[#This Row],[CÓD. 
SAIB]],BASE_CONTAG[],5,0),"")</f>
        <v>34394</v>
      </c>
      <c r="O176" s="7" t="e">
        <f>SUMIF(SISTEMA!#REF!,BASE_CONCILI12[[#This Row],[CÓD. 
SAIB]],SISTEMA!#REF!)</f>
        <v>#REF!</v>
      </c>
      <c r="P176" s="30">
        <f>IFERROR(SUM(BASE_CONCILI12[[#This Row],[SISTEMA]]*BASE_CONCILI12[[#This Row],[CUSTO MP (UN)]]),0)</f>
        <v>0</v>
      </c>
      <c r="Q176" s="46" t="str">
        <f>IFERROR(VLOOKUP(BASE_CONCILI12[[#This Row],[CÓD. 
SAIB]],BASE_DIFERENÇA[],4,0),"0")</f>
        <v>0</v>
      </c>
      <c r="R176" s="75" t="e">
        <f>BASE_CONCILI12[[#This Row],[30/jun]]-BASE_CONCILI12[[#This Row],[SISTEMA]]</f>
        <v>#REF!</v>
      </c>
      <c r="S176" s="47" t="str">
        <f>IFERROR(BASE_CONCILI12[[#This Row],[DIFERENÇA ANTERIOR]]-BASE_CONCILI12[[#This Row],[DIFERENÇA ATUAL]],"-")</f>
        <v>-</v>
      </c>
      <c r="T176" s="48">
        <v>0</v>
      </c>
      <c r="U176" s="48">
        <f>IFERROR(SUM(BASE_CONCILI12[[#This Row],[DIFERENÇA ATUAL]]*BASE_CONCILI12[[#This Row],[CUSTO MP (UN)]]),0)</f>
        <v>0</v>
      </c>
      <c r="V176" s="86" t="str">
        <f>IFERROR(BASE_CONCILI12[[#This Row],[30/jun]]/BASE_CONCILI12[[#This Row],[SISTEMA]],"")</f>
        <v/>
      </c>
      <c r="W176" s="48" t="str">
        <f>IFERROR(BASE_CONCILI12[[#This Row],[DIFERENÇA MÊS]]*BASE_CONCILI12[[#This Row],[CUSTO MP (UN)]],"-")</f>
        <v>-</v>
      </c>
      <c r="X176" s="49" t="s">
        <v>490</v>
      </c>
    </row>
    <row r="177" spans="1:24" x14ac:dyDescent="0.25">
      <c r="A177" s="72">
        <v>32755</v>
      </c>
      <c r="B177" s="72"/>
      <c r="C177" s="2" t="s">
        <v>473</v>
      </c>
      <c r="D177" s="37" t="s">
        <v>278</v>
      </c>
      <c r="E177" s="26" t="e">
        <f>VLOOKUP(BASE_CONCILI12[[#This Row],[CÓD. 
SAIB]],CONT_ANTE!A:D,4,0)</f>
        <v>#N/A</v>
      </c>
      <c r="F177" s="26" t="e">
        <f>SUMIF(#REF!,BASE_CONCILI12[[#This Row],[CÓD. 
SAIB]],#REF!)</f>
        <v>#REF!</v>
      </c>
      <c r="G177" s="26" t="e">
        <f>SUMIF(#REF!,BASE_CONCILI12[[#This Row],[CÓD. 
SAIB]],#REF!)</f>
        <v>#REF!</v>
      </c>
      <c r="H177" s="26" t="e">
        <f>BASE_CONCILI12[[#This Row],[CONSUMO REAL]]-BASE_CONCILI12[[#This Row],[CONSUMO TEORICO]]</f>
        <v>#REF!</v>
      </c>
      <c r="I177" s="26" t="e">
        <f>SUMIF(#REF!,BASE_CONCILI12[[#This Row],[CÓD. 
SAIB]],#REF!)</f>
        <v>#REF!</v>
      </c>
      <c r="J177" s="26" t="e">
        <f>SUMIF(#REF!,BASE_CONCILI12[[#This Row],[CÓD. 
SAIB]],#REF!)</f>
        <v>#REF!</v>
      </c>
      <c r="K177" s="26" t="e">
        <f>BASE_CONCILI12[[#This Row],[30/mai]]+BASE_CONCILI12[[#This Row],[RECEBIMENTO]]-BASE_CONCILI12[[#This Row],[TRANSFERÊNCIA]]-BASE_CONCILI12[[#This Row],[CONSUMO REAL]]</f>
        <v>#N/A</v>
      </c>
      <c r="L177" s="7">
        <f>IFERROR(VLOOKUP(BASE_CONCILI12[[#This Row],[CÓD. 
SAIB]],BASE_CONTAG[[LAVRE]:[CONTAGEM FINAL]],7,0),0)</f>
        <v>0</v>
      </c>
      <c r="M177" s="7">
        <f>IFERROR(SUM(BASE_CONCILI12[[#This Row],[30/jun]]*BASE_CONCILI12[[#This Row],[CUSTO MP (UN)]]),0)</f>
        <v>0</v>
      </c>
      <c r="N177" s="7">
        <f>IFERROR(VLOOKUP(BASE_CONCILI12[[#This Row],[CÓD. 
SAIB]],BASE_CONTAG[],5,0),"")</f>
        <v>0</v>
      </c>
      <c r="O177" s="7" t="e">
        <f>SUMIF(SISTEMA!#REF!,BASE_CONCILI12[[#This Row],[CÓD. 
SAIB]],SISTEMA!#REF!)</f>
        <v>#REF!</v>
      </c>
      <c r="P177" s="30">
        <f>IFERROR(SUM(BASE_CONCILI12[[#This Row],[SISTEMA]]*BASE_CONCILI12[[#This Row],[CUSTO MP (UN)]]),0)</f>
        <v>0</v>
      </c>
      <c r="Q177" s="46" t="str">
        <f>IFERROR(VLOOKUP(BASE_CONCILI12[[#This Row],[CÓD. 
SAIB]],BASE_DIFERENÇA[],4,0),"0")</f>
        <v>0</v>
      </c>
      <c r="R177" s="75" t="e">
        <f>BASE_CONCILI12[[#This Row],[30/jun]]-BASE_CONCILI12[[#This Row],[SISTEMA]]</f>
        <v>#REF!</v>
      </c>
      <c r="S177" s="47" t="str">
        <f>IFERROR(BASE_CONCILI12[[#This Row],[DIFERENÇA ANTERIOR]]-BASE_CONCILI12[[#This Row],[DIFERENÇA ATUAL]],"-")</f>
        <v>-</v>
      </c>
      <c r="T177" s="48">
        <v>0</v>
      </c>
      <c r="U177" s="48">
        <f>IFERROR(SUM(BASE_CONCILI12[[#This Row],[DIFERENÇA ATUAL]]*BASE_CONCILI12[[#This Row],[CUSTO MP (UN)]]),0)</f>
        <v>0</v>
      </c>
      <c r="V177" s="86" t="str">
        <f>IFERROR(BASE_CONCILI12[[#This Row],[30/jun]]/BASE_CONCILI12[[#This Row],[SISTEMA]],"")</f>
        <v/>
      </c>
      <c r="W177" s="48" t="str">
        <f>IFERROR(BASE_CONCILI12[[#This Row],[DIFERENÇA MÊS]]*BASE_CONCILI12[[#This Row],[CUSTO MP (UN)]],"-")</f>
        <v>-</v>
      </c>
      <c r="X177" s="49" t="s">
        <v>490</v>
      </c>
    </row>
    <row r="178" spans="1:24" x14ac:dyDescent="0.25">
      <c r="A178" s="72">
        <v>32756</v>
      </c>
      <c r="B178" s="72"/>
      <c r="C178" s="2" t="s">
        <v>474</v>
      </c>
      <c r="D178" s="37" t="s">
        <v>278</v>
      </c>
      <c r="E178" s="26" t="e">
        <f>VLOOKUP(BASE_CONCILI12[[#This Row],[CÓD. 
SAIB]],CONT_ANTE!A:D,4,0)</f>
        <v>#N/A</v>
      </c>
      <c r="F178" s="26" t="e">
        <f>SUMIF(#REF!,BASE_CONCILI12[[#This Row],[CÓD. 
SAIB]],#REF!)</f>
        <v>#REF!</v>
      </c>
      <c r="G178" s="26" t="e">
        <f>SUMIF(#REF!,BASE_CONCILI12[[#This Row],[CÓD. 
SAIB]],#REF!)</f>
        <v>#REF!</v>
      </c>
      <c r="H178" s="26" t="e">
        <f>BASE_CONCILI12[[#This Row],[CONSUMO REAL]]-BASE_CONCILI12[[#This Row],[CONSUMO TEORICO]]</f>
        <v>#REF!</v>
      </c>
      <c r="I178" s="26" t="e">
        <f>SUMIF(#REF!,BASE_CONCILI12[[#This Row],[CÓD. 
SAIB]],#REF!)</f>
        <v>#REF!</v>
      </c>
      <c r="J178" s="26" t="e">
        <f>SUMIF(#REF!,BASE_CONCILI12[[#This Row],[CÓD. 
SAIB]],#REF!)</f>
        <v>#REF!</v>
      </c>
      <c r="K178" s="26" t="e">
        <f>BASE_CONCILI12[[#This Row],[30/mai]]+BASE_CONCILI12[[#This Row],[RECEBIMENTO]]-BASE_CONCILI12[[#This Row],[TRANSFERÊNCIA]]-BASE_CONCILI12[[#This Row],[CONSUMO REAL]]</f>
        <v>#N/A</v>
      </c>
      <c r="L178" s="7">
        <f>IFERROR(VLOOKUP(BASE_CONCILI12[[#This Row],[CÓD. 
SAIB]],BASE_CONTAG[[LAVRE]:[CONTAGEM FINAL]],7,0),0)</f>
        <v>0</v>
      </c>
      <c r="M178" s="7">
        <f>IFERROR(SUM(BASE_CONCILI12[[#This Row],[30/jun]]*BASE_CONCILI12[[#This Row],[CUSTO MP (UN)]]),0)</f>
        <v>0</v>
      </c>
      <c r="N178" s="7">
        <f>IFERROR(VLOOKUP(BASE_CONCILI12[[#This Row],[CÓD. 
SAIB]],BASE_CONTAG[],5,0),"")</f>
        <v>0</v>
      </c>
      <c r="O178" s="7" t="e">
        <f>SUMIF(SISTEMA!#REF!,BASE_CONCILI12[[#This Row],[CÓD. 
SAIB]],SISTEMA!#REF!)</f>
        <v>#REF!</v>
      </c>
      <c r="P178" s="30">
        <f>IFERROR(SUM(BASE_CONCILI12[[#This Row],[SISTEMA]]*BASE_CONCILI12[[#This Row],[CUSTO MP (UN)]]),0)</f>
        <v>0</v>
      </c>
      <c r="Q178" s="46" t="str">
        <f>IFERROR(VLOOKUP(BASE_CONCILI12[[#This Row],[CÓD. 
SAIB]],BASE_DIFERENÇA[],4,0),"0")</f>
        <v>0</v>
      </c>
      <c r="R178" s="75" t="e">
        <f>BASE_CONCILI12[[#This Row],[30/jun]]-BASE_CONCILI12[[#This Row],[SISTEMA]]</f>
        <v>#REF!</v>
      </c>
      <c r="S178" s="47" t="str">
        <f>IFERROR(BASE_CONCILI12[[#This Row],[DIFERENÇA ANTERIOR]]-BASE_CONCILI12[[#This Row],[DIFERENÇA ATUAL]],"-")</f>
        <v>-</v>
      </c>
      <c r="T178" s="48">
        <v>0</v>
      </c>
      <c r="U178" s="48">
        <f>IFERROR(SUM(BASE_CONCILI12[[#This Row],[DIFERENÇA ATUAL]]*BASE_CONCILI12[[#This Row],[CUSTO MP (UN)]]),0)</f>
        <v>0</v>
      </c>
      <c r="V178" s="86" t="str">
        <f>IFERROR(BASE_CONCILI12[[#This Row],[30/jun]]/BASE_CONCILI12[[#This Row],[SISTEMA]],"")</f>
        <v/>
      </c>
      <c r="W178" s="48" t="str">
        <f>IFERROR(BASE_CONCILI12[[#This Row],[DIFERENÇA MÊS]]*BASE_CONCILI12[[#This Row],[CUSTO MP (UN)]],"-")</f>
        <v>-</v>
      </c>
      <c r="X178" s="49" t="s">
        <v>490</v>
      </c>
    </row>
    <row r="179" spans="1:24" x14ac:dyDescent="0.25">
      <c r="A179" s="72">
        <v>32779</v>
      </c>
      <c r="B179" s="72"/>
      <c r="C179" s="2" t="s">
        <v>475</v>
      </c>
      <c r="D179" s="37" t="s">
        <v>278</v>
      </c>
      <c r="E179" s="26" t="e">
        <f>VLOOKUP(BASE_CONCILI12[[#This Row],[CÓD. 
SAIB]],CONT_ANTE!A:D,4,0)</f>
        <v>#N/A</v>
      </c>
      <c r="F179" s="26" t="e">
        <f>SUMIF(#REF!,BASE_CONCILI12[[#This Row],[CÓD. 
SAIB]],#REF!)</f>
        <v>#REF!</v>
      </c>
      <c r="G179" s="26" t="e">
        <f>SUMIF(#REF!,BASE_CONCILI12[[#This Row],[CÓD. 
SAIB]],#REF!)</f>
        <v>#REF!</v>
      </c>
      <c r="H179" s="26" t="e">
        <f>BASE_CONCILI12[[#This Row],[CONSUMO REAL]]-BASE_CONCILI12[[#This Row],[CONSUMO TEORICO]]</f>
        <v>#REF!</v>
      </c>
      <c r="I179" s="26" t="e">
        <f>SUMIF(#REF!,BASE_CONCILI12[[#This Row],[CÓD. 
SAIB]],#REF!)</f>
        <v>#REF!</v>
      </c>
      <c r="J179" s="26" t="e">
        <f>SUMIF(#REF!,BASE_CONCILI12[[#This Row],[CÓD. 
SAIB]],#REF!)</f>
        <v>#REF!</v>
      </c>
      <c r="K179" s="26" t="e">
        <f>BASE_CONCILI12[[#This Row],[30/mai]]+BASE_CONCILI12[[#This Row],[RECEBIMENTO]]-BASE_CONCILI12[[#This Row],[TRANSFERÊNCIA]]-BASE_CONCILI12[[#This Row],[CONSUMO REAL]]</f>
        <v>#N/A</v>
      </c>
      <c r="L179" s="7">
        <f>IFERROR(VLOOKUP(BASE_CONCILI12[[#This Row],[CÓD. 
SAIB]],BASE_CONTAG[[LAVRE]:[CONTAGEM FINAL]],7,0),0)</f>
        <v>0</v>
      </c>
      <c r="M179" s="7">
        <f>IFERROR(SUM(BASE_CONCILI12[[#This Row],[30/jun]]*BASE_CONCILI12[[#This Row],[CUSTO MP (UN)]]),0)</f>
        <v>0</v>
      </c>
      <c r="N179" s="7">
        <f>IFERROR(VLOOKUP(BASE_CONCILI12[[#This Row],[CÓD. 
SAIB]],BASE_CONTAG[],5,0),"")</f>
        <v>0</v>
      </c>
      <c r="O179" s="7" t="e">
        <f>SUMIF(SISTEMA!#REF!,BASE_CONCILI12[[#This Row],[CÓD. 
SAIB]],SISTEMA!#REF!)</f>
        <v>#REF!</v>
      </c>
      <c r="P179" s="30">
        <f>IFERROR(SUM(BASE_CONCILI12[[#This Row],[SISTEMA]]*BASE_CONCILI12[[#This Row],[CUSTO MP (UN)]]),0)</f>
        <v>0</v>
      </c>
      <c r="Q179" s="46" t="str">
        <f>IFERROR(VLOOKUP(BASE_CONCILI12[[#This Row],[CÓD. 
SAIB]],BASE_DIFERENÇA[],4,0),"0")</f>
        <v>0</v>
      </c>
      <c r="R179" s="75" t="e">
        <f>BASE_CONCILI12[[#This Row],[30/jun]]-BASE_CONCILI12[[#This Row],[SISTEMA]]</f>
        <v>#REF!</v>
      </c>
      <c r="S179" s="47" t="str">
        <f>IFERROR(BASE_CONCILI12[[#This Row],[DIFERENÇA ANTERIOR]]-BASE_CONCILI12[[#This Row],[DIFERENÇA ATUAL]],"-")</f>
        <v>-</v>
      </c>
      <c r="T179" s="48">
        <v>0</v>
      </c>
      <c r="U179" s="48">
        <f>IFERROR(SUM(BASE_CONCILI12[[#This Row],[DIFERENÇA ATUAL]]*BASE_CONCILI12[[#This Row],[CUSTO MP (UN)]]),0)</f>
        <v>0</v>
      </c>
      <c r="V179" s="86" t="str">
        <f>IFERROR(BASE_CONCILI12[[#This Row],[30/jun]]/BASE_CONCILI12[[#This Row],[SISTEMA]],"")</f>
        <v/>
      </c>
      <c r="W179" s="48" t="str">
        <f>IFERROR(BASE_CONCILI12[[#This Row],[DIFERENÇA MÊS]]*BASE_CONCILI12[[#This Row],[CUSTO MP (UN)]],"-")</f>
        <v>-</v>
      </c>
      <c r="X179" s="49" t="s">
        <v>490</v>
      </c>
    </row>
    <row r="180" spans="1:24" x14ac:dyDescent="0.25">
      <c r="A180" s="72">
        <v>32754</v>
      </c>
      <c r="B180" s="72"/>
      <c r="C180" s="2" t="s">
        <v>476</v>
      </c>
      <c r="D180" s="37" t="s">
        <v>278</v>
      </c>
      <c r="E180" s="26" t="e">
        <f>VLOOKUP(BASE_CONCILI12[[#This Row],[CÓD. 
SAIB]],CONT_ANTE!A:D,4,0)</f>
        <v>#N/A</v>
      </c>
      <c r="F180" s="26" t="e">
        <f>SUMIF(#REF!,BASE_CONCILI12[[#This Row],[CÓD. 
SAIB]],#REF!)</f>
        <v>#REF!</v>
      </c>
      <c r="G180" s="26" t="e">
        <f>SUMIF(#REF!,BASE_CONCILI12[[#This Row],[CÓD. 
SAIB]],#REF!)</f>
        <v>#REF!</v>
      </c>
      <c r="H180" s="26" t="e">
        <f>BASE_CONCILI12[[#This Row],[CONSUMO REAL]]-BASE_CONCILI12[[#This Row],[CONSUMO TEORICO]]</f>
        <v>#REF!</v>
      </c>
      <c r="I180" s="26" t="e">
        <f>SUMIF(#REF!,BASE_CONCILI12[[#This Row],[CÓD. 
SAIB]],#REF!)</f>
        <v>#REF!</v>
      </c>
      <c r="J180" s="26" t="e">
        <f>SUMIF(#REF!,BASE_CONCILI12[[#This Row],[CÓD. 
SAIB]],#REF!)</f>
        <v>#REF!</v>
      </c>
      <c r="K180" s="26" t="e">
        <f>BASE_CONCILI12[[#This Row],[30/mai]]+BASE_CONCILI12[[#This Row],[RECEBIMENTO]]-BASE_CONCILI12[[#This Row],[TRANSFERÊNCIA]]-BASE_CONCILI12[[#This Row],[CONSUMO REAL]]</f>
        <v>#N/A</v>
      </c>
      <c r="L180" s="7">
        <f>IFERROR(VLOOKUP(BASE_CONCILI12[[#This Row],[CÓD. 
SAIB]],BASE_CONTAG[[LAVRE]:[CONTAGEM FINAL]],7,0),0)</f>
        <v>0</v>
      </c>
      <c r="M180" s="7">
        <f>IFERROR(SUM(BASE_CONCILI12[[#This Row],[30/jun]]*BASE_CONCILI12[[#This Row],[CUSTO MP (UN)]]),0)</f>
        <v>0</v>
      </c>
      <c r="N180" s="7">
        <f>IFERROR(VLOOKUP(BASE_CONCILI12[[#This Row],[CÓD. 
SAIB]],BASE_CONTAG[],5,0),"")</f>
        <v>0</v>
      </c>
      <c r="O180" s="7" t="e">
        <f>SUMIF(SISTEMA!#REF!,BASE_CONCILI12[[#This Row],[CÓD. 
SAIB]],SISTEMA!#REF!)</f>
        <v>#REF!</v>
      </c>
      <c r="P180" s="30">
        <f>IFERROR(SUM(BASE_CONCILI12[[#This Row],[SISTEMA]]*BASE_CONCILI12[[#This Row],[CUSTO MP (UN)]]),0)</f>
        <v>0</v>
      </c>
      <c r="Q180" s="46" t="str">
        <f>IFERROR(VLOOKUP(BASE_CONCILI12[[#This Row],[CÓD. 
SAIB]],BASE_DIFERENÇA[],4,0),"0")</f>
        <v>0</v>
      </c>
      <c r="R180" s="75" t="e">
        <f>BASE_CONCILI12[[#This Row],[30/jun]]-BASE_CONCILI12[[#This Row],[SISTEMA]]</f>
        <v>#REF!</v>
      </c>
      <c r="S180" s="47" t="str">
        <f>IFERROR(BASE_CONCILI12[[#This Row],[DIFERENÇA ANTERIOR]]-BASE_CONCILI12[[#This Row],[DIFERENÇA ATUAL]],"-")</f>
        <v>-</v>
      </c>
      <c r="T180" s="48">
        <v>0</v>
      </c>
      <c r="U180" s="48">
        <f>IFERROR(SUM(BASE_CONCILI12[[#This Row],[DIFERENÇA ATUAL]]*BASE_CONCILI12[[#This Row],[CUSTO MP (UN)]]),0)</f>
        <v>0</v>
      </c>
      <c r="V180" s="86" t="str">
        <f>IFERROR(BASE_CONCILI12[[#This Row],[30/jun]]/BASE_CONCILI12[[#This Row],[SISTEMA]],"")</f>
        <v/>
      </c>
      <c r="W180" s="48" t="str">
        <f>IFERROR(BASE_CONCILI12[[#This Row],[DIFERENÇA MÊS]]*BASE_CONCILI12[[#This Row],[CUSTO MP (UN)]],"-")</f>
        <v>-</v>
      </c>
      <c r="X180" s="49" t="s">
        <v>490</v>
      </c>
    </row>
    <row r="181" spans="1:24" x14ac:dyDescent="0.25">
      <c r="A181" s="72">
        <v>32753</v>
      </c>
      <c r="B181" s="72"/>
      <c r="C181" s="2" t="s">
        <v>477</v>
      </c>
      <c r="D181" s="37" t="s">
        <v>278</v>
      </c>
      <c r="E181" s="26" t="e">
        <f>VLOOKUP(BASE_CONCILI12[[#This Row],[CÓD. 
SAIB]],CONT_ANTE!A:D,4,0)</f>
        <v>#N/A</v>
      </c>
      <c r="F181" s="26" t="e">
        <f>SUMIF(#REF!,BASE_CONCILI12[[#This Row],[CÓD. 
SAIB]],#REF!)</f>
        <v>#REF!</v>
      </c>
      <c r="G181" s="26" t="e">
        <f>SUMIF(#REF!,BASE_CONCILI12[[#This Row],[CÓD. 
SAIB]],#REF!)</f>
        <v>#REF!</v>
      </c>
      <c r="H181" s="26" t="e">
        <f>BASE_CONCILI12[[#This Row],[CONSUMO REAL]]-BASE_CONCILI12[[#This Row],[CONSUMO TEORICO]]</f>
        <v>#REF!</v>
      </c>
      <c r="I181" s="26" t="e">
        <f>SUMIF(#REF!,BASE_CONCILI12[[#This Row],[CÓD. 
SAIB]],#REF!)</f>
        <v>#REF!</v>
      </c>
      <c r="J181" s="26" t="e">
        <f>SUMIF(#REF!,BASE_CONCILI12[[#This Row],[CÓD. 
SAIB]],#REF!)</f>
        <v>#REF!</v>
      </c>
      <c r="K181" s="26" t="e">
        <f>BASE_CONCILI12[[#This Row],[30/mai]]+BASE_CONCILI12[[#This Row],[RECEBIMENTO]]-BASE_CONCILI12[[#This Row],[TRANSFERÊNCIA]]-BASE_CONCILI12[[#This Row],[CONSUMO REAL]]</f>
        <v>#N/A</v>
      </c>
      <c r="L181" s="7">
        <f>IFERROR(VLOOKUP(BASE_CONCILI12[[#This Row],[CÓD. 
SAIB]],BASE_CONTAG[[LAVRE]:[CONTAGEM FINAL]],7,0),0)</f>
        <v>0</v>
      </c>
      <c r="M181" s="7">
        <f>IFERROR(SUM(BASE_CONCILI12[[#This Row],[30/jun]]*BASE_CONCILI12[[#This Row],[CUSTO MP (UN)]]),0)</f>
        <v>0</v>
      </c>
      <c r="N181" s="7">
        <f>IFERROR(VLOOKUP(BASE_CONCILI12[[#This Row],[CÓD. 
SAIB]],BASE_CONTAG[],5,0),"")</f>
        <v>0</v>
      </c>
      <c r="O181" s="7" t="e">
        <f>SUMIF(SISTEMA!#REF!,BASE_CONCILI12[[#This Row],[CÓD. 
SAIB]],SISTEMA!#REF!)</f>
        <v>#REF!</v>
      </c>
      <c r="P181" s="30">
        <f>IFERROR(SUM(BASE_CONCILI12[[#This Row],[SISTEMA]]*BASE_CONCILI12[[#This Row],[CUSTO MP (UN)]]),0)</f>
        <v>0</v>
      </c>
      <c r="Q181" s="46" t="str">
        <f>IFERROR(VLOOKUP(BASE_CONCILI12[[#This Row],[CÓD. 
SAIB]],BASE_DIFERENÇA[],4,0),"0")</f>
        <v>0</v>
      </c>
      <c r="R181" s="75" t="e">
        <f>BASE_CONCILI12[[#This Row],[30/jun]]-BASE_CONCILI12[[#This Row],[SISTEMA]]</f>
        <v>#REF!</v>
      </c>
      <c r="S181" s="47" t="str">
        <f>IFERROR(BASE_CONCILI12[[#This Row],[DIFERENÇA ANTERIOR]]-BASE_CONCILI12[[#This Row],[DIFERENÇA ATUAL]],"-")</f>
        <v>-</v>
      </c>
      <c r="T181" s="48">
        <v>0</v>
      </c>
      <c r="U181" s="48">
        <f>IFERROR(SUM(BASE_CONCILI12[[#This Row],[DIFERENÇA ATUAL]]*BASE_CONCILI12[[#This Row],[CUSTO MP (UN)]]),0)</f>
        <v>0</v>
      </c>
      <c r="V181" s="86" t="str">
        <f>IFERROR(BASE_CONCILI12[[#This Row],[30/jun]]/BASE_CONCILI12[[#This Row],[SISTEMA]],"")</f>
        <v/>
      </c>
      <c r="W181" s="48" t="str">
        <f>IFERROR(BASE_CONCILI12[[#This Row],[DIFERENÇA MÊS]]*BASE_CONCILI12[[#This Row],[CUSTO MP (UN)]],"-")</f>
        <v>-</v>
      </c>
      <c r="X181" s="49" t="s">
        <v>490</v>
      </c>
    </row>
    <row r="182" spans="1:24" x14ac:dyDescent="0.25">
      <c r="A182" s="72">
        <v>31842</v>
      </c>
      <c r="B182" s="72"/>
      <c r="C182" s="2" t="s">
        <v>316</v>
      </c>
      <c r="D182" s="37" t="s">
        <v>278</v>
      </c>
      <c r="E182" s="26" t="e">
        <f>VLOOKUP(BASE_CONCILI12[[#This Row],[CÓD. 
SAIB]],CONT_ANTE!A:D,4,0)</f>
        <v>#N/A</v>
      </c>
      <c r="F182" s="26" t="e">
        <f>SUMIF(#REF!,BASE_CONCILI12[[#This Row],[CÓD. 
SAIB]],#REF!)</f>
        <v>#REF!</v>
      </c>
      <c r="G182" s="26" t="e">
        <f>SUMIF(#REF!,BASE_CONCILI12[[#This Row],[CÓD. 
SAIB]],#REF!)</f>
        <v>#REF!</v>
      </c>
      <c r="H182" s="26" t="e">
        <f>BASE_CONCILI12[[#This Row],[CONSUMO REAL]]-BASE_CONCILI12[[#This Row],[CONSUMO TEORICO]]</f>
        <v>#REF!</v>
      </c>
      <c r="I182" s="26" t="e">
        <f>SUMIF(#REF!,BASE_CONCILI12[[#This Row],[CÓD. 
SAIB]],#REF!)</f>
        <v>#REF!</v>
      </c>
      <c r="J182" s="26" t="e">
        <f>SUMIF(#REF!,BASE_CONCILI12[[#This Row],[CÓD. 
SAIB]],#REF!)</f>
        <v>#REF!</v>
      </c>
      <c r="K182" s="26" t="e">
        <f>BASE_CONCILI12[[#This Row],[30/mai]]+BASE_CONCILI12[[#This Row],[RECEBIMENTO]]-BASE_CONCILI12[[#This Row],[TRANSFERÊNCIA]]-BASE_CONCILI12[[#This Row],[CONSUMO REAL]]</f>
        <v>#N/A</v>
      </c>
      <c r="L182" s="7">
        <f>IFERROR(VLOOKUP(BASE_CONCILI12[[#This Row],[CÓD. 
SAIB]],BASE_CONTAG[[LAVRE]:[CONTAGEM FINAL]],7,0),0)</f>
        <v>98640</v>
      </c>
      <c r="M182" s="7">
        <f>IFERROR(SUM(BASE_CONCILI12[[#This Row],[30/jun]]*BASE_CONCILI12[[#This Row],[CUSTO MP (UN)]]),0)</f>
        <v>0</v>
      </c>
      <c r="N182" s="7">
        <f>IFERROR(VLOOKUP(BASE_CONCILI12[[#This Row],[CÓD. 
SAIB]],BASE_CONTAG[],5,0),"")</f>
        <v>98640</v>
      </c>
      <c r="O182" s="7" t="e">
        <f>SUMIF(SISTEMA!#REF!,BASE_CONCILI12[[#This Row],[CÓD. 
SAIB]],SISTEMA!#REF!)</f>
        <v>#REF!</v>
      </c>
      <c r="P182" s="30">
        <f>IFERROR(SUM(BASE_CONCILI12[[#This Row],[SISTEMA]]*BASE_CONCILI12[[#This Row],[CUSTO MP (UN)]]),0)</f>
        <v>0</v>
      </c>
      <c r="Q182" s="46" t="str">
        <f>IFERROR(VLOOKUP(BASE_CONCILI12[[#This Row],[CÓD. 
SAIB]],BASE_DIFERENÇA[],4,0),"0")</f>
        <v>0</v>
      </c>
      <c r="R182" s="75" t="e">
        <f>BASE_CONCILI12[[#This Row],[30/jun]]-BASE_CONCILI12[[#This Row],[SISTEMA]]</f>
        <v>#REF!</v>
      </c>
      <c r="S182" s="47" t="str">
        <f>IFERROR(BASE_CONCILI12[[#This Row],[DIFERENÇA ANTERIOR]]-BASE_CONCILI12[[#This Row],[DIFERENÇA ATUAL]],"-")</f>
        <v>-</v>
      </c>
      <c r="T182" s="48" t="e">
        <f>VLOOKUP(BASE_CONCILI12[[#This Row],[CÓD. 
SAIB]],CUSTO!#REF!,3,0)</f>
        <v>#REF!</v>
      </c>
      <c r="U182" s="48">
        <f>IFERROR(SUM(BASE_CONCILI12[[#This Row],[DIFERENÇA ATUAL]]*BASE_CONCILI12[[#This Row],[CUSTO MP (UN)]]),0)</f>
        <v>0</v>
      </c>
      <c r="V182" s="86" t="str">
        <f>IFERROR(BASE_CONCILI12[[#This Row],[30/jun]]/BASE_CONCILI12[[#This Row],[SISTEMA]],"")</f>
        <v/>
      </c>
      <c r="W182" s="48" t="str">
        <f>IFERROR(BASE_CONCILI12[[#This Row],[DIFERENÇA MÊS]]*BASE_CONCILI12[[#This Row],[CUSTO MP (UN)]],"-")</f>
        <v>-</v>
      </c>
      <c r="X182" s="49" t="s">
        <v>490</v>
      </c>
    </row>
    <row r="183" spans="1:24" x14ac:dyDescent="0.25">
      <c r="A183" s="72">
        <v>31843</v>
      </c>
      <c r="B183" s="72"/>
      <c r="C183" s="2" t="s">
        <v>317</v>
      </c>
      <c r="D183" s="37" t="s">
        <v>278</v>
      </c>
      <c r="E183" s="26" t="e">
        <f>VLOOKUP(BASE_CONCILI12[[#This Row],[CÓD. 
SAIB]],CONT_ANTE!A:D,4,0)</f>
        <v>#N/A</v>
      </c>
      <c r="F183" s="26" t="e">
        <f>SUMIF(#REF!,BASE_CONCILI12[[#This Row],[CÓD. 
SAIB]],#REF!)</f>
        <v>#REF!</v>
      </c>
      <c r="G183" s="26" t="e">
        <f>SUMIF(#REF!,BASE_CONCILI12[[#This Row],[CÓD. 
SAIB]],#REF!)</f>
        <v>#REF!</v>
      </c>
      <c r="H183" s="26" t="e">
        <f>BASE_CONCILI12[[#This Row],[CONSUMO REAL]]-BASE_CONCILI12[[#This Row],[CONSUMO TEORICO]]</f>
        <v>#REF!</v>
      </c>
      <c r="I183" s="26" t="e">
        <f>SUMIF(#REF!,BASE_CONCILI12[[#This Row],[CÓD. 
SAIB]],#REF!)</f>
        <v>#REF!</v>
      </c>
      <c r="J183" s="26" t="e">
        <f>SUMIF(#REF!,BASE_CONCILI12[[#This Row],[CÓD. 
SAIB]],#REF!)</f>
        <v>#REF!</v>
      </c>
      <c r="K183" s="26" t="e">
        <f>BASE_CONCILI12[[#This Row],[30/mai]]+BASE_CONCILI12[[#This Row],[RECEBIMENTO]]-BASE_CONCILI12[[#This Row],[TRANSFERÊNCIA]]-BASE_CONCILI12[[#This Row],[CONSUMO REAL]]</f>
        <v>#N/A</v>
      </c>
      <c r="L183" s="7">
        <f>IFERROR(VLOOKUP(BASE_CONCILI12[[#This Row],[CÓD. 
SAIB]],BASE_CONTAG[[LAVRE]:[CONTAGEM FINAL]],7,0),0)</f>
        <v>0</v>
      </c>
      <c r="M183" s="7">
        <f>IFERROR(SUM(BASE_CONCILI12[[#This Row],[30/jun]]*BASE_CONCILI12[[#This Row],[CUSTO MP (UN)]]),0)</f>
        <v>0</v>
      </c>
      <c r="N183" s="7" t="str">
        <f>IFERROR(VLOOKUP(BASE_CONCILI12[[#This Row],[CÓD. 
SAIB]],BASE_CONTAG[],5,0),"")</f>
        <v/>
      </c>
      <c r="O183" s="7" t="e">
        <f>SUMIF(SISTEMA!#REF!,BASE_CONCILI12[[#This Row],[CÓD. 
SAIB]],SISTEMA!#REF!)</f>
        <v>#REF!</v>
      </c>
      <c r="P183" s="30">
        <f>IFERROR(SUM(BASE_CONCILI12[[#This Row],[SISTEMA]]*BASE_CONCILI12[[#This Row],[CUSTO MP (UN)]]),0)</f>
        <v>0</v>
      </c>
      <c r="Q183" s="46" t="str">
        <f>IFERROR(VLOOKUP(BASE_CONCILI12[[#This Row],[CÓD. 
SAIB]],BASE_DIFERENÇA[],4,0),"0")</f>
        <v>0</v>
      </c>
      <c r="R183" s="75" t="e">
        <f>BASE_CONCILI12[[#This Row],[30/jun]]-BASE_CONCILI12[[#This Row],[SISTEMA]]</f>
        <v>#REF!</v>
      </c>
      <c r="S183" s="47" t="str">
        <f>IFERROR(BASE_CONCILI12[[#This Row],[DIFERENÇA ANTERIOR]]-BASE_CONCILI12[[#This Row],[DIFERENÇA ATUAL]],"-")</f>
        <v>-</v>
      </c>
      <c r="T183" s="48" t="e">
        <f>VLOOKUP(BASE_CONCILI12[[#This Row],[CÓD. 
SAIB]],CUSTO!#REF!,3,0)</f>
        <v>#REF!</v>
      </c>
      <c r="U183" s="48">
        <f>IFERROR(SUM(BASE_CONCILI12[[#This Row],[DIFERENÇA ATUAL]]*BASE_CONCILI12[[#This Row],[CUSTO MP (UN)]]),0)</f>
        <v>0</v>
      </c>
      <c r="V183" s="86" t="str">
        <f>IFERROR(BASE_CONCILI12[[#This Row],[30/jun]]/BASE_CONCILI12[[#This Row],[SISTEMA]],"")</f>
        <v/>
      </c>
      <c r="W183" s="48" t="str">
        <f>IFERROR(BASE_CONCILI12[[#This Row],[DIFERENÇA MÊS]]*BASE_CONCILI12[[#This Row],[CUSTO MP (UN)]],"-")</f>
        <v>-</v>
      </c>
      <c r="X183" s="49" t="s">
        <v>490</v>
      </c>
    </row>
    <row r="184" spans="1:24" x14ac:dyDescent="0.25">
      <c r="A184" s="72">
        <v>31208</v>
      </c>
      <c r="B184" s="72"/>
      <c r="C184" s="2" t="s">
        <v>307</v>
      </c>
      <c r="D184" s="37" t="s">
        <v>278</v>
      </c>
      <c r="E184" s="26" t="e">
        <f>VLOOKUP(BASE_CONCILI12[[#This Row],[CÓD. 
SAIB]],CONT_ANTE!A:D,4,0)</f>
        <v>#N/A</v>
      </c>
      <c r="F184" s="26" t="e">
        <f>SUMIF(#REF!,BASE_CONCILI12[[#This Row],[CÓD. 
SAIB]],#REF!)</f>
        <v>#REF!</v>
      </c>
      <c r="G184" s="26" t="e">
        <f>SUMIF(#REF!,BASE_CONCILI12[[#This Row],[CÓD. 
SAIB]],#REF!)</f>
        <v>#REF!</v>
      </c>
      <c r="H184" s="26" t="e">
        <f>BASE_CONCILI12[[#This Row],[CONSUMO REAL]]-BASE_CONCILI12[[#This Row],[CONSUMO TEORICO]]</f>
        <v>#REF!</v>
      </c>
      <c r="I184" s="26" t="e">
        <f>SUMIF(#REF!,BASE_CONCILI12[[#This Row],[CÓD. 
SAIB]],#REF!)</f>
        <v>#REF!</v>
      </c>
      <c r="J184" s="26" t="e">
        <f>SUMIF(#REF!,BASE_CONCILI12[[#This Row],[CÓD. 
SAIB]],#REF!)</f>
        <v>#REF!</v>
      </c>
      <c r="K184" s="26" t="e">
        <f>BASE_CONCILI12[[#This Row],[30/mai]]+BASE_CONCILI12[[#This Row],[RECEBIMENTO]]-BASE_CONCILI12[[#This Row],[TRANSFERÊNCIA]]-BASE_CONCILI12[[#This Row],[CONSUMO REAL]]</f>
        <v>#N/A</v>
      </c>
      <c r="L184" s="7">
        <f>IFERROR(VLOOKUP(BASE_CONCILI12[[#This Row],[CÓD. 
SAIB]],BASE_CONTAG[[LAVRE]:[CONTAGEM FINAL]],7,0),0)</f>
        <v>0</v>
      </c>
      <c r="M184" s="7">
        <f>IFERROR(SUM(BASE_CONCILI12[[#This Row],[30/jun]]*BASE_CONCILI12[[#This Row],[CUSTO MP (UN)]]),0)</f>
        <v>0</v>
      </c>
      <c r="N184" s="7" t="str">
        <f>IFERROR(VLOOKUP(BASE_CONCILI12[[#This Row],[CÓD. 
SAIB]],BASE_CONTAG[],5,0),"")</f>
        <v/>
      </c>
      <c r="O184" s="7" t="e">
        <f>SUMIF(SISTEMA!#REF!,BASE_CONCILI12[[#This Row],[CÓD. 
SAIB]],SISTEMA!#REF!)</f>
        <v>#REF!</v>
      </c>
      <c r="P184" s="30">
        <f>IFERROR(SUM(BASE_CONCILI12[[#This Row],[SISTEMA]]*BASE_CONCILI12[[#This Row],[CUSTO MP (UN)]]),0)</f>
        <v>0</v>
      </c>
      <c r="Q184" s="46" t="str">
        <f>IFERROR(VLOOKUP(BASE_CONCILI12[[#This Row],[CÓD. 
SAIB]],BASE_DIFERENÇA[],4,0),"0")</f>
        <v>0</v>
      </c>
      <c r="R184" s="75" t="e">
        <f>BASE_CONCILI12[[#This Row],[30/jun]]-BASE_CONCILI12[[#This Row],[SISTEMA]]</f>
        <v>#REF!</v>
      </c>
      <c r="S184" s="47" t="str">
        <f>IFERROR(BASE_CONCILI12[[#This Row],[DIFERENÇA ANTERIOR]]-BASE_CONCILI12[[#This Row],[DIFERENÇA ATUAL]],"-")</f>
        <v>-</v>
      </c>
      <c r="T184" s="48" t="e">
        <f>VLOOKUP(BASE_CONCILI12[[#This Row],[CÓD. 
SAIB]],CUSTO!#REF!,3,0)</f>
        <v>#REF!</v>
      </c>
      <c r="U184" s="48">
        <f>IFERROR(SUM(BASE_CONCILI12[[#This Row],[DIFERENÇA ATUAL]]*BASE_CONCILI12[[#This Row],[CUSTO MP (UN)]]),0)</f>
        <v>0</v>
      </c>
      <c r="V184" s="86" t="str">
        <f>IFERROR(BASE_CONCILI12[[#This Row],[30/jun]]/BASE_CONCILI12[[#This Row],[SISTEMA]],"")</f>
        <v/>
      </c>
      <c r="W184" s="48" t="str">
        <f>IFERROR(BASE_CONCILI12[[#This Row],[DIFERENÇA MÊS]]*BASE_CONCILI12[[#This Row],[CUSTO MP (UN)]],"-")</f>
        <v>-</v>
      </c>
      <c r="X184" s="49" t="s">
        <v>490</v>
      </c>
    </row>
    <row r="185" spans="1:24" x14ac:dyDescent="0.25">
      <c r="A185" s="72">
        <v>31794</v>
      </c>
      <c r="B185" s="72"/>
      <c r="C185" s="2" t="s">
        <v>353</v>
      </c>
      <c r="D185" s="37" t="s">
        <v>278</v>
      </c>
      <c r="E185" s="26" t="e">
        <f>VLOOKUP(BASE_CONCILI12[[#This Row],[CÓD. 
SAIB]],CONT_ANTE!A:D,4,0)</f>
        <v>#N/A</v>
      </c>
      <c r="F185" s="26" t="e">
        <f>SUMIF(#REF!,BASE_CONCILI12[[#This Row],[CÓD. 
SAIB]],#REF!)</f>
        <v>#REF!</v>
      </c>
      <c r="G185" s="26" t="e">
        <f>SUMIF(#REF!,BASE_CONCILI12[[#This Row],[CÓD. 
SAIB]],#REF!)</f>
        <v>#REF!</v>
      </c>
      <c r="H185" s="26" t="e">
        <f>BASE_CONCILI12[[#This Row],[CONSUMO REAL]]-BASE_CONCILI12[[#This Row],[CONSUMO TEORICO]]</f>
        <v>#REF!</v>
      </c>
      <c r="I185" s="26" t="e">
        <f>SUMIF(#REF!,BASE_CONCILI12[[#This Row],[CÓD. 
SAIB]],#REF!)</f>
        <v>#REF!</v>
      </c>
      <c r="J185" s="26" t="e">
        <f>SUMIF(#REF!,BASE_CONCILI12[[#This Row],[CÓD. 
SAIB]],#REF!)</f>
        <v>#REF!</v>
      </c>
      <c r="K185" s="26" t="e">
        <f>BASE_CONCILI12[[#This Row],[30/mai]]+BASE_CONCILI12[[#This Row],[RECEBIMENTO]]-BASE_CONCILI12[[#This Row],[TRANSFERÊNCIA]]-BASE_CONCILI12[[#This Row],[CONSUMO REAL]]</f>
        <v>#N/A</v>
      </c>
      <c r="L185" s="7">
        <f>IFERROR(VLOOKUP(BASE_CONCILI12[[#This Row],[CÓD. 
SAIB]],BASE_CONTAG[[LAVRE]:[CONTAGEM FINAL]],7,0),0)</f>
        <v>249042</v>
      </c>
      <c r="M185" s="7">
        <f>IFERROR(SUM(BASE_CONCILI12[[#This Row],[30/jun]]*BASE_CONCILI12[[#This Row],[CUSTO MP (UN)]]),0)</f>
        <v>0</v>
      </c>
      <c r="N185" s="7">
        <f>IFERROR(VLOOKUP(BASE_CONCILI12[[#This Row],[CÓD. 
SAIB]],BASE_CONTAG[],5,0),"")</f>
        <v>249042</v>
      </c>
      <c r="O185" s="7" t="e">
        <f>SUMIF(SISTEMA!#REF!,BASE_CONCILI12[[#This Row],[CÓD. 
SAIB]],SISTEMA!#REF!)</f>
        <v>#REF!</v>
      </c>
      <c r="P185" s="30">
        <f>IFERROR(SUM(BASE_CONCILI12[[#This Row],[SISTEMA]]*BASE_CONCILI12[[#This Row],[CUSTO MP (UN)]]),0)</f>
        <v>0</v>
      </c>
      <c r="Q185" s="46" t="str">
        <f>IFERROR(VLOOKUP(BASE_CONCILI12[[#This Row],[CÓD. 
SAIB]],BASE_DIFERENÇA[],4,0),"0")</f>
        <v>0</v>
      </c>
      <c r="R185" s="75" t="e">
        <f>BASE_CONCILI12[[#This Row],[30/jun]]-BASE_CONCILI12[[#This Row],[SISTEMA]]</f>
        <v>#REF!</v>
      </c>
      <c r="S185" s="47" t="str">
        <f>IFERROR(BASE_CONCILI12[[#This Row],[DIFERENÇA ANTERIOR]]-BASE_CONCILI12[[#This Row],[DIFERENÇA ATUAL]],"-")</f>
        <v>-</v>
      </c>
      <c r="T185" s="48" t="e">
        <f>VLOOKUP(BASE_CONCILI12[[#This Row],[CÓD. 
SAIB]],CUSTO!#REF!,3,0)</f>
        <v>#REF!</v>
      </c>
      <c r="U185" s="48">
        <f>IFERROR(SUM(BASE_CONCILI12[[#This Row],[DIFERENÇA ATUAL]]*BASE_CONCILI12[[#This Row],[CUSTO MP (UN)]]),0)</f>
        <v>0</v>
      </c>
      <c r="V185" s="86" t="str">
        <f>IFERROR(BASE_CONCILI12[[#This Row],[30/jun]]/BASE_CONCILI12[[#This Row],[SISTEMA]],"")</f>
        <v/>
      </c>
      <c r="W185" s="48" t="str">
        <f>IFERROR(BASE_CONCILI12[[#This Row],[DIFERENÇA MÊS]]*BASE_CONCILI12[[#This Row],[CUSTO MP (UN)]],"-")</f>
        <v>-</v>
      </c>
      <c r="X185" s="49" t="s">
        <v>490</v>
      </c>
    </row>
    <row r="186" spans="1:24" x14ac:dyDescent="0.25">
      <c r="A186" s="72">
        <v>31388</v>
      </c>
      <c r="B186" s="72"/>
      <c r="C186" s="2" t="s">
        <v>386</v>
      </c>
      <c r="D186" s="37" t="s">
        <v>278</v>
      </c>
      <c r="E186" s="26" t="e">
        <f>VLOOKUP(BASE_CONCILI12[[#This Row],[CÓD. 
SAIB]],CONT_ANTE!A:D,4,0)</f>
        <v>#N/A</v>
      </c>
      <c r="F186" s="26" t="e">
        <f>SUMIF(#REF!,BASE_CONCILI12[[#This Row],[CÓD. 
SAIB]],#REF!)</f>
        <v>#REF!</v>
      </c>
      <c r="G186" s="26" t="e">
        <f>SUMIF(#REF!,BASE_CONCILI12[[#This Row],[CÓD. 
SAIB]],#REF!)</f>
        <v>#REF!</v>
      </c>
      <c r="H186" s="26" t="e">
        <f>BASE_CONCILI12[[#This Row],[CONSUMO REAL]]-BASE_CONCILI12[[#This Row],[CONSUMO TEORICO]]</f>
        <v>#REF!</v>
      </c>
      <c r="I186" s="26" t="e">
        <f>SUMIF(#REF!,BASE_CONCILI12[[#This Row],[CÓD. 
SAIB]],#REF!)</f>
        <v>#REF!</v>
      </c>
      <c r="J186" s="26" t="e">
        <f>SUMIF(#REF!,BASE_CONCILI12[[#This Row],[CÓD. 
SAIB]],#REF!)</f>
        <v>#REF!</v>
      </c>
      <c r="K186" s="26" t="e">
        <f>BASE_CONCILI12[[#This Row],[30/mai]]+BASE_CONCILI12[[#This Row],[RECEBIMENTO]]-BASE_CONCILI12[[#This Row],[TRANSFERÊNCIA]]-BASE_CONCILI12[[#This Row],[CONSUMO REAL]]</f>
        <v>#N/A</v>
      </c>
      <c r="L186" s="7">
        <f>IFERROR(VLOOKUP(BASE_CONCILI12[[#This Row],[CÓD. 
SAIB]],BASE_CONTAG[[LAVRE]:[CONTAGEM FINAL]],7,0),0)</f>
        <v>0</v>
      </c>
      <c r="M186" s="7">
        <f>IFERROR(SUM(BASE_CONCILI12[[#This Row],[30/jun]]*BASE_CONCILI12[[#This Row],[CUSTO MP (UN)]]),0)</f>
        <v>0</v>
      </c>
      <c r="N186" s="7" t="str">
        <f>IFERROR(VLOOKUP(BASE_CONCILI12[[#This Row],[CÓD. 
SAIB]],BASE_CONTAG[],5,0),"")</f>
        <v/>
      </c>
      <c r="O186" s="7" t="e">
        <f>SUMIF(SISTEMA!#REF!,BASE_CONCILI12[[#This Row],[CÓD. 
SAIB]],SISTEMA!#REF!)</f>
        <v>#REF!</v>
      </c>
      <c r="P186" s="30">
        <f>IFERROR(SUM(BASE_CONCILI12[[#This Row],[SISTEMA]]*BASE_CONCILI12[[#This Row],[CUSTO MP (UN)]]),0)</f>
        <v>0</v>
      </c>
      <c r="Q186" s="46" t="str">
        <f>IFERROR(VLOOKUP(BASE_CONCILI12[[#This Row],[CÓD. 
SAIB]],BASE_DIFERENÇA[],4,0),"0")</f>
        <v>0</v>
      </c>
      <c r="R186" s="75" t="e">
        <f>BASE_CONCILI12[[#This Row],[30/jun]]-BASE_CONCILI12[[#This Row],[SISTEMA]]</f>
        <v>#REF!</v>
      </c>
      <c r="S186" s="47" t="str">
        <f>IFERROR(BASE_CONCILI12[[#This Row],[DIFERENÇA ANTERIOR]]-BASE_CONCILI12[[#This Row],[DIFERENÇA ATUAL]],"-")</f>
        <v>-</v>
      </c>
      <c r="T186" s="48" t="e">
        <f>VLOOKUP(BASE_CONCILI12[[#This Row],[CÓD. 
SAIB]],CUSTO!#REF!,3,0)</f>
        <v>#REF!</v>
      </c>
      <c r="U186" s="48">
        <f>IFERROR(SUM(BASE_CONCILI12[[#This Row],[DIFERENÇA ATUAL]]*BASE_CONCILI12[[#This Row],[CUSTO MP (UN)]]),0)</f>
        <v>0</v>
      </c>
      <c r="V186" s="86" t="str">
        <f>IFERROR(BASE_CONCILI12[[#This Row],[30/jun]]/BASE_CONCILI12[[#This Row],[SISTEMA]],"")</f>
        <v/>
      </c>
      <c r="W186" s="48" t="str">
        <f>IFERROR(BASE_CONCILI12[[#This Row],[DIFERENÇA MÊS]]*BASE_CONCILI12[[#This Row],[CUSTO MP (UN)]],"-")</f>
        <v>-</v>
      </c>
      <c r="X186" s="49" t="s">
        <v>490</v>
      </c>
    </row>
    <row r="187" spans="1:24" x14ac:dyDescent="0.25">
      <c r="A187" s="72">
        <v>32118</v>
      </c>
      <c r="B187" s="72"/>
      <c r="C187" s="2" t="s">
        <v>357</v>
      </c>
      <c r="D187" s="37" t="s">
        <v>278</v>
      </c>
      <c r="E187" s="26" t="e">
        <f>VLOOKUP(BASE_CONCILI12[[#This Row],[CÓD. 
SAIB]],CONT_ANTE!A:D,4,0)</f>
        <v>#N/A</v>
      </c>
      <c r="F187" s="26" t="e">
        <f>SUMIF(#REF!,BASE_CONCILI12[[#This Row],[CÓD. 
SAIB]],#REF!)</f>
        <v>#REF!</v>
      </c>
      <c r="G187" s="26" t="e">
        <f>SUMIF(#REF!,BASE_CONCILI12[[#This Row],[CÓD. 
SAIB]],#REF!)</f>
        <v>#REF!</v>
      </c>
      <c r="H187" s="26" t="e">
        <f>BASE_CONCILI12[[#This Row],[CONSUMO REAL]]-BASE_CONCILI12[[#This Row],[CONSUMO TEORICO]]</f>
        <v>#REF!</v>
      </c>
      <c r="I187" s="26" t="e">
        <f>SUMIF(#REF!,BASE_CONCILI12[[#This Row],[CÓD. 
SAIB]],#REF!)</f>
        <v>#REF!</v>
      </c>
      <c r="J187" s="26" t="e">
        <f>SUMIF(#REF!,BASE_CONCILI12[[#This Row],[CÓD. 
SAIB]],#REF!)</f>
        <v>#REF!</v>
      </c>
      <c r="K187" s="26" t="e">
        <f>BASE_CONCILI12[[#This Row],[30/mai]]+BASE_CONCILI12[[#This Row],[RECEBIMENTO]]-BASE_CONCILI12[[#This Row],[TRANSFERÊNCIA]]-BASE_CONCILI12[[#This Row],[CONSUMO REAL]]</f>
        <v>#N/A</v>
      </c>
      <c r="L187" s="7">
        <f>IFERROR(VLOOKUP(BASE_CONCILI12[[#This Row],[CÓD. 
SAIB]],BASE_CONTAG[[LAVRE]:[CONTAGEM FINAL]],7,0),0)</f>
        <v>540800</v>
      </c>
      <c r="M187" s="7">
        <f>IFERROR(SUM(BASE_CONCILI12[[#This Row],[30/jun]]*BASE_CONCILI12[[#This Row],[CUSTO MP (UN)]]),0)</f>
        <v>0</v>
      </c>
      <c r="N187" s="7">
        <f>IFERROR(VLOOKUP(BASE_CONCILI12[[#This Row],[CÓD. 
SAIB]],BASE_CONTAG[],5,0),"")</f>
        <v>540800</v>
      </c>
      <c r="O187" s="7" t="e">
        <f>SUMIF(SISTEMA!#REF!,BASE_CONCILI12[[#This Row],[CÓD. 
SAIB]],SISTEMA!#REF!)</f>
        <v>#REF!</v>
      </c>
      <c r="P187" s="30">
        <f>IFERROR(SUM(BASE_CONCILI12[[#This Row],[SISTEMA]]*BASE_CONCILI12[[#This Row],[CUSTO MP (UN)]]),0)</f>
        <v>0</v>
      </c>
      <c r="Q187" s="46" t="str">
        <f>IFERROR(VLOOKUP(BASE_CONCILI12[[#This Row],[CÓD. 
SAIB]],BASE_DIFERENÇA[],4,0),"0")</f>
        <v>0</v>
      </c>
      <c r="R187" s="75" t="e">
        <f>BASE_CONCILI12[[#This Row],[30/jun]]-BASE_CONCILI12[[#This Row],[SISTEMA]]</f>
        <v>#REF!</v>
      </c>
      <c r="S187" s="47" t="str">
        <f>IFERROR(BASE_CONCILI12[[#This Row],[DIFERENÇA ANTERIOR]]-BASE_CONCILI12[[#This Row],[DIFERENÇA ATUAL]],"-")</f>
        <v>-</v>
      </c>
      <c r="T187" s="48" t="e">
        <f>VLOOKUP(BASE_CONCILI12[[#This Row],[CÓD. 
SAIB]],CUSTO!#REF!,3,0)</f>
        <v>#REF!</v>
      </c>
      <c r="U187" s="48">
        <f>IFERROR(SUM(BASE_CONCILI12[[#This Row],[DIFERENÇA ATUAL]]*BASE_CONCILI12[[#This Row],[CUSTO MP (UN)]]),0)</f>
        <v>0</v>
      </c>
      <c r="V187" s="86" t="str">
        <f>IFERROR(BASE_CONCILI12[[#This Row],[30/jun]]/BASE_CONCILI12[[#This Row],[SISTEMA]],"")</f>
        <v/>
      </c>
      <c r="W187" s="48" t="str">
        <f>IFERROR(BASE_CONCILI12[[#This Row],[DIFERENÇA MÊS]]*BASE_CONCILI12[[#This Row],[CUSTO MP (UN)]],"-")</f>
        <v>-</v>
      </c>
      <c r="X187" s="49" t="s">
        <v>525</v>
      </c>
    </row>
    <row r="188" spans="1:24" x14ac:dyDescent="0.25">
      <c r="A188" s="72">
        <v>31803</v>
      </c>
      <c r="B188" s="72"/>
      <c r="C188" s="2" t="s">
        <v>355</v>
      </c>
      <c r="D188" s="37" t="s">
        <v>278</v>
      </c>
      <c r="E188" s="26" t="e">
        <f>VLOOKUP(BASE_CONCILI12[[#This Row],[CÓD. 
SAIB]],CONT_ANTE!A:D,4,0)</f>
        <v>#N/A</v>
      </c>
      <c r="F188" s="26" t="e">
        <f>SUMIF(#REF!,BASE_CONCILI12[[#This Row],[CÓD. 
SAIB]],#REF!)</f>
        <v>#REF!</v>
      </c>
      <c r="G188" s="26" t="e">
        <f>SUMIF(#REF!,BASE_CONCILI12[[#This Row],[CÓD. 
SAIB]],#REF!)</f>
        <v>#REF!</v>
      </c>
      <c r="H188" s="26" t="e">
        <f>BASE_CONCILI12[[#This Row],[CONSUMO REAL]]-BASE_CONCILI12[[#This Row],[CONSUMO TEORICO]]</f>
        <v>#REF!</v>
      </c>
      <c r="I188" s="26" t="e">
        <f>SUMIF(#REF!,BASE_CONCILI12[[#This Row],[CÓD. 
SAIB]],#REF!)</f>
        <v>#REF!</v>
      </c>
      <c r="J188" s="26" t="e">
        <f>SUMIF(#REF!,BASE_CONCILI12[[#This Row],[CÓD. 
SAIB]],#REF!)</f>
        <v>#REF!</v>
      </c>
      <c r="K188" s="26" t="e">
        <f>BASE_CONCILI12[[#This Row],[30/mai]]+BASE_CONCILI12[[#This Row],[RECEBIMENTO]]-BASE_CONCILI12[[#This Row],[TRANSFERÊNCIA]]-BASE_CONCILI12[[#This Row],[CONSUMO REAL]]</f>
        <v>#N/A</v>
      </c>
      <c r="L188" s="7">
        <f>IFERROR(VLOOKUP(BASE_CONCILI12[[#This Row],[CÓD. 
SAIB]],BASE_CONTAG[[LAVRE]:[CONTAGEM FINAL]],7,0),0)</f>
        <v>0</v>
      </c>
      <c r="M188" s="7">
        <f>IFERROR(SUM(BASE_CONCILI12[[#This Row],[30/jun]]*BASE_CONCILI12[[#This Row],[CUSTO MP (UN)]]),0)</f>
        <v>0</v>
      </c>
      <c r="N188" s="7" t="str">
        <f>IFERROR(VLOOKUP(BASE_CONCILI12[[#This Row],[CÓD. 
SAIB]],BASE_CONTAG[],5,0),"")</f>
        <v/>
      </c>
      <c r="O188" s="7" t="e">
        <f>SUMIF(SISTEMA!#REF!,BASE_CONCILI12[[#This Row],[CÓD. 
SAIB]],SISTEMA!#REF!)</f>
        <v>#REF!</v>
      </c>
      <c r="P188" s="30">
        <f>IFERROR(SUM(BASE_CONCILI12[[#This Row],[SISTEMA]]*BASE_CONCILI12[[#This Row],[CUSTO MP (UN)]]),0)</f>
        <v>0</v>
      </c>
      <c r="Q188" s="46" t="str">
        <f>IFERROR(VLOOKUP(BASE_CONCILI12[[#This Row],[CÓD. 
SAIB]],BASE_DIFERENÇA[],4,0),"0")</f>
        <v>0</v>
      </c>
      <c r="R188" s="75" t="e">
        <f>BASE_CONCILI12[[#This Row],[30/jun]]-BASE_CONCILI12[[#This Row],[SISTEMA]]</f>
        <v>#REF!</v>
      </c>
      <c r="S188" s="47" t="str">
        <f>IFERROR(BASE_CONCILI12[[#This Row],[DIFERENÇA ANTERIOR]]-BASE_CONCILI12[[#This Row],[DIFERENÇA ATUAL]],"-")</f>
        <v>-</v>
      </c>
      <c r="T188" s="48" t="e">
        <f>VLOOKUP(BASE_CONCILI12[[#This Row],[CÓD. 
SAIB]],CUSTO!#REF!,3,0)</f>
        <v>#REF!</v>
      </c>
      <c r="U188" s="48">
        <f>IFERROR(SUM(BASE_CONCILI12[[#This Row],[DIFERENÇA ATUAL]]*BASE_CONCILI12[[#This Row],[CUSTO MP (UN)]]),0)</f>
        <v>0</v>
      </c>
      <c r="V188" s="86" t="str">
        <f>IFERROR(BASE_CONCILI12[[#This Row],[30/jun]]/BASE_CONCILI12[[#This Row],[SISTEMA]],"")</f>
        <v/>
      </c>
      <c r="W188" s="48" t="str">
        <f>IFERROR(BASE_CONCILI12[[#This Row],[DIFERENÇA MÊS]]*BASE_CONCILI12[[#This Row],[CUSTO MP (UN)]],"-")</f>
        <v>-</v>
      </c>
      <c r="X188" s="49" t="s">
        <v>490</v>
      </c>
    </row>
    <row r="189" spans="1:24" x14ac:dyDescent="0.25">
      <c r="A189" s="72">
        <v>31798</v>
      </c>
      <c r="B189" s="72"/>
      <c r="C189" s="2" t="s">
        <v>354</v>
      </c>
      <c r="D189" s="37" t="s">
        <v>278</v>
      </c>
      <c r="E189" s="26" t="e">
        <f>VLOOKUP(BASE_CONCILI12[[#This Row],[CÓD. 
SAIB]],CONT_ANTE!A:D,4,0)</f>
        <v>#N/A</v>
      </c>
      <c r="F189" s="26" t="e">
        <f>SUMIF(#REF!,BASE_CONCILI12[[#This Row],[CÓD. 
SAIB]],#REF!)</f>
        <v>#REF!</v>
      </c>
      <c r="G189" s="26" t="e">
        <f>SUMIF(#REF!,BASE_CONCILI12[[#This Row],[CÓD. 
SAIB]],#REF!)</f>
        <v>#REF!</v>
      </c>
      <c r="H189" s="26" t="e">
        <f>BASE_CONCILI12[[#This Row],[CONSUMO REAL]]-BASE_CONCILI12[[#This Row],[CONSUMO TEORICO]]</f>
        <v>#REF!</v>
      </c>
      <c r="I189" s="26" t="e">
        <f>SUMIF(#REF!,BASE_CONCILI12[[#This Row],[CÓD. 
SAIB]],#REF!)</f>
        <v>#REF!</v>
      </c>
      <c r="J189" s="26" t="e">
        <f>SUMIF(#REF!,BASE_CONCILI12[[#This Row],[CÓD. 
SAIB]],#REF!)</f>
        <v>#REF!</v>
      </c>
      <c r="K189" s="26" t="e">
        <f>BASE_CONCILI12[[#This Row],[30/mai]]+BASE_CONCILI12[[#This Row],[RECEBIMENTO]]-BASE_CONCILI12[[#This Row],[TRANSFERÊNCIA]]-BASE_CONCILI12[[#This Row],[CONSUMO REAL]]</f>
        <v>#N/A</v>
      </c>
      <c r="L189" s="7">
        <f>IFERROR(VLOOKUP(BASE_CONCILI12[[#This Row],[CÓD. 
SAIB]],BASE_CONTAG[[LAVRE]:[CONTAGEM FINAL]],7,0),0)</f>
        <v>0</v>
      </c>
      <c r="M189" s="7">
        <f>IFERROR(SUM(BASE_CONCILI12[[#This Row],[30/jun]]*BASE_CONCILI12[[#This Row],[CUSTO MP (UN)]]),0)</f>
        <v>0</v>
      </c>
      <c r="N189" s="7" t="str">
        <f>IFERROR(VLOOKUP(BASE_CONCILI12[[#This Row],[CÓD. 
SAIB]],BASE_CONTAG[],5,0),"")</f>
        <v/>
      </c>
      <c r="O189" s="7" t="e">
        <f>SUMIF(SISTEMA!#REF!,BASE_CONCILI12[[#This Row],[CÓD. 
SAIB]],SISTEMA!#REF!)</f>
        <v>#REF!</v>
      </c>
      <c r="P189" s="30">
        <f>IFERROR(SUM(BASE_CONCILI12[[#This Row],[SISTEMA]]*BASE_CONCILI12[[#This Row],[CUSTO MP (UN)]]),0)</f>
        <v>0</v>
      </c>
      <c r="Q189" s="46" t="str">
        <f>IFERROR(VLOOKUP(BASE_CONCILI12[[#This Row],[CÓD. 
SAIB]],BASE_DIFERENÇA[],4,0),"0")</f>
        <v>0</v>
      </c>
      <c r="R189" s="75" t="e">
        <f>BASE_CONCILI12[[#This Row],[30/jun]]-BASE_CONCILI12[[#This Row],[SISTEMA]]</f>
        <v>#REF!</v>
      </c>
      <c r="S189" s="47" t="str">
        <f>IFERROR(BASE_CONCILI12[[#This Row],[DIFERENÇA ANTERIOR]]-BASE_CONCILI12[[#This Row],[DIFERENÇA ATUAL]],"-")</f>
        <v>-</v>
      </c>
      <c r="T189" s="48" t="e">
        <f>VLOOKUP(BASE_CONCILI12[[#This Row],[CÓD. 
SAIB]],CUSTO!#REF!,3,0)</f>
        <v>#REF!</v>
      </c>
      <c r="U189" s="48">
        <f>IFERROR(SUM(BASE_CONCILI12[[#This Row],[DIFERENÇA ATUAL]]*BASE_CONCILI12[[#This Row],[CUSTO MP (UN)]]),0)</f>
        <v>0</v>
      </c>
      <c r="V189" s="86" t="str">
        <f>IFERROR(BASE_CONCILI12[[#This Row],[30/jun]]/BASE_CONCILI12[[#This Row],[SISTEMA]],"")</f>
        <v/>
      </c>
      <c r="W189" s="48" t="str">
        <f>IFERROR(BASE_CONCILI12[[#This Row],[DIFERENÇA MÊS]]*BASE_CONCILI12[[#This Row],[CUSTO MP (UN)]],"-")</f>
        <v>-</v>
      </c>
      <c r="X189" s="49" t="s">
        <v>516</v>
      </c>
    </row>
    <row r="190" spans="1:24" x14ac:dyDescent="0.25">
      <c r="A190" s="72">
        <v>31804</v>
      </c>
      <c r="B190" s="72"/>
      <c r="C190" s="2" t="s">
        <v>356</v>
      </c>
      <c r="D190" s="37" t="s">
        <v>278</v>
      </c>
      <c r="E190" s="26" t="e">
        <f>VLOOKUP(BASE_CONCILI12[[#This Row],[CÓD. 
SAIB]],CONT_ANTE!A:D,4,0)</f>
        <v>#N/A</v>
      </c>
      <c r="F190" s="26" t="e">
        <f>SUMIF(#REF!,BASE_CONCILI12[[#This Row],[CÓD. 
SAIB]],#REF!)</f>
        <v>#REF!</v>
      </c>
      <c r="G190" s="26" t="e">
        <f>SUMIF(#REF!,BASE_CONCILI12[[#This Row],[CÓD. 
SAIB]],#REF!)</f>
        <v>#REF!</v>
      </c>
      <c r="H190" s="26" t="e">
        <f>BASE_CONCILI12[[#This Row],[CONSUMO REAL]]-BASE_CONCILI12[[#This Row],[CONSUMO TEORICO]]</f>
        <v>#REF!</v>
      </c>
      <c r="I190" s="26" t="e">
        <f>SUMIF(#REF!,BASE_CONCILI12[[#This Row],[CÓD. 
SAIB]],#REF!)</f>
        <v>#REF!</v>
      </c>
      <c r="J190" s="26" t="e">
        <f>SUMIF(#REF!,BASE_CONCILI12[[#This Row],[CÓD. 
SAIB]],#REF!)</f>
        <v>#REF!</v>
      </c>
      <c r="K190" s="26" t="e">
        <f>BASE_CONCILI12[[#This Row],[30/mai]]+BASE_CONCILI12[[#This Row],[RECEBIMENTO]]-BASE_CONCILI12[[#This Row],[TRANSFERÊNCIA]]-BASE_CONCILI12[[#This Row],[CONSUMO REAL]]</f>
        <v>#N/A</v>
      </c>
      <c r="L190" s="7">
        <f>IFERROR(VLOOKUP(BASE_CONCILI12[[#This Row],[CÓD. 
SAIB]],BASE_CONTAG[[LAVRE]:[CONTAGEM FINAL]],7,0),0)</f>
        <v>0</v>
      </c>
      <c r="M190" s="7">
        <f>IFERROR(SUM(BASE_CONCILI12[[#This Row],[30/jun]]*BASE_CONCILI12[[#This Row],[CUSTO MP (UN)]]),0)</f>
        <v>0</v>
      </c>
      <c r="N190" s="7" t="str">
        <f>IFERROR(VLOOKUP(BASE_CONCILI12[[#This Row],[CÓD. 
SAIB]],BASE_CONTAG[],5,0),"")</f>
        <v/>
      </c>
      <c r="O190" s="7" t="e">
        <f>SUMIF(SISTEMA!#REF!,BASE_CONCILI12[[#This Row],[CÓD. 
SAIB]],SISTEMA!#REF!)</f>
        <v>#REF!</v>
      </c>
      <c r="P190" s="30">
        <f>IFERROR(SUM(BASE_CONCILI12[[#This Row],[SISTEMA]]*BASE_CONCILI12[[#This Row],[CUSTO MP (UN)]]),0)</f>
        <v>0</v>
      </c>
      <c r="Q190" s="46" t="str">
        <f>IFERROR(VLOOKUP(BASE_CONCILI12[[#This Row],[CÓD. 
SAIB]],BASE_DIFERENÇA[],4,0),"0")</f>
        <v>0</v>
      </c>
      <c r="R190" s="75" t="e">
        <f>BASE_CONCILI12[[#This Row],[30/jun]]-BASE_CONCILI12[[#This Row],[SISTEMA]]</f>
        <v>#REF!</v>
      </c>
      <c r="S190" s="47" t="str">
        <f>IFERROR(BASE_CONCILI12[[#This Row],[DIFERENÇA ANTERIOR]]-BASE_CONCILI12[[#This Row],[DIFERENÇA ATUAL]],"-")</f>
        <v>-</v>
      </c>
      <c r="T190" s="48" t="e">
        <f>VLOOKUP(BASE_CONCILI12[[#This Row],[CÓD. 
SAIB]],CUSTO!#REF!,3,0)</f>
        <v>#REF!</v>
      </c>
      <c r="U190" s="48">
        <f>IFERROR(SUM(BASE_CONCILI12[[#This Row],[DIFERENÇA ATUAL]]*BASE_CONCILI12[[#This Row],[CUSTO MP (UN)]]),0)</f>
        <v>0</v>
      </c>
      <c r="V190" s="86" t="str">
        <f>IFERROR(BASE_CONCILI12[[#This Row],[30/jun]]/BASE_CONCILI12[[#This Row],[SISTEMA]],"")</f>
        <v/>
      </c>
      <c r="W190" s="48" t="str">
        <f>IFERROR(BASE_CONCILI12[[#This Row],[DIFERENÇA MÊS]]*BASE_CONCILI12[[#This Row],[CUSTO MP (UN)]],"-")</f>
        <v>-</v>
      </c>
      <c r="X190" s="49" t="s">
        <v>490</v>
      </c>
    </row>
    <row r="191" spans="1:24" x14ac:dyDescent="0.25">
      <c r="A191" s="72">
        <v>31805</v>
      </c>
      <c r="B191" s="72"/>
      <c r="C191" s="2" t="s">
        <v>311</v>
      </c>
      <c r="D191" s="37" t="s">
        <v>278</v>
      </c>
      <c r="E191" s="26" t="e">
        <f>VLOOKUP(BASE_CONCILI12[[#This Row],[CÓD. 
SAIB]],CONT_ANTE!A:D,4,0)</f>
        <v>#N/A</v>
      </c>
      <c r="F191" s="26" t="e">
        <f>SUMIF(#REF!,BASE_CONCILI12[[#This Row],[CÓD. 
SAIB]],#REF!)</f>
        <v>#REF!</v>
      </c>
      <c r="G191" s="26" t="e">
        <f>SUMIF(#REF!,BASE_CONCILI12[[#This Row],[CÓD. 
SAIB]],#REF!)</f>
        <v>#REF!</v>
      </c>
      <c r="H191" s="26" t="e">
        <f>BASE_CONCILI12[[#This Row],[CONSUMO REAL]]-BASE_CONCILI12[[#This Row],[CONSUMO TEORICO]]</f>
        <v>#REF!</v>
      </c>
      <c r="I191" s="26" t="e">
        <f>SUMIF(#REF!,BASE_CONCILI12[[#This Row],[CÓD. 
SAIB]],#REF!)</f>
        <v>#REF!</v>
      </c>
      <c r="J191" s="26" t="e">
        <f>SUMIF(#REF!,BASE_CONCILI12[[#This Row],[CÓD. 
SAIB]],#REF!)</f>
        <v>#REF!</v>
      </c>
      <c r="K191" s="26" t="e">
        <f>BASE_CONCILI12[[#This Row],[30/mai]]+BASE_CONCILI12[[#This Row],[RECEBIMENTO]]-BASE_CONCILI12[[#This Row],[TRANSFERÊNCIA]]-BASE_CONCILI12[[#This Row],[CONSUMO REAL]]</f>
        <v>#N/A</v>
      </c>
      <c r="L191" s="7">
        <f>IFERROR(VLOOKUP(BASE_CONCILI12[[#This Row],[CÓD. 
SAIB]],BASE_CONTAG[[LAVRE]:[CONTAGEM FINAL]],7,0),0)</f>
        <v>0</v>
      </c>
      <c r="M191" s="7">
        <f>IFERROR(SUM(BASE_CONCILI12[[#This Row],[30/jun]]*BASE_CONCILI12[[#This Row],[CUSTO MP (UN)]]),0)</f>
        <v>0</v>
      </c>
      <c r="N191" s="7" t="str">
        <f>IFERROR(VLOOKUP(BASE_CONCILI12[[#This Row],[CÓD. 
SAIB]],BASE_CONTAG[],5,0),"")</f>
        <v/>
      </c>
      <c r="O191" s="7" t="e">
        <f>SUMIF(SISTEMA!#REF!,BASE_CONCILI12[[#This Row],[CÓD. 
SAIB]],SISTEMA!#REF!)</f>
        <v>#REF!</v>
      </c>
      <c r="P191" s="30">
        <f>IFERROR(SUM(BASE_CONCILI12[[#This Row],[SISTEMA]]*BASE_CONCILI12[[#This Row],[CUSTO MP (UN)]]),0)</f>
        <v>0</v>
      </c>
      <c r="Q191" s="46" t="str">
        <f>IFERROR(VLOOKUP(BASE_CONCILI12[[#This Row],[CÓD. 
SAIB]],BASE_DIFERENÇA[],4,0),"0")</f>
        <v>0</v>
      </c>
      <c r="R191" s="75" t="e">
        <f>BASE_CONCILI12[[#This Row],[30/jun]]-BASE_CONCILI12[[#This Row],[SISTEMA]]</f>
        <v>#REF!</v>
      </c>
      <c r="S191" s="47" t="str">
        <f>IFERROR(BASE_CONCILI12[[#This Row],[DIFERENÇA ANTERIOR]]-BASE_CONCILI12[[#This Row],[DIFERENÇA ATUAL]],"-")</f>
        <v>-</v>
      </c>
      <c r="T191" s="48" t="e">
        <f>VLOOKUP(BASE_CONCILI12[[#This Row],[CÓD. 
SAIB]],CUSTO!#REF!,3,0)</f>
        <v>#REF!</v>
      </c>
      <c r="U191" s="48">
        <f>IFERROR(SUM(BASE_CONCILI12[[#This Row],[DIFERENÇA ATUAL]]*BASE_CONCILI12[[#This Row],[CUSTO MP (UN)]]),0)</f>
        <v>0</v>
      </c>
      <c r="V191" s="86" t="str">
        <f>IFERROR(BASE_CONCILI12[[#This Row],[30/jun]]/BASE_CONCILI12[[#This Row],[SISTEMA]],"")</f>
        <v/>
      </c>
      <c r="W191" s="48" t="str">
        <f>IFERROR(BASE_CONCILI12[[#This Row],[DIFERENÇA MÊS]]*BASE_CONCILI12[[#This Row],[CUSTO MP (UN)]],"-")</f>
        <v>-</v>
      </c>
      <c r="X191" s="49" t="s">
        <v>490</v>
      </c>
    </row>
    <row r="192" spans="1:24" x14ac:dyDescent="0.25">
      <c r="A192" s="72">
        <v>31390</v>
      </c>
      <c r="B192" s="72"/>
      <c r="C192" s="2" t="s">
        <v>327</v>
      </c>
      <c r="D192" s="37" t="s">
        <v>278</v>
      </c>
      <c r="E192" s="26" t="e">
        <f>VLOOKUP(BASE_CONCILI12[[#This Row],[CÓD. 
SAIB]],CONT_ANTE!A:D,4,0)</f>
        <v>#N/A</v>
      </c>
      <c r="F192" s="26" t="e">
        <f>SUMIF(#REF!,BASE_CONCILI12[[#This Row],[CÓD. 
SAIB]],#REF!)</f>
        <v>#REF!</v>
      </c>
      <c r="G192" s="26" t="e">
        <f>SUMIF(#REF!,BASE_CONCILI12[[#This Row],[CÓD. 
SAIB]],#REF!)</f>
        <v>#REF!</v>
      </c>
      <c r="H192" s="26" t="e">
        <f>BASE_CONCILI12[[#This Row],[CONSUMO REAL]]-BASE_CONCILI12[[#This Row],[CONSUMO TEORICO]]</f>
        <v>#REF!</v>
      </c>
      <c r="I192" s="26" t="e">
        <f>SUMIF(#REF!,BASE_CONCILI12[[#This Row],[CÓD. 
SAIB]],#REF!)</f>
        <v>#REF!</v>
      </c>
      <c r="J192" s="26" t="e">
        <f>SUMIF(#REF!,BASE_CONCILI12[[#This Row],[CÓD. 
SAIB]],#REF!)</f>
        <v>#REF!</v>
      </c>
      <c r="K192" s="26" t="e">
        <f>BASE_CONCILI12[[#This Row],[30/mai]]+BASE_CONCILI12[[#This Row],[RECEBIMENTO]]-BASE_CONCILI12[[#This Row],[TRANSFERÊNCIA]]-BASE_CONCILI12[[#This Row],[CONSUMO REAL]]</f>
        <v>#N/A</v>
      </c>
      <c r="L192" s="7">
        <f>IFERROR(VLOOKUP(BASE_CONCILI12[[#This Row],[CÓD. 
SAIB]],BASE_CONTAG[[LAVRE]:[CONTAGEM FINAL]],7,0),0)</f>
        <v>0</v>
      </c>
      <c r="M192" s="7">
        <f>IFERROR(SUM(BASE_CONCILI12[[#This Row],[30/jun]]*BASE_CONCILI12[[#This Row],[CUSTO MP (UN)]]),0)</f>
        <v>0</v>
      </c>
      <c r="N192" s="7" t="str">
        <f>IFERROR(VLOOKUP(BASE_CONCILI12[[#This Row],[CÓD. 
SAIB]],BASE_CONTAG[],5,0),"")</f>
        <v/>
      </c>
      <c r="O192" s="7" t="e">
        <f>SUMIF(SISTEMA!#REF!,BASE_CONCILI12[[#This Row],[CÓD. 
SAIB]],SISTEMA!#REF!)</f>
        <v>#REF!</v>
      </c>
      <c r="P192" s="30">
        <f>IFERROR(SUM(BASE_CONCILI12[[#This Row],[SISTEMA]]*BASE_CONCILI12[[#This Row],[CUSTO MP (UN)]]),0)</f>
        <v>0</v>
      </c>
      <c r="Q192" s="46" t="str">
        <f>IFERROR(VLOOKUP(BASE_CONCILI12[[#This Row],[CÓD. 
SAIB]],BASE_DIFERENÇA[],4,0),"0")</f>
        <v>0</v>
      </c>
      <c r="R192" s="75" t="e">
        <f>BASE_CONCILI12[[#This Row],[30/jun]]-BASE_CONCILI12[[#This Row],[SISTEMA]]</f>
        <v>#REF!</v>
      </c>
      <c r="S192" s="47" t="str">
        <f>IFERROR(BASE_CONCILI12[[#This Row],[DIFERENÇA ANTERIOR]]-BASE_CONCILI12[[#This Row],[DIFERENÇA ATUAL]],"-")</f>
        <v>-</v>
      </c>
      <c r="T192" s="48" t="e">
        <f>VLOOKUP(BASE_CONCILI12[[#This Row],[CÓD. 
SAIB]],CUSTO!#REF!,3,0)</f>
        <v>#REF!</v>
      </c>
      <c r="U192" s="48">
        <f>IFERROR(SUM(BASE_CONCILI12[[#This Row],[DIFERENÇA ATUAL]]*BASE_CONCILI12[[#This Row],[CUSTO MP (UN)]]),0)</f>
        <v>0</v>
      </c>
      <c r="V192" s="86" t="str">
        <f>IFERROR(BASE_CONCILI12[[#This Row],[30/jun]]/BASE_CONCILI12[[#This Row],[SISTEMA]],"")</f>
        <v/>
      </c>
      <c r="W192" s="48" t="str">
        <f>IFERROR(BASE_CONCILI12[[#This Row],[DIFERENÇA MÊS]]*BASE_CONCILI12[[#This Row],[CUSTO MP (UN)]],"-")</f>
        <v>-</v>
      </c>
      <c r="X192" s="49" t="s">
        <v>490</v>
      </c>
    </row>
    <row r="193" spans="1:24" x14ac:dyDescent="0.25">
      <c r="A193" s="72">
        <v>31389</v>
      </c>
      <c r="B193" s="72"/>
      <c r="C193" s="2" t="s">
        <v>260</v>
      </c>
      <c r="D193" s="37" t="s">
        <v>278</v>
      </c>
      <c r="E193" s="26" t="e">
        <f>VLOOKUP(BASE_CONCILI12[[#This Row],[CÓD. 
SAIB]],CONT_ANTE!A:D,4,0)</f>
        <v>#N/A</v>
      </c>
      <c r="F193" s="26" t="e">
        <f>SUMIF(#REF!,BASE_CONCILI12[[#This Row],[CÓD. 
SAIB]],#REF!)</f>
        <v>#REF!</v>
      </c>
      <c r="G193" s="26" t="e">
        <f>SUMIF(#REF!,BASE_CONCILI12[[#This Row],[CÓD. 
SAIB]],#REF!)</f>
        <v>#REF!</v>
      </c>
      <c r="H193" s="26" t="e">
        <f>BASE_CONCILI12[[#This Row],[CONSUMO REAL]]-BASE_CONCILI12[[#This Row],[CONSUMO TEORICO]]</f>
        <v>#REF!</v>
      </c>
      <c r="I193" s="26" t="e">
        <f>SUMIF(#REF!,BASE_CONCILI12[[#This Row],[CÓD. 
SAIB]],#REF!)</f>
        <v>#REF!</v>
      </c>
      <c r="J193" s="26" t="e">
        <f>SUMIF(#REF!,BASE_CONCILI12[[#This Row],[CÓD. 
SAIB]],#REF!)</f>
        <v>#REF!</v>
      </c>
      <c r="K193" s="26" t="e">
        <f>BASE_CONCILI12[[#This Row],[30/mai]]+BASE_CONCILI12[[#This Row],[RECEBIMENTO]]-BASE_CONCILI12[[#This Row],[TRANSFERÊNCIA]]-BASE_CONCILI12[[#This Row],[CONSUMO REAL]]</f>
        <v>#N/A</v>
      </c>
      <c r="L193" s="7">
        <f>IFERROR(VLOOKUP(BASE_CONCILI12[[#This Row],[CÓD. 
SAIB]],BASE_CONTAG[[LAVRE]:[CONTAGEM FINAL]],7,0),0)</f>
        <v>0</v>
      </c>
      <c r="M193" s="7">
        <f>IFERROR(SUM(BASE_CONCILI12[[#This Row],[30/jun]]*BASE_CONCILI12[[#This Row],[CUSTO MP (UN)]]),0)</f>
        <v>0</v>
      </c>
      <c r="N193" s="7" t="str">
        <f>IFERROR(VLOOKUP(BASE_CONCILI12[[#This Row],[CÓD. 
SAIB]],BASE_CONTAG[],5,0),"")</f>
        <v/>
      </c>
      <c r="O193" s="7" t="e">
        <f>SUMIF(SISTEMA!#REF!,BASE_CONCILI12[[#This Row],[CÓD. 
SAIB]],SISTEMA!#REF!)</f>
        <v>#REF!</v>
      </c>
      <c r="P193" s="30">
        <f>IFERROR(SUM(BASE_CONCILI12[[#This Row],[SISTEMA]]*BASE_CONCILI12[[#This Row],[CUSTO MP (UN)]]),0)</f>
        <v>0</v>
      </c>
      <c r="Q193" s="46" t="str">
        <f>IFERROR(VLOOKUP(BASE_CONCILI12[[#This Row],[CÓD. 
SAIB]],BASE_DIFERENÇA[],4,0),"0")</f>
        <v>0</v>
      </c>
      <c r="R193" s="75" t="e">
        <f>BASE_CONCILI12[[#This Row],[30/jun]]-BASE_CONCILI12[[#This Row],[SISTEMA]]</f>
        <v>#REF!</v>
      </c>
      <c r="S193" s="47" t="str">
        <f>IFERROR(BASE_CONCILI12[[#This Row],[DIFERENÇA ANTERIOR]]-BASE_CONCILI12[[#This Row],[DIFERENÇA ATUAL]],"-")</f>
        <v>-</v>
      </c>
      <c r="T193" s="48" t="e">
        <f>VLOOKUP(BASE_CONCILI12[[#This Row],[CÓD. 
SAIB]],CUSTO!#REF!,3,0)</f>
        <v>#REF!</v>
      </c>
      <c r="U193" s="48">
        <f>IFERROR(SUM(BASE_CONCILI12[[#This Row],[DIFERENÇA ATUAL]]*BASE_CONCILI12[[#This Row],[CUSTO MP (UN)]]),0)</f>
        <v>0</v>
      </c>
      <c r="V193" s="86" t="str">
        <f>IFERROR(BASE_CONCILI12[[#This Row],[30/jun]]/BASE_CONCILI12[[#This Row],[SISTEMA]],"")</f>
        <v/>
      </c>
      <c r="W193" s="48" t="str">
        <f>IFERROR(BASE_CONCILI12[[#This Row],[DIFERENÇA MÊS]]*BASE_CONCILI12[[#This Row],[CUSTO MP (UN)]],"-")</f>
        <v>-</v>
      </c>
      <c r="X193" s="126" t="s">
        <v>490</v>
      </c>
    </row>
    <row r="194" spans="1:24" x14ac:dyDescent="0.25">
      <c r="A194" s="72">
        <v>32260</v>
      </c>
      <c r="B194" s="72"/>
      <c r="C194" s="2" t="s">
        <v>336</v>
      </c>
      <c r="D194" s="37" t="s">
        <v>278</v>
      </c>
      <c r="E194" s="26" t="e">
        <f>VLOOKUP(BASE_CONCILI12[[#This Row],[CÓD. 
SAIB]],CONT_ANTE!A:D,4,0)</f>
        <v>#N/A</v>
      </c>
      <c r="F194" s="26" t="e">
        <f>SUMIF(#REF!,BASE_CONCILI12[[#This Row],[CÓD. 
SAIB]],#REF!)</f>
        <v>#REF!</v>
      </c>
      <c r="G194" s="26" t="e">
        <f>SUMIF(#REF!,BASE_CONCILI12[[#This Row],[CÓD. 
SAIB]],#REF!)</f>
        <v>#REF!</v>
      </c>
      <c r="H194" s="26" t="e">
        <f>BASE_CONCILI12[[#This Row],[CONSUMO REAL]]-BASE_CONCILI12[[#This Row],[CONSUMO TEORICO]]</f>
        <v>#REF!</v>
      </c>
      <c r="I194" s="26" t="e">
        <f>SUMIF(#REF!,BASE_CONCILI12[[#This Row],[CÓD. 
SAIB]],#REF!)</f>
        <v>#REF!</v>
      </c>
      <c r="J194" s="26" t="e">
        <f>SUMIF(#REF!,BASE_CONCILI12[[#This Row],[CÓD. 
SAIB]],#REF!)</f>
        <v>#REF!</v>
      </c>
      <c r="K194" s="26" t="e">
        <f>BASE_CONCILI12[[#This Row],[30/mai]]+BASE_CONCILI12[[#This Row],[RECEBIMENTO]]-BASE_CONCILI12[[#This Row],[TRANSFERÊNCIA]]-BASE_CONCILI12[[#This Row],[CONSUMO REAL]]</f>
        <v>#N/A</v>
      </c>
      <c r="L194" s="7">
        <f>IFERROR(VLOOKUP(BASE_CONCILI12[[#This Row],[CÓD. 
SAIB]],BASE_CONTAG[[LAVRE]:[CONTAGEM FINAL]],7,0),0)</f>
        <v>0</v>
      </c>
      <c r="M194" s="7">
        <f>IFERROR(SUM(BASE_CONCILI12[[#This Row],[30/jun]]*BASE_CONCILI12[[#This Row],[CUSTO MP (UN)]]),0)</f>
        <v>0</v>
      </c>
      <c r="N194" s="7" t="str">
        <f>IFERROR(VLOOKUP(BASE_CONCILI12[[#This Row],[CÓD. 
SAIB]],BASE_CONTAG[],5,0),"")</f>
        <v/>
      </c>
      <c r="O194" s="7" t="e">
        <f>SUMIF(SISTEMA!#REF!,BASE_CONCILI12[[#This Row],[CÓD. 
SAIB]],SISTEMA!#REF!)</f>
        <v>#REF!</v>
      </c>
      <c r="P194" s="30">
        <f>IFERROR(SUM(BASE_CONCILI12[[#This Row],[SISTEMA]]*BASE_CONCILI12[[#This Row],[CUSTO MP (UN)]]),0)</f>
        <v>0</v>
      </c>
      <c r="Q194" s="46" t="str">
        <f>IFERROR(VLOOKUP(BASE_CONCILI12[[#This Row],[CÓD. 
SAIB]],BASE_DIFERENÇA[],4,0),"0")</f>
        <v>0</v>
      </c>
      <c r="R194" s="75" t="e">
        <f>BASE_CONCILI12[[#This Row],[30/jun]]-BASE_CONCILI12[[#This Row],[SISTEMA]]</f>
        <v>#REF!</v>
      </c>
      <c r="S194" s="47" t="str">
        <f>IFERROR(BASE_CONCILI12[[#This Row],[DIFERENÇA ANTERIOR]]-BASE_CONCILI12[[#This Row],[DIFERENÇA ATUAL]],"-")</f>
        <v>-</v>
      </c>
      <c r="T194" s="48" t="e">
        <f>VLOOKUP(BASE_CONCILI12[[#This Row],[CÓD. 
SAIB]],CUSTO!#REF!,3,0)</f>
        <v>#REF!</v>
      </c>
      <c r="U194" s="48">
        <f>IFERROR(SUM(BASE_CONCILI12[[#This Row],[DIFERENÇA ATUAL]]*BASE_CONCILI12[[#This Row],[CUSTO MP (UN)]]),0)</f>
        <v>0</v>
      </c>
      <c r="V194" s="86" t="str">
        <f>IFERROR(BASE_CONCILI12[[#This Row],[30/jun]]/BASE_CONCILI12[[#This Row],[SISTEMA]],"")</f>
        <v/>
      </c>
      <c r="W194" s="48" t="str">
        <f>IFERROR(BASE_CONCILI12[[#This Row],[DIFERENÇA MÊS]]*BASE_CONCILI12[[#This Row],[CUSTO MP (UN)]],"-")</f>
        <v>-</v>
      </c>
      <c r="X194" s="49" t="s">
        <v>490</v>
      </c>
    </row>
    <row r="195" spans="1:24" x14ac:dyDescent="0.25">
      <c r="A195" s="72">
        <v>32261</v>
      </c>
      <c r="B195" s="72"/>
      <c r="C195" s="2" t="s">
        <v>337</v>
      </c>
      <c r="D195" s="37" t="s">
        <v>278</v>
      </c>
      <c r="E195" s="26" t="e">
        <f>VLOOKUP(BASE_CONCILI12[[#This Row],[CÓD. 
SAIB]],CONT_ANTE!A:D,4,0)</f>
        <v>#N/A</v>
      </c>
      <c r="F195" s="26" t="e">
        <f>SUMIF(#REF!,BASE_CONCILI12[[#This Row],[CÓD. 
SAIB]],#REF!)</f>
        <v>#REF!</v>
      </c>
      <c r="G195" s="26" t="e">
        <f>SUMIF(#REF!,BASE_CONCILI12[[#This Row],[CÓD. 
SAIB]],#REF!)</f>
        <v>#REF!</v>
      </c>
      <c r="H195" s="26" t="e">
        <f>BASE_CONCILI12[[#This Row],[CONSUMO REAL]]-BASE_CONCILI12[[#This Row],[CONSUMO TEORICO]]</f>
        <v>#REF!</v>
      </c>
      <c r="I195" s="26" t="e">
        <f>SUMIF(#REF!,BASE_CONCILI12[[#This Row],[CÓD. 
SAIB]],#REF!)</f>
        <v>#REF!</v>
      </c>
      <c r="J195" s="26" t="e">
        <f>SUMIF(#REF!,BASE_CONCILI12[[#This Row],[CÓD. 
SAIB]],#REF!)</f>
        <v>#REF!</v>
      </c>
      <c r="K195" s="26" t="e">
        <f>BASE_CONCILI12[[#This Row],[30/mai]]+BASE_CONCILI12[[#This Row],[RECEBIMENTO]]-BASE_CONCILI12[[#This Row],[TRANSFERÊNCIA]]-BASE_CONCILI12[[#This Row],[CONSUMO REAL]]</f>
        <v>#N/A</v>
      </c>
      <c r="L195" s="7">
        <f>IFERROR(VLOOKUP(BASE_CONCILI12[[#This Row],[CÓD. 
SAIB]],BASE_CONTAG[[LAVRE]:[CONTAGEM FINAL]],7,0),0)</f>
        <v>0</v>
      </c>
      <c r="M195" s="7">
        <f>IFERROR(SUM(BASE_CONCILI12[[#This Row],[30/jun]]*BASE_CONCILI12[[#This Row],[CUSTO MP (UN)]]),0)</f>
        <v>0</v>
      </c>
      <c r="N195" s="7" t="str">
        <f>IFERROR(VLOOKUP(BASE_CONCILI12[[#This Row],[CÓD. 
SAIB]],BASE_CONTAG[],5,0),"")</f>
        <v/>
      </c>
      <c r="O195" s="7" t="e">
        <f>SUMIF(SISTEMA!#REF!,BASE_CONCILI12[[#This Row],[CÓD. 
SAIB]],SISTEMA!#REF!)</f>
        <v>#REF!</v>
      </c>
      <c r="P195" s="30">
        <f>IFERROR(SUM(BASE_CONCILI12[[#This Row],[SISTEMA]]*BASE_CONCILI12[[#This Row],[CUSTO MP (UN)]]),0)</f>
        <v>0</v>
      </c>
      <c r="Q195" s="46" t="str">
        <f>IFERROR(VLOOKUP(BASE_CONCILI12[[#This Row],[CÓD. 
SAIB]],BASE_DIFERENÇA[],4,0),"0")</f>
        <v>0</v>
      </c>
      <c r="R195" s="75" t="e">
        <f>BASE_CONCILI12[[#This Row],[30/jun]]-BASE_CONCILI12[[#This Row],[SISTEMA]]</f>
        <v>#REF!</v>
      </c>
      <c r="S195" s="47" t="str">
        <f>IFERROR(BASE_CONCILI12[[#This Row],[DIFERENÇA ANTERIOR]]-BASE_CONCILI12[[#This Row],[DIFERENÇA ATUAL]],"-")</f>
        <v>-</v>
      </c>
      <c r="T195" s="48" t="e">
        <f>VLOOKUP(BASE_CONCILI12[[#This Row],[CÓD. 
SAIB]],CUSTO!#REF!,3,0)</f>
        <v>#REF!</v>
      </c>
      <c r="U195" s="48">
        <f>IFERROR(SUM(BASE_CONCILI12[[#This Row],[DIFERENÇA ATUAL]]*BASE_CONCILI12[[#This Row],[CUSTO MP (UN)]]),0)</f>
        <v>0</v>
      </c>
      <c r="V195" s="86" t="str">
        <f>IFERROR(BASE_CONCILI12[[#This Row],[30/jun]]/BASE_CONCILI12[[#This Row],[SISTEMA]],"")</f>
        <v/>
      </c>
      <c r="W195" s="48" t="str">
        <f>IFERROR(BASE_CONCILI12[[#This Row],[DIFERENÇA MÊS]]*BASE_CONCILI12[[#This Row],[CUSTO MP (UN)]],"-")</f>
        <v>-</v>
      </c>
      <c r="X195" s="49" t="s">
        <v>490</v>
      </c>
    </row>
    <row r="196" spans="1:24" x14ac:dyDescent="0.25">
      <c r="A196" s="72">
        <v>32257</v>
      </c>
      <c r="B196" s="72"/>
      <c r="C196" s="2" t="s">
        <v>333</v>
      </c>
      <c r="D196" s="37" t="s">
        <v>278</v>
      </c>
      <c r="E196" s="26" t="e">
        <f>VLOOKUP(BASE_CONCILI12[[#This Row],[CÓD. 
SAIB]],CONT_ANTE!A:D,4,0)</f>
        <v>#N/A</v>
      </c>
      <c r="F196" s="26" t="e">
        <f>SUMIF(#REF!,BASE_CONCILI12[[#This Row],[CÓD. 
SAIB]],#REF!)</f>
        <v>#REF!</v>
      </c>
      <c r="G196" s="26" t="e">
        <f>SUMIF(#REF!,BASE_CONCILI12[[#This Row],[CÓD. 
SAIB]],#REF!)</f>
        <v>#REF!</v>
      </c>
      <c r="H196" s="26" t="e">
        <f>BASE_CONCILI12[[#This Row],[CONSUMO REAL]]-BASE_CONCILI12[[#This Row],[CONSUMO TEORICO]]</f>
        <v>#REF!</v>
      </c>
      <c r="I196" s="26" t="e">
        <f>SUMIF(#REF!,BASE_CONCILI12[[#This Row],[CÓD. 
SAIB]],#REF!)</f>
        <v>#REF!</v>
      </c>
      <c r="J196" s="26" t="e">
        <f>SUMIF(#REF!,BASE_CONCILI12[[#This Row],[CÓD. 
SAIB]],#REF!)</f>
        <v>#REF!</v>
      </c>
      <c r="K196" s="26" t="e">
        <f>BASE_CONCILI12[[#This Row],[30/mai]]+BASE_CONCILI12[[#This Row],[RECEBIMENTO]]-BASE_CONCILI12[[#This Row],[TRANSFERÊNCIA]]-BASE_CONCILI12[[#This Row],[CONSUMO REAL]]</f>
        <v>#N/A</v>
      </c>
      <c r="L196" s="7">
        <f>IFERROR(VLOOKUP(BASE_CONCILI12[[#This Row],[CÓD. 
SAIB]],BASE_CONTAG[[LAVRE]:[CONTAGEM FINAL]],7,0),0)</f>
        <v>0</v>
      </c>
      <c r="M196" s="7">
        <f>IFERROR(SUM(BASE_CONCILI12[[#This Row],[30/jun]]*BASE_CONCILI12[[#This Row],[CUSTO MP (UN)]]),0)</f>
        <v>0</v>
      </c>
      <c r="N196" s="7" t="str">
        <f>IFERROR(VLOOKUP(BASE_CONCILI12[[#This Row],[CÓD. 
SAIB]],BASE_CONTAG[],5,0),"")</f>
        <v/>
      </c>
      <c r="O196" s="7" t="e">
        <f>SUMIF(SISTEMA!#REF!,BASE_CONCILI12[[#This Row],[CÓD. 
SAIB]],SISTEMA!#REF!)</f>
        <v>#REF!</v>
      </c>
      <c r="P196" s="30">
        <f>IFERROR(SUM(BASE_CONCILI12[[#This Row],[SISTEMA]]*BASE_CONCILI12[[#This Row],[CUSTO MP (UN)]]),0)</f>
        <v>0</v>
      </c>
      <c r="Q196" s="46" t="str">
        <f>IFERROR(VLOOKUP(BASE_CONCILI12[[#This Row],[CÓD. 
SAIB]],BASE_DIFERENÇA[],4,0),"0")</f>
        <v>0</v>
      </c>
      <c r="R196" s="75" t="e">
        <f>BASE_CONCILI12[[#This Row],[30/jun]]-BASE_CONCILI12[[#This Row],[SISTEMA]]</f>
        <v>#REF!</v>
      </c>
      <c r="S196" s="47" t="str">
        <f>IFERROR(BASE_CONCILI12[[#This Row],[DIFERENÇA ANTERIOR]]-BASE_CONCILI12[[#This Row],[DIFERENÇA ATUAL]],"-")</f>
        <v>-</v>
      </c>
      <c r="T196" s="48" t="e">
        <f>VLOOKUP(BASE_CONCILI12[[#This Row],[CÓD. 
SAIB]],CUSTO!#REF!,3,0)</f>
        <v>#REF!</v>
      </c>
      <c r="U196" s="48">
        <f>IFERROR(SUM(BASE_CONCILI12[[#This Row],[DIFERENÇA ATUAL]]*BASE_CONCILI12[[#This Row],[CUSTO MP (UN)]]),0)</f>
        <v>0</v>
      </c>
      <c r="V196" s="86" t="str">
        <f>IFERROR(BASE_CONCILI12[[#This Row],[30/jun]]/BASE_CONCILI12[[#This Row],[SISTEMA]],"")</f>
        <v/>
      </c>
      <c r="W196" s="48" t="str">
        <f>IFERROR(BASE_CONCILI12[[#This Row],[DIFERENÇA MÊS]]*BASE_CONCILI12[[#This Row],[CUSTO MP (UN)]],"-")</f>
        <v>-</v>
      </c>
      <c r="X196" s="49" t="s">
        <v>490</v>
      </c>
    </row>
    <row r="197" spans="1:24" x14ac:dyDescent="0.25">
      <c r="A197" s="72">
        <v>32259</v>
      </c>
      <c r="B197" s="72"/>
      <c r="C197" s="2" t="s">
        <v>335</v>
      </c>
      <c r="D197" s="37" t="s">
        <v>278</v>
      </c>
      <c r="E197" s="26" t="e">
        <f>VLOOKUP(BASE_CONCILI12[[#This Row],[CÓD. 
SAIB]],CONT_ANTE!A:D,4,0)</f>
        <v>#N/A</v>
      </c>
      <c r="F197" s="26" t="e">
        <f>SUMIF(#REF!,BASE_CONCILI12[[#This Row],[CÓD. 
SAIB]],#REF!)</f>
        <v>#REF!</v>
      </c>
      <c r="G197" s="26" t="e">
        <f>SUMIF(#REF!,BASE_CONCILI12[[#This Row],[CÓD. 
SAIB]],#REF!)</f>
        <v>#REF!</v>
      </c>
      <c r="H197" s="26" t="e">
        <f>BASE_CONCILI12[[#This Row],[CONSUMO REAL]]-BASE_CONCILI12[[#This Row],[CONSUMO TEORICO]]</f>
        <v>#REF!</v>
      </c>
      <c r="I197" s="26" t="e">
        <f>SUMIF(#REF!,BASE_CONCILI12[[#This Row],[CÓD. 
SAIB]],#REF!)</f>
        <v>#REF!</v>
      </c>
      <c r="J197" s="26" t="e">
        <f>SUMIF(#REF!,BASE_CONCILI12[[#This Row],[CÓD. 
SAIB]],#REF!)</f>
        <v>#REF!</v>
      </c>
      <c r="K197" s="26" t="e">
        <f>BASE_CONCILI12[[#This Row],[30/mai]]+BASE_CONCILI12[[#This Row],[RECEBIMENTO]]-BASE_CONCILI12[[#This Row],[TRANSFERÊNCIA]]-BASE_CONCILI12[[#This Row],[CONSUMO REAL]]</f>
        <v>#N/A</v>
      </c>
      <c r="L197" s="7">
        <f>IFERROR(VLOOKUP(BASE_CONCILI12[[#This Row],[CÓD. 
SAIB]],BASE_CONTAG[[LAVRE]:[CONTAGEM FINAL]],7,0),0)</f>
        <v>0</v>
      </c>
      <c r="M197" s="7">
        <f>IFERROR(SUM(BASE_CONCILI12[[#This Row],[30/jun]]*BASE_CONCILI12[[#This Row],[CUSTO MP (UN)]]),0)</f>
        <v>0</v>
      </c>
      <c r="N197" s="7" t="str">
        <f>IFERROR(VLOOKUP(BASE_CONCILI12[[#This Row],[CÓD. 
SAIB]],BASE_CONTAG[],5,0),"")</f>
        <v/>
      </c>
      <c r="O197" s="7" t="e">
        <f>SUMIF(SISTEMA!#REF!,BASE_CONCILI12[[#This Row],[CÓD. 
SAIB]],SISTEMA!#REF!)</f>
        <v>#REF!</v>
      </c>
      <c r="P197" s="30">
        <f>IFERROR(SUM(BASE_CONCILI12[[#This Row],[SISTEMA]]*BASE_CONCILI12[[#This Row],[CUSTO MP (UN)]]),0)</f>
        <v>0</v>
      </c>
      <c r="Q197" s="46" t="str">
        <f>IFERROR(VLOOKUP(BASE_CONCILI12[[#This Row],[CÓD. 
SAIB]],BASE_DIFERENÇA[],4,0),"0")</f>
        <v>0</v>
      </c>
      <c r="R197" s="75" t="e">
        <f>BASE_CONCILI12[[#This Row],[30/jun]]-BASE_CONCILI12[[#This Row],[SISTEMA]]</f>
        <v>#REF!</v>
      </c>
      <c r="S197" s="47" t="str">
        <f>IFERROR(BASE_CONCILI12[[#This Row],[DIFERENÇA ANTERIOR]]-BASE_CONCILI12[[#This Row],[DIFERENÇA ATUAL]],"-")</f>
        <v>-</v>
      </c>
      <c r="T197" s="48" t="e">
        <f>VLOOKUP(BASE_CONCILI12[[#This Row],[CÓD. 
SAIB]],CUSTO!#REF!,3,0)</f>
        <v>#REF!</v>
      </c>
      <c r="U197" s="48">
        <f>IFERROR(SUM(BASE_CONCILI12[[#This Row],[DIFERENÇA ATUAL]]*BASE_CONCILI12[[#This Row],[CUSTO MP (UN)]]),0)</f>
        <v>0</v>
      </c>
      <c r="V197" s="86" t="str">
        <f>IFERROR(BASE_CONCILI12[[#This Row],[30/jun]]/BASE_CONCILI12[[#This Row],[SISTEMA]],"")</f>
        <v/>
      </c>
      <c r="W197" s="48" t="str">
        <f>IFERROR(BASE_CONCILI12[[#This Row],[DIFERENÇA MÊS]]*BASE_CONCILI12[[#This Row],[CUSTO MP (UN)]],"-")</f>
        <v>-</v>
      </c>
      <c r="X197" s="49" t="s">
        <v>490</v>
      </c>
    </row>
    <row r="198" spans="1:24" x14ac:dyDescent="0.25">
      <c r="A198" s="72">
        <v>32258</v>
      </c>
      <c r="B198" s="72"/>
      <c r="C198" s="2" t="s">
        <v>334</v>
      </c>
      <c r="D198" s="37" t="s">
        <v>278</v>
      </c>
      <c r="E198" s="26" t="e">
        <f>VLOOKUP(BASE_CONCILI12[[#This Row],[CÓD. 
SAIB]],CONT_ANTE!A:D,4,0)</f>
        <v>#N/A</v>
      </c>
      <c r="F198" s="26" t="e">
        <f>SUMIF(#REF!,BASE_CONCILI12[[#This Row],[CÓD. 
SAIB]],#REF!)</f>
        <v>#REF!</v>
      </c>
      <c r="G198" s="26" t="e">
        <f>SUMIF(#REF!,BASE_CONCILI12[[#This Row],[CÓD. 
SAIB]],#REF!)</f>
        <v>#REF!</v>
      </c>
      <c r="H198" s="26" t="e">
        <f>BASE_CONCILI12[[#This Row],[CONSUMO REAL]]-BASE_CONCILI12[[#This Row],[CONSUMO TEORICO]]</f>
        <v>#REF!</v>
      </c>
      <c r="I198" s="26" t="e">
        <f>SUMIF(#REF!,BASE_CONCILI12[[#This Row],[CÓD. 
SAIB]],#REF!)</f>
        <v>#REF!</v>
      </c>
      <c r="J198" s="26" t="e">
        <f>SUMIF(#REF!,BASE_CONCILI12[[#This Row],[CÓD. 
SAIB]],#REF!)</f>
        <v>#REF!</v>
      </c>
      <c r="K198" s="26" t="e">
        <f>BASE_CONCILI12[[#This Row],[30/mai]]+BASE_CONCILI12[[#This Row],[RECEBIMENTO]]-BASE_CONCILI12[[#This Row],[TRANSFERÊNCIA]]-BASE_CONCILI12[[#This Row],[CONSUMO REAL]]</f>
        <v>#N/A</v>
      </c>
      <c r="L198" s="7">
        <f>IFERROR(VLOOKUP(BASE_CONCILI12[[#This Row],[CÓD. 
SAIB]],BASE_CONTAG[[LAVRE]:[CONTAGEM FINAL]],7,0),0)</f>
        <v>0</v>
      </c>
      <c r="M198" s="7">
        <f>IFERROR(SUM(BASE_CONCILI12[[#This Row],[30/jun]]*BASE_CONCILI12[[#This Row],[CUSTO MP (UN)]]),0)</f>
        <v>0</v>
      </c>
      <c r="N198" s="7" t="str">
        <f>IFERROR(VLOOKUP(BASE_CONCILI12[[#This Row],[CÓD. 
SAIB]],BASE_CONTAG[],5,0),"")</f>
        <v/>
      </c>
      <c r="O198" s="7" t="e">
        <f>SUMIF(SISTEMA!#REF!,BASE_CONCILI12[[#This Row],[CÓD. 
SAIB]],SISTEMA!#REF!)</f>
        <v>#REF!</v>
      </c>
      <c r="P198" s="30">
        <f>IFERROR(SUM(BASE_CONCILI12[[#This Row],[SISTEMA]]*BASE_CONCILI12[[#This Row],[CUSTO MP (UN)]]),0)</f>
        <v>0</v>
      </c>
      <c r="Q198" s="46" t="str">
        <f>IFERROR(VLOOKUP(BASE_CONCILI12[[#This Row],[CÓD. 
SAIB]],BASE_DIFERENÇA[],4,0),"0")</f>
        <v>0</v>
      </c>
      <c r="R198" s="75" t="e">
        <f>BASE_CONCILI12[[#This Row],[30/jun]]-BASE_CONCILI12[[#This Row],[SISTEMA]]</f>
        <v>#REF!</v>
      </c>
      <c r="S198" s="47" t="str">
        <f>IFERROR(BASE_CONCILI12[[#This Row],[DIFERENÇA ANTERIOR]]-BASE_CONCILI12[[#This Row],[DIFERENÇA ATUAL]],"-")</f>
        <v>-</v>
      </c>
      <c r="T198" s="48" t="e">
        <f>VLOOKUP(BASE_CONCILI12[[#This Row],[CÓD. 
SAIB]],CUSTO!#REF!,3,0)</f>
        <v>#REF!</v>
      </c>
      <c r="U198" s="48">
        <f>IFERROR(SUM(BASE_CONCILI12[[#This Row],[DIFERENÇA ATUAL]]*BASE_CONCILI12[[#This Row],[CUSTO MP (UN)]]),0)</f>
        <v>0</v>
      </c>
      <c r="V198" s="86" t="str">
        <f>IFERROR(BASE_CONCILI12[[#This Row],[30/jun]]/BASE_CONCILI12[[#This Row],[SISTEMA]],"")</f>
        <v/>
      </c>
      <c r="W198" s="48" t="str">
        <f>IFERROR(BASE_CONCILI12[[#This Row],[DIFERENÇA MÊS]]*BASE_CONCILI12[[#This Row],[CUSTO MP (UN)]],"-")</f>
        <v>-</v>
      </c>
      <c r="X198" s="49" t="s">
        <v>490</v>
      </c>
    </row>
    <row r="199" spans="1:24" x14ac:dyDescent="0.25">
      <c r="A199" s="72">
        <v>31230</v>
      </c>
      <c r="B199" s="72"/>
      <c r="C199" s="2" t="s">
        <v>348</v>
      </c>
      <c r="D199" s="37" t="s">
        <v>278</v>
      </c>
      <c r="E199" s="26" t="e">
        <f>VLOOKUP(BASE_CONCILI12[[#This Row],[CÓD. 
SAIB]],CONT_ANTE!A:D,4,0)</f>
        <v>#N/A</v>
      </c>
      <c r="F199" s="26" t="e">
        <f>SUMIF(#REF!,BASE_CONCILI12[[#This Row],[CÓD. 
SAIB]],#REF!)</f>
        <v>#REF!</v>
      </c>
      <c r="G199" s="26" t="e">
        <f>SUMIF(#REF!,BASE_CONCILI12[[#This Row],[CÓD. 
SAIB]],#REF!)</f>
        <v>#REF!</v>
      </c>
      <c r="H199" s="26" t="e">
        <f>BASE_CONCILI12[[#This Row],[CONSUMO REAL]]-BASE_CONCILI12[[#This Row],[CONSUMO TEORICO]]</f>
        <v>#REF!</v>
      </c>
      <c r="I199" s="26" t="e">
        <f>SUMIF(#REF!,BASE_CONCILI12[[#This Row],[CÓD. 
SAIB]],#REF!)</f>
        <v>#REF!</v>
      </c>
      <c r="J199" s="26" t="e">
        <f>SUMIF(#REF!,BASE_CONCILI12[[#This Row],[CÓD. 
SAIB]],#REF!)</f>
        <v>#REF!</v>
      </c>
      <c r="K199" s="26" t="e">
        <f>BASE_CONCILI12[[#This Row],[30/mai]]+BASE_CONCILI12[[#This Row],[RECEBIMENTO]]-BASE_CONCILI12[[#This Row],[TRANSFERÊNCIA]]-BASE_CONCILI12[[#This Row],[CONSUMO REAL]]</f>
        <v>#N/A</v>
      </c>
      <c r="L199" s="7">
        <f>IFERROR(VLOOKUP(BASE_CONCILI12[[#This Row],[CÓD. 
SAIB]],BASE_CONTAG[[LAVRE]:[CONTAGEM FINAL]],7,0),0)</f>
        <v>0</v>
      </c>
      <c r="M199" s="7">
        <f>IFERROR(SUM(BASE_CONCILI12[[#This Row],[30/jun]]*BASE_CONCILI12[[#This Row],[CUSTO MP (UN)]]),0)</f>
        <v>0</v>
      </c>
      <c r="N199" s="7" t="str">
        <f>IFERROR(VLOOKUP(BASE_CONCILI12[[#This Row],[CÓD. 
SAIB]],BASE_CONTAG[],5,0),"")</f>
        <v/>
      </c>
      <c r="O199" s="7" t="e">
        <f>SUMIF(SISTEMA!#REF!,BASE_CONCILI12[[#This Row],[CÓD. 
SAIB]],SISTEMA!#REF!)</f>
        <v>#REF!</v>
      </c>
      <c r="P199" s="30">
        <f>IFERROR(SUM(BASE_CONCILI12[[#This Row],[SISTEMA]]*BASE_CONCILI12[[#This Row],[CUSTO MP (UN)]]),0)</f>
        <v>0</v>
      </c>
      <c r="Q199" s="46" t="str">
        <f>IFERROR(VLOOKUP(BASE_CONCILI12[[#This Row],[CÓD. 
SAIB]],BASE_DIFERENÇA[],4,0),"0")</f>
        <v>0</v>
      </c>
      <c r="R199" s="75" t="e">
        <f>BASE_CONCILI12[[#This Row],[30/jun]]-BASE_CONCILI12[[#This Row],[SISTEMA]]</f>
        <v>#REF!</v>
      </c>
      <c r="S199" s="47" t="str">
        <f>IFERROR(BASE_CONCILI12[[#This Row],[DIFERENÇA ANTERIOR]]-BASE_CONCILI12[[#This Row],[DIFERENÇA ATUAL]],"-")</f>
        <v>-</v>
      </c>
      <c r="T199" s="48">
        <v>0</v>
      </c>
      <c r="U199" s="48">
        <f>IFERROR(SUM(BASE_CONCILI12[[#This Row],[DIFERENÇA ATUAL]]*BASE_CONCILI12[[#This Row],[CUSTO MP (UN)]]),0)</f>
        <v>0</v>
      </c>
      <c r="V199" s="86" t="str">
        <f>IFERROR(BASE_CONCILI12[[#This Row],[30/jun]]/BASE_CONCILI12[[#This Row],[SISTEMA]],"")</f>
        <v/>
      </c>
      <c r="W199" s="48" t="str">
        <f>IFERROR(BASE_CONCILI12[[#This Row],[DIFERENÇA MÊS]]*BASE_CONCILI12[[#This Row],[CUSTO MP (UN)]],"-")</f>
        <v>-</v>
      </c>
      <c r="X199" s="49" t="s">
        <v>490</v>
      </c>
    </row>
    <row r="200" spans="1:24" x14ac:dyDescent="0.25">
      <c r="A200" s="72">
        <v>31824</v>
      </c>
      <c r="B200" s="72"/>
      <c r="C200" s="2" t="s">
        <v>365</v>
      </c>
      <c r="D200" s="37" t="s">
        <v>278</v>
      </c>
      <c r="E200" s="26" t="e">
        <f>VLOOKUP(BASE_CONCILI12[[#This Row],[CÓD. 
SAIB]],CONT_ANTE!A:D,4,0)</f>
        <v>#N/A</v>
      </c>
      <c r="F200" s="26" t="e">
        <f>SUMIF(#REF!,BASE_CONCILI12[[#This Row],[CÓD. 
SAIB]],#REF!)</f>
        <v>#REF!</v>
      </c>
      <c r="G200" s="26" t="e">
        <f>SUMIF(#REF!,BASE_CONCILI12[[#This Row],[CÓD. 
SAIB]],#REF!)</f>
        <v>#REF!</v>
      </c>
      <c r="H200" s="26" t="e">
        <f>BASE_CONCILI12[[#This Row],[CONSUMO REAL]]-BASE_CONCILI12[[#This Row],[CONSUMO TEORICO]]</f>
        <v>#REF!</v>
      </c>
      <c r="I200" s="26" t="e">
        <f>SUMIF(#REF!,BASE_CONCILI12[[#This Row],[CÓD. 
SAIB]],#REF!)</f>
        <v>#REF!</v>
      </c>
      <c r="J200" s="26" t="e">
        <f>SUMIF(#REF!,BASE_CONCILI12[[#This Row],[CÓD. 
SAIB]],#REF!)</f>
        <v>#REF!</v>
      </c>
      <c r="K200" s="26" t="e">
        <f>BASE_CONCILI12[[#This Row],[30/mai]]+BASE_CONCILI12[[#This Row],[RECEBIMENTO]]-BASE_CONCILI12[[#This Row],[TRANSFERÊNCIA]]-BASE_CONCILI12[[#This Row],[CONSUMO REAL]]</f>
        <v>#N/A</v>
      </c>
      <c r="L200" s="7">
        <f>IFERROR(VLOOKUP(BASE_CONCILI12[[#This Row],[CÓD. 
SAIB]],BASE_CONTAG[[LAVRE]:[CONTAGEM FINAL]],7,0),0)</f>
        <v>0</v>
      </c>
      <c r="M200" s="7">
        <f>IFERROR(SUM(BASE_CONCILI12[[#This Row],[30/jun]]*BASE_CONCILI12[[#This Row],[CUSTO MP (UN)]]),0)</f>
        <v>0</v>
      </c>
      <c r="N200" s="7" t="str">
        <f>IFERROR(VLOOKUP(BASE_CONCILI12[[#This Row],[CÓD. 
SAIB]],BASE_CONTAG[],5,0),"")</f>
        <v/>
      </c>
      <c r="O200" s="7" t="e">
        <f>SUMIF(SISTEMA!#REF!,BASE_CONCILI12[[#This Row],[CÓD. 
SAIB]],SISTEMA!#REF!)</f>
        <v>#REF!</v>
      </c>
      <c r="P200" s="30">
        <f>IFERROR(SUM(BASE_CONCILI12[[#This Row],[SISTEMA]]*BASE_CONCILI12[[#This Row],[CUSTO MP (UN)]]),0)</f>
        <v>0</v>
      </c>
      <c r="Q200" s="46" t="str">
        <f>IFERROR(VLOOKUP(BASE_CONCILI12[[#This Row],[CÓD. 
SAIB]],BASE_DIFERENÇA[],4,0),"0")</f>
        <v>0</v>
      </c>
      <c r="R200" s="75" t="e">
        <f>BASE_CONCILI12[[#This Row],[30/jun]]-BASE_CONCILI12[[#This Row],[SISTEMA]]</f>
        <v>#REF!</v>
      </c>
      <c r="S200" s="47" t="str">
        <f>IFERROR(BASE_CONCILI12[[#This Row],[DIFERENÇA ANTERIOR]]-BASE_CONCILI12[[#This Row],[DIFERENÇA ATUAL]],"-")</f>
        <v>-</v>
      </c>
      <c r="T200" s="48">
        <v>0</v>
      </c>
      <c r="U200" s="48">
        <f>IFERROR(SUM(BASE_CONCILI12[[#This Row],[DIFERENÇA ATUAL]]*BASE_CONCILI12[[#This Row],[CUSTO MP (UN)]]),0)</f>
        <v>0</v>
      </c>
      <c r="V200" s="86" t="str">
        <f>IFERROR(BASE_CONCILI12[[#This Row],[30/jun]]/BASE_CONCILI12[[#This Row],[SISTEMA]],"")</f>
        <v/>
      </c>
      <c r="W200" s="48" t="str">
        <f>IFERROR(BASE_CONCILI12[[#This Row],[DIFERENÇA MÊS]]*BASE_CONCILI12[[#This Row],[CUSTO MP (UN)]],"-")</f>
        <v>-</v>
      </c>
      <c r="X200" s="126" t="s">
        <v>516</v>
      </c>
    </row>
    <row r="201" spans="1:24" x14ac:dyDescent="0.25">
      <c r="A201" s="72">
        <v>31812</v>
      </c>
      <c r="B201" s="72"/>
      <c r="C201" s="2" t="s">
        <v>363</v>
      </c>
      <c r="D201" s="37" t="s">
        <v>278</v>
      </c>
      <c r="E201" s="26" t="e">
        <f>VLOOKUP(BASE_CONCILI12[[#This Row],[CÓD. 
SAIB]],CONT_ANTE!A:D,4,0)</f>
        <v>#N/A</v>
      </c>
      <c r="F201" s="26" t="e">
        <f>SUMIF(#REF!,BASE_CONCILI12[[#This Row],[CÓD. 
SAIB]],#REF!)</f>
        <v>#REF!</v>
      </c>
      <c r="G201" s="26" t="e">
        <f>SUMIF(#REF!,BASE_CONCILI12[[#This Row],[CÓD. 
SAIB]],#REF!)</f>
        <v>#REF!</v>
      </c>
      <c r="H201" s="26" t="e">
        <f>BASE_CONCILI12[[#This Row],[CONSUMO REAL]]-BASE_CONCILI12[[#This Row],[CONSUMO TEORICO]]</f>
        <v>#REF!</v>
      </c>
      <c r="I201" s="26" t="e">
        <f>SUMIF(#REF!,BASE_CONCILI12[[#This Row],[CÓD. 
SAIB]],#REF!)</f>
        <v>#REF!</v>
      </c>
      <c r="J201" s="26" t="e">
        <f>SUMIF(#REF!,BASE_CONCILI12[[#This Row],[CÓD. 
SAIB]],#REF!)</f>
        <v>#REF!</v>
      </c>
      <c r="K201" s="26" t="e">
        <f>BASE_CONCILI12[[#This Row],[30/mai]]+BASE_CONCILI12[[#This Row],[RECEBIMENTO]]-BASE_CONCILI12[[#This Row],[TRANSFERÊNCIA]]-BASE_CONCILI12[[#This Row],[CONSUMO REAL]]</f>
        <v>#N/A</v>
      </c>
      <c r="L201" s="7">
        <f>IFERROR(VLOOKUP(BASE_CONCILI12[[#This Row],[CÓD. 
SAIB]],BASE_CONTAG[[LAVRE]:[CONTAGEM FINAL]],7,0),0)</f>
        <v>56465</v>
      </c>
      <c r="M201" s="7">
        <f>IFERROR(SUM(BASE_CONCILI12[[#This Row],[30/jun]]*BASE_CONCILI12[[#This Row],[CUSTO MP (UN)]]),0)</f>
        <v>0</v>
      </c>
      <c r="N201" s="7">
        <f>IFERROR(VLOOKUP(BASE_CONCILI12[[#This Row],[CÓD. 
SAIB]],BASE_CONTAG[],5,0),"")</f>
        <v>56465</v>
      </c>
      <c r="O201" s="7" t="e">
        <f>SUMIF(SISTEMA!#REF!,BASE_CONCILI12[[#This Row],[CÓD. 
SAIB]],SISTEMA!#REF!)</f>
        <v>#REF!</v>
      </c>
      <c r="P201" s="30">
        <f>IFERROR(SUM(BASE_CONCILI12[[#This Row],[SISTEMA]]*BASE_CONCILI12[[#This Row],[CUSTO MP (UN)]]),0)</f>
        <v>0</v>
      </c>
      <c r="Q201" s="46" t="str">
        <f>IFERROR(VLOOKUP(BASE_CONCILI12[[#This Row],[CÓD. 
SAIB]],BASE_DIFERENÇA[],4,0),"0")</f>
        <v>0</v>
      </c>
      <c r="R201" s="75" t="e">
        <f>BASE_CONCILI12[[#This Row],[30/jun]]-BASE_CONCILI12[[#This Row],[SISTEMA]]</f>
        <v>#REF!</v>
      </c>
      <c r="S201" s="47" t="str">
        <f>IFERROR(BASE_CONCILI12[[#This Row],[DIFERENÇA ANTERIOR]]-BASE_CONCILI12[[#This Row],[DIFERENÇA ATUAL]],"-")</f>
        <v>-</v>
      </c>
      <c r="T201" s="48" t="e">
        <f>VLOOKUP(BASE_CONCILI12[[#This Row],[CÓD. 
SAIB]],CUSTO!#REF!,3,0)</f>
        <v>#REF!</v>
      </c>
      <c r="U201" s="48">
        <f>IFERROR(SUM(BASE_CONCILI12[[#This Row],[DIFERENÇA ATUAL]]*BASE_CONCILI12[[#This Row],[CUSTO MP (UN)]]),0)</f>
        <v>0</v>
      </c>
      <c r="V201" s="86" t="str">
        <f>IFERROR(BASE_CONCILI12[[#This Row],[30/jun]]/BASE_CONCILI12[[#This Row],[SISTEMA]],"")</f>
        <v/>
      </c>
      <c r="W201" s="48" t="str">
        <f>IFERROR(BASE_CONCILI12[[#This Row],[DIFERENÇA MÊS]]*BASE_CONCILI12[[#This Row],[CUSTO MP (UN)]],"-")</f>
        <v>-</v>
      </c>
      <c r="X201" s="49" t="s">
        <v>490</v>
      </c>
    </row>
    <row r="202" spans="1:24" x14ac:dyDescent="0.25">
      <c r="A202" s="72">
        <v>32279</v>
      </c>
      <c r="B202" s="72"/>
      <c r="C202" s="2" t="s">
        <v>319</v>
      </c>
      <c r="D202" s="37" t="s">
        <v>278</v>
      </c>
      <c r="E202" s="26" t="e">
        <f>VLOOKUP(BASE_CONCILI12[[#This Row],[CÓD. 
SAIB]],CONT_ANTE!A:D,4,0)</f>
        <v>#N/A</v>
      </c>
      <c r="F202" s="26" t="e">
        <f>SUMIF(#REF!,BASE_CONCILI12[[#This Row],[CÓD. 
SAIB]],#REF!)</f>
        <v>#REF!</v>
      </c>
      <c r="G202" s="26" t="e">
        <f>SUMIF(#REF!,BASE_CONCILI12[[#This Row],[CÓD. 
SAIB]],#REF!)</f>
        <v>#REF!</v>
      </c>
      <c r="H202" s="26" t="e">
        <f>BASE_CONCILI12[[#This Row],[CONSUMO REAL]]-BASE_CONCILI12[[#This Row],[CONSUMO TEORICO]]</f>
        <v>#REF!</v>
      </c>
      <c r="I202" s="26" t="e">
        <f>SUMIF(#REF!,BASE_CONCILI12[[#This Row],[CÓD. 
SAIB]],#REF!)</f>
        <v>#REF!</v>
      </c>
      <c r="J202" s="26" t="e">
        <f>SUMIF(#REF!,BASE_CONCILI12[[#This Row],[CÓD. 
SAIB]],#REF!)</f>
        <v>#REF!</v>
      </c>
      <c r="K202" s="26" t="e">
        <f>BASE_CONCILI12[[#This Row],[30/mai]]+BASE_CONCILI12[[#This Row],[RECEBIMENTO]]-BASE_CONCILI12[[#This Row],[TRANSFERÊNCIA]]-BASE_CONCILI12[[#This Row],[CONSUMO REAL]]</f>
        <v>#N/A</v>
      </c>
      <c r="L202" s="7">
        <f>IFERROR(VLOOKUP(BASE_CONCILI12[[#This Row],[CÓD. 
SAIB]],BASE_CONTAG[[LAVRE]:[CONTAGEM FINAL]],7,0),0)</f>
        <v>100063</v>
      </c>
      <c r="M202" s="7">
        <f>IFERROR(SUM(BASE_CONCILI12[[#This Row],[30/jun]]*BASE_CONCILI12[[#This Row],[CUSTO MP (UN)]]),0)</f>
        <v>0</v>
      </c>
      <c r="N202" s="7">
        <f>IFERROR(VLOOKUP(BASE_CONCILI12[[#This Row],[CÓD. 
SAIB]],BASE_CONTAG[],5,0),"")</f>
        <v>100063</v>
      </c>
      <c r="O202" s="7" t="e">
        <f>SUMIF(SISTEMA!#REF!,BASE_CONCILI12[[#This Row],[CÓD. 
SAIB]],SISTEMA!#REF!)</f>
        <v>#REF!</v>
      </c>
      <c r="P202" s="30">
        <f>IFERROR(SUM(BASE_CONCILI12[[#This Row],[SISTEMA]]*BASE_CONCILI12[[#This Row],[CUSTO MP (UN)]]),0)</f>
        <v>0</v>
      </c>
      <c r="Q202" s="46" t="str">
        <f>IFERROR(VLOOKUP(BASE_CONCILI12[[#This Row],[CÓD. 
SAIB]],BASE_DIFERENÇA[],4,0),"0")</f>
        <v>0</v>
      </c>
      <c r="R202" s="75" t="e">
        <f>BASE_CONCILI12[[#This Row],[30/jun]]-BASE_CONCILI12[[#This Row],[SISTEMA]]</f>
        <v>#REF!</v>
      </c>
      <c r="S202" s="47" t="str">
        <f>IFERROR(BASE_CONCILI12[[#This Row],[DIFERENÇA ANTERIOR]]-BASE_CONCILI12[[#This Row],[DIFERENÇA ATUAL]],"-")</f>
        <v>-</v>
      </c>
      <c r="T202" s="48" t="e">
        <f>VLOOKUP(BASE_CONCILI12[[#This Row],[CÓD. 
SAIB]],CUSTO!#REF!,3,0)</f>
        <v>#REF!</v>
      </c>
      <c r="U202" s="48">
        <f>IFERROR(SUM(BASE_CONCILI12[[#This Row],[DIFERENÇA ATUAL]]*BASE_CONCILI12[[#This Row],[CUSTO MP (UN)]]),0)</f>
        <v>0</v>
      </c>
      <c r="V202" s="86" t="str">
        <f>IFERROR(BASE_CONCILI12[[#This Row],[30/jun]]/BASE_CONCILI12[[#This Row],[SISTEMA]],"")</f>
        <v/>
      </c>
      <c r="W202" s="48" t="str">
        <f>IFERROR(BASE_CONCILI12[[#This Row],[DIFERENÇA MÊS]]*BASE_CONCILI12[[#This Row],[CUSTO MP (UN)]],"-")</f>
        <v>-</v>
      </c>
      <c r="X202" s="49" t="s">
        <v>490</v>
      </c>
    </row>
    <row r="203" spans="1:24" x14ac:dyDescent="0.25">
      <c r="A203" s="72">
        <v>31835</v>
      </c>
      <c r="B203" s="72"/>
      <c r="C203" s="2" t="s">
        <v>330</v>
      </c>
      <c r="D203" s="37" t="s">
        <v>278</v>
      </c>
      <c r="E203" s="26" t="e">
        <f>VLOOKUP(BASE_CONCILI12[[#This Row],[CÓD. 
SAIB]],CONT_ANTE!A:D,4,0)</f>
        <v>#N/A</v>
      </c>
      <c r="F203" s="26" t="e">
        <f>SUMIF(#REF!,BASE_CONCILI12[[#This Row],[CÓD. 
SAIB]],#REF!)</f>
        <v>#REF!</v>
      </c>
      <c r="G203" s="26" t="e">
        <f>SUMIF(#REF!,BASE_CONCILI12[[#This Row],[CÓD. 
SAIB]],#REF!)</f>
        <v>#REF!</v>
      </c>
      <c r="H203" s="26" t="e">
        <f>BASE_CONCILI12[[#This Row],[CONSUMO REAL]]-BASE_CONCILI12[[#This Row],[CONSUMO TEORICO]]</f>
        <v>#REF!</v>
      </c>
      <c r="I203" s="26" t="e">
        <f>SUMIF(#REF!,BASE_CONCILI12[[#This Row],[CÓD. 
SAIB]],#REF!)</f>
        <v>#REF!</v>
      </c>
      <c r="J203" s="26" t="e">
        <f>SUMIF(#REF!,BASE_CONCILI12[[#This Row],[CÓD. 
SAIB]],#REF!)</f>
        <v>#REF!</v>
      </c>
      <c r="K203" s="26" t="e">
        <f>BASE_CONCILI12[[#This Row],[30/mai]]+BASE_CONCILI12[[#This Row],[RECEBIMENTO]]-BASE_CONCILI12[[#This Row],[TRANSFERÊNCIA]]-BASE_CONCILI12[[#This Row],[CONSUMO REAL]]</f>
        <v>#N/A</v>
      </c>
      <c r="L203" s="7">
        <f>IFERROR(VLOOKUP(BASE_CONCILI12[[#This Row],[CÓD. 
SAIB]],BASE_CONTAG[[LAVRE]:[CONTAGEM FINAL]],7,0),0)</f>
        <v>93896</v>
      </c>
      <c r="M203" s="7">
        <f>IFERROR(SUM(BASE_CONCILI12[[#This Row],[30/jun]]*BASE_CONCILI12[[#This Row],[CUSTO MP (UN)]]),0)</f>
        <v>0</v>
      </c>
      <c r="N203" s="7">
        <f>IFERROR(VLOOKUP(BASE_CONCILI12[[#This Row],[CÓD. 
SAIB]],BASE_CONTAG[],5,0),"")</f>
        <v>93896</v>
      </c>
      <c r="O203" s="7" t="e">
        <f>SUMIF(SISTEMA!#REF!,BASE_CONCILI12[[#This Row],[CÓD. 
SAIB]],SISTEMA!#REF!)</f>
        <v>#REF!</v>
      </c>
      <c r="P203" s="30">
        <f>IFERROR(SUM(BASE_CONCILI12[[#This Row],[SISTEMA]]*BASE_CONCILI12[[#This Row],[CUSTO MP (UN)]]),0)</f>
        <v>0</v>
      </c>
      <c r="Q203" s="46" t="str">
        <f>IFERROR(VLOOKUP(BASE_CONCILI12[[#This Row],[CÓD. 
SAIB]],BASE_DIFERENÇA[],4,0),"0")</f>
        <v>0</v>
      </c>
      <c r="R203" s="75" t="e">
        <f>BASE_CONCILI12[[#This Row],[30/jun]]-BASE_CONCILI12[[#This Row],[SISTEMA]]</f>
        <v>#REF!</v>
      </c>
      <c r="S203" s="47" t="str">
        <f>IFERROR(BASE_CONCILI12[[#This Row],[DIFERENÇA ANTERIOR]]-BASE_CONCILI12[[#This Row],[DIFERENÇA ATUAL]],"-")</f>
        <v>-</v>
      </c>
      <c r="T203" s="48" t="e">
        <f>VLOOKUP(BASE_CONCILI12[[#This Row],[CÓD. 
SAIB]],CUSTO!#REF!,3,0)</f>
        <v>#REF!</v>
      </c>
      <c r="U203" s="48">
        <f>IFERROR(SUM(BASE_CONCILI12[[#This Row],[DIFERENÇA ATUAL]]*BASE_CONCILI12[[#This Row],[CUSTO MP (UN)]]),0)</f>
        <v>0</v>
      </c>
      <c r="V203" s="86" t="str">
        <f>IFERROR(BASE_CONCILI12[[#This Row],[30/jun]]/BASE_CONCILI12[[#This Row],[SISTEMA]],"")</f>
        <v/>
      </c>
      <c r="W203" s="48" t="str">
        <f>IFERROR(BASE_CONCILI12[[#This Row],[DIFERENÇA MÊS]]*BASE_CONCILI12[[#This Row],[CUSTO MP (UN)]],"-")</f>
        <v>-</v>
      </c>
      <c r="X203" s="49" t="s">
        <v>490</v>
      </c>
    </row>
    <row r="204" spans="1:24" x14ac:dyDescent="0.25">
      <c r="A204" s="72">
        <v>31807</v>
      </c>
      <c r="B204" s="72"/>
      <c r="C204" s="2" t="s">
        <v>248</v>
      </c>
      <c r="D204" s="37" t="s">
        <v>278</v>
      </c>
      <c r="E204" s="26" t="e">
        <f>VLOOKUP(BASE_CONCILI12[[#This Row],[CÓD. 
SAIB]],CONT_ANTE!A:D,4,0)</f>
        <v>#N/A</v>
      </c>
      <c r="F204" s="26" t="e">
        <f>SUMIF(#REF!,BASE_CONCILI12[[#This Row],[CÓD. 
SAIB]],#REF!)</f>
        <v>#REF!</v>
      </c>
      <c r="G204" s="26" t="e">
        <f>SUMIF(#REF!,BASE_CONCILI12[[#This Row],[CÓD. 
SAIB]],#REF!)</f>
        <v>#REF!</v>
      </c>
      <c r="H204" s="26" t="e">
        <f>BASE_CONCILI12[[#This Row],[CONSUMO REAL]]-BASE_CONCILI12[[#This Row],[CONSUMO TEORICO]]</f>
        <v>#REF!</v>
      </c>
      <c r="I204" s="26" t="e">
        <f>SUMIF(#REF!,BASE_CONCILI12[[#This Row],[CÓD. 
SAIB]],#REF!)</f>
        <v>#REF!</v>
      </c>
      <c r="J204" s="26" t="e">
        <f>SUMIF(#REF!,BASE_CONCILI12[[#This Row],[CÓD. 
SAIB]],#REF!)</f>
        <v>#REF!</v>
      </c>
      <c r="K204" s="26" t="e">
        <f>BASE_CONCILI12[[#This Row],[30/mai]]+BASE_CONCILI12[[#This Row],[RECEBIMENTO]]-BASE_CONCILI12[[#This Row],[TRANSFERÊNCIA]]-BASE_CONCILI12[[#This Row],[CONSUMO REAL]]</f>
        <v>#N/A</v>
      </c>
      <c r="L204" s="7">
        <f>IFERROR(VLOOKUP(BASE_CONCILI12[[#This Row],[CÓD. 
SAIB]],BASE_CONTAG[[LAVRE]:[CONTAGEM FINAL]],7,0),0)</f>
        <v>0</v>
      </c>
      <c r="M204" s="7">
        <f>IFERROR(SUM(BASE_CONCILI12[[#This Row],[30/jun]]*BASE_CONCILI12[[#This Row],[CUSTO MP (UN)]]),0)</f>
        <v>0</v>
      </c>
      <c r="N204" s="7" t="str">
        <f>IFERROR(VLOOKUP(BASE_CONCILI12[[#This Row],[CÓD. 
SAIB]],BASE_CONTAG[],5,0),"")</f>
        <v/>
      </c>
      <c r="O204" s="7" t="e">
        <f>SUMIF(SISTEMA!#REF!,BASE_CONCILI12[[#This Row],[CÓD. 
SAIB]],SISTEMA!#REF!)</f>
        <v>#REF!</v>
      </c>
      <c r="P204" s="30">
        <f>IFERROR(SUM(BASE_CONCILI12[[#This Row],[SISTEMA]]*BASE_CONCILI12[[#This Row],[CUSTO MP (UN)]]),0)</f>
        <v>0</v>
      </c>
      <c r="Q204" s="46" t="str">
        <f>IFERROR(VLOOKUP(BASE_CONCILI12[[#This Row],[CÓD. 
SAIB]],BASE_DIFERENÇA[],4,0),"0")</f>
        <v>0</v>
      </c>
      <c r="R204" s="75" t="e">
        <f>BASE_CONCILI12[[#This Row],[30/jun]]-BASE_CONCILI12[[#This Row],[SISTEMA]]</f>
        <v>#REF!</v>
      </c>
      <c r="S204" s="47" t="str">
        <f>IFERROR(BASE_CONCILI12[[#This Row],[DIFERENÇA ANTERIOR]]-BASE_CONCILI12[[#This Row],[DIFERENÇA ATUAL]],"-")</f>
        <v>-</v>
      </c>
      <c r="T204" s="48" t="e">
        <f>VLOOKUP(BASE_CONCILI12[[#This Row],[CÓD. 
SAIB]],CUSTO!#REF!,3,0)</f>
        <v>#REF!</v>
      </c>
      <c r="U204" s="48">
        <f>IFERROR(SUM(BASE_CONCILI12[[#This Row],[DIFERENÇA ATUAL]]*BASE_CONCILI12[[#This Row],[CUSTO MP (UN)]]),0)</f>
        <v>0</v>
      </c>
      <c r="V204" s="86" t="str">
        <f>IFERROR(BASE_CONCILI12[[#This Row],[30/jun]]/BASE_CONCILI12[[#This Row],[SISTEMA]],"")</f>
        <v/>
      </c>
      <c r="W204" s="48" t="str">
        <f>IFERROR(BASE_CONCILI12[[#This Row],[DIFERENÇA MÊS]]*BASE_CONCILI12[[#This Row],[CUSTO MP (UN)]],"-")</f>
        <v>-</v>
      </c>
      <c r="X204" s="49" t="s">
        <v>490</v>
      </c>
    </row>
    <row r="205" spans="1:24" x14ac:dyDescent="0.25">
      <c r="A205" s="72">
        <v>32278</v>
      </c>
      <c r="B205" s="72"/>
      <c r="C205" s="2" t="s">
        <v>318</v>
      </c>
      <c r="D205" s="37" t="s">
        <v>278</v>
      </c>
      <c r="E205" s="26" t="e">
        <f>VLOOKUP(BASE_CONCILI12[[#This Row],[CÓD. 
SAIB]],CONT_ANTE!A:D,4,0)</f>
        <v>#N/A</v>
      </c>
      <c r="F205" s="26" t="e">
        <f>SUMIF(#REF!,BASE_CONCILI12[[#This Row],[CÓD. 
SAIB]],#REF!)</f>
        <v>#REF!</v>
      </c>
      <c r="G205" s="26" t="e">
        <f>SUMIF(#REF!,BASE_CONCILI12[[#This Row],[CÓD. 
SAIB]],#REF!)</f>
        <v>#REF!</v>
      </c>
      <c r="H205" s="26" t="e">
        <f>BASE_CONCILI12[[#This Row],[CONSUMO REAL]]-BASE_CONCILI12[[#This Row],[CONSUMO TEORICO]]</f>
        <v>#REF!</v>
      </c>
      <c r="I205" s="26" t="e">
        <f>SUMIF(#REF!,BASE_CONCILI12[[#This Row],[CÓD. 
SAIB]],#REF!)</f>
        <v>#REF!</v>
      </c>
      <c r="J205" s="26" t="e">
        <f>SUMIF(#REF!,BASE_CONCILI12[[#This Row],[CÓD. 
SAIB]],#REF!)</f>
        <v>#REF!</v>
      </c>
      <c r="K205" s="26" t="e">
        <f>BASE_CONCILI12[[#This Row],[30/mai]]+BASE_CONCILI12[[#This Row],[RECEBIMENTO]]-BASE_CONCILI12[[#This Row],[TRANSFERÊNCIA]]-BASE_CONCILI12[[#This Row],[CONSUMO REAL]]</f>
        <v>#N/A</v>
      </c>
      <c r="L205" s="7">
        <f>IFERROR(VLOOKUP(BASE_CONCILI12[[#This Row],[CÓD. 
SAIB]],BASE_CONTAG[[LAVRE]:[CONTAGEM FINAL]],7,0),0)</f>
        <v>0</v>
      </c>
      <c r="M205" s="7">
        <f>IFERROR(SUM(BASE_CONCILI12[[#This Row],[30/jun]]*BASE_CONCILI12[[#This Row],[CUSTO MP (UN)]]),0)</f>
        <v>0</v>
      </c>
      <c r="N205" s="7" t="str">
        <f>IFERROR(VLOOKUP(BASE_CONCILI12[[#This Row],[CÓD. 
SAIB]],BASE_CONTAG[],5,0),"")</f>
        <v/>
      </c>
      <c r="O205" s="7" t="e">
        <f>SUMIF(SISTEMA!#REF!,BASE_CONCILI12[[#This Row],[CÓD. 
SAIB]],SISTEMA!#REF!)</f>
        <v>#REF!</v>
      </c>
      <c r="P205" s="30">
        <f>IFERROR(SUM(BASE_CONCILI12[[#This Row],[SISTEMA]]*BASE_CONCILI12[[#This Row],[CUSTO MP (UN)]]),0)</f>
        <v>0</v>
      </c>
      <c r="Q205" s="46" t="str">
        <f>IFERROR(VLOOKUP(BASE_CONCILI12[[#This Row],[CÓD. 
SAIB]],BASE_DIFERENÇA[],4,0),"0")</f>
        <v>0</v>
      </c>
      <c r="R205" s="75" t="e">
        <f>BASE_CONCILI12[[#This Row],[30/jun]]-BASE_CONCILI12[[#This Row],[SISTEMA]]</f>
        <v>#REF!</v>
      </c>
      <c r="S205" s="47" t="str">
        <f>IFERROR(BASE_CONCILI12[[#This Row],[DIFERENÇA ANTERIOR]]-BASE_CONCILI12[[#This Row],[DIFERENÇA ATUAL]],"-")</f>
        <v>-</v>
      </c>
      <c r="T205" s="48" t="e">
        <f>VLOOKUP(BASE_CONCILI12[[#This Row],[CÓD. 
SAIB]],CUSTO!#REF!,3,0)</f>
        <v>#REF!</v>
      </c>
      <c r="U205" s="48">
        <f>IFERROR(SUM(BASE_CONCILI12[[#This Row],[DIFERENÇA ATUAL]]*BASE_CONCILI12[[#This Row],[CUSTO MP (UN)]]),0)</f>
        <v>0</v>
      </c>
      <c r="V205" s="86" t="str">
        <f>IFERROR(BASE_CONCILI12[[#This Row],[30/jun]]/BASE_CONCILI12[[#This Row],[SISTEMA]],"")</f>
        <v/>
      </c>
      <c r="W205" s="48" t="str">
        <f>IFERROR(BASE_CONCILI12[[#This Row],[DIFERENÇA MÊS]]*BASE_CONCILI12[[#This Row],[CUSTO MP (UN)]],"-")</f>
        <v>-</v>
      </c>
      <c r="X205" s="49" t="s">
        <v>516</v>
      </c>
    </row>
    <row r="206" spans="1:24" x14ac:dyDescent="0.25">
      <c r="A206" s="72">
        <v>31753</v>
      </c>
      <c r="B206" s="72"/>
      <c r="C206" s="2" t="s">
        <v>242</v>
      </c>
      <c r="D206" s="37" t="s">
        <v>278</v>
      </c>
      <c r="E206" s="53" t="e">
        <f>VLOOKUP(BASE_CONCILI12[[#This Row],[CÓD. 
SAIB]],CONT_ANTE!A:D,4,0)</f>
        <v>#N/A</v>
      </c>
      <c r="F206" s="53" t="e">
        <f>SUMIF(#REF!,BASE_CONCILI12[[#This Row],[CÓD. 
SAIB]],#REF!)</f>
        <v>#REF!</v>
      </c>
      <c r="G206" s="53" t="e">
        <f>SUMIF(#REF!,BASE_CONCILI12[[#This Row],[CÓD. 
SAIB]],#REF!)</f>
        <v>#REF!</v>
      </c>
      <c r="H206" s="53" t="e">
        <f>BASE_CONCILI12[[#This Row],[CONSUMO REAL]]-BASE_CONCILI12[[#This Row],[CONSUMO TEORICO]]</f>
        <v>#REF!</v>
      </c>
      <c r="I206" s="53" t="e">
        <f>SUMIF(#REF!,BASE_CONCILI12[[#This Row],[CÓD. 
SAIB]],#REF!)</f>
        <v>#REF!</v>
      </c>
      <c r="J206" s="53" t="e">
        <f>SUMIF(#REF!,BASE_CONCILI12[[#This Row],[CÓD. 
SAIB]],#REF!)</f>
        <v>#REF!</v>
      </c>
      <c r="K206" s="53" t="e">
        <f>BASE_CONCILI12[[#This Row],[30/mai]]+BASE_CONCILI12[[#This Row],[RECEBIMENTO]]-BASE_CONCILI12[[#This Row],[TRANSFERÊNCIA]]-BASE_CONCILI12[[#This Row],[CONSUMO REAL]]</f>
        <v>#N/A</v>
      </c>
      <c r="L206" s="7">
        <f>IFERROR(VLOOKUP(BASE_CONCILI12[[#This Row],[CÓD. 
SAIB]],BASE_CONTAG[[LAVRE]:[CONTAGEM FINAL]],7,0),0)</f>
        <v>0</v>
      </c>
      <c r="M206" s="7">
        <f>IFERROR(SUM(BASE_CONCILI12[[#This Row],[30/jun]]*BASE_CONCILI12[[#This Row],[CUSTO MP (UN)]]),0)</f>
        <v>0</v>
      </c>
      <c r="N206" s="54" t="str">
        <f>IFERROR(VLOOKUP(BASE_CONCILI12[[#This Row],[CÓD. 
SAIB]],BASE_CONTAG[],5,0),"")</f>
        <v/>
      </c>
      <c r="O206" s="7" t="e">
        <f>SUMIF(SISTEMA!#REF!,BASE_CONCILI12[[#This Row],[CÓD. 
SAIB]],SISTEMA!#REF!)</f>
        <v>#REF!</v>
      </c>
      <c r="P206" s="30">
        <f>IFERROR(SUM(BASE_CONCILI12[[#This Row],[SISTEMA]]*BASE_CONCILI12[[#This Row],[CUSTO MP (UN)]]),0)</f>
        <v>0</v>
      </c>
      <c r="Q206" s="46" t="str">
        <f>IFERROR(VLOOKUP(BASE_CONCILI12[[#This Row],[CÓD. 
SAIB]],BASE_DIFERENÇA[],4,0),"0")</f>
        <v>0</v>
      </c>
      <c r="R206" s="75" t="e">
        <f>BASE_CONCILI12[[#This Row],[30/jun]]-BASE_CONCILI12[[#This Row],[SISTEMA]]</f>
        <v>#REF!</v>
      </c>
      <c r="S206" s="47" t="str">
        <f>IFERROR(BASE_CONCILI12[[#This Row],[DIFERENÇA ANTERIOR]]-BASE_CONCILI12[[#This Row],[DIFERENÇA ATUAL]],"-")</f>
        <v>-</v>
      </c>
      <c r="T206" s="48" t="e">
        <f>VLOOKUP(BASE_CONCILI12[[#This Row],[CÓD. 
SAIB]],CUSTO!#REF!,3,0)</f>
        <v>#REF!</v>
      </c>
      <c r="U206" s="48">
        <f>IFERROR(SUM(BASE_CONCILI12[[#This Row],[DIFERENÇA ATUAL]]*BASE_CONCILI12[[#This Row],[CUSTO MP (UN)]]),0)</f>
        <v>0</v>
      </c>
      <c r="V206" s="89" t="str">
        <f>IFERROR(BASE_CONCILI12[[#This Row],[30/jun]]/BASE_CONCILI12[[#This Row],[SISTEMA]],"")</f>
        <v/>
      </c>
      <c r="W206" s="48" t="str">
        <f>IFERROR(BASE_CONCILI12[[#This Row],[DIFERENÇA MÊS]]*BASE_CONCILI12[[#This Row],[CUSTO MP (UN)]],"-")</f>
        <v>-</v>
      </c>
      <c r="X206" s="49" t="s">
        <v>490</v>
      </c>
    </row>
    <row r="207" spans="1:24" x14ac:dyDescent="0.25">
      <c r="A207" s="72">
        <v>31806</v>
      </c>
      <c r="B207" s="72"/>
      <c r="C207" s="2" t="s">
        <v>312</v>
      </c>
      <c r="D207" s="37" t="s">
        <v>278</v>
      </c>
      <c r="E207" s="26" t="e">
        <f>VLOOKUP(BASE_CONCILI12[[#This Row],[CÓD. 
SAIB]],CONT_ANTE!A:D,4,0)</f>
        <v>#N/A</v>
      </c>
      <c r="F207" s="26" t="e">
        <f>SUMIF(#REF!,BASE_CONCILI12[[#This Row],[CÓD. 
SAIB]],#REF!)</f>
        <v>#REF!</v>
      </c>
      <c r="G207" s="26" t="e">
        <f>SUMIF(#REF!,BASE_CONCILI12[[#This Row],[CÓD. 
SAIB]],#REF!)</f>
        <v>#REF!</v>
      </c>
      <c r="H207" s="26" t="e">
        <f>BASE_CONCILI12[[#This Row],[CONSUMO REAL]]-BASE_CONCILI12[[#This Row],[CONSUMO TEORICO]]</f>
        <v>#REF!</v>
      </c>
      <c r="I207" s="26" t="e">
        <f>SUMIF(#REF!,BASE_CONCILI12[[#This Row],[CÓD. 
SAIB]],#REF!)</f>
        <v>#REF!</v>
      </c>
      <c r="J207" s="26" t="e">
        <f>SUMIF(#REF!,BASE_CONCILI12[[#This Row],[CÓD. 
SAIB]],#REF!)</f>
        <v>#REF!</v>
      </c>
      <c r="K207" s="26" t="e">
        <f>BASE_CONCILI12[[#This Row],[30/mai]]+BASE_CONCILI12[[#This Row],[RECEBIMENTO]]-BASE_CONCILI12[[#This Row],[TRANSFERÊNCIA]]-BASE_CONCILI12[[#This Row],[CONSUMO REAL]]</f>
        <v>#N/A</v>
      </c>
      <c r="L207" s="7">
        <f>IFERROR(VLOOKUP(BASE_CONCILI12[[#This Row],[CÓD. 
SAIB]],BASE_CONTAG[[LAVRE]:[CONTAGEM FINAL]],7,0),0)</f>
        <v>0</v>
      </c>
      <c r="M207" s="7">
        <f>IFERROR(SUM(BASE_CONCILI12[[#This Row],[30/jun]]*BASE_CONCILI12[[#This Row],[CUSTO MP (UN)]]),0)</f>
        <v>0</v>
      </c>
      <c r="N207" s="7" t="str">
        <f>IFERROR(VLOOKUP(BASE_CONCILI12[[#This Row],[CÓD. 
SAIB]],BASE_CONTAG[],5,0),"")</f>
        <v/>
      </c>
      <c r="O207" s="7" t="e">
        <f>SUMIF(SISTEMA!#REF!,BASE_CONCILI12[[#This Row],[CÓD. 
SAIB]],SISTEMA!#REF!)</f>
        <v>#REF!</v>
      </c>
      <c r="P207" s="30">
        <f>IFERROR(SUM(BASE_CONCILI12[[#This Row],[SISTEMA]]*BASE_CONCILI12[[#This Row],[CUSTO MP (UN)]]),0)</f>
        <v>0</v>
      </c>
      <c r="Q207" s="46" t="str">
        <f>IFERROR(VLOOKUP(BASE_CONCILI12[[#This Row],[CÓD. 
SAIB]],BASE_DIFERENÇA[],4,0),"0")</f>
        <v>0</v>
      </c>
      <c r="R207" s="75" t="e">
        <f>BASE_CONCILI12[[#This Row],[30/jun]]-BASE_CONCILI12[[#This Row],[SISTEMA]]</f>
        <v>#REF!</v>
      </c>
      <c r="S207" s="47" t="str">
        <f>IFERROR(BASE_CONCILI12[[#This Row],[DIFERENÇA ANTERIOR]]-BASE_CONCILI12[[#This Row],[DIFERENÇA ATUAL]],"-")</f>
        <v>-</v>
      </c>
      <c r="T207" s="48" t="e">
        <f>VLOOKUP(BASE_CONCILI12[[#This Row],[CÓD. 
SAIB]],CUSTO!#REF!,3,0)</f>
        <v>#REF!</v>
      </c>
      <c r="U207" s="48">
        <f>IFERROR(SUM(BASE_CONCILI12[[#This Row],[DIFERENÇA ATUAL]]*BASE_CONCILI12[[#This Row],[CUSTO MP (UN)]]),0)</f>
        <v>0</v>
      </c>
      <c r="V207" s="86" t="str">
        <f>IFERROR(BASE_CONCILI12[[#This Row],[30/jun]]/BASE_CONCILI12[[#This Row],[SISTEMA]],"")</f>
        <v/>
      </c>
      <c r="W207" s="48" t="str">
        <f>IFERROR(BASE_CONCILI12[[#This Row],[DIFERENÇA MÊS]]*BASE_CONCILI12[[#This Row],[CUSTO MP (UN)]],"-")</f>
        <v>-</v>
      </c>
      <c r="X207" s="49" t="s">
        <v>516</v>
      </c>
    </row>
    <row r="208" spans="1:24" x14ac:dyDescent="0.25">
      <c r="A208" s="72">
        <v>31754</v>
      </c>
      <c r="B208" s="72"/>
      <c r="C208" s="2" t="s">
        <v>243</v>
      </c>
      <c r="D208" s="37" t="s">
        <v>278</v>
      </c>
      <c r="E208" s="26" t="e">
        <f>VLOOKUP(BASE_CONCILI12[[#This Row],[CÓD. 
SAIB]],CONT_ANTE!A:D,4,0)</f>
        <v>#N/A</v>
      </c>
      <c r="F208" s="26" t="e">
        <f>SUMIF(#REF!,BASE_CONCILI12[[#This Row],[CÓD. 
SAIB]],#REF!)</f>
        <v>#REF!</v>
      </c>
      <c r="G208" s="26" t="e">
        <f>SUMIF(#REF!,BASE_CONCILI12[[#This Row],[CÓD. 
SAIB]],#REF!)</f>
        <v>#REF!</v>
      </c>
      <c r="H208" s="26" t="e">
        <f>BASE_CONCILI12[[#This Row],[CONSUMO REAL]]-BASE_CONCILI12[[#This Row],[CONSUMO TEORICO]]</f>
        <v>#REF!</v>
      </c>
      <c r="I208" s="26" t="e">
        <f>SUMIF(#REF!,BASE_CONCILI12[[#This Row],[CÓD. 
SAIB]],#REF!)</f>
        <v>#REF!</v>
      </c>
      <c r="J208" s="26" t="e">
        <f>SUMIF(#REF!,BASE_CONCILI12[[#This Row],[CÓD. 
SAIB]],#REF!)</f>
        <v>#REF!</v>
      </c>
      <c r="K208" s="26" t="e">
        <f>BASE_CONCILI12[[#This Row],[30/mai]]+BASE_CONCILI12[[#This Row],[RECEBIMENTO]]-BASE_CONCILI12[[#This Row],[TRANSFERÊNCIA]]-BASE_CONCILI12[[#This Row],[CONSUMO REAL]]</f>
        <v>#N/A</v>
      </c>
      <c r="L208" s="7">
        <f>IFERROR(VLOOKUP(BASE_CONCILI12[[#This Row],[CÓD. 
SAIB]],BASE_CONTAG[[LAVRE]:[CONTAGEM FINAL]],7,0),0)</f>
        <v>0</v>
      </c>
      <c r="M208" s="7">
        <f>IFERROR(SUM(BASE_CONCILI12[[#This Row],[30/jun]]*BASE_CONCILI12[[#This Row],[CUSTO MP (UN)]]),0)</f>
        <v>0</v>
      </c>
      <c r="N208" s="7" t="str">
        <f>IFERROR(VLOOKUP(BASE_CONCILI12[[#This Row],[CÓD. 
SAIB]],BASE_CONTAG[],5,0),"")</f>
        <v/>
      </c>
      <c r="O208" s="7" t="e">
        <f>SUMIF(SISTEMA!#REF!,BASE_CONCILI12[[#This Row],[CÓD. 
SAIB]],SISTEMA!#REF!)</f>
        <v>#REF!</v>
      </c>
      <c r="P208" s="30">
        <f>IFERROR(SUM(BASE_CONCILI12[[#This Row],[SISTEMA]]*BASE_CONCILI12[[#This Row],[CUSTO MP (UN)]]),0)</f>
        <v>0</v>
      </c>
      <c r="Q208" s="46" t="str">
        <f>IFERROR(VLOOKUP(BASE_CONCILI12[[#This Row],[CÓD. 
SAIB]],BASE_DIFERENÇA[],4,0),"0")</f>
        <v>0</v>
      </c>
      <c r="R208" s="75" t="e">
        <f>BASE_CONCILI12[[#This Row],[30/jun]]-BASE_CONCILI12[[#This Row],[SISTEMA]]</f>
        <v>#REF!</v>
      </c>
      <c r="S208" s="47" t="str">
        <f>IFERROR(BASE_CONCILI12[[#This Row],[DIFERENÇA ANTERIOR]]-BASE_CONCILI12[[#This Row],[DIFERENÇA ATUAL]],"-")</f>
        <v>-</v>
      </c>
      <c r="T208" s="48" t="e">
        <f>VLOOKUP(BASE_CONCILI12[[#This Row],[CÓD. 
SAIB]],CUSTO!#REF!,3,0)</f>
        <v>#REF!</v>
      </c>
      <c r="U208" s="48">
        <f>IFERROR(SUM(BASE_CONCILI12[[#This Row],[DIFERENÇA ATUAL]]*BASE_CONCILI12[[#This Row],[CUSTO MP (UN)]]),0)</f>
        <v>0</v>
      </c>
      <c r="V208" s="86" t="str">
        <f>IFERROR(BASE_CONCILI12[[#This Row],[30/jun]]/BASE_CONCILI12[[#This Row],[SISTEMA]],"")</f>
        <v/>
      </c>
      <c r="W208" s="48" t="str">
        <f>IFERROR(BASE_CONCILI12[[#This Row],[DIFERENÇA MÊS]]*BASE_CONCILI12[[#This Row],[CUSTO MP (UN)]],"-")</f>
        <v>-</v>
      </c>
      <c r="X208" s="49" t="s">
        <v>490</v>
      </c>
    </row>
    <row r="209" spans="1:24" x14ac:dyDescent="0.25">
      <c r="A209" s="72">
        <v>31825</v>
      </c>
      <c r="B209" s="72"/>
      <c r="C209" s="2" t="s">
        <v>313</v>
      </c>
      <c r="D209" s="37" t="s">
        <v>278</v>
      </c>
      <c r="E209" s="39" t="e">
        <f>VLOOKUP(BASE_CONCILI12[[#This Row],[CÓD. 
SAIB]],CONT_ANTE!A:D,4,0)</f>
        <v>#N/A</v>
      </c>
      <c r="F209" s="39" t="e">
        <f>SUMIF(#REF!,BASE_CONCILI12[[#This Row],[CÓD. 
SAIB]],#REF!)</f>
        <v>#REF!</v>
      </c>
      <c r="G209" s="39" t="e">
        <f>SUMIF(#REF!,BASE_CONCILI12[[#This Row],[CÓD. 
SAIB]],#REF!)</f>
        <v>#REF!</v>
      </c>
      <c r="H209" s="39" t="e">
        <f>BASE_CONCILI12[[#This Row],[CONSUMO REAL]]-BASE_CONCILI12[[#This Row],[CONSUMO TEORICO]]</f>
        <v>#REF!</v>
      </c>
      <c r="I209" s="39" t="e">
        <f>SUMIF(#REF!,BASE_CONCILI12[[#This Row],[CÓD. 
SAIB]],#REF!)</f>
        <v>#REF!</v>
      </c>
      <c r="J209" s="39" t="e">
        <f>SUMIF(#REF!,BASE_CONCILI12[[#This Row],[CÓD. 
SAIB]],#REF!)</f>
        <v>#REF!</v>
      </c>
      <c r="K209" s="39" t="e">
        <f>BASE_CONCILI12[[#This Row],[30/mai]]+BASE_CONCILI12[[#This Row],[RECEBIMENTO]]-BASE_CONCILI12[[#This Row],[TRANSFERÊNCIA]]-BASE_CONCILI12[[#This Row],[CONSUMO REAL]]</f>
        <v>#N/A</v>
      </c>
      <c r="L209" s="7">
        <f>IFERROR(VLOOKUP(BASE_CONCILI12[[#This Row],[CÓD. 
SAIB]],BASE_CONTAG[[LAVRE]:[CONTAGEM FINAL]],7,0),0)</f>
        <v>0</v>
      </c>
      <c r="M209" s="7">
        <f>IFERROR(SUM(BASE_CONCILI12[[#This Row],[30/jun]]*BASE_CONCILI12[[#This Row],[CUSTO MP (UN)]]),0)</f>
        <v>0</v>
      </c>
      <c r="N209" s="40" t="str">
        <f>IFERROR(VLOOKUP(BASE_CONCILI12[[#This Row],[CÓD. 
SAIB]],BASE_CONTAG[],5,0),"")</f>
        <v/>
      </c>
      <c r="O209" s="7" t="e">
        <f>SUMIF(SISTEMA!#REF!,BASE_CONCILI12[[#This Row],[CÓD. 
SAIB]],SISTEMA!#REF!)</f>
        <v>#REF!</v>
      </c>
      <c r="P209" s="30">
        <f>IFERROR(SUM(BASE_CONCILI12[[#This Row],[SISTEMA]]*BASE_CONCILI12[[#This Row],[CUSTO MP (UN)]]),0)</f>
        <v>0</v>
      </c>
      <c r="Q209" s="46" t="str">
        <f>IFERROR(VLOOKUP(BASE_CONCILI12[[#This Row],[CÓD. 
SAIB]],BASE_DIFERENÇA[],4,0),"0")</f>
        <v>0</v>
      </c>
      <c r="R209" s="75" t="e">
        <f>BASE_CONCILI12[[#This Row],[30/jun]]-BASE_CONCILI12[[#This Row],[SISTEMA]]</f>
        <v>#REF!</v>
      </c>
      <c r="S209" s="47" t="str">
        <f>IFERROR(BASE_CONCILI12[[#This Row],[DIFERENÇA ANTERIOR]]-BASE_CONCILI12[[#This Row],[DIFERENÇA ATUAL]],"-")</f>
        <v>-</v>
      </c>
      <c r="T209" s="48">
        <v>0</v>
      </c>
      <c r="U209" s="48">
        <f>IFERROR(SUM(BASE_CONCILI12[[#This Row],[DIFERENÇA ATUAL]]*BASE_CONCILI12[[#This Row],[CUSTO MP (UN)]]),0)</f>
        <v>0</v>
      </c>
      <c r="V209" s="88" t="str">
        <f>IFERROR(BASE_CONCILI12[[#This Row],[30/jun]]/BASE_CONCILI12[[#This Row],[SISTEMA]],"")</f>
        <v/>
      </c>
      <c r="W209" s="50" t="str">
        <f>IFERROR(BASE_CONCILI12[[#This Row],[DIFERENÇA MÊS]]*BASE_CONCILI12[[#This Row],[CUSTO MP (UN)]],"-")</f>
        <v>-</v>
      </c>
      <c r="X209" s="49" t="s">
        <v>490</v>
      </c>
    </row>
    <row r="210" spans="1:24" x14ac:dyDescent="0.25">
      <c r="A210" s="72">
        <v>31780</v>
      </c>
      <c r="B210" s="72"/>
      <c r="C210" s="2" t="s">
        <v>247</v>
      </c>
      <c r="D210" s="37" t="s">
        <v>278</v>
      </c>
      <c r="E210" s="26" t="e">
        <f>VLOOKUP(BASE_CONCILI12[[#This Row],[CÓD. 
SAIB]],CONT_ANTE!A:D,4,0)</f>
        <v>#N/A</v>
      </c>
      <c r="F210" s="26" t="e">
        <f>SUMIF(#REF!,BASE_CONCILI12[[#This Row],[CÓD. 
SAIB]],#REF!)</f>
        <v>#REF!</v>
      </c>
      <c r="G210" s="26" t="e">
        <f>SUMIF(#REF!,BASE_CONCILI12[[#This Row],[CÓD. 
SAIB]],#REF!)</f>
        <v>#REF!</v>
      </c>
      <c r="H210" s="26" t="e">
        <f>BASE_CONCILI12[[#This Row],[CONSUMO REAL]]-BASE_CONCILI12[[#This Row],[CONSUMO TEORICO]]</f>
        <v>#REF!</v>
      </c>
      <c r="I210" s="26" t="e">
        <f>SUMIF(#REF!,BASE_CONCILI12[[#This Row],[CÓD. 
SAIB]],#REF!)</f>
        <v>#REF!</v>
      </c>
      <c r="J210" s="26" t="e">
        <f>SUMIF(#REF!,BASE_CONCILI12[[#This Row],[CÓD. 
SAIB]],#REF!)</f>
        <v>#REF!</v>
      </c>
      <c r="K210" s="26" t="e">
        <f>BASE_CONCILI12[[#This Row],[30/mai]]+BASE_CONCILI12[[#This Row],[RECEBIMENTO]]-BASE_CONCILI12[[#This Row],[TRANSFERÊNCIA]]-BASE_CONCILI12[[#This Row],[CONSUMO REAL]]</f>
        <v>#N/A</v>
      </c>
      <c r="L210" s="7">
        <f>IFERROR(VLOOKUP(BASE_CONCILI12[[#This Row],[CÓD. 
SAIB]],BASE_CONTAG[[LAVRE]:[CONTAGEM FINAL]],7,0),0)</f>
        <v>116787</v>
      </c>
      <c r="M210" s="7">
        <f>IFERROR(SUM(BASE_CONCILI12[[#This Row],[30/jun]]*BASE_CONCILI12[[#This Row],[CUSTO MP (UN)]]),0)</f>
        <v>0</v>
      </c>
      <c r="N210" s="7">
        <f>IFERROR(VLOOKUP(BASE_CONCILI12[[#This Row],[CÓD. 
SAIB]],BASE_CONTAG[],5,0),"")</f>
        <v>116787</v>
      </c>
      <c r="O210" s="7" t="e">
        <f>SUMIF(SISTEMA!#REF!,BASE_CONCILI12[[#This Row],[CÓD. 
SAIB]],SISTEMA!#REF!)</f>
        <v>#REF!</v>
      </c>
      <c r="P210" s="30">
        <f>IFERROR(SUM(BASE_CONCILI12[[#This Row],[SISTEMA]]*BASE_CONCILI12[[#This Row],[CUSTO MP (UN)]]),0)</f>
        <v>0</v>
      </c>
      <c r="Q210" s="46" t="str">
        <f>IFERROR(VLOOKUP(BASE_CONCILI12[[#This Row],[CÓD. 
SAIB]],BASE_DIFERENÇA[],4,0),"0")</f>
        <v>0</v>
      </c>
      <c r="R210" s="75" t="e">
        <f>BASE_CONCILI12[[#This Row],[30/jun]]-BASE_CONCILI12[[#This Row],[SISTEMA]]</f>
        <v>#REF!</v>
      </c>
      <c r="S210" s="47" t="str">
        <f>IFERROR(BASE_CONCILI12[[#This Row],[DIFERENÇA ANTERIOR]]-BASE_CONCILI12[[#This Row],[DIFERENÇA ATUAL]],"-")</f>
        <v>-</v>
      </c>
      <c r="T210" s="48" t="e">
        <f>VLOOKUP(BASE_CONCILI12[[#This Row],[CÓD. 
SAIB]],CUSTO!#REF!,3,0)</f>
        <v>#REF!</v>
      </c>
      <c r="U210" s="48">
        <f>IFERROR(SUM(BASE_CONCILI12[[#This Row],[DIFERENÇA ATUAL]]*BASE_CONCILI12[[#This Row],[CUSTO MP (UN)]]),0)</f>
        <v>0</v>
      </c>
      <c r="V210" s="86" t="str">
        <f>IFERROR(BASE_CONCILI12[[#This Row],[30/jun]]/BASE_CONCILI12[[#This Row],[SISTEMA]],"")</f>
        <v/>
      </c>
      <c r="W210" s="48" t="str">
        <f>IFERROR(BASE_CONCILI12[[#This Row],[DIFERENÇA MÊS]]*BASE_CONCILI12[[#This Row],[CUSTO MP (UN)]],"-")</f>
        <v>-</v>
      </c>
      <c r="X210" s="49" t="s">
        <v>490</v>
      </c>
    </row>
    <row r="211" spans="1:24" x14ac:dyDescent="0.25">
      <c r="A211" s="72">
        <v>30389</v>
      </c>
      <c r="B211" s="72"/>
      <c r="C211" s="2" t="s">
        <v>19</v>
      </c>
      <c r="D211" s="37" t="s">
        <v>233</v>
      </c>
      <c r="E211" s="26" t="e">
        <f>VLOOKUP(BASE_CONCILI12[[#This Row],[CÓD. 
SAIB]],CONT_ANTE!A:D,4,0)</f>
        <v>#N/A</v>
      </c>
      <c r="F211" s="26" t="e">
        <f>SUMIF(#REF!,BASE_CONCILI12[[#This Row],[CÓD. 
SAIB]],#REF!)</f>
        <v>#REF!</v>
      </c>
      <c r="G211" s="26" t="e">
        <f>SUMIF(#REF!,BASE_CONCILI12[[#This Row],[CÓD. 
SAIB]],#REF!)</f>
        <v>#REF!</v>
      </c>
      <c r="H211" s="26" t="e">
        <f>BASE_CONCILI12[[#This Row],[CONSUMO REAL]]-BASE_CONCILI12[[#This Row],[CONSUMO TEORICO]]</f>
        <v>#REF!</v>
      </c>
      <c r="I211" s="26" t="e">
        <f>SUMIF(#REF!,BASE_CONCILI12[[#This Row],[CÓD. 
SAIB]],#REF!)</f>
        <v>#REF!</v>
      </c>
      <c r="J211" s="26" t="e">
        <f>SUMIF(#REF!,BASE_CONCILI12[[#This Row],[CÓD. 
SAIB]],#REF!)</f>
        <v>#REF!</v>
      </c>
      <c r="K211" s="26" t="e">
        <f>BASE_CONCILI12[[#This Row],[30/mai]]+BASE_CONCILI12[[#This Row],[RECEBIMENTO]]-BASE_CONCILI12[[#This Row],[TRANSFERÊNCIA]]-BASE_CONCILI12[[#This Row],[CONSUMO REAL]]</f>
        <v>#N/A</v>
      </c>
      <c r="L211" s="7">
        <f>IFERROR(VLOOKUP(BASE_CONCILI12[[#This Row],[CÓD. 
SAIB]],BASE_CONTAG[[LAVRE]:[CONTAGEM FINAL]],7,0),0)</f>
        <v>53274</v>
      </c>
      <c r="M211" s="7">
        <f>IFERROR(SUM(BASE_CONCILI12[[#This Row],[30/jun]]*BASE_CONCILI12[[#This Row],[CUSTO MP (UN)]]),0)</f>
        <v>0</v>
      </c>
      <c r="N211" s="7">
        <f>IFERROR(VLOOKUP(BASE_CONCILI12[[#This Row],[CÓD. 
SAIB]],BASE_CONTAG[],5,0),"")</f>
        <v>53274</v>
      </c>
      <c r="O211" s="7" t="e">
        <f>SUMIF(SISTEMA!#REF!,BASE_CONCILI12[[#This Row],[CÓD. 
SAIB]],SISTEMA!#REF!)</f>
        <v>#REF!</v>
      </c>
      <c r="P211" s="30">
        <f>IFERROR(SUM(BASE_CONCILI12[[#This Row],[SISTEMA]]*BASE_CONCILI12[[#This Row],[CUSTO MP (UN)]]),0)</f>
        <v>0</v>
      </c>
      <c r="Q211" s="46" t="str">
        <f>IFERROR(VLOOKUP(BASE_CONCILI12[[#This Row],[CÓD. 
SAIB]],BASE_DIFERENÇA[],4,0),"0")</f>
        <v>0</v>
      </c>
      <c r="R211" s="75" t="e">
        <f>BASE_CONCILI12[[#This Row],[30/jun]]-BASE_CONCILI12[[#This Row],[SISTEMA]]</f>
        <v>#REF!</v>
      </c>
      <c r="S211" s="47" t="str">
        <f>IFERROR(BASE_CONCILI12[[#This Row],[DIFERENÇA ANTERIOR]]-BASE_CONCILI12[[#This Row],[DIFERENÇA ATUAL]],"-")</f>
        <v>-</v>
      </c>
      <c r="T211" s="48" t="e">
        <f>VLOOKUP(BASE_CONCILI12[[#This Row],[CÓD. 
SAIB]],CUSTO!#REF!,3,0)</f>
        <v>#REF!</v>
      </c>
      <c r="U211" s="48">
        <f>IFERROR(SUM(BASE_CONCILI12[[#This Row],[DIFERENÇA ATUAL]]*BASE_CONCILI12[[#This Row],[CUSTO MP (UN)]]),0)</f>
        <v>0</v>
      </c>
      <c r="V211" s="86" t="str">
        <f>IFERROR(BASE_CONCILI12[[#This Row],[30/jun]]/BASE_CONCILI12[[#This Row],[SISTEMA]],"")</f>
        <v/>
      </c>
      <c r="W211" s="48" t="str">
        <f>IFERROR(BASE_CONCILI12[[#This Row],[DIFERENÇA MÊS]]*BASE_CONCILI12[[#This Row],[CUSTO MP (UN)]],"-")</f>
        <v>-</v>
      </c>
      <c r="X211" s="49" t="s">
        <v>490</v>
      </c>
    </row>
    <row r="212" spans="1:24" x14ac:dyDescent="0.25">
      <c r="A212" s="72">
        <v>31816</v>
      </c>
      <c r="B212" s="72"/>
      <c r="C212" s="2" t="s">
        <v>155</v>
      </c>
      <c r="D212" s="37" t="s">
        <v>233</v>
      </c>
      <c r="E212" s="26" t="e">
        <f>VLOOKUP(BASE_CONCILI12[[#This Row],[CÓD. 
SAIB]],CONT_ANTE!A:D,4,0)</f>
        <v>#N/A</v>
      </c>
      <c r="F212" s="26" t="e">
        <f>SUMIF(#REF!,BASE_CONCILI12[[#This Row],[CÓD. 
SAIB]],#REF!)</f>
        <v>#REF!</v>
      </c>
      <c r="G212" s="26" t="e">
        <f>SUMIF(#REF!,BASE_CONCILI12[[#This Row],[CÓD. 
SAIB]],#REF!)</f>
        <v>#REF!</v>
      </c>
      <c r="H212" s="26" t="e">
        <f>BASE_CONCILI12[[#This Row],[CONSUMO REAL]]-BASE_CONCILI12[[#This Row],[CONSUMO TEORICO]]</f>
        <v>#REF!</v>
      </c>
      <c r="I212" s="26" t="e">
        <f>SUMIF(#REF!,BASE_CONCILI12[[#This Row],[CÓD. 
SAIB]],#REF!)</f>
        <v>#REF!</v>
      </c>
      <c r="J212" s="26" t="e">
        <f>SUMIF(#REF!,BASE_CONCILI12[[#This Row],[CÓD. 
SAIB]],#REF!)</f>
        <v>#REF!</v>
      </c>
      <c r="K212" s="26" t="e">
        <f>BASE_CONCILI12[[#This Row],[30/mai]]+BASE_CONCILI12[[#This Row],[RECEBIMENTO]]-BASE_CONCILI12[[#This Row],[TRANSFERÊNCIA]]-BASE_CONCILI12[[#This Row],[CONSUMO REAL]]</f>
        <v>#N/A</v>
      </c>
      <c r="L212" s="7">
        <f>IFERROR(VLOOKUP(BASE_CONCILI12[[#This Row],[CÓD. 
SAIB]],BASE_CONTAG[[LAVRE]:[CONTAGEM FINAL]],7,0),0)</f>
        <v>77161</v>
      </c>
      <c r="M212" s="7">
        <f>IFERROR(SUM(BASE_CONCILI12[[#This Row],[30/jun]]*BASE_CONCILI12[[#This Row],[CUSTO MP (UN)]]),0)</f>
        <v>53241.090000000004</v>
      </c>
      <c r="N212" s="7">
        <f>IFERROR(VLOOKUP(BASE_CONCILI12[[#This Row],[CÓD. 
SAIB]],BASE_CONTAG[],5,0),"")</f>
        <v>77161</v>
      </c>
      <c r="O212" s="7" t="e">
        <f>SUMIF(SISTEMA!#REF!,BASE_CONCILI12[[#This Row],[CÓD. 
SAIB]],SISTEMA!#REF!)</f>
        <v>#REF!</v>
      </c>
      <c r="P212" s="30">
        <f>IFERROR(SUM(BASE_CONCILI12[[#This Row],[SISTEMA]]*BASE_CONCILI12[[#This Row],[CUSTO MP (UN)]]),0)</f>
        <v>0</v>
      </c>
      <c r="Q212" s="46" t="str">
        <f>IFERROR(VLOOKUP(BASE_CONCILI12[[#This Row],[CÓD. 
SAIB]],BASE_DIFERENÇA[],4,0),"0")</f>
        <v>0</v>
      </c>
      <c r="R212" s="75" t="e">
        <f>BASE_CONCILI12[[#This Row],[30/jun]]-BASE_CONCILI12[[#This Row],[SISTEMA]]</f>
        <v>#REF!</v>
      </c>
      <c r="S212" s="47" t="str">
        <f>IFERROR(BASE_CONCILI12[[#This Row],[DIFERENÇA ANTERIOR]]-BASE_CONCILI12[[#This Row],[DIFERENÇA ATUAL]],"-")</f>
        <v>-</v>
      </c>
      <c r="T212" s="48">
        <v>0.69000000000000006</v>
      </c>
      <c r="U212" s="48">
        <f>IFERROR(SUM(BASE_CONCILI12[[#This Row],[DIFERENÇA ATUAL]]*BASE_CONCILI12[[#This Row],[CUSTO MP (UN)]]),0)</f>
        <v>0</v>
      </c>
      <c r="V212" s="86" t="str">
        <f>IFERROR(BASE_CONCILI12[[#This Row],[30/jun]]/BASE_CONCILI12[[#This Row],[SISTEMA]],"")</f>
        <v/>
      </c>
      <c r="W212" s="48" t="str">
        <f>IFERROR(BASE_CONCILI12[[#This Row],[DIFERENÇA MÊS]]*BASE_CONCILI12[[#This Row],[CUSTO MP (UN)]],"-")</f>
        <v>-</v>
      </c>
      <c r="X212" s="49" t="s">
        <v>490</v>
      </c>
    </row>
    <row r="213" spans="1:24" x14ac:dyDescent="0.25">
      <c r="A213" s="72">
        <v>30390</v>
      </c>
      <c r="B213" s="72"/>
      <c r="C213" s="2" t="s">
        <v>20</v>
      </c>
      <c r="D213" s="37" t="s">
        <v>233</v>
      </c>
      <c r="E213" s="26" t="e">
        <f>VLOOKUP(BASE_CONCILI12[[#This Row],[CÓD. 
SAIB]],CONT_ANTE!A:D,4,0)</f>
        <v>#N/A</v>
      </c>
      <c r="F213" s="26" t="e">
        <f>SUMIF(#REF!,BASE_CONCILI12[[#This Row],[CÓD. 
SAIB]],#REF!)</f>
        <v>#REF!</v>
      </c>
      <c r="G213" s="26" t="e">
        <f>SUMIF(#REF!,BASE_CONCILI12[[#This Row],[CÓD. 
SAIB]],#REF!)</f>
        <v>#REF!</v>
      </c>
      <c r="H213" s="26" t="e">
        <f>BASE_CONCILI12[[#This Row],[CONSUMO REAL]]-BASE_CONCILI12[[#This Row],[CONSUMO TEORICO]]</f>
        <v>#REF!</v>
      </c>
      <c r="I213" s="26" t="e">
        <f>SUMIF(#REF!,BASE_CONCILI12[[#This Row],[CÓD. 
SAIB]],#REF!)</f>
        <v>#REF!</v>
      </c>
      <c r="J213" s="26" t="e">
        <f>SUMIF(#REF!,BASE_CONCILI12[[#This Row],[CÓD. 
SAIB]],#REF!)</f>
        <v>#REF!</v>
      </c>
      <c r="K213" s="26" t="e">
        <f>BASE_CONCILI12[[#This Row],[30/mai]]+BASE_CONCILI12[[#This Row],[RECEBIMENTO]]-BASE_CONCILI12[[#This Row],[TRANSFERÊNCIA]]-BASE_CONCILI12[[#This Row],[CONSUMO REAL]]</f>
        <v>#N/A</v>
      </c>
      <c r="L213" s="7">
        <f>IFERROR(VLOOKUP(BASE_CONCILI12[[#This Row],[CÓD. 
SAIB]],BASE_CONTAG[[LAVRE]:[CONTAGEM FINAL]],7,0),0)</f>
        <v>104750</v>
      </c>
      <c r="M213" s="7">
        <f>IFERROR(SUM(BASE_CONCILI12[[#This Row],[30/jun]]*BASE_CONCILI12[[#This Row],[CUSTO MP (UN)]]),0)</f>
        <v>0</v>
      </c>
      <c r="N213" s="7">
        <f>IFERROR(VLOOKUP(BASE_CONCILI12[[#This Row],[CÓD. 
SAIB]],BASE_CONTAG[],5,0),"")</f>
        <v>104750</v>
      </c>
      <c r="O213" s="7" t="e">
        <f>SUMIF(SISTEMA!#REF!,BASE_CONCILI12[[#This Row],[CÓD. 
SAIB]],SISTEMA!#REF!)</f>
        <v>#REF!</v>
      </c>
      <c r="P213" s="30">
        <f>IFERROR(SUM(BASE_CONCILI12[[#This Row],[SISTEMA]]*BASE_CONCILI12[[#This Row],[CUSTO MP (UN)]]),0)</f>
        <v>0</v>
      </c>
      <c r="Q213" s="46" t="str">
        <f>IFERROR(VLOOKUP(BASE_CONCILI12[[#This Row],[CÓD. 
SAIB]],BASE_DIFERENÇA[],4,0),"0")</f>
        <v>0</v>
      </c>
      <c r="R213" s="75" t="e">
        <f>BASE_CONCILI12[[#This Row],[30/jun]]-BASE_CONCILI12[[#This Row],[SISTEMA]]</f>
        <v>#REF!</v>
      </c>
      <c r="S213" s="47" t="str">
        <f>IFERROR(BASE_CONCILI12[[#This Row],[DIFERENÇA ANTERIOR]]-BASE_CONCILI12[[#This Row],[DIFERENÇA ATUAL]],"-")</f>
        <v>-</v>
      </c>
      <c r="T213" s="48" t="e">
        <f>VLOOKUP(BASE_CONCILI12[[#This Row],[CÓD. 
SAIB]],CUSTO!#REF!,3,0)</f>
        <v>#REF!</v>
      </c>
      <c r="U213" s="48">
        <f>IFERROR(SUM(BASE_CONCILI12[[#This Row],[DIFERENÇA ATUAL]]*BASE_CONCILI12[[#This Row],[CUSTO MP (UN)]]),0)</f>
        <v>0</v>
      </c>
      <c r="V213" s="86" t="str">
        <f>IFERROR(BASE_CONCILI12[[#This Row],[30/jun]]/BASE_CONCILI12[[#This Row],[SISTEMA]],"")</f>
        <v/>
      </c>
      <c r="W213" s="48" t="str">
        <f>IFERROR(BASE_CONCILI12[[#This Row],[DIFERENÇA MÊS]]*BASE_CONCILI12[[#This Row],[CUSTO MP (UN)]],"-")</f>
        <v>-</v>
      </c>
      <c r="X213" s="49" t="s">
        <v>490</v>
      </c>
    </row>
    <row r="214" spans="1:24" x14ac:dyDescent="0.25">
      <c r="A214" s="72">
        <v>31823</v>
      </c>
      <c r="B214" s="72"/>
      <c r="C214" s="2" t="s">
        <v>156</v>
      </c>
      <c r="D214" s="37" t="s">
        <v>233</v>
      </c>
      <c r="E214" s="26" t="e">
        <f>VLOOKUP(BASE_CONCILI12[[#This Row],[CÓD. 
SAIB]],CONT_ANTE!A:D,4,0)</f>
        <v>#N/A</v>
      </c>
      <c r="F214" s="26" t="e">
        <f>SUMIF(#REF!,BASE_CONCILI12[[#This Row],[CÓD. 
SAIB]],#REF!)</f>
        <v>#REF!</v>
      </c>
      <c r="G214" s="26" t="e">
        <f>SUMIF(#REF!,BASE_CONCILI12[[#This Row],[CÓD. 
SAIB]],#REF!)</f>
        <v>#REF!</v>
      </c>
      <c r="H214" s="26" t="e">
        <f>BASE_CONCILI12[[#This Row],[CONSUMO REAL]]-BASE_CONCILI12[[#This Row],[CONSUMO TEORICO]]</f>
        <v>#REF!</v>
      </c>
      <c r="I214" s="26" t="e">
        <f>SUMIF(#REF!,BASE_CONCILI12[[#This Row],[CÓD. 
SAIB]],#REF!)</f>
        <v>#REF!</v>
      </c>
      <c r="J214" s="26" t="e">
        <f>SUMIF(#REF!,BASE_CONCILI12[[#This Row],[CÓD. 
SAIB]],#REF!)</f>
        <v>#REF!</v>
      </c>
      <c r="K214" s="26" t="e">
        <f>BASE_CONCILI12[[#This Row],[30/mai]]+BASE_CONCILI12[[#This Row],[RECEBIMENTO]]-BASE_CONCILI12[[#This Row],[TRANSFERÊNCIA]]-BASE_CONCILI12[[#This Row],[CONSUMO REAL]]</f>
        <v>#N/A</v>
      </c>
      <c r="L214" s="7">
        <f>IFERROR(VLOOKUP(BASE_CONCILI12[[#This Row],[CÓD. 
SAIB]],BASE_CONTAG[[LAVRE]:[CONTAGEM FINAL]],7,0),0)</f>
        <v>38750</v>
      </c>
      <c r="M214" s="7">
        <f>IFERROR(SUM(BASE_CONCILI12[[#This Row],[30/jun]]*BASE_CONCILI12[[#This Row],[CUSTO MP (UN)]]),0)</f>
        <v>26737.500000000004</v>
      </c>
      <c r="N214" s="7">
        <f>IFERROR(VLOOKUP(BASE_CONCILI12[[#This Row],[CÓD. 
SAIB]],BASE_CONTAG[],5,0),"")</f>
        <v>38750</v>
      </c>
      <c r="O214" s="7" t="e">
        <f>SUMIF(SISTEMA!#REF!,BASE_CONCILI12[[#This Row],[CÓD. 
SAIB]],SISTEMA!#REF!)</f>
        <v>#REF!</v>
      </c>
      <c r="P214" s="30">
        <f>IFERROR(SUM(BASE_CONCILI12[[#This Row],[SISTEMA]]*BASE_CONCILI12[[#This Row],[CUSTO MP (UN)]]),0)</f>
        <v>0</v>
      </c>
      <c r="Q214" s="46" t="str">
        <f>IFERROR(VLOOKUP(BASE_CONCILI12[[#This Row],[CÓD. 
SAIB]],BASE_DIFERENÇA[],4,0),"0")</f>
        <v>0</v>
      </c>
      <c r="R214" s="75" t="e">
        <f>BASE_CONCILI12[[#This Row],[30/jun]]-BASE_CONCILI12[[#This Row],[SISTEMA]]</f>
        <v>#REF!</v>
      </c>
      <c r="S214" s="47" t="str">
        <f>IFERROR(BASE_CONCILI12[[#This Row],[DIFERENÇA ANTERIOR]]-BASE_CONCILI12[[#This Row],[DIFERENÇA ATUAL]],"-")</f>
        <v>-</v>
      </c>
      <c r="T214" s="48">
        <v>0.69000000000000006</v>
      </c>
      <c r="U214" s="48">
        <f>IFERROR(SUM(BASE_CONCILI12[[#This Row],[DIFERENÇA ATUAL]]*BASE_CONCILI12[[#This Row],[CUSTO MP (UN)]]),0)</f>
        <v>0</v>
      </c>
      <c r="V214" s="86" t="str">
        <f>IFERROR(BASE_CONCILI12[[#This Row],[30/jun]]/BASE_CONCILI12[[#This Row],[SISTEMA]],"")</f>
        <v/>
      </c>
      <c r="W214" s="48" t="str">
        <f>IFERROR(BASE_CONCILI12[[#This Row],[DIFERENÇA MÊS]]*BASE_CONCILI12[[#This Row],[CUSTO MP (UN)]],"-")</f>
        <v>-</v>
      </c>
      <c r="X214" s="49" t="s">
        <v>490</v>
      </c>
    </row>
    <row r="215" spans="1:24" x14ac:dyDescent="0.25">
      <c r="A215" s="72">
        <v>31326</v>
      </c>
      <c r="B215" s="72"/>
      <c r="C215" s="2" t="s">
        <v>45</v>
      </c>
      <c r="D215" s="37" t="s">
        <v>111</v>
      </c>
      <c r="E215" s="26" t="e">
        <f>VLOOKUP(BASE_CONCILI12[[#This Row],[CÓD. 
SAIB]],CONT_ANTE!A:D,4,0)</f>
        <v>#N/A</v>
      </c>
      <c r="F215" s="26" t="e">
        <f>SUMIF(#REF!,BASE_CONCILI12[[#This Row],[CÓD. 
SAIB]],#REF!)</f>
        <v>#REF!</v>
      </c>
      <c r="G215" s="26" t="e">
        <f>SUMIF(#REF!,BASE_CONCILI12[[#This Row],[CÓD. 
SAIB]],#REF!)</f>
        <v>#REF!</v>
      </c>
      <c r="H215" s="26" t="e">
        <f>BASE_CONCILI12[[#This Row],[CONSUMO REAL]]-BASE_CONCILI12[[#This Row],[CONSUMO TEORICO]]</f>
        <v>#REF!</v>
      </c>
      <c r="I215" s="26" t="e">
        <f>SUMIF(#REF!,BASE_CONCILI12[[#This Row],[CÓD. 
SAIB]],#REF!)</f>
        <v>#REF!</v>
      </c>
      <c r="J215" s="26" t="e">
        <f>SUMIF(#REF!,BASE_CONCILI12[[#This Row],[CÓD. 
SAIB]],#REF!)</f>
        <v>#REF!</v>
      </c>
      <c r="K215" s="26" t="e">
        <f>BASE_CONCILI12[[#This Row],[30/mai]]+BASE_CONCILI12[[#This Row],[RECEBIMENTO]]-BASE_CONCILI12[[#This Row],[TRANSFERÊNCIA]]-BASE_CONCILI12[[#This Row],[CONSUMO REAL]]</f>
        <v>#N/A</v>
      </c>
      <c r="L215" s="7">
        <f>IFERROR(VLOOKUP(BASE_CONCILI12[[#This Row],[CÓD. 
SAIB]],BASE_CONTAG[[LAVRE]:[CONTAGEM FINAL]],7,0),0)</f>
        <v>1674106</v>
      </c>
      <c r="M215" s="7">
        <f>IFERROR(SUM(BASE_CONCILI12[[#This Row],[30/jun]]*BASE_CONCILI12[[#This Row],[CUSTO MP (UN)]]),0)</f>
        <v>0</v>
      </c>
      <c r="N215" s="7">
        <f>IFERROR(VLOOKUP(BASE_CONCILI12[[#This Row],[CÓD. 
SAIB]],BASE_CONTAG[],5,0),"")</f>
        <v>1674106</v>
      </c>
      <c r="O215" s="7" t="e">
        <f>SUMIF(SISTEMA!#REF!,BASE_CONCILI12[[#This Row],[CÓD. 
SAIB]],SISTEMA!#REF!)</f>
        <v>#REF!</v>
      </c>
      <c r="P215" s="30">
        <f>IFERROR(SUM(BASE_CONCILI12[[#This Row],[SISTEMA]]*BASE_CONCILI12[[#This Row],[CUSTO MP (UN)]]),0)</f>
        <v>0</v>
      </c>
      <c r="Q215" s="46" t="str">
        <f>IFERROR(VLOOKUP(BASE_CONCILI12[[#This Row],[CÓD. 
SAIB]],BASE_DIFERENÇA[],4,0),"0")</f>
        <v>0</v>
      </c>
      <c r="R215" s="75" t="e">
        <f>BASE_CONCILI12[[#This Row],[30/jun]]-BASE_CONCILI12[[#This Row],[SISTEMA]]</f>
        <v>#REF!</v>
      </c>
      <c r="S215" s="47" t="str">
        <f>IFERROR(BASE_CONCILI12[[#This Row],[DIFERENÇA ANTERIOR]]-BASE_CONCILI12[[#This Row],[DIFERENÇA ATUAL]],"-")</f>
        <v>-</v>
      </c>
      <c r="T215" s="48" t="e">
        <f>VLOOKUP(BASE_CONCILI12[[#This Row],[CÓD. 
SAIB]],CUSTO!#REF!,3,0)</f>
        <v>#REF!</v>
      </c>
      <c r="U215" s="48">
        <f>IFERROR(SUM(BASE_CONCILI12[[#This Row],[DIFERENÇA ATUAL]]*BASE_CONCILI12[[#This Row],[CUSTO MP (UN)]]),0)</f>
        <v>0</v>
      </c>
      <c r="V215" s="86" t="str">
        <f>IFERROR(BASE_CONCILI12[[#This Row],[30/jun]]/BASE_CONCILI12[[#This Row],[SISTEMA]],"")</f>
        <v/>
      </c>
      <c r="W215" s="48" t="str">
        <f>IFERROR(BASE_CONCILI12[[#This Row],[DIFERENÇA MÊS]]*BASE_CONCILI12[[#This Row],[CUSTO MP (UN)]],"-")</f>
        <v>-</v>
      </c>
      <c r="X215" s="49"/>
    </row>
    <row r="216" spans="1:24" x14ac:dyDescent="0.25">
      <c r="A216" s="72">
        <v>30222</v>
      </c>
      <c r="B216" s="72"/>
      <c r="C216" s="2" t="s">
        <v>34</v>
      </c>
      <c r="D216" s="37" t="s">
        <v>111</v>
      </c>
      <c r="E216" s="26" t="e">
        <f>VLOOKUP(BASE_CONCILI12[[#This Row],[CÓD. 
SAIB]],CONT_ANTE!A:D,4,0)</f>
        <v>#N/A</v>
      </c>
      <c r="F216" s="26" t="e">
        <f>SUMIF(#REF!,BASE_CONCILI12[[#This Row],[CÓD. 
SAIB]],#REF!)</f>
        <v>#REF!</v>
      </c>
      <c r="G216" s="26" t="e">
        <f>SUMIF(#REF!,BASE_CONCILI12[[#This Row],[CÓD. 
SAIB]],#REF!)</f>
        <v>#REF!</v>
      </c>
      <c r="H216" s="26" t="e">
        <f>BASE_CONCILI12[[#This Row],[CONSUMO REAL]]-BASE_CONCILI12[[#This Row],[CONSUMO TEORICO]]</f>
        <v>#REF!</v>
      </c>
      <c r="I216" s="26" t="e">
        <f>SUMIF(#REF!,BASE_CONCILI12[[#This Row],[CÓD. 
SAIB]],#REF!)</f>
        <v>#REF!</v>
      </c>
      <c r="J216" s="26" t="e">
        <f>SUMIF(#REF!,BASE_CONCILI12[[#This Row],[CÓD. 
SAIB]],#REF!)</f>
        <v>#REF!</v>
      </c>
      <c r="K216" s="26" t="e">
        <f>BASE_CONCILI12[[#This Row],[30/mai]]+BASE_CONCILI12[[#This Row],[RECEBIMENTO]]-BASE_CONCILI12[[#This Row],[TRANSFERÊNCIA]]-BASE_CONCILI12[[#This Row],[CONSUMO REAL]]</f>
        <v>#N/A</v>
      </c>
      <c r="L216" s="7">
        <f>IFERROR(VLOOKUP(BASE_CONCILI12[[#This Row],[CÓD. 
SAIB]],BASE_CONTAG[[LAVRE]:[CONTAGEM FINAL]],7,0),0)</f>
        <v>1462</v>
      </c>
      <c r="M216" s="7">
        <f>IFERROR(SUM(BASE_CONCILI12[[#This Row],[30/jun]]*BASE_CONCILI12[[#This Row],[CUSTO MP (UN)]]),0)</f>
        <v>0</v>
      </c>
      <c r="N216" s="7">
        <f>IFERROR(VLOOKUP(BASE_CONCILI12[[#This Row],[CÓD. 
SAIB]],BASE_CONTAG[],5,0),"")</f>
        <v>1462</v>
      </c>
      <c r="O216" s="7" t="e">
        <f>SUMIF(SISTEMA!#REF!,BASE_CONCILI12[[#This Row],[CÓD. 
SAIB]],SISTEMA!#REF!)</f>
        <v>#REF!</v>
      </c>
      <c r="P216" s="30">
        <f>IFERROR(SUM(BASE_CONCILI12[[#This Row],[SISTEMA]]*BASE_CONCILI12[[#This Row],[CUSTO MP (UN)]]),0)</f>
        <v>0</v>
      </c>
      <c r="Q216" s="46" t="str">
        <f>IFERROR(VLOOKUP(BASE_CONCILI12[[#This Row],[CÓD. 
SAIB]],BASE_DIFERENÇA[],4,0),"0")</f>
        <v>0</v>
      </c>
      <c r="R216" s="75" t="e">
        <f>BASE_CONCILI12[[#This Row],[30/jun]]-BASE_CONCILI12[[#This Row],[SISTEMA]]</f>
        <v>#REF!</v>
      </c>
      <c r="S216" s="47" t="str">
        <f>IFERROR(BASE_CONCILI12[[#This Row],[DIFERENÇA ANTERIOR]]-BASE_CONCILI12[[#This Row],[DIFERENÇA ATUAL]],"-")</f>
        <v>-</v>
      </c>
      <c r="T216" s="48" t="e">
        <f>VLOOKUP(BASE_CONCILI12[[#This Row],[CÓD. 
SAIB]],CUSTO!#REF!,3,0)</f>
        <v>#REF!</v>
      </c>
      <c r="U216" s="48">
        <f>IFERROR(SUM(BASE_CONCILI12[[#This Row],[DIFERENÇA ATUAL]]*BASE_CONCILI12[[#This Row],[CUSTO MP (UN)]]),0)</f>
        <v>0</v>
      </c>
      <c r="V216" s="86" t="str">
        <f>IFERROR(BASE_CONCILI12[[#This Row],[30/jun]]/BASE_CONCILI12[[#This Row],[SISTEMA]],"")</f>
        <v/>
      </c>
      <c r="W216" s="48" t="str">
        <f>IFERROR(BASE_CONCILI12[[#This Row],[DIFERENÇA MÊS]]*BASE_CONCILI12[[#This Row],[CUSTO MP (UN)]],"-")</f>
        <v>-</v>
      </c>
      <c r="X216" s="49" t="s">
        <v>490</v>
      </c>
    </row>
    <row r="217" spans="1:24" x14ac:dyDescent="0.25">
      <c r="A217" s="72">
        <v>32629</v>
      </c>
      <c r="B217" s="72"/>
      <c r="C217" s="2" t="s">
        <v>460</v>
      </c>
      <c r="D217" s="37" t="s">
        <v>111</v>
      </c>
      <c r="E217" s="26" t="e">
        <f>VLOOKUP(BASE_CONCILI12[[#This Row],[CÓD. 
SAIB]],CONT_ANTE!A:D,4,0)</f>
        <v>#N/A</v>
      </c>
      <c r="F217" s="26" t="e">
        <f>SUMIF(#REF!,BASE_CONCILI12[[#This Row],[CÓD. 
SAIB]],#REF!)</f>
        <v>#REF!</v>
      </c>
      <c r="G217" s="26" t="e">
        <f>SUMIF(#REF!,BASE_CONCILI12[[#This Row],[CÓD. 
SAIB]],#REF!)</f>
        <v>#REF!</v>
      </c>
      <c r="H217" s="26" t="e">
        <f>BASE_CONCILI12[[#This Row],[CONSUMO REAL]]-BASE_CONCILI12[[#This Row],[CONSUMO TEORICO]]</f>
        <v>#REF!</v>
      </c>
      <c r="I217" s="26" t="e">
        <f>SUMIF(#REF!,BASE_CONCILI12[[#This Row],[CÓD. 
SAIB]],#REF!)</f>
        <v>#REF!</v>
      </c>
      <c r="J217" s="26" t="e">
        <f>SUMIF(#REF!,BASE_CONCILI12[[#This Row],[CÓD. 
SAIB]],#REF!)</f>
        <v>#REF!</v>
      </c>
      <c r="K217" s="26" t="e">
        <f>BASE_CONCILI12[[#This Row],[30/mai]]+BASE_CONCILI12[[#This Row],[RECEBIMENTO]]-BASE_CONCILI12[[#This Row],[TRANSFERÊNCIA]]-BASE_CONCILI12[[#This Row],[CONSUMO REAL]]</f>
        <v>#N/A</v>
      </c>
      <c r="L217" s="7">
        <f>IFERROR(VLOOKUP(BASE_CONCILI12[[#This Row],[CÓD. 
SAIB]],BASE_CONTAG[[LAVRE]:[CONTAGEM FINAL]],7,0),0)</f>
        <v>3463</v>
      </c>
      <c r="M217" s="7">
        <f>IFERROR(SUM(BASE_CONCILI12[[#This Row],[30/jun]]*BASE_CONCILI12[[#This Row],[CUSTO MP (UN)]]),0)</f>
        <v>0</v>
      </c>
      <c r="N217" s="7">
        <f>IFERROR(VLOOKUP(BASE_CONCILI12[[#This Row],[CÓD. 
SAIB]],BASE_CONTAG[],5,0),"")</f>
        <v>3463</v>
      </c>
      <c r="O217" s="7" t="e">
        <f>SUMIF(SISTEMA!#REF!,BASE_CONCILI12[[#This Row],[CÓD. 
SAIB]],SISTEMA!#REF!)</f>
        <v>#REF!</v>
      </c>
      <c r="P217" s="30">
        <f>IFERROR(SUM(BASE_CONCILI12[[#This Row],[SISTEMA]]*BASE_CONCILI12[[#This Row],[CUSTO MP (UN)]]),0)</f>
        <v>0</v>
      </c>
      <c r="Q217" s="46" t="str">
        <f>IFERROR(VLOOKUP(BASE_CONCILI12[[#This Row],[CÓD. 
SAIB]],BASE_DIFERENÇA[],4,0),"0")</f>
        <v>0</v>
      </c>
      <c r="R217" s="75" t="e">
        <f>BASE_CONCILI12[[#This Row],[30/jun]]-BASE_CONCILI12[[#This Row],[SISTEMA]]</f>
        <v>#REF!</v>
      </c>
      <c r="S217" s="47" t="str">
        <f>IFERROR(BASE_CONCILI12[[#This Row],[DIFERENÇA ANTERIOR]]-BASE_CONCILI12[[#This Row],[DIFERENÇA ATUAL]],"-")</f>
        <v>-</v>
      </c>
      <c r="T217" s="48" t="e">
        <f>VLOOKUP(BASE_CONCILI12[[#This Row],[CÓD. 
SAIB]],CUSTO!#REF!,3,0)</f>
        <v>#REF!</v>
      </c>
      <c r="U217" s="48">
        <f>IFERROR(SUM(BASE_CONCILI12[[#This Row],[DIFERENÇA ATUAL]]*BASE_CONCILI12[[#This Row],[CUSTO MP (UN)]]),0)</f>
        <v>0</v>
      </c>
      <c r="V217" s="86" t="str">
        <f>IFERROR(BASE_CONCILI12[[#This Row],[30/jun]]/BASE_CONCILI12[[#This Row],[SISTEMA]],"")</f>
        <v/>
      </c>
      <c r="W217" s="48" t="str">
        <f>IFERROR(BASE_CONCILI12[[#This Row],[DIFERENÇA MÊS]]*BASE_CONCILI12[[#This Row],[CUSTO MP (UN)]],"-")</f>
        <v>-</v>
      </c>
      <c r="X217" s="49" t="s">
        <v>490</v>
      </c>
    </row>
    <row r="218" spans="1:24" x14ac:dyDescent="0.25">
      <c r="A218" s="72">
        <v>30982</v>
      </c>
      <c r="B218" s="72"/>
      <c r="C218" s="2" t="s">
        <v>42</v>
      </c>
      <c r="D218" s="37" t="s">
        <v>111</v>
      </c>
      <c r="E218" s="26" t="e">
        <f>VLOOKUP(BASE_CONCILI12[[#This Row],[CÓD. 
SAIB]],CONT_ANTE!A:D,4,0)</f>
        <v>#N/A</v>
      </c>
      <c r="F218" s="26" t="e">
        <f>SUMIF(#REF!,BASE_CONCILI12[[#This Row],[CÓD. 
SAIB]],#REF!)</f>
        <v>#REF!</v>
      </c>
      <c r="G218" s="26" t="e">
        <f>SUMIF(#REF!,BASE_CONCILI12[[#This Row],[CÓD. 
SAIB]],#REF!)</f>
        <v>#REF!</v>
      </c>
      <c r="H218" s="26" t="e">
        <f>BASE_CONCILI12[[#This Row],[CONSUMO REAL]]-BASE_CONCILI12[[#This Row],[CONSUMO TEORICO]]</f>
        <v>#REF!</v>
      </c>
      <c r="I218" s="26" t="e">
        <f>SUMIF(#REF!,BASE_CONCILI12[[#This Row],[CÓD. 
SAIB]],#REF!)</f>
        <v>#REF!</v>
      </c>
      <c r="J218" s="26" t="e">
        <f>SUMIF(#REF!,BASE_CONCILI12[[#This Row],[CÓD. 
SAIB]],#REF!)</f>
        <v>#REF!</v>
      </c>
      <c r="K218" s="26" t="e">
        <f>BASE_CONCILI12[[#This Row],[30/mai]]+BASE_CONCILI12[[#This Row],[RECEBIMENTO]]-BASE_CONCILI12[[#This Row],[TRANSFERÊNCIA]]-BASE_CONCILI12[[#This Row],[CONSUMO REAL]]</f>
        <v>#N/A</v>
      </c>
      <c r="L218" s="7">
        <f>IFERROR(VLOOKUP(BASE_CONCILI12[[#This Row],[CÓD. 
SAIB]],BASE_CONTAG[[LAVRE]:[CONTAGEM FINAL]],7,0),0)</f>
        <v>43112</v>
      </c>
      <c r="M218" s="7">
        <f>IFERROR(SUM(BASE_CONCILI12[[#This Row],[30/jun]]*BASE_CONCILI12[[#This Row],[CUSTO MP (UN)]]),0)</f>
        <v>0</v>
      </c>
      <c r="N218" s="7">
        <f>IFERROR(VLOOKUP(BASE_CONCILI12[[#This Row],[CÓD. 
SAIB]],BASE_CONTAG[],5,0),"")</f>
        <v>43112</v>
      </c>
      <c r="O218" s="7" t="e">
        <f>SUMIF(SISTEMA!#REF!,BASE_CONCILI12[[#This Row],[CÓD. 
SAIB]],SISTEMA!#REF!)</f>
        <v>#REF!</v>
      </c>
      <c r="P218" s="30">
        <f>IFERROR(SUM(BASE_CONCILI12[[#This Row],[SISTEMA]]*BASE_CONCILI12[[#This Row],[CUSTO MP (UN)]]),0)</f>
        <v>0</v>
      </c>
      <c r="Q218" s="46" t="str">
        <f>IFERROR(VLOOKUP(BASE_CONCILI12[[#This Row],[CÓD. 
SAIB]],BASE_DIFERENÇA[],4,0),"0")</f>
        <v>0</v>
      </c>
      <c r="R218" s="75" t="e">
        <f>BASE_CONCILI12[[#This Row],[30/jun]]-BASE_CONCILI12[[#This Row],[SISTEMA]]</f>
        <v>#REF!</v>
      </c>
      <c r="S218" s="47" t="str">
        <f>IFERROR(BASE_CONCILI12[[#This Row],[DIFERENÇA ANTERIOR]]-BASE_CONCILI12[[#This Row],[DIFERENÇA ATUAL]],"-")</f>
        <v>-</v>
      </c>
      <c r="T218" s="48" t="e">
        <f>VLOOKUP(BASE_CONCILI12[[#This Row],[CÓD. 
SAIB]],CUSTO!#REF!,3,0)</f>
        <v>#REF!</v>
      </c>
      <c r="U218" s="48">
        <f>IFERROR(SUM(BASE_CONCILI12[[#This Row],[DIFERENÇA ATUAL]]*BASE_CONCILI12[[#This Row],[CUSTO MP (UN)]]),0)</f>
        <v>0</v>
      </c>
      <c r="V218" s="86" t="str">
        <f>IFERROR(BASE_CONCILI12[[#This Row],[30/jun]]/BASE_CONCILI12[[#This Row],[SISTEMA]],"")</f>
        <v/>
      </c>
      <c r="W218" s="48" t="str">
        <f>IFERROR(BASE_CONCILI12[[#This Row],[DIFERENÇA MÊS]]*BASE_CONCILI12[[#This Row],[CUSTO MP (UN)]],"-")</f>
        <v>-</v>
      </c>
      <c r="X218" s="49" t="s">
        <v>490</v>
      </c>
    </row>
    <row r="219" spans="1:24" x14ac:dyDescent="0.25">
      <c r="A219" s="72">
        <v>30131</v>
      </c>
      <c r="B219" s="72"/>
      <c r="C219" s="2" t="s">
        <v>33</v>
      </c>
      <c r="D219" s="37" t="s">
        <v>111</v>
      </c>
      <c r="E219" s="26" t="e">
        <f>VLOOKUP(BASE_CONCILI12[[#This Row],[CÓD. 
SAIB]],CONT_ANTE!A:D,4,0)</f>
        <v>#N/A</v>
      </c>
      <c r="F219" s="26" t="e">
        <f>SUMIF(#REF!,BASE_CONCILI12[[#This Row],[CÓD. 
SAIB]],#REF!)</f>
        <v>#REF!</v>
      </c>
      <c r="G219" s="26" t="e">
        <f>SUMIF(#REF!,BASE_CONCILI12[[#This Row],[CÓD. 
SAIB]],#REF!)</f>
        <v>#REF!</v>
      </c>
      <c r="H219" s="26" t="e">
        <f>BASE_CONCILI12[[#This Row],[CONSUMO REAL]]-BASE_CONCILI12[[#This Row],[CONSUMO TEORICO]]</f>
        <v>#REF!</v>
      </c>
      <c r="I219" s="26" t="e">
        <f>SUMIF(#REF!,BASE_CONCILI12[[#This Row],[CÓD. 
SAIB]],#REF!)</f>
        <v>#REF!</v>
      </c>
      <c r="J219" s="26" t="e">
        <f>SUMIF(#REF!,BASE_CONCILI12[[#This Row],[CÓD. 
SAIB]],#REF!)</f>
        <v>#REF!</v>
      </c>
      <c r="K219" s="26" t="e">
        <f>BASE_CONCILI12[[#This Row],[30/mai]]+BASE_CONCILI12[[#This Row],[RECEBIMENTO]]-BASE_CONCILI12[[#This Row],[TRANSFERÊNCIA]]-BASE_CONCILI12[[#This Row],[CONSUMO REAL]]</f>
        <v>#N/A</v>
      </c>
      <c r="L219" s="7">
        <f>IFERROR(VLOOKUP(BASE_CONCILI12[[#This Row],[CÓD. 
SAIB]],BASE_CONTAG[[LAVRE]:[CONTAGEM FINAL]],7,0),0)</f>
        <v>66</v>
      </c>
      <c r="M219" s="7">
        <f>IFERROR(SUM(BASE_CONCILI12[[#This Row],[30/jun]]*BASE_CONCILI12[[#This Row],[CUSTO MP (UN)]]),0)</f>
        <v>0</v>
      </c>
      <c r="N219" s="7">
        <f>IFERROR(VLOOKUP(BASE_CONCILI12[[#This Row],[CÓD. 
SAIB]],BASE_CONTAG[],5,0),"")</f>
        <v>66</v>
      </c>
      <c r="O219" s="7" t="e">
        <f>SUMIF(SISTEMA!#REF!,BASE_CONCILI12[[#This Row],[CÓD. 
SAIB]],SISTEMA!#REF!)</f>
        <v>#REF!</v>
      </c>
      <c r="P219" s="30">
        <f>IFERROR(SUM(BASE_CONCILI12[[#This Row],[SISTEMA]]*BASE_CONCILI12[[#This Row],[CUSTO MP (UN)]]),0)</f>
        <v>0</v>
      </c>
      <c r="Q219" s="46" t="str">
        <f>IFERROR(VLOOKUP(BASE_CONCILI12[[#This Row],[CÓD. 
SAIB]],BASE_DIFERENÇA[],4,0),"0")</f>
        <v>0</v>
      </c>
      <c r="R219" s="75" t="e">
        <f>BASE_CONCILI12[[#This Row],[30/jun]]-BASE_CONCILI12[[#This Row],[SISTEMA]]</f>
        <v>#REF!</v>
      </c>
      <c r="S219" s="47" t="str">
        <f>IFERROR(BASE_CONCILI12[[#This Row],[DIFERENÇA ANTERIOR]]-BASE_CONCILI12[[#This Row],[DIFERENÇA ATUAL]],"-")</f>
        <v>-</v>
      </c>
      <c r="T219" s="48" t="e">
        <f>VLOOKUP(BASE_CONCILI12[[#This Row],[CÓD. 
SAIB]],CUSTO!#REF!,3,0)</f>
        <v>#REF!</v>
      </c>
      <c r="U219" s="48">
        <f>IFERROR(SUM(BASE_CONCILI12[[#This Row],[DIFERENÇA ATUAL]]*BASE_CONCILI12[[#This Row],[CUSTO MP (UN)]]),0)</f>
        <v>0</v>
      </c>
      <c r="V219" s="86" t="str">
        <f>IFERROR(BASE_CONCILI12[[#This Row],[30/jun]]/BASE_CONCILI12[[#This Row],[SISTEMA]],"")</f>
        <v/>
      </c>
      <c r="W219" s="48" t="str">
        <f>IFERROR(BASE_CONCILI12[[#This Row],[DIFERENÇA MÊS]]*BASE_CONCILI12[[#This Row],[CUSTO MP (UN)]],"-")</f>
        <v>-</v>
      </c>
      <c r="X219" s="49" t="s">
        <v>490</v>
      </c>
    </row>
    <row r="220" spans="1:24" x14ac:dyDescent="0.25">
      <c r="A220" s="72">
        <v>30558</v>
      </c>
      <c r="B220" s="72"/>
      <c r="C220" s="2" t="s">
        <v>38</v>
      </c>
      <c r="D220" s="37" t="s">
        <v>111</v>
      </c>
      <c r="E220" s="26" t="e">
        <f>VLOOKUP(BASE_CONCILI12[[#This Row],[CÓD. 
SAIB]],CONT_ANTE!A:D,4,0)</f>
        <v>#N/A</v>
      </c>
      <c r="F220" s="26" t="e">
        <f>SUMIF(#REF!,BASE_CONCILI12[[#This Row],[CÓD. 
SAIB]],#REF!)</f>
        <v>#REF!</v>
      </c>
      <c r="G220" s="26" t="e">
        <f>SUMIF(#REF!,BASE_CONCILI12[[#This Row],[CÓD. 
SAIB]],#REF!)</f>
        <v>#REF!</v>
      </c>
      <c r="H220" s="26" t="e">
        <f>BASE_CONCILI12[[#This Row],[CONSUMO REAL]]-BASE_CONCILI12[[#This Row],[CONSUMO TEORICO]]</f>
        <v>#REF!</v>
      </c>
      <c r="I220" s="26" t="e">
        <f>SUMIF(#REF!,BASE_CONCILI12[[#This Row],[CÓD. 
SAIB]],#REF!)</f>
        <v>#REF!</v>
      </c>
      <c r="J220" s="26" t="e">
        <f>SUMIF(#REF!,BASE_CONCILI12[[#This Row],[CÓD. 
SAIB]],#REF!)</f>
        <v>#REF!</v>
      </c>
      <c r="K220" s="26" t="e">
        <f>BASE_CONCILI12[[#This Row],[30/mai]]+BASE_CONCILI12[[#This Row],[RECEBIMENTO]]-BASE_CONCILI12[[#This Row],[TRANSFERÊNCIA]]-BASE_CONCILI12[[#This Row],[CONSUMO REAL]]</f>
        <v>#N/A</v>
      </c>
      <c r="L220" s="7">
        <f>IFERROR(VLOOKUP(BASE_CONCILI12[[#This Row],[CÓD. 
SAIB]],BASE_CONTAG[[LAVRE]:[CONTAGEM FINAL]],7,0),0)</f>
        <v>0</v>
      </c>
      <c r="M220" s="7">
        <f>IFERROR(SUM(BASE_CONCILI12[[#This Row],[30/jun]]*BASE_CONCILI12[[#This Row],[CUSTO MP (UN)]]),0)</f>
        <v>0</v>
      </c>
      <c r="N220" s="7" t="str">
        <f>IFERROR(VLOOKUP(BASE_CONCILI12[[#This Row],[CÓD. 
SAIB]],BASE_CONTAG[],5,0),"")</f>
        <v/>
      </c>
      <c r="O220" s="7" t="e">
        <f>SUMIF(SISTEMA!#REF!,BASE_CONCILI12[[#This Row],[CÓD. 
SAIB]],SISTEMA!#REF!)</f>
        <v>#REF!</v>
      </c>
      <c r="P220" s="30">
        <f>IFERROR(SUM(BASE_CONCILI12[[#This Row],[SISTEMA]]*BASE_CONCILI12[[#This Row],[CUSTO MP (UN)]]),0)</f>
        <v>0</v>
      </c>
      <c r="Q220" s="46" t="str">
        <f>IFERROR(VLOOKUP(BASE_CONCILI12[[#This Row],[CÓD. 
SAIB]],BASE_DIFERENÇA[],4,0),"0")</f>
        <v>0</v>
      </c>
      <c r="R220" s="75" t="e">
        <f>BASE_CONCILI12[[#This Row],[30/jun]]-BASE_CONCILI12[[#This Row],[SISTEMA]]</f>
        <v>#REF!</v>
      </c>
      <c r="S220" s="47" t="str">
        <f>IFERROR(BASE_CONCILI12[[#This Row],[DIFERENÇA ANTERIOR]]-BASE_CONCILI12[[#This Row],[DIFERENÇA ATUAL]],"-")</f>
        <v>-</v>
      </c>
      <c r="T220" s="48">
        <v>0</v>
      </c>
      <c r="U220" s="48">
        <f>IFERROR(SUM(BASE_CONCILI12[[#This Row],[DIFERENÇA ATUAL]]*BASE_CONCILI12[[#This Row],[CUSTO MP (UN)]]),0)</f>
        <v>0</v>
      </c>
      <c r="V220" s="86" t="str">
        <f>IFERROR(BASE_CONCILI12[[#This Row],[30/jun]]/BASE_CONCILI12[[#This Row],[SISTEMA]],"")</f>
        <v/>
      </c>
      <c r="W220" s="48" t="str">
        <f>IFERROR(BASE_CONCILI12[[#This Row],[DIFERENÇA MÊS]]*BASE_CONCILI12[[#This Row],[CUSTO MP (UN)]],"-")</f>
        <v>-</v>
      </c>
      <c r="X220" s="49" t="s">
        <v>490</v>
      </c>
    </row>
    <row r="221" spans="1:24" x14ac:dyDescent="0.25">
      <c r="A221" s="72">
        <v>32780</v>
      </c>
      <c r="B221" s="72"/>
      <c r="C221" s="2" t="s">
        <v>498</v>
      </c>
      <c r="D221" s="37" t="s">
        <v>111</v>
      </c>
      <c r="E221" s="26" t="e">
        <f>VLOOKUP(BASE_CONCILI12[[#This Row],[CÓD. 
SAIB]],CONT_ANTE!A:D,4,0)</f>
        <v>#N/A</v>
      </c>
      <c r="F221" s="26" t="e">
        <f>SUMIF(#REF!,BASE_CONCILI12[[#This Row],[CÓD. 
SAIB]],#REF!)</f>
        <v>#REF!</v>
      </c>
      <c r="G221" s="26" t="e">
        <f>SUMIF(#REF!,BASE_CONCILI12[[#This Row],[CÓD. 
SAIB]],#REF!)</f>
        <v>#REF!</v>
      </c>
      <c r="H221" s="26" t="e">
        <f>BASE_CONCILI12[[#This Row],[CONSUMO REAL]]-BASE_CONCILI12[[#This Row],[CONSUMO TEORICO]]</f>
        <v>#REF!</v>
      </c>
      <c r="I221" s="26" t="e">
        <f>SUMIF(#REF!,BASE_CONCILI12[[#This Row],[CÓD. 
SAIB]],#REF!)</f>
        <v>#REF!</v>
      </c>
      <c r="J221" s="26" t="e">
        <f>SUMIF(#REF!,BASE_CONCILI12[[#This Row],[CÓD. 
SAIB]],#REF!)</f>
        <v>#REF!</v>
      </c>
      <c r="K221" s="26" t="e">
        <f>BASE_CONCILI12[[#This Row],[30/mai]]+BASE_CONCILI12[[#This Row],[RECEBIMENTO]]-BASE_CONCILI12[[#This Row],[TRANSFERÊNCIA]]-BASE_CONCILI12[[#This Row],[CONSUMO REAL]]</f>
        <v>#N/A</v>
      </c>
      <c r="L221" s="7">
        <f>IFERROR(VLOOKUP(BASE_CONCILI12[[#This Row],[CÓD. 
SAIB]],BASE_CONTAG[[LAVRE]:[CONTAGEM FINAL]],7,0),0)</f>
        <v>24406</v>
      </c>
      <c r="M221" s="7">
        <f>IFERROR(SUM(BASE_CONCILI12[[#This Row],[30/jun]]*BASE_CONCILI12[[#This Row],[CUSTO MP (UN)]]),0)</f>
        <v>0</v>
      </c>
      <c r="N221" s="7">
        <f>IFERROR(VLOOKUP(BASE_CONCILI12[[#This Row],[CÓD. 
SAIB]],BASE_CONTAG[],5,0),"")</f>
        <v>24406</v>
      </c>
      <c r="O221" s="7" t="e">
        <f>SUMIF(SISTEMA!#REF!,BASE_CONCILI12[[#This Row],[CÓD. 
SAIB]],SISTEMA!#REF!)</f>
        <v>#REF!</v>
      </c>
      <c r="P221" s="30">
        <f>IFERROR(SUM(BASE_CONCILI12[[#This Row],[SISTEMA]]*BASE_CONCILI12[[#This Row],[CUSTO MP (UN)]]),0)</f>
        <v>0</v>
      </c>
      <c r="Q221" s="46" t="str">
        <f>IFERROR(VLOOKUP(BASE_CONCILI12[[#This Row],[CÓD. 
SAIB]],BASE_DIFERENÇA[],4,0),"0")</f>
        <v>0</v>
      </c>
      <c r="R221" s="85" t="e">
        <f>BASE_CONCILI12[[#This Row],[30/jun]]-BASE_CONCILI12[[#This Row],[SISTEMA]]</f>
        <v>#REF!</v>
      </c>
      <c r="S221" s="47" t="str">
        <f>IFERROR(BASE_CONCILI12[[#This Row],[DIFERENÇA ANTERIOR]]-BASE_CONCILI12[[#This Row],[DIFERENÇA ATUAL]],"-")</f>
        <v>-</v>
      </c>
      <c r="T221" s="48" t="e">
        <f>VLOOKUP(BASE_CONCILI12[[#This Row],[CÓD. 
SAIB]],CUSTO!#REF!,3,0)</f>
        <v>#REF!</v>
      </c>
      <c r="U221" s="48">
        <f>IFERROR(SUM(BASE_CONCILI12[[#This Row],[DIFERENÇA ATUAL]]*BASE_CONCILI12[[#This Row],[CUSTO MP (UN)]]),0)</f>
        <v>0</v>
      </c>
      <c r="V221" s="92" t="str">
        <f>IFERROR(BASE_CONCILI12[[#This Row],[30/jun]]/BASE_CONCILI12[[#This Row],[SISTEMA]],"")</f>
        <v/>
      </c>
      <c r="W221" s="48" t="str">
        <f>IFERROR(BASE_CONCILI12[[#This Row],[DIFERENÇA MÊS]]*BASE_CONCILI12[[#This Row],[CUSTO MP (UN)]],"-")</f>
        <v>-</v>
      </c>
      <c r="X221" s="49" t="s">
        <v>490</v>
      </c>
    </row>
    <row r="222" spans="1:24" x14ac:dyDescent="0.25">
      <c r="A222" s="72">
        <v>32781</v>
      </c>
      <c r="B222" s="72"/>
      <c r="C222" s="2" t="s">
        <v>497</v>
      </c>
      <c r="D222" s="37" t="s">
        <v>111</v>
      </c>
      <c r="E222" s="26" t="e">
        <f>VLOOKUP(BASE_CONCILI12[[#This Row],[CÓD. 
SAIB]],CONT_ANTE!A:D,4,0)</f>
        <v>#N/A</v>
      </c>
      <c r="F222" s="26" t="e">
        <f>SUMIF(#REF!,BASE_CONCILI12[[#This Row],[CÓD. 
SAIB]],#REF!)</f>
        <v>#REF!</v>
      </c>
      <c r="G222" s="26" t="e">
        <f>SUMIF(#REF!,BASE_CONCILI12[[#This Row],[CÓD. 
SAIB]],#REF!)</f>
        <v>#REF!</v>
      </c>
      <c r="H222" s="26" t="e">
        <f>BASE_CONCILI12[[#This Row],[CONSUMO REAL]]-BASE_CONCILI12[[#This Row],[CONSUMO TEORICO]]</f>
        <v>#REF!</v>
      </c>
      <c r="I222" s="26" t="e">
        <f>SUMIF(#REF!,BASE_CONCILI12[[#This Row],[CÓD. 
SAIB]],#REF!)</f>
        <v>#REF!</v>
      </c>
      <c r="J222" s="26" t="e">
        <f>SUMIF(#REF!,BASE_CONCILI12[[#This Row],[CÓD. 
SAIB]],#REF!)</f>
        <v>#REF!</v>
      </c>
      <c r="K222" s="26" t="e">
        <f>BASE_CONCILI12[[#This Row],[30/mai]]+BASE_CONCILI12[[#This Row],[RECEBIMENTO]]-BASE_CONCILI12[[#This Row],[TRANSFERÊNCIA]]-BASE_CONCILI12[[#This Row],[CONSUMO REAL]]</f>
        <v>#N/A</v>
      </c>
      <c r="L222" s="7">
        <f>IFERROR(VLOOKUP(BASE_CONCILI12[[#This Row],[CÓD. 
SAIB]],BASE_CONTAG[[LAVRE]:[CONTAGEM FINAL]],7,0),0)</f>
        <v>56000</v>
      </c>
      <c r="M222" s="7">
        <f>IFERROR(SUM(BASE_CONCILI12[[#This Row],[30/jun]]*BASE_CONCILI12[[#This Row],[CUSTO MP (UN)]]),0)</f>
        <v>0</v>
      </c>
      <c r="N222" s="7">
        <f>IFERROR(VLOOKUP(BASE_CONCILI12[[#This Row],[CÓD. 
SAIB]],BASE_CONTAG[],5,0),"")</f>
        <v>56000</v>
      </c>
      <c r="O222" s="7" t="e">
        <f>SUMIF(SISTEMA!#REF!,BASE_CONCILI12[[#This Row],[CÓD. 
SAIB]],SISTEMA!#REF!)</f>
        <v>#REF!</v>
      </c>
      <c r="P222" s="30">
        <f>IFERROR(SUM(BASE_CONCILI12[[#This Row],[SISTEMA]]*BASE_CONCILI12[[#This Row],[CUSTO MP (UN)]]),0)</f>
        <v>0</v>
      </c>
      <c r="Q222" s="46" t="str">
        <f>IFERROR(VLOOKUP(BASE_CONCILI12[[#This Row],[CÓD. 
SAIB]],BASE_DIFERENÇA[],4,0),"0")</f>
        <v>0</v>
      </c>
      <c r="R222" s="85" t="e">
        <f>BASE_CONCILI12[[#This Row],[30/jun]]-BASE_CONCILI12[[#This Row],[SISTEMA]]</f>
        <v>#REF!</v>
      </c>
      <c r="S222" s="47" t="str">
        <f>IFERROR(BASE_CONCILI12[[#This Row],[DIFERENÇA ANTERIOR]]-BASE_CONCILI12[[#This Row],[DIFERENÇA ATUAL]],"-")</f>
        <v>-</v>
      </c>
      <c r="T222" s="48" t="e">
        <f>VLOOKUP(BASE_CONCILI12[[#This Row],[CÓD. 
SAIB]],CUSTO!#REF!,3,0)</f>
        <v>#REF!</v>
      </c>
      <c r="U222" s="48">
        <f>IFERROR(SUM(BASE_CONCILI12[[#This Row],[DIFERENÇA ATUAL]]*BASE_CONCILI12[[#This Row],[CUSTO MP (UN)]]),0)</f>
        <v>0</v>
      </c>
      <c r="V222" s="92" t="str">
        <f>IFERROR(BASE_CONCILI12[[#This Row],[30/jun]]/BASE_CONCILI12[[#This Row],[SISTEMA]],"")</f>
        <v/>
      </c>
      <c r="W222" s="48" t="str">
        <f>IFERROR(BASE_CONCILI12[[#This Row],[DIFERENÇA MÊS]]*BASE_CONCILI12[[#This Row],[CUSTO MP (UN)]],"-")</f>
        <v>-</v>
      </c>
      <c r="X222" s="49" t="s">
        <v>490</v>
      </c>
    </row>
    <row r="223" spans="1:24" x14ac:dyDescent="0.25">
      <c r="A223" s="72">
        <v>32782</v>
      </c>
      <c r="B223" s="72"/>
      <c r="C223" s="2" t="s">
        <v>499</v>
      </c>
      <c r="D223" s="37" t="s">
        <v>111</v>
      </c>
      <c r="E223" s="26" t="e">
        <f>VLOOKUP(BASE_CONCILI12[[#This Row],[CÓD. 
SAIB]],CONT_ANTE!A:D,4,0)</f>
        <v>#N/A</v>
      </c>
      <c r="F223" s="26" t="e">
        <f>SUMIF(#REF!,BASE_CONCILI12[[#This Row],[CÓD. 
SAIB]],#REF!)</f>
        <v>#REF!</v>
      </c>
      <c r="G223" s="26" t="e">
        <f>SUMIF(#REF!,BASE_CONCILI12[[#This Row],[CÓD. 
SAIB]],#REF!)</f>
        <v>#REF!</v>
      </c>
      <c r="H223" s="26" t="e">
        <f>BASE_CONCILI12[[#This Row],[CONSUMO REAL]]-BASE_CONCILI12[[#This Row],[CONSUMO TEORICO]]</f>
        <v>#REF!</v>
      </c>
      <c r="I223" s="26" t="e">
        <f>SUMIF(#REF!,BASE_CONCILI12[[#This Row],[CÓD. 
SAIB]],#REF!)</f>
        <v>#REF!</v>
      </c>
      <c r="J223" s="26" t="e">
        <f>SUMIF(#REF!,BASE_CONCILI12[[#This Row],[CÓD. 
SAIB]],#REF!)</f>
        <v>#REF!</v>
      </c>
      <c r="K223" s="26" t="e">
        <f>BASE_CONCILI12[[#This Row],[30/mai]]+BASE_CONCILI12[[#This Row],[RECEBIMENTO]]-BASE_CONCILI12[[#This Row],[TRANSFERÊNCIA]]-BASE_CONCILI12[[#This Row],[CONSUMO REAL]]</f>
        <v>#N/A</v>
      </c>
      <c r="L223" s="7">
        <f>IFERROR(VLOOKUP(BASE_CONCILI12[[#This Row],[CÓD. 
SAIB]],BASE_CONTAG[[LAVRE]:[CONTAGEM FINAL]],7,0),0)</f>
        <v>65170</v>
      </c>
      <c r="M223" s="7">
        <f>IFERROR(SUM(BASE_CONCILI12[[#This Row],[30/jun]]*BASE_CONCILI12[[#This Row],[CUSTO MP (UN)]]),0)</f>
        <v>0</v>
      </c>
      <c r="N223" s="7">
        <f>IFERROR(VLOOKUP(BASE_CONCILI12[[#This Row],[CÓD. 
SAIB]],BASE_CONTAG[],5,0),"")</f>
        <v>65170</v>
      </c>
      <c r="O223" s="7" t="e">
        <f>SUMIF(SISTEMA!#REF!,BASE_CONCILI12[[#This Row],[CÓD. 
SAIB]],SISTEMA!#REF!)</f>
        <v>#REF!</v>
      </c>
      <c r="P223" s="30">
        <f>IFERROR(SUM(BASE_CONCILI12[[#This Row],[SISTEMA]]*BASE_CONCILI12[[#This Row],[CUSTO MP (UN)]]),0)</f>
        <v>0</v>
      </c>
      <c r="Q223" s="46" t="str">
        <f>IFERROR(VLOOKUP(BASE_CONCILI12[[#This Row],[CÓD. 
SAIB]],BASE_DIFERENÇA[],4,0),"0")</f>
        <v>0</v>
      </c>
      <c r="R223" s="85" t="e">
        <f>BASE_CONCILI12[[#This Row],[30/jun]]-BASE_CONCILI12[[#This Row],[SISTEMA]]</f>
        <v>#REF!</v>
      </c>
      <c r="S223" s="47" t="str">
        <f>IFERROR(BASE_CONCILI12[[#This Row],[DIFERENÇA ANTERIOR]]-BASE_CONCILI12[[#This Row],[DIFERENÇA ATUAL]],"-")</f>
        <v>-</v>
      </c>
      <c r="T223" s="48" t="e">
        <f>VLOOKUP(BASE_CONCILI12[[#This Row],[CÓD. 
SAIB]],CUSTO!#REF!,3,0)</f>
        <v>#REF!</v>
      </c>
      <c r="U223" s="48">
        <f>IFERROR(SUM(BASE_CONCILI12[[#This Row],[DIFERENÇA ATUAL]]*BASE_CONCILI12[[#This Row],[CUSTO MP (UN)]]),0)</f>
        <v>0</v>
      </c>
      <c r="V223" s="92" t="str">
        <f>IFERROR(BASE_CONCILI12[[#This Row],[30/jun]]/BASE_CONCILI12[[#This Row],[SISTEMA]],"")</f>
        <v/>
      </c>
      <c r="W223" s="48" t="str">
        <f>IFERROR(BASE_CONCILI12[[#This Row],[DIFERENÇA MÊS]]*BASE_CONCILI12[[#This Row],[CUSTO MP (UN)]],"-")</f>
        <v>-</v>
      </c>
      <c r="X223" s="49" t="s">
        <v>490</v>
      </c>
    </row>
    <row r="224" spans="1:24" x14ac:dyDescent="0.25">
      <c r="A224" s="72">
        <v>32784</v>
      </c>
      <c r="B224" s="72"/>
      <c r="C224" s="2" t="s">
        <v>500</v>
      </c>
      <c r="D224" s="37" t="s">
        <v>111</v>
      </c>
      <c r="E224" s="26" t="e">
        <f>VLOOKUP(BASE_CONCILI12[[#This Row],[CÓD. 
SAIB]],CONT_ANTE!A:D,4,0)</f>
        <v>#N/A</v>
      </c>
      <c r="F224" s="26" t="e">
        <f>SUMIF(#REF!,BASE_CONCILI12[[#This Row],[CÓD. 
SAIB]],#REF!)</f>
        <v>#REF!</v>
      </c>
      <c r="G224" s="26" t="e">
        <f>SUMIF(#REF!,BASE_CONCILI12[[#This Row],[CÓD. 
SAIB]],#REF!)</f>
        <v>#REF!</v>
      </c>
      <c r="H224" s="26" t="e">
        <f>BASE_CONCILI12[[#This Row],[CONSUMO REAL]]-BASE_CONCILI12[[#This Row],[CONSUMO TEORICO]]</f>
        <v>#REF!</v>
      </c>
      <c r="I224" s="26" t="e">
        <f>SUMIF(#REF!,BASE_CONCILI12[[#This Row],[CÓD. 
SAIB]],#REF!)</f>
        <v>#REF!</v>
      </c>
      <c r="J224" s="26" t="e">
        <f>SUMIF(#REF!,BASE_CONCILI12[[#This Row],[CÓD. 
SAIB]],#REF!)</f>
        <v>#REF!</v>
      </c>
      <c r="K224" s="26" t="e">
        <f>BASE_CONCILI12[[#This Row],[30/mai]]+BASE_CONCILI12[[#This Row],[RECEBIMENTO]]-BASE_CONCILI12[[#This Row],[TRANSFERÊNCIA]]-BASE_CONCILI12[[#This Row],[CONSUMO REAL]]</f>
        <v>#N/A</v>
      </c>
      <c r="L224" s="7">
        <f>IFERROR(VLOOKUP(BASE_CONCILI12[[#This Row],[CÓD. 
SAIB]],BASE_CONTAG[[LAVRE]:[CONTAGEM FINAL]],7,0),0)</f>
        <v>25</v>
      </c>
      <c r="M224" s="7">
        <f>IFERROR(SUM(BASE_CONCILI12[[#This Row],[30/jun]]*BASE_CONCILI12[[#This Row],[CUSTO MP (UN)]]),0)</f>
        <v>0</v>
      </c>
      <c r="N224" s="7">
        <f>IFERROR(VLOOKUP(BASE_CONCILI12[[#This Row],[CÓD. 
SAIB]],BASE_CONTAG[],5,0),"")</f>
        <v>25</v>
      </c>
      <c r="O224" s="7" t="e">
        <f>SUMIF(SISTEMA!#REF!,BASE_CONCILI12[[#This Row],[CÓD. 
SAIB]],SISTEMA!#REF!)</f>
        <v>#REF!</v>
      </c>
      <c r="P224" s="30">
        <f>IFERROR(SUM(BASE_CONCILI12[[#This Row],[SISTEMA]]*BASE_CONCILI12[[#This Row],[CUSTO MP (UN)]]),0)</f>
        <v>0</v>
      </c>
      <c r="Q224" s="46" t="str">
        <f>IFERROR(VLOOKUP(BASE_CONCILI12[[#This Row],[CÓD. 
SAIB]],BASE_DIFERENÇA[],4,0),"0")</f>
        <v>0</v>
      </c>
      <c r="R224" s="85" t="e">
        <f>BASE_CONCILI12[[#This Row],[30/jun]]-BASE_CONCILI12[[#This Row],[SISTEMA]]</f>
        <v>#REF!</v>
      </c>
      <c r="S224" s="47" t="str">
        <f>IFERROR(BASE_CONCILI12[[#This Row],[DIFERENÇA ANTERIOR]]-BASE_CONCILI12[[#This Row],[DIFERENÇA ATUAL]],"-")</f>
        <v>-</v>
      </c>
      <c r="T224" s="48" t="e">
        <f>VLOOKUP(BASE_CONCILI12[[#This Row],[CÓD. 
SAIB]],CUSTO!#REF!,3,0)</f>
        <v>#REF!</v>
      </c>
      <c r="U224" s="48">
        <f>IFERROR(SUM(BASE_CONCILI12[[#This Row],[DIFERENÇA ATUAL]]*BASE_CONCILI12[[#This Row],[CUSTO MP (UN)]]),0)</f>
        <v>0</v>
      </c>
      <c r="V224" s="125" t="str">
        <f>IFERROR(BASE_CONCILI12[[#This Row],[30/jun]]/BASE_CONCILI12[[#This Row],[SISTEMA]],"")</f>
        <v/>
      </c>
      <c r="W224" s="52" t="str">
        <f>IFERROR(BASE_CONCILI12[[#This Row],[DIFERENÇA MÊS]]*BASE_CONCILI12[[#This Row],[CUSTO MP (UN)]],"-")</f>
        <v>-</v>
      </c>
      <c r="X224" s="49" t="s">
        <v>490</v>
      </c>
    </row>
    <row r="225" spans="1:24" x14ac:dyDescent="0.25">
      <c r="A225" s="72">
        <v>32783</v>
      </c>
      <c r="B225" s="72"/>
      <c r="C225" s="2" t="s">
        <v>501</v>
      </c>
      <c r="D225" s="37" t="s">
        <v>111</v>
      </c>
      <c r="E225" s="26" t="e">
        <f>VLOOKUP(BASE_CONCILI12[[#This Row],[CÓD. 
SAIB]],CONT_ANTE!A:D,4,0)</f>
        <v>#N/A</v>
      </c>
      <c r="F225" s="26" t="e">
        <f>SUMIF(#REF!,BASE_CONCILI12[[#This Row],[CÓD. 
SAIB]],#REF!)</f>
        <v>#REF!</v>
      </c>
      <c r="G225" s="26" t="e">
        <f>SUMIF(#REF!,BASE_CONCILI12[[#This Row],[CÓD. 
SAIB]],#REF!)</f>
        <v>#REF!</v>
      </c>
      <c r="H225" s="26" t="e">
        <f>BASE_CONCILI12[[#This Row],[CONSUMO REAL]]-BASE_CONCILI12[[#This Row],[CONSUMO TEORICO]]</f>
        <v>#REF!</v>
      </c>
      <c r="I225" s="26" t="e">
        <f>SUMIF(#REF!,BASE_CONCILI12[[#This Row],[CÓD. 
SAIB]],#REF!)</f>
        <v>#REF!</v>
      </c>
      <c r="J225" s="26" t="e">
        <f>SUMIF(#REF!,BASE_CONCILI12[[#This Row],[CÓD. 
SAIB]],#REF!)</f>
        <v>#REF!</v>
      </c>
      <c r="K225" s="26" t="e">
        <f>BASE_CONCILI12[[#This Row],[30/mai]]+BASE_CONCILI12[[#This Row],[RECEBIMENTO]]-BASE_CONCILI12[[#This Row],[TRANSFERÊNCIA]]-BASE_CONCILI12[[#This Row],[CONSUMO REAL]]</f>
        <v>#N/A</v>
      </c>
      <c r="L225" s="7">
        <f>IFERROR(VLOOKUP(BASE_CONCILI12[[#This Row],[CÓD. 
SAIB]],BASE_CONTAG[[LAVRE]:[CONTAGEM FINAL]],7,0),0)</f>
        <v>1350</v>
      </c>
      <c r="M225" s="7">
        <f>IFERROR(SUM(BASE_CONCILI12[[#This Row],[30/jun]]*BASE_CONCILI12[[#This Row],[CUSTO MP (UN)]]),0)</f>
        <v>0</v>
      </c>
      <c r="N225" s="7">
        <f>IFERROR(VLOOKUP(BASE_CONCILI12[[#This Row],[CÓD. 
SAIB]],BASE_CONTAG[],5,0),"")</f>
        <v>1350</v>
      </c>
      <c r="O225" s="7" t="e">
        <f>SUMIF(SISTEMA!#REF!,BASE_CONCILI12[[#This Row],[CÓD. 
SAIB]],SISTEMA!#REF!)</f>
        <v>#REF!</v>
      </c>
      <c r="P225" s="30">
        <f>IFERROR(SUM(BASE_CONCILI12[[#This Row],[SISTEMA]]*BASE_CONCILI12[[#This Row],[CUSTO MP (UN)]]),0)</f>
        <v>0</v>
      </c>
      <c r="Q225" s="46" t="str">
        <f>IFERROR(VLOOKUP(BASE_CONCILI12[[#This Row],[CÓD. 
SAIB]],BASE_DIFERENÇA[],4,0),"0")</f>
        <v>0</v>
      </c>
      <c r="R225" s="85" t="e">
        <f>BASE_CONCILI12[[#This Row],[30/jun]]-BASE_CONCILI12[[#This Row],[SISTEMA]]</f>
        <v>#REF!</v>
      </c>
      <c r="S225" s="47" t="str">
        <f>IFERROR(BASE_CONCILI12[[#This Row],[DIFERENÇA ANTERIOR]]-BASE_CONCILI12[[#This Row],[DIFERENÇA ATUAL]],"-")</f>
        <v>-</v>
      </c>
      <c r="T225" s="48" t="e">
        <f>VLOOKUP(BASE_CONCILI12[[#This Row],[CÓD. 
SAIB]],CUSTO!#REF!,3,0)</f>
        <v>#REF!</v>
      </c>
      <c r="U225" s="48">
        <f>IFERROR(SUM(BASE_CONCILI12[[#This Row],[DIFERENÇA ATUAL]]*BASE_CONCILI12[[#This Row],[CUSTO MP (UN)]]),0)</f>
        <v>0</v>
      </c>
      <c r="V225" s="92" t="str">
        <f>IFERROR(BASE_CONCILI12[[#This Row],[30/jun]]/BASE_CONCILI12[[#This Row],[SISTEMA]],"")</f>
        <v/>
      </c>
      <c r="W225" s="48" t="str">
        <f>IFERROR(BASE_CONCILI12[[#This Row],[DIFERENÇA MÊS]]*BASE_CONCILI12[[#This Row],[CUSTO MP (UN)]],"-")</f>
        <v>-</v>
      </c>
      <c r="X225" s="49" t="s">
        <v>508</v>
      </c>
    </row>
    <row r="226" spans="1:24" x14ac:dyDescent="0.25">
      <c r="A226" s="72">
        <v>30394</v>
      </c>
      <c r="B226" s="72"/>
      <c r="C226" s="2" t="s">
        <v>36</v>
      </c>
      <c r="D226" s="37" t="s">
        <v>111</v>
      </c>
      <c r="E226" s="26" t="e">
        <f>VLOOKUP(BASE_CONCILI12[[#This Row],[CÓD. 
SAIB]],CONT_ANTE!A:D,4,0)</f>
        <v>#N/A</v>
      </c>
      <c r="F226" s="26" t="e">
        <f>SUMIF(#REF!,BASE_CONCILI12[[#This Row],[CÓD. 
SAIB]],#REF!)</f>
        <v>#REF!</v>
      </c>
      <c r="G226" s="26" t="e">
        <f>SUMIF(#REF!,BASE_CONCILI12[[#This Row],[CÓD. 
SAIB]],#REF!)</f>
        <v>#REF!</v>
      </c>
      <c r="H226" s="26" t="e">
        <f>BASE_CONCILI12[[#This Row],[CONSUMO REAL]]-BASE_CONCILI12[[#This Row],[CONSUMO TEORICO]]</f>
        <v>#REF!</v>
      </c>
      <c r="I226" s="26" t="e">
        <f>SUMIF(#REF!,BASE_CONCILI12[[#This Row],[CÓD. 
SAIB]],#REF!)</f>
        <v>#REF!</v>
      </c>
      <c r="J226" s="26" t="e">
        <f>SUMIF(#REF!,BASE_CONCILI12[[#This Row],[CÓD. 
SAIB]],#REF!)</f>
        <v>#REF!</v>
      </c>
      <c r="K226" s="26" t="e">
        <f>BASE_CONCILI12[[#This Row],[30/mai]]+BASE_CONCILI12[[#This Row],[RECEBIMENTO]]-BASE_CONCILI12[[#This Row],[TRANSFERÊNCIA]]-BASE_CONCILI12[[#This Row],[CONSUMO REAL]]</f>
        <v>#N/A</v>
      </c>
      <c r="L226" s="7">
        <f>IFERROR(VLOOKUP(BASE_CONCILI12[[#This Row],[CÓD. 
SAIB]],BASE_CONTAG[[LAVRE]:[CONTAGEM FINAL]],7,0),0)</f>
        <v>22200</v>
      </c>
      <c r="M226" s="7">
        <f>IFERROR(SUM(BASE_CONCILI12[[#This Row],[30/jun]]*BASE_CONCILI12[[#This Row],[CUSTO MP (UN)]]),0)</f>
        <v>0</v>
      </c>
      <c r="N226" s="7">
        <f>IFERROR(VLOOKUP(BASE_CONCILI12[[#This Row],[CÓD. 
SAIB]],BASE_CONTAG[],5,0),"")</f>
        <v>22200</v>
      </c>
      <c r="O226" s="7" t="e">
        <f>SUMIF(SISTEMA!#REF!,BASE_CONCILI12[[#This Row],[CÓD. 
SAIB]],SISTEMA!#REF!)</f>
        <v>#REF!</v>
      </c>
      <c r="P226" s="30">
        <f>IFERROR(SUM(BASE_CONCILI12[[#This Row],[SISTEMA]]*BASE_CONCILI12[[#This Row],[CUSTO MP (UN)]]),0)</f>
        <v>0</v>
      </c>
      <c r="Q226" s="46" t="str">
        <f>IFERROR(VLOOKUP(BASE_CONCILI12[[#This Row],[CÓD. 
SAIB]],BASE_DIFERENÇA[],4,0),"0")</f>
        <v>0</v>
      </c>
      <c r="R226" s="75" t="e">
        <f>BASE_CONCILI12[[#This Row],[30/jun]]-BASE_CONCILI12[[#This Row],[SISTEMA]]</f>
        <v>#REF!</v>
      </c>
      <c r="S226" s="47" t="str">
        <f>IFERROR(BASE_CONCILI12[[#This Row],[DIFERENÇA ANTERIOR]]-BASE_CONCILI12[[#This Row],[DIFERENÇA ATUAL]],"-")</f>
        <v>-</v>
      </c>
      <c r="T226" s="48" t="e">
        <f>VLOOKUP(BASE_CONCILI12[[#This Row],[CÓD. 
SAIB]],CUSTO!#REF!,3,0)</f>
        <v>#REF!</v>
      </c>
      <c r="U226" s="48">
        <f>IFERROR(SUM(BASE_CONCILI12[[#This Row],[DIFERENÇA ATUAL]]*BASE_CONCILI12[[#This Row],[CUSTO MP (UN)]]),0)</f>
        <v>0</v>
      </c>
      <c r="V226" s="86" t="str">
        <f>IFERROR(BASE_CONCILI12[[#This Row],[30/jun]]/BASE_CONCILI12[[#This Row],[SISTEMA]],"")</f>
        <v/>
      </c>
      <c r="W226" s="48" t="str">
        <f>IFERROR(BASE_CONCILI12[[#This Row],[DIFERENÇA MÊS]]*BASE_CONCILI12[[#This Row],[CUSTO MP (UN)]],"-")</f>
        <v>-</v>
      </c>
      <c r="X226" s="49" t="s">
        <v>490</v>
      </c>
    </row>
    <row r="227" spans="1:24" x14ac:dyDescent="0.25">
      <c r="A227" s="72">
        <v>30984</v>
      </c>
      <c r="B227" s="72"/>
      <c r="C227" s="2" t="s">
        <v>43</v>
      </c>
      <c r="D227" s="37" t="s">
        <v>111</v>
      </c>
      <c r="E227" s="26" t="e">
        <f>VLOOKUP(BASE_CONCILI12[[#This Row],[CÓD. 
SAIB]],CONT_ANTE!A:D,4,0)</f>
        <v>#N/A</v>
      </c>
      <c r="F227" s="26" t="e">
        <f>SUMIF(#REF!,BASE_CONCILI12[[#This Row],[CÓD. 
SAIB]],#REF!)</f>
        <v>#REF!</v>
      </c>
      <c r="G227" s="26" t="e">
        <f>SUMIF(#REF!,BASE_CONCILI12[[#This Row],[CÓD. 
SAIB]],#REF!)</f>
        <v>#REF!</v>
      </c>
      <c r="H227" s="26" t="e">
        <f>BASE_CONCILI12[[#This Row],[CONSUMO REAL]]-BASE_CONCILI12[[#This Row],[CONSUMO TEORICO]]</f>
        <v>#REF!</v>
      </c>
      <c r="I227" s="26" t="e">
        <f>SUMIF(#REF!,BASE_CONCILI12[[#This Row],[CÓD. 
SAIB]],#REF!)</f>
        <v>#REF!</v>
      </c>
      <c r="J227" s="26" t="e">
        <f>SUMIF(#REF!,BASE_CONCILI12[[#This Row],[CÓD. 
SAIB]],#REF!)</f>
        <v>#REF!</v>
      </c>
      <c r="K227" s="26" t="e">
        <f>BASE_CONCILI12[[#This Row],[30/mai]]+BASE_CONCILI12[[#This Row],[RECEBIMENTO]]-BASE_CONCILI12[[#This Row],[TRANSFERÊNCIA]]-BASE_CONCILI12[[#This Row],[CONSUMO REAL]]</f>
        <v>#N/A</v>
      </c>
      <c r="L227" s="7">
        <f>IFERROR(VLOOKUP(BASE_CONCILI12[[#This Row],[CÓD. 
SAIB]],BASE_CONTAG[[LAVRE]:[CONTAGEM FINAL]],7,0),0)</f>
        <v>227000</v>
      </c>
      <c r="M227" s="7">
        <f>IFERROR(SUM(BASE_CONCILI12[[#This Row],[30/jun]]*BASE_CONCILI12[[#This Row],[CUSTO MP (UN)]]),0)</f>
        <v>0</v>
      </c>
      <c r="N227" s="7">
        <f>IFERROR(VLOOKUP(BASE_CONCILI12[[#This Row],[CÓD. 
SAIB]],BASE_CONTAG[],5,0),"")</f>
        <v>203000</v>
      </c>
      <c r="O227" s="7" t="e">
        <f>SUMIF(SISTEMA!#REF!,BASE_CONCILI12[[#This Row],[CÓD. 
SAIB]],SISTEMA!#REF!)</f>
        <v>#REF!</v>
      </c>
      <c r="P227" s="30">
        <f>IFERROR(SUM(BASE_CONCILI12[[#This Row],[SISTEMA]]*BASE_CONCILI12[[#This Row],[CUSTO MP (UN)]]),0)</f>
        <v>0</v>
      </c>
      <c r="Q227" s="46" t="str">
        <f>IFERROR(VLOOKUP(BASE_CONCILI12[[#This Row],[CÓD. 
SAIB]],BASE_DIFERENÇA[],4,0),"0")</f>
        <v>0</v>
      </c>
      <c r="R227" s="75" t="e">
        <f>BASE_CONCILI12[[#This Row],[30/jun]]-BASE_CONCILI12[[#This Row],[SISTEMA]]</f>
        <v>#REF!</v>
      </c>
      <c r="S227" s="47" t="str">
        <f>IFERROR(BASE_CONCILI12[[#This Row],[DIFERENÇA ANTERIOR]]-BASE_CONCILI12[[#This Row],[DIFERENÇA ATUAL]],"-")</f>
        <v>-</v>
      </c>
      <c r="T227" s="48" t="e">
        <f>VLOOKUP(BASE_CONCILI12[[#This Row],[CÓD. 
SAIB]],CUSTO!#REF!,3,0)</f>
        <v>#REF!</v>
      </c>
      <c r="U227" s="48">
        <f>IFERROR(SUM(BASE_CONCILI12[[#This Row],[DIFERENÇA ATUAL]]*BASE_CONCILI12[[#This Row],[CUSTO MP (UN)]]),0)</f>
        <v>0</v>
      </c>
      <c r="V227" s="86" t="str">
        <f>IFERROR(BASE_CONCILI12[[#This Row],[30/jun]]/BASE_CONCILI12[[#This Row],[SISTEMA]],"")</f>
        <v/>
      </c>
      <c r="W227" s="48" t="str">
        <f>IFERROR(BASE_CONCILI12[[#This Row],[DIFERENÇA MÊS]]*BASE_CONCILI12[[#This Row],[CUSTO MP (UN)]],"-")</f>
        <v>-</v>
      </c>
      <c r="X227" s="49" t="s">
        <v>490</v>
      </c>
    </row>
    <row r="228" spans="1:24" x14ac:dyDescent="0.25">
      <c r="A228" s="72">
        <v>30198</v>
      </c>
      <c r="B228" s="72"/>
      <c r="C228" s="2" t="s">
        <v>157</v>
      </c>
      <c r="D228" s="37" t="s">
        <v>111</v>
      </c>
      <c r="E228" s="26" t="e">
        <f>VLOOKUP(BASE_CONCILI12[[#This Row],[CÓD. 
SAIB]],CONT_ANTE!A:D,4,0)</f>
        <v>#N/A</v>
      </c>
      <c r="F228" s="26" t="e">
        <f>SUMIF(#REF!,BASE_CONCILI12[[#This Row],[CÓD. 
SAIB]],#REF!)</f>
        <v>#REF!</v>
      </c>
      <c r="G228" s="26" t="e">
        <f>SUMIF(#REF!,BASE_CONCILI12[[#This Row],[CÓD. 
SAIB]],#REF!)</f>
        <v>#REF!</v>
      </c>
      <c r="H228" s="26" t="e">
        <f>BASE_CONCILI12[[#This Row],[CONSUMO REAL]]-BASE_CONCILI12[[#This Row],[CONSUMO TEORICO]]</f>
        <v>#REF!</v>
      </c>
      <c r="I228" s="26" t="e">
        <f>SUMIF(#REF!,BASE_CONCILI12[[#This Row],[CÓD. 
SAIB]],#REF!)</f>
        <v>#REF!</v>
      </c>
      <c r="J228" s="26" t="e">
        <f>SUMIF(#REF!,BASE_CONCILI12[[#This Row],[CÓD. 
SAIB]],#REF!)</f>
        <v>#REF!</v>
      </c>
      <c r="K228" s="26" t="e">
        <f>BASE_CONCILI12[[#This Row],[30/mai]]+BASE_CONCILI12[[#This Row],[RECEBIMENTO]]-BASE_CONCILI12[[#This Row],[TRANSFERÊNCIA]]-BASE_CONCILI12[[#This Row],[CONSUMO REAL]]</f>
        <v>#N/A</v>
      </c>
      <c r="L228" s="7">
        <f>IFERROR(VLOOKUP(BASE_CONCILI12[[#This Row],[CÓD. 
SAIB]],BASE_CONTAG[[LAVRE]:[CONTAGEM FINAL]],7,0),0)</f>
        <v>488464</v>
      </c>
      <c r="M228" s="7">
        <f>IFERROR(SUM(BASE_CONCILI12[[#This Row],[30/jun]]*BASE_CONCILI12[[#This Row],[CUSTO MP (UN)]]),0)</f>
        <v>0</v>
      </c>
      <c r="N228" s="7">
        <f>IFERROR(VLOOKUP(BASE_CONCILI12[[#This Row],[CÓD. 
SAIB]],BASE_CONTAG[],5,0),"")</f>
        <v>488464</v>
      </c>
      <c r="O228" s="7" t="e">
        <f>SUMIF(SISTEMA!#REF!,BASE_CONCILI12[[#This Row],[CÓD. 
SAIB]],SISTEMA!#REF!)</f>
        <v>#REF!</v>
      </c>
      <c r="P228" s="30">
        <f>IFERROR(SUM(BASE_CONCILI12[[#This Row],[SISTEMA]]*BASE_CONCILI12[[#This Row],[CUSTO MP (UN)]]),0)</f>
        <v>0</v>
      </c>
      <c r="Q228" s="46" t="str">
        <f>IFERROR(VLOOKUP(BASE_CONCILI12[[#This Row],[CÓD. 
SAIB]],BASE_DIFERENÇA[],4,0),"0")</f>
        <v>0</v>
      </c>
      <c r="R228" s="75" t="e">
        <f>BASE_CONCILI12[[#This Row],[30/jun]]-BASE_CONCILI12[[#This Row],[SISTEMA]]</f>
        <v>#REF!</v>
      </c>
      <c r="S228" s="47" t="str">
        <f>IFERROR(BASE_CONCILI12[[#This Row],[DIFERENÇA ANTERIOR]]-BASE_CONCILI12[[#This Row],[DIFERENÇA ATUAL]],"-")</f>
        <v>-</v>
      </c>
      <c r="T228" s="48" t="e">
        <f>VLOOKUP(BASE_CONCILI12[[#This Row],[CÓD. 
SAIB]],CUSTO!#REF!,3,0)</f>
        <v>#REF!</v>
      </c>
      <c r="U228" s="48">
        <f>IFERROR(SUM(BASE_CONCILI12[[#This Row],[DIFERENÇA ATUAL]]*BASE_CONCILI12[[#This Row],[CUSTO MP (UN)]]),0)</f>
        <v>0</v>
      </c>
      <c r="V228" s="86" t="str">
        <f>IFERROR(BASE_CONCILI12[[#This Row],[30/jun]]/BASE_CONCILI12[[#This Row],[SISTEMA]],"")</f>
        <v/>
      </c>
      <c r="W228" s="48" t="str">
        <f>IFERROR(BASE_CONCILI12[[#This Row],[DIFERENÇA MÊS]]*BASE_CONCILI12[[#This Row],[CUSTO MP (UN)]],"-")</f>
        <v>-</v>
      </c>
      <c r="X228" s="49" t="s">
        <v>490</v>
      </c>
    </row>
    <row r="229" spans="1:24" x14ac:dyDescent="0.25">
      <c r="A229" s="72">
        <v>30936</v>
      </c>
      <c r="B229" s="72"/>
      <c r="C229" s="2" t="s">
        <v>41</v>
      </c>
      <c r="D229" s="37" t="s">
        <v>111</v>
      </c>
      <c r="E229" s="26" t="e">
        <f>VLOOKUP(BASE_CONCILI12[[#This Row],[CÓD. 
SAIB]],CONT_ANTE!A:D,4,0)</f>
        <v>#N/A</v>
      </c>
      <c r="F229" s="26" t="e">
        <f>SUMIF(#REF!,BASE_CONCILI12[[#This Row],[CÓD. 
SAIB]],#REF!)</f>
        <v>#REF!</v>
      </c>
      <c r="G229" s="26" t="e">
        <f>SUMIF(#REF!,BASE_CONCILI12[[#This Row],[CÓD. 
SAIB]],#REF!)</f>
        <v>#REF!</v>
      </c>
      <c r="H229" s="26" t="e">
        <f>BASE_CONCILI12[[#This Row],[CONSUMO REAL]]-BASE_CONCILI12[[#This Row],[CONSUMO TEORICO]]</f>
        <v>#REF!</v>
      </c>
      <c r="I229" s="26" t="e">
        <f>SUMIF(#REF!,BASE_CONCILI12[[#This Row],[CÓD. 
SAIB]],#REF!)</f>
        <v>#REF!</v>
      </c>
      <c r="J229" s="26" t="e">
        <f>SUMIF(#REF!,BASE_CONCILI12[[#This Row],[CÓD. 
SAIB]],#REF!)</f>
        <v>#REF!</v>
      </c>
      <c r="K229" s="26" t="e">
        <f>BASE_CONCILI12[[#This Row],[30/mai]]+BASE_CONCILI12[[#This Row],[RECEBIMENTO]]-BASE_CONCILI12[[#This Row],[TRANSFERÊNCIA]]-BASE_CONCILI12[[#This Row],[CONSUMO REAL]]</f>
        <v>#N/A</v>
      </c>
      <c r="L229" s="7">
        <f>IFERROR(VLOOKUP(BASE_CONCILI12[[#This Row],[CÓD. 
SAIB]],BASE_CONTAG[[LAVRE]:[CONTAGEM FINAL]],7,0),0)</f>
        <v>100245</v>
      </c>
      <c r="M229" s="7">
        <f>IFERROR(SUM(BASE_CONCILI12[[#This Row],[30/jun]]*BASE_CONCILI12[[#This Row],[CUSTO MP (UN)]]),0)</f>
        <v>0</v>
      </c>
      <c r="N229" s="7">
        <f>IFERROR(VLOOKUP(BASE_CONCILI12[[#This Row],[CÓD. 
SAIB]],BASE_CONTAG[],5,0),"")</f>
        <v>100245</v>
      </c>
      <c r="O229" s="7" t="e">
        <f>SUMIF(SISTEMA!#REF!,BASE_CONCILI12[[#This Row],[CÓD. 
SAIB]],SISTEMA!#REF!)</f>
        <v>#REF!</v>
      </c>
      <c r="P229" s="30">
        <f>IFERROR(SUM(BASE_CONCILI12[[#This Row],[SISTEMA]]*BASE_CONCILI12[[#This Row],[CUSTO MP (UN)]]),0)</f>
        <v>0</v>
      </c>
      <c r="Q229" s="46" t="str">
        <f>IFERROR(VLOOKUP(BASE_CONCILI12[[#This Row],[CÓD. 
SAIB]],BASE_DIFERENÇA[],4,0),"0")</f>
        <v>0</v>
      </c>
      <c r="R229" s="75" t="e">
        <f>BASE_CONCILI12[[#This Row],[30/jun]]-BASE_CONCILI12[[#This Row],[SISTEMA]]</f>
        <v>#REF!</v>
      </c>
      <c r="S229" s="47" t="str">
        <f>IFERROR(BASE_CONCILI12[[#This Row],[DIFERENÇA ANTERIOR]]-BASE_CONCILI12[[#This Row],[DIFERENÇA ATUAL]],"-")</f>
        <v>-</v>
      </c>
      <c r="T229" s="48" t="e">
        <f>VLOOKUP(BASE_CONCILI12[[#This Row],[CÓD. 
SAIB]],CUSTO!#REF!,3,0)</f>
        <v>#REF!</v>
      </c>
      <c r="U229" s="48">
        <f>IFERROR(SUM(BASE_CONCILI12[[#This Row],[DIFERENÇA ATUAL]]*BASE_CONCILI12[[#This Row],[CUSTO MP (UN)]]),0)</f>
        <v>0</v>
      </c>
      <c r="V229" s="86" t="str">
        <f>IFERROR(BASE_CONCILI12[[#This Row],[30/jun]]/BASE_CONCILI12[[#This Row],[SISTEMA]],"")</f>
        <v/>
      </c>
      <c r="W229" s="48" t="str">
        <f>IFERROR(BASE_CONCILI12[[#This Row],[DIFERENÇA MÊS]]*BASE_CONCILI12[[#This Row],[CUSTO MP (UN)]],"-")</f>
        <v>-</v>
      </c>
      <c r="X229" s="49" t="s">
        <v>490</v>
      </c>
    </row>
    <row r="230" spans="1:24" x14ac:dyDescent="0.25">
      <c r="A230" s="72">
        <v>30901</v>
      </c>
      <c r="B230" s="72"/>
      <c r="C230" s="2" t="s">
        <v>361</v>
      </c>
      <c r="D230" s="37" t="s">
        <v>111</v>
      </c>
      <c r="E230" s="26" t="e">
        <f>VLOOKUP(BASE_CONCILI12[[#This Row],[CÓD. 
SAIB]],CONT_ANTE!A:D,4,0)</f>
        <v>#N/A</v>
      </c>
      <c r="F230" s="26" t="e">
        <f>SUMIF(#REF!,BASE_CONCILI12[[#This Row],[CÓD. 
SAIB]],#REF!)</f>
        <v>#REF!</v>
      </c>
      <c r="G230" s="26" t="e">
        <f>SUMIF(#REF!,BASE_CONCILI12[[#This Row],[CÓD. 
SAIB]],#REF!)</f>
        <v>#REF!</v>
      </c>
      <c r="H230" s="26" t="e">
        <f>BASE_CONCILI12[[#This Row],[CONSUMO REAL]]-BASE_CONCILI12[[#This Row],[CONSUMO TEORICO]]</f>
        <v>#REF!</v>
      </c>
      <c r="I230" s="26" t="e">
        <f>SUMIF(#REF!,BASE_CONCILI12[[#This Row],[CÓD. 
SAIB]],#REF!)</f>
        <v>#REF!</v>
      </c>
      <c r="J230" s="26" t="e">
        <f>SUMIF(#REF!,BASE_CONCILI12[[#This Row],[CÓD. 
SAIB]],#REF!)</f>
        <v>#REF!</v>
      </c>
      <c r="K230" s="26" t="e">
        <f>BASE_CONCILI12[[#This Row],[30/mai]]+BASE_CONCILI12[[#This Row],[RECEBIMENTO]]-BASE_CONCILI12[[#This Row],[TRANSFERÊNCIA]]-BASE_CONCILI12[[#This Row],[CONSUMO REAL]]</f>
        <v>#N/A</v>
      </c>
      <c r="L230" s="7">
        <f>IFERROR(VLOOKUP(BASE_CONCILI12[[#This Row],[CÓD. 
SAIB]],BASE_CONTAG[[LAVRE]:[CONTAGEM FINAL]],7,0),0)</f>
        <v>0</v>
      </c>
      <c r="M230" s="7">
        <f>IFERROR(SUM(BASE_CONCILI12[[#This Row],[30/jun]]*BASE_CONCILI12[[#This Row],[CUSTO MP (UN)]]),0)</f>
        <v>0</v>
      </c>
      <c r="N230" s="7" t="str">
        <f>IFERROR(VLOOKUP(BASE_CONCILI12[[#This Row],[CÓD. 
SAIB]],BASE_CONTAG[],5,0),"")</f>
        <v/>
      </c>
      <c r="O230" s="7" t="e">
        <f>SUMIF(SISTEMA!#REF!,BASE_CONCILI12[[#This Row],[CÓD. 
SAIB]],SISTEMA!#REF!)</f>
        <v>#REF!</v>
      </c>
      <c r="P230" s="30">
        <f>IFERROR(SUM(BASE_CONCILI12[[#This Row],[SISTEMA]]*BASE_CONCILI12[[#This Row],[CUSTO MP (UN)]]),0)</f>
        <v>0</v>
      </c>
      <c r="Q230" s="46" t="str">
        <f>IFERROR(VLOOKUP(BASE_CONCILI12[[#This Row],[CÓD. 
SAIB]],BASE_DIFERENÇA[],4,0),"0")</f>
        <v>0</v>
      </c>
      <c r="R230" s="75" t="e">
        <f>BASE_CONCILI12[[#This Row],[30/jun]]-BASE_CONCILI12[[#This Row],[SISTEMA]]</f>
        <v>#REF!</v>
      </c>
      <c r="S230" s="47" t="str">
        <f>IFERROR(BASE_CONCILI12[[#This Row],[DIFERENÇA ANTERIOR]]-BASE_CONCILI12[[#This Row],[DIFERENÇA ATUAL]],"-")</f>
        <v>-</v>
      </c>
      <c r="T230" s="48" t="e">
        <f>VLOOKUP(BASE_CONCILI12[[#This Row],[CÓD. 
SAIB]],CUSTO!#REF!,3,0)</f>
        <v>#REF!</v>
      </c>
      <c r="U230" s="48">
        <f>IFERROR(SUM(BASE_CONCILI12[[#This Row],[DIFERENÇA ATUAL]]*BASE_CONCILI12[[#This Row],[CUSTO MP (UN)]]),0)</f>
        <v>0</v>
      </c>
      <c r="V230" s="86" t="str">
        <f>IFERROR(BASE_CONCILI12[[#This Row],[30/jun]]/BASE_CONCILI12[[#This Row],[SISTEMA]],"")</f>
        <v/>
      </c>
      <c r="W230" s="48" t="str">
        <f>IFERROR(BASE_CONCILI12[[#This Row],[DIFERENÇA MÊS]]*BASE_CONCILI12[[#This Row],[CUSTO MP (UN)]],"-")</f>
        <v>-</v>
      </c>
      <c r="X230" s="49" t="s">
        <v>490</v>
      </c>
    </row>
    <row r="231" spans="1:24" x14ac:dyDescent="0.25">
      <c r="A231" s="72">
        <v>30099</v>
      </c>
      <c r="B231" s="72"/>
      <c r="C231" s="2" t="s">
        <v>32</v>
      </c>
      <c r="D231" s="37" t="s">
        <v>111</v>
      </c>
      <c r="E231" s="26" t="e">
        <f>VLOOKUP(BASE_CONCILI12[[#This Row],[CÓD. 
SAIB]],CONT_ANTE!A:D,4,0)</f>
        <v>#N/A</v>
      </c>
      <c r="F231" s="26" t="e">
        <f>SUMIF(#REF!,BASE_CONCILI12[[#This Row],[CÓD. 
SAIB]],#REF!)</f>
        <v>#REF!</v>
      </c>
      <c r="G231" s="26" t="e">
        <f>SUMIF(#REF!,BASE_CONCILI12[[#This Row],[CÓD. 
SAIB]],#REF!)</f>
        <v>#REF!</v>
      </c>
      <c r="H231" s="26" t="e">
        <f>BASE_CONCILI12[[#This Row],[CONSUMO REAL]]-BASE_CONCILI12[[#This Row],[CONSUMO TEORICO]]</f>
        <v>#REF!</v>
      </c>
      <c r="I231" s="26" t="e">
        <f>SUMIF(#REF!,BASE_CONCILI12[[#This Row],[CÓD. 
SAIB]],#REF!)</f>
        <v>#REF!</v>
      </c>
      <c r="J231" s="26" t="e">
        <f>SUMIF(#REF!,BASE_CONCILI12[[#This Row],[CÓD. 
SAIB]],#REF!)</f>
        <v>#REF!</v>
      </c>
      <c r="K231" s="26" t="e">
        <f>BASE_CONCILI12[[#This Row],[30/mai]]+BASE_CONCILI12[[#This Row],[RECEBIMENTO]]-BASE_CONCILI12[[#This Row],[TRANSFERÊNCIA]]-BASE_CONCILI12[[#This Row],[CONSUMO REAL]]</f>
        <v>#N/A</v>
      </c>
      <c r="L231" s="7">
        <f>IFERROR(VLOOKUP(BASE_CONCILI12[[#This Row],[CÓD. 
SAIB]],BASE_CONTAG[[LAVRE]:[CONTAGEM FINAL]],7,0),0)</f>
        <v>201886</v>
      </c>
      <c r="M231" s="7">
        <f>IFERROR(SUM(BASE_CONCILI12[[#This Row],[30/jun]]*BASE_CONCILI12[[#This Row],[CUSTO MP (UN)]]),0)</f>
        <v>0</v>
      </c>
      <c r="N231" s="7">
        <f>IFERROR(VLOOKUP(BASE_CONCILI12[[#This Row],[CÓD. 
SAIB]],BASE_CONTAG[],5,0),"")</f>
        <v>201886</v>
      </c>
      <c r="O231" s="7" t="e">
        <f>SUMIF(SISTEMA!#REF!,BASE_CONCILI12[[#This Row],[CÓD. 
SAIB]],SISTEMA!#REF!)</f>
        <v>#REF!</v>
      </c>
      <c r="P231" s="30">
        <f>IFERROR(SUM(BASE_CONCILI12[[#This Row],[SISTEMA]]*BASE_CONCILI12[[#This Row],[CUSTO MP (UN)]]),0)</f>
        <v>0</v>
      </c>
      <c r="Q231" s="46" t="str">
        <f>IFERROR(VLOOKUP(BASE_CONCILI12[[#This Row],[CÓD. 
SAIB]],BASE_DIFERENÇA[],4,0),"0")</f>
        <v>0</v>
      </c>
      <c r="R231" s="75" t="e">
        <f>BASE_CONCILI12[[#This Row],[30/jun]]-BASE_CONCILI12[[#This Row],[SISTEMA]]</f>
        <v>#REF!</v>
      </c>
      <c r="S231" s="47" t="str">
        <f>IFERROR(BASE_CONCILI12[[#This Row],[DIFERENÇA ANTERIOR]]-BASE_CONCILI12[[#This Row],[DIFERENÇA ATUAL]],"-")</f>
        <v>-</v>
      </c>
      <c r="T231" s="48" t="e">
        <f>VLOOKUP(BASE_CONCILI12[[#This Row],[CÓD. 
SAIB]],CUSTO!#REF!,3,0)</f>
        <v>#REF!</v>
      </c>
      <c r="U231" s="48">
        <f>IFERROR(SUM(BASE_CONCILI12[[#This Row],[DIFERENÇA ATUAL]]*BASE_CONCILI12[[#This Row],[CUSTO MP (UN)]]),0)</f>
        <v>0</v>
      </c>
      <c r="V231" s="86" t="str">
        <f>IFERROR(BASE_CONCILI12[[#This Row],[30/jun]]/BASE_CONCILI12[[#This Row],[SISTEMA]],"")</f>
        <v/>
      </c>
      <c r="W231" s="48" t="str">
        <f>IFERROR(BASE_CONCILI12[[#This Row],[DIFERENÇA MÊS]]*BASE_CONCILI12[[#This Row],[CUSTO MP (UN)]],"-")</f>
        <v>-</v>
      </c>
      <c r="X231" s="49" t="s">
        <v>490</v>
      </c>
    </row>
    <row r="232" spans="1:24" x14ac:dyDescent="0.25">
      <c r="A232" s="72">
        <v>30130</v>
      </c>
      <c r="B232" s="72"/>
      <c r="C232" s="2" t="s">
        <v>347</v>
      </c>
      <c r="D232" s="37" t="s">
        <v>111</v>
      </c>
      <c r="E232" s="26" t="e">
        <f>VLOOKUP(BASE_CONCILI12[[#This Row],[CÓD. 
SAIB]],CONT_ANTE!A:D,4,0)</f>
        <v>#N/A</v>
      </c>
      <c r="F232" s="26" t="e">
        <f>SUMIF(#REF!,BASE_CONCILI12[[#This Row],[CÓD. 
SAIB]],#REF!)</f>
        <v>#REF!</v>
      </c>
      <c r="G232" s="26" t="e">
        <f>SUMIF(#REF!,BASE_CONCILI12[[#This Row],[CÓD. 
SAIB]],#REF!)</f>
        <v>#REF!</v>
      </c>
      <c r="H232" s="26" t="e">
        <f>BASE_CONCILI12[[#This Row],[CONSUMO REAL]]-BASE_CONCILI12[[#This Row],[CONSUMO TEORICO]]</f>
        <v>#REF!</v>
      </c>
      <c r="I232" s="26" t="e">
        <f>SUMIF(#REF!,BASE_CONCILI12[[#This Row],[CÓD. 
SAIB]],#REF!)</f>
        <v>#REF!</v>
      </c>
      <c r="J232" s="26" t="e">
        <f>SUMIF(#REF!,BASE_CONCILI12[[#This Row],[CÓD. 
SAIB]],#REF!)</f>
        <v>#REF!</v>
      </c>
      <c r="K232" s="26" t="e">
        <f>BASE_CONCILI12[[#This Row],[30/mai]]+BASE_CONCILI12[[#This Row],[RECEBIMENTO]]-BASE_CONCILI12[[#This Row],[TRANSFERÊNCIA]]-BASE_CONCILI12[[#This Row],[CONSUMO REAL]]</f>
        <v>#N/A</v>
      </c>
      <c r="L232" s="7">
        <f>IFERROR(VLOOKUP(BASE_CONCILI12[[#This Row],[CÓD. 
SAIB]],BASE_CONTAG[[LAVRE]:[CONTAGEM FINAL]],7,0),0)</f>
        <v>0</v>
      </c>
      <c r="M232" s="7">
        <f>IFERROR(SUM(BASE_CONCILI12[[#This Row],[30/jun]]*BASE_CONCILI12[[#This Row],[CUSTO MP (UN)]]),0)</f>
        <v>0</v>
      </c>
      <c r="N232" s="7" t="str">
        <f>IFERROR(VLOOKUP(BASE_CONCILI12[[#This Row],[CÓD. 
SAIB]],BASE_CONTAG[],5,0),"")</f>
        <v/>
      </c>
      <c r="O232" s="7" t="e">
        <f>SUMIF(SISTEMA!#REF!,BASE_CONCILI12[[#This Row],[CÓD. 
SAIB]],SISTEMA!#REF!)</f>
        <v>#REF!</v>
      </c>
      <c r="P232" s="30">
        <f>IFERROR(SUM(BASE_CONCILI12[[#This Row],[SISTEMA]]*BASE_CONCILI12[[#This Row],[CUSTO MP (UN)]]),0)</f>
        <v>0</v>
      </c>
      <c r="Q232" s="46" t="str">
        <f>IFERROR(VLOOKUP(BASE_CONCILI12[[#This Row],[CÓD. 
SAIB]],BASE_DIFERENÇA[],4,0),"0")</f>
        <v>0</v>
      </c>
      <c r="R232" s="75" t="e">
        <f>BASE_CONCILI12[[#This Row],[30/jun]]-BASE_CONCILI12[[#This Row],[SISTEMA]]</f>
        <v>#REF!</v>
      </c>
      <c r="S232" s="47" t="str">
        <f>IFERROR(BASE_CONCILI12[[#This Row],[DIFERENÇA ANTERIOR]]-BASE_CONCILI12[[#This Row],[DIFERENÇA ATUAL]],"-")</f>
        <v>-</v>
      </c>
      <c r="T232" s="48" t="e">
        <f>VLOOKUP(BASE_CONCILI12[[#This Row],[CÓD. 
SAIB]],CUSTO!#REF!,3,0)</f>
        <v>#REF!</v>
      </c>
      <c r="U232" s="48">
        <f>IFERROR(SUM(BASE_CONCILI12[[#This Row],[DIFERENÇA ATUAL]]*BASE_CONCILI12[[#This Row],[CUSTO MP (UN)]]),0)</f>
        <v>0</v>
      </c>
      <c r="V232" s="86" t="str">
        <f>IFERROR(BASE_CONCILI12[[#This Row],[30/jun]]/BASE_CONCILI12[[#This Row],[SISTEMA]],"")</f>
        <v/>
      </c>
      <c r="W232" s="48" t="str">
        <f>IFERROR(BASE_CONCILI12[[#This Row],[DIFERENÇA MÊS]]*BASE_CONCILI12[[#This Row],[CUSTO MP (UN)]],"-")</f>
        <v>-</v>
      </c>
      <c r="X232" s="49" t="s">
        <v>490</v>
      </c>
    </row>
    <row r="233" spans="1:24" x14ac:dyDescent="0.25">
      <c r="A233" s="72">
        <v>30385</v>
      </c>
      <c r="B233" s="72"/>
      <c r="C233" s="2" t="s">
        <v>158</v>
      </c>
      <c r="D233" s="37" t="s">
        <v>111</v>
      </c>
      <c r="E233" s="53" t="e">
        <f>VLOOKUP(BASE_CONCILI12[[#This Row],[CÓD. 
SAIB]],CONT_ANTE!A:D,4,0)</f>
        <v>#N/A</v>
      </c>
      <c r="F233" s="53" t="e">
        <f>SUMIF(#REF!,BASE_CONCILI12[[#This Row],[CÓD. 
SAIB]],#REF!)</f>
        <v>#REF!</v>
      </c>
      <c r="G233" s="53" t="e">
        <f>SUMIF(#REF!,BASE_CONCILI12[[#This Row],[CÓD. 
SAIB]],#REF!)</f>
        <v>#REF!</v>
      </c>
      <c r="H233" s="53" t="e">
        <f>BASE_CONCILI12[[#This Row],[CONSUMO REAL]]-BASE_CONCILI12[[#This Row],[CONSUMO TEORICO]]</f>
        <v>#REF!</v>
      </c>
      <c r="I233" s="53" t="e">
        <f>SUMIF(#REF!,BASE_CONCILI12[[#This Row],[CÓD. 
SAIB]],#REF!)</f>
        <v>#REF!</v>
      </c>
      <c r="J233" s="53" t="e">
        <f>SUMIF(#REF!,BASE_CONCILI12[[#This Row],[CÓD. 
SAIB]],#REF!)</f>
        <v>#REF!</v>
      </c>
      <c r="K233" s="53" t="e">
        <f>BASE_CONCILI12[[#This Row],[30/mai]]+BASE_CONCILI12[[#This Row],[RECEBIMENTO]]-BASE_CONCILI12[[#This Row],[TRANSFERÊNCIA]]-BASE_CONCILI12[[#This Row],[CONSUMO REAL]]</f>
        <v>#N/A</v>
      </c>
      <c r="L233" s="54">
        <f>IFERROR(VLOOKUP(BASE_CONCILI12[[#This Row],[CÓD. 
SAIB]],BASE_CONTAG[[LAVRE]:[CONTAGEM FINAL]],7,0),0)</f>
        <v>0</v>
      </c>
      <c r="M233" s="54">
        <f>IFERROR(SUM(BASE_CONCILI12[[#This Row],[30/jun]]*BASE_CONCILI12[[#This Row],[CUSTO MP (UN)]]),0)</f>
        <v>0</v>
      </c>
      <c r="N233" s="54">
        <f>IFERROR(VLOOKUP(BASE_CONCILI12[[#This Row],[CÓD. 
SAIB]],BASE_CONTAG[],5,0),"")</f>
        <v>0</v>
      </c>
      <c r="O233" s="7" t="e">
        <f>SUMIF(SISTEMA!#REF!,BASE_CONCILI12[[#This Row],[CÓD. 
SAIB]],SISTEMA!#REF!)</f>
        <v>#REF!</v>
      </c>
      <c r="P233" s="56">
        <f>IFERROR(SUM(BASE_CONCILI12[[#This Row],[SISTEMA]]*BASE_CONCILI12[[#This Row],[CUSTO MP (UN)]]),0)</f>
        <v>0</v>
      </c>
      <c r="Q233" s="46" t="str">
        <f>IFERROR(VLOOKUP(BASE_CONCILI12[[#This Row],[CÓD. 
SAIB]],BASE_DIFERENÇA[],4,0),"0")</f>
        <v>0</v>
      </c>
      <c r="R233" s="76" t="e">
        <f>BASE_CONCILI12[[#This Row],[30/jun]]-BASE_CONCILI12[[#This Row],[SISTEMA]]</f>
        <v>#REF!</v>
      </c>
      <c r="S233" s="47" t="str">
        <f>IFERROR(BASE_CONCILI12[[#This Row],[DIFERENÇA ANTERIOR]]-BASE_CONCILI12[[#This Row],[DIFERENÇA ATUAL]],"-")</f>
        <v>-</v>
      </c>
      <c r="T233" s="48" t="e">
        <f>VLOOKUP(BASE_CONCILI12[[#This Row],[CÓD. 
SAIB]],CUSTO!#REF!,3,0)</f>
        <v>#REF!</v>
      </c>
      <c r="U233" s="57">
        <f>IFERROR(SUM(BASE_CONCILI12[[#This Row],[DIFERENÇA ATUAL]]*BASE_CONCILI12[[#This Row],[CUSTO MP (UN)]]),0)</f>
        <v>0</v>
      </c>
      <c r="V233" s="89" t="str">
        <f>IFERROR(BASE_CONCILI12[[#This Row],[30/jun]]/BASE_CONCILI12[[#This Row],[SISTEMA]],"")</f>
        <v/>
      </c>
      <c r="W233" s="48" t="str">
        <f>IFERROR(BASE_CONCILI12[[#This Row],[DIFERENÇA MÊS]]*BASE_CONCILI12[[#This Row],[CUSTO MP (UN)]],"-")</f>
        <v>-</v>
      </c>
      <c r="X233" s="49" t="s">
        <v>490</v>
      </c>
    </row>
    <row r="234" spans="1:24" x14ac:dyDescent="0.25">
      <c r="A234" s="72">
        <v>30228</v>
      </c>
      <c r="B234" s="72"/>
      <c r="C234" s="2" t="s">
        <v>35</v>
      </c>
      <c r="D234" s="37" t="s">
        <v>111</v>
      </c>
      <c r="E234" s="53" t="e">
        <f>VLOOKUP(BASE_CONCILI12[[#This Row],[CÓD. 
SAIB]],CONT_ANTE!A:D,4,0)</f>
        <v>#N/A</v>
      </c>
      <c r="F234" s="53" t="e">
        <f>SUMIF(#REF!,BASE_CONCILI12[[#This Row],[CÓD. 
SAIB]],#REF!)</f>
        <v>#REF!</v>
      </c>
      <c r="G234" s="53" t="e">
        <f>SUMIF(#REF!,BASE_CONCILI12[[#This Row],[CÓD. 
SAIB]],#REF!)</f>
        <v>#REF!</v>
      </c>
      <c r="H234" s="53" t="e">
        <f>BASE_CONCILI12[[#This Row],[CONSUMO REAL]]-BASE_CONCILI12[[#This Row],[CONSUMO TEORICO]]</f>
        <v>#REF!</v>
      </c>
      <c r="I234" s="53" t="e">
        <f>SUMIF(#REF!,BASE_CONCILI12[[#This Row],[CÓD. 
SAIB]],#REF!)</f>
        <v>#REF!</v>
      </c>
      <c r="J234" s="53" t="e">
        <f>SUMIF(#REF!,BASE_CONCILI12[[#This Row],[CÓD. 
SAIB]],#REF!)</f>
        <v>#REF!</v>
      </c>
      <c r="K234" s="53" t="e">
        <f>BASE_CONCILI12[[#This Row],[30/mai]]+BASE_CONCILI12[[#This Row],[RECEBIMENTO]]-BASE_CONCILI12[[#This Row],[TRANSFERÊNCIA]]-BASE_CONCILI12[[#This Row],[CONSUMO REAL]]</f>
        <v>#N/A</v>
      </c>
      <c r="L234" s="54">
        <f>IFERROR(VLOOKUP(BASE_CONCILI12[[#This Row],[CÓD. 
SAIB]],BASE_CONTAG[[LAVRE]:[CONTAGEM FINAL]],7,0),0)</f>
        <v>259465</v>
      </c>
      <c r="M234" s="54">
        <f>IFERROR(SUM(BASE_CONCILI12[[#This Row],[30/jun]]*BASE_CONCILI12[[#This Row],[CUSTO MP (UN)]]),0)</f>
        <v>0</v>
      </c>
      <c r="N234" s="54">
        <f>IFERROR(VLOOKUP(BASE_CONCILI12[[#This Row],[CÓD. 
SAIB]],BASE_CONTAG[],5,0),"")</f>
        <v>259465</v>
      </c>
      <c r="O234" s="7" t="e">
        <f>SUMIF(SISTEMA!#REF!,BASE_CONCILI12[[#This Row],[CÓD. 
SAIB]],SISTEMA!#REF!)</f>
        <v>#REF!</v>
      </c>
      <c r="P234" s="56">
        <f>IFERROR(SUM(BASE_CONCILI12[[#This Row],[SISTEMA]]*BASE_CONCILI12[[#This Row],[CUSTO MP (UN)]]),0)</f>
        <v>0</v>
      </c>
      <c r="Q234" s="46" t="str">
        <f>IFERROR(VLOOKUP(BASE_CONCILI12[[#This Row],[CÓD. 
SAIB]],BASE_DIFERENÇA[],4,0),"0")</f>
        <v>0</v>
      </c>
      <c r="R234" s="76" t="e">
        <f>BASE_CONCILI12[[#This Row],[30/jun]]-BASE_CONCILI12[[#This Row],[SISTEMA]]</f>
        <v>#REF!</v>
      </c>
      <c r="S234" s="47" t="str">
        <f>IFERROR(BASE_CONCILI12[[#This Row],[DIFERENÇA ANTERIOR]]-BASE_CONCILI12[[#This Row],[DIFERENÇA ATUAL]],"-")</f>
        <v>-</v>
      </c>
      <c r="T234" s="48" t="e">
        <f>VLOOKUP(BASE_CONCILI12[[#This Row],[CÓD. 
SAIB]],CUSTO!#REF!,3,0)</f>
        <v>#REF!</v>
      </c>
      <c r="U234" s="57">
        <f>IFERROR(SUM(BASE_CONCILI12[[#This Row],[DIFERENÇA ATUAL]]*BASE_CONCILI12[[#This Row],[CUSTO MP (UN)]]),0)</f>
        <v>0</v>
      </c>
      <c r="V234" s="89" t="str">
        <f>IFERROR(BASE_CONCILI12[[#This Row],[30/jun]]/BASE_CONCILI12[[#This Row],[SISTEMA]],"")</f>
        <v/>
      </c>
      <c r="W234" s="48" t="str">
        <f>IFERROR(BASE_CONCILI12[[#This Row],[DIFERENÇA MÊS]]*BASE_CONCILI12[[#This Row],[CUSTO MP (UN)]],"-")</f>
        <v>-</v>
      </c>
      <c r="X234" s="49" t="s">
        <v>490</v>
      </c>
    </row>
    <row r="235" spans="1:24" x14ac:dyDescent="0.25">
      <c r="A235" s="72">
        <v>30895</v>
      </c>
      <c r="B235" s="72"/>
      <c r="C235" s="2" t="s">
        <v>39</v>
      </c>
      <c r="D235" s="37" t="s">
        <v>111</v>
      </c>
      <c r="E235" s="26" t="e">
        <f>VLOOKUP(BASE_CONCILI12[[#This Row],[CÓD. 
SAIB]],CONT_ANTE!A:D,4,0)</f>
        <v>#N/A</v>
      </c>
      <c r="F235" s="26" t="e">
        <f>SUMIF(#REF!,BASE_CONCILI12[[#This Row],[CÓD. 
SAIB]],#REF!)</f>
        <v>#REF!</v>
      </c>
      <c r="G235" s="26" t="e">
        <f>SUMIF(#REF!,BASE_CONCILI12[[#This Row],[CÓD. 
SAIB]],#REF!)</f>
        <v>#REF!</v>
      </c>
      <c r="H235" s="26" t="e">
        <f>BASE_CONCILI12[[#This Row],[CONSUMO REAL]]-BASE_CONCILI12[[#This Row],[CONSUMO TEORICO]]</f>
        <v>#REF!</v>
      </c>
      <c r="I235" s="26" t="e">
        <f>SUMIF(#REF!,BASE_CONCILI12[[#This Row],[CÓD. 
SAIB]],#REF!)</f>
        <v>#REF!</v>
      </c>
      <c r="J235" s="26" t="e">
        <f>SUMIF(#REF!,BASE_CONCILI12[[#This Row],[CÓD. 
SAIB]],#REF!)</f>
        <v>#REF!</v>
      </c>
      <c r="K235" s="26" t="e">
        <f>BASE_CONCILI12[[#This Row],[30/mai]]+BASE_CONCILI12[[#This Row],[RECEBIMENTO]]-BASE_CONCILI12[[#This Row],[TRANSFERÊNCIA]]-BASE_CONCILI12[[#This Row],[CONSUMO REAL]]</f>
        <v>#N/A</v>
      </c>
      <c r="L235" s="7">
        <f>IFERROR(VLOOKUP(BASE_CONCILI12[[#This Row],[CÓD. 
SAIB]],BASE_CONTAG[[LAVRE]:[CONTAGEM FINAL]],7,0),0)</f>
        <v>10</v>
      </c>
      <c r="M235" s="7">
        <f>IFERROR(SUM(BASE_CONCILI12[[#This Row],[30/jun]]*BASE_CONCILI12[[#This Row],[CUSTO MP (UN)]]),0)</f>
        <v>0</v>
      </c>
      <c r="N235" s="7">
        <f>IFERROR(VLOOKUP(BASE_CONCILI12[[#This Row],[CÓD. 
SAIB]],BASE_CONTAG[],5,0),"")</f>
        <v>10</v>
      </c>
      <c r="O235" s="7" t="e">
        <f>SUMIF(SISTEMA!#REF!,BASE_CONCILI12[[#This Row],[CÓD. 
SAIB]],SISTEMA!#REF!)</f>
        <v>#REF!</v>
      </c>
      <c r="P235" s="30">
        <f>IFERROR(SUM(BASE_CONCILI12[[#This Row],[SISTEMA]]*BASE_CONCILI12[[#This Row],[CUSTO MP (UN)]]),0)</f>
        <v>0</v>
      </c>
      <c r="Q235" s="46" t="str">
        <f>IFERROR(VLOOKUP(BASE_CONCILI12[[#This Row],[CÓD. 
SAIB]],BASE_DIFERENÇA[],4,0),"0")</f>
        <v>0</v>
      </c>
      <c r="R235" s="75" t="e">
        <f>BASE_CONCILI12[[#This Row],[30/jun]]-BASE_CONCILI12[[#This Row],[SISTEMA]]</f>
        <v>#REF!</v>
      </c>
      <c r="S235" s="47" t="str">
        <f>IFERROR(BASE_CONCILI12[[#This Row],[DIFERENÇA ANTERIOR]]-BASE_CONCILI12[[#This Row],[DIFERENÇA ATUAL]],"-")</f>
        <v>-</v>
      </c>
      <c r="T235" s="48" t="e">
        <f>VLOOKUP(BASE_CONCILI12[[#This Row],[CÓD. 
SAIB]],CUSTO!#REF!,3,0)</f>
        <v>#REF!</v>
      </c>
      <c r="U235" s="48">
        <f>IFERROR(SUM(BASE_CONCILI12[[#This Row],[DIFERENÇA ATUAL]]*BASE_CONCILI12[[#This Row],[CUSTO MP (UN)]]),0)</f>
        <v>0</v>
      </c>
      <c r="V235" s="86" t="str">
        <f>IFERROR(BASE_CONCILI12[[#This Row],[30/jun]]/BASE_CONCILI12[[#This Row],[SISTEMA]],"")</f>
        <v/>
      </c>
      <c r="W235" s="48" t="str">
        <f>IFERROR(BASE_CONCILI12[[#This Row],[DIFERENÇA MÊS]]*BASE_CONCILI12[[#This Row],[CUSTO MP (UN)]],"-")</f>
        <v>-</v>
      </c>
      <c r="X235" s="49" t="s">
        <v>509</v>
      </c>
    </row>
    <row r="236" spans="1:24" x14ac:dyDescent="0.25">
      <c r="A236" s="72">
        <v>31324</v>
      </c>
      <c r="B236" s="72"/>
      <c r="C236" s="2" t="s">
        <v>44</v>
      </c>
      <c r="D236" s="37" t="s">
        <v>111</v>
      </c>
      <c r="E236" s="53" t="e">
        <f>VLOOKUP(BASE_CONCILI12[[#This Row],[CÓD. 
SAIB]],CONT_ANTE!A:D,4,0)</f>
        <v>#N/A</v>
      </c>
      <c r="F236" s="53" t="e">
        <f>SUMIF(#REF!,BASE_CONCILI12[[#This Row],[CÓD. 
SAIB]],#REF!)</f>
        <v>#REF!</v>
      </c>
      <c r="G236" s="53" t="e">
        <f>SUMIF(#REF!,BASE_CONCILI12[[#This Row],[CÓD. 
SAIB]],#REF!)</f>
        <v>#REF!</v>
      </c>
      <c r="H236" s="53" t="e">
        <f>BASE_CONCILI12[[#This Row],[CONSUMO REAL]]-BASE_CONCILI12[[#This Row],[CONSUMO TEORICO]]</f>
        <v>#REF!</v>
      </c>
      <c r="I236" s="53" t="e">
        <f>SUMIF(#REF!,BASE_CONCILI12[[#This Row],[CÓD. 
SAIB]],#REF!)</f>
        <v>#REF!</v>
      </c>
      <c r="J236" s="53" t="e">
        <f>SUMIF(#REF!,BASE_CONCILI12[[#This Row],[CÓD. 
SAIB]],#REF!)</f>
        <v>#REF!</v>
      </c>
      <c r="K236" s="53" t="e">
        <f>BASE_CONCILI12[[#This Row],[30/mai]]+BASE_CONCILI12[[#This Row],[RECEBIMENTO]]-BASE_CONCILI12[[#This Row],[TRANSFERÊNCIA]]-BASE_CONCILI12[[#This Row],[CONSUMO REAL]]</f>
        <v>#N/A</v>
      </c>
      <c r="L236" s="7">
        <f>IFERROR(VLOOKUP(BASE_CONCILI12[[#This Row],[CÓD. 
SAIB]],BASE_CONTAG[[LAVRE]:[CONTAGEM FINAL]],7,0),0)</f>
        <v>0</v>
      </c>
      <c r="M236" s="54">
        <f>IFERROR(SUM(BASE_CONCILI12[[#This Row],[30/jun]]*BASE_CONCILI12[[#This Row],[CUSTO MP (UN)]]),0)</f>
        <v>0</v>
      </c>
      <c r="N236" s="54" t="str">
        <f>IFERROR(VLOOKUP(BASE_CONCILI12[[#This Row],[CÓD. 
SAIB]],BASE_CONTAG[],5,0),"")</f>
        <v/>
      </c>
      <c r="O236" s="7" t="e">
        <f>SUMIF(SISTEMA!#REF!,BASE_CONCILI12[[#This Row],[CÓD. 
SAIB]],SISTEMA!#REF!)</f>
        <v>#REF!</v>
      </c>
      <c r="P236" s="56">
        <f>IFERROR(SUM(BASE_CONCILI12[[#This Row],[SISTEMA]]*BASE_CONCILI12[[#This Row],[CUSTO MP (UN)]]),0)</f>
        <v>0</v>
      </c>
      <c r="Q236" s="46" t="str">
        <f>IFERROR(VLOOKUP(BASE_CONCILI12[[#This Row],[CÓD. 
SAIB]],BASE_DIFERENÇA[],4,0),"0")</f>
        <v>0</v>
      </c>
      <c r="R236" s="76" t="e">
        <f>BASE_CONCILI12[[#This Row],[30/jun]]-BASE_CONCILI12[[#This Row],[SISTEMA]]</f>
        <v>#REF!</v>
      </c>
      <c r="S236" s="47" t="str">
        <f>IFERROR(BASE_CONCILI12[[#This Row],[DIFERENÇA ANTERIOR]]-BASE_CONCILI12[[#This Row],[DIFERENÇA ATUAL]],"-")</f>
        <v>-</v>
      </c>
      <c r="T236" s="48" t="e">
        <f>VLOOKUP(BASE_CONCILI12[[#This Row],[CÓD. 
SAIB]],CUSTO!#REF!,3,0)</f>
        <v>#REF!</v>
      </c>
      <c r="U236" s="57">
        <f>IFERROR(SUM(BASE_CONCILI12[[#This Row],[DIFERENÇA ATUAL]]*BASE_CONCILI12[[#This Row],[CUSTO MP (UN)]]),0)</f>
        <v>0</v>
      </c>
      <c r="V236" s="89" t="str">
        <f>IFERROR(BASE_CONCILI12[[#This Row],[30/jun]]/BASE_CONCILI12[[#This Row],[SISTEMA]],"")</f>
        <v/>
      </c>
      <c r="W236" s="48" t="str">
        <f>IFERROR(BASE_CONCILI12[[#This Row],[DIFERENÇA MÊS]]*BASE_CONCILI12[[#This Row],[CUSTO MP (UN)]],"-")</f>
        <v>-</v>
      </c>
      <c r="X236" s="49" t="s">
        <v>490</v>
      </c>
    </row>
    <row r="237" spans="1:24" x14ac:dyDescent="0.25">
      <c r="A237" s="72">
        <v>31710</v>
      </c>
      <c r="B237" s="72"/>
      <c r="C237" s="2" t="s">
        <v>159</v>
      </c>
      <c r="D237" s="37" t="s">
        <v>111</v>
      </c>
      <c r="E237" s="26" t="e">
        <f>VLOOKUP(BASE_CONCILI12[[#This Row],[CÓD. 
SAIB]],CONT_ANTE!A:D,4,0)</f>
        <v>#N/A</v>
      </c>
      <c r="F237" s="26" t="e">
        <f>SUMIF(#REF!,BASE_CONCILI12[[#This Row],[CÓD. 
SAIB]],#REF!)</f>
        <v>#REF!</v>
      </c>
      <c r="G237" s="26" t="e">
        <f>SUMIF(#REF!,BASE_CONCILI12[[#This Row],[CÓD. 
SAIB]],#REF!)</f>
        <v>#REF!</v>
      </c>
      <c r="H237" s="26" t="e">
        <f>BASE_CONCILI12[[#This Row],[CONSUMO REAL]]-BASE_CONCILI12[[#This Row],[CONSUMO TEORICO]]</f>
        <v>#REF!</v>
      </c>
      <c r="I237" s="26" t="e">
        <f>SUMIF(#REF!,BASE_CONCILI12[[#This Row],[CÓD. 
SAIB]],#REF!)</f>
        <v>#REF!</v>
      </c>
      <c r="J237" s="26" t="e">
        <f>SUMIF(#REF!,BASE_CONCILI12[[#This Row],[CÓD. 
SAIB]],#REF!)</f>
        <v>#REF!</v>
      </c>
      <c r="K237" s="26" t="e">
        <f>BASE_CONCILI12[[#This Row],[30/mai]]+BASE_CONCILI12[[#This Row],[RECEBIMENTO]]-BASE_CONCILI12[[#This Row],[TRANSFERÊNCIA]]-BASE_CONCILI12[[#This Row],[CONSUMO REAL]]</f>
        <v>#N/A</v>
      </c>
      <c r="L237" s="7">
        <f>IFERROR(VLOOKUP(BASE_CONCILI12[[#This Row],[CÓD. 
SAIB]],BASE_CONTAG[[LAVRE]:[CONTAGEM FINAL]],7,0),0)</f>
        <v>0</v>
      </c>
      <c r="M237" s="7">
        <f>IFERROR(SUM(BASE_CONCILI12[[#This Row],[30/jun]]*BASE_CONCILI12[[#This Row],[CUSTO MP (UN)]]),0)</f>
        <v>0</v>
      </c>
      <c r="N237" s="7" t="str">
        <f>IFERROR(VLOOKUP(BASE_CONCILI12[[#This Row],[CÓD. 
SAIB]],BASE_CONTAG[],5,0),"")</f>
        <v/>
      </c>
      <c r="O237" s="7" t="e">
        <f>SUMIF(SISTEMA!#REF!,BASE_CONCILI12[[#This Row],[CÓD. 
SAIB]],SISTEMA!#REF!)</f>
        <v>#REF!</v>
      </c>
      <c r="P237" s="30">
        <f>IFERROR(SUM(BASE_CONCILI12[[#This Row],[SISTEMA]]*BASE_CONCILI12[[#This Row],[CUSTO MP (UN)]]),0)</f>
        <v>0</v>
      </c>
      <c r="Q237" s="46" t="str">
        <f>IFERROR(VLOOKUP(BASE_CONCILI12[[#This Row],[CÓD. 
SAIB]],BASE_DIFERENÇA[],4,0),"0")</f>
        <v>0</v>
      </c>
      <c r="R237" s="75" t="e">
        <f>BASE_CONCILI12[[#This Row],[30/jun]]-BASE_CONCILI12[[#This Row],[SISTEMA]]</f>
        <v>#REF!</v>
      </c>
      <c r="S237" s="47" t="str">
        <f>IFERROR(BASE_CONCILI12[[#This Row],[DIFERENÇA ANTERIOR]]-BASE_CONCILI12[[#This Row],[DIFERENÇA ATUAL]],"-")</f>
        <v>-</v>
      </c>
      <c r="T237" s="48" t="e">
        <f>VLOOKUP(BASE_CONCILI12[[#This Row],[CÓD. 
SAIB]],CUSTO!#REF!,3,0)</f>
        <v>#REF!</v>
      </c>
      <c r="U237" s="48">
        <f>IFERROR(SUM(BASE_CONCILI12[[#This Row],[DIFERENÇA ATUAL]]*BASE_CONCILI12[[#This Row],[CUSTO MP (UN)]]),0)</f>
        <v>0</v>
      </c>
      <c r="V237" s="86" t="str">
        <f>IFERROR(BASE_CONCILI12[[#This Row],[30/jun]]/BASE_CONCILI12[[#This Row],[SISTEMA]],"")</f>
        <v/>
      </c>
      <c r="W237" s="48" t="str">
        <f>IFERROR(BASE_CONCILI12[[#This Row],[DIFERENÇA MÊS]]*BASE_CONCILI12[[#This Row],[CUSTO MP (UN)]],"-")</f>
        <v>-</v>
      </c>
      <c r="X237" s="49" t="s">
        <v>490</v>
      </c>
    </row>
    <row r="238" spans="1:24" x14ac:dyDescent="0.25">
      <c r="A238" s="72">
        <v>32723</v>
      </c>
      <c r="B238" s="72"/>
      <c r="C238" s="2" t="s">
        <v>502</v>
      </c>
      <c r="D238" s="37" t="s">
        <v>111</v>
      </c>
      <c r="E238" s="26" t="e">
        <f>VLOOKUP(BASE_CONCILI12[[#This Row],[CÓD. 
SAIB]],CONT_ANTE!A:D,4,0)</f>
        <v>#N/A</v>
      </c>
      <c r="F238" s="26" t="e">
        <f>SUMIF(#REF!,BASE_CONCILI12[[#This Row],[CÓD. 
SAIB]],#REF!)</f>
        <v>#REF!</v>
      </c>
      <c r="G238" s="26" t="e">
        <f>SUMIF(#REF!,BASE_CONCILI12[[#This Row],[CÓD. 
SAIB]],#REF!)</f>
        <v>#REF!</v>
      </c>
      <c r="H238" s="26" t="e">
        <f>BASE_CONCILI12[[#This Row],[CONSUMO REAL]]-BASE_CONCILI12[[#This Row],[CONSUMO TEORICO]]</f>
        <v>#REF!</v>
      </c>
      <c r="I238" s="26" t="e">
        <f>SUMIF(#REF!,BASE_CONCILI12[[#This Row],[CÓD. 
SAIB]],#REF!)</f>
        <v>#REF!</v>
      </c>
      <c r="J238" s="26" t="e">
        <f>SUMIF(#REF!,BASE_CONCILI12[[#This Row],[CÓD. 
SAIB]],#REF!)</f>
        <v>#REF!</v>
      </c>
      <c r="K238" s="26" t="e">
        <f>BASE_CONCILI12[[#This Row],[30/mai]]+BASE_CONCILI12[[#This Row],[RECEBIMENTO]]-BASE_CONCILI12[[#This Row],[TRANSFERÊNCIA]]-BASE_CONCILI12[[#This Row],[CONSUMO REAL]]</f>
        <v>#N/A</v>
      </c>
      <c r="L238" s="7">
        <f>IFERROR(VLOOKUP(BASE_CONCILI12[[#This Row],[CÓD. 
SAIB]],BASE_CONTAG[[LAVRE]:[CONTAGEM FINAL]],7,0),0)</f>
        <v>42726</v>
      </c>
      <c r="M238" s="7">
        <f>IFERROR(SUM(BASE_CONCILI12[[#This Row],[30/jun]]*BASE_CONCILI12[[#This Row],[CUSTO MP (UN)]]),0)</f>
        <v>0</v>
      </c>
      <c r="N238" s="7">
        <f>IFERROR(VLOOKUP(BASE_CONCILI12[[#This Row],[CÓD. 
SAIB]],BASE_CONTAG[],5,0),"")</f>
        <v>42726</v>
      </c>
      <c r="O238" s="7" t="e">
        <f>SUMIF(SISTEMA!#REF!,BASE_CONCILI12[[#This Row],[CÓD. 
SAIB]],SISTEMA!#REF!)</f>
        <v>#REF!</v>
      </c>
      <c r="P238" s="30">
        <f>IFERROR(SUM(BASE_CONCILI12[[#This Row],[SISTEMA]]*BASE_CONCILI12[[#This Row],[CUSTO MP (UN)]]),0)</f>
        <v>0</v>
      </c>
      <c r="Q238" s="46" t="str">
        <f>IFERROR(VLOOKUP(BASE_CONCILI12[[#This Row],[CÓD. 
SAIB]],BASE_DIFERENÇA[],4,0),"0")</f>
        <v>0</v>
      </c>
      <c r="R238" s="85" t="e">
        <f>BASE_CONCILI12[[#This Row],[30/jun]]-BASE_CONCILI12[[#This Row],[SISTEMA]]</f>
        <v>#REF!</v>
      </c>
      <c r="S238" s="47" t="str">
        <f>IFERROR(BASE_CONCILI12[[#This Row],[DIFERENÇA ANTERIOR]]-BASE_CONCILI12[[#This Row],[DIFERENÇA ATUAL]],"-")</f>
        <v>-</v>
      </c>
      <c r="T238" s="48" t="e">
        <f>VLOOKUP(BASE_CONCILI12[[#This Row],[CÓD. 
SAIB]],CUSTO!#REF!,3,0)</f>
        <v>#REF!</v>
      </c>
      <c r="U238" s="48">
        <f>IFERROR(SUM(BASE_CONCILI12[[#This Row],[DIFERENÇA ATUAL]]*BASE_CONCILI12[[#This Row],[CUSTO MP (UN)]]),0)</f>
        <v>0</v>
      </c>
      <c r="V238" s="92" t="str">
        <f>IFERROR(BASE_CONCILI12[[#This Row],[30/jun]]/BASE_CONCILI12[[#This Row],[SISTEMA]],"")</f>
        <v/>
      </c>
      <c r="W238" s="48" t="str">
        <f>IFERROR(BASE_CONCILI12[[#This Row],[DIFERENÇA MÊS]]*BASE_CONCILI12[[#This Row],[CUSTO MP (UN)]],"-")</f>
        <v>-</v>
      </c>
      <c r="X238" s="49" t="s">
        <v>490</v>
      </c>
    </row>
    <row r="239" spans="1:24" x14ac:dyDescent="0.25">
      <c r="A239" s="72">
        <v>31708</v>
      </c>
      <c r="B239" s="72"/>
      <c r="C239" s="2" t="s">
        <v>46</v>
      </c>
      <c r="D239" s="37" t="s">
        <v>111</v>
      </c>
      <c r="E239" s="26" t="e">
        <f>VLOOKUP(BASE_CONCILI12[[#This Row],[CÓD. 
SAIB]],CONT_ANTE!A:D,4,0)</f>
        <v>#N/A</v>
      </c>
      <c r="F239" s="26" t="e">
        <f>SUMIF(#REF!,BASE_CONCILI12[[#This Row],[CÓD. 
SAIB]],#REF!)</f>
        <v>#REF!</v>
      </c>
      <c r="G239" s="26" t="e">
        <f>SUMIF(#REF!,BASE_CONCILI12[[#This Row],[CÓD. 
SAIB]],#REF!)</f>
        <v>#REF!</v>
      </c>
      <c r="H239" s="26" t="e">
        <f>BASE_CONCILI12[[#This Row],[CONSUMO REAL]]-BASE_CONCILI12[[#This Row],[CONSUMO TEORICO]]</f>
        <v>#REF!</v>
      </c>
      <c r="I239" s="26" t="e">
        <f>SUMIF(#REF!,BASE_CONCILI12[[#This Row],[CÓD. 
SAIB]],#REF!)</f>
        <v>#REF!</v>
      </c>
      <c r="J239" s="26" t="e">
        <f>SUMIF(#REF!,BASE_CONCILI12[[#This Row],[CÓD. 
SAIB]],#REF!)</f>
        <v>#REF!</v>
      </c>
      <c r="K239" s="26" t="e">
        <f>BASE_CONCILI12[[#This Row],[30/mai]]+BASE_CONCILI12[[#This Row],[RECEBIMENTO]]-BASE_CONCILI12[[#This Row],[TRANSFERÊNCIA]]-BASE_CONCILI12[[#This Row],[CONSUMO REAL]]</f>
        <v>#N/A</v>
      </c>
      <c r="L239" s="7">
        <f>IFERROR(VLOOKUP(BASE_CONCILI12[[#This Row],[CÓD. 
SAIB]],BASE_CONTAG[[LAVRE]:[CONTAGEM FINAL]],7,0),0)</f>
        <v>57000</v>
      </c>
      <c r="M239" s="7">
        <f>IFERROR(SUM(BASE_CONCILI12[[#This Row],[30/jun]]*BASE_CONCILI12[[#This Row],[CUSTO MP (UN)]]),0)</f>
        <v>0</v>
      </c>
      <c r="N239" s="7">
        <f>IFERROR(VLOOKUP(BASE_CONCILI12[[#This Row],[CÓD. 
SAIB]],BASE_CONTAG[],5,0),"")</f>
        <v>57000</v>
      </c>
      <c r="O239" s="7" t="e">
        <f>SUMIF(SISTEMA!#REF!,BASE_CONCILI12[[#This Row],[CÓD. 
SAIB]],SISTEMA!#REF!)</f>
        <v>#REF!</v>
      </c>
      <c r="P239" s="30">
        <f>IFERROR(SUM(BASE_CONCILI12[[#This Row],[SISTEMA]]*BASE_CONCILI12[[#This Row],[CUSTO MP (UN)]]),0)</f>
        <v>0</v>
      </c>
      <c r="Q239" s="46" t="str">
        <f>IFERROR(VLOOKUP(BASE_CONCILI12[[#This Row],[CÓD. 
SAIB]],BASE_DIFERENÇA[],4,0),"0")</f>
        <v>0</v>
      </c>
      <c r="R239" s="75" t="e">
        <f>BASE_CONCILI12[[#This Row],[30/jun]]-BASE_CONCILI12[[#This Row],[SISTEMA]]</f>
        <v>#REF!</v>
      </c>
      <c r="S239" s="47" t="str">
        <f>IFERROR(BASE_CONCILI12[[#This Row],[DIFERENÇA ANTERIOR]]-BASE_CONCILI12[[#This Row],[DIFERENÇA ATUAL]],"-")</f>
        <v>-</v>
      </c>
      <c r="T239" s="48" t="e">
        <f>VLOOKUP(BASE_CONCILI12[[#This Row],[CÓD. 
SAIB]],CUSTO!#REF!,3,0)</f>
        <v>#REF!</v>
      </c>
      <c r="U239" s="48">
        <f>IFERROR(SUM(BASE_CONCILI12[[#This Row],[DIFERENÇA ATUAL]]*BASE_CONCILI12[[#This Row],[CUSTO MP (UN)]]),0)</f>
        <v>0</v>
      </c>
      <c r="V239" s="86" t="str">
        <f>IFERROR(BASE_CONCILI12[[#This Row],[30/jun]]/BASE_CONCILI12[[#This Row],[SISTEMA]],"")</f>
        <v/>
      </c>
      <c r="W239" s="48" t="str">
        <f>IFERROR(BASE_CONCILI12[[#This Row],[DIFERENÇA MÊS]]*BASE_CONCILI12[[#This Row],[CUSTO MP (UN)]],"-")</f>
        <v>-</v>
      </c>
      <c r="X239" s="49" t="s">
        <v>490</v>
      </c>
    </row>
    <row r="240" spans="1:24" x14ac:dyDescent="0.25">
      <c r="A240" s="72">
        <v>31325</v>
      </c>
      <c r="B240" s="72"/>
      <c r="C240" s="2" t="s">
        <v>160</v>
      </c>
      <c r="D240" s="37" t="s">
        <v>111</v>
      </c>
      <c r="E240" s="26" t="e">
        <f>VLOOKUP(BASE_CONCILI12[[#This Row],[CÓD. 
SAIB]],CONT_ANTE!A:D,4,0)</f>
        <v>#N/A</v>
      </c>
      <c r="F240" s="26" t="e">
        <f>SUMIF(#REF!,BASE_CONCILI12[[#This Row],[CÓD. 
SAIB]],#REF!)</f>
        <v>#REF!</v>
      </c>
      <c r="G240" s="26" t="e">
        <f>SUMIF(#REF!,BASE_CONCILI12[[#This Row],[CÓD. 
SAIB]],#REF!)</f>
        <v>#REF!</v>
      </c>
      <c r="H240" s="26" t="e">
        <f>BASE_CONCILI12[[#This Row],[CONSUMO REAL]]-BASE_CONCILI12[[#This Row],[CONSUMO TEORICO]]</f>
        <v>#REF!</v>
      </c>
      <c r="I240" s="26" t="e">
        <f>SUMIF(#REF!,BASE_CONCILI12[[#This Row],[CÓD. 
SAIB]],#REF!)</f>
        <v>#REF!</v>
      </c>
      <c r="J240" s="26" t="e">
        <f>SUMIF(#REF!,BASE_CONCILI12[[#This Row],[CÓD. 
SAIB]],#REF!)</f>
        <v>#REF!</v>
      </c>
      <c r="K240" s="26" t="e">
        <f>BASE_CONCILI12[[#This Row],[30/mai]]+BASE_CONCILI12[[#This Row],[RECEBIMENTO]]-BASE_CONCILI12[[#This Row],[TRANSFERÊNCIA]]-BASE_CONCILI12[[#This Row],[CONSUMO REAL]]</f>
        <v>#N/A</v>
      </c>
      <c r="L240" s="7">
        <f>IFERROR(VLOOKUP(BASE_CONCILI12[[#This Row],[CÓD. 
SAIB]],BASE_CONTAG[[LAVRE]:[CONTAGEM FINAL]],7,0),0)</f>
        <v>164353</v>
      </c>
      <c r="M240" s="7">
        <f>IFERROR(SUM(BASE_CONCILI12[[#This Row],[30/jun]]*BASE_CONCILI12[[#This Row],[CUSTO MP (UN)]]),0)</f>
        <v>0</v>
      </c>
      <c r="N240" s="7">
        <f>IFERROR(VLOOKUP(BASE_CONCILI12[[#This Row],[CÓD. 
SAIB]],BASE_CONTAG[],5,0),"")</f>
        <v>158053</v>
      </c>
      <c r="O240" s="7" t="e">
        <f>SUMIF(SISTEMA!#REF!,BASE_CONCILI12[[#This Row],[CÓD. 
SAIB]],SISTEMA!#REF!)</f>
        <v>#REF!</v>
      </c>
      <c r="P240" s="30">
        <f>IFERROR(SUM(BASE_CONCILI12[[#This Row],[SISTEMA]]*BASE_CONCILI12[[#This Row],[CUSTO MP (UN)]]),0)</f>
        <v>0</v>
      </c>
      <c r="Q240" s="46" t="str">
        <f>IFERROR(VLOOKUP(BASE_CONCILI12[[#This Row],[CÓD. 
SAIB]],BASE_DIFERENÇA[],4,0),"0")</f>
        <v>0</v>
      </c>
      <c r="R240" s="75" t="e">
        <f>BASE_CONCILI12[[#This Row],[30/jun]]-BASE_CONCILI12[[#This Row],[SISTEMA]]</f>
        <v>#REF!</v>
      </c>
      <c r="S240" s="47" t="str">
        <f>IFERROR(BASE_CONCILI12[[#This Row],[DIFERENÇA ANTERIOR]]-BASE_CONCILI12[[#This Row],[DIFERENÇA ATUAL]],"-")</f>
        <v>-</v>
      </c>
      <c r="T240" s="48" t="e">
        <f>VLOOKUP(BASE_CONCILI12[[#This Row],[CÓD. 
SAIB]],CUSTO!#REF!,3,0)</f>
        <v>#REF!</v>
      </c>
      <c r="U240" s="48">
        <f>IFERROR(SUM(BASE_CONCILI12[[#This Row],[DIFERENÇA ATUAL]]*BASE_CONCILI12[[#This Row],[CUSTO MP (UN)]]),0)</f>
        <v>0</v>
      </c>
      <c r="V240" s="86" t="str">
        <f>IFERROR(BASE_CONCILI12[[#This Row],[30/jun]]/BASE_CONCILI12[[#This Row],[SISTEMA]],"")</f>
        <v/>
      </c>
      <c r="W240" s="48" t="str">
        <f>IFERROR(BASE_CONCILI12[[#This Row],[DIFERENÇA MÊS]]*BASE_CONCILI12[[#This Row],[CUSTO MP (UN)]],"-")</f>
        <v>-</v>
      </c>
      <c r="X240" s="49" t="s">
        <v>490</v>
      </c>
    </row>
    <row r="241" spans="1:24" x14ac:dyDescent="0.25">
      <c r="A241" s="72">
        <v>32724</v>
      </c>
      <c r="B241" s="72"/>
      <c r="C241" s="2" t="s">
        <v>503</v>
      </c>
      <c r="D241" s="37" t="s">
        <v>111</v>
      </c>
      <c r="E241" s="26" t="e">
        <f>VLOOKUP(BASE_CONCILI12[[#This Row],[CÓD. 
SAIB]],CONT_ANTE!A:D,4,0)</f>
        <v>#N/A</v>
      </c>
      <c r="F241" s="26" t="e">
        <f>SUMIF(#REF!,BASE_CONCILI12[[#This Row],[CÓD. 
SAIB]],#REF!)</f>
        <v>#REF!</v>
      </c>
      <c r="G241" s="26" t="e">
        <f>SUMIF(#REF!,BASE_CONCILI12[[#This Row],[CÓD. 
SAIB]],#REF!)</f>
        <v>#REF!</v>
      </c>
      <c r="H241" s="26" t="e">
        <f>BASE_CONCILI12[[#This Row],[CONSUMO REAL]]-BASE_CONCILI12[[#This Row],[CONSUMO TEORICO]]</f>
        <v>#REF!</v>
      </c>
      <c r="I241" s="26" t="e">
        <f>SUMIF(#REF!,BASE_CONCILI12[[#This Row],[CÓD. 
SAIB]],#REF!)</f>
        <v>#REF!</v>
      </c>
      <c r="J241" s="26" t="e">
        <f>SUMIF(#REF!,BASE_CONCILI12[[#This Row],[CÓD. 
SAIB]],#REF!)</f>
        <v>#REF!</v>
      </c>
      <c r="K241" s="26" t="e">
        <f>BASE_CONCILI12[[#This Row],[30/mai]]+BASE_CONCILI12[[#This Row],[RECEBIMENTO]]-BASE_CONCILI12[[#This Row],[TRANSFERÊNCIA]]-BASE_CONCILI12[[#This Row],[CONSUMO REAL]]</f>
        <v>#N/A</v>
      </c>
      <c r="L241" s="7">
        <f>IFERROR(VLOOKUP(BASE_CONCILI12[[#This Row],[CÓD. 
SAIB]],BASE_CONTAG[[LAVRE]:[CONTAGEM FINAL]],7,0),0)</f>
        <v>180</v>
      </c>
      <c r="M241" s="7">
        <f>IFERROR(SUM(BASE_CONCILI12[[#This Row],[30/jun]]*BASE_CONCILI12[[#This Row],[CUSTO MP (UN)]]),0)</f>
        <v>0</v>
      </c>
      <c r="N241" s="7">
        <f>IFERROR(VLOOKUP(BASE_CONCILI12[[#This Row],[CÓD. 
SAIB]],BASE_CONTAG[],5,0),"")</f>
        <v>180</v>
      </c>
      <c r="O241" s="7" t="e">
        <f>SUMIF(SISTEMA!#REF!,BASE_CONCILI12[[#This Row],[CÓD. 
SAIB]],SISTEMA!#REF!)</f>
        <v>#REF!</v>
      </c>
      <c r="P241" s="30">
        <f>IFERROR(SUM(BASE_CONCILI12[[#This Row],[SISTEMA]]*BASE_CONCILI12[[#This Row],[CUSTO MP (UN)]]),0)</f>
        <v>0</v>
      </c>
      <c r="Q241" s="46" t="str">
        <f>IFERROR(VLOOKUP(BASE_CONCILI12[[#This Row],[CÓD. 
SAIB]],BASE_DIFERENÇA[],4,0),"0")</f>
        <v>0</v>
      </c>
      <c r="R241" s="85" t="e">
        <f>BASE_CONCILI12[[#This Row],[30/jun]]-BASE_CONCILI12[[#This Row],[SISTEMA]]</f>
        <v>#REF!</v>
      </c>
      <c r="S241" s="47" t="str">
        <f>IFERROR(BASE_CONCILI12[[#This Row],[DIFERENÇA ANTERIOR]]-BASE_CONCILI12[[#This Row],[DIFERENÇA ATUAL]],"-")</f>
        <v>-</v>
      </c>
      <c r="T241" s="48" t="e">
        <f>VLOOKUP(BASE_CONCILI12[[#This Row],[CÓD. 
SAIB]],CUSTO!#REF!,3,0)</f>
        <v>#REF!</v>
      </c>
      <c r="U241" s="48">
        <f>IFERROR(SUM(BASE_CONCILI12[[#This Row],[DIFERENÇA ATUAL]]*BASE_CONCILI12[[#This Row],[CUSTO MP (UN)]]),0)</f>
        <v>0</v>
      </c>
      <c r="V241" s="92" t="str">
        <f>IFERROR(BASE_CONCILI12[[#This Row],[30/jun]]/BASE_CONCILI12[[#This Row],[SISTEMA]],"")</f>
        <v/>
      </c>
      <c r="W241" s="48" t="str">
        <f>IFERROR(BASE_CONCILI12[[#This Row],[DIFERENÇA MÊS]]*BASE_CONCILI12[[#This Row],[CUSTO MP (UN)]],"-")</f>
        <v>-</v>
      </c>
      <c r="X241" s="49" t="s">
        <v>490</v>
      </c>
    </row>
    <row r="242" spans="1:24" x14ac:dyDescent="0.25">
      <c r="A242" s="72">
        <v>30921</v>
      </c>
      <c r="B242" s="72"/>
      <c r="C242" s="2" t="s">
        <v>40</v>
      </c>
      <c r="D242" s="37" t="s">
        <v>111</v>
      </c>
      <c r="E242" s="26" t="e">
        <f>VLOOKUP(BASE_CONCILI12[[#This Row],[CÓD. 
SAIB]],CONT_ANTE!A:D,4,0)</f>
        <v>#N/A</v>
      </c>
      <c r="F242" s="26" t="e">
        <f>SUMIF(#REF!,BASE_CONCILI12[[#This Row],[CÓD. 
SAIB]],#REF!)</f>
        <v>#REF!</v>
      </c>
      <c r="G242" s="26" t="e">
        <f>SUMIF(#REF!,BASE_CONCILI12[[#This Row],[CÓD. 
SAIB]],#REF!)</f>
        <v>#REF!</v>
      </c>
      <c r="H242" s="26" t="e">
        <f>BASE_CONCILI12[[#This Row],[CONSUMO REAL]]-BASE_CONCILI12[[#This Row],[CONSUMO TEORICO]]</f>
        <v>#REF!</v>
      </c>
      <c r="I242" s="26" t="e">
        <f>SUMIF(#REF!,BASE_CONCILI12[[#This Row],[CÓD. 
SAIB]],#REF!)</f>
        <v>#REF!</v>
      </c>
      <c r="J242" s="26" t="e">
        <f>SUMIF(#REF!,BASE_CONCILI12[[#This Row],[CÓD. 
SAIB]],#REF!)</f>
        <v>#REF!</v>
      </c>
      <c r="K242" s="26" t="e">
        <f>BASE_CONCILI12[[#This Row],[30/mai]]+BASE_CONCILI12[[#This Row],[RECEBIMENTO]]-BASE_CONCILI12[[#This Row],[TRANSFERÊNCIA]]-BASE_CONCILI12[[#This Row],[CONSUMO REAL]]</f>
        <v>#N/A</v>
      </c>
      <c r="L242" s="7">
        <f>IFERROR(VLOOKUP(BASE_CONCILI12[[#This Row],[CÓD. 
SAIB]],BASE_CONTAG[[LAVRE]:[CONTAGEM FINAL]],7,0),0)</f>
        <v>61756</v>
      </c>
      <c r="M242" s="7">
        <f>IFERROR(SUM(BASE_CONCILI12[[#This Row],[30/jun]]*BASE_CONCILI12[[#This Row],[CUSTO MP (UN)]]),0)</f>
        <v>0</v>
      </c>
      <c r="N242" s="7">
        <f>IFERROR(VLOOKUP(BASE_CONCILI12[[#This Row],[CÓD. 
SAIB]],BASE_CONTAG[],5,0),"")</f>
        <v>61756</v>
      </c>
      <c r="O242" s="7" t="e">
        <f>SUMIF(SISTEMA!#REF!,BASE_CONCILI12[[#This Row],[CÓD. 
SAIB]],SISTEMA!#REF!)</f>
        <v>#REF!</v>
      </c>
      <c r="P242" s="30">
        <f>IFERROR(SUM(BASE_CONCILI12[[#This Row],[SISTEMA]]*BASE_CONCILI12[[#This Row],[CUSTO MP (UN)]]),0)</f>
        <v>0</v>
      </c>
      <c r="Q242" s="46" t="str">
        <f>IFERROR(VLOOKUP(BASE_CONCILI12[[#This Row],[CÓD. 
SAIB]],BASE_DIFERENÇA[],4,0),"0")</f>
        <v>0</v>
      </c>
      <c r="R242" s="75" t="e">
        <f>BASE_CONCILI12[[#This Row],[30/jun]]-BASE_CONCILI12[[#This Row],[SISTEMA]]</f>
        <v>#REF!</v>
      </c>
      <c r="S242" s="47" t="str">
        <f>IFERROR(BASE_CONCILI12[[#This Row],[DIFERENÇA ANTERIOR]]-BASE_CONCILI12[[#This Row],[DIFERENÇA ATUAL]],"-")</f>
        <v>-</v>
      </c>
      <c r="T242" s="48" t="e">
        <f>VLOOKUP(BASE_CONCILI12[[#This Row],[CÓD. 
SAIB]],CUSTO!#REF!,3,0)</f>
        <v>#REF!</v>
      </c>
      <c r="U242" s="48">
        <f>IFERROR(SUM(BASE_CONCILI12[[#This Row],[DIFERENÇA ATUAL]]*BASE_CONCILI12[[#This Row],[CUSTO MP (UN)]]),0)</f>
        <v>0</v>
      </c>
      <c r="V242" s="86" t="str">
        <f>IFERROR(BASE_CONCILI12[[#This Row],[30/jun]]/BASE_CONCILI12[[#This Row],[SISTEMA]],"")</f>
        <v/>
      </c>
      <c r="W242" s="48" t="str">
        <f>IFERROR(BASE_CONCILI12[[#This Row],[DIFERENÇA MÊS]]*BASE_CONCILI12[[#This Row],[CUSTO MP (UN)]],"-")</f>
        <v>-</v>
      </c>
      <c r="X242" s="49" t="s">
        <v>490</v>
      </c>
    </row>
    <row r="243" spans="1:24" x14ac:dyDescent="0.25">
      <c r="A243" s="72">
        <v>30514</v>
      </c>
      <c r="B243" s="72"/>
      <c r="C243" s="2" t="s">
        <v>37</v>
      </c>
      <c r="D243" s="37" t="s">
        <v>111</v>
      </c>
      <c r="E243" s="26" t="e">
        <f>VLOOKUP(BASE_CONCILI12[[#This Row],[CÓD. 
SAIB]],CONT_ANTE!A:D,4,0)</f>
        <v>#N/A</v>
      </c>
      <c r="F243" s="26" t="e">
        <f>SUMIF(#REF!,BASE_CONCILI12[[#This Row],[CÓD. 
SAIB]],#REF!)</f>
        <v>#REF!</v>
      </c>
      <c r="G243" s="26" t="e">
        <f>SUMIF(#REF!,BASE_CONCILI12[[#This Row],[CÓD. 
SAIB]],#REF!)</f>
        <v>#REF!</v>
      </c>
      <c r="H243" s="26" t="e">
        <f>BASE_CONCILI12[[#This Row],[CONSUMO REAL]]-BASE_CONCILI12[[#This Row],[CONSUMO TEORICO]]</f>
        <v>#REF!</v>
      </c>
      <c r="I243" s="26" t="e">
        <f>SUMIF(#REF!,BASE_CONCILI12[[#This Row],[CÓD. 
SAIB]],#REF!)</f>
        <v>#REF!</v>
      </c>
      <c r="J243" s="26" t="e">
        <f>SUMIF(#REF!,BASE_CONCILI12[[#This Row],[CÓD. 
SAIB]],#REF!)</f>
        <v>#REF!</v>
      </c>
      <c r="K243" s="26" t="e">
        <f>BASE_CONCILI12[[#This Row],[30/mai]]+BASE_CONCILI12[[#This Row],[RECEBIMENTO]]-BASE_CONCILI12[[#This Row],[TRANSFERÊNCIA]]-BASE_CONCILI12[[#This Row],[CONSUMO REAL]]</f>
        <v>#N/A</v>
      </c>
      <c r="L243" s="7">
        <f>IFERROR(VLOOKUP(BASE_CONCILI12[[#This Row],[CÓD. 
SAIB]],BASE_CONTAG[[LAVRE]:[CONTAGEM FINAL]],7,0),0)</f>
        <v>0</v>
      </c>
      <c r="M243" s="7">
        <f>IFERROR(SUM(BASE_CONCILI12[[#This Row],[30/jun]]*BASE_CONCILI12[[#This Row],[CUSTO MP (UN)]]),0)</f>
        <v>0</v>
      </c>
      <c r="N243" s="7">
        <f>IFERROR(VLOOKUP(BASE_CONCILI12[[#This Row],[CÓD. 
SAIB]],BASE_CONTAG[],5,0),"")</f>
        <v>0</v>
      </c>
      <c r="O243" s="7" t="e">
        <f>SUMIF(SISTEMA!#REF!,BASE_CONCILI12[[#This Row],[CÓD. 
SAIB]],SISTEMA!#REF!)</f>
        <v>#REF!</v>
      </c>
      <c r="P243" s="30">
        <f>IFERROR(SUM(BASE_CONCILI12[[#This Row],[SISTEMA]]*BASE_CONCILI12[[#This Row],[CUSTO MP (UN)]]),0)</f>
        <v>0</v>
      </c>
      <c r="Q243" s="46" t="str">
        <f>IFERROR(VLOOKUP(BASE_CONCILI12[[#This Row],[CÓD. 
SAIB]],BASE_DIFERENÇA[],4,0),"0")</f>
        <v>0</v>
      </c>
      <c r="R243" s="75" t="e">
        <f>BASE_CONCILI12[[#This Row],[30/jun]]-BASE_CONCILI12[[#This Row],[SISTEMA]]</f>
        <v>#REF!</v>
      </c>
      <c r="S243" s="47" t="str">
        <f>IFERROR(BASE_CONCILI12[[#This Row],[DIFERENÇA ANTERIOR]]-BASE_CONCILI12[[#This Row],[DIFERENÇA ATUAL]],"-")</f>
        <v>-</v>
      </c>
      <c r="T243" s="48" t="e">
        <f>VLOOKUP(BASE_CONCILI12[[#This Row],[CÓD. 
SAIB]],CUSTO!#REF!,3,0)</f>
        <v>#REF!</v>
      </c>
      <c r="U243" s="48">
        <f>IFERROR(SUM(BASE_CONCILI12[[#This Row],[DIFERENÇA ATUAL]]*BASE_CONCILI12[[#This Row],[CUSTO MP (UN)]]),0)</f>
        <v>0</v>
      </c>
      <c r="V243" s="86" t="str">
        <f>IFERROR(BASE_CONCILI12[[#This Row],[30/jun]]/BASE_CONCILI12[[#This Row],[SISTEMA]],"")</f>
        <v/>
      </c>
      <c r="W243" s="48" t="str">
        <f>IFERROR(BASE_CONCILI12[[#This Row],[DIFERENÇA MÊS]]*BASE_CONCILI12[[#This Row],[CUSTO MP (UN)]],"-")</f>
        <v>-</v>
      </c>
      <c r="X243" s="49" t="s">
        <v>490</v>
      </c>
    </row>
    <row r="244" spans="1:24" x14ac:dyDescent="0.25">
      <c r="A244" s="72">
        <v>32268</v>
      </c>
      <c r="B244" s="72"/>
      <c r="C244" s="2" t="s">
        <v>362</v>
      </c>
      <c r="D244" s="37" t="s">
        <v>111</v>
      </c>
      <c r="E244" s="53" t="e">
        <f>VLOOKUP(BASE_CONCILI12[[#This Row],[CÓD. 
SAIB]],CONT_ANTE!A:D,4,0)</f>
        <v>#N/A</v>
      </c>
      <c r="F244" s="53" t="e">
        <f>SUMIF(#REF!,BASE_CONCILI12[[#This Row],[CÓD. 
SAIB]],#REF!)</f>
        <v>#REF!</v>
      </c>
      <c r="G244" s="53" t="e">
        <f>SUMIF(#REF!,BASE_CONCILI12[[#This Row],[CÓD. 
SAIB]],#REF!)</f>
        <v>#REF!</v>
      </c>
      <c r="H244" s="53" t="e">
        <f>BASE_CONCILI12[[#This Row],[CONSUMO REAL]]-BASE_CONCILI12[[#This Row],[CONSUMO TEORICO]]</f>
        <v>#REF!</v>
      </c>
      <c r="I244" s="53" t="e">
        <f>SUMIF(#REF!,BASE_CONCILI12[[#This Row],[CÓD. 
SAIB]],#REF!)</f>
        <v>#REF!</v>
      </c>
      <c r="J244" s="53" t="e">
        <f>SUMIF(#REF!,BASE_CONCILI12[[#This Row],[CÓD. 
SAIB]],#REF!)</f>
        <v>#REF!</v>
      </c>
      <c r="K244" s="53" t="e">
        <f>BASE_CONCILI12[[#This Row],[30/mai]]+BASE_CONCILI12[[#This Row],[RECEBIMENTO]]-BASE_CONCILI12[[#This Row],[TRANSFERÊNCIA]]-BASE_CONCILI12[[#This Row],[CONSUMO REAL]]</f>
        <v>#N/A</v>
      </c>
      <c r="L244" s="54">
        <f>IFERROR(VLOOKUP(BASE_CONCILI12[[#This Row],[CÓD. 
SAIB]],BASE_CONTAG[[LAVRE]:[CONTAGEM FINAL]],7,0),0)</f>
        <v>107000</v>
      </c>
      <c r="M244" s="54">
        <f>IFERROR(SUM(BASE_CONCILI12[[#This Row],[30/jun]]*BASE_CONCILI12[[#This Row],[CUSTO MP (UN)]]),0)</f>
        <v>0</v>
      </c>
      <c r="N244" s="54">
        <f>IFERROR(VLOOKUP(BASE_CONCILI12[[#This Row],[CÓD. 
SAIB]],BASE_CONTAG[],5,0),"")</f>
        <v>107000</v>
      </c>
      <c r="O244" s="54" t="e">
        <f>SUMIF(SISTEMA!#REF!,BASE_CONCILI12[[#This Row],[CÓD. 
SAIB]],SISTEMA!#REF!)</f>
        <v>#REF!</v>
      </c>
      <c r="P244" s="56">
        <f>IFERROR(SUM(BASE_CONCILI12[[#This Row],[SISTEMA]]*BASE_CONCILI12[[#This Row],[CUSTO MP (UN)]]),0)</f>
        <v>0</v>
      </c>
      <c r="Q244" s="46" t="str">
        <f>IFERROR(VLOOKUP(BASE_CONCILI12[[#This Row],[CÓD. 
SAIB]],BASE_DIFERENÇA[],4,0),"0")</f>
        <v>0</v>
      </c>
      <c r="R244" s="76" t="e">
        <f>BASE_CONCILI12[[#This Row],[30/jun]]-BASE_CONCILI12[[#This Row],[SISTEMA]]</f>
        <v>#REF!</v>
      </c>
      <c r="S244" s="47" t="str">
        <f>IFERROR(BASE_CONCILI12[[#This Row],[DIFERENÇA ANTERIOR]]-BASE_CONCILI12[[#This Row],[DIFERENÇA ATUAL]],"-")</f>
        <v>-</v>
      </c>
      <c r="T244" s="57" t="e">
        <f>VLOOKUP(BASE_CONCILI12[[#This Row],[CÓD. 
SAIB]],CUSTO!#REF!,3,0)</f>
        <v>#REF!</v>
      </c>
      <c r="U244" s="57">
        <f>IFERROR(SUM(BASE_CONCILI12[[#This Row],[DIFERENÇA ATUAL]]*BASE_CONCILI12[[#This Row],[CUSTO MP (UN)]]),0)</f>
        <v>0</v>
      </c>
      <c r="V244" s="89" t="str">
        <f>IFERROR(BASE_CONCILI12[[#This Row],[30/jun]]/BASE_CONCILI12[[#This Row],[SISTEMA]],"")</f>
        <v/>
      </c>
      <c r="W244" s="48" t="str">
        <f>IFERROR(BASE_CONCILI12[[#This Row],[DIFERENÇA MÊS]]*BASE_CONCILI12[[#This Row],[CUSTO MP (UN)]],"-")</f>
        <v>-</v>
      </c>
      <c r="X244" s="49" t="s">
        <v>490</v>
      </c>
    </row>
    <row r="245" spans="1:24" x14ac:dyDescent="0.25">
      <c r="A245" s="72">
        <v>31583</v>
      </c>
      <c r="B245" s="72"/>
      <c r="C245" s="2" t="s">
        <v>161</v>
      </c>
      <c r="D245" s="37" t="s">
        <v>111</v>
      </c>
      <c r="E245" s="53" t="e">
        <f>VLOOKUP(BASE_CONCILI12[[#This Row],[CÓD. 
SAIB]],CONT_ANTE!A:D,4,0)</f>
        <v>#N/A</v>
      </c>
      <c r="F245" s="53" t="e">
        <f>SUMIF(#REF!,BASE_CONCILI12[[#This Row],[CÓD. 
SAIB]],#REF!)</f>
        <v>#REF!</v>
      </c>
      <c r="G245" s="53" t="e">
        <f>SUMIF(#REF!,BASE_CONCILI12[[#This Row],[CÓD. 
SAIB]],#REF!)</f>
        <v>#REF!</v>
      </c>
      <c r="H245" s="53" t="e">
        <f>BASE_CONCILI12[[#This Row],[CONSUMO REAL]]-BASE_CONCILI12[[#This Row],[CONSUMO TEORICO]]</f>
        <v>#REF!</v>
      </c>
      <c r="I245" s="53" t="e">
        <f>SUMIF(#REF!,BASE_CONCILI12[[#This Row],[CÓD. 
SAIB]],#REF!)</f>
        <v>#REF!</v>
      </c>
      <c r="J245" s="53" t="e">
        <f>SUMIF(#REF!,BASE_CONCILI12[[#This Row],[CÓD. 
SAIB]],#REF!)</f>
        <v>#REF!</v>
      </c>
      <c r="K245" s="53" t="e">
        <f>BASE_CONCILI12[[#This Row],[30/mai]]+BASE_CONCILI12[[#This Row],[RECEBIMENTO]]-BASE_CONCILI12[[#This Row],[TRANSFERÊNCIA]]-BASE_CONCILI12[[#This Row],[CONSUMO REAL]]</f>
        <v>#N/A</v>
      </c>
      <c r="L245" s="54">
        <f>IFERROR(VLOOKUP(BASE_CONCILI12[[#This Row],[CÓD. 
SAIB]],BASE_CONTAG[[LAVRE]:[CONTAGEM FINAL]],7,0),0)</f>
        <v>107000</v>
      </c>
      <c r="M245" s="54">
        <f>IFERROR(SUM(BASE_CONCILI12[[#This Row],[30/jun]]*BASE_CONCILI12[[#This Row],[CUSTO MP (UN)]]),0)</f>
        <v>0</v>
      </c>
      <c r="N245" s="54">
        <f>IFERROR(VLOOKUP(BASE_CONCILI12[[#This Row],[CÓD. 
SAIB]],BASE_CONTAG[],5,0),"")</f>
        <v>107000</v>
      </c>
      <c r="O245" s="54" t="e">
        <f>SUMIF(SISTEMA!#REF!,BASE_CONCILI12[[#This Row],[CÓD. 
SAIB]],SISTEMA!#REF!)</f>
        <v>#REF!</v>
      </c>
      <c r="P245" s="56">
        <f>IFERROR(SUM(BASE_CONCILI12[[#This Row],[SISTEMA]]*BASE_CONCILI12[[#This Row],[CUSTO MP (UN)]]),0)</f>
        <v>0</v>
      </c>
      <c r="Q245" s="46" t="str">
        <f>IFERROR(VLOOKUP(BASE_CONCILI12[[#This Row],[CÓD. 
SAIB]],BASE_DIFERENÇA[],4,0),"0")</f>
        <v>0</v>
      </c>
      <c r="R245" s="76" t="e">
        <f>BASE_CONCILI12[[#This Row],[30/jun]]-BASE_CONCILI12[[#This Row],[SISTEMA]]</f>
        <v>#REF!</v>
      </c>
      <c r="S245" s="47" t="str">
        <f>IFERROR(BASE_CONCILI12[[#This Row],[DIFERENÇA ANTERIOR]]-BASE_CONCILI12[[#This Row],[DIFERENÇA ATUAL]],"-")</f>
        <v>-</v>
      </c>
      <c r="T245" s="57" t="e">
        <f>VLOOKUP(BASE_CONCILI12[[#This Row],[CÓD. 
SAIB]],CUSTO!#REF!,3,0)</f>
        <v>#REF!</v>
      </c>
      <c r="U245" s="57">
        <f>IFERROR(SUM(BASE_CONCILI12[[#This Row],[DIFERENÇA ATUAL]]*BASE_CONCILI12[[#This Row],[CUSTO MP (UN)]]),0)</f>
        <v>0</v>
      </c>
      <c r="V245" s="89" t="str">
        <f>IFERROR(BASE_CONCILI12[[#This Row],[30/jun]]/BASE_CONCILI12[[#This Row],[SISTEMA]],"")</f>
        <v/>
      </c>
      <c r="W245" s="48" t="str">
        <f>IFERROR(BASE_CONCILI12[[#This Row],[DIFERENÇA MÊS]]*BASE_CONCILI12[[#This Row],[CUSTO MP (UN)]],"-")</f>
        <v>-</v>
      </c>
      <c r="X245" s="49" t="s">
        <v>490</v>
      </c>
    </row>
    <row r="246" spans="1:24" x14ac:dyDescent="0.25">
      <c r="A246" s="72">
        <v>31406</v>
      </c>
      <c r="B246" s="72"/>
      <c r="C246" s="2" t="s">
        <v>162</v>
      </c>
      <c r="D246" s="37" t="s">
        <v>111</v>
      </c>
      <c r="E246" s="53" t="e">
        <f>VLOOKUP(BASE_CONCILI12[[#This Row],[CÓD. 
SAIB]],CONT_ANTE!A:D,4,0)</f>
        <v>#N/A</v>
      </c>
      <c r="F246" s="53" t="e">
        <f>SUMIF(#REF!,BASE_CONCILI12[[#This Row],[CÓD. 
SAIB]],#REF!)</f>
        <v>#REF!</v>
      </c>
      <c r="G246" s="53" t="e">
        <f>SUMIF(#REF!,BASE_CONCILI12[[#This Row],[CÓD. 
SAIB]],#REF!)</f>
        <v>#REF!</v>
      </c>
      <c r="H246" s="53" t="e">
        <f>BASE_CONCILI12[[#This Row],[CONSUMO REAL]]-BASE_CONCILI12[[#This Row],[CONSUMO TEORICO]]</f>
        <v>#REF!</v>
      </c>
      <c r="I246" s="53" t="e">
        <f>SUMIF(#REF!,BASE_CONCILI12[[#This Row],[CÓD. 
SAIB]],#REF!)</f>
        <v>#REF!</v>
      </c>
      <c r="J246" s="53" t="e">
        <f>SUMIF(#REF!,BASE_CONCILI12[[#This Row],[CÓD. 
SAIB]],#REF!)</f>
        <v>#REF!</v>
      </c>
      <c r="K246" s="53" t="e">
        <f>BASE_CONCILI12[[#This Row],[30/mai]]+BASE_CONCILI12[[#This Row],[RECEBIMENTO]]-BASE_CONCILI12[[#This Row],[TRANSFERÊNCIA]]-BASE_CONCILI12[[#This Row],[CONSUMO REAL]]</f>
        <v>#N/A</v>
      </c>
      <c r="L246" s="54">
        <f>IFERROR(VLOOKUP(BASE_CONCILI12[[#This Row],[CÓD. 
SAIB]],BASE_CONTAG[[LAVRE]:[CONTAGEM FINAL]],7,0),0)</f>
        <v>106752</v>
      </c>
      <c r="M246" s="54">
        <f>IFERROR(SUM(BASE_CONCILI12[[#This Row],[30/jun]]*BASE_CONCILI12[[#This Row],[CUSTO MP (UN)]]),0)</f>
        <v>0</v>
      </c>
      <c r="N246" s="54">
        <f>IFERROR(VLOOKUP(BASE_CONCILI12[[#This Row],[CÓD. 
SAIB]],BASE_CONTAG[],5,0),"")</f>
        <v>106752</v>
      </c>
      <c r="O246" s="54" t="e">
        <f>SUMIF(SISTEMA!#REF!,BASE_CONCILI12[[#This Row],[CÓD. 
SAIB]],SISTEMA!#REF!)</f>
        <v>#REF!</v>
      </c>
      <c r="P246" s="56">
        <f>IFERROR(SUM(BASE_CONCILI12[[#This Row],[SISTEMA]]*BASE_CONCILI12[[#This Row],[CUSTO MP (UN)]]),0)</f>
        <v>0</v>
      </c>
      <c r="Q246" s="46" t="str">
        <f>IFERROR(VLOOKUP(BASE_CONCILI12[[#This Row],[CÓD. 
SAIB]],BASE_DIFERENÇA[],4,0),"0")</f>
        <v>0</v>
      </c>
      <c r="R246" s="76" t="e">
        <f>BASE_CONCILI12[[#This Row],[30/jun]]-BASE_CONCILI12[[#This Row],[SISTEMA]]</f>
        <v>#REF!</v>
      </c>
      <c r="S246" s="47" t="str">
        <f>IFERROR(BASE_CONCILI12[[#This Row],[DIFERENÇA ANTERIOR]]-BASE_CONCILI12[[#This Row],[DIFERENÇA ATUAL]],"-")</f>
        <v>-</v>
      </c>
      <c r="T246" s="57" t="e">
        <f>VLOOKUP(BASE_CONCILI12[[#This Row],[CÓD. 
SAIB]],CUSTO!#REF!,3,0)</f>
        <v>#REF!</v>
      </c>
      <c r="U246" s="57">
        <f>IFERROR(SUM(BASE_CONCILI12[[#This Row],[DIFERENÇA ATUAL]]*BASE_CONCILI12[[#This Row],[CUSTO MP (UN)]]),0)</f>
        <v>0</v>
      </c>
      <c r="V246" s="89" t="str">
        <f>IFERROR(BASE_CONCILI12[[#This Row],[30/jun]]/BASE_CONCILI12[[#This Row],[SISTEMA]],"")</f>
        <v/>
      </c>
      <c r="W246" s="48" t="str">
        <f>IFERROR(BASE_CONCILI12[[#This Row],[DIFERENÇA MÊS]]*BASE_CONCILI12[[#This Row],[CUSTO MP (UN)]],"-")</f>
        <v>-</v>
      </c>
      <c r="X246" s="49" t="s">
        <v>490</v>
      </c>
    </row>
    <row r="247" spans="1:24" x14ac:dyDescent="0.25">
      <c r="A247" s="72">
        <v>31404</v>
      </c>
      <c r="B247" s="72"/>
      <c r="C247" s="2" t="s">
        <v>163</v>
      </c>
      <c r="D247" s="37" t="s">
        <v>111</v>
      </c>
      <c r="E247" s="53" t="e">
        <f>VLOOKUP(BASE_CONCILI12[[#This Row],[CÓD. 
SAIB]],CONT_ANTE!A:D,4,0)</f>
        <v>#N/A</v>
      </c>
      <c r="F247" s="53" t="e">
        <f>SUMIF(#REF!,BASE_CONCILI12[[#This Row],[CÓD. 
SAIB]],#REF!)</f>
        <v>#REF!</v>
      </c>
      <c r="G247" s="53" t="e">
        <f>SUMIF(#REF!,BASE_CONCILI12[[#This Row],[CÓD. 
SAIB]],#REF!)</f>
        <v>#REF!</v>
      </c>
      <c r="H247" s="53" t="e">
        <f>BASE_CONCILI12[[#This Row],[CONSUMO REAL]]-BASE_CONCILI12[[#This Row],[CONSUMO TEORICO]]</f>
        <v>#REF!</v>
      </c>
      <c r="I247" s="53" t="e">
        <f>SUMIF(#REF!,BASE_CONCILI12[[#This Row],[CÓD. 
SAIB]],#REF!)</f>
        <v>#REF!</v>
      </c>
      <c r="J247" s="53" t="e">
        <f>SUMIF(#REF!,BASE_CONCILI12[[#This Row],[CÓD. 
SAIB]],#REF!)</f>
        <v>#REF!</v>
      </c>
      <c r="K247" s="53" t="e">
        <f>BASE_CONCILI12[[#This Row],[30/mai]]+BASE_CONCILI12[[#This Row],[RECEBIMENTO]]-BASE_CONCILI12[[#This Row],[TRANSFERÊNCIA]]-BASE_CONCILI12[[#This Row],[CONSUMO REAL]]</f>
        <v>#N/A</v>
      </c>
      <c r="L247" s="54">
        <f>IFERROR(VLOOKUP(BASE_CONCILI12[[#This Row],[CÓD. 
SAIB]],BASE_CONTAG[[LAVRE]:[CONTAGEM FINAL]],7,0),0)</f>
        <v>55804</v>
      </c>
      <c r="M247" s="54">
        <f>IFERROR(SUM(BASE_CONCILI12[[#This Row],[30/jun]]*BASE_CONCILI12[[#This Row],[CUSTO MP (UN)]]),0)</f>
        <v>0</v>
      </c>
      <c r="N247" s="54">
        <f>IFERROR(VLOOKUP(BASE_CONCILI12[[#This Row],[CÓD. 
SAIB]],BASE_CONTAG[],5,0),"")</f>
        <v>55804</v>
      </c>
      <c r="O247" s="54" t="e">
        <f>SUMIF(SISTEMA!#REF!,BASE_CONCILI12[[#This Row],[CÓD. 
SAIB]],SISTEMA!#REF!)</f>
        <v>#REF!</v>
      </c>
      <c r="P247" s="56">
        <f>IFERROR(SUM(BASE_CONCILI12[[#This Row],[SISTEMA]]*BASE_CONCILI12[[#This Row],[CUSTO MP (UN)]]),0)</f>
        <v>0</v>
      </c>
      <c r="Q247" s="46" t="str">
        <f>IFERROR(VLOOKUP(BASE_CONCILI12[[#This Row],[CÓD. 
SAIB]],BASE_DIFERENÇA[],4,0),"0")</f>
        <v>0</v>
      </c>
      <c r="R247" s="76" t="e">
        <f>BASE_CONCILI12[[#This Row],[30/jun]]-BASE_CONCILI12[[#This Row],[SISTEMA]]</f>
        <v>#REF!</v>
      </c>
      <c r="S247" s="47" t="str">
        <f>IFERROR(BASE_CONCILI12[[#This Row],[DIFERENÇA ANTERIOR]]-BASE_CONCILI12[[#This Row],[DIFERENÇA ATUAL]],"-")</f>
        <v>-</v>
      </c>
      <c r="T247" s="57" t="e">
        <f>VLOOKUP(BASE_CONCILI12[[#This Row],[CÓD. 
SAIB]],CUSTO!#REF!,3,0)</f>
        <v>#REF!</v>
      </c>
      <c r="U247" s="57">
        <f>IFERROR(SUM(BASE_CONCILI12[[#This Row],[DIFERENÇA ATUAL]]*BASE_CONCILI12[[#This Row],[CUSTO MP (UN)]]),0)</f>
        <v>0</v>
      </c>
      <c r="V247" s="89" t="str">
        <f>IFERROR(BASE_CONCILI12[[#This Row],[30/jun]]/BASE_CONCILI12[[#This Row],[SISTEMA]],"")</f>
        <v/>
      </c>
      <c r="W247" s="48" t="str">
        <f>IFERROR(BASE_CONCILI12[[#This Row],[DIFERENÇA MÊS]]*BASE_CONCILI12[[#This Row],[CUSTO MP (UN)]],"-")</f>
        <v>-</v>
      </c>
      <c r="X247" s="49" t="s">
        <v>490</v>
      </c>
    </row>
    <row r="248" spans="1:24" x14ac:dyDescent="0.25">
      <c r="A248" s="72">
        <v>31405</v>
      </c>
      <c r="B248" s="72"/>
      <c r="C248" s="2" t="s">
        <v>164</v>
      </c>
      <c r="D248" s="37" t="s">
        <v>111</v>
      </c>
      <c r="E248" s="53" t="e">
        <f>VLOOKUP(BASE_CONCILI12[[#This Row],[CÓD. 
SAIB]],CONT_ANTE!A:D,4,0)</f>
        <v>#N/A</v>
      </c>
      <c r="F248" s="53" t="e">
        <f>SUMIF(#REF!,BASE_CONCILI12[[#This Row],[CÓD. 
SAIB]],#REF!)</f>
        <v>#REF!</v>
      </c>
      <c r="G248" s="53" t="e">
        <f>SUMIF(#REF!,BASE_CONCILI12[[#This Row],[CÓD. 
SAIB]],#REF!)</f>
        <v>#REF!</v>
      </c>
      <c r="H248" s="53" t="e">
        <f>BASE_CONCILI12[[#This Row],[CONSUMO REAL]]-BASE_CONCILI12[[#This Row],[CONSUMO TEORICO]]</f>
        <v>#REF!</v>
      </c>
      <c r="I248" s="53" t="e">
        <f>SUMIF(#REF!,BASE_CONCILI12[[#This Row],[CÓD. 
SAIB]],#REF!)</f>
        <v>#REF!</v>
      </c>
      <c r="J248" s="53" t="e">
        <f>SUMIF(#REF!,BASE_CONCILI12[[#This Row],[CÓD. 
SAIB]],#REF!)</f>
        <v>#REF!</v>
      </c>
      <c r="K248" s="53" t="e">
        <f>BASE_CONCILI12[[#This Row],[30/mai]]+BASE_CONCILI12[[#This Row],[RECEBIMENTO]]-BASE_CONCILI12[[#This Row],[TRANSFERÊNCIA]]-BASE_CONCILI12[[#This Row],[CONSUMO REAL]]</f>
        <v>#N/A</v>
      </c>
      <c r="L248" s="54">
        <f>IFERROR(VLOOKUP(BASE_CONCILI12[[#This Row],[CÓD. 
SAIB]],BASE_CONTAG[[LAVRE]:[CONTAGEM FINAL]],7,0),0)</f>
        <v>163250</v>
      </c>
      <c r="M248" s="54">
        <f>IFERROR(SUM(BASE_CONCILI12[[#This Row],[30/jun]]*BASE_CONCILI12[[#This Row],[CUSTO MP (UN)]]),0)</f>
        <v>0</v>
      </c>
      <c r="N248" s="54">
        <f>IFERROR(VLOOKUP(BASE_CONCILI12[[#This Row],[CÓD. 
SAIB]],BASE_CONTAG[],5,0),"")</f>
        <v>163250</v>
      </c>
      <c r="O248" s="54" t="e">
        <f>SUMIF(SISTEMA!#REF!,BASE_CONCILI12[[#This Row],[CÓD. 
SAIB]],SISTEMA!#REF!)</f>
        <v>#REF!</v>
      </c>
      <c r="P248" s="56">
        <f>IFERROR(SUM(BASE_CONCILI12[[#This Row],[SISTEMA]]*BASE_CONCILI12[[#This Row],[CUSTO MP (UN)]]),0)</f>
        <v>0</v>
      </c>
      <c r="Q248" s="46" t="str">
        <f>IFERROR(VLOOKUP(BASE_CONCILI12[[#This Row],[CÓD. 
SAIB]],BASE_DIFERENÇA[],4,0),"0")</f>
        <v>0</v>
      </c>
      <c r="R248" s="76" t="e">
        <f>BASE_CONCILI12[[#This Row],[30/jun]]-BASE_CONCILI12[[#This Row],[SISTEMA]]</f>
        <v>#REF!</v>
      </c>
      <c r="S248" s="47" t="str">
        <f>IFERROR(BASE_CONCILI12[[#This Row],[DIFERENÇA ANTERIOR]]-BASE_CONCILI12[[#This Row],[DIFERENÇA ATUAL]],"-")</f>
        <v>-</v>
      </c>
      <c r="T248" s="57" t="e">
        <f>VLOOKUP(BASE_CONCILI12[[#This Row],[CÓD. 
SAIB]],CUSTO!#REF!,3,0)</f>
        <v>#REF!</v>
      </c>
      <c r="U248" s="57">
        <f>IFERROR(SUM(BASE_CONCILI12[[#This Row],[DIFERENÇA ATUAL]]*BASE_CONCILI12[[#This Row],[CUSTO MP (UN)]]),0)</f>
        <v>0</v>
      </c>
      <c r="V248" s="89" t="str">
        <f>IFERROR(BASE_CONCILI12[[#This Row],[30/jun]]/BASE_CONCILI12[[#This Row],[SISTEMA]],"")</f>
        <v/>
      </c>
      <c r="W248" s="48" t="str">
        <f>IFERROR(BASE_CONCILI12[[#This Row],[DIFERENÇA MÊS]]*BASE_CONCILI12[[#This Row],[CUSTO MP (UN)]],"-")</f>
        <v>-</v>
      </c>
      <c r="X248" s="49" t="s">
        <v>490</v>
      </c>
    </row>
    <row r="249" spans="1:24" x14ac:dyDescent="0.25">
      <c r="A249" s="72">
        <v>31408</v>
      </c>
      <c r="B249" s="72"/>
      <c r="C249" s="2" t="s">
        <v>165</v>
      </c>
      <c r="D249" s="37" t="s">
        <v>111</v>
      </c>
      <c r="E249" s="53" t="e">
        <f>VLOOKUP(BASE_CONCILI12[[#This Row],[CÓD. 
SAIB]],CONT_ANTE!A:D,4,0)</f>
        <v>#N/A</v>
      </c>
      <c r="F249" s="53" t="e">
        <f>SUMIF(#REF!,BASE_CONCILI12[[#This Row],[CÓD. 
SAIB]],#REF!)</f>
        <v>#REF!</v>
      </c>
      <c r="G249" s="53" t="e">
        <f>SUMIF(#REF!,BASE_CONCILI12[[#This Row],[CÓD. 
SAIB]],#REF!)</f>
        <v>#REF!</v>
      </c>
      <c r="H249" s="53" t="e">
        <f>BASE_CONCILI12[[#This Row],[CONSUMO REAL]]-BASE_CONCILI12[[#This Row],[CONSUMO TEORICO]]</f>
        <v>#REF!</v>
      </c>
      <c r="I249" s="53" t="e">
        <f>SUMIF(#REF!,BASE_CONCILI12[[#This Row],[CÓD. 
SAIB]],#REF!)</f>
        <v>#REF!</v>
      </c>
      <c r="J249" s="53" t="e">
        <f>SUMIF(#REF!,BASE_CONCILI12[[#This Row],[CÓD. 
SAIB]],#REF!)</f>
        <v>#REF!</v>
      </c>
      <c r="K249" s="53" t="e">
        <f>BASE_CONCILI12[[#This Row],[30/mai]]+BASE_CONCILI12[[#This Row],[RECEBIMENTO]]-BASE_CONCILI12[[#This Row],[TRANSFERÊNCIA]]-BASE_CONCILI12[[#This Row],[CONSUMO REAL]]</f>
        <v>#N/A</v>
      </c>
      <c r="L249" s="54">
        <f>IFERROR(VLOOKUP(BASE_CONCILI12[[#This Row],[CÓD. 
SAIB]],BASE_CONTAG[[LAVRE]:[CONTAGEM FINAL]],7,0),0)</f>
        <v>86005</v>
      </c>
      <c r="M249" s="54">
        <f>IFERROR(SUM(BASE_CONCILI12[[#This Row],[30/jun]]*BASE_CONCILI12[[#This Row],[CUSTO MP (UN)]]),0)</f>
        <v>0</v>
      </c>
      <c r="N249" s="54">
        <f>IFERROR(VLOOKUP(BASE_CONCILI12[[#This Row],[CÓD. 
SAIB]],BASE_CONTAG[],5,0),"")</f>
        <v>86005</v>
      </c>
      <c r="O249" s="54" t="e">
        <f>SUMIF(SISTEMA!#REF!,BASE_CONCILI12[[#This Row],[CÓD. 
SAIB]],SISTEMA!#REF!)</f>
        <v>#REF!</v>
      </c>
      <c r="P249" s="56">
        <f>IFERROR(SUM(BASE_CONCILI12[[#This Row],[SISTEMA]]*BASE_CONCILI12[[#This Row],[CUSTO MP (UN)]]),0)</f>
        <v>0</v>
      </c>
      <c r="Q249" s="46" t="str">
        <f>IFERROR(VLOOKUP(BASE_CONCILI12[[#This Row],[CÓD. 
SAIB]],BASE_DIFERENÇA[],4,0),"0")</f>
        <v>0</v>
      </c>
      <c r="R249" s="76" t="e">
        <f>BASE_CONCILI12[[#This Row],[30/jun]]-BASE_CONCILI12[[#This Row],[SISTEMA]]</f>
        <v>#REF!</v>
      </c>
      <c r="S249" s="47" t="str">
        <f>IFERROR(BASE_CONCILI12[[#This Row],[DIFERENÇA ANTERIOR]]-BASE_CONCILI12[[#This Row],[DIFERENÇA ATUAL]],"-")</f>
        <v>-</v>
      </c>
      <c r="T249" s="57" t="e">
        <f>VLOOKUP(BASE_CONCILI12[[#This Row],[CÓD. 
SAIB]],CUSTO!#REF!,3,0)</f>
        <v>#REF!</v>
      </c>
      <c r="U249" s="57">
        <f>IFERROR(SUM(BASE_CONCILI12[[#This Row],[DIFERENÇA ATUAL]]*BASE_CONCILI12[[#This Row],[CUSTO MP (UN)]]),0)</f>
        <v>0</v>
      </c>
      <c r="V249" s="89" t="str">
        <f>IFERROR(BASE_CONCILI12[[#This Row],[30/jun]]/BASE_CONCILI12[[#This Row],[SISTEMA]],"")</f>
        <v/>
      </c>
      <c r="W249" s="48" t="str">
        <f>IFERROR(BASE_CONCILI12[[#This Row],[DIFERENÇA MÊS]]*BASE_CONCILI12[[#This Row],[CUSTO MP (UN)]],"-")</f>
        <v>-</v>
      </c>
      <c r="X249" s="49" t="s">
        <v>490</v>
      </c>
    </row>
    <row r="250" spans="1:24" x14ac:dyDescent="0.25">
      <c r="A250" s="72">
        <v>31407</v>
      </c>
      <c r="B250" s="72"/>
      <c r="C250" s="2" t="s">
        <v>166</v>
      </c>
      <c r="D250" s="37" t="s">
        <v>111</v>
      </c>
      <c r="E250" s="53" t="e">
        <f>VLOOKUP(BASE_CONCILI12[[#This Row],[CÓD. 
SAIB]],CONT_ANTE!A:D,4,0)</f>
        <v>#N/A</v>
      </c>
      <c r="F250" s="53" t="e">
        <f>SUMIF(#REF!,BASE_CONCILI12[[#This Row],[CÓD. 
SAIB]],#REF!)</f>
        <v>#REF!</v>
      </c>
      <c r="G250" s="53" t="e">
        <f>SUMIF(#REF!,BASE_CONCILI12[[#This Row],[CÓD. 
SAIB]],#REF!)</f>
        <v>#REF!</v>
      </c>
      <c r="H250" s="53" t="e">
        <f>BASE_CONCILI12[[#This Row],[CONSUMO REAL]]-BASE_CONCILI12[[#This Row],[CONSUMO TEORICO]]</f>
        <v>#REF!</v>
      </c>
      <c r="I250" s="53" t="e">
        <f>SUMIF(#REF!,BASE_CONCILI12[[#This Row],[CÓD. 
SAIB]],#REF!)</f>
        <v>#REF!</v>
      </c>
      <c r="J250" s="53" t="e">
        <f>SUMIF(#REF!,BASE_CONCILI12[[#This Row],[CÓD. 
SAIB]],#REF!)</f>
        <v>#REF!</v>
      </c>
      <c r="K250" s="53" t="e">
        <f>BASE_CONCILI12[[#This Row],[30/mai]]+BASE_CONCILI12[[#This Row],[RECEBIMENTO]]-BASE_CONCILI12[[#This Row],[TRANSFERÊNCIA]]-BASE_CONCILI12[[#This Row],[CONSUMO REAL]]</f>
        <v>#N/A</v>
      </c>
      <c r="L250" s="54">
        <f>IFERROR(VLOOKUP(BASE_CONCILI12[[#This Row],[CÓD. 
SAIB]],BASE_CONTAG[[LAVRE]:[CONTAGEM FINAL]],7,0),0)</f>
        <v>0</v>
      </c>
      <c r="M250" s="54">
        <f>IFERROR(SUM(BASE_CONCILI12[[#This Row],[30/jun]]*BASE_CONCILI12[[#This Row],[CUSTO MP (UN)]]),0)</f>
        <v>0</v>
      </c>
      <c r="N250" s="54">
        <f>IFERROR(VLOOKUP(BASE_CONCILI12[[#This Row],[CÓD. 
SAIB]],BASE_CONTAG[],5,0),"")</f>
        <v>0</v>
      </c>
      <c r="O250" s="54" t="e">
        <f>SUMIF(SISTEMA!#REF!,BASE_CONCILI12[[#This Row],[CÓD. 
SAIB]],SISTEMA!#REF!)</f>
        <v>#REF!</v>
      </c>
      <c r="P250" s="56">
        <f>IFERROR(SUM(BASE_CONCILI12[[#This Row],[SISTEMA]]*BASE_CONCILI12[[#This Row],[CUSTO MP (UN)]]),0)</f>
        <v>0</v>
      </c>
      <c r="Q250" s="46" t="str">
        <f>IFERROR(VLOOKUP(BASE_CONCILI12[[#This Row],[CÓD. 
SAIB]],BASE_DIFERENÇA[],4,0),"0")</f>
        <v>0</v>
      </c>
      <c r="R250" s="76" t="e">
        <f>BASE_CONCILI12[[#This Row],[30/jun]]-BASE_CONCILI12[[#This Row],[SISTEMA]]</f>
        <v>#REF!</v>
      </c>
      <c r="S250" s="47" t="str">
        <f>IFERROR(BASE_CONCILI12[[#This Row],[DIFERENÇA ANTERIOR]]-BASE_CONCILI12[[#This Row],[DIFERENÇA ATUAL]],"-")</f>
        <v>-</v>
      </c>
      <c r="T250" s="57" t="e">
        <f>VLOOKUP(BASE_CONCILI12[[#This Row],[CÓD. 
SAIB]],CUSTO!#REF!,3,0)</f>
        <v>#REF!</v>
      </c>
      <c r="U250" s="57">
        <f>IFERROR(SUM(BASE_CONCILI12[[#This Row],[DIFERENÇA ATUAL]]*BASE_CONCILI12[[#This Row],[CUSTO MP (UN)]]),0)</f>
        <v>0</v>
      </c>
      <c r="V250" s="89" t="str">
        <f>IFERROR(BASE_CONCILI12[[#This Row],[30/jun]]/BASE_CONCILI12[[#This Row],[SISTEMA]],"")</f>
        <v/>
      </c>
      <c r="W250" s="48" t="str">
        <f>IFERROR(BASE_CONCILI12[[#This Row],[DIFERENÇA MÊS]]*BASE_CONCILI12[[#This Row],[CUSTO MP (UN)]],"-")</f>
        <v>-</v>
      </c>
      <c r="X250" s="49" t="s">
        <v>490</v>
      </c>
    </row>
    <row r="251" spans="1:24" x14ac:dyDescent="0.25">
      <c r="A251" s="72">
        <v>31565</v>
      </c>
      <c r="B251" s="72"/>
      <c r="C251" s="2" t="s">
        <v>167</v>
      </c>
      <c r="D251" s="37" t="s">
        <v>111</v>
      </c>
      <c r="E251" s="53" t="e">
        <f>VLOOKUP(BASE_CONCILI12[[#This Row],[CÓD. 
SAIB]],CONT_ANTE!A:D,4,0)</f>
        <v>#N/A</v>
      </c>
      <c r="F251" s="53" t="e">
        <f>SUMIF(#REF!,BASE_CONCILI12[[#This Row],[CÓD. 
SAIB]],#REF!)</f>
        <v>#REF!</v>
      </c>
      <c r="G251" s="53" t="e">
        <f>SUMIF(#REF!,BASE_CONCILI12[[#This Row],[CÓD. 
SAIB]],#REF!)</f>
        <v>#REF!</v>
      </c>
      <c r="H251" s="53" t="e">
        <f>BASE_CONCILI12[[#This Row],[CONSUMO REAL]]-BASE_CONCILI12[[#This Row],[CONSUMO TEORICO]]</f>
        <v>#REF!</v>
      </c>
      <c r="I251" s="53" t="e">
        <f>SUMIF(#REF!,BASE_CONCILI12[[#This Row],[CÓD. 
SAIB]],#REF!)</f>
        <v>#REF!</v>
      </c>
      <c r="J251" s="53" t="e">
        <f>SUMIF(#REF!,BASE_CONCILI12[[#This Row],[CÓD. 
SAIB]],#REF!)</f>
        <v>#REF!</v>
      </c>
      <c r="K251" s="53" t="e">
        <f>BASE_CONCILI12[[#This Row],[30/mai]]+BASE_CONCILI12[[#This Row],[RECEBIMENTO]]-BASE_CONCILI12[[#This Row],[TRANSFERÊNCIA]]-BASE_CONCILI12[[#This Row],[CONSUMO REAL]]</f>
        <v>#N/A</v>
      </c>
      <c r="L251" s="54">
        <f>IFERROR(VLOOKUP(BASE_CONCILI12[[#This Row],[CÓD. 
SAIB]],BASE_CONTAG[[LAVRE]:[CONTAGEM FINAL]],7,0),0)</f>
        <v>234890</v>
      </c>
      <c r="M251" s="54">
        <f>IFERROR(SUM(BASE_CONCILI12[[#This Row],[30/jun]]*BASE_CONCILI12[[#This Row],[CUSTO MP (UN)]]),0)</f>
        <v>0</v>
      </c>
      <c r="N251" s="54">
        <f>IFERROR(VLOOKUP(BASE_CONCILI12[[#This Row],[CÓD. 
SAIB]],BASE_CONTAG[],5,0),"")</f>
        <v>234890</v>
      </c>
      <c r="O251" s="54" t="e">
        <f>SUMIF(SISTEMA!#REF!,BASE_CONCILI12[[#This Row],[CÓD. 
SAIB]],SISTEMA!#REF!)</f>
        <v>#REF!</v>
      </c>
      <c r="P251" s="56">
        <f>IFERROR(SUM(BASE_CONCILI12[[#This Row],[SISTEMA]]*BASE_CONCILI12[[#This Row],[CUSTO MP (UN)]]),0)</f>
        <v>0</v>
      </c>
      <c r="Q251" s="46" t="str">
        <f>IFERROR(VLOOKUP(BASE_CONCILI12[[#This Row],[CÓD. 
SAIB]],BASE_DIFERENÇA[],4,0),"0")</f>
        <v>0</v>
      </c>
      <c r="R251" s="76" t="e">
        <f>BASE_CONCILI12[[#This Row],[30/jun]]-BASE_CONCILI12[[#This Row],[SISTEMA]]</f>
        <v>#REF!</v>
      </c>
      <c r="S251" s="47" t="str">
        <f>IFERROR(BASE_CONCILI12[[#This Row],[DIFERENÇA ANTERIOR]]-BASE_CONCILI12[[#This Row],[DIFERENÇA ATUAL]],"-")</f>
        <v>-</v>
      </c>
      <c r="T251" s="57" t="e">
        <f>VLOOKUP(BASE_CONCILI12[[#This Row],[CÓD. 
SAIB]],CUSTO!#REF!,3,0)</f>
        <v>#REF!</v>
      </c>
      <c r="U251" s="57">
        <f>IFERROR(SUM(BASE_CONCILI12[[#This Row],[DIFERENÇA ATUAL]]*BASE_CONCILI12[[#This Row],[CUSTO MP (UN)]]),0)</f>
        <v>0</v>
      </c>
      <c r="V251" s="89" t="str">
        <f>IFERROR(BASE_CONCILI12[[#This Row],[30/jun]]/BASE_CONCILI12[[#This Row],[SISTEMA]],"")</f>
        <v/>
      </c>
      <c r="W251" s="48" t="str">
        <f>IFERROR(BASE_CONCILI12[[#This Row],[DIFERENÇA MÊS]]*BASE_CONCILI12[[#This Row],[CUSTO MP (UN)]],"-")</f>
        <v>-</v>
      </c>
      <c r="X251" s="49" t="s">
        <v>490</v>
      </c>
    </row>
    <row r="252" spans="1:24" x14ac:dyDescent="0.25">
      <c r="A252" s="72">
        <v>31567</v>
      </c>
      <c r="B252" s="72"/>
      <c r="C252" s="2" t="s">
        <v>168</v>
      </c>
      <c r="D252" s="37" t="s">
        <v>111</v>
      </c>
      <c r="E252" s="26" t="e">
        <f>VLOOKUP(BASE_CONCILI12[[#This Row],[CÓD. 
SAIB]],CONT_ANTE!A:D,4,0)</f>
        <v>#N/A</v>
      </c>
      <c r="F252" s="26" t="e">
        <f>SUMIF(#REF!,BASE_CONCILI12[[#This Row],[CÓD. 
SAIB]],#REF!)</f>
        <v>#REF!</v>
      </c>
      <c r="G252" s="26" t="e">
        <f>SUMIF(#REF!,BASE_CONCILI12[[#This Row],[CÓD. 
SAIB]],#REF!)</f>
        <v>#REF!</v>
      </c>
      <c r="H252" s="26" t="e">
        <f>BASE_CONCILI12[[#This Row],[CONSUMO REAL]]-BASE_CONCILI12[[#This Row],[CONSUMO TEORICO]]</f>
        <v>#REF!</v>
      </c>
      <c r="I252" s="26" t="e">
        <f>SUMIF(#REF!,BASE_CONCILI12[[#This Row],[CÓD. 
SAIB]],#REF!)</f>
        <v>#REF!</v>
      </c>
      <c r="J252" s="26" t="e">
        <f>SUMIF(#REF!,BASE_CONCILI12[[#This Row],[CÓD. 
SAIB]],#REF!)</f>
        <v>#REF!</v>
      </c>
      <c r="K252" s="26" t="e">
        <f>BASE_CONCILI12[[#This Row],[30/mai]]+BASE_CONCILI12[[#This Row],[RECEBIMENTO]]-BASE_CONCILI12[[#This Row],[TRANSFERÊNCIA]]-BASE_CONCILI12[[#This Row],[CONSUMO REAL]]</f>
        <v>#N/A</v>
      </c>
      <c r="L252" s="7">
        <f>IFERROR(VLOOKUP(BASE_CONCILI12[[#This Row],[CÓD. 
SAIB]],BASE_CONTAG[[LAVRE]:[CONTAGEM FINAL]],7,0),0)</f>
        <v>670861</v>
      </c>
      <c r="M252" s="7">
        <f>IFERROR(SUM(BASE_CONCILI12[[#This Row],[30/jun]]*BASE_CONCILI12[[#This Row],[CUSTO MP (UN)]]),0)</f>
        <v>0</v>
      </c>
      <c r="N252" s="7">
        <f>IFERROR(VLOOKUP(BASE_CONCILI12[[#This Row],[CÓD. 
SAIB]],BASE_CONTAG[],5,0),"")</f>
        <v>670861</v>
      </c>
      <c r="O252" s="7" t="e">
        <f>SUMIF(SISTEMA!#REF!,BASE_CONCILI12[[#This Row],[CÓD. 
SAIB]],SISTEMA!#REF!)</f>
        <v>#REF!</v>
      </c>
      <c r="P252" s="30">
        <f>IFERROR(SUM(BASE_CONCILI12[[#This Row],[SISTEMA]]*BASE_CONCILI12[[#This Row],[CUSTO MP (UN)]]),0)</f>
        <v>0</v>
      </c>
      <c r="Q252" s="46" t="str">
        <f>IFERROR(VLOOKUP(BASE_CONCILI12[[#This Row],[CÓD. 
SAIB]],BASE_DIFERENÇA[],4,0),"0")</f>
        <v>0</v>
      </c>
      <c r="R252" s="75" t="e">
        <f>BASE_CONCILI12[[#This Row],[30/jun]]-BASE_CONCILI12[[#This Row],[SISTEMA]]</f>
        <v>#REF!</v>
      </c>
      <c r="S252" s="47" t="str">
        <f>IFERROR(BASE_CONCILI12[[#This Row],[DIFERENÇA ANTERIOR]]-BASE_CONCILI12[[#This Row],[DIFERENÇA ATUAL]],"-")</f>
        <v>-</v>
      </c>
      <c r="T252" s="48" t="e">
        <f>VLOOKUP(BASE_CONCILI12[[#This Row],[CÓD. 
SAIB]],CUSTO!#REF!,3,0)</f>
        <v>#REF!</v>
      </c>
      <c r="U252" s="48">
        <f>IFERROR(SUM(BASE_CONCILI12[[#This Row],[DIFERENÇA ATUAL]]*BASE_CONCILI12[[#This Row],[CUSTO MP (UN)]]),0)</f>
        <v>0</v>
      </c>
      <c r="V252" s="86" t="str">
        <f>IFERROR(BASE_CONCILI12[[#This Row],[30/jun]]/BASE_CONCILI12[[#This Row],[SISTEMA]],"")</f>
        <v/>
      </c>
      <c r="W252" s="48" t="str">
        <f>IFERROR(BASE_CONCILI12[[#This Row],[DIFERENÇA MÊS]]*BASE_CONCILI12[[#This Row],[CUSTO MP (UN)]],"-")</f>
        <v>-</v>
      </c>
      <c r="X252" s="49" t="s">
        <v>490</v>
      </c>
    </row>
    <row r="253" spans="1:24" x14ac:dyDescent="0.25">
      <c r="A253" s="72">
        <v>31566</v>
      </c>
      <c r="B253" s="72"/>
      <c r="C253" s="2" t="s">
        <v>169</v>
      </c>
      <c r="D253" s="37" t="s">
        <v>111</v>
      </c>
      <c r="E253" s="26" t="e">
        <f>VLOOKUP(BASE_CONCILI12[[#This Row],[CÓD. 
SAIB]],CONT_ANTE!A:D,4,0)</f>
        <v>#N/A</v>
      </c>
      <c r="F253" s="26" t="e">
        <f>SUMIF(#REF!,BASE_CONCILI12[[#This Row],[CÓD. 
SAIB]],#REF!)</f>
        <v>#REF!</v>
      </c>
      <c r="G253" s="26" t="e">
        <f>SUMIF(#REF!,BASE_CONCILI12[[#This Row],[CÓD. 
SAIB]],#REF!)</f>
        <v>#REF!</v>
      </c>
      <c r="H253" s="26" t="e">
        <f>BASE_CONCILI12[[#This Row],[CONSUMO REAL]]-BASE_CONCILI12[[#This Row],[CONSUMO TEORICO]]</f>
        <v>#REF!</v>
      </c>
      <c r="I253" s="26" t="e">
        <f>SUMIF(#REF!,BASE_CONCILI12[[#This Row],[CÓD. 
SAIB]],#REF!)</f>
        <v>#REF!</v>
      </c>
      <c r="J253" s="26" t="e">
        <f>SUMIF(#REF!,BASE_CONCILI12[[#This Row],[CÓD. 
SAIB]],#REF!)</f>
        <v>#REF!</v>
      </c>
      <c r="K253" s="26" t="e">
        <f>BASE_CONCILI12[[#This Row],[30/mai]]+BASE_CONCILI12[[#This Row],[RECEBIMENTO]]-BASE_CONCILI12[[#This Row],[TRANSFERÊNCIA]]-BASE_CONCILI12[[#This Row],[CONSUMO REAL]]</f>
        <v>#N/A</v>
      </c>
      <c r="L253" s="7">
        <f>IFERROR(VLOOKUP(BASE_CONCILI12[[#This Row],[CÓD. 
SAIB]],BASE_CONTAG[[LAVRE]:[CONTAGEM FINAL]],7,0),0)</f>
        <v>315677</v>
      </c>
      <c r="M253" s="7">
        <f>IFERROR(SUM(BASE_CONCILI12[[#This Row],[30/jun]]*BASE_CONCILI12[[#This Row],[CUSTO MP (UN)]]),0)</f>
        <v>0</v>
      </c>
      <c r="N253" s="7">
        <f>IFERROR(VLOOKUP(BASE_CONCILI12[[#This Row],[CÓD. 
SAIB]],BASE_CONTAG[],5,0),"")</f>
        <v>315677</v>
      </c>
      <c r="O253" s="7" t="e">
        <f>SUMIF(SISTEMA!#REF!,BASE_CONCILI12[[#This Row],[CÓD. 
SAIB]],SISTEMA!#REF!)</f>
        <v>#REF!</v>
      </c>
      <c r="P253" s="30">
        <f>IFERROR(SUM(BASE_CONCILI12[[#This Row],[SISTEMA]]*BASE_CONCILI12[[#This Row],[CUSTO MP (UN)]]),0)</f>
        <v>0</v>
      </c>
      <c r="Q253" s="46" t="str">
        <f>IFERROR(VLOOKUP(BASE_CONCILI12[[#This Row],[CÓD. 
SAIB]],BASE_DIFERENÇA[],4,0),"0")</f>
        <v>0</v>
      </c>
      <c r="R253" s="75" t="e">
        <f>BASE_CONCILI12[[#This Row],[30/jun]]-BASE_CONCILI12[[#This Row],[SISTEMA]]</f>
        <v>#REF!</v>
      </c>
      <c r="S253" s="47" t="str">
        <f>IFERROR(BASE_CONCILI12[[#This Row],[DIFERENÇA ANTERIOR]]-BASE_CONCILI12[[#This Row],[DIFERENÇA ATUAL]],"-")</f>
        <v>-</v>
      </c>
      <c r="T253" s="48" t="e">
        <f>VLOOKUP(BASE_CONCILI12[[#This Row],[CÓD. 
SAIB]],CUSTO!#REF!,3,0)</f>
        <v>#REF!</v>
      </c>
      <c r="U253" s="48">
        <f>IFERROR(SUM(BASE_CONCILI12[[#This Row],[DIFERENÇA ATUAL]]*BASE_CONCILI12[[#This Row],[CUSTO MP (UN)]]),0)</f>
        <v>0</v>
      </c>
      <c r="V253" s="86" t="str">
        <f>IFERROR(BASE_CONCILI12[[#This Row],[30/jun]]/BASE_CONCILI12[[#This Row],[SISTEMA]],"")</f>
        <v/>
      </c>
      <c r="W253" s="48" t="str">
        <f>IFERROR(BASE_CONCILI12[[#This Row],[DIFERENÇA MÊS]]*BASE_CONCILI12[[#This Row],[CUSTO MP (UN)]],"-")</f>
        <v>-</v>
      </c>
      <c r="X253" s="49" t="s">
        <v>490</v>
      </c>
    </row>
    <row r="254" spans="1:24" x14ac:dyDescent="0.25">
      <c r="A254" s="72">
        <v>31568</v>
      </c>
      <c r="B254" s="72"/>
      <c r="C254" s="2" t="s">
        <v>170</v>
      </c>
      <c r="D254" s="37" t="s">
        <v>111</v>
      </c>
      <c r="E254" s="26" t="e">
        <f>VLOOKUP(BASE_CONCILI12[[#This Row],[CÓD. 
SAIB]],CONT_ANTE!A:D,4,0)</f>
        <v>#N/A</v>
      </c>
      <c r="F254" s="26" t="e">
        <f>SUMIF(#REF!,BASE_CONCILI12[[#This Row],[CÓD. 
SAIB]],#REF!)</f>
        <v>#REF!</v>
      </c>
      <c r="G254" s="26" t="e">
        <f>SUMIF(#REF!,BASE_CONCILI12[[#This Row],[CÓD. 
SAIB]],#REF!)</f>
        <v>#REF!</v>
      </c>
      <c r="H254" s="26" t="e">
        <f>BASE_CONCILI12[[#This Row],[CONSUMO REAL]]-BASE_CONCILI12[[#This Row],[CONSUMO TEORICO]]</f>
        <v>#REF!</v>
      </c>
      <c r="I254" s="26" t="e">
        <f>SUMIF(#REF!,BASE_CONCILI12[[#This Row],[CÓD. 
SAIB]],#REF!)</f>
        <v>#REF!</v>
      </c>
      <c r="J254" s="26" t="e">
        <f>SUMIF(#REF!,BASE_CONCILI12[[#This Row],[CÓD. 
SAIB]],#REF!)</f>
        <v>#REF!</v>
      </c>
      <c r="K254" s="26" t="e">
        <f>BASE_CONCILI12[[#This Row],[30/mai]]+BASE_CONCILI12[[#This Row],[RECEBIMENTO]]-BASE_CONCILI12[[#This Row],[TRANSFERÊNCIA]]-BASE_CONCILI12[[#This Row],[CONSUMO REAL]]</f>
        <v>#N/A</v>
      </c>
      <c r="L254" s="7">
        <f>IFERROR(VLOOKUP(BASE_CONCILI12[[#This Row],[CÓD. 
SAIB]],BASE_CONTAG[[LAVRE]:[CONTAGEM FINAL]],7,0),0)</f>
        <v>412941</v>
      </c>
      <c r="M254" s="7">
        <f>IFERROR(SUM(BASE_CONCILI12[[#This Row],[30/jun]]*BASE_CONCILI12[[#This Row],[CUSTO MP (UN)]]),0)</f>
        <v>0</v>
      </c>
      <c r="N254" s="7">
        <f>IFERROR(VLOOKUP(BASE_CONCILI12[[#This Row],[CÓD. 
SAIB]],BASE_CONTAG[],5,0),"")</f>
        <v>412941</v>
      </c>
      <c r="O254" s="7" t="e">
        <f>SUMIF(SISTEMA!#REF!,BASE_CONCILI12[[#This Row],[CÓD. 
SAIB]],SISTEMA!#REF!)</f>
        <v>#REF!</v>
      </c>
      <c r="P254" s="30">
        <f>IFERROR(SUM(BASE_CONCILI12[[#This Row],[SISTEMA]]*BASE_CONCILI12[[#This Row],[CUSTO MP (UN)]]),0)</f>
        <v>0</v>
      </c>
      <c r="Q254" s="46" t="str">
        <f>IFERROR(VLOOKUP(BASE_CONCILI12[[#This Row],[CÓD. 
SAIB]],BASE_DIFERENÇA[],4,0),"0")</f>
        <v>0</v>
      </c>
      <c r="R254" s="75" t="e">
        <f>BASE_CONCILI12[[#This Row],[30/jun]]-BASE_CONCILI12[[#This Row],[SISTEMA]]</f>
        <v>#REF!</v>
      </c>
      <c r="S254" s="47" t="str">
        <f>IFERROR(BASE_CONCILI12[[#This Row],[DIFERENÇA ANTERIOR]]-BASE_CONCILI12[[#This Row],[DIFERENÇA ATUAL]],"-")</f>
        <v>-</v>
      </c>
      <c r="T254" s="48" t="e">
        <f>VLOOKUP(BASE_CONCILI12[[#This Row],[CÓD. 
SAIB]],CUSTO!#REF!,3,0)</f>
        <v>#REF!</v>
      </c>
      <c r="U254" s="48">
        <f>IFERROR(SUM(BASE_CONCILI12[[#This Row],[DIFERENÇA ATUAL]]*BASE_CONCILI12[[#This Row],[CUSTO MP (UN)]]),0)</f>
        <v>0</v>
      </c>
      <c r="V254" s="86" t="str">
        <f>IFERROR(BASE_CONCILI12[[#This Row],[30/jun]]/BASE_CONCILI12[[#This Row],[SISTEMA]],"")</f>
        <v/>
      </c>
      <c r="W254" s="48" t="str">
        <f>IFERROR(BASE_CONCILI12[[#This Row],[DIFERENÇA MÊS]]*BASE_CONCILI12[[#This Row],[CUSTO MP (UN)]],"-")</f>
        <v>-</v>
      </c>
      <c r="X254" s="49" t="s">
        <v>490</v>
      </c>
    </row>
    <row r="255" spans="1:24" x14ac:dyDescent="0.25">
      <c r="A255" s="72">
        <v>30819</v>
      </c>
      <c r="B255" s="72"/>
      <c r="C255" s="2" t="s">
        <v>17</v>
      </c>
      <c r="D255" s="37" t="s">
        <v>234</v>
      </c>
      <c r="E255" s="26" t="e">
        <f>VLOOKUP(BASE_CONCILI12[[#This Row],[CÓD. 
SAIB]],CONT_ANTE!A:D,4,0)</f>
        <v>#N/A</v>
      </c>
      <c r="F255" s="26" t="e">
        <f>SUMIF(#REF!,BASE_CONCILI12[[#This Row],[CÓD. 
SAIB]],#REF!)</f>
        <v>#REF!</v>
      </c>
      <c r="G255" s="26" t="e">
        <f>SUMIF(#REF!,BASE_CONCILI12[[#This Row],[CÓD. 
SAIB]],#REF!)</f>
        <v>#REF!</v>
      </c>
      <c r="H255" s="26" t="e">
        <f>BASE_CONCILI12[[#This Row],[CONSUMO REAL]]-BASE_CONCILI12[[#This Row],[CONSUMO TEORICO]]</f>
        <v>#REF!</v>
      </c>
      <c r="I255" s="26" t="e">
        <f>SUMIF(#REF!,BASE_CONCILI12[[#This Row],[CÓD. 
SAIB]],#REF!)</f>
        <v>#REF!</v>
      </c>
      <c r="J255" s="26" t="e">
        <f>SUMIF(#REF!,BASE_CONCILI12[[#This Row],[CÓD. 
SAIB]],#REF!)</f>
        <v>#REF!</v>
      </c>
      <c r="K255" s="26" t="e">
        <f>BASE_CONCILI12[[#This Row],[30/mai]]+BASE_CONCILI12[[#This Row],[RECEBIMENTO]]-BASE_CONCILI12[[#This Row],[TRANSFERÊNCIA]]-BASE_CONCILI12[[#This Row],[CONSUMO REAL]]</f>
        <v>#N/A</v>
      </c>
      <c r="L255" s="7">
        <f>IFERROR(VLOOKUP(BASE_CONCILI12[[#This Row],[CÓD. 
SAIB]],BASE_CONTAG[[LAVRE]:[CONTAGEM FINAL]],7,0),0)</f>
        <v>500855</v>
      </c>
      <c r="M255" s="7">
        <f>IFERROR(SUM(BASE_CONCILI12[[#This Row],[30/jun]]*BASE_CONCILI12[[#This Row],[CUSTO MP (UN)]]),0)</f>
        <v>0</v>
      </c>
      <c r="N255" s="7">
        <f>IFERROR(VLOOKUP(BASE_CONCILI12[[#This Row],[CÓD. 
SAIB]],BASE_CONTAG[],5,0),"")</f>
        <v>500855</v>
      </c>
      <c r="O255" s="7" t="e">
        <f>SUMIF(SISTEMA!#REF!,BASE_CONCILI12[[#This Row],[CÓD. 
SAIB]],SISTEMA!#REF!)</f>
        <v>#REF!</v>
      </c>
      <c r="P255" s="30">
        <f>IFERROR(SUM(BASE_CONCILI12[[#This Row],[SISTEMA]]*BASE_CONCILI12[[#This Row],[CUSTO MP (UN)]]),0)</f>
        <v>0</v>
      </c>
      <c r="Q255" s="46" t="str">
        <f>IFERROR(VLOOKUP(BASE_CONCILI12[[#This Row],[CÓD. 
SAIB]],BASE_DIFERENÇA[],4,0),"0")</f>
        <v>0</v>
      </c>
      <c r="R255" s="75" t="e">
        <f>BASE_CONCILI12[[#This Row],[30/jun]]-BASE_CONCILI12[[#This Row],[SISTEMA]]</f>
        <v>#REF!</v>
      </c>
      <c r="S255" s="47" t="str">
        <f>IFERROR(BASE_CONCILI12[[#This Row],[DIFERENÇA ANTERIOR]]-BASE_CONCILI12[[#This Row],[DIFERENÇA ATUAL]],"-")</f>
        <v>-</v>
      </c>
      <c r="T255" s="48" t="e">
        <f>VLOOKUP(BASE_CONCILI12[[#This Row],[CÓD. 
SAIB]],CUSTO!#REF!,3,0)</f>
        <v>#REF!</v>
      </c>
      <c r="U255" s="48">
        <f>IFERROR(SUM(BASE_CONCILI12[[#This Row],[DIFERENÇA ATUAL]]*BASE_CONCILI12[[#This Row],[CUSTO MP (UN)]]),0)</f>
        <v>0</v>
      </c>
      <c r="V255" s="96" t="str">
        <f>IFERROR(BASE_CONCILI12[[#This Row],[30/jun]]/BASE_CONCILI12[[#This Row],[SISTEMA]],"")</f>
        <v/>
      </c>
      <c r="W255" s="48" t="str">
        <f>IFERROR(BASE_CONCILI12[[#This Row],[DIFERENÇA MÊS]]*BASE_CONCILI12[[#This Row],[CUSTO MP (UN)]],"-")</f>
        <v>-</v>
      </c>
      <c r="X255" s="49" t="s">
        <v>490</v>
      </c>
    </row>
    <row r="256" spans="1:24" x14ac:dyDescent="0.25">
      <c r="A256" s="72">
        <v>31526</v>
      </c>
      <c r="B256" s="72"/>
      <c r="C256" s="2" t="s">
        <v>171</v>
      </c>
      <c r="D256" s="37" t="s">
        <v>234</v>
      </c>
      <c r="E256" s="26" t="e">
        <f>VLOOKUP(BASE_CONCILI12[[#This Row],[CÓD. 
SAIB]],CONT_ANTE!A:D,4,0)</f>
        <v>#N/A</v>
      </c>
      <c r="F256" s="26" t="e">
        <f>SUMIF(#REF!,BASE_CONCILI12[[#This Row],[CÓD. 
SAIB]],#REF!)</f>
        <v>#REF!</v>
      </c>
      <c r="G256" s="26" t="e">
        <f>SUMIF(#REF!,BASE_CONCILI12[[#This Row],[CÓD. 
SAIB]],#REF!)</f>
        <v>#REF!</v>
      </c>
      <c r="H256" s="26" t="e">
        <f>BASE_CONCILI12[[#This Row],[CONSUMO REAL]]-BASE_CONCILI12[[#This Row],[CONSUMO TEORICO]]</f>
        <v>#REF!</v>
      </c>
      <c r="I256" s="26" t="e">
        <f>SUMIF(#REF!,BASE_CONCILI12[[#This Row],[CÓD. 
SAIB]],#REF!)</f>
        <v>#REF!</v>
      </c>
      <c r="J256" s="26" t="e">
        <f>SUMIF(#REF!,BASE_CONCILI12[[#This Row],[CÓD. 
SAIB]],#REF!)</f>
        <v>#REF!</v>
      </c>
      <c r="K256" s="26" t="e">
        <f>BASE_CONCILI12[[#This Row],[30/mai]]+BASE_CONCILI12[[#This Row],[RECEBIMENTO]]-BASE_CONCILI12[[#This Row],[TRANSFERÊNCIA]]-BASE_CONCILI12[[#This Row],[CONSUMO REAL]]</f>
        <v>#N/A</v>
      </c>
      <c r="L256" s="7">
        <f>IFERROR(VLOOKUP(BASE_CONCILI12[[#This Row],[CÓD. 
SAIB]],BASE_CONTAG[[LAVRE]:[CONTAGEM FINAL]],7,0),0)</f>
        <v>0</v>
      </c>
      <c r="M256" s="7">
        <f>IFERROR(SUM(BASE_CONCILI12[[#This Row],[30/jun]]*BASE_CONCILI12[[#This Row],[CUSTO MP (UN)]]),0)</f>
        <v>0</v>
      </c>
      <c r="N256" s="7" t="str">
        <f>IFERROR(VLOOKUP(BASE_CONCILI12[[#This Row],[CÓD. 
SAIB]],BASE_CONTAG[],5,0),"")</f>
        <v/>
      </c>
      <c r="O256" s="7" t="e">
        <f>SUMIF(SISTEMA!#REF!,BASE_CONCILI12[[#This Row],[CÓD. 
SAIB]],SISTEMA!#REF!)</f>
        <v>#REF!</v>
      </c>
      <c r="P256" s="30">
        <f>IFERROR(SUM(BASE_CONCILI12[[#This Row],[SISTEMA]]*BASE_CONCILI12[[#This Row],[CUSTO MP (UN)]]),0)</f>
        <v>0</v>
      </c>
      <c r="Q256" s="46" t="str">
        <f>IFERROR(VLOOKUP(BASE_CONCILI12[[#This Row],[CÓD. 
SAIB]],BASE_DIFERENÇA[],4,0),"0")</f>
        <v>0</v>
      </c>
      <c r="R256" s="75" t="e">
        <f>BASE_CONCILI12[[#This Row],[30/jun]]-BASE_CONCILI12[[#This Row],[SISTEMA]]</f>
        <v>#REF!</v>
      </c>
      <c r="S256" s="47" t="str">
        <f>IFERROR(BASE_CONCILI12[[#This Row],[DIFERENÇA ANTERIOR]]-BASE_CONCILI12[[#This Row],[DIFERENÇA ATUAL]],"-")</f>
        <v>-</v>
      </c>
      <c r="T256" s="48">
        <v>0</v>
      </c>
      <c r="U256" s="48">
        <f>IFERROR(SUM(BASE_CONCILI12[[#This Row],[DIFERENÇA ATUAL]]*BASE_CONCILI12[[#This Row],[CUSTO MP (UN)]]),0)</f>
        <v>0</v>
      </c>
      <c r="V256" s="86" t="str">
        <f>IFERROR(BASE_CONCILI12[[#This Row],[30/jun]]/BASE_CONCILI12[[#This Row],[SISTEMA]],"")</f>
        <v/>
      </c>
      <c r="W256" s="48" t="str">
        <f>IFERROR(BASE_CONCILI12[[#This Row],[DIFERENÇA MÊS]]*BASE_CONCILI12[[#This Row],[CUSTO MP (UN)]],"-")</f>
        <v>-</v>
      </c>
      <c r="X256" s="49" t="s">
        <v>490</v>
      </c>
    </row>
    <row r="257" spans="1:24" x14ac:dyDescent="0.25">
      <c r="A257" s="72">
        <v>30348</v>
      </c>
      <c r="B257" s="72"/>
      <c r="C257" s="2" t="s">
        <v>15</v>
      </c>
      <c r="D257" s="37" t="s">
        <v>234</v>
      </c>
      <c r="E257" s="26" t="e">
        <f>VLOOKUP(BASE_CONCILI12[[#This Row],[CÓD. 
SAIB]],CONT_ANTE!A:D,4,0)</f>
        <v>#N/A</v>
      </c>
      <c r="F257" s="26" t="e">
        <f>SUMIF(#REF!,BASE_CONCILI12[[#This Row],[CÓD. 
SAIB]],#REF!)</f>
        <v>#REF!</v>
      </c>
      <c r="G257" s="26" t="e">
        <f>SUMIF(#REF!,BASE_CONCILI12[[#This Row],[CÓD. 
SAIB]],#REF!)</f>
        <v>#REF!</v>
      </c>
      <c r="H257" s="26" t="e">
        <f>BASE_CONCILI12[[#This Row],[CONSUMO REAL]]-BASE_CONCILI12[[#This Row],[CONSUMO TEORICO]]</f>
        <v>#REF!</v>
      </c>
      <c r="I257" s="26" t="e">
        <f>SUMIF(#REF!,BASE_CONCILI12[[#This Row],[CÓD. 
SAIB]],#REF!)</f>
        <v>#REF!</v>
      </c>
      <c r="J257" s="26" t="e">
        <f>SUMIF(#REF!,BASE_CONCILI12[[#This Row],[CÓD. 
SAIB]],#REF!)</f>
        <v>#REF!</v>
      </c>
      <c r="K257" s="26" t="e">
        <f>BASE_CONCILI12[[#This Row],[30/mai]]+BASE_CONCILI12[[#This Row],[RECEBIMENTO]]-BASE_CONCILI12[[#This Row],[TRANSFERÊNCIA]]-BASE_CONCILI12[[#This Row],[CONSUMO REAL]]</f>
        <v>#N/A</v>
      </c>
      <c r="L257" s="7">
        <f>IFERROR(VLOOKUP(BASE_CONCILI12[[#This Row],[CÓD. 
SAIB]],BASE_CONTAG[[LAVRE]:[CONTAGEM FINAL]],7,0),0)</f>
        <v>9082125</v>
      </c>
      <c r="M257" s="7">
        <f>IFERROR(SUM(BASE_CONCILI12[[#This Row],[30/jun]]*BASE_CONCILI12[[#This Row],[CUSTO MP (UN)]]),0)</f>
        <v>0</v>
      </c>
      <c r="N257" s="7">
        <f>IFERROR(VLOOKUP(BASE_CONCILI12[[#This Row],[CÓD. 
SAIB]],BASE_CONTAG[],5,0),"")</f>
        <v>9082125</v>
      </c>
      <c r="O257" s="7" t="e">
        <f>SUMIF(SISTEMA!#REF!,BASE_CONCILI12[[#This Row],[CÓD. 
SAIB]],SISTEMA!#REF!)</f>
        <v>#REF!</v>
      </c>
      <c r="P257" s="30">
        <f>IFERROR(SUM(BASE_CONCILI12[[#This Row],[SISTEMA]]*BASE_CONCILI12[[#This Row],[CUSTO MP (UN)]]),0)</f>
        <v>0</v>
      </c>
      <c r="Q257" s="46" t="str">
        <f>IFERROR(VLOOKUP(BASE_CONCILI12[[#This Row],[CÓD. 
SAIB]],BASE_DIFERENÇA[],4,0),"0")</f>
        <v>0</v>
      </c>
      <c r="R257" s="75" t="e">
        <f>BASE_CONCILI12[[#This Row],[30/jun]]-BASE_CONCILI12[[#This Row],[SISTEMA]]</f>
        <v>#REF!</v>
      </c>
      <c r="S257" s="47" t="str">
        <f>IFERROR(BASE_CONCILI12[[#This Row],[DIFERENÇA ANTERIOR]]-BASE_CONCILI12[[#This Row],[DIFERENÇA ATUAL]],"-")</f>
        <v>-</v>
      </c>
      <c r="T257" s="48" t="e">
        <f>VLOOKUP(BASE_CONCILI12[[#This Row],[CÓD. 
SAIB]],CUSTO!#REF!,3,0)</f>
        <v>#REF!</v>
      </c>
      <c r="U257" s="48">
        <f>IFERROR(SUM(BASE_CONCILI12[[#This Row],[DIFERENÇA ATUAL]]*BASE_CONCILI12[[#This Row],[CUSTO MP (UN)]]),0)</f>
        <v>0</v>
      </c>
      <c r="V257" s="86" t="str">
        <f>IFERROR(BASE_CONCILI12[[#This Row],[30/jun]]/BASE_CONCILI12[[#This Row],[SISTEMA]],"")</f>
        <v/>
      </c>
      <c r="W257" s="48" t="str">
        <f>IFERROR(BASE_CONCILI12[[#This Row],[DIFERENÇA MÊS]]*BASE_CONCILI12[[#This Row],[CUSTO MP (UN)]],"-")</f>
        <v>-</v>
      </c>
      <c r="X257" s="49" t="s">
        <v>490</v>
      </c>
    </row>
    <row r="258" spans="1:24" x14ac:dyDescent="0.25">
      <c r="A258" s="72">
        <v>30715</v>
      </c>
      <c r="B258" s="72"/>
      <c r="C258" s="2" t="s">
        <v>16</v>
      </c>
      <c r="D258" s="37" t="s">
        <v>234</v>
      </c>
      <c r="E258" s="26" t="e">
        <f>VLOOKUP(BASE_CONCILI12[[#This Row],[CÓD. 
SAIB]],CONT_ANTE!A:D,4,0)</f>
        <v>#N/A</v>
      </c>
      <c r="F258" s="26" t="e">
        <f>SUMIF(#REF!,BASE_CONCILI12[[#This Row],[CÓD. 
SAIB]],#REF!)</f>
        <v>#REF!</v>
      </c>
      <c r="G258" s="26" t="e">
        <f>SUMIF(#REF!,BASE_CONCILI12[[#This Row],[CÓD. 
SAIB]],#REF!)</f>
        <v>#REF!</v>
      </c>
      <c r="H258" s="26" t="e">
        <f>BASE_CONCILI12[[#This Row],[CONSUMO REAL]]-BASE_CONCILI12[[#This Row],[CONSUMO TEORICO]]</f>
        <v>#REF!</v>
      </c>
      <c r="I258" s="26" t="e">
        <f>SUMIF(#REF!,BASE_CONCILI12[[#This Row],[CÓD. 
SAIB]],#REF!)</f>
        <v>#REF!</v>
      </c>
      <c r="J258" s="26" t="e">
        <f>SUMIF(#REF!,BASE_CONCILI12[[#This Row],[CÓD. 
SAIB]],#REF!)</f>
        <v>#REF!</v>
      </c>
      <c r="K258" s="26" t="e">
        <f>BASE_CONCILI12[[#This Row],[30/mai]]+BASE_CONCILI12[[#This Row],[RECEBIMENTO]]-BASE_CONCILI12[[#This Row],[TRANSFERÊNCIA]]-BASE_CONCILI12[[#This Row],[CONSUMO REAL]]</f>
        <v>#N/A</v>
      </c>
      <c r="L258" s="7">
        <f>IFERROR(VLOOKUP(BASE_CONCILI12[[#This Row],[CÓD. 
SAIB]],BASE_CONTAG[[LAVRE]:[CONTAGEM FINAL]],7,0),0)</f>
        <v>236935</v>
      </c>
      <c r="M258" s="7">
        <f>IFERROR(SUM(BASE_CONCILI12[[#This Row],[30/jun]]*BASE_CONCILI12[[#This Row],[CUSTO MP (UN)]]),0)</f>
        <v>0</v>
      </c>
      <c r="N258" s="7">
        <f>IFERROR(VLOOKUP(BASE_CONCILI12[[#This Row],[CÓD. 
SAIB]],BASE_CONTAG[],5,0),"")</f>
        <v>236935</v>
      </c>
      <c r="O258" s="7" t="e">
        <f>SUMIF(SISTEMA!#REF!,BASE_CONCILI12[[#This Row],[CÓD. 
SAIB]],SISTEMA!#REF!)</f>
        <v>#REF!</v>
      </c>
      <c r="P258" s="30">
        <f>IFERROR(SUM(BASE_CONCILI12[[#This Row],[SISTEMA]]*BASE_CONCILI12[[#This Row],[CUSTO MP (UN)]]),0)</f>
        <v>0</v>
      </c>
      <c r="Q258" s="46" t="str">
        <f>IFERROR(VLOOKUP(BASE_CONCILI12[[#This Row],[CÓD. 
SAIB]],BASE_DIFERENÇA[],4,0),"0")</f>
        <v>0</v>
      </c>
      <c r="R258" s="75" t="e">
        <f>BASE_CONCILI12[[#This Row],[30/jun]]-BASE_CONCILI12[[#This Row],[SISTEMA]]</f>
        <v>#REF!</v>
      </c>
      <c r="S258" s="47" t="str">
        <f>IFERROR(BASE_CONCILI12[[#This Row],[DIFERENÇA ANTERIOR]]-BASE_CONCILI12[[#This Row],[DIFERENÇA ATUAL]],"-")</f>
        <v>-</v>
      </c>
      <c r="T258" s="48" t="e">
        <f>VLOOKUP(BASE_CONCILI12[[#This Row],[CÓD. 
SAIB]],CUSTO!#REF!,3,0)</f>
        <v>#REF!</v>
      </c>
      <c r="U258" s="48">
        <f>IFERROR(SUM(BASE_CONCILI12[[#This Row],[DIFERENÇA ATUAL]]*BASE_CONCILI12[[#This Row],[CUSTO MP (UN)]]),0)</f>
        <v>0</v>
      </c>
      <c r="V258" s="86" t="str">
        <f>IFERROR(BASE_CONCILI12[[#This Row],[30/jun]]/BASE_CONCILI12[[#This Row],[SISTEMA]],"")</f>
        <v/>
      </c>
      <c r="W258" s="48" t="str">
        <f>IFERROR(BASE_CONCILI12[[#This Row],[DIFERENÇA MÊS]]*BASE_CONCILI12[[#This Row],[CUSTO MP (UN)]],"-")</f>
        <v>-</v>
      </c>
      <c r="X258" s="49" t="s">
        <v>490</v>
      </c>
    </row>
    <row r="259" spans="1:24" x14ac:dyDescent="0.25">
      <c r="A259" s="72">
        <v>30250</v>
      </c>
      <c r="B259" s="72"/>
      <c r="C259" s="2" t="s">
        <v>14</v>
      </c>
      <c r="D259" s="37" t="s">
        <v>234</v>
      </c>
      <c r="E259" s="26" t="e">
        <f>VLOOKUP(BASE_CONCILI12[[#This Row],[CÓD. 
SAIB]],CONT_ANTE!A:D,4,0)</f>
        <v>#N/A</v>
      </c>
      <c r="F259" s="26" t="e">
        <f>SUMIF(#REF!,BASE_CONCILI12[[#This Row],[CÓD. 
SAIB]],#REF!)</f>
        <v>#REF!</v>
      </c>
      <c r="G259" s="26" t="e">
        <f>SUMIF(#REF!,BASE_CONCILI12[[#This Row],[CÓD. 
SAIB]],#REF!)</f>
        <v>#REF!</v>
      </c>
      <c r="H259" s="26" t="e">
        <f>BASE_CONCILI12[[#This Row],[CONSUMO REAL]]-BASE_CONCILI12[[#This Row],[CONSUMO TEORICO]]</f>
        <v>#REF!</v>
      </c>
      <c r="I259" s="26" t="e">
        <f>SUMIF(#REF!,BASE_CONCILI12[[#This Row],[CÓD. 
SAIB]],#REF!)</f>
        <v>#REF!</v>
      </c>
      <c r="J259" s="26" t="e">
        <f>SUMIF(#REF!,BASE_CONCILI12[[#This Row],[CÓD. 
SAIB]],#REF!)</f>
        <v>#REF!</v>
      </c>
      <c r="K259" s="26" t="e">
        <f>BASE_CONCILI12[[#This Row],[30/mai]]+BASE_CONCILI12[[#This Row],[RECEBIMENTO]]-BASE_CONCILI12[[#This Row],[TRANSFERÊNCIA]]-BASE_CONCILI12[[#This Row],[CONSUMO REAL]]</f>
        <v>#N/A</v>
      </c>
      <c r="L259" s="7">
        <f>IFERROR(VLOOKUP(BASE_CONCILI12[[#This Row],[CÓD. 
SAIB]],BASE_CONTAG[[LAVRE]:[CONTAGEM FINAL]],7,0),0)</f>
        <v>28600</v>
      </c>
      <c r="M259" s="7">
        <f>IFERROR(SUM(BASE_CONCILI12[[#This Row],[30/jun]]*BASE_CONCILI12[[#This Row],[CUSTO MP (UN)]]),0)</f>
        <v>0</v>
      </c>
      <c r="N259" s="7">
        <f>IFERROR(VLOOKUP(BASE_CONCILI12[[#This Row],[CÓD. 
SAIB]],BASE_CONTAG[],5,0),"")</f>
        <v>28600</v>
      </c>
      <c r="O259" s="7" t="e">
        <f>SUMIF(SISTEMA!#REF!,BASE_CONCILI12[[#This Row],[CÓD. 
SAIB]],SISTEMA!#REF!)</f>
        <v>#REF!</v>
      </c>
      <c r="P259" s="30">
        <f>IFERROR(SUM(BASE_CONCILI12[[#This Row],[SISTEMA]]*BASE_CONCILI12[[#This Row],[CUSTO MP (UN)]]),0)</f>
        <v>0</v>
      </c>
      <c r="Q259" s="46" t="str">
        <f>IFERROR(VLOOKUP(BASE_CONCILI12[[#This Row],[CÓD. 
SAIB]],BASE_DIFERENÇA[],4,0),"0")</f>
        <v>0</v>
      </c>
      <c r="R259" s="75" t="e">
        <f>BASE_CONCILI12[[#This Row],[30/jun]]-BASE_CONCILI12[[#This Row],[SISTEMA]]</f>
        <v>#REF!</v>
      </c>
      <c r="S259" s="47" t="str">
        <f>IFERROR(BASE_CONCILI12[[#This Row],[DIFERENÇA ANTERIOR]]-BASE_CONCILI12[[#This Row],[DIFERENÇA ATUAL]],"-")</f>
        <v>-</v>
      </c>
      <c r="T259" s="48" t="e">
        <f>VLOOKUP(BASE_CONCILI12[[#This Row],[CÓD. 
SAIB]],CUSTO!#REF!,3,0)</f>
        <v>#REF!</v>
      </c>
      <c r="U259" s="48">
        <f>IFERROR(SUM(BASE_CONCILI12[[#This Row],[DIFERENÇA ATUAL]]*BASE_CONCILI12[[#This Row],[CUSTO MP (UN)]]),0)</f>
        <v>0</v>
      </c>
      <c r="V259" s="86" t="str">
        <f>IFERROR(BASE_CONCILI12[[#This Row],[30/jun]]/BASE_CONCILI12[[#This Row],[SISTEMA]],"")</f>
        <v/>
      </c>
      <c r="W259" s="48" t="str">
        <f>IFERROR(BASE_CONCILI12[[#This Row],[DIFERENÇA MÊS]]*BASE_CONCILI12[[#This Row],[CUSTO MP (UN)]],"-")</f>
        <v>-</v>
      </c>
      <c r="X259" s="49" t="s">
        <v>490</v>
      </c>
    </row>
    <row r="260" spans="1:24" x14ac:dyDescent="0.25">
      <c r="A260" s="72">
        <v>30429</v>
      </c>
      <c r="B260" s="72"/>
      <c r="C260" s="2" t="s">
        <v>172</v>
      </c>
      <c r="D260" s="37" t="s">
        <v>234</v>
      </c>
      <c r="E260" s="26" t="e">
        <f>VLOOKUP(BASE_CONCILI12[[#This Row],[CÓD. 
SAIB]],CONT_ANTE!A:D,4,0)</f>
        <v>#N/A</v>
      </c>
      <c r="F260" s="26" t="e">
        <f>SUMIF(#REF!,BASE_CONCILI12[[#This Row],[CÓD. 
SAIB]],#REF!)</f>
        <v>#REF!</v>
      </c>
      <c r="G260" s="26" t="e">
        <f>SUMIF(#REF!,BASE_CONCILI12[[#This Row],[CÓD. 
SAIB]],#REF!)</f>
        <v>#REF!</v>
      </c>
      <c r="H260" s="26" t="e">
        <f>BASE_CONCILI12[[#This Row],[CONSUMO REAL]]-BASE_CONCILI12[[#This Row],[CONSUMO TEORICO]]</f>
        <v>#REF!</v>
      </c>
      <c r="I260" s="26" t="e">
        <f>SUMIF(#REF!,BASE_CONCILI12[[#This Row],[CÓD. 
SAIB]],#REF!)</f>
        <v>#REF!</v>
      </c>
      <c r="J260" s="26" t="e">
        <f>SUMIF(#REF!,BASE_CONCILI12[[#This Row],[CÓD. 
SAIB]],#REF!)</f>
        <v>#REF!</v>
      </c>
      <c r="K260" s="26" t="e">
        <f>BASE_CONCILI12[[#This Row],[30/mai]]+BASE_CONCILI12[[#This Row],[RECEBIMENTO]]-BASE_CONCILI12[[#This Row],[TRANSFERÊNCIA]]-BASE_CONCILI12[[#This Row],[CONSUMO REAL]]</f>
        <v>#N/A</v>
      </c>
      <c r="L260" s="7">
        <f>IFERROR(VLOOKUP(BASE_CONCILI12[[#This Row],[CÓD. 
SAIB]],BASE_CONTAG[[LAVRE]:[CONTAGEM FINAL]],7,0),0)</f>
        <v>0</v>
      </c>
      <c r="M260" s="7">
        <f>IFERROR(SUM(BASE_CONCILI12[[#This Row],[30/jun]]*BASE_CONCILI12[[#This Row],[CUSTO MP (UN)]]),0)</f>
        <v>0</v>
      </c>
      <c r="N260" s="7" t="str">
        <f>IFERROR(VLOOKUP(BASE_CONCILI12[[#This Row],[CÓD. 
SAIB]],BASE_CONTAG[],5,0),"")</f>
        <v/>
      </c>
      <c r="O260" s="7" t="e">
        <f>SUMIF(SISTEMA!#REF!,BASE_CONCILI12[[#This Row],[CÓD. 
SAIB]],SISTEMA!#REF!)</f>
        <v>#REF!</v>
      </c>
      <c r="P260" s="30">
        <f>IFERROR(SUM(BASE_CONCILI12[[#This Row],[SISTEMA]]*BASE_CONCILI12[[#This Row],[CUSTO MP (UN)]]),0)</f>
        <v>0</v>
      </c>
      <c r="Q260" s="46" t="str">
        <f>IFERROR(VLOOKUP(BASE_CONCILI12[[#This Row],[CÓD. 
SAIB]],BASE_DIFERENÇA[],4,0),"0")</f>
        <v>0</v>
      </c>
      <c r="R260" s="75" t="e">
        <f>BASE_CONCILI12[[#This Row],[30/jun]]-BASE_CONCILI12[[#This Row],[SISTEMA]]</f>
        <v>#REF!</v>
      </c>
      <c r="S260" s="47" t="str">
        <f>IFERROR(BASE_CONCILI12[[#This Row],[DIFERENÇA ANTERIOR]]-BASE_CONCILI12[[#This Row],[DIFERENÇA ATUAL]],"-")</f>
        <v>-</v>
      </c>
      <c r="T260" s="48">
        <v>0</v>
      </c>
      <c r="U260" s="48">
        <f>IFERROR(SUM(BASE_CONCILI12[[#This Row],[DIFERENÇA ATUAL]]*BASE_CONCILI12[[#This Row],[CUSTO MP (UN)]]),0)</f>
        <v>0</v>
      </c>
      <c r="V260" s="86" t="str">
        <f>IFERROR(BASE_CONCILI12[[#This Row],[30/jun]]/BASE_CONCILI12[[#This Row],[SISTEMA]],"")</f>
        <v/>
      </c>
      <c r="W260" s="48" t="str">
        <f>IFERROR(BASE_CONCILI12[[#This Row],[DIFERENÇA MÊS]]*BASE_CONCILI12[[#This Row],[CUSTO MP (UN)]],"-")</f>
        <v>-</v>
      </c>
      <c r="X260" s="49" t="s">
        <v>490</v>
      </c>
    </row>
    <row r="261" spans="1:24" x14ac:dyDescent="0.25">
      <c r="A261" s="72">
        <v>31527</v>
      </c>
      <c r="B261" s="72"/>
      <c r="C261" s="2" t="s">
        <v>173</v>
      </c>
      <c r="D261" s="37" t="s">
        <v>234</v>
      </c>
      <c r="E261" s="26" t="e">
        <f>VLOOKUP(BASE_CONCILI12[[#This Row],[CÓD. 
SAIB]],CONT_ANTE!A:D,4,0)</f>
        <v>#N/A</v>
      </c>
      <c r="F261" s="26" t="e">
        <f>SUMIF(#REF!,BASE_CONCILI12[[#This Row],[CÓD. 
SAIB]],#REF!)</f>
        <v>#REF!</v>
      </c>
      <c r="G261" s="26" t="e">
        <f>SUMIF(#REF!,BASE_CONCILI12[[#This Row],[CÓD. 
SAIB]],#REF!)</f>
        <v>#REF!</v>
      </c>
      <c r="H261" s="26" t="e">
        <f>BASE_CONCILI12[[#This Row],[CONSUMO REAL]]-BASE_CONCILI12[[#This Row],[CONSUMO TEORICO]]</f>
        <v>#REF!</v>
      </c>
      <c r="I261" s="26" t="e">
        <f>SUMIF(#REF!,BASE_CONCILI12[[#This Row],[CÓD. 
SAIB]],#REF!)</f>
        <v>#REF!</v>
      </c>
      <c r="J261" s="26" t="e">
        <f>SUMIF(#REF!,BASE_CONCILI12[[#This Row],[CÓD. 
SAIB]],#REF!)</f>
        <v>#REF!</v>
      </c>
      <c r="K261" s="26" t="e">
        <f>BASE_CONCILI12[[#This Row],[30/mai]]+BASE_CONCILI12[[#This Row],[RECEBIMENTO]]-BASE_CONCILI12[[#This Row],[TRANSFERÊNCIA]]-BASE_CONCILI12[[#This Row],[CONSUMO REAL]]</f>
        <v>#N/A</v>
      </c>
      <c r="L261" s="7">
        <f>IFERROR(VLOOKUP(BASE_CONCILI12[[#This Row],[CÓD. 
SAIB]],BASE_CONTAG[[LAVRE]:[CONTAGEM FINAL]],7,0),0)</f>
        <v>0</v>
      </c>
      <c r="M261" s="7">
        <f>IFERROR(SUM(BASE_CONCILI12[[#This Row],[30/jun]]*BASE_CONCILI12[[#This Row],[CUSTO MP (UN)]]),0)</f>
        <v>0</v>
      </c>
      <c r="N261" s="7" t="str">
        <f>IFERROR(VLOOKUP(BASE_CONCILI12[[#This Row],[CÓD. 
SAIB]],BASE_CONTAG[],5,0),"")</f>
        <v/>
      </c>
      <c r="O261" s="7" t="e">
        <f>SUMIF(SISTEMA!#REF!,BASE_CONCILI12[[#This Row],[CÓD. 
SAIB]],SISTEMA!#REF!)</f>
        <v>#REF!</v>
      </c>
      <c r="P261" s="30">
        <f>IFERROR(SUM(BASE_CONCILI12[[#This Row],[SISTEMA]]*BASE_CONCILI12[[#This Row],[CUSTO MP (UN)]]),0)</f>
        <v>0</v>
      </c>
      <c r="Q261" s="46" t="str">
        <f>IFERROR(VLOOKUP(BASE_CONCILI12[[#This Row],[CÓD. 
SAIB]],BASE_DIFERENÇA[],4,0),"0")</f>
        <v>0</v>
      </c>
      <c r="R261" s="75" t="e">
        <f>BASE_CONCILI12[[#This Row],[30/jun]]-BASE_CONCILI12[[#This Row],[SISTEMA]]</f>
        <v>#REF!</v>
      </c>
      <c r="S261" s="47" t="str">
        <f>IFERROR(BASE_CONCILI12[[#This Row],[DIFERENÇA ANTERIOR]]-BASE_CONCILI12[[#This Row],[DIFERENÇA ATUAL]],"-")</f>
        <v>-</v>
      </c>
      <c r="T261" s="48">
        <v>0</v>
      </c>
      <c r="U261" s="48">
        <f>IFERROR(SUM(BASE_CONCILI12[[#This Row],[DIFERENÇA ATUAL]]*BASE_CONCILI12[[#This Row],[CUSTO MP (UN)]]),0)</f>
        <v>0</v>
      </c>
      <c r="V261" s="86" t="str">
        <f>IFERROR(BASE_CONCILI12[[#This Row],[30/jun]]/BASE_CONCILI12[[#This Row],[SISTEMA]],"")</f>
        <v/>
      </c>
      <c r="W261" s="48" t="str">
        <f>IFERROR(BASE_CONCILI12[[#This Row],[DIFERENÇA MÊS]]*BASE_CONCILI12[[#This Row],[CUSTO MP (UN)]],"-")</f>
        <v>-</v>
      </c>
      <c r="X261" s="126" t="s">
        <v>490</v>
      </c>
    </row>
    <row r="262" spans="1:24" x14ac:dyDescent="0.25">
      <c r="A262" s="72">
        <v>30444</v>
      </c>
      <c r="B262" s="72"/>
      <c r="C262" s="2" t="s">
        <v>174</v>
      </c>
      <c r="D262" s="37" t="s">
        <v>234</v>
      </c>
      <c r="E262" s="26" t="e">
        <f>VLOOKUP(BASE_CONCILI12[[#This Row],[CÓD. 
SAIB]],CONT_ANTE!A:D,4,0)</f>
        <v>#N/A</v>
      </c>
      <c r="F262" s="26" t="e">
        <f>SUMIF(#REF!,BASE_CONCILI12[[#This Row],[CÓD. 
SAIB]],#REF!)</f>
        <v>#REF!</v>
      </c>
      <c r="G262" s="26" t="e">
        <f>SUMIF(#REF!,BASE_CONCILI12[[#This Row],[CÓD. 
SAIB]],#REF!)</f>
        <v>#REF!</v>
      </c>
      <c r="H262" s="26" t="e">
        <f>BASE_CONCILI12[[#This Row],[CONSUMO REAL]]-BASE_CONCILI12[[#This Row],[CONSUMO TEORICO]]</f>
        <v>#REF!</v>
      </c>
      <c r="I262" s="26" t="e">
        <f>SUMIF(#REF!,BASE_CONCILI12[[#This Row],[CÓD. 
SAIB]],#REF!)</f>
        <v>#REF!</v>
      </c>
      <c r="J262" s="26" t="e">
        <f>SUMIF(#REF!,BASE_CONCILI12[[#This Row],[CÓD. 
SAIB]],#REF!)</f>
        <v>#REF!</v>
      </c>
      <c r="K262" s="26" t="e">
        <f>BASE_CONCILI12[[#This Row],[30/mai]]+BASE_CONCILI12[[#This Row],[RECEBIMENTO]]-BASE_CONCILI12[[#This Row],[TRANSFERÊNCIA]]-BASE_CONCILI12[[#This Row],[CONSUMO REAL]]</f>
        <v>#N/A</v>
      </c>
      <c r="L262" s="7">
        <f>IFERROR(VLOOKUP(BASE_CONCILI12[[#This Row],[CÓD. 
SAIB]],BASE_CONTAG[[LAVRE]:[CONTAGEM FINAL]],7,0),0)</f>
        <v>723527</v>
      </c>
      <c r="M262" s="7">
        <f>IFERROR(SUM(BASE_CONCILI12[[#This Row],[30/jun]]*BASE_CONCILI12[[#This Row],[CUSTO MP (UN)]]),0)</f>
        <v>0</v>
      </c>
      <c r="N262" s="7">
        <f>IFERROR(VLOOKUP(BASE_CONCILI12[[#This Row],[CÓD. 
SAIB]],BASE_CONTAG[],5,0),"")</f>
        <v>723527</v>
      </c>
      <c r="O262" s="7" t="e">
        <f>SUMIF(SISTEMA!#REF!,BASE_CONCILI12[[#This Row],[CÓD. 
SAIB]],SISTEMA!#REF!)</f>
        <v>#REF!</v>
      </c>
      <c r="P262" s="30">
        <f>IFERROR(SUM(BASE_CONCILI12[[#This Row],[SISTEMA]]*BASE_CONCILI12[[#This Row],[CUSTO MP (UN)]]),0)</f>
        <v>0</v>
      </c>
      <c r="Q262" s="46" t="str">
        <f>IFERROR(VLOOKUP(BASE_CONCILI12[[#This Row],[CÓD. 
SAIB]],BASE_DIFERENÇA[],4,0),"0")</f>
        <v>0</v>
      </c>
      <c r="R262" s="75" t="e">
        <f>BASE_CONCILI12[[#This Row],[30/jun]]-BASE_CONCILI12[[#This Row],[SISTEMA]]</f>
        <v>#REF!</v>
      </c>
      <c r="S262" s="47" t="str">
        <f>IFERROR(BASE_CONCILI12[[#This Row],[DIFERENÇA ANTERIOR]]-BASE_CONCILI12[[#This Row],[DIFERENÇA ATUAL]],"-")</f>
        <v>-</v>
      </c>
      <c r="T262" s="48" t="e">
        <f>VLOOKUP(BASE_CONCILI12[[#This Row],[CÓD. 
SAIB]],CUSTO!#REF!,3,0)</f>
        <v>#REF!</v>
      </c>
      <c r="U262" s="48">
        <f>IFERROR(SUM(BASE_CONCILI12[[#This Row],[DIFERENÇA ATUAL]]*BASE_CONCILI12[[#This Row],[CUSTO MP (UN)]]),0)</f>
        <v>0</v>
      </c>
      <c r="V262" s="86" t="str">
        <f>IFERROR(BASE_CONCILI12[[#This Row],[30/jun]]/BASE_CONCILI12[[#This Row],[SISTEMA]],"")</f>
        <v/>
      </c>
      <c r="W262" s="48" t="str">
        <f>IFERROR(BASE_CONCILI12[[#This Row],[DIFERENÇA MÊS]]*BASE_CONCILI12[[#This Row],[CUSTO MP (UN)]],"-")</f>
        <v>-</v>
      </c>
      <c r="X262" s="49" t="s">
        <v>490</v>
      </c>
    </row>
    <row r="263" spans="1:24" x14ac:dyDescent="0.25">
      <c r="A263" s="72">
        <v>30251</v>
      </c>
      <c r="B263" s="72"/>
      <c r="C263" s="2" t="s">
        <v>18</v>
      </c>
      <c r="D263" s="37" t="s">
        <v>235</v>
      </c>
      <c r="E263" s="26" t="e">
        <f>VLOOKUP(BASE_CONCILI12[[#This Row],[CÓD. 
SAIB]],CONT_ANTE!A:D,4,0)</f>
        <v>#N/A</v>
      </c>
      <c r="F263" s="26" t="e">
        <f>SUMIF(#REF!,BASE_CONCILI12[[#This Row],[CÓD. 
SAIB]],#REF!)</f>
        <v>#REF!</v>
      </c>
      <c r="G263" s="26" t="e">
        <f>SUMIF(#REF!,BASE_CONCILI12[[#This Row],[CÓD. 
SAIB]],#REF!)</f>
        <v>#REF!</v>
      </c>
      <c r="H263" s="26" t="e">
        <f>BASE_CONCILI12[[#This Row],[CONSUMO REAL]]-BASE_CONCILI12[[#This Row],[CONSUMO TEORICO]]</f>
        <v>#REF!</v>
      </c>
      <c r="I263" s="26" t="e">
        <f>SUMIF(#REF!,BASE_CONCILI12[[#This Row],[CÓD. 
SAIB]],#REF!)</f>
        <v>#REF!</v>
      </c>
      <c r="J263" s="26" t="e">
        <f>SUMIF(#REF!,BASE_CONCILI12[[#This Row],[CÓD. 
SAIB]],#REF!)</f>
        <v>#REF!</v>
      </c>
      <c r="K263" s="26" t="e">
        <f>BASE_CONCILI12[[#This Row],[30/mai]]+BASE_CONCILI12[[#This Row],[RECEBIMENTO]]-BASE_CONCILI12[[#This Row],[TRANSFERÊNCIA]]-BASE_CONCILI12[[#This Row],[CONSUMO REAL]]</f>
        <v>#N/A</v>
      </c>
      <c r="L263" s="7">
        <f>IFERROR(VLOOKUP(BASE_CONCILI12[[#This Row],[CÓD. 
SAIB]],BASE_CONTAG[[LAVRE]:[CONTAGEM FINAL]],7,0),0)</f>
        <v>92470</v>
      </c>
      <c r="M263" s="7">
        <f>IFERROR(SUM(BASE_CONCILI12[[#This Row],[30/jun]]*BASE_CONCILI12[[#This Row],[CUSTO MP (UN)]]),0)</f>
        <v>0</v>
      </c>
      <c r="N263" s="7">
        <f>IFERROR(VLOOKUP(BASE_CONCILI12[[#This Row],[CÓD. 
SAIB]],BASE_CONTAG[],5,0),"")</f>
        <v>13640</v>
      </c>
      <c r="O263" s="7" t="e">
        <f>SUMIF(SISTEMA!#REF!,BASE_CONCILI12[[#This Row],[CÓD. 
SAIB]],SISTEMA!#REF!)</f>
        <v>#REF!</v>
      </c>
      <c r="P263" s="30">
        <f>IFERROR(SUM(BASE_CONCILI12[[#This Row],[SISTEMA]]*BASE_CONCILI12[[#This Row],[CUSTO MP (UN)]]),0)</f>
        <v>0</v>
      </c>
      <c r="Q263" s="46" t="str">
        <f>IFERROR(VLOOKUP(BASE_CONCILI12[[#This Row],[CÓD. 
SAIB]],BASE_DIFERENÇA[],4,0),"0")</f>
        <v>0</v>
      </c>
      <c r="R263" s="75" t="e">
        <f>BASE_CONCILI12[[#This Row],[30/jun]]-BASE_CONCILI12[[#This Row],[SISTEMA]]</f>
        <v>#REF!</v>
      </c>
      <c r="S263" s="47" t="str">
        <f>IFERROR(BASE_CONCILI12[[#This Row],[DIFERENÇA ANTERIOR]]-BASE_CONCILI12[[#This Row],[DIFERENÇA ATUAL]],"-")</f>
        <v>-</v>
      </c>
      <c r="T263" s="48" t="e">
        <f>VLOOKUP(BASE_CONCILI12[[#This Row],[CÓD. 
SAIB]],CUSTO!#REF!,3,0)</f>
        <v>#REF!</v>
      </c>
      <c r="U263" s="48">
        <f>IFERROR(SUM(BASE_CONCILI12[[#This Row],[DIFERENÇA ATUAL]]*BASE_CONCILI12[[#This Row],[CUSTO MP (UN)]]),0)</f>
        <v>0</v>
      </c>
      <c r="V263" s="96" t="str">
        <f>IFERROR(BASE_CONCILI12[[#This Row],[30/jun]]/BASE_CONCILI12[[#This Row],[SISTEMA]],"")</f>
        <v/>
      </c>
      <c r="W263" s="48" t="str">
        <f>IFERROR(BASE_CONCILI12[[#This Row],[DIFERENÇA MÊS]]*BASE_CONCILI12[[#This Row],[CUSTO MP (UN)]],"-")</f>
        <v>-</v>
      </c>
      <c r="X263" s="49" t="s">
        <v>531</v>
      </c>
    </row>
    <row r="264" spans="1:24" x14ac:dyDescent="0.25">
      <c r="A264" s="72">
        <v>2034</v>
      </c>
      <c r="B264" s="72"/>
      <c r="C264" s="2" t="s">
        <v>175</v>
      </c>
      <c r="D264" s="37" t="s">
        <v>235</v>
      </c>
      <c r="E264" s="26" t="e">
        <f>VLOOKUP(BASE_CONCILI12[[#This Row],[CÓD. 
SAIB]],CONT_ANTE!A:D,4,0)</f>
        <v>#N/A</v>
      </c>
      <c r="F264" s="26" t="e">
        <f>SUMIF(#REF!,BASE_CONCILI12[[#This Row],[CÓD. 
SAIB]],#REF!)</f>
        <v>#REF!</v>
      </c>
      <c r="G264" s="26" t="e">
        <f>SUMIF(#REF!,BASE_CONCILI12[[#This Row],[CÓD. 
SAIB]],#REF!)</f>
        <v>#REF!</v>
      </c>
      <c r="H264" s="26" t="e">
        <f>BASE_CONCILI12[[#This Row],[CONSUMO REAL]]-BASE_CONCILI12[[#This Row],[CONSUMO TEORICO]]</f>
        <v>#REF!</v>
      </c>
      <c r="I264" s="26" t="e">
        <f>SUMIF(#REF!,BASE_CONCILI12[[#This Row],[CÓD. 
SAIB]],#REF!)</f>
        <v>#REF!</v>
      </c>
      <c r="J264" s="26" t="e">
        <f>SUMIF(#REF!,BASE_CONCILI12[[#This Row],[CÓD. 
SAIB]],#REF!)</f>
        <v>#REF!</v>
      </c>
      <c r="K264" s="26" t="e">
        <f>BASE_CONCILI12[[#This Row],[30/mai]]+BASE_CONCILI12[[#This Row],[RECEBIMENTO]]-BASE_CONCILI12[[#This Row],[TRANSFERÊNCIA]]-BASE_CONCILI12[[#This Row],[CONSUMO REAL]]</f>
        <v>#N/A</v>
      </c>
      <c r="L264" s="7">
        <f>IFERROR(VLOOKUP(BASE_CONCILI12[[#This Row],[CÓD. 
SAIB]],BASE_CONTAG[[LAVRE]:[CONTAGEM FINAL]],7,0),0)</f>
        <v>42240</v>
      </c>
      <c r="M264" s="7">
        <f>IFERROR(SUM(BASE_CONCILI12[[#This Row],[30/jun]]*BASE_CONCILI12[[#This Row],[CUSTO MP (UN)]]),0)</f>
        <v>0</v>
      </c>
      <c r="N264" s="7">
        <f>IFERROR(VLOOKUP(BASE_CONCILI12[[#This Row],[CÓD. 
SAIB]],BASE_CONTAG[],5,0),"")</f>
        <v>42240</v>
      </c>
      <c r="O264" s="7" t="e">
        <f>SUMIF(SISTEMA!#REF!,BASE_CONCILI12[[#This Row],[CÓD. 
SAIB]],SISTEMA!#REF!)</f>
        <v>#REF!</v>
      </c>
      <c r="P264" s="30">
        <f>IFERROR(SUM(BASE_CONCILI12[[#This Row],[SISTEMA]]*BASE_CONCILI12[[#This Row],[CUSTO MP (UN)]]),0)</f>
        <v>0</v>
      </c>
      <c r="Q264" s="46" t="str">
        <f>IFERROR(VLOOKUP(BASE_CONCILI12[[#This Row],[CÓD. 
SAIB]],BASE_DIFERENÇA[],4,0),"0")</f>
        <v>0</v>
      </c>
      <c r="R264" s="75" t="e">
        <f>BASE_CONCILI12[[#This Row],[30/jun]]-BASE_CONCILI12[[#This Row],[SISTEMA]]</f>
        <v>#REF!</v>
      </c>
      <c r="S264" s="47" t="str">
        <f>IFERROR(BASE_CONCILI12[[#This Row],[DIFERENÇA ANTERIOR]]-BASE_CONCILI12[[#This Row],[DIFERENÇA ATUAL]],"-")</f>
        <v>-</v>
      </c>
      <c r="T264" s="48" t="e">
        <f>VLOOKUP(BASE_CONCILI12[[#This Row],[CÓD. 
SAIB]],CUSTO!#REF!,3,0)</f>
        <v>#REF!</v>
      </c>
      <c r="U264" s="48">
        <f>IFERROR(SUM(BASE_CONCILI12[[#This Row],[DIFERENÇA ATUAL]]*BASE_CONCILI12[[#This Row],[CUSTO MP (UN)]]),0)</f>
        <v>0</v>
      </c>
      <c r="V264" s="86" t="str">
        <f>IFERROR(BASE_CONCILI12[[#This Row],[30/jun]]/BASE_CONCILI12[[#This Row],[SISTEMA]],"")</f>
        <v/>
      </c>
      <c r="W264" s="48" t="str">
        <f>IFERROR(BASE_CONCILI12[[#This Row],[DIFERENÇA MÊS]]*BASE_CONCILI12[[#This Row],[CUSTO MP (UN)]],"-")</f>
        <v>-</v>
      </c>
      <c r="X264" s="49" t="s">
        <v>490</v>
      </c>
    </row>
    <row r="265" spans="1:24" x14ac:dyDescent="0.25">
      <c r="A265" s="72">
        <v>442</v>
      </c>
      <c r="B265" s="72"/>
      <c r="C265" s="2" t="s">
        <v>179</v>
      </c>
      <c r="D265" s="37" t="s">
        <v>108</v>
      </c>
      <c r="E265" s="26" t="e">
        <f>VLOOKUP(BASE_CONCILI12[[#This Row],[CÓD. 
SAIB]],CONT_ANTE!A:D,4,0)</f>
        <v>#N/A</v>
      </c>
      <c r="F265" s="26" t="e">
        <f>SUMIF(#REF!,BASE_CONCILI12[[#This Row],[CÓD. 
SAIB]],#REF!)</f>
        <v>#REF!</v>
      </c>
      <c r="G265" s="26" t="e">
        <f>SUMIF(#REF!,BASE_CONCILI12[[#This Row],[CÓD. 
SAIB]],#REF!)</f>
        <v>#REF!</v>
      </c>
      <c r="H265" s="26" t="e">
        <f>BASE_CONCILI12[[#This Row],[CONSUMO REAL]]-BASE_CONCILI12[[#This Row],[CONSUMO TEORICO]]</f>
        <v>#REF!</v>
      </c>
      <c r="I265" s="26" t="e">
        <f>SUMIF(#REF!,BASE_CONCILI12[[#This Row],[CÓD. 
SAIB]],#REF!)</f>
        <v>#REF!</v>
      </c>
      <c r="J265" s="26" t="e">
        <f>SUMIF(#REF!,BASE_CONCILI12[[#This Row],[CÓD. 
SAIB]],#REF!)</f>
        <v>#REF!</v>
      </c>
      <c r="K265" s="26" t="e">
        <f>BASE_CONCILI12[[#This Row],[30/mai]]+BASE_CONCILI12[[#This Row],[RECEBIMENTO]]-BASE_CONCILI12[[#This Row],[TRANSFERÊNCIA]]-BASE_CONCILI12[[#This Row],[CONSUMO REAL]]</f>
        <v>#N/A</v>
      </c>
      <c r="L265" s="7">
        <f>IFERROR(VLOOKUP(BASE_CONCILI12[[#This Row],[CÓD. 
SAIB]],BASE_CONTAG[[LAVRE]:[CONTAGEM FINAL]],7,0),0)</f>
        <v>8580</v>
      </c>
      <c r="M265" s="7">
        <f>IFERROR(SUM(BASE_CONCILI12[[#This Row],[30/jun]]*BASE_CONCILI12[[#This Row],[CUSTO MP (UN)]]),0)</f>
        <v>0</v>
      </c>
      <c r="N265" s="7">
        <f>IFERROR(VLOOKUP(BASE_CONCILI12[[#This Row],[CÓD. 
SAIB]],BASE_CONTAG[],5,0),"")</f>
        <v>8580</v>
      </c>
      <c r="O265" s="7" t="e">
        <f>SUMIF(SISTEMA!#REF!,BASE_CONCILI12[[#This Row],[CÓD. 
SAIB]],SISTEMA!#REF!)</f>
        <v>#REF!</v>
      </c>
      <c r="P265" s="30">
        <f>IFERROR(SUM(BASE_CONCILI12[[#This Row],[SISTEMA]]*BASE_CONCILI12[[#This Row],[CUSTO MP (UN)]]),0)</f>
        <v>0</v>
      </c>
      <c r="Q265" s="46" t="str">
        <f>IFERROR(VLOOKUP(BASE_CONCILI12[[#This Row],[CÓD. 
SAIB]],BASE_DIFERENÇA[],4,0),"0")</f>
        <v>0</v>
      </c>
      <c r="R265" s="75" t="e">
        <f>BASE_CONCILI12[[#This Row],[30/jun]]-BASE_CONCILI12[[#This Row],[SISTEMA]]</f>
        <v>#REF!</v>
      </c>
      <c r="S265" s="47" t="str">
        <f>IFERROR(BASE_CONCILI12[[#This Row],[DIFERENÇA ANTERIOR]]-BASE_CONCILI12[[#This Row],[DIFERENÇA ATUAL]],"-")</f>
        <v>-</v>
      </c>
      <c r="T265" s="48" t="e">
        <f>VLOOKUP(BASE_CONCILI12[[#This Row],[CÓD. 
SAIB]],CUSTO!#REF!,3,0)</f>
        <v>#REF!</v>
      </c>
      <c r="U265" s="48">
        <f>IFERROR(SUM(BASE_CONCILI12[[#This Row],[DIFERENÇA ATUAL]]*BASE_CONCILI12[[#This Row],[CUSTO MP (UN)]]),0)</f>
        <v>0</v>
      </c>
      <c r="V265" s="86" t="str">
        <f>IFERROR(BASE_CONCILI12[[#This Row],[30/jun]]/BASE_CONCILI12[[#This Row],[SISTEMA]],"")</f>
        <v/>
      </c>
      <c r="W265" s="48" t="str">
        <f>IFERROR(BASE_CONCILI12[[#This Row],[DIFERENÇA MÊS]]*BASE_CONCILI12[[#This Row],[CUSTO MP (UN)]],"-")</f>
        <v>-</v>
      </c>
      <c r="X265" s="49" t="s">
        <v>490</v>
      </c>
    </row>
    <row r="266" spans="1:24" x14ac:dyDescent="0.25">
      <c r="A266" s="72">
        <v>440</v>
      </c>
      <c r="B266" s="72"/>
      <c r="C266" s="2" t="s">
        <v>180</v>
      </c>
      <c r="D266" s="37" t="s">
        <v>108</v>
      </c>
      <c r="E266" s="26" t="e">
        <f>VLOOKUP(BASE_CONCILI12[[#This Row],[CÓD. 
SAIB]],CONT_ANTE!A:D,4,0)</f>
        <v>#N/A</v>
      </c>
      <c r="F266" s="26" t="e">
        <f>SUMIF(#REF!,BASE_CONCILI12[[#This Row],[CÓD. 
SAIB]],#REF!)</f>
        <v>#REF!</v>
      </c>
      <c r="G266" s="26" t="e">
        <f>SUMIF(#REF!,BASE_CONCILI12[[#This Row],[CÓD. 
SAIB]],#REF!)</f>
        <v>#REF!</v>
      </c>
      <c r="H266" s="26" t="e">
        <f>BASE_CONCILI12[[#This Row],[CONSUMO REAL]]-BASE_CONCILI12[[#This Row],[CONSUMO TEORICO]]</f>
        <v>#REF!</v>
      </c>
      <c r="I266" s="26" t="e">
        <f>SUMIF(#REF!,BASE_CONCILI12[[#This Row],[CÓD. 
SAIB]],#REF!)</f>
        <v>#REF!</v>
      </c>
      <c r="J266" s="26" t="e">
        <f>SUMIF(#REF!,BASE_CONCILI12[[#This Row],[CÓD. 
SAIB]],#REF!)</f>
        <v>#REF!</v>
      </c>
      <c r="K266" s="26" t="e">
        <f>BASE_CONCILI12[[#This Row],[30/mai]]+BASE_CONCILI12[[#This Row],[RECEBIMENTO]]-BASE_CONCILI12[[#This Row],[TRANSFERÊNCIA]]-BASE_CONCILI12[[#This Row],[CONSUMO REAL]]</f>
        <v>#N/A</v>
      </c>
      <c r="L266" s="7">
        <f>IFERROR(VLOOKUP(BASE_CONCILI12[[#This Row],[CÓD. 
SAIB]],BASE_CONTAG[[LAVRE]:[CONTAGEM FINAL]],7,0),0)</f>
        <v>11400</v>
      </c>
      <c r="M266" s="7">
        <f>IFERROR(SUM(BASE_CONCILI12[[#This Row],[30/jun]]*BASE_CONCILI12[[#This Row],[CUSTO MP (UN)]]),0)</f>
        <v>0</v>
      </c>
      <c r="N266" s="7">
        <f>IFERROR(VLOOKUP(BASE_CONCILI12[[#This Row],[CÓD. 
SAIB]],BASE_CONTAG[],5,0),"")</f>
        <v>11400</v>
      </c>
      <c r="O266" s="7" t="e">
        <f>SUMIF(SISTEMA!#REF!,BASE_CONCILI12[[#This Row],[CÓD. 
SAIB]],SISTEMA!#REF!)</f>
        <v>#REF!</v>
      </c>
      <c r="P266" s="30">
        <f>IFERROR(SUM(BASE_CONCILI12[[#This Row],[SISTEMA]]*BASE_CONCILI12[[#This Row],[CUSTO MP (UN)]]),0)</f>
        <v>0</v>
      </c>
      <c r="Q266" s="46" t="str">
        <f>IFERROR(VLOOKUP(BASE_CONCILI12[[#This Row],[CÓD. 
SAIB]],BASE_DIFERENÇA[],4,0),"0")</f>
        <v>0</v>
      </c>
      <c r="R266" s="75" t="e">
        <f>BASE_CONCILI12[[#This Row],[30/jun]]-BASE_CONCILI12[[#This Row],[SISTEMA]]</f>
        <v>#REF!</v>
      </c>
      <c r="S266" s="47" t="str">
        <f>IFERROR(BASE_CONCILI12[[#This Row],[DIFERENÇA ANTERIOR]]-BASE_CONCILI12[[#This Row],[DIFERENÇA ATUAL]],"-")</f>
        <v>-</v>
      </c>
      <c r="T266" s="48" t="e">
        <f>VLOOKUP(BASE_CONCILI12[[#This Row],[CÓD. 
SAIB]],CUSTO!#REF!,3,0)</f>
        <v>#REF!</v>
      </c>
      <c r="U266" s="48">
        <f>IFERROR(SUM(BASE_CONCILI12[[#This Row],[DIFERENÇA ATUAL]]*BASE_CONCILI12[[#This Row],[CUSTO MP (UN)]]),0)</f>
        <v>0</v>
      </c>
      <c r="V266" s="87" t="str">
        <f>IFERROR(BASE_CONCILI12[[#This Row],[30/jun]]/BASE_CONCILI12[[#This Row],[SISTEMA]],"")</f>
        <v/>
      </c>
      <c r="W266" s="51" t="str">
        <f>IFERROR(BASE_CONCILI12[[#This Row],[DIFERENÇA MÊS]]*BASE_CONCILI12[[#This Row],[CUSTO MP (UN)]],"-")</f>
        <v>-</v>
      </c>
      <c r="X266" s="49" t="s">
        <v>529</v>
      </c>
    </row>
    <row r="267" spans="1:24" x14ac:dyDescent="0.25">
      <c r="A267" s="72">
        <v>396</v>
      </c>
      <c r="B267" s="72"/>
      <c r="C267" s="2" t="s">
        <v>47</v>
      </c>
      <c r="D267" s="37" t="s">
        <v>108</v>
      </c>
      <c r="E267" s="26" t="e">
        <f>VLOOKUP(BASE_CONCILI12[[#This Row],[CÓD. 
SAIB]],CONT_ANTE!A:D,4,0)</f>
        <v>#N/A</v>
      </c>
      <c r="F267" s="26" t="e">
        <f>SUMIF(#REF!,BASE_CONCILI12[[#This Row],[CÓD. 
SAIB]],#REF!)</f>
        <v>#REF!</v>
      </c>
      <c r="G267" s="26" t="e">
        <f>SUMIF(#REF!,BASE_CONCILI12[[#This Row],[CÓD. 
SAIB]],#REF!)</f>
        <v>#REF!</v>
      </c>
      <c r="H267" s="26" t="e">
        <f>BASE_CONCILI12[[#This Row],[CONSUMO REAL]]-BASE_CONCILI12[[#This Row],[CONSUMO TEORICO]]</f>
        <v>#REF!</v>
      </c>
      <c r="I267" s="26" t="e">
        <f>SUMIF(#REF!,BASE_CONCILI12[[#This Row],[CÓD. 
SAIB]],#REF!)</f>
        <v>#REF!</v>
      </c>
      <c r="J267" s="26" t="e">
        <f>SUMIF(#REF!,BASE_CONCILI12[[#This Row],[CÓD. 
SAIB]],#REF!)</f>
        <v>#REF!</v>
      </c>
      <c r="K267" s="26" t="e">
        <f>BASE_CONCILI12[[#This Row],[30/mai]]+BASE_CONCILI12[[#This Row],[RECEBIMENTO]]-BASE_CONCILI12[[#This Row],[TRANSFERÊNCIA]]-BASE_CONCILI12[[#This Row],[CONSUMO REAL]]</f>
        <v>#N/A</v>
      </c>
      <c r="L267" s="7">
        <f>IFERROR(VLOOKUP(BASE_CONCILI12[[#This Row],[CÓD. 
SAIB]],BASE_CONTAG[[LAVRE]:[CONTAGEM FINAL]],7,0),0)</f>
        <v>12</v>
      </c>
      <c r="M267" s="7">
        <f>IFERROR(SUM(BASE_CONCILI12[[#This Row],[30/jun]]*BASE_CONCILI12[[#This Row],[CUSTO MP (UN)]]),0)</f>
        <v>0</v>
      </c>
      <c r="N267" s="7">
        <f>IFERROR(VLOOKUP(BASE_CONCILI12[[#This Row],[CÓD. 
SAIB]],BASE_CONTAG[],5,0),"")</f>
        <v>12</v>
      </c>
      <c r="O267" s="7" t="e">
        <f>SUMIF(SISTEMA!#REF!,BASE_CONCILI12[[#This Row],[CÓD. 
SAIB]],SISTEMA!#REF!)</f>
        <v>#REF!</v>
      </c>
      <c r="P267" s="30">
        <f>IFERROR(SUM(BASE_CONCILI12[[#This Row],[SISTEMA]]*BASE_CONCILI12[[#This Row],[CUSTO MP (UN)]]),0)</f>
        <v>0</v>
      </c>
      <c r="Q267" s="46" t="str">
        <f>IFERROR(VLOOKUP(BASE_CONCILI12[[#This Row],[CÓD. 
SAIB]],BASE_DIFERENÇA[],4,0),"0")</f>
        <v>0</v>
      </c>
      <c r="R267" s="75" t="e">
        <f>BASE_CONCILI12[[#This Row],[30/jun]]-BASE_CONCILI12[[#This Row],[SISTEMA]]</f>
        <v>#REF!</v>
      </c>
      <c r="S267" s="47" t="str">
        <f>IFERROR(BASE_CONCILI12[[#This Row],[DIFERENÇA ANTERIOR]]-BASE_CONCILI12[[#This Row],[DIFERENÇA ATUAL]],"-")</f>
        <v>-</v>
      </c>
      <c r="T267" s="48" t="e">
        <f>VLOOKUP(BASE_CONCILI12[[#This Row],[CÓD. 
SAIB]],CUSTO!#REF!,3,0)</f>
        <v>#REF!</v>
      </c>
      <c r="U267" s="48">
        <f>IFERROR(SUM(BASE_CONCILI12[[#This Row],[DIFERENÇA ATUAL]]*BASE_CONCILI12[[#This Row],[CUSTO MP (UN)]]),0)</f>
        <v>0</v>
      </c>
      <c r="V267" s="87" t="str">
        <f>IFERROR(BASE_CONCILI12[[#This Row],[30/jun]]/BASE_CONCILI12[[#This Row],[SISTEMA]],"")</f>
        <v/>
      </c>
      <c r="W267" s="51" t="str">
        <f>IFERROR(BASE_CONCILI12[[#This Row],[DIFERENÇA MÊS]]*BASE_CONCILI12[[#This Row],[CUSTO MP (UN)]],"-")</f>
        <v>-</v>
      </c>
      <c r="X267" s="49" t="s">
        <v>528</v>
      </c>
    </row>
    <row r="268" spans="1:24" x14ac:dyDescent="0.25">
      <c r="A268" s="72">
        <v>30360</v>
      </c>
      <c r="B268" s="72"/>
      <c r="C268" s="2" t="s">
        <v>181</v>
      </c>
      <c r="D268" s="37" t="s">
        <v>108</v>
      </c>
      <c r="E268" s="26" t="e">
        <f>VLOOKUP(BASE_CONCILI12[[#This Row],[CÓD. 
SAIB]],CONT_ANTE!A:D,4,0)</f>
        <v>#N/A</v>
      </c>
      <c r="F268" s="26" t="e">
        <f>SUMIF(#REF!,BASE_CONCILI12[[#This Row],[CÓD. 
SAIB]],#REF!)</f>
        <v>#REF!</v>
      </c>
      <c r="G268" s="26" t="e">
        <f>SUMIF(#REF!,BASE_CONCILI12[[#This Row],[CÓD. 
SAIB]],#REF!)</f>
        <v>#REF!</v>
      </c>
      <c r="H268" s="26" t="e">
        <f>BASE_CONCILI12[[#This Row],[CONSUMO REAL]]-BASE_CONCILI12[[#This Row],[CONSUMO TEORICO]]</f>
        <v>#REF!</v>
      </c>
      <c r="I268" s="26" t="e">
        <f>SUMIF(#REF!,BASE_CONCILI12[[#This Row],[CÓD. 
SAIB]],#REF!)</f>
        <v>#REF!</v>
      </c>
      <c r="J268" s="26" t="e">
        <f>SUMIF(#REF!,BASE_CONCILI12[[#This Row],[CÓD. 
SAIB]],#REF!)</f>
        <v>#REF!</v>
      </c>
      <c r="K268" s="26" t="e">
        <f>BASE_CONCILI12[[#This Row],[30/mai]]+BASE_CONCILI12[[#This Row],[RECEBIMENTO]]-BASE_CONCILI12[[#This Row],[TRANSFERÊNCIA]]-BASE_CONCILI12[[#This Row],[CONSUMO REAL]]</f>
        <v>#N/A</v>
      </c>
      <c r="L268" s="7">
        <f>IFERROR(VLOOKUP(BASE_CONCILI12[[#This Row],[CÓD. 
SAIB]],BASE_CONTAG[[LAVRE]:[CONTAGEM FINAL]],7,0),0)</f>
        <v>900</v>
      </c>
      <c r="M268" s="7">
        <f>IFERROR(SUM(BASE_CONCILI12[[#This Row],[30/jun]]*BASE_CONCILI12[[#This Row],[CUSTO MP (UN)]]),0)</f>
        <v>0</v>
      </c>
      <c r="N268" s="7">
        <f>IFERROR(VLOOKUP(BASE_CONCILI12[[#This Row],[CÓD. 
SAIB]],BASE_CONTAG[],5,0),"")</f>
        <v>900</v>
      </c>
      <c r="O268" s="7" t="e">
        <f>SUMIF(SISTEMA!#REF!,BASE_CONCILI12[[#This Row],[CÓD. 
SAIB]],SISTEMA!#REF!)</f>
        <v>#REF!</v>
      </c>
      <c r="P268" s="30">
        <f>IFERROR(SUM(BASE_CONCILI12[[#This Row],[SISTEMA]]*BASE_CONCILI12[[#This Row],[CUSTO MP (UN)]]),0)</f>
        <v>0</v>
      </c>
      <c r="Q268" s="46" t="str">
        <f>IFERROR(VLOOKUP(BASE_CONCILI12[[#This Row],[CÓD. 
SAIB]],BASE_DIFERENÇA[],4,0),"0")</f>
        <v>0</v>
      </c>
      <c r="R268" s="75" t="e">
        <f>BASE_CONCILI12[[#This Row],[30/jun]]-BASE_CONCILI12[[#This Row],[SISTEMA]]</f>
        <v>#REF!</v>
      </c>
      <c r="S268" s="47" t="str">
        <f>IFERROR(BASE_CONCILI12[[#This Row],[DIFERENÇA ANTERIOR]]-BASE_CONCILI12[[#This Row],[DIFERENÇA ATUAL]],"-")</f>
        <v>-</v>
      </c>
      <c r="T268" s="48" t="e">
        <f>VLOOKUP(BASE_CONCILI12[[#This Row],[CÓD. 
SAIB]],CUSTO!#REF!,3,0)</f>
        <v>#REF!</v>
      </c>
      <c r="U268" s="48">
        <f>IFERROR(SUM(BASE_CONCILI12[[#This Row],[DIFERENÇA ATUAL]]*BASE_CONCILI12[[#This Row],[CUSTO MP (UN)]]),0)</f>
        <v>0</v>
      </c>
      <c r="V268" s="87" t="str">
        <f>IFERROR(BASE_CONCILI12[[#This Row],[30/jun]]/BASE_CONCILI12[[#This Row],[SISTEMA]],"")</f>
        <v/>
      </c>
      <c r="W268" s="51" t="str">
        <f>IFERROR(BASE_CONCILI12[[#This Row],[DIFERENÇA MÊS]]*BASE_CONCILI12[[#This Row],[CUSTO MP (UN)]],"-")</f>
        <v>-</v>
      </c>
      <c r="X268" s="49" t="s">
        <v>490</v>
      </c>
    </row>
    <row r="269" spans="1:24" x14ac:dyDescent="0.25">
      <c r="A269" s="72">
        <v>30345</v>
      </c>
      <c r="B269" s="72"/>
      <c r="C269" s="2" t="s">
        <v>182</v>
      </c>
      <c r="D269" s="37" t="s">
        <v>108</v>
      </c>
      <c r="E269" s="26" t="e">
        <f>VLOOKUP(BASE_CONCILI12[[#This Row],[CÓD. 
SAIB]],CONT_ANTE!A:D,4,0)</f>
        <v>#N/A</v>
      </c>
      <c r="F269" s="26" t="e">
        <f>SUMIF(#REF!,BASE_CONCILI12[[#This Row],[CÓD. 
SAIB]],#REF!)</f>
        <v>#REF!</v>
      </c>
      <c r="G269" s="26" t="e">
        <f>SUMIF(#REF!,BASE_CONCILI12[[#This Row],[CÓD. 
SAIB]],#REF!)</f>
        <v>#REF!</v>
      </c>
      <c r="H269" s="26" t="e">
        <f>BASE_CONCILI12[[#This Row],[CONSUMO REAL]]-BASE_CONCILI12[[#This Row],[CONSUMO TEORICO]]</f>
        <v>#REF!</v>
      </c>
      <c r="I269" s="26" t="e">
        <f>SUMIF(#REF!,BASE_CONCILI12[[#This Row],[CÓD. 
SAIB]],#REF!)</f>
        <v>#REF!</v>
      </c>
      <c r="J269" s="26" t="e">
        <f>SUMIF(#REF!,BASE_CONCILI12[[#This Row],[CÓD. 
SAIB]],#REF!)</f>
        <v>#REF!</v>
      </c>
      <c r="K269" s="26" t="e">
        <f>BASE_CONCILI12[[#This Row],[30/mai]]+BASE_CONCILI12[[#This Row],[RECEBIMENTO]]-BASE_CONCILI12[[#This Row],[TRANSFERÊNCIA]]-BASE_CONCILI12[[#This Row],[CONSUMO REAL]]</f>
        <v>#N/A</v>
      </c>
      <c r="L269" s="7">
        <f>IFERROR(VLOOKUP(BASE_CONCILI12[[#This Row],[CÓD. 
SAIB]],BASE_CONTAG[[LAVRE]:[CONTAGEM FINAL]],7,0),0)</f>
        <v>180</v>
      </c>
      <c r="M269" s="7">
        <f>IFERROR(SUM(BASE_CONCILI12[[#This Row],[30/jun]]*BASE_CONCILI12[[#This Row],[CUSTO MP (UN)]]),0)</f>
        <v>0</v>
      </c>
      <c r="N269" s="7">
        <f>IFERROR(VLOOKUP(BASE_CONCILI12[[#This Row],[CÓD. 
SAIB]],BASE_CONTAG[],5,0),"")</f>
        <v>180</v>
      </c>
      <c r="O269" s="7" t="e">
        <f>SUMIF(SISTEMA!#REF!,BASE_CONCILI12[[#This Row],[CÓD. 
SAIB]],SISTEMA!#REF!)</f>
        <v>#REF!</v>
      </c>
      <c r="P269" s="30">
        <f>IFERROR(SUM(BASE_CONCILI12[[#This Row],[SISTEMA]]*BASE_CONCILI12[[#This Row],[CUSTO MP (UN)]]),0)</f>
        <v>0</v>
      </c>
      <c r="Q269" s="46" t="str">
        <f>IFERROR(VLOOKUP(BASE_CONCILI12[[#This Row],[CÓD. 
SAIB]],BASE_DIFERENÇA[],4,0),"0")</f>
        <v>0</v>
      </c>
      <c r="R269" s="75" t="e">
        <f>BASE_CONCILI12[[#This Row],[30/jun]]-BASE_CONCILI12[[#This Row],[SISTEMA]]</f>
        <v>#REF!</v>
      </c>
      <c r="S269" s="47" t="str">
        <f>IFERROR(BASE_CONCILI12[[#This Row],[DIFERENÇA ANTERIOR]]-BASE_CONCILI12[[#This Row],[DIFERENÇA ATUAL]],"-")</f>
        <v>-</v>
      </c>
      <c r="T269" s="48" t="e">
        <f>VLOOKUP(BASE_CONCILI12[[#This Row],[CÓD. 
SAIB]],CUSTO!#REF!,3,0)</f>
        <v>#REF!</v>
      </c>
      <c r="U269" s="48">
        <f>IFERROR(SUM(BASE_CONCILI12[[#This Row],[DIFERENÇA ATUAL]]*BASE_CONCILI12[[#This Row],[CUSTO MP (UN)]]),0)</f>
        <v>0</v>
      </c>
      <c r="V269" s="87" t="str">
        <f>IFERROR(BASE_CONCILI12[[#This Row],[30/jun]]/BASE_CONCILI12[[#This Row],[SISTEMA]],"")</f>
        <v/>
      </c>
      <c r="W269" s="51" t="str">
        <f>IFERROR(BASE_CONCILI12[[#This Row],[DIFERENÇA MÊS]]*BASE_CONCILI12[[#This Row],[CUSTO MP (UN)]],"-")</f>
        <v>-</v>
      </c>
      <c r="X269" s="49" t="s">
        <v>490</v>
      </c>
    </row>
    <row r="270" spans="1:24" x14ac:dyDescent="0.25">
      <c r="A270" s="72">
        <v>31558</v>
      </c>
      <c r="B270" s="72"/>
      <c r="C270" s="2" t="s">
        <v>183</v>
      </c>
      <c r="D270" s="37" t="s">
        <v>108</v>
      </c>
      <c r="E270" s="26" t="e">
        <f>VLOOKUP(BASE_CONCILI12[[#This Row],[CÓD. 
SAIB]],CONT_ANTE!A:D,4,0)</f>
        <v>#N/A</v>
      </c>
      <c r="F270" s="26" t="e">
        <f>SUMIF(#REF!,BASE_CONCILI12[[#This Row],[CÓD. 
SAIB]],#REF!)</f>
        <v>#REF!</v>
      </c>
      <c r="G270" s="26" t="e">
        <f>SUMIF(#REF!,BASE_CONCILI12[[#This Row],[CÓD. 
SAIB]],#REF!)</f>
        <v>#REF!</v>
      </c>
      <c r="H270" s="26" t="e">
        <f>BASE_CONCILI12[[#This Row],[CONSUMO REAL]]-BASE_CONCILI12[[#This Row],[CONSUMO TEORICO]]</f>
        <v>#REF!</v>
      </c>
      <c r="I270" s="26" t="e">
        <f>SUMIF(#REF!,BASE_CONCILI12[[#This Row],[CÓD. 
SAIB]],#REF!)</f>
        <v>#REF!</v>
      </c>
      <c r="J270" s="26" t="e">
        <f>SUMIF(#REF!,BASE_CONCILI12[[#This Row],[CÓD. 
SAIB]],#REF!)</f>
        <v>#REF!</v>
      </c>
      <c r="K270" s="26" t="e">
        <f>BASE_CONCILI12[[#This Row],[30/mai]]+BASE_CONCILI12[[#This Row],[RECEBIMENTO]]-BASE_CONCILI12[[#This Row],[TRANSFERÊNCIA]]-BASE_CONCILI12[[#This Row],[CONSUMO REAL]]</f>
        <v>#N/A</v>
      </c>
      <c r="L270" s="7">
        <f>IFERROR(VLOOKUP(BASE_CONCILI12[[#This Row],[CÓD. 
SAIB]],BASE_CONTAG[[LAVRE]:[CONTAGEM FINAL]],7,0),0)</f>
        <v>13</v>
      </c>
      <c r="M270" s="7">
        <f>IFERROR(SUM(BASE_CONCILI12[[#This Row],[30/jun]]*BASE_CONCILI12[[#This Row],[CUSTO MP (UN)]]),0)</f>
        <v>0</v>
      </c>
      <c r="N270" s="7">
        <f>IFERROR(VLOOKUP(BASE_CONCILI12[[#This Row],[CÓD. 
SAIB]],BASE_CONTAG[],5,0),"")</f>
        <v>13</v>
      </c>
      <c r="O270" s="7" t="e">
        <f>SUMIF(SISTEMA!#REF!,BASE_CONCILI12[[#This Row],[CÓD. 
SAIB]],SISTEMA!#REF!)</f>
        <v>#REF!</v>
      </c>
      <c r="P270" s="30">
        <f>IFERROR(SUM(BASE_CONCILI12[[#This Row],[SISTEMA]]*BASE_CONCILI12[[#This Row],[CUSTO MP (UN)]]),0)</f>
        <v>0</v>
      </c>
      <c r="Q270" s="46" t="str">
        <f>IFERROR(VLOOKUP(BASE_CONCILI12[[#This Row],[CÓD. 
SAIB]],BASE_DIFERENÇA[],4,0),"0")</f>
        <v>0</v>
      </c>
      <c r="R270" s="75" t="e">
        <f>BASE_CONCILI12[[#This Row],[30/jun]]-BASE_CONCILI12[[#This Row],[SISTEMA]]</f>
        <v>#REF!</v>
      </c>
      <c r="S270" s="47" t="str">
        <f>IFERROR(BASE_CONCILI12[[#This Row],[DIFERENÇA ANTERIOR]]-BASE_CONCILI12[[#This Row],[DIFERENÇA ATUAL]],"-")</f>
        <v>-</v>
      </c>
      <c r="T270" s="48" t="e">
        <f>VLOOKUP(BASE_CONCILI12[[#This Row],[CÓD. 
SAIB]],CUSTO!#REF!,3,0)</f>
        <v>#REF!</v>
      </c>
      <c r="U270" s="48">
        <f>IFERROR(SUM(BASE_CONCILI12[[#This Row],[DIFERENÇA ATUAL]]*BASE_CONCILI12[[#This Row],[CUSTO MP (UN)]]),0)</f>
        <v>0</v>
      </c>
      <c r="V270" s="87" t="str">
        <f>IFERROR(BASE_CONCILI12[[#This Row],[30/jun]]/BASE_CONCILI12[[#This Row],[SISTEMA]],"")</f>
        <v/>
      </c>
      <c r="W270" s="51" t="str">
        <f>IFERROR(BASE_CONCILI12[[#This Row],[DIFERENÇA MÊS]]*BASE_CONCILI12[[#This Row],[CUSTO MP (UN)]],"-")</f>
        <v>-</v>
      </c>
      <c r="X270" s="49" t="s">
        <v>490</v>
      </c>
    </row>
    <row r="271" spans="1:24" x14ac:dyDescent="0.25">
      <c r="A271" s="72">
        <v>408</v>
      </c>
      <c r="B271" s="72"/>
      <c r="C271" s="2" t="s">
        <v>184</v>
      </c>
      <c r="D271" s="37" t="s">
        <v>108</v>
      </c>
      <c r="E271" s="26" t="e">
        <f>VLOOKUP(BASE_CONCILI12[[#This Row],[CÓD. 
SAIB]],CONT_ANTE!A:D,4,0)</f>
        <v>#N/A</v>
      </c>
      <c r="F271" s="26" t="e">
        <f>SUMIF(#REF!,BASE_CONCILI12[[#This Row],[CÓD. 
SAIB]],#REF!)</f>
        <v>#REF!</v>
      </c>
      <c r="G271" s="26" t="e">
        <f>SUMIF(#REF!,BASE_CONCILI12[[#This Row],[CÓD. 
SAIB]],#REF!)</f>
        <v>#REF!</v>
      </c>
      <c r="H271" s="26" t="e">
        <f>BASE_CONCILI12[[#This Row],[CONSUMO REAL]]-BASE_CONCILI12[[#This Row],[CONSUMO TEORICO]]</f>
        <v>#REF!</v>
      </c>
      <c r="I271" s="26" t="e">
        <f>SUMIF(#REF!,BASE_CONCILI12[[#This Row],[CÓD. 
SAIB]],#REF!)</f>
        <v>#REF!</v>
      </c>
      <c r="J271" s="26" t="e">
        <f>SUMIF(#REF!,BASE_CONCILI12[[#This Row],[CÓD. 
SAIB]],#REF!)</f>
        <v>#REF!</v>
      </c>
      <c r="K271" s="26" t="e">
        <f>BASE_CONCILI12[[#This Row],[30/mai]]+BASE_CONCILI12[[#This Row],[RECEBIMENTO]]-BASE_CONCILI12[[#This Row],[TRANSFERÊNCIA]]-BASE_CONCILI12[[#This Row],[CONSUMO REAL]]</f>
        <v>#N/A</v>
      </c>
      <c r="L271" s="7">
        <f>IFERROR(VLOOKUP(BASE_CONCILI12[[#This Row],[CÓD. 
SAIB]],BASE_CONTAG[[LAVRE]:[CONTAGEM FINAL]],7,0),0)</f>
        <v>1666.3</v>
      </c>
      <c r="M271" s="7">
        <f>IFERROR(SUM(BASE_CONCILI12[[#This Row],[30/jun]]*BASE_CONCILI12[[#This Row],[CUSTO MP (UN)]]),0)</f>
        <v>0</v>
      </c>
      <c r="N271" s="7">
        <f>IFERROR(VLOOKUP(BASE_CONCILI12[[#This Row],[CÓD. 
SAIB]],BASE_CONTAG[],5,0),"")</f>
        <v>1666.3</v>
      </c>
      <c r="O271" s="7" t="e">
        <f>SUMIF(SISTEMA!#REF!,BASE_CONCILI12[[#This Row],[CÓD. 
SAIB]],SISTEMA!#REF!)</f>
        <v>#REF!</v>
      </c>
      <c r="P271" s="30">
        <f>IFERROR(SUM(BASE_CONCILI12[[#This Row],[SISTEMA]]*BASE_CONCILI12[[#This Row],[CUSTO MP (UN)]]),0)</f>
        <v>0</v>
      </c>
      <c r="Q271" s="46" t="str">
        <f>IFERROR(VLOOKUP(BASE_CONCILI12[[#This Row],[CÓD. 
SAIB]],BASE_DIFERENÇA[],4,0),"0")</f>
        <v>0</v>
      </c>
      <c r="R271" s="75" t="e">
        <f>BASE_CONCILI12[[#This Row],[30/jun]]-BASE_CONCILI12[[#This Row],[SISTEMA]]</f>
        <v>#REF!</v>
      </c>
      <c r="S271" s="47" t="str">
        <f>IFERROR(BASE_CONCILI12[[#This Row],[DIFERENÇA ANTERIOR]]-BASE_CONCILI12[[#This Row],[DIFERENÇA ATUAL]],"-")</f>
        <v>-</v>
      </c>
      <c r="T271" s="48" t="e">
        <f>VLOOKUP(BASE_CONCILI12[[#This Row],[CÓD. 
SAIB]],CUSTO!#REF!,3,0)</f>
        <v>#REF!</v>
      </c>
      <c r="U271" s="48">
        <f>IFERROR(SUM(BASE_CONCILI12[[#This Row],[DIFERENÇA ATUAL]]*BASE_CONCILI12[[#This Row],[CUSTO MP (UN)]]),0)</f>
        <v>0</v>
      </c>
      <c r="V271" s="98" t="str">
        <f>IFERROR(BASE_CONCILI12[[#This Row],[30/jun]]/BASE_CONCILI12[[#This Row],[SISTEMA]],"")</f>
        <v/>
      </c>
      <c r="W271" s="51" t="str">
        <f>IFERROR(BASE_CONCILI12[[#This Row],[DIFERENÇA MÊS]]*BASE_CONCILI12[[#This Row],[CUSTO MP (UN)]],"-")</f>
        <v>-</v>
      </c>
      <c r="X271" s="126" t="s">
        <v>490</v>
      </c>
    </row>
    <row r="272" spans="1:24" x14ac:dyDescent="0.25">
      <c r="A272" s="72">
        <v>409</v>
      </c>
      <c r="B272" s="72"/>
      <c r="C272" s="2" t="s">
        <v>48</v>
      </c>
      <c r="D272" s="37" t="s">
        <v>108</v>
      </c>
      <c r="E272" s="26" t="e">
        <f>VLOOKUP(BASE_CONCILI12[[#This Row],[CÓD. 
SAIB]],CONT_ANTE!A:D,4,0)</f>
        <v>#N/A</v>
      </c>
      <c r="F272" s="26" t="e">
        <f>SUMIF(#REF!,BASE_CONCILI12[[#This Row],[CÓD. 
SAIB]],#REF!)</f>
        <v>#REF!</v>
      </c>
      <c r="G272" s="26" t="e">
        <f>SUMIF(#REF!,BASE_CONCILI12[[#This Row],[CÓD. 
SAIB]],#REF!)</f>
        <v>#REF!</v>
      </c>
      <c r="H272" s="26" t="e">
        <f>BASE_CONCILI12[[#This Row],[CONSUMO REAL]]-BASE_CONCILI12[[#This Row],[CONSUMO TEORICO]]</f>
        <v>#REF!</v>
      </c>
      <c r="I272" s="26" t="e">
        <f>SUMIF(#REF!,BASE_CONCILI12[[#This Row],[CÓD. 
SAIB]],#REF!)</f>
        <v>#REF!</v>
      </c>
      <c r="J272" s="26" t="e">
        <f>SUMIF(#REF!,BASE_CONCILI12[[#This Row],[CÓD. 
SAIB]],#REF!)</f>
        <v>#REF!</v>
      </c>
      <c r="K272" s="26" t="e">
        <f>BASE_CONCILI12[[#This Row],[30/mai]]+BASE_CONCILI12[[#This Row],[RECEBIMENTO]]-BASE_CONCILI12[[#This Row],[TRANSFERÊNCIA]]-BASE_CONCILI12[[#This Row],[CONSUMO REAL]]</f>
        <v>#N/A</v>
      </c>
      <c r="L272" s="7">
        <f>IFERROR(VLOOKUP(BASE_CONCILI12[[#This Row],[CÓD. 
SAIB]],BASE_CONTAG[[LAVRE]:[CONTAGEM FINAL]],7,0),0)</f>
        <v>5275.6</v>
      </c>
      <c r="M272" s="7">
        <f>IFERROR(SUM(BASE_CONCILI12[[#This Row],[30/jun]]*BASE_CONCILI12[[#This Row],[CUSTO MP (UN)]]),0)</f>
        <v>0</v>
      </c>
      <c r="N272" s="7">
        <f>IFERROR(VLOOKUP(BASE_CONCILI12[[#This Row],[CÓD. 
SAIB]],BASE_CONTAG[],5,0),"")</f>
        <v>5275.6</v>
      </c>
      <c r="O272" s="7" t="e">
        <f>SUMIF(SISTEMA!#REF!,BASE_CONCILI12[[#This Row],[CÓD. 
SAIB]],SISTEMA!#REF!)</f>
        <v>#REF!</v>
      </c>
      <c r="P272" s="30">
        <f>IFERROR(SUM(BASE_CONCILI12[[#This Row],[SISTEMA]]*BASE_CONCILI12[[#This Row],[CUSTO MP (UN)]]),0)</f>
        <v>0</v>
      </c>
      <c r="Q272" s="46" t="str">
        <f>IFERROR(VLOOKUP(BASE_CONCILI12[[#This Row],[CÓD. 
SAIB]],BASE_DIFERENÇA[],4,0),"0")</f>
        <v>0</v>
      </c>
      <c r="R272" s="75" t="e">
        <f>BASE_CONCILI12[[#This Row],[30/jun]]-BASE_CONCILI12[[#This Row],[SISTEMA]]</f>
        <v>#REF!</v>
      </c>
      <c r="S272" s="47" t="str">
        <f>IFERROR(BASE_CONCILI12[[#This Row],[DIFERENÇA ANTERIOR]]-BASE_CONCILI12[[#This Row],[DIFERENÇA ATUAL]],"-")</f>
        <v>-</v>
      </c>
      <c r="T272" s="48" t="e">
        <f>VLOOKUP(BASE_CONCILI12[[#This Row],[CÓD. 
SAIB]],CUSTO!#REF!,3,0)</f>
        <v>#REF!</v>
      </c>
      <c r="U272" s="48">
        <f>IFERROR(SUM(BASE_CONCILI12[[#This Row],[DIFERENÇA ATUAL]]*BASE_CONCILI12[[#This Row],[CUSTO MP (UN)]]),0)</f>
        <v>0</v>
      </c>
      <c r="V272" s="98" t="str">
        <f>IFERROR(BASE_CONCILI12[[#This Row],[30/jun]]/BASE_CONCILI12[[#This Row],[SISTEMA]],"")</f>
        <v/>
      </c>
      <c r="W272" s="51" t="str">
        <f>IFERROR(BASE_CONCILI12[[#This Row],[DIFERENÇA MÊS]]*BASE_CONCILI12[[#This Row],[CUSTO MP (UN)]],"-")</f>
        <v>-</v>
      </c>
      <c r="X272" s="49" t="s">
        <v>490</v>
      </c>
    </row>
    <row r="273" spans="1:24" x14ac:dyDescent="0.25">
      <c r="A273" s="72">
        <v>31599</v>
      </c>
      <c r="B273" s="72"/>
      <c r="C273" s="2" t="s">
        <v>185</v>
      </c>
      <c r="D273" s="37" t="s">
        <v>108</v>
      </c>
      <c r="E273" s="26" t="e">
        <f>VLOOKUP(BASE_CONCILI12[[#This Row],[CÓD. 
SAIB]],CONT_ANTE!A:D,4,0)</f>
        <v>#N/A</v>
      </c>
      <c r="F273" s="26" t="e">
        <f>SUMIF(#REF!,BASE_CONCILI12[[#This Row],[CÓD. 
SAIB]],#REF!)</f>
        <v>#REF!</v>
      </c>
      <c r="G273" s="26" t="e">
        <f>SUMIF(#REF!,BASE_CONCILI12[[#This Row],[CÓD. 
SAIB]],#REF!)</f>
        <v>#REF!</v>
      </c>
      <c r="H273" s="26" t="e">
        <f>BASE_CONCILI12[[#This Row],[CONSUMO REAL]]-BASE_CONCILI12[[#This Row],[CONSUMO TEORICO]]</f>
        <v>#REF!</v>
      </c>
      <c r="I273" s="26" t="e">
        <f>SUMIF(#REF!,BASE_CONCILI12[[#This Row],[CÓD. 
SAIB]],#REF!)</f>
        <v>#REF!</v>
      </c>
      <c r="J273" s="26" t="e">
        <f>SUMIF(#REF!,BASE_CONCILI12[[#This Row],[CÓD. 
SAIB]],#REF!)</f>
        <v>#REF!</v>
      </c>
      <c r="K273" s="26" t="e">
        <f>BASE_CONCILI12[[#This Row],[30/mai]]+BASE_CONCILI12[[#This Row],[RECEBIMENTO]]-BASE_CONCILI12[[#This Row],[TRANSFERÊNCIA]]-BASE_CONCILI12[[#This Row],[CONSUMO REAL]]</f>
        <v>#N/A</v>
      </c>
      <c r="L273" s="7">
        <f>IFERROR(VLOOKUP(BASE_CONCILI12[[#This Row],[CÓD. 
SAIB]],BASE_CONTAG[[LAVRE]:[CONTAGEM FINAL]],7,0),0)</f>
        <v>0</v>
      </c>
      <c r="M273" s="7">
        <f>IFERROR(SUM(BASE_CONCILI12[[#This Row],[30/jun]]*BASE_CONCILI12[[#This Row],[CUSTO MP (UN)]]),0)</f>
        <v>0</v>
      </c>
      <c r="N273" s="7" t="str">
        <f>IFERROR(VLOOKUP(BASE_CONCILI12[[#This Row],[CÓD. 
SAIB]],BASE_CONTAG[],5,0),"")</f>
        <v/>
      </c>
      <c r="O273" s="7" t="e">
        <f>SUMIF(SISTEMA!#REF!,BASE_CONCILI12[[#This Row],[CÓD. 
SAIB]],SISTEMA!#REF!)</f>
        <v>#REF!</v>
      </c>
      <c r="P273" s="30">
        <f>IFERROR(SUM(BASE_CONCILI12[[#This Row],[SISTEMA]]*BASE_CONCILI12[[#This Row],[CUSTO MP (UN)]]),0)</f>
        <v>0</v>
      </c>
      <c r="Q273" s="46" t="str">
        <f>IFERROR(VLOOKUP(BASE_CONCILI12[[#This Row],[CÓD. 
SAIB]],BASE_DIFERENÇA[],4,0),"0")</f>
        <v>0</v>
      </c>
      <c r="R273" s="75" t="e">
        <f>BASE_CONCILI12[[#This Row],[30/jun]]-BASE_CONCILI12[[#This Row],[SISTEMA]]</f>
        <v>#REF!</v>
      </c>
      <c r="S273" s="47" t="str">
        <f>IFERROR(BASE_CONCILI12[[#This Row],[DIFERENÇA ANTERIOR]]-BASE_CONCILI12[[#This Row],[DIFERENÇA ATUAL]],"-")</f>
        <v>-</v>
      </c>
      <c r="T273" s="48" t="e">
        <f>VLOOKUP(BASE_CONCILI12[[#This Row],[CÓD. 
SAIB]],CUSTO!#REF!,3,0)</f>
        <v>#REF!</v>
      </c>
      <c r="U273" s="48">
        <f>IFERROR(SUM(BASE_CONCILI12[[#This Row],[DIFERENÇA ATUAL]]*BASE_CONCILI12[[#This Row],[CUSTO MP (UN)]]),0)</f>
        <v>0</v>
      </c>
      <c r="V273" s="87" t="str">
        <f>IFERROR(BASE_CONCILI12[[#This Row],[30/jun]]/BASE_CONCILI12[[#This Row],[SISTEMA]],"")</f>
        <v/>
      </c>
      <c r="W273" s="51" t="str">
        <f>IFERROR(BASE_CONCILI12[[#This Row],[DIFERENÇA MÊS]]*BASE_CONCILI12[[#This Row],[CUSTO MP (UN)]],"-")</f>
        <v>-</v>
      </c>
      <c r="X273" s="49" t="s">
        <v>490</v>
      </c>
    </row>
    <row r="274" spans="1:24" x14ac:dyDescent="0.25">
      <c r="A274" s="72">
        <v>754</v>
      </c>
      <c r="B274" s="72"/>
      <c r="C274" s="2" t="s">
        <v>401</v>
      </c>
      <c r="D274" s="37" t="s">
        <v>108</v>
      </c>
      <c r="E274" s="26" t="e">
        <f>VLOOKUP(BASE_CONCILI12[[#This Row],[CÓD. 
SAIB]],CONT_ANTE!A:D,4,0)</f>
        <v>#N/A</v>
      </c>
      <c r="F274" s="26" t="e">
        <f>SUMIF(#REF!,BASE_CONCILI12[[#This Row],[CÓD. 
SAIB]],#REF!)</f>
        <v>#REF!</v>
      </c>
      <c r="G274" s="26" t="e">
        <f>SUMIF(#REF!,BASE_CONCILI12[[#This Row],[CÓD. 
SAIB]],#REF!)</f>
        <v>#REF!</v>
      </c>
      <c r="H274" s="26" t="e">
        <f>BASE_CONCILI12[[#This Row],[CONSUMO REAL]]-BASE_CONCILI12[[#This Row],[CONSUMO TEORICO]]</f>
        <v>#REF!</v>
      </c>
      <c r="I274" s="26" t="e">
        <f>SUMIF(#REF!,BASE_CONCILI12[[#This Row],[CÓD. 
SAIB]],#REF!)</f>
        <v>#REF!</v>
      </c>
      <c r="J274" s="26" t="e">
        <f>SUMIF(#REF!,BASE_CONCILI12[[#This Row],[CÓD. 
SAIB]],#REF!)</f>
        <v>#REF!</v>
      </c>
      <c r="K274" s="26" t="e">
        <f>BASE_CONCILI12[[#This Row],[30/mai]]+BASE_CONCILI12[[#This Row],[RECEBIMENTO]]-BASE_CONCILI12[[#This Row],[TRANSFERÊNCIA]]-BASE_CONCILI12[[#This Row],[CONSUMO REAL]]</f>
        <v>#N/A</v>
      </c>
      <c r="L274" s="7">
        <f>IFERROR(VLOOKUP(BASE_CONCILI12[[#This Row],[CÓD. 
SAIB]],BASE_CONTAG[[LAVRE]:[CONTAGEM FINAL]],7,0),0)</f>
        <v>0</v>
      </c>
      <c r="M274" s="7">
        <f>IFERROR(SUM(BASE_CONCILI12[[#This Row],[30/jun]]*BASE_CONCILI12[[#This Row],[CUSTO MP (UN)]]),0)</f>
        <v>0</v>
      </c>
      <c r="N274" s="7">
        <f>IFERROR(VLOOKUP(BASE_CONCILI12[[#This Row],[CÓD. 
SAIB]],BASE_CONTAG[],5,0),"")</f>
        <v>0</v>
      </c>
      <c r="O274" s="7" t="e">
        <f>SUMIF(SISTEMA!#REF!,BASE_CONCILI12[[#This Row],[CÓD. 
SAIB]],SISTEMA!#REF!)</f>
        <v>#REF!</v>
      </c>
      <c r="P274" s="30">
        <f>IFERROR(SUM(BASE_CONCILI12[[#This Row],[SISTEMA]]*BASE_CONCILI12[[#This Row],[CUSTO MP (UN)]]),0)</f>
        <v>0</v>
      </c>
      <c r="Q274" s="46" t="str">
        <f>IFERROR(VLOOKUP(BASE_CONCILI12[[#This Row],[CÓD. 
SAIB]],BASE_DIFERENÇA[],4,0),"0")</f>
        <v>0</v>
      </c>
      <c r="R274" s="75" t="e">
        <f>BASE_CONCILI12[[#This Row],[30/jun]]-BASE_CONCILI12[[#This Row],[SISTEMA]]</f>
        <v>#REF!</v>
      </c>
      <c r="S274" s="47" t="str">
        <f>IFERROR(BASE_CONCILI12[[#This Row],[DIFERENÇA ANTERIOR]]-BASE_CONCILI12[[#This Row],[DIFERENÇA ATUAL]],"-")</f>
        <v>-</v>
      </c>
      <c r="T274" s="48" t="e">
        <f>VLOOKUP(BASE_CONCILI12[[#This Row],[CÓD. 
SAIB]],CUSTO!#REF!,3,0)</f>
        <v>#REF!</v>
      </c>
      <c r="U274" s="48">
        <f>IFERROR(SUM(BASE_CONCILI12[[#This Row],[DIFERENÇA ATUAL]]*BASE_CONCILI12[[#This Row],[CUSTO MP (UN)]]),0)</f>
        <v>0</v>
      </c>
      <c r="V274" s="87" t="str">
        <f>IFERROR(BASE_CONCILI12[[#This Row],[30/jun]]/BASE_CONCILI12[[#This Row],[SISTEMA]],"")</f>
        <v/>
      </c>
      <c r="W274" s="51" t="str">
        <f>IFERROR(BASE_CONCILI12[[#This Row],[DIFERENÇA MÊS]]*BASE_CONCILI12[[#This Row],[CUSTO MP (UN)]],"-")</f>
        <v>-</v>
      </c>
      <c r="X274" s="49" t="s">
        <v>490</v>
      </c>
    </row>
    <row r="275" spans="1:24" x14ac:dyDescent="0.25">
      <c r="A275" s="72">
        <v>1600</v>
      </c>
      <c r="B275" s="72"/>
      <c r="C275" s="2" t="s">
        <v>344</v>
      </c>
      <c r="D275" s="37" t="s">
        <v>108</v>
      </c>
      <c r="E275" s="26" t="e">
        <f>VLOOKUP(BASE_CONCILI12[[#This Row],[CÓD. 
SAIB]],CONT_ANTE!A:D,4,0)</f>
        <v>#N/A</v>
      </c>
      <c r="F275" s="26" t="e">
        <f>SUMIF(#REF!,BASE_CONCILI12[[#This Row],[CÓD. 
SAIB]],#REF!)</f>
        <v>#REF!</v>
      </c>
      <c r="G275" s="26" t="e">
        <f>SUMIF(#REF!,BASE_CONCILI12[[#This Row],[CÓD. 
SAIB]],#REF!)</f>
        <v>#REF!</v>
      </c>
      <c r="H275" s="26" t="e">
        <f>BASE_CONCILI12[[#This Row],[CONSUMO REAL]]-BASE_CONCILI12[[#This Row],[CONSUMO TEORICO]]</f>
        <v>#REF!</v>
      </c>
      <c r="I275" s="26" t="e">
        <f>SUMIF(#REF!,BASE_CONCILI12[[#This Row],[CÓD. 
SAIB]],#REF!)</f>
        <v>#REF!</v>
      </c>
      <c r="J275" s="26" t="e">
        <f>SUMIF(#REF!,BASE_CONCILI12[[#This Row],[CÓD. 
SAIB]],#REF!)</f>
        <v>#REF!</v>
      </c>
      <c r="K275" s="26" t="e">
        <f>BASE_CONCILI12[[#This Row],[30/mai]]+BASE_CONCILI12[[#This Row],[RECEBIMENTO]]-BASE_CONCILI12[[#This Row],[TRANSFERÊNCIA]]-BASE_CONCILI12[[#This Row],[CONSUMO REAL]]</f>
        <v>#N/A</v>
      </c>
      <c r="L275" s="7">
        <f>IFERROR(VLOOKUP(BASE_CONCILI12[[#This Row],[CÓD. 
SAIB]],BASE_CONTAG[[LAVRE]:[CONTAGEM FINAL]],7,0),0)</f>
        <v>25344</v>
      </c>
      <c r="M275" s="7">
        <f>IFERROR(SUM(BASE_CONCILI12[[#This Row],[30/jun]]*BASE_CONCILI12[[#This Row],[CUSTO MP (UN)]]),0)</f>
        <v>0</v>
      </c>
      <c r="N275" s="7">
        <f>IFERROR(VLOOKUP(BASE_CONCILI12[[#This Row],[CÓD. 
SAIB]],BASE_CONTAG[],5,0),"")</f>
        <v>25344</v>
      </c>
      <c r="O275" s="7" t="e">
        <f>SUMIF(SISTEMA!#REF!,BASE_CONCILI12[[#This Row],[CÓD. 
SAIB]],SISTEMA!#REF!)</f>
        <v>#REF!</v>
      </c>
      <c r="P275" s="30">
        <f>IFERROR(SUM(BASE_CONCILI12[[#This Row],[SISTEMA]]*BASE_CONCILI12[[#This Row],[CUSTO MP (UN)]]),0)</f>
        <v>0</v>
      </c>
      <c r="Q275" s="46" t="str">
        <f>IFERROR(VLOOKUP(BASE_CONCILI12[[#This Row],[CÓD. 
SAIB]],BASE_DIFERENÇA[],4,0),"0")</f>
        <v>0</v>
      </c>
      <c r="R275" s="75" t="e">
        <f>BASE_CONCILI12[[#This Row],[30/jun]]-BASE_CONCILI12[[#This Row],[SISTEMA]]</f>
        <v>#REF!</v>
      </c>
      <c r="S275" s="47" t="str">
        <f>IFERROR(BASE_CONCILI12[[#This Row],[DIFERENÇA ANTERIOR]]-BASE_CONCILI12[[#This Row],[DIFERENÇA ATUAL]],"-")</f>
        <v>-</v>
      </c>
      <c r="T275" s="48" t="e">
        <f>VLOOKUP(BASE_CONCILI12[[#This Row],[CÓD. 
SAIB]],CUSTO!#REF!,3,0)</f>
        <v>#REF!</v>
      </c>
      <c r="U275" s="48">
        <f>IFERROR(SUM(BASE_CONCILI12[[#This Row],[DIFERENÇA ATUAL]]*BASE_CONCILI12[[#This Row],[CUSTO MP (UN)]]),0)</f>
        <v>0</v>
      </c>
      <c r="V275" s="87" t="str">
        <f>IFERROR(BASE_CONCILI12[[#This Row],[30/jun]]/BASE_CONCILI12[[#This Row],[SISTEMA]],"")</f>
        <v/>
      </c>
      <c r="W275" s="52" t="str">
        <f>IFERROR(BASE_CONCILI12[[#This Row],[DIFERENÇA MÊS]]*BASE_CONCILI12[[#This Row],[CUSTO MP (UN)]],"-")</f>
        <v>-</v>
      </c>
      <c r="X275" s="49" t="s">
        <v>490</v>
      </c>
    </row>
    <row r="276" spans="1:24" x14ac:dyDescent="0.25">
      <c r="A276" s="72">
        <v>30769</v>
      </c>
      <c r="B276" s="72"/>
      <c r="C276" s="2" t="s">
        <v>71</v>
      </c>
      <c r="D276" s="37" t="s">
        <v>109</v>
      </c>
      <c r="E276" s="26" t="e">
        <f>VLOOKUP(BASE_CONCILI12[[#This Row],[CÓD. 
SAIB]],CONT_ANTE!A:D,4,0)</f>
        <v>#N/A</v>
      </c>
      <c r="F276" s="26" t="e">
        <f>SUMIF(#REF!,BASE_CONCILI12[[#This Row],[CÓD. 
SAIB]],#REF!)</f>
        <v>#REF!</v>
      </c>
      <c r="G276" s="26" t="e">
        <f>SUMIF(#REF!,BASE_CONCILI12[[#This Row],[CÓD. 
SAIB]],#REF!)</f>
        <v>#REF!</v>
      </c>
      <c r="H276" s="26" t="e">
        <f>BASE_CONCILI12[[#This Row],[CONSUMO REAL]]-BASE_CONCILI12[[#This Row],[CONSUMO TEORICO]]</f>
        <v>#REF!</v>
      </c>
      <c r="I276" s="26" t="e">
        <f>SUMIF(#REF!,BASE_CONCILI12[[#This Row],[CÓD. 
SAIB]],#REF!)</f>
        <v>#REF!</v>
      </c>
      <c r="J276" s="26" t="e">
        <f>SUMIF(#REF!,BASE_CONCILI12[[#This Row],[CÓD. 
SAIB]],#REF!)</f>
        <v>#REF!</v>
      </c>
      <c r="K276" s="26" t="e">
        <f>BASE_CONCILI12[[#This Row],[30/mai]]+BASE_CONCILI12[[#This Row],[RECEBIMENTO]]-BASE_CONCILI12[[#This Row],[TRANSFERÊNCIA]]-BASE_CONCILI12[[#This Row],[CONSUMO REAL]]</f>
        <v>#N/A</v>
      </c>
      <c r="L276" s="7">
        <f>IFERROR(VLOOKUP(BASE_CONCILI12[[#This Row],[CÓD. 
SAIB]],BASE_CONTAG[[LAVRE]:[CONTAGEM FINAL]],7,0),0)</f>
        <v>21</v>
      </c>
      <c r="M276" s="7">
        <f>IFERROR(SUM(BASE_CONCILI12[[#This Row],[30/jun]]*BASE_CONCILI12[[#This Row],[CUSTO MP (UN)]]),0)</f>
        <v>0</v>
      </c>
      <c r="N276" s="7">
        <f>IFERROR(VLOOKUP(BASE_CONCILI12[[#This Row],[CÓD. 
SAIB]],BASE_CONTAG[],5,0),"")</f>
        <v>21</v>
      </c>
      <c r="O276" s="7" t="e">
        <f>SUMIF(SISTEMA!#REF!,BASE_CONCILI12[[#This Row],[CÓD. 
SAIB]],SISTEMA!#REF!)</f>
        <v>#REF!</v>
      </c>
      <c r="P276" s="30">
        <f>IFERROR(SUM(BASE_CONCILI12[[#This Row],[SISTEMA]]*BASE_CONCILI12[[#This Row],[CUSTO MP (UN)]]),0)</f>
        <v>0</v>
      </c>
      <c r="Q276" s="46" t="str">
        <f>IFERROR(VLOOKUP(BASE_CONCILI12[[#This Row],[CÓD. 
SAIB]],BASE_DIFERENÇA[],4,0),"0")</f>
        <v>0</v>
      </c>
      <c r="R276" s="75" t="e">
        <f>BASE_CONCILI12[[#This Row],[30/jun]]-BASE_CONCILI12[[#This Row],[SISTEMA]]</f>
        <v>#REF!</v>
      </c>
      <c r="S276" s="47" t="str">
        <f>IFERROR(BASE_CONCILI12[[#This Row],[DIFERENÇA ANTERIOR]]-BASE_CONCILI12[[#This Row],[DIFERENÇA ATUAL]],"-")</f>
        <v>-</v>
      </c>
      <c r="T276" s="48" t="e">
        <f>VLOOKUP(BASE_CONCILI12[[#This Row],[CÓD. 
SAIB]],CUSTO!#REF!,3,0)</f>
        <v>#REF!</v>
      </c>
      <c r="U276" s="48">
        <f>IFERROR(SUM(BASE_CONCILI12[[#This Row],[DIFERENÇA ATUAL]]*BASE_CONCILI12[[#This Row],[CUSTO MP (UN)]]),0)</f>
        <v>0</v>
      </c>
      <c r="V276" s="87" t="str">
        <f>IFERROR(BASE_CONCILI12[[#This Row],[30/jun]]/BASE_CONCILI12[[#This Row],[SISTEMA]],"")</f>
        <v/>
      </c>
      <c r="W276" s="52" t="str">
        <f>IFERROR(BASE_CONCILI12[[#This Row],[DIFERENÇA MÊS]]*BASE_CONCILI12[[#This Row],[CUSTO MP (UN)]],"-")</f>
        <v>-</v>
      </c>
      <c r="X276" s="49" t="s">
        <v>490</v>
      </c>
    </row>
    <row r="277" spans="1:24" x14ac:dyDescent="0.25">
      <c r="A277" s="72">
        <v>30770</v>
      </c>
      <c r="B277" s="72"/>
      <c r="C277" s="2" t="s">
        <v>70</v>
      </c>
      <c r="D277" s="37" t="s">
        <v>109</v>
      </c>
      <c r="E277" s="26" t="e">
        <f>VLOOKUP(BASE_CONCILI12[[#This Row],[CÓD. 
SAIB]],CONT_ANTE!A:D,4,0)</f>
        <v>#N/A</v>
      </c>
      <c r="F277" s="26" t="e">
        <f>SUMIF(#REF!,BASE_CONCILI12[[#This Row],[CÓD. 
SAIB]],#REF!)</f>
        <v>#REF!</v>
      </c>
      <c r="G277" s="26" t="e">
        <f>SUMIF(#REF!,BASE_CONCILI12[[#This Row],[CÓD. 
SAIB]],#REF!)</f>
        <v>#REF!</v>
      </c>
      <c r="H277" s="26" t="e">
        <f>BASE_CONCILI12[[#This Row],[CONSUMO REAL]]-BASE_CONCILI12[[#This Row],[CONSUMO TEORICO]]</f>
        <v>#REF!</v>
      </c>
      <c r="I277" s="26" t="e">
        <f>SUMIF(#REF!,BASE_CONCILI12[[#This Row],[CÓD. 
SAIB]],#REF!)</f>
        <v>#REF!</v>
      </c>
      <c r="J277" s="26" t="e">
        <f>SUMIF(#REF!,BASE_CONCILI12[[#This Row],[CÓD. 
SAIB]],#REF!)</f>
        <v>#REF!</v>
      </c>
      <c r="K277" s="26" t="e">
        <f>BASE_CONCILI12[[#This Row],[30/mai]]+BASE_CONCILI12[[#This Row],[RECEBIMENTO]]-BASE_CONCILI12[[#This Row],[TRANSFERÊNCIA]]-BASE_CONCILI12[[#This Row],[CONSUMO REAL]]</f>
        <v>#N/A</v>
      </c>
      <c r="L277" s="7">
        <f>IFERROR(VLOOKUP(BASE_CONCILI12[[#This Row],[CÓD. 
SAIB]],BASE_CONTAG[[LAVRE]:[CONTAGEM FINAL]],7,0),0)</f>
        <v>50</v>
      </c>
      <c r="M277" s="7">
        <f>IFERROR(SUM(BASE_CONCILI12[[#This Row],[30/jun]]*BASE_CONCILI12[[#This Row],[CUSTO MP (UN)]]),0)</f>
        <v>0</v>
      </c>
      <c r="N277" s="7">
        <f>IFERROR(VLOOKUP(BASE_CONCILI12[[#This Row],[CÓD. 
SAIB]],BASE_CONTAG[],5,0),"")</f>
        <v>50</v>
      </c>
      <c r="O277" s="7" t="e">
        <f>SUMIF(SISTEMA!#REF!,BASE_CONCILI12[[#This Row],[CÓD. 
SAIB]],SISTEMA!#REF!)</f>
        <v>#REF!</v>
      </c>
      <c r="P277" s="30">
        <f>IFERROR(SUM(BASE_CONCILI12[[#This Row],[SISTEMA]]*BASE_CONCILI12[[#This Row],[CUSTO MP (UN)]]),0)</f>
        <v>0</v>
      </c>
      <c r="Q277" s="46" t="str">
        <f>IFERROR(VLOOKUP(BASE_CONCILI12[[#This Row],[CÓD. 
SAIB]],BASE_DIFERENÇA[],4,0),"0")</f>
        <v>0</v>
      </c>
      <c r="R277" s="75" t="e">
        <f>BASE_CONCILI12[[#This Row],[30/jun]]-BASE_CONCILI12[[#This Row],[SISTEMA]]</f>
        <v>#REF!</v>
      </c>
      <c r="S277" s="47" t="str">
        <f>IFERROR(BASE_CONCILI12[[#This Row],[DIFERENÇA ANTERIOR]]-BASE_CONCILI12[[#This Row],[DIFERENÇA ATUAL]],"-")</f>
        <v>-</v>
      </c>
      <c r="T277" s="48" t="e">
        <f>VLOOKUP(BASE_CONCILI12[[#This Row],[CÓD. 
SAIB]],CUSTO!#REF!,3,0)</f>
        <v>#REF!</v>
      </c>
      <c r="U277" s="48">
        <f>IFERROR(SUM(BASE_CONCILI12[[#This Row],[DIFERENÇA ATUAL]]*BASE_CONCILI12[[#This Row],[CUSTO MP (UN)]]),0)</f>
        <v>0</v>
      </c>
      <c r="V277" s="87" t="str">
        <f>IFERROR(BASE_CONCILI12[[#This Row],[30/jun]]/BASE_CONCILI12[[#This Row],[SISTEMA]],"")</f>
        <v/>
      </c>
      <c r="W277" s="52" t="str">
        <f>IFERROR(BASE_CONCILI12[[#This Row],[DIFERENÇA MÊS]]*BASE_CONCILI12[[#This Row],[CUSTO MP (UN)]],"-")</f>
        <v>-</v>
      </c>
      <c r="X277" s="49" t="s">
        <v>517</v>
      </c>
    </row>
    <row r="278" spans="1:24" x14ac:dyDescent="0.25">
      <c r="A278" s="72">
        <v>30778</v>
      </c>
      <c r="B278" s="72"/>
      <c r="C278" s="2" t="s">
        <v>72</v>
      </c>
      <c r="D278" s="37" t="s">
        <v>109</v>
      </c>
      <c r="E278" s="26" t="e">
        <f>VLOOKUP(BASE_CONCILI12[[#This Row],[CÓD. 
SAIB]],CONT_ANTE!A:D,4,0)</f>
        <v>#N/A</v>
      </c>
      <c r="F278" s="26" t="e">
        <f>SUMIF(#REF!,BASE_CONCILI12[[#This Row],[CÓD. 
SAIB]],#REF!)</f>
        <v>#REF!</v>
      </c>
      <c r="G278" s="26" t="e">
        <f>SUMIF(#REF!,BASE_CONCILI12[[#This Row],[CÓD. 
SAIB]],#REF!)</f>
        <v>#REF!</v>
      </c>
      <c r="H278" s="26" t="e">
        <f>BASE_CONCILI12[[#This Row],[CONSUMO REAL]]-BASE_CONCILI12[[#This Row],[CONSUMO TEORICO]]</f>
        <v>#REF!</v>
      </c>
      <c r="I278" s="26" t="e">
        <f>SUMIF(#REF!,BASE_CONCILI12[[#This Row],[CÓD. 
SAIB]],#REF!)</f>
        <v>#REF!</v>
      </c>
      <c r="J278" s="26" t="e">
        <f>SUMIF(#REF!,BASE_CONCILI12[[#This Row],[CÓD. 
SAIB]],#REF!)</f>
        <v>#REF!</v>
      </c>
      <c r="K278" s="26" t="e">
        <f>BASE_CONCILI12[[#This Row],[30/mai]]+BASE_CONCILI12[[#This Row],[RECEBIMENTO]]-BASE_CONCILI12[[#This Row],[TRANSFERÊNCIA]]-BASE_CONCILI12[[#This Row],[CONSUMO REAL]]</f>
        <v>#N/A</v>
      </c>
      <c r="L278" s="7">
        <f>IFERROR(VLOOKUP(BASE_CONCILI12[[#This Row],[CÓD. 
SAIB]],BASE_CONTAG[[LAVRE]:[CONTAGEM FINAL]],7,0),0)</f>
        <v>0</v>
      </c>
      <c r="M278" s="7">
        <f>IFERROR(SUM(BASE_CONCILI12[[#This Row],[30/jun]]*BASE_CONCILI12[[#This Row],[CUSTO MP (UN)]]),0)</f>
        <v>0</v>
      </c>
      <c r="N278" s="7">
        <f>IFERROR(VLOOKUP(BASE_CONCILI12[[#This Row],[CÓD. 
SAIB]],BASE_CONTAG[],5,0),"")</f>
        <v>0</v>
      </c>
      <c r="O278" s="7" t="e">
        <f>SUMIF(SISTEMA!#REF!,BASE_CONCILI12[[#This Row],[CÓD. 
SAIB]],SISTEMA!#REF!)</f>
        <v>#REF!</v>
      </c>
      <c r="P278" s="30">
        <f>IFERROR(SUM(BASE_CONCILI12[[#This Row],[SISTEMA]]*BASE_CONCILI12[[#This Row],[CUSTO MP (UN)]]),0)</f>
        <v>0</v>
      </c>
      <c r="Q278" s="46" t="str">
        <f>IFERROR(VLOOKUP(BASE_CONCILI12[[#This Row],[CÓD. 
SAIB]],BASE_DIFERENÇA[],4,0),"0")</f>
        <v>0</v>
      </c>
      <c r="R278" s="75" t="e">
        <f>BASE_CONCILI12[[#This Row],[30/jun]]-BASE_CONCILI12[[#This Row],[SISTEMA]]</f>
        <v>#REF!</v>
      </c>
      <c r="S278" s="47" t="str">
        <f>IFERROR(BASE_CONCILI12[[#This Row],[DIFERENÇA ANTERIOR]]-BASE_CONCILI12[[#This Row],[DIFERENÇA ATUAL]],"-")</f>
        <v>-</v>
      </c>
      <c r="T278" s="48" t="e">
        <f>VLOOKUP(BASE_CONCILI12[[#This Row],[CÓD. 
SAIB]],CUSTO!#REF!,3,0)</f>
        <v>#REF!</v>
      </c>
      <c r="U278" s="48">
        <f>IFERROR(SUM(BASE_CONCILI12[[#This Row],[DIFERENÇA ATUAL]]*BASE_CONCILI12[[#This Row],[CUSTO MP (UN)]]),0)</f>
        <v>0</v>
      </c>
      <c r="V278" s="87" t="str">
        <f>IFERROR(BASE_CONCILI12[[#This Row],[30/jun]]/BASE_CONCILI12[[#This Row],[SISTEMA]],"")</f>
        <v/>
      </c>
      <c r="W278" s="51" t="str">
        <f>IFERROR(BASE_CONCILI12[[#This Row],[DIFERENÇA MÊS]]*BASE_CONCILI12[[#This Row],[CUSTO MP (UN)]],"-")</f>
        <v>-</v>
      </c>
      <c r="X278" s="49" t="s">
        <v>490</v>
      </c>
    </row>
    <row r="279" spans="1:24" x14ac:dyDescent="0.25">
      <c r="A279" s="72">
        <v>31749</v>
      </c>
      <c r="B279" s="72"/>
      <c r="C279" s="2" t="s">
        <v>485</v>
      </c>
      <c r="D279" s="37" t="s">
        <v>109</v>
      </c>
      <c r="E279" s="26" t="e">
        <f>VLOOKUP(BASE_CONCILI12[[#This Row],[CÓD. 
SAIB]],CONT_ANTE!A:D,4,0)</f>
        <v>#N/A</v>
      </c>
      <c r="F279" s="26" t="e">
        <f>SUMIF(#REF!,BASE_CONCILI12[[#This Row],[CÓD. 
SAIB]],#REF!)</f>
        <v>#REF!</v>
      </c>
      <c r="G279" s="26" t="e">
        <f>SUMIF(#REF!,BASE_CONCILI12[[#This Row],[CÓD. 
SAIB]],#REF!)</f>
        <v>#REF!</v>
      </c>
      <c r="H279" s="26" t="e">
        <f>BASE_CONCILI12[[#This Row],[CONSUMO REAL]]-BASE_CONCILI12[[#This Row],[CONSUMO TEORICO]]</f>
        <v>#REF!</v>
      </c>
      <c r="I279" s="26" t="e">
        <f>SUMIF(#REF!,BASE_CONCILI12[[#This Row],[CÓD. 
SAIB]],#REF!)</f>
        <v>#REF!</v>
      </c>
      <c r="J279" s="26" t="e">
        <f>SUMIF(#REF!,BASE_CONCILI12[[#This Row],[CÓD. 
SAIB]],#REF!)</f>
        <v>#REF!</v>
      </c>
      <c r="K279" s="26" t="e">
        <f>BASE_CONCILI12[[#This Row],[30/mai]]+BASE_CONCILI12[[#This Row],[RECEBIMENTO]]-BASE_CONCILI12[[#This Row],[TRANSFERÊNCIA]]-BASE_CONCILI12[[#This Row],[CONSUMO REAL]]</f>
        <v>#N/A</v>
      </c>
      <c r="L279" s="7">
        <f>IFERROR(VLOOKUP(BASE_CONCILI12[[#This Row],[CÓD. 
SAIB]],BASE_CONTAG[[LAVRE]:[CONTAGEM FINAL]],7,0),0)</f>
        <v>0</v>
      </c>
      <c r="M279" s="7">
        <f>IFERROR(SUM(BASE_CONCILI12[[#This Row],[30/jun]]*BASE_CONCILI12[[#This Row],[CUSTO MP (UN)]]),0)</f>
        <v>0</v>
      </c>
      <c r="N279" s="7" t="str">
        <f>IFERROR(VLOOKUP(BASE_CONCILI12[[#This Row],[CÓD. 
SAIB]],BASE_CONTAG[],5,0),"")</f>
        <v/>
      </c>
      <c r="O279" s="7" t="e">
        <f>SUMIF(SISTEMA!#REF!,BASE_CONCILI12[[#This Row],[CÓD. 
SAIB]],SISTEMA!#REF!)</f>
        <v>#REF!</v>
      </c>
      <c r="P279" s="30">
        <f>IFERROR(SUM(BASE_CONCILI12[[#This Row],[SISTEMA]]*BASE_CONCILI12[[#This Row],[CUSTO MP (UN)]]),0)</f>
        <v>0</v>
      </c>
      <c r="Q279" s="46" t="str">
        <f>IFERROR(VLOOKUP(BASE_CONCILI12[[#This Row],[CÓD. 
SAIB]],BASE_DIFERENÇA[],4,0),"0")</f>
        <v>0</v>
      </c>
      <c r="R279" s="75" t="e">
        <f>BASE_CONCILI12[[#This Row],[30/jun]]-BASE_CONCILI12[[#This Row],[SISTEMA]]</f>
        <v>#REF!</v>
      </c>
      <c r="S279" s="47" t="str">
        <f>IFERROR(BASE_CONCILI12[[#This Row],[DIFERENÇA ANTERIOR]]-BASE_CONCILI12[[#This Row],[DIFERENÇA ATUAL]],"-")</f>
        <v>-</v>
      </c>
      <c r="T279" s="48" t="e">
        <f>VLOOKUP(BASE_CONCILI12[[#This Row],[CÓD. 
SAIB]],CUSTO!#REF!,3,0)</f>
        <v>#REF!</v>
      </c>
      <c r="U279" s="48">
        <f>IFERROR(SUM(BASE_CONCILI12[[#This Row],[DIFERENÇA ATUAL]]*BASE_CONCILI12[[#This Row],[CUSTO MP (UN)]]),0)</f>
        <v>0</v>
      </c>
      <c r="V279" s="87" t="str">
        <f>IFERROR(BASE_CONCILI12[[#This Row],[30/jun]]/BASE_CONCILI12[[#This Row],[SISTEMA]],"")</f>
        <v/>
      </c>
      <c r="W279" s="51" t="str">
        <f>IFERROR(BASE_CONCILI12[[#This Row],[DIFERENÇA MÊS]]*BASE_CONCILI12[[#This Row],[CUSTO MP (UN)]],"-")</f>
        <v>-</v>
      </c>
      <c r="X279" s="49" t="s">
        <v>490</v>
      </c>
    </row>
    <row r="280" spans="1:24" x14ac:dyDescent="0.25">
      <c r="A280" s="72">
        <v>31003</v>
      </c>
      <c r="B280" s="72"/>
      <c r="C280" s="2" t="s">
        <v>76</v>
      </c>
      <c r="D280" s="37" t="s">
        <v>109</v>
      </c>
      <c r="E280" s="26" t="e">
        <f>VLOOKUP(BASE_CONCILI12[[#This Row],[CÓD. 
SAIB]],CONT_ANTE!A:D,4,0)</f>
        <v>#N/A</v>
      </c>
      <c r="F280" s="26" t="e">
        <f>SUMIF(#REF!,BASE_CONCILI12[[#This Row],[CÓD. 
SAIB]],#REF!)</f>
        <v>#REF!</v>
      </c>
      <c r="G280" s="26" t="e">
        <f>SUMIF(#REF!,BASE_CONCILI12[[#This Row],[CÓD. 
SAIB]],#REF!)</f>
        <v>#REF!</v>
      </c>
      <c r="H280" s="26" t="e">
        <f>BASE_CONCILI12[[#This Row],[CONSUMO REAL]]-BASE_CONCILI12[[#This Row],[CONSUMO TEORICO]]</f>
        <v>#REF!</v>
      </c>
      <c r="I280" s="26" t="e">
        <f>SUMIF(#REF!,BASE_CONCILI12[[#This Row],[CÓD. 
SAIB]],#REF!)</f>
        <v>#REF!</v>
      </c>
      <c r="J280" s="26" t="e">
        <f>SUMIF(#REF!,BASE_CONCILI12[[#This Row],[CÓD. 
SAIB]],#REF!)</f>
        <v>#REF!</v>
      </c>
      <c r="K280" s="26" t="e">
        <f>BASE_CONCILI12[[#This Row],[30/mai]]+BASE_CONCILI12[[#This Row],[RECEBIMENTO]]-BASE_CONCILI12[[#This Row],[TRANSFERÊNCIA]]-BASE_CONCILI12[[#This Row],[CONSUMO REAL]]</f>
        <v>#N/A</v>
      </c>
      <c r="L280" s="7">
        <f>IFERROR(VLOOKUP(BASE_CONCILI12[[#This Row],[CÓD. 
SAIB]],BASE_CONTAG[[LAVRE]:[CONTAGEM FINAL]],7,0),0)</f>
        <v>91050</v>
      </c>
      <c r="M280" s="7">
        <f>IFERROR(SUM(BASE_CONCILI12[[#This Row],[30/jun]]*BASE_CONCILI12[[#This Row],[CUSTO MP (UN)]]),0)</f>
        <v>0</v>
      </c>
      <c r="N280" s="7">
        <f>IFERROR(VLOOKUP(BASE_CONCILI12[[#This Row],[CÓD. 
SAIB]],BASE_CONTAG[],5,0),"")</f>
        <v>91050</v>
      </c>
      <c r="O280" s="7" t="e">
        <f>SUMIF(SISTEMA!#REF!,BASE_CONCILI12[[#This Row],[CÓD. 
SAIB]],SISTEMA!#REF!)</f>
        <v>#REF!</v>
      </c>
      <c r="P280" s="30">
        <f>IFERROR(SUM(BASE_CONCILI12[[#This Row],[SISTEMA]]*BASE_CONCILI12[[#This Row],[CUSTO MP (UN)]]),0)</f>
        <v>0</v>
      </c>
      <c r="Q280" s="46" t="str">
        <f>IFERROR(VLOOKUP(BASE_CONCILI12[[#This Row],[CÓD. 
SAIB]],BASE_DIFERENÇA[],4,0),"0")</f>
        <v>0</v>
      </c>
      <c r="R280" s="75" t="e">
        <f>BASE_CONCILI12[[#This Row],[30/jun]]-BASE_CONCILI12[[#This Row],[SISTEMA]]</f>
        <v>#REF!</v>
      </c>
      <c r="S280" s="47" t="str">
        <f>IFERROR(BASE_CONCILI12[[#This Row],[DIFERENÇA ANTERIOR]]-BASE_CONCILI12[[#This Row],[DIFERENÇA ATUAL]],"-")</f>
        <v>-</v>
      </c>
      <c r="T280" s="48" t="e">
        <f>VLOOKUP(BASE_CONCILI12[[#This Row],[CÓD. 
SAIB]],CUSTO!#REF!,3,0)</f>
        <v>#REF!</v>
      </c>
      <c r="U280" s="48">
        <f>IFERROR(SUM(BASE_CONCILI12[[#This Row],[DIFERENÇA ATUAL]]*BASE_CONCILI12[[#This Row],[CUSTO MP (UN)]]),0)</f>
        <v>0</v>
      </c>
      <c r="V280" s="87" t="str">
        <f>IFERROR(BASE_CONCILI12[[#This Row],[30/jun]]/BASE_CONCILI12[[#This Row],[SISTEMA]],"")</f>
        <v/>
      </c>
      <c r="W280" s="51" t="str">
        <f>IFERROR(BASE_CONCILI12[[#This Row],[DIFERENÇA MÊS]]*BASE_CONCILI12[[#This Row],[CUSTO MP (UN)]],"-")</f>
        <v>-</v>
      </c>
      <c r="X280" s="49" t="s">
        <v>490</v>
      </c>
    </row>
    <row r="281" spans="1:24" x14ac:dyDescent="0.25">
      <c r="A281" s="72">
        <v>30277</v>
      </c>
      <c r="B281" s="72"/>
      <c r="C281" s="2" t="s">
        <v>62</v>
      </c>
      <c r="D281" s="37" t="s">
        <v>109</v>
      </c>
      <c r="E281" s="26" t="e">
        <f>VLOOKUP(BASE_CONCILI12[[#This Row],[CÓD. 
SAIB]],CONT_ANTE!A:D,4,0)</f>
        <v>#N/A</v>
      </c>
      <c r="F281" s="26" t="e">
        <f>SUMIF(#REF!,BASE_CONCILI12[[#This Row],[CÓD. 
SAIB]],#REF!)</f>
        <v>#REF!</v>
      </c>
      <c r="G281" s="26" t="e">
        <f>SUMIF(#REF!,BASE_CONCILI12[[#This Row],[CÓD. 
SAIB]],#REF!)</f>
        <v>#REF!</v>
      </c>
      <c r="H281" s="26" t="e">
        <f>BASE_CONCILI12[[#This Row],[CONSUMO REAL]]-BASE_CONCILI12[[#This Row],[CONSUMO TEORICO]]</f>
        <v>#REF!</v>
      </c>
      <c r="I281" s="26" t="e">
        <f>SUMIF(#REF!,BASE_CONCILI12[[#This Row],[CÓD. 
SAIB]],#REF!)</f>
        <v>#REF!</v>
      </c>
      <c r="J281" s="26" t="e">
        <f>SUMIF(#REF!,BASE_CONCILI12[[#This Row],[CÓD. 
SAIB]],#REF!)</f>
        <v>#REF!</v>
      </c>
      <c r="K281" s="26" t="e">
        <f>BASE_CONCILI12[[#This Row],[30/mai]]+BASE_CONCILI12[[#This Row],[RECEBIMENTO]]-BASE_CONCILI12[[#This Row],[TRANSFERÊNCIA]]-BASE_CONCILI12[[#This Row],[CONSUMO REAL]]</f>
        <v>#N/A</v>
      </c>
      <c r="L281" s="7">
        <f>IFERROR(VLOOKUP(BASE_CONCILI12[[#This Row],[CÓD. 
SAIB]],BASE_CONTAG[[LAVRE]:[CONTAGEM FINAL]],7,0),0)</f>
        <v>45000</v>
      </c>
      <c r="M281" s="7">
        <f>IFERROR(SUM(BASE_CONCILI12[[#This Row],[30/jun]]*BASE_CONCILI12[[#This Row],[CUSTO MP (UN)]]),0)</f>
        <v>0</v>
      </c>
      <c r="N281" s="7">
        <f>IFERROR(VLOOKUP(BASE_CONCILI12[[#This Row],[CÓD. 
SAIB]],BASE_CONTAG[],5,0),"")</f>
        <v>45000</v>
      </c>
      <c r="O281" s="7" t="e">
        <f>SUMIF(SISTEMA!#REF!,BASE_CONCILI12[[#This Row],[CÓD. 
SAIB]],SISTEMA!#REF!)</f>
        <v>#REF!</v>
      </c>
      <c r="P281" s="30">
        <f>IFERROR(SUM(BASE_CONCILI12[[#This Row],[SISTEMA]]*BASE_CONCILI12[[#This Row],[CUSTO MP (UN)]]),0)</f>
        <v>0</v>
      </c>
      <c r="Q281" s="46" t="str">
        <f>IFERROR(VLOOKUP(BASE_CONCILI12[[#This Row],[CÓD. 
SAIB]],BASE_DIFERENÇA[],4,0),"0")</f>
        <v>0</v>
      </c>
      <c r="R281" s="75" t="e">
        <f>BASE_CONCILI12[[#This Row],[30/jun]]-BASE_CONCILI12[[#This Row],[SISTEMA]]</f>
        <v>#REF!</v>
      </c>
      <c r="S281" s="47" t="str">
        <f>IFERROR(BASE_CONCILI12[[#This Row],[DIFERENÇA ANTERIOR]]-BASE_CONCILI12[[#This Row],[DIFERENÇA ATUAL]],"-")</f>
        <v>-</v>
      </c>
      <c r="T281" s="48" t="e">
        <f>VLOOKUP(BASE_CONCILI12[[#This Row],[CÓD. 
SAIB]],CUSTO!#REF!,3,0)</f>
        <v>#REF!</v>
      </c>
      <c r="U281" s="48">
        <f>IFERROR(SUM(BASE_CONCILI12[[#This Row],[DIFERENÇA ATUAL]]*BASE_CONCILI12[[#This Row],[CUSTO MP (UN)]]),0)</f>
        <v>0</v>
      </c>
      <c r="V281" s="87" t="str">
        <f>IFERROR(BASE_CONCILI12[[#This Row],[30/jun]]/BASE_CONCILI12[[#This Row],[SISTEMA]],"")</f>
        <v/>
      </c>
      <c r="W281" s="51" t="str">
        <f>IFERROR(BASE_CONCILI12[[#This Row],[DIFERENÇA MÊS]]*BASE_CONCILI12[[#This Row],[CUSTO MP (UN)]],"-")</f>
        <v>-</v>
      </c>
      <c r="X281" s="49" t="s">
        <v>490</v>
      </c>
    </row>
    <row r="282" spans="1:24" x14ac:dyDescent="0.25">
      <c r="A282" s="72">
        <v>30406</v>
      </c>
      <c r="B282" s="72"/>
      <c r="C282" s="2" t="s">
        <v>63</v>
      </c>
      <c r="D282" s="37" t="s">
        <v>109</v>
      </c>
      <c r="E282" s="26" t="e">
        <f>VLOOKUP(BASE_CONCILI12[[#This Row],[CÓD. 
SAIB]],CONT_ANTE!A:D,4,0)</f>
        <v>#N/A</v>
      </c>
      <c r="F282" s="26" t="e">
        <f>SUMIF(#REF!,BASE_CONCILI12[[#This Row],[CÓD. 
SAIB]],#REF!)</f>
        <v>#REF!</v>
      </c>
      <c r="G282" s="26" t="e">
        <f>SUMIF(#REF!,BASE_CONCILI12[[#This Row],[CÓD. 
SAIB]],#REF!)</f>
        <v>#REF!</v>
      </c>
      <c r="H282" s="26" t="e">
        <f>BASE_CONCILI12[[#This Row],[CONSUMO REAL]]-BASE_CONCILI12[[#This Row],[CONSUMO TEORICO]]</f>
        <v>#REF!</v>
      </c>
      <c r="I282" s="26" t="e">
        <f>SUMIF(#REF!,BASE_CONCILI12[[#This Row],[CÓD. 
SAIB]],#REF!)</f>
        <v>#REF!</v>
      </c>
      <c r="J282" s="26" t="e">
        <f>SUMIF(#REF!,BASE_CONCILI12[[#This Row],[CÓD. 
SAIB]],#REF!)</f>
        <v>#REF!</v>
      </c>
      <c r="K282" s="26" t="e">
        <f>BASE_CONCILI12[[#This Row],[30/mai]]+BASE_CONCILI12[[#This Row],[RECEBIMENTO]]-BASE_CONCILI12[[#This Row],[TRANSFERÊNCIA]]-BASE_CONCILI12[[#This Row],[CONSUMO REAL]]</f>
        <v>#N/A</v>
      </c>
      <c r="L282" s="7">
        <f>IFERROR(VLOOKUP(BASE_CONCILI12[[#This Row],[CÓD. 
SAIB]],BASE_CONTAG[[LAVRE]:[CONTAGEM FINAL]],7,0),0)</f>
        <v>50000</v>
      </c>
      <c r="M282" s="7">
        <f>IFERROR(SUM(BASE_CONCILI12[[#This Row],[30/jun]]*BASE_CONCILI12[[#This Row],[CUSTO MP (UN)]]),0)</f>
        <v>0</v>
      </c>
      <c r="N282" s="7">
        <f>IFERROR(VLOOKUP(BASE_CONCILI12[[#This Row],[CÓD. 
SAIB]],BASE_CONTAG[],5,0),"")</f>
        <v>50000</v>
      </c>
      <c r="O282" s="7" t="e">
        <f>SUMIF(SISTEMA!#REF!,BASE_CONCILI12[[#This Row],[CÓD. 
SAIB]],SISTEMA!#REF!)</f>
        <v>#REF!</v>
      </c>
      <c r="P282" s="30">
        <f>IFERROR(SUM(BASE_CONCILI12[[#This Row],[SISTEMA]]*BASE_CONCILI12[[#This Row],[CUSTO MP (UN)]]),0)</f>
        <v>0</v>
      </c>
      <c r="Q282" s="46" t="str">
        <f>IFERROR(VLOOKUP(BASE_CONCILI12[[#This Row],[CÓD. 
SAIB]],BASE_DIFERENÇA[],4,0),"0")</f>
        <v>0</v>
      </c>
      <c r="R282" s="75" t="e">
        <f>BASE_CONCILI12[[#This Row],[30/jun]]-BASE_CONCILI12[[#This Row],[SISTEMA]]</f>
        <v>#REF!</v>
      </c>
      <c r="S282" s="47" t="str">
        <f>IFERROR(BASE_CONCILI12[[#This Row],[DIFERENÇA ANTERIOR]]-BASE_CONCILI12[[#This Row],[DIFERENÇA ATUAL]],"-")</f>
        <v>-</v>
      </c>
      <c r="T282" s="48" t="e">
        <f>VLOOKUP(BASE_CONCILI12[[#This Row],[CÓD. 
SAIB]],CUSTO!#REF!,3,0)</f>
        <v>#REF!</v>
      </c>
      <c r="U282" s="48">
        <f>IFERROR(SUM(BASE_CONCILI12[[#This Row],[DIFERENÇA ATUAL]]*BASE_CONCILI12[[#This Row],[CUSTO MP (UN)]]),0)</f>
        <v>0</v>
      </c>
      <c r="V282" s="87" t="str">
        <f>IFERROR(BASE_CONCILI12[[#This Row],[30/jun]]/BASE_CONCILI12[[#This Row],[SISTEMA]],"")</f>
        <v/>
      </c>
      <c r="W282" s="51" t="str">
        <f>IFERROR(BASE_CONCILI12[[#This Row],[DIFERENÇA MÊS]]*BASE_CONCILI12[[#This Row],[CUSTO MP (UN)]],"-")</f>
        <v>-</v>
      </c>
      <c r="X282" s="49" t="s">
        <v>490</v>
      </c>
    </row>
    <row r="283" spans="1:24" x14ac:dyDescent="0.25">
      <c r="A283" s="72">
        <v>31002</v>
      </c>
      <c r="B283" s="72"/>
      <c r="C283" s="2" t="s">
        <v>75</v>
      </c>
      <c r="D283" s="37" t="s">
        <v>109</v>
      </c>
      <c r="E283" s="26" t="e">
        <f>VLOOKUP(BASE_CONCILI12[[#This Row],[CÓD. 
SAIB]],CONT_ANTE!A:D,4,0)</f>
        <v>#N/A</v>
      </c>
      <c r="F283" s="26" t="e">
        <f>SUMIF(#REF!,BASE_CONCILI12[[#This Row],[CÓD. 
SAIB]],#REF!)</f>
        <v>#REF!</v>
      </c>
      <c r="G283" s="26" t="e">
        <f>SUMIF(#REF!,BASE_CONCILI12[[#This Row],[CÓD. 
SAIB]],#REF!)</f>
        <v>#REF!</v>
      </c>
      <c r="H283" s="26" t="e">
        <f>BASE_CONCILI12[[#This Row],[CONSUMO REAL]]-BASE_CONCILI12[[#This Row],[CONSUMO TEORICO]]</f>
        <v>#REF!</v>
      </c>
      <c r="I283" s="26" t="e">
        <f>SUMIF(#REF!,BASE_CONCILI12[[#This Row],[CÓD. 
SAIB]],#REF!)</f>
        <v>#REF!</v>
      </c>
      <c r="J283" s="26" t="e">
        <f>SUMIF(#REF!,BASE_CONCILI12[[#This Row],[CÓD. 
SAIB]],#REF!)</f>
        <v>#REF!</v>
      </c>
      <c r="K283" s="26" t="e">
        <f>BASE_CONCILI12[[#This Row],[30/mai]]+BASE_CONCILI12[[#This Row],[RECEBIMENTO]]-BASE_CONCILI12[[#This Row],[TRANSFERÊNCIA]]-BASE_CONCILI12[[#This Row],[CONSUMO REAL]]</f>
        <v>#N/A</v>
      </c>
      <c r="L283" s="7">
        <f>IFERROR(VLOOKUP(BASE_CONCILI12[[#This Row],[CÓD. 
SAIB]],BASE_CONTAG[[LAVRE]:[CONTAGEM FINAL]],7,0),0)</f>
        <v>13180</v>
      </c>
      <c r="M283" s="7">
        <f>IFERROR(SUM(BASE_CONCILI12[[#This Row],[30/jun]]*BASE_CONCILI12[[#This Row],[CUSTO MP (UN)]]),0)</f>
        <v>226.696</v>
      </c>
      <c r="N283" s="7">
        <f>IFERROR(VLOOKUP(BASE_CONCILI12[[#This Row],[CÓD. 
SAIB]],BASE_CONTAG[],5,0),"")</f>
        <v>13180</v>
      </c>
      <c r="O283" s="7" t="e">
        <f>SUMIF(SISTEMA!#REF!,BASE_CONCILI12[[#This Row],[CÓD. 
SAIB]],SISTEMA!#REF!)</f>
        <v>#REF!</v>
      </c>
      <c r="P283" s="30">
        <f>IFERROR(SUM(BASE_CONCILI12[[#This Row],[SISTEMA]]*BASE_CONCILI12[[#This Row],[CUSTO MP (UN)]]),0)</f>
        <v>0</v>
      </c>
      <c r="Q283" s="46" t="str">
        <f>IFERROR(VLOOKUP(BASE_CONCILI12[[#This Row],[CÓD. 
SAIB]],BASE_DIFERENÇA[],4,0),"0")</f>
        <v>0</v>
      </c>
      <c r="R283" s="75" t="e">
        <f>BASE_CONCILI12[[#This Row],[30/jun]]-BASE_CONCILI12[[#This Row],[SISTEMA]]</f>
        <v>#REF!</v>
      </c>
      <c r="S283" s="47" t="str">
        <f>IFERROR(BASE_CONCILI12[[#This Row],[DIFERENÇA ANTERIOR]]-BASE_CONCILI12[[#This Row],[DIFERENÇA ATUAL]],"-")</f>
        <v>-</v>
      </c>
      <c r="T283" s="48">
        <v>1.72E-2</v>
      </c>
      <c r="U283" s="48">
        <f>IFERROR(SUM(BASE_CONCILI12[[#This Row],[DIFERENÇA ATUAL]]*BASE_CONCILI12[[#This Row],[CUSTO MP (UN)]]),0)</f>
        <v>0</v>
      </c>
      <c r="V283" s="87" t="str">
        <f>IFERROR(BASE_CONCILI12[[#This Row],[30/jun]]/BASE_CONCILI12[[#This Row],[SISTEMA]],"")</f>
        <v/>
      </c>
      <c r="W283" s="52" t="str">
        <f>IFERROR(BASE_CONCILI12[[#This Row],[DIFERENÇA MÊS]]*BASE_CONCILI12[[#This Row],[CUSTO MP (UN)]],"-")</f>
        <v>-</v>
      </c>
      <c r="X283" s="49" t="s">
        <v>490</v>
      </c>
    </row>
    <row r="284" spans="1:24" x14ac:dyDescent="0.25">
      <c r="A284" s="72">
        <v>32062</v>
      </c>
      <c r="B284" s="72"/>
      <c r="C284" s="2" t="s">
        <v>368</v>
      </c>
      <c r="D284" s="37" t="s">
        <v>109</v>
      </c>
      <c r="E284" s="26" t="e">
        <f>VLOOKUP(BASE_CONCILI12[[#This Row],[CÓD. 
SAIB]],CONT_ANTE!A:D,4,0)</f>
        <v>#N/A</v>
      </c>
      <c r="F284" s="26" t="e">
        <f>SUMIF(#REF!,BASE_CONCILI12[[#This Row],[CÓD. 
SAIB]],#REF!)</f>
        <v>#REF!</v>
      </c>
      <c r="G284" s="26" t="e">
        <f>SUMIF(#REF!,BASE_CONCILI12[[#This Row],[CÓD. 
SAIB]],#REF!)</f>
        <v>#REF!</v>
      </c>
      <c r="H284" s="26" t="e">
        <f>BASE_CONCILI12[[#This Row],[CONSUMO REAL]]-BASE_CONCILI12[[#This Row],[CONSUMO TEORICO]]</f>
        <v>#REF!</v>
      </c>
      <c r="I284" s="26" t="e">
        <f>SUMIF(#REF!,BASE_CONCILI12[[#This Row],[CÓD. 
SAIB]],#REF!)</f>
        <v>#REF!</v>
      </c>
      <c r="J284" s="26" t="e">
        <f>SUMIF(#REF!,BASE_CONCILI12[[#This Row],[CÓD. 
SAIB]],#REF!)</f>
        <v>#REF!</v>
      </c>
      <c r="K284" s="26" t="e">
        <f>BASE_CONCILI12[[#This Row],[30/mai]]+BASE_CONCILI12[[#This Row],[RECEBIMENTO]]-BASE_CONCILI12[[#This Row],[TRANSFERÊNCIA]]-BASE_CONCILI12[[#This Row],[CONSUMO REAL]]</f>
        <v>#N/A</v>
      </c>
      <c r="L284" s="7">
        <f>IFERROR(VLOOKUP(BASE_CONCILI12[[#This Row],[CÓD. 
SAIB]],BASE_CONTAG[[LAVRE]:[CONTAGEM FINAL]],7,0),0)</f>
        <v>0</v>
      </c>
      <c r="M284" s="7">
        <f>IFERROR(SUM(BASE_CONCILI12[[#This Row],[30/jun]]*BASE_CONCILI12[[#This Row],[CUSTO MP (UN)]]),0)</f>
        <v>0</v>
      </c>
      <c r="N284" s="7" t="str">
        <f>IFERROR(VLOOKUP(BASE_CONCILI12[[#This Row],[CÓD. 
SAIB]],BASE_CONTAG[],5,0),"")</f>
        <v/>
      </c>
      <c r="O284" s="7" t="e">
        <f>SUMIF(SISTEMA!#REF!,BASE_CONCILI12[[#This Row],[CÓD. 
SAIB]],SISTEMA!#REF!)</f>
        <v>#REF!</v>
      </c>
      <c r="P284" s="30">
        <f>IFERROR(SUM(BASE_CONCILI12[[#This Row],[SISTEMA]]*BASE_CONCILI12[[#This Row],[CUSTO MP (UN)]]),0)</f>
        <v>0</v>
      </c>
      <c r="Q284" s="46" t="str">
        <f>IFERROR(VLOOKUP(BASE_CONCILI12[[#This Row],[CÓD. 
SAIB]],BASE_DIFERENÇA[],4,0),"0")</f>
        <v>0</v>
      </c>
      <c r="R284" s="75" t="e">
        <f>BASE_CONCILI12[[#This Row],[30/jun]]-BASE_CONCILI12[[#This Row],[SISTEMA]]</f>
        <v>#REF!</v>
      </c>
      <c r="S284" s="47" t="str">
        <f>IFERROR(BASE_CONCILI12[[#This Row],[DIFERENÇA ANTERIOR]]-BASE_CONCILI12[[#This Row],[DIFERENÇA ATUAL]],"-")</f>
        <v>-</v>
      </c>
      <c r="T284" s="48" t="e">
        <f>VLOOKUP(BASE_CONCILI12[[#This Row],[CÓD. 
SAIB]],CUSTO!#REF!,3,0)</f>
        <v>#REF!</v>
      </c>
      <c r="U284" s="48">
        <f>IFERROR(SUM(BASE_CONCILI12[[#This Row],[DIFERENÇA ATUAL]]*BASE_CONCILI12[[#This Row],[CUSTO MP (UN)]]),0)</f>
        <v>0</v>
      </c>
      <c r="V284" s="87" t="str">
        <f>IFERROR(BASE_CONCILI12[[#This Row],[30/jun]]/BASE_CONCILI12[[#This Row],[SISTEMA]],"")</f>
        <v/>
      </c>
      <c r="W284" s="51" t="str">
        <f>IFERROR(BASE_CONCILI12[[#This Row],[DIFERENÇA MÊS]]*BASE_CONCILI12[[#This Row],[CUSTO MP (UN)]],"-")</f>
        <v>-</v>
      </c>
      <c r="X284" s="49" t="s">
        <v>490</v>
      </c>
    </row>
    <row r="285" spans="1:24" x14ac:dyDescent="0.25">
      <c r="A285" s="72">
        <v>32684</v>
      </c>
      <c r="B285" s="72"/>
      <c r="C285" s="2" t="s">
        <v>482</v>
      </c>
      <c r="D285" s="37" t="s">
        <v>109</v>
      </c>
      <c r="E285" s="26" t="e">
        <f>VLOOKUP(BASE_CONCILI12[[#This Row],[CÓD. 
SAIB]],CONT_ANTE!A:D,4,0)</f>
        <v>#N/A</v>
      </c>
      <c r="F285" s="26" t="e">
        <f>SUMIF(#REF!,BASE_CONCILI12[[#This Row],[CÓD. 
SAIB]],#REF!)</f>
        <v>#REF!</v>
      </c>
      <c r="G285" s="26" t="e">
        <f>SUMIF(#REF!,BASE_CONCILI12[[#This Row],[CÓD. 
SAIB]],#REF!)</f>
        <v>#REF!</v>
      </c>
      <c r="H285" s="26" t="e">
        <f>BASE_CONCILI12[[#This Row],[CONSUMO REAL]]-BASE_CONCILI12[[#This Row],[CONSUMO TEORICO]]</f>
        <v>#REF!</v>
      </c>
      <c r="I285" s="26" t="e">
        <f>SUMIF(#REF!,BASE_CONCILI12[[#This Row],[CÓD. 
SAIB]],#REF!)</f>
        <v>#REF!</v>
      </c>
      <c r="J285" s="26" t="e">
        <f>SUMIF(#REF!,BASE_CONCILI12[[#This Row],[CÓD. 
SAIB]],#REF!)</f>
        <v>#REF!</v>
      </c>
      <c r="K285" s="26" t="e">
        <f>BASE_CONCILI12[[#This Row],[30/mai]]+BASE_CONCILI12[[#This Row],[RECEBIMENTO]]-BASE_CONCILI12[[#This Row],[TRANSFERÊNCIA]]-BASE_CONCILI12[[#This Row],[CONSUMO REAL]]</f>
        <v>#N/A</v>
      </c>
      <c r="L285" s="7">
        <f>IFERROR(VLOOKUP(BASE_CONCILI12[[#This Row],[CÓD. 
SAIB]],BASE_CONTAG[[LAVRE]:[CONTAGEM FINAL]],7,0),0)</f>
        <v>0</v>
      </c>
      <c r="M285" s="7">
        <f>IFERROR(SUM(BASE_CONCILI12[[#This Row],[30/jun]]*BASE_CONCILI12[[#This Row],[CUSTO MP (UN)]]),0)</f>
        <v>0</v>
      </c>
      <c r="N285" s="7" t="str">
        <f>IFERROR(VLOOKUP(BASE_CONCILI12[[#This Row],[CÓD. 
SAIB]],BASE_CONTAG[],5,0),"")</f>
        <v/>
      </c>
      <c r="O285" s="7" t="e">
        <f>SUMIF(SISTEMA!#REF!,BASE_CONCILI12[[#This Row],[CÓD. 
SAIB]],SISTEMA!#REF!)</f>
        <v>#REF!</v>
      </c>
      <c r="P285" s="30">
        <f>IFERROR(SUM(BASE_CONCILI12[[#This Row],[SISTEMA]]*BASE_CONCILI12[[#This Row],[CUSTO MP (UN)]]),0)</f>
        <v>0</v>
      </c>
      <c r="Q285" s="46" t="str">
        <f>IFERROR(VLOOKUP(BASE_CONCILI12[[#This Row],[CÓD. 
SAIB]],BASE_DIFERENÇA[],4,0),"0")</f>
        <v>0</v>
      </c>
      <c r="R285" s="75" t="e">
        <f>BASE_CONCILI12[[#This Row],[30/jun]]-BASE_CONCILI12[[#This Row],[SISTEMA]]</f>
        <v>#REF!</v>
      </c>
      <c r="S285" s="47" t="str">
        <f>IFERROR(BASE_CONCILI12[[#This Row],[DIFERENÇA ANTERIOR]]-BASE_CONCILI12[[#This Row],[DIFERENÇA ATUAL]],"-")</f>
        <v>-</v>
      </c>
      <c r="T285" s="48">
        <v>0.2166100092678406</v>
      </c>
      <c r="U285" s="48">
        <f>IFERROR(SUM(BASE_CONCILI12[[#This Row],[DIFERENÇA ATUAL]]*BASE_CONCILI12[[#This Row],[CUSTO MP (UN)]]),0)</f>
        <v>0</v>
      </c>
      <c r="V285" s="87" t="str">
        <f>IFERROR(BASE_CONCILI12[[#This Row],[30/jun]]/BASE_CONCILI12[[#This Row],[SISTEMA]],"")</f>
        <v/>
      </c>
      <c r="W285" s="51" t="str">
        <f>IFERROR(BASE_CONCILI12[[#This Row],[DIFERENÇA MÊS]]*BASE_CONCILI12[[#This Row],[CUSTO MP (UN)]],"-")</f>
        <v>-</v>
      </c>
      <c r="X285" s="49" t="s">
        <v>490</v>
      </c>
    </row>
    <row r="286" spans="1:24" x14ac:dyDescent="0.25">
      <c r="A286" s="72">
        <v>32685</v>
      </c>
      <c r="B286" s="72"/>
      <c r="C286" s="2" t="s">
        <v>483</v>
      </c>
      <c r="D286" s="37" t="s">
        <v>109</v>
      </c>
      <c r="E286" s="26" t="e">
        <f>VLOOKUP(BASE_CONCILI12[[#This Row],[CÓD. 
SAIB]],CONT_ANTE!A:D,4,0)</f>
        <v>#N/A</v>
      </c>
      <c r="F286" s="26" t="e">
        <f>SUMIF(#REF!,BASE_CONCILI12[[#This Row],[CÓD. 
SAIB]],#REF!)</f>
        <v>#REF!</v>
      </c>
      <c r="G286" s="26" t="e">
        <f>SUMIF(#REF!,BASE_CONCILI12[[#This Row],[CÓD. 
SAIB]],#REF!)</f>
        <v>#REF!</v>
      </c>
      <c r="H286" s="26" t="e">
        <f>BASE_CONCILI12[[#This Row],[CONSUMO REAL]]-BASE_CONCILI12[[#This Row],[CONSUMO TEORICO]]</f>
        <v>#REF!</v>
      </c>
      <c r="I286" s="26" t="e">
        <f>SUMIF(#REF!,BASE_CONCILI12[[#This Row],[CÓD. 
SAIB]],#REF!)</f>
        <v>#REF!</v>
      </c>
      <c r="J286" s="26" t="e">
        <f>SUMIF(#REF!,BASE_CONCILI12[[#This Row],[CÓD. 
SAIB]],#REF!)</f>
        <v>#REF!</v>
      </c>
      <c r="K286" s="26" t="e">
        <f>BASE_CONCILI12[[#This Row],[30/mai]]+BASE_CONCILI12[[#This Row],[RECEBIMENTO]]-BASE_CONCILI12[[#This Row],[TRANSFERÊNCIA]]-BASE_CONCILI12[[#This Row],[CONSUMO REAL]]</f>
        <v>#N/A</v>
      </c>
      <c r="L286" s="7">
        <f>IFERROR(VLOOKUP(BASE_CONCILI12[[#This Row],[CÓD. 
SAIB]],BASE_CONTAG[[LAVRE]:[CONTAGEM FINAL]],7,0),0)</f>
        <v>0</v>
      </c>
      <c r="M286" s="7">
        <f>IFERROR(SUM(BASE_CONCILI12[[#This Row],[30/jun]]*BASE_CONCILI12[[#This Row],[CUSTO MP (UN)]]),0)</f>
        <v>0</v>
      </c>
      <c r="N286" s="7" t="str">
        <f>IFERROR(VLOOKUP(BASE_CONCILI12[[#This Row],[CÓD. 
SAIB]],BASE_CONTAG[],5,0),"")</f>
        <v/>
      </c>
      <c r="O286" s="7" t="e">
        <f>SUMIF(SISTEMA!#REF!,BASE_CONCILI12[[#This Row],[CÓD. 
SAIB]],SISTEMA!#REF!)</f>
        <v>#REF!</v>
      </c>
      <c r="P286" s="30">
        <f>IFERROR(SUM(BASE_CONCILI12[[#This Row],[SISTEMA]]*BASE_CONCILI12[[#This Row],[CUSTO MP (UN)]]),0)</f>
        <v>0</v>
      </c>
      <c r="Q286" s="46" t="str">
        <f>IFERROR(VLOOKUP(BASE_CONCILI12[[#This Row],[CÓD. 
SAIB]],BASE_DIFERENÇA[],4,0),"0")</f>
        <v>0</v>
      </c>
      <c r="R286" s="75" t="e">
        <f>BASE_CONCILI12[[#This Row],[30/jun]]-BASE_CONCILI12[[#This Row],[SISTEMA]]</f>
        <v>#REF!</v>
      </c>
      <c r="S286" s="47" t="str">
        <f>IFERROR(BASE_CONCILI12[[#This Row],[DIFERENÇA ANTERIOR]]-BASE_CONCILI12[[#This Row],[DIFERENÇA ATUAL]],"-")</f>
        <v>-</v>
      </c>
      <c r="T286" s="48">
        <v>0.21661000000000002</v>
      </c>
      <c r="U286" s="48">
        <f>IFERROR(SUM(BASE_CONCILI12[[#This Row],[DIFERENÇA ATUAL]]*BASE_CONCILI12[[#This Row],[CUSTO MP (UN)]]),0)</f>
        <v>0</v>
      </c>
      <c r="V286" s="87" t="str">
        <f>IFERROR(BASE_CONCILI12[[#This Row],[30/jun]]/BASE_CONCILI12[[#This Row],[SISTEMA]],"")</f>
        <v/>
      </c>
      <c r="W286" s="51" t="str">
        <f>IFERROR(BASE_CONCILI12[[#This Row],[DIFERENÇA MÊS]]*BASE_CONCILI12[[#This Row],[CUSTO MP (UN)]],"-")</f>
        <v>-</v>
      </c>
      <c r="X286" s="49" t="s">
        <v>490</v>
      </c>
    </row>
    <row r="287" spans="1:24" x14ac:dyDescent="0.25">
      <c r="A287" s="72">
        <v>32686</v>
      </c>
      <c r="B287" s="72"/>
      <c r="C287" s="2" t="s">
        <v>484</v>
      </c>
      <c r="D287" s="37" t="s">
        <v>109</v>
      </c>
      <c r="E287" s="26" t="e">
        <f>VLOOKUP(BASE_CONCILI12[[#This Row],[CÓD. 
SAIB]],CONT_ANTE!A:D,4,0)</f>
        <v>#N/A</v>
      </c>
      <c r="F287" s="26" t="e">
        <f>SUMIF(#REF!,BASE_CONCILI12[[#This Row],[CÓD. 
SAIB]],#REF!)</f>
        <v>#REF!</v>
      </c>
      <c r="G287" s="26" t="e">
        <f>SUMIF(#REF!,BASE_CONCILI12[[#This Row],[CÓD. 
SAIB]],#REF!)</f>
        <v>#REF!</v>
      </c>
      <c r="H287" s="26" t="e">
        <f>BASE_CONCILI12[[#This Row],[CONSUMO REAL]]-BASE_CONCILI12[[#This Row],[CONSUMO TEORICO]]</f>
        <v>#REF!</v>
      </c>
      <c r="I287" s="26" t="e">
        <f>SUMIF(#REF!,BASE_CONCILI12[[#This Row],[CÓD. 
SAIB]],#REF!)</f>
        <v>#REF!</v>
      </c>
      <c r="J287" s="26" t="e">
        <f>SUMIF(#REF!,BASE_CONCILI12[[#This Row],[CÓD. 
SAIB]],#REF!)</f>
        <v>#REF!</v>
      </c>
      <c r="K287" s="26" t="e">
        <f>BASE_CONCILI12[[#This Row],[30/mai]]+BASE_CONCILI12[[#This Row],[RECEBIMENTO]]-BASE_CONCILI12[[#This Row],[TRANSFERÊNCIA]]-BASE_CONCILI12[[#This Row],[CONSUMO REAL]]</f>
        <v>#N/A</v>
      </c>
      <c r="L287" s="7">
        <f>IFERROR(VLOOKUP(BASE_CONCILI12[[#This Row],[CÓD. 
SAIB]],BASE_CONTAG[[LAVRE]:[CONTAGEM FINAL]],7,0),0)</f>
        <v>0</v>
      </c>
      <c r="M287" s="7">
        <f>IFERROR(SUM(BASE_CONCILI12[[#This Row],[30/jun]]*BASE_CONCILI12[[#This Row],[CUSTO MP (UN)]]),0)</f>
        <v>0</v>
      </c>
      <c r="N287" s="7" t="str">
        <f>IFERROR(VLOOKUP(BASE_CONCILI12[[#This Row],[CÓD. 
SAIB]],BASE_CONTAG[],5,0),"")</f>
        <v/>
      </c>
      <c r="O287" s="7" t="e">
        <f>SUMIF(SISTEMA!#REF!,BASE_CONCILI12[[#This Row],[CÓD. 
SAIB]],SISTEMA!#REF!)</f>
        <v>#REF!</v>
      </c>
      <c r="P287" s="30">
        <f>IFERROR(SUM(BASE_CONCILI12[[#This Row],[SISTEMA]]*BASE_CONCILI12[[#This Row],[CUSTO MP (UN)]]),0)</f>
        <v>0</v>
      </c>
      <c r="Q287" s="46" t="str">
        <f>IFERROR(VLOOKUP(BASE_CONCILI12[[#This Row],[CÓD. 
SAIB]],BASE_DIFERENÇA[],4,0),"0")</f>
        <v>0</v>
      </c>
      <c r="R287" s="75" t="e">
        <f>BASE_CONCILI12[[#This Row],[30/jun]]-BASE_CONCILI12[[#This Row],[SISTEMA]]</f>
        <v>#REF!</v>
      </c>
      <c r="S287" s="47" t="str">
        <f>IFERROR(BASE_CONCILI12[[#This Row],[DIFERENÇA ANTERIOR]]-BASE_CONCILI12[[#This Row],[DIFERENÇA ATUAL]],"-")</f>
        <v>-</v>
      </c>
      <c r="T287" s="48">
        <v>0.21660998532597303</v>
      </c>
      <c r="U287" s="48">
        <f>IFERROR(SUM(BASE_CONCILI12[[#This Row],[DIFERENÇA ATUAL]]*BASE_CONCILI12[[#This Row],[CUSTO MP (UN)]]),0)</f>
        <v>0</v>
      </c>
      <c r="V287" s="87" t="str">
        <f>IFERROR(BASE_CONCILI12[[#This Row],[30/jun]]/BASE_CONCILI12[[#This Row],[SISTEMA]],"")</f>
        <v/>
      </c>
      <c r="W287" s="51" t="str">
        <f>IFERROR(BASE_CONCILI12[[#This Row],[DIFERENÇA MÊS]]*BASE_CONCILI12[[#This Row],[CUSTO MP (UN)]],"-")</f>
        <v>-</v>
      </c>
      <c r="X287" s="49" t="s">
        <v>490</v>
      </c>
    </row>
    <row r="288" spans="1:24" x14ac:dyDescent="0.25">
      <c r="A288" s="72">
        <v>32713</v>
      </c>
      <c r="B288" s="72"/>
      <c r="C288" s="2" t="s">
        <v>467</v>
      </c>
      <c r="D288" s="37" t="s">
        <v>109</v>
      </c>
      <c r="E288" s="53" t="e">
        <f>VLOOKUP(BASE_CONCILI12[[#This Row],[CÓD. 
SAIB]],CONT_ANTE!A:D,4,0)</f>
        <v>#N/A</v>
      </c>
      <c r="F288" s="53" t="e">
        <f>SUMIF(#REF!,BASE_CONCILI12[[#This Row],[CÓD. 
SAIB]],#REF!)</f>
        <v>#REF!</v>
      </c>
      <c r="G288" s="53" t="e">
        <f>SUMIF(#REF!,BASE_CONCILI12[[#This Row],[CÓD. 
SAIB]],#REF!)</f>
        <v>#REF!</v>
      </c>
      <c r="H288" s="53" t="e">
        <f>BASE_CONCILI12[[#This Row],[CONSUMO REAL]]-BASE_CONCILI12[[#This Row],[CONSUMO TEORICO]]</f>
        <v>#REF!</v>
      </c>
      <c r="I288" s="53" t="e">
        <f>SUMIF(#REF!,BASE_CONCILI12[[#This Row],[CÓD. 
SAIB]],#REF!)</f>
        <v>#REF!</v>
      </c>
      <c r="J288" s="53" t="e">
        <f>SUMIF(#REF!,BASE_CONCILI12[[#This Row],[CÓD. 
SAIB]],#REF!)</f>
        <v>#REF!</v>
      </c>
      <c r="K288" s="53" t="e">
        <f>BASE_CONCILI12[[#This Row],[30/mai]]+BASE_CONCILI12[[#This Row],[RECEBIMENTO]]-BASE_CONCILI12[[#This Row],[TRANSFERÊNCIA]]-BASE_CONCILI12[[#This Row],[CONSUMO REAL]]</f>
        <v>#N/A</v>
      </c>
      <c r="L288" s="7">
        <f>IFERROR(VLOOKUP(BASE_CONCILI12[[#This Row],[CÓD. 
SAIB]],BASE_CONTAG[[LAVRE]:[CONTAGEM FINAL]],7,0),0)</f>
        <v>0</v>
      </c>
      <c r="M288" s="54">
        <f>IFERROR(SUM(BASE_CONCILI12[[#This Row],[30/jun]]*BASE_CONCILI12[[#This Row],[CUSTO MP (UN)]]),0)</f>
        <v>0</v>
      </c>
      <c r="N288" s="54" t="str">
        <f>IFERROR(VLOOKUP(BASE_CONCILI12[[#This Row],[CÓD. 
SAIB]],BASE_CONTAG[],5,0),"")</f>
        <v/>
      </c>
      <c r="O288" s="7" t="e">
        <f>SUMIF(SISTEMA!#REF!,BASE_CONCILI12[[#This Row],[CÓD. 
SAIB]],SISTEMA!#REF!)</f>
        <v>#REF!</v>
      </c>
      <c r="P288" s="56">
        <f>IFERROR(SUM(BASE_CONCILI12[[#This Row],[SISTEMA]]*BASE_CONCILI12[[#This Row],[CUSTO MP (UN)]]),0)</f>
        <v>0</v>
      </c>
      <c r="Q288" s="46" t="str">
        <f>IFERROR(VLOOKUP(BASE_CONCILI12[[#This Row],[CÓD. 
SAIB]],BASE_DIFERENÇA[],4,0),"0")</f>
        <v>0</v>
      </c>
      <c r="R288" s="76" t="e">
        <f>BASE_CONCILI12[[#This Row],[30/jun]]-BASE_CONCILI12[[#This Row],[SISTEMA]]</f>
        <v>#REF!</v>
      </c>
      <c r="S288" s="47" t="str">
        <f>IFERROR(BASE_CONCILI12[[#This Row],[DIFERENÇA ANTERIOR]]-BASE_CONCILI12[[#This Row],[DIFERENÇA ATUAL]],"-")</f>
        <v>-</v>
      </c>
      <c r="T288" s="48">
        <v>0.44589004926108372</v>
      </c>
      <c r="U288" s="57">
        <f>IFERROR(SUM(BASE_CONCILI12[[#This Row],[DIFERENÇA ATUAL]]*BASE_CONCILI12[[#This Row],[CUSTO MP (UN)]]),0)</f>
        <v>0</v>
      </c>
      <c r="V288" s="122" t="str">
        <f>IFERROR(BASE_CONCILI12[[#This Row],[30/jun]]/BASE_CONCILI12[[#This Row],[SISTEMA]],"")</f>
        <v/>
      </c>
      <c r="W288" s="51" t="str">
        <f>IFERROR(BASE_CONCILI12[[#This Row],[DIFERENÇA MÊS]]*BASE_CONCILI12[[#This Row],[CUSTO MP (UN)]],"-")</f>
        <v>-</v>
      </c>
      <c r="X288" s="49" t="s">
        <v>530</v>
      </c>
    </row>
    <row r="289" spans="1:24" x14ac:dyDescent="0.25">
      <c r="A289" s="72">
        <v>32712</v>
      </c>
      <c r="B289" s="72"/>
      <c r="C289" s="2" t="s">
        <v>468</v>
      </c>
      <c r="D289" s="37" t="s">
        <v>109</v>
      </c>
      <c r="E289" s="26" t="e">
        <f>VLOOKUP(BASE_CONCILI12[[#This Row],[CÓD. 
SAIB]],CONT_ANTE!A:D,4,0)</f>
        <v>#N/A</v>
      </c>
      <c r="F289" s="26" t="e">
        <f>SUMIF(#REF!,BASE_CONCILI12[[#This Row],[CÓD. 
SAIB]],#REF!)</f>
        <v>#REF!</v>
      </c>
      <c r="G289" s="26" t="e">
        <f>SUMIF(#REF!,BASE_CONCILI12[[#This Row],[CÓD. 
SAIB]],#REF!)</f>
        <v>#REF!</v>
      </c>
      <c r="H289" s="26" t="e">
        <f>BASE_CONCILI12[[#This Row],[CONSUMO REAL]]-BASE_CONCILI12[[#This Row],[CONSUMO TEORICO]]</f>
        <v>#REF!</v>
      </c>
      <c r="I289" s="26" t="e">
        <f>SUMIF(#REF!,BASE_CONCILI12[[#This Row],[CÓD. 
SAIB]],#REF!)</f>
        <v>#REF!</v>
      </c>
      <c r="J289" s="26" t="e">
        <f>SUMIF(#REF!,BASE_CONCILI12[[#This Row],[CÓD. 
SAIB]],#REF!)</f>
        <v>#REF!</v>
      </c>
      <c r="K289" s="26" t="e">
        <f>BASE_CONCILI12[[#This Row],[30/mai]]+BASE_CONCILI12[[#This Row],[RECEBIMENTO]]-BASE_CONCILI12[[#This Row],[TRANSFERÊNCIA]]-BASE_CONCILI12[[#This Row],[CONSUMO REAL]]</f>
        <v>#N/A</v>
      </c>
      <c r="L289" s="7">
        <f>IFERROR(VLOOKUP(BASE_CONCILI12[[#This Row],[CÓD. 
SAIB]],BASE_CONTAG[[LAVRE]:[CONTAGEM FINAL]],7,0),0)</f>
        <v>0</v>
      </c>
      <c r="M289" s="7">
        <f>IFERROR(SUM(BASE_CONCILI12[[#This Row],[30/jun]]*BASE_CONCILI12[[#This Row],[CUSTO MP (UN)]]),0)</f>
        <v>0</v>
      </c>
      <c r="N289" s="7" t="str">
        <f>IFERROR(VLOOKUP(BASE_CONCILI12[[#This Row],[CÓD. 
SAIB]],BASE_CONTAG[],5,0),"")</f>
        <v/>
      </c>
      <c r="O289" s="7" t="e">
        <f>SUMIF(SISTEMA!#REF!,BASE_CONCILI12[[#This Row],[CÓD. 
SAIB]],SISTEMA!#REF!)</f>
        <v>#REF!</v>
      </c>
      <c r="P289" s="30">
        <f>IFERROR(SUM(BASE_CONCILI12[[#This Row],[SISTEMA]]*BASE_CONCILI12[[#This Row],[CUSTO MP (UN)]]),0)</f>
        <v>0</v>
      </c>
      <c r="Q289" s="46" t="str">
        <f>IFERROR(VLOOKUP(BASE_CONCILI12[[#This Row],[CÓD. 
SAIB]],BASE_DIFERENÇA[],4,0),"0")</f>
        <v>0</v>
      </c>
      <c r="R289" s="75" t="e">
        <f>BASE_CONCILI12[[#This Row],[30/jun]]-BASE_CONCILI12[[#This Row],[SISTEMA]]</f>
        <v>#REF!</v>
      </c>
      <c r="S289" s="47" t="str">
        <f>IFERROR(BASE_CONCILI12[[#This Row],[DIFERENÇA ANTERIOR]]-BASE_CONCILI12[[#This Row],[DIFERENÇA ATUAL]],"-")</f>
        <v>-</v>
      </c>
      <c r="T289" s="48">
        <v>0.44589004926108372</v>
      </c>
      <c r="U289" s="48">
        <f>IFERROR(SUM(BASE_CONCILI12[[#This Row],[DIFERENÇA ATUAL]]*BASE_CONCILI12[[#This Row],[CUSTO MP (UN)]]),0)</f>
        <v>0</v>
      </c>
      <c r="V289" s="87" t="str">
        <f>IFERROR(BASE_CONCILI12[[#This Row],[30/jun]]/BASE_CONCILI12[[#This Row],[SISTEMA]],"")</f>
        <v/>
      </c>
      <c r="W289" s="51" t="str">
        <f>IFERROR(BASE_CONCILI12[[#This Row],[DIFERENÇA MÊS]]*BASE_CONCILI12[[#This Row],[CUSTO MP (UN)]],"-")</f>
        <v>-</v>
      </c>
      <c r="X289" s="49" t="s">
        <v>490</v>
      </c>
    </row>
    <row r="290" spans="1:24" x14ac:dyDescent="0.25">
      <c r="A290" s="72">
        <v>31706</v>
      </c>
      <c r="B290" s="72"/>
      <c r="C290" s="2" t="s">
        <v>188</v>
      </c>
      <c r="D290" s="37" t="s">
        <v>109</v>
      </c>
      <c r="E290" s="26" t="e">
        <f>VLOOKUP(BASE_CONCILI12[[#This Row],[CÓD. 
SAIB]],CONT_ANTE!A:D,4,0)</f>
        <v>#N/A</v>
      </c>
      <c r="F290" s="26" t="e">
        <f>SUMIF(#REF!,BASE_CONCILI12[[#This Row],[CÓD. 
SAIB]],#REF!)</f>
        <v>#REF!</v>
      </c>
      <c r="G290" s="26" t="e">
        <f>SUMIF(#REF!,BASE_CONCILI12[[#This Row],[CÓD. 
SAIB]],#REF!)</f>
        <v>#REF!</v>
      </c>
      <c r="H290" s="26" t="e">
        <f>BASE_CONCILI12[[#This Row],[CONSUMO REAL]]-BASE_CONCILI12[[#This Row],[CONSUMO TEORICO]]</f>
        <v>#REF!</v>
      </c>
      <c r="I290" s="26" t="e">
        <f>SUMIF(#REF!,BASE_CONCILI12[[#This Row],[CÓD. 
SAIB]],#REF!)</f>
        <v>#REF!</v>
      </c>
      <c r="J290" s="26" t="e">
        <f>SUMIF(#REF!,BASE_CONCILI12[[#This Row],[CÓD. 
SAIB]],#REF!)</f>
        <v>#REF!</v>
      </c>
      <c r="K290" s="26" t="e">
        <f>BASE_CONCILI12[[#This Row],[30/mai]]+BASE_CONCILI12[[#This Row],[RECEBIMENTO]]-BASE_CONCILI12[[#This Row],[TRANSFERÊNCIA]]-BASE_CONCILI12[[#This Row],[CONSUMO REAL]]</f>
        <v>#N/A</v>
      </c>
      <c r="L290" s="7">
        <f>IFERROR(VLOOKUP(BASE_CONCILI12[[#This Row],[CÓD. 
SAIB]],BASE_CONTAG[[LAVRE]:[CONTAGEM FINAL]],7,0),0)</f>
        <v>0</v>
      </c>
      <c r="M290" s="7">
        <f>IFERROR(SUM(BASE_CONCILI12[[#This Row],[30/jun]]*BASE_CONCILI12[[#This Row],[CUSTO MP (UN)]]),0)</f>
        <v>0</v>
      </c>
      <c r="N290" s="7" t="str">
        <f>IFERROR(VLOOKUP(BASE_CONCILI12[[#This Row],[CÓD. 
SAIB]],BASE_CONTAG[],5,0),"")</f>
        <v/>
      </c>
      <c r="O290" s="7" t="e">
        <f>SUMIF(SISTEMA!#REF!,BASE_CONCILI12[[#This Row],[CÓD. 
SAIB]],SISTEMA!#REF!)</f>
        <v>#REF!</v>
      </c>
      <c r="P290" s="30">
        <f>IFERROR(SUM(BASE_CONCILI12[[#This Row],[SISTEMA]]*BASE_CONCILI12[[#This Row],[CUSTO MP (UN)]]),0)</f>
        <v>0</v>
      </c>
      <c r="Q290" s="46" t="str">
        <f>IFERROR(VLOOKUP(BASE_CONCILI12[[#This Row],[CÓD. 
SAIB]],BASE_DIFERENÇA[],4,0),"0")</f>
        <v>0</v>
      </c>
      <c r="R290" s="75" t="e">
        <f>BASE_CONCILI12[[#This Row],[30/jun]]-BASE_CONCILI12[[#This Row],[SISTEMA]]</f>
        <v>#REF!</v>
      </c>
      <c r="S290" s="47" t="str">
        <f>IFERROR(BASE_CONCILI12[[#This Row],[DIFERENÇA ANTERIOR]]-BASE_CONCILI12[[#This Row],[DIFERENÇA ATUAL]],"-")</f>
        <v>-</v>
      </c>
      <c r="T290" s="48" t="e">
        <f>VLOOKUP(BASE_CONCILI12[[#This Row],[CÓD. 
SAIB]],CUSTO!#REF!,3,0)</f>
        <v>#REF!</v>
      </c>
      <c r="U290" s="48">
        <f>IFERROR(SUM(BASE_CONCILI12[[#This Row],[DIFERENÇA ATUAL]]*BASE_CONCILI12[[#This Row],[CUSTO MP (UN)]]),0)</f>
        <v>0</v>
      </c>
      <c r="V290" s="87" t="str">
        <f>IFERROR(BASE_CONCILI12[[#This Row],[30/jun]]/BASE_CONCILI12[[#This Row],[SISTEMA]],"")</f>
        <v/>
      </c>
      <c r="W290" s="51" t="str">
        <f>IFERROR(BASE_CONCILI12[[#This Row],[DIFERENÇA MÊS]]*BASE_CONCILI12[[#This Row],[CUSTO MP (UN)]],"-")</f>
        <v>-</v>
      </c>
      <c r="X290" s="49" t="s">
        <v>510</v>
      </c>
    </row>
    <row r="291" spans="1:24" x14ac:dyDescent="0.25">
      <c r="A291" s="72">
        <v>32500</v>
      </c>
      <c r="B291" s="72"/>
      <c r="C291" s="2" t="s">
        <v>384</v>
      </c>
      <c r="D291" s="37" t="s">
        <v>109</v>
      </c>
      <c r="E291" s="26" t="e">
        <f>VLOOKUP(BASE_CONCILI12[[#This Row],[CÓD. 
SAIB]],CONT_ANTE!A:D,4,0)</f>
        <v>#N/A</v>
      </c>
      <c r="F291" s="26" t="e">
        <f>SUMIF(#REF!,BASE_CONCILI12[[#This Row],[CÓD. 
SAIB]],#REF!)</f>
        <v>#REF!</v>
      </c>
      <c r="G291" s="26" t="e">
        <f>SUMIF(#REF!,BASE_CONCILI12[[#This Row],[CÓD. 
SAIB]],#REF!)</f>
        <v>#REF!</v>
      </c>
      <c r="H291" s="26" t="e">
        <f>BASE_CONCILI12[[#This Row],[CONSUMO REAL]]-BASE_CONCILI12[[#This Row],[CONSUMO TEORICO]]</f>
        <v>#REF!</v>
      </c>
      <c r="I291" s="26" t="e">
        <f>SUMIF(#REF!,BASE_CONCILI12[[#This Row],[CÓD. 
SAIB]],#REF!)</f>
        <v>#REF!</v>
      </c>
      <c r="J291" s="26" t="e">
        <f>SUMIF(#REF!,BASE_CONCILI12[[#This Row],[CÓD. 
SAIB]],#REF!)</f>
        <v>#REF!</v>
      </c>
      <c r="K291" s="26" t="e">
        <f>BASE_CONCILI12[[#This Row],[30/mai]]+BASE_CONCILI12[[#This Row],[RECEBIMENTO]]-BASE_CONCILI12[[#This Row],[TRANSFERÊNCIA]]-BASE_CONCILI12[[#This Row],[CONSUMO REAL]]</f>
        <v>#N/A</v>
      </c>
      <c r="L291" s="7">
        <f>IFERROR(VLOOKUP(BASE_CONCILI12[[#This Row],[CÓD. 
SAIB]],BASE_CONTAG[[LAVRE]:[CONTAGEM FINAL]],7,0),0)</f>
        <v>0</v>
      </c>
      <c r="M291" s="7">
        <f>IFERROR(SUM(BASE_CONCILI12[[#This Row],[30/jun]]*BASE_CONCILI12[[#This Row],[CUSTO MP (UN)]]),0)</f>
        <v>0</v>
      </c>
      <c r="N291" s="7" t="str">
        <f>IFERROR(VLOOKUP(BASE_CONCILI12[[#This Row],[CÓD. 
SAIB]],BASE_CONTAG[],5,0),"")</f>
        <v/>
      </c>
      <c r="O291" s="7" t="e">
        <f>SUMIF(SISTEMA!#REF!,BASE_CONCILI12[[#This Row],[CÓD. 
SAIB]],SISTEMA!#REF!)</f>
        <v>#REF!</v>
      </c>
      <c r="P291" s="30">
        <f>IFERROR(SUM(BASE_CONCILI12[[#This Row],[SISTEMA]]*BASE_CONCILI12[[#This Row],[CUSTO MP (UN)]]),0)</f>
        <v>0</v>
      </c>
      <c r="Q291" s="46" t="str">
        <f>IFERROR(VLOOKUP(BASE_CONCILI12[[#This Row],[CÓD. 
SAIB]],BASE_DIFERENÇA[],4,0),"0")</f>
        <v>0</v>
      </c>
      <c r="R291" s="75" t="e">
        <f>BASE_CONCILI12[[#This Row],[30/jun]]-BASE_CONCILI12[[#This Row],[SISTEMA]]</f>
        <v>#REF!</v>
      </c>
      <c r="S291" s="47" t="str">
        <f>IFERROR(BASE_CONCILI12[[#This Row],[DIFERENÇA ANTERIOR]]-BASE_CONCILI12[[#This Row],[DIFERENÇA ATUAL]],"-")</f>
        <v>-</v>
      </c>
      <c r="T291" s="48" t="e">
        <f>VLOOKUP(BASE_CONCILI12[[#This Row],[CÓD. 
SAIB]],CUSTO!#REF!,3,0)</f>
        <v>#REF!</v>
      </c>
      <c r="U291" s="48">
        <f>IFERROR(SUM(BASE_CONCILI12[[#This Row],[DIFERENÇA ATUAL]]*BASE_CONCILI12[[#This Row],[CUSTO MP (UN)]]),0)</f>
        <v>0</v>
      </c>
      <c r="V291" s="87" t="str">
        <f>IFERROR(BASE_CONCILI12[[#This Row],[30/jun]]/BASE_CONCILI12[[#This Row],[SISTEMA]],"")</f>
        <v/>
      </c>
      <c r="W291" s="51" t="str">
        <f>IFERROR(BASE_CONCILI12[[#This Row],[DIFERENÇA MÊS]]*BASE_CONCILI12[[#This Row],[CUSTO MP (UN)]],"-")</f>
        <v>-</v>
      </c>
      <c r="X291" s="49" t="s">
        <v>490</v>
      </c>
    </row>
    <row r="292" spans="1:24" x14ac:dyDescent="0.25">
      <c r="A292" s="72">
        <v>1740</v>
      </c>
      <c r="B292" s="72"/>
      <c r="C292" s="2" t="s">
        <v>345</v>
      </c>
      <c r="D292" s="37" t="s">
        <v>109</v>
      </c>
      <c r="E292" s="26" t="e">
        <f>VLOOKUP(BASE_CONCILI12[[#This Row],[CÓD. 
SAIB]],CONT_ANTE!A:D,4,0)</f>
        <v>#N/A</v>
      </c>
      <c r="F292" s="26" t="e">
        <f>SUMIF(#REF!,BASE_CONCILI12[[#This Row],[CÓD. 
SAIB]],#REF!)</f>
        <v>#REF!</v>
      </c>
      <c r="G292" s="26" t="e">
        <f>SUMIF(#REF!,BASE_CONCILI12[[#This Row],[CÓD. 
SAIB]],#REF!)</f>
        <v>#REF!</v>
      </c>
      <c r="H292" s="26" t="e">
        <f>BASE_CONCILI12[[#This Row],[CONSUMO REAL]]-BASE_CONCILI12[[#This Row],[CONSUMO TEORICO]]</f>
        <v>#REF!</v>
      </c>
      <c r="I292" s="26" t="e">
        <f>SUMIF(#REF!,BASE_CONCILI12[[#This Row],[CÓD. 
SAIB]],#REF!)</f>
        <v>#REF!</v>
      </c>
      <c r="J292" s="26" t="e">
        <f>SUMIF(#REF!,BASE_CONCILI12[[#This Row],[CÓD. 
SAIB]],#REF!)</f>
        <v>#REF!</v>
      </c>
      <c r="K292" s="26" t="e">
        <f>BASE_CONCILI12[[#This Row],[30/mai]]+BASE_CONCILI12[[#This Row],[RECEBIMENTO]]-BASE_CONCILI12[[#This Row],[TRANSFERÊNCIA]]-BASE_CONCILI12[[#This Row],[CONSUMO REAL]]</f>
        <v>#N/A</v>
      </c>
      <c r="L292" s="7">
        <f>IFERROR(VLOOKUP(BASE_CONCILI12[[#This Row],[CÓD. 
SAIB]],BASE_CONTAG[[LAVRE]:[CONTAGEM FINAL]],7,0),0)</f>
        <v>0</v>
      </c>
      <c r="M292" s="7">
        <f>IFERROR(SUM(BASE_CONCILI12[[#This Row],[30/jun]]*BASE_CONCILI12[[#This Row],[CUSTO MP (UN)]]),0)</f>
        <v>0</v>
      </c>
      <c r="N292" s="7" t="str">
        <f>IFERROR(VLOOKUP(BASE_CONCILI12[[#This Row],[CÓD. 
SAIB]],BASE_CONTAG[],5,0),"")</f>
        <v/>
      </c>
      <c r="O292" s="7" t="e">
        <f>SUMIF(SISTEMA!#REF!,BASE_CONCILI12[[#This Row],[CÓD. 
SAIB]],SISTEMA!#REF!)</f>
        <v>#REF!</v>
      </c>
      <c r="P292" s="30">
        <f>IFERROR(SUM(BASE_CONCILI12[[#This Row],[SISTEMA]]*BASE_CONCILI12[[#This Row],[CUSTO MP (UN)]]),0)</f>
        <v>0</v>
      </c>
      <c r="Q292" s="46" t="str">
        <f>IFERROR(VLOOKUP(BASE_CONCILI12[[#This Row],[CÓD. 
SAIB]],BASE_DIFERENÇA[],4,0),"0")</f>
        <v>0</v>
      </c>
      <c r="R292" s="75" t="e">
        <f>BASE_CONCILI12[[#This Row],[30/jun]]-BASE_CONCILI12[[#This Row],[SISTEMA]]</f>
        <v>#REF!</v>
      </c>
      <c r="S292" s="47" t="str">
        <f>IFERROR(BASE_CONCILI12[[#This Row],[DIFERENÇA ANTERIOR]]-BASE_CONCILI12[[#This Row],[DIFERENÇA ATUAL]],"-")</f>
        <v>-</v>
      </c>
      <c r="T292" s="48" t="e">
        <f>VLOOKUP(BASE_CONCILI12[[#This Row],[CÓD. 
SAIB]],CUSTO!#REF!,3,0)</f>
        <v>#REF!</v>
      </c>
      <c r="U292" s="48">
        <f>IFERROR(SUM(BASE_CONCILI12[[#This Row],[DIFERENÇA ATUAL]]*BASE_CONCILI12[[#This Row],[CUSTO MP (UN)]]),0)</f>
        <v>0</v>
      </c>
      <c r="V292" s="87" t="str">
        <f>IFERROR(BASE_CONCILI12[[#This Row],[30/jun]]/BASE_CONCILI12[[#This Row],[SISTEMA]],"")</f>
        <v/>
      </c>
      <c r="W292" s="51" t="str">
        <f>IFERROR(BASE_CONCILI12[[#This Row],[DIFERENÇA MÊS]]*BASE_CONCILI12[[#This Row],[CUSTO MP (UN)]],"-")</f>
        <v>-</v>
      </c>
      <c r="X292" s="49" t="s">
        <v>490</v>
      </c>
    </row>
    <row r="293" spans="1:24" x14ac:dyDescent="0.25">
      <c r="A293" s="72">
        <v>1741</v>
      </c>
      <c r="B293" s="72"/>
      <c r="C293" s="2" t="s">
        <v>60</v>
      </c>
      <c r="D293" s="37" t="s">
        <v>109</v>
      </c>
      <c r="E293" s="53" t="e">
        <f>VLOOKUP(BASE_CONCILI12[[#This Row],[CÓD. 
SAIB]],CONT_ANTE!A:D,4,0)</f>
        <v>#N/A</v>
      </c>
      <c r="F293" s="53" t="e">
        <f>SUMIF(#REF!,BASE_CONCILI12[[#This Row],[CÓD. 
SAIB]],#REF!)</f>
        <v>#REF!</v>
      </c>
      <c r="G293" s="53" t="e">
        <f>SUMIF(#REF!,BASE_CONCILI12[[#This Row],[CÓD. 
SAIB]],#REF!)</f>
        <v>#REF!</v>
      </c>
      <c r="H293" s="53" t="e">
        <f>BASE_CONCILI12[[#This Row],[CONSUMO REAL]]-BASE_CONCILI12[[#This Row],[CONSUMO TEORICO]]</f>
        <v>#REF!</v>
      </c>
      <c r="I293" s="53" t="e">
        <f>SUMIF(#REF!,BASE_CONCILI12[[#This Row],[CÓD. 
SAIB]],#REF!)</f>
        <v>#REF!</v>
      </c>
      <c r="J293" s="53" t="e">
        <f>SUMIF(#REF!,BASE_CONCILI12[[#This Row],[CÓD. 
SAIB]],#REF!)</f>
        <v>#REF!</v>
      </c>
      <c r="K293" s="53" t="e">
        <f>BASE_CONCILI12[[#This Row],[30/mai]]+BASE_CONCILI12[[#This Row],[RECEBIMENTO]]-BASE_CONCILI12[[#This Row],[TRANSFERÊNCIA]]-BASE_CONCILI12[[#This Row],[CONSUMO REAL]]</f>
        <v>#N/A</v>
      </c>
      <c r="L293" s="7">
        <f>IFERROR(VLOOKUP(BASE_CONCILI12[[#This Row],[CÓD. 
SAIB]],BASE_CONTAG[[LAVRE]:[CONTAGEM FINAL]],7,0),0)</f>
        <v>0</v>
      </c>
      <c r="M293" s="7">
        <f>IFERROR(SUM(BASE_CONCILI12[[#This Row],[30/jun]]*BASE_CONCILI12[[#This Row],[CUSTO MP (UN)]]),0)</f>
        <v>0</v>
      </c>
      <c r="N293" s="54" t="str">
        <f>IFERROR(VLOOKUP(BASE_CONCILI12[[#This Row],[CÓD. 
SAIB]],BASE_CONTAG[],5,0),"")</f>
        <v/>
      </c>
      <c r="O293" s="7" t="e">
        <f>SUMIF(SISTEMA!#REF!,BASE_CONCILI12[[#This Row],[CÓD. 
SAIB]],SISTEMA!#REF!)</f>
        <v>#REF!</v>
      </c>
      <c r="P293" s="30">
        <f>IFERROR(SUM(BASE_CONCILI12[[#This Row],[SISTEMA]]*BASE_CONCILI12[[#This Row],[CUSTO MP (UN)]]),0)</f>
        <v>0</v>
      </c>
      <c r="Q293" s="46" t="str">
        <f>IFERROR(VLOOKUP(BASE_CONCILI12[[#This Row],[CÓD. 
SAIB]],BASE_DIFERENÇA[],4,0),"0")</f>
        <v>0</v>
      </c>
      <c r="R293" s="75" t="e">
        <f>BASE_CONCILI12[[#This Row],[30/jun]]-BASE_CONCILI12[[#This Row],[SISTEMA]]</f>
        <v>#REF!</v>
      </c>
      <c r="S293" s="47" t="str">
        <f>IFERROR(BASE_CONCILI12[[#This Row],[DIFERENÇA ANTERIOR]]-BASE_CONCILI12[[#This Row],[DIFERENÇA ATUAL]],"-")</f>
        <v>-</v>
      </c>
      <c r="T293" s="48" t="e">
        <f>VLOOKUP(BASE_CONCILI12[[#This Row],[CÓD. 
SAIB]],CUSTO!#REF!,3,0)</f>
        <v>#REF!</v>
      </c>
      <c r="U293" s="48">
        <f>IFERROR(SUM(BASE_CONCILI12[[#This Row],[DIFERENÇA ATUAL]]*BASE_CONCILI12[[#This Row],[CUSTO MP (UN)]]),0)</f>
        <v>0</v>
      </c>
      <c r="V293" s="93" t="str">
        <f>IFERROR(BASE_CONCILI12[[#This Row],[30/jun]]/BASE_CONCILI12[[#This Row],[SISTEMA]],"")</f>
        <v/>
      </c>
      <c r="W293" s="51" t="str">
        <f>IFERROR(BASE_CONCILI12[[#This Row],[DIFERENÇA MÊS]]*BASE_CONCILI12[[#This Row],[CUSTO MP (UN)]],"-")</f>
        <v>-</v>
      </c>
      <c r="X293" s="49" t="s">
        <v>490</v>
      </c>
    </row>
    <row r="294" spans="1:24" x14ac:dyDescent="0.25">
      <c r="A294" s="72">
        <v>30765</v>
      </c>
      <c r="B294" s="72"/>
      <c r="C294" s="2" t="s">
        <v>68</v>
      </c>
      <c r="D294" s="37" t="s">
        <v>109</v>
      </c>
      <c r="E294" s="26" t="e">
        <f>VLOOKUP(BASE_CONCILI12[[#This Row],[CÓD. 
SAIB]],CONT_ANTE!A:D,4,0)</f>
        <v>#N/A</v>
      </c>
      <c r="F294" s="26" t="e">
        <f>SUMIF(#REF!,BASE_CONCILI12[[#This Row],[CÓD. 
SAIB]],#REF!)</f>
        <v>#REF!</v>
      </c>
      <c r="G294" s="26" t="e">
        <f>SUMIF(#REF!,BASE_CONCILI12[[#This Row],[CÓD. 
SAIB]],#REF!)</f>
        <v>#REF!</v>
      </c>
      <c r="H294" s="26" t="e">
        <f>BASE_CONCILI12[[#This Row],[CONSUMO REAL]]-BASE_CONCILI12[[#This Row],[CONSUMO TEORICO]]</f>
        <v>#REF!</v>
      </c>
      <c r="I294" s="26" t="e">
        <f>SUMIF(#REF!,BASE_CONCILI12[[#This Row],[CÓD. 
SAIB]],#REF!)</f>
        <v>#REF!</v>
      </c>
      <c r="J294" s="26" t="e">
        <f>SUMIF(#REF!,BASE_CONCILI12[[#This Row],[CÓD. 
SAIB]],#REF!)</f>
        <v>#REF!</v>
      </c>
      <c r="K294" s="26" t="e">
        <f>BASE_CONCILI12[[#This Row],[30/mai]]+BASE_CONCILI12[[#This Row],[RECEBIMENTO]]-BASE_CONCILI12[[#This Row],[TRANSFERÊNCIA]]-BASE_CONCILI12[[#This Row],[CONSUMO REAL]]</f>
        <v>#N/A</v>
      </c>
      <c r="L294" s="7">
        <f>IFERROR(VLOOKUP(BASE_CONCILI12[[#This Row],[CÓD. 
SAIB]],BASE_CONTAG[[LAVRE]:[CONTAGEM FINAL]],7,0),0)</f>
        <v>0</v>
      </c>
      <c r="M294" s="7">
        <f>IFERROR(SUM(BASE_CONCILI12[[#This Row],[30/jun]]*BASE_CONCILI12[[#This Row],[CUSTO MP (UN)]]),0)</f>
        <v>0</v>
      </c>
      <c r="N294" s="7" t="str">
        <f>IFERROR(VLOOKUP(BASE_CONCILI12[[#This Row],[CÓD. 
SAIB]],BASE_CONTAG[],5,0),"")</f>
        <v/>
      </c>
      <c r="O294" s="7" t="e">
        <f>SUMIF(SISTEMA!#REF!,BASE_CONCILI12[[#This Row],[CÓD. 
SAIB]],SISTEMA!#REF!)</f>
        <v>#REF!</v>
      </c>
      <c r="P294" s="30">
        <f>IFERROR(SUM(BASE_CONCILI12[[#This Row],[SISTEMA]]*BASE_CONCILI12[[#This Row],[CUSTO MP (UN)]]),0)</f>
        <v>0</v>
      </c>
      <c r="Q294" s="46" t="str">
        <f>IFERROR(VLOOKUP(BASE_CONCILI12[[#This Row],[CÓD. 
SAIB]],BASE_DIFERENÇA[],4,0),"0")</f>
        <v>0</v>
      </c>
      <c r="R294" s="75" t="e">
        <f>BASE_CONCILI12[[#This Row],[30/jun]]-BASE_CONCILI12[[#This Row],[SISTEMA]]</f>
        <v>#REF!</v>
      </c>
      <c r="S294" s="47" t="str">
        <f>IFERROR(BASE_CONCILI12[[#This Row],[DIFERENÇA ANTERIOR]]-BASE_CONCILI12[[#This Row],[DIFERENÇA ATUAL]],"-")</f>
        <v>-</v>
      </c>
      <c r="T294" s="48" t="e">
        <f>VLOOKUP(BASE_CONCILI12[[#This Row],[CÓD. 
SAIB]],CUSTO!#REF!,3,0)</f>
        <v>#REF!</v>
      </c>
      <c r="U294" s="48">
        <f>IFERROR(SUM(BASE_CONCILI12[[#This Row],[DIFERENÇA ATUAL]]*BASE_CONCILI12[[#This Row],[CUSTO MP (UN)]]),0)</f>
        <v>0</v>
      </c>
      <c r="V294" s="87" t="str">
        <f>IFERROR(BASE_CONCILI12[[#This Row],[30/jun]]/BASE_CONCILI12[[#This Row],[SISTEMA]],"")</f>
        <v/>
      </c>
      <c r="W294" s="51" t="str">
        <f>IFERROR(BASE_CONCILI12[[#This Row],[DIFERENÇA MÊS]]*BASE_CONCILI12[[#This Row],[CUSTO MP (UN)]],"-")</f>
        <v>-</v>
      </c>
      <c r="X294" s="49" t="s">
        <v>490</v>
      </c>
    </row>
    <row r="295" spans="1:24" x14ac:dyDescent="0.25">
      <c r="A295" s="72">
        <v>30767</v>
      </c>
      <c r="B295" s="72"/>
      <c r="C295" s="2" t="s">
        <v>69</v>
      </c>
      <c r="D295" s="37" t="s">
        <v>109</v>
      </c>
      <c r="E295" s="26" t="e">
        <f>VLOOKUP(BASE_CONCILI12[[#This Row],[CÓD. 
SAIB]],CONT_ANTE!A:D,4,0)</f>
        <v>#N/A</v>
      </c>
      <c r="F295" s="26" t="e">
        <f>SUMIF(#REF!,BASE_CONCILI12[[#This Row],[CÓD. 
SAIB]],#REF!)</f>
        <v>#REF!</v>
      </c>
      <c r="G295" s="26" t="e">
        <f>SUMIF(#REF!,BASE_CONCILI12[[#This Row],[CÓD. 
SAIB]],#REF!)</f>
        <v>#REF!</v>
      </c>
      <c r="H295" s="26" t="e">
        <f>BASE_CONCILI12[[#This Row],[CONSUMO REAL]]-BASE_CONCILI12[[#This Row],[CONSUMO TEORICO]]</f>
        <v>#REF!</v>
      </c>
      <c r="I295" s="26" t="e">
        <f>SUMIF(#REF!,BASE_CONCILI12[[#This Row],[CÓD. 
SAIB]],#REF!)</f>
        <v>#REF!</v>
      </c>
      <c r="J295" s="26" t="e">
        <f>SUMIF(#REF!,BASE_CONCILI12[[#This Row],[CÓD. 
SAIB]],#REF!)</f>
        <v>#REF!</v>
      </c>
      <c r="K295" s="26" t="e">
        <f>BASE_CONCILI12[[#This Row],[30/mai]]+BASE_CONCILI12[[#This Row],[RECEBIMENTO]]-BASE_CONCILI12[[#This Row],[TRANSFERÊNCIA]]-BASE_CONCILI12[[#This Row],[CONSUMO REAL]]</f>
        <v>#N/A</v>
      </c>
      <c r="L295" s="7">
        <f>IFERROR(VLOOKUP(BASE_CONCILI12[[#This Row],[CÓD. 
SAIB]],BASE_CONTAG[[LAVRE]:[CONTAGEM FINAL]],7,0),0)</f>
        <v>0</v>
      </c>
      <c r="M295" s="7">
        <f>IFERROR(SUM(BASE_CONCILI12[[#This Row],[30/jun]]*BASE_CONCILI12[[#This Row],[CUSTO MP (UN)]]),0)</f>
        <v>0</v>
      </c>
      <c r="N295" s="7" t="str">
        <f>IFERROR(VLOOKUP(BASE_CONCILI12[[#This Row],[CÓD. 
SAIB]],BASE_CONTAG[],5,0),"")</f>
        <v/>
      </c>
      <c r="O295" s="7" t="e">
        <f>SUMIF(SISTEMA!#REF!,BASE_CONCILI12[[#This Row],[CÓD. 
SAIB]],SISTEMA!#REF!)</f>
        <v>#REF!</v>
      </c>
      <c r="P295" s="30">
        <f>IFERROR(SUM(BASE_CONCILI12[[#This Row],[SISTEMA]]*BASE_CONCILI12[[#This Row],[CUSTO MP (UN)]]),0)</f>
        <v>0</v>
      </c>
      <c r="Q295" s="46" t="str">
        <f>IFERROR(VLOOKUP(BASE_CONCILI12[[#This Row],[CÓD. 
SAIB]],BASE_DIFERENÇA[],4,0),"0")</f>
        <v>0</v>
      </c>
      <c r="R295" s="75" t="e">
        <f>BASE_CONCILI12[[#This Row],[30/jun]]-BASE_CONCILI12[[#This Row],[SISTEMA]]</f>
        <v>#REF!</v>
      </c>
      <c r="S295" s="47" t="str">
        <f>IFERROR(BASE_CONCILI12[[#This Row],[DIFERENÇA ANTERIOR]]-BASE_CONCILI12[[#This Row],[DIFERENÇA ATUAL]],"-")</f>
        <v>-</v>
      </c>
      <c r="T295" s="48" t="e">
        <f>VLOOKUP(BASE_CONCILI12[[#This Row],[CÓD. 
SAIB]],CUSTO!#REF!,3,0)</f>
        <v>#REF!</v>
      </c>
      <c r="U295" s="48">
        <f>IFERROR(SUM(BASE_CONCILI12[[#This Row],[DIFERENÇA ATUAL]]*BASE_CONCILI12[[#This Row],[CUSTO MP (UN)]]),0)</f>
        <v>0</v>
      </c>
      <c r="V295" s="87" t="str">
        <f>IFERROR(BASE_CONCILI12[[#This Row],[30/jun]]/BASE_CONCILI12[[#This Row],[SISTEMA]],"")</f>
        <v/>
      </c>
      <c r="W295" s="51" t="str">
        <f>IFERROR(BASE_CONCILI12[[#This Row],[DIFERENÇA MÊS]]*BASE_CONCILI12[[#This Row],[CUSTO MP (UN)]],"-")</f>
        <v>-</v>
      </c>
      <c r="X295" s="49" t="s">
        <v>517</v>
      </c>
    </row>
    <row r="296" spans="1:24" x14ac:dyDescent="0.25">
      <c r="A296" s="72">
        <v>30276</v>
      </c>
      <c r="B296" s="72"/>
      <c r="C296" s="2" t="s">
        <v>61</v>
      </c>
      <c r="D296" s="37" t="s">
        <v>109</v>
      </c>
      <c r="E296" s="26" t="e">
        <f>VLOOKUP(BASE_CONCILI12[[#This Row],[CÓD. 
SAIB]],CONT_ANTE!A:D,4,0)</f>
        <v>#N/A</v>
      </c>
      <c r="F296" s="26" t="e">
        <f>SUMIF(#REF!,BASE_CONCILI12[[#This Row],[CÓD. 
SAIB]],#REF!)</f>
        <v>#REF!</v>
      </c>
      <c r="G296" s="26" t="e">
        <f>SUMIF(#REF!,BASE_CONCILI12[[#This Row],[CÓD. 
SAIB]],#REF!)</f>
        <v>#REF!</v>
      </c>
      <c r="H296" s="26" t="e">
        <f>BASE_CONCILI12[[#This Row],[CONSUMO REAL]]-BASE_CONCILI12[[#This Row],[CONSUMO TEORICO]]</f>
        <v>#REF!</v>
      </c>
      <c r="I296" s="26" t="e">
        <f>SUMIF(#REF!,BASE_CONCILI12[[#This Row],[CÓD. 
SAIB]],#REF!)</f>
        <v>#REF!</v>
      </c>
      <c r="J296" s="26" t="e">
        <f>SUMIF(#REF!,BASE_CONCILI12[[#This Row],[CÓD. 
SAIB]],#REF!)</f>
        <v>#REF!</v>
      </c>
      <c r="K296" s="26" t="e">
        <f>BASE_CONCILI12[[#This Row],[30/mai]]+BASE_CONCILI12[[#This Row],[RECEBIMENTO]]-BASE_CONCILI12[[#This Row],[TRANSFERÊNCIA]]-BASE_CONCILI12[[#This Row],[CONSUMO REAL]]</f>
        <v>#N/A</v>
      </c>
      <c r="L296" s="7">
        <f>IFERROR(VLOOKUP(BASE_CONCILI12[[#This Row],[CÓD. 
SAIB]],BASE_CONTAG[[LAVRE]:[CONTAGEM FINAL]],7,0),0)</f>
        <v>0</v>
      </c>
      <c r="M296" s="7">
        <f>IFERROR(SUM(BASE_CONCILI12[[#This Row],[30/jun]]*BASE_CONCILI12[[#This Row],[CUSTO MP (UN)]]),0)</f>
        <v>0</v>
      </c>
      <c r="N296" s="7" t="str">
        <f>IFERROR(VLOOKUP(BASE_CONCILI12[[#This Row],[CÓD. 
SAIB]],BASE_CONTAG[],5,0),"")</f>
        <v/>
      </c>
      <c r="O296" s="7" t="e">
        <f>SUMIF(SISTEMA!#REF!,BASE_CONCILI12[[#This Row],[CÓD. 
SAIB]],SISTEMA!#REF!)</f>
        <v>#REF!</v>
      </c>
      <c r="P296" s="30">
        <f>IFERROR(SUM(BASE_CONCILI12[[#This Row],[SISTEMA]]*BASE_CONCILI12[[#This Row],[CUSTO MP (UN)]]),0)</f>
        <v>0</v>
      </c>
      <c r="Q296" s="46" t="str">
        <f>IFERROR(VLOOKUP(BASE_CONCILI12[[#This Row],[CÓD. 
SAIB]],BASE_DIFERENÇA[],4,0),"0")</f>
        <v>0</v>
      </c>
      <c r="R296" s="75" t="e">
        <f>BASE_CONCILI12[[#This Row],[30/jun]]-BASE_CONCILI12[[#This Row],[SISTEMA]]</f>
        <v>#REF!</v>
      </c>
      <c r="S296" s="47" t="str">
        <f>IFERROR(BASE_CONCILI12[[#This Row],[DIFERENÇA ANTERIOR]]-BASE_CONCILI12[[#This Row],[DIFERENÇA ATUAL]],"-")</f>
        <v>-</v>
      </c>
      <c r="T296" s="48" t="e">
        <f>VLOOKUP(BASE_CONCILI12[[#This Row],[CÓD. 
SAIB]],CUSTO!#REF!,3,0)</f>
        <v>#REF!</v>
      </c>
      <c r="U296" s="48">
        <f>IFERROR(SUM(BASE_CONCILI12[[#This Row],[DIFERENÇA ATUAL]]*BASE_CONCILI12[[#This Row],[CUSTO MP (UN)]]),0)</f>
        <v>0</v>
      </c>
      <c r="V296" s="87" t="str">
        <f>IFERROR(BASE_CONCILI12[[#This Row],[30/jun]]/BASE_CONCILI12[[#This Row],[SISTEMA]],"")</f>
        <v/>
      </c>
      <c r="W296" s="51" t="str">
        <f>IFERROR(BASE_CONCILI12[[#This Row],[DIFERENÇA MÊS]]*BASE_CONCILI12[[#This Row],[CUSTO MP (UN)]],"-")</f>
        <v>-</v>
      </c>
      <c r="X296" s="49" t="s">
        <v>490</v>
      </c>
    </row>
    <row r="297" spans="1:24" x14ac:dyDescent="0.25">
      <c r="A297" s="72">
        <v>359</v>
      </c>
      <c r="B297" s="72"/>
      <c r="C297" s="2" t="s">
        <v>251</v>
      </c>
      <c r="D297" s="37" t="s">
        <v>109</v>
      </c>
      <c r="E297" s="26" t="e">
        <f>VLOOKUP(BASE_CONCILI12[[#This Row],[CÓD. 
SAIB]],CONT_ANTE!A:D,4,0)</f>
        <v>#N/A</v>
      </c>
      <c r="F297" s="26" t="e">
        <f>SUMIF(#REF!,BASE_CONCILI12[[#This Row],[CÓD. 
SAIB]],#REF!)</f>
        <v>#REF!</v>
      </c>
      <c r="G297" s="26" t="e">
        <f>SUMIF(#REF!,BASE_CONCILI12[[#This Row],[CÓD. 
SAIB]],#REF!)</f>
        <v>#REF!</v>
      </c>
      <c r="H297" s="26" t="e">
        <f>BASE_CONCILI12[[#This Row],[CONSUMO REAL]]-BASE_CONCILI12[[#This Row],[CONSUMO TEORICO]]</f>
        <v>#REF!</v>
      </c>
      <c r="I297" s="26" t="e">
        <f>SUMIF(#REF!,BASE_CONCILI12[[#This Row],[CÓD. 
SAIB]],#REF!)</f>
        <v>#REF!</v>
      </c>
      <c r="J297" s="26" t="e">
        <f>SUMIF(#REF!,BASE_CONCILI12[[#This Row],[CÓD. 
SAIB]],#REF!)</f>
        <v>#REF!</v>
      </c>
      <c r="K297" s="26" t="e">
        <f>BASE_CONCILI12[[#This Row],[30/mai]]+BASE_CONCILI12[[#This Row],[RECEBIMENTO]]-BASE_CONCILI12[[#This Row],[TRANSFERÊNCIA]]-BASE_CONCILI12[[#This Row],[CONSUMO REAL]]</f>
        <v>#N/A</v>
      </c>
      <c r="L297" s="7">
        <f>IFERROR(VLOOKUP(BASE_CONCILI12[[#This Row],[CÓD. 
SAIB]],BASE_CONTAG[[LAVRE]:[CONTAGEM FINAL]],7,0),0)</f>
        <v>0</v>
      </c>
      <c r="M297" s="7">
        <f>IFERROR(SUM(BASE_CONCILI12[[#This Row],[30/jun]]*BASE_CONCILI12[[#This Row],[CUSTO MP (UN)]]),0)</f>
        <v>0</v>
      </c>
      <c r="N297" s="7" t="str">
        <f>IFERROR(VLOOKUP(BASE_CONCILI12[[#This Row],[CÓD. 
SAIB]],BASE_CONTAG[],5,0),"")</f>
        <v/>
      </c>
      <c r="O297" s="7" t="e">
        <f>SUMIF(SISTEMA!#REF!,BASE_CONCILI12[[#This Row],[CÓD. 
SAIB]],SISTEMA!#REF!)</f>
        <v>#REF!</v>
      </c>
      <c r="P297" s="30">
        <f>IFERROR(SUM(BASE_CONCILI12[[#This Row],[SISTEMA]]*BASE_CONCILI12[[#This Row],[CUSTO MP (UN)]]),0)</f>
        <v>0</v>
      </c>
      <c r="Q297" s="46" t="str">
        <f>IFERROR(VLOOKUP(BASE_CONCILI12[[#This Row],[CÓD. 
SAIB]],BASE_DIFERENÇA[],4,0),"0")</f>
        <v>0</v>
      </c>
      <c r="R297" s="75" t="e">
        <f>BASE_CONCILI12[[#This Row],[30/jun]]-BASE_CONCILI12[[#This Row],[SISTEMA]]</f>
        <v>#REF!</v>
      </c>
      <c r="S297" s="47" t="str">
        <f>IFERROR(BASE_CONCILI12[[#This Row],[DIFERENÇA ANTERIOR]]-BASE_CONCILI12[[#This Row],[DIFERENÇA ATUAL]],"-")</f>
        <v>-</v>
      </c>
      <c r="T297" s="48" t="e">
        <f>VLOOKUP(BASE_CONCILI12[[#This Row],[CÓD. 
SAIB]],CUSTO!#REF!,3,0)</f>
        <v>#REF!</v>
      </c>
      <c r="U297" s="48">
        <f>IFERROR(SUM(BASE_CONCILI12[[#This Row],[DIFERENÇA ATUAL]]*BASE_CONCILI12[[#This Row],[CUSTO MP (UN)]]),0)</f>
        <v>0</v>
      </c>
      <c r="V297" s="87" t="str">
        <f>IFERROR(BASE_CONCILI12[[#This Row],[30/jun]]/BASE_CONCILI12[[#This Row],[SISTEMA]],"")</f>
        <v/>
      </c>
      <c r="W297" s="51" t="str">
        <f>IFERROR(BASE_CONCILI12[[#This Row],[DIFERENÇA MÊS]]*BASE_CONCILI12[[#This Row],[CUSTO MP (UN)]],"-")</f>
        <v>-</v>
      </c>
      <c r="X297" s="49" t="s">
        <v>511</v>
      </c>
    </row>
    <row r="298" spans="1:24" x14ac:dyDescent="0.25">
      <c r="A298" s="72">
        <v>32421</v>
      </c>
      <c r="B298" s="72"/>
      <c r="C298" s="2" t="s">
        <v>378</v>
      </c>
      <c r="D298" s="37" t="s">
        <v>109</v>
      </c>
      <c r="E298" s="26" t="e">
        <f>VLOOKUP(BASE_CONCILI12[[#This Row],[CÓD. 
SAIB]],CONT_ANTE!A:D,4,0)</f>
        <v>#N/A</v>
      </c>
      <c r="F298" s="26" t="e">
        <f>SUMIF(#REF!,BASE_CONCILI12[[#This Row],[CÓD. 
SAIB]],#REF!)</f>
        <v>#REF!</v>
      </c>
      <c r="G298" s="26" t="e">
        <f>SUMIF(#REF!,BASE_CONCILI12[[#This Row],[CÓD. 
SAIB]],#REF!)</f>
        <v>#REF!</v>
      </c>
      <c r="H298" s="26" t="e">
        <f>BASE_CONCILI12[[#This Row],[CONSUMO REAL]]-BASE_CONCILI12[[#This Row],[CONSUMO TEORICO]]</f>
        <v>#REF!</v>
      </c>
      <c r="I298" s="26" t="e">
        <f>SUMIF(#REF!,BASE_CONCILI12[[#This Row],[CÓD. 
SAIB]],#REF!)</f>
        <v>#REF!</v>
      </c>
      <c r="J298" s="26" t="e">
        <f>SUMIF(#REF!,BASE_CONCILI12[[#This Row],[CÓD. 
SAIB]],#REF!)</f>
        <v>#REF!</v>
      </c>
      <c r="K298" s="26" t="e">
        <f>BASE_CONCILI12[[#This Row],[30/mai]]+BASE_CONCILI12[[#This Row],[RECEBIMENTO]]-BASE_CONCILI12[[#This Row],[TRANSFERÊNCIA]]-BASE_CONCILI12[[#This Row],[CONSUMO REAL]]</f>
        <v>#N/A</v>
      </c>
      <c r="L298" s="7">
        <f>IFERROR(VLOOKUP(BASE_CONCILI12[[#This Row],[CÓD. 
SAIB]],BASE_CONTAG[[LAVRE]:[CONTAGEM FINAL]],7,0),0)</f>
        <v>0</v>
      </c>
      <c r="M298" s="7">
        <f>IFERROR(SUM(BASE_CONCILI12[[#This Row],[30/jun]]*BASE_CONCILI12[[#This Row],[CUSTO MP (UN)]]),0)</f>
        <v>0</v>
      </c>
      <c r="N298" s="7" t="str">
        <f>IFERROR(VLOOKUP(BASE_CONCILI12[[#This Row],[CÓD. 
SAIB]],BASE_CONTAG[],5,0),"")</f>
        <v/>
      </c>
      <c r="O298" s="7" t="e">
        <f>SUMIF(SISTEMA!#REF!,BASE_CONCILI12[[#This Row],[CÓD. 
SAIB]],SISTEMA!#REF!)</f>
        <v>#REF!</v>
      </c>
      <c r="P298" s="30">
        <f>IFERROR(SUM(BASE_CONCILI12[[#This Row],[SISTEMA]]*BASE_CONCILI12[[#This Row],[CUSTO MP (UN)]]),0)</f>
        <v>0</v>
      </c>
      <c r="Q298" s="46" t="str">
        <f>IFERROR(VLOOKUP(BASE_CONCILI12[[#This Row],[CÓD. 
SAIB]],BASE_DIFERENÇA[],4,0),"0")</f>
        <v>0</v>
      </c>
      <c r="R298" s="75" t="e">
        <f>BASE_CONCILI12[[#This Row],[30/jun]]-BASE_CONCILI12[[#This Row],[SISTEMA]]</f>
        <v>#REF!</v>
      </c>
      <c r="S298" s="47" t="str">
        <f>IFERROR(BASE_CONCILI12[[#This Row],[DIFERENÇA ANTERIOR]]-BASE_CONCILI12[[#This Row],[DIFERENÇA ATUAL]],"-")</f>
        <v>-</v>
      </c>
      <c r="T298" s="48" t="e">
        <f>VLOOKUP(BASE_CONCILI12[[#This Row],[CÓD. 
SAIB]],CUSTO!#REF!,3,0)</f>
        <v>#REF!</v>
      </c>
      <c r="U298" s="48">
        <f>IFERROR(SUM(BASE_CONCILI12[[#This Row],[DIFERENÇA ATUAL]]*BASE_CONCILI12[[#This Row],[CUSTO MP (UN)]]),0)</f>
        <v>0</v>
      </c>
      <c r="V298" s="87" t="str">
        <f>IFERROR(BASE_CONCILI12[[#This Row],[30/jun]]/BASE_CONCILI12[[#This Row],[SISTEMA]],"")</f>
        <v/>
      </c>
      <c r="W298" s="51" t="str">
        <f>IFERROR(BASE_CONCILI12[[#This Row],[DIFERENÇA MÊS]]*BASE_CONCILI12[[#This Row],[CUSTO MP (UN)]],"-")</f>
        <v>-</v>
      </c>
      <c r="X298" s="49" t="s">
        <v>490</v>
      </c>
    </row>
    <row r="299" spans="1:24" x14ac:dyDescent="0.25">
      <c r="A299" s="72">
        <v>31001</v>
      </c>
      <c r="B299" s="72"/>
      <c r="C299" s="2" t="s">
        <v>74</v>
      </c>
      <c r="D299" s="37" t="s">
        <v>109</v>
      </c>
      <c r="E299" s="26" t="e">
        <f>VLOOKUP(BASE_CONCILI12[[#This Row],[CÓD. 
SAIB]],CONT_ANTE!A:D,4,0)</f>
        <v>#N/A</v>
      </c>
      <c r="F299" s="26" t="e">
        <f>SUMIF(#REF!,BASE_CONCILI12[[#This Row],[CÓD. 
SAIB]],#REF!)</f>
        <v>#REF!</v>
      </c>
      <c r="G299" s="26" t="e">
        <f>SUMIF(#REF!,BASE_CONCILI12[[#This Row],[CÓD. 
SAIB]],#REF!)</f>
        <v>#REF!</v>
      </c>
      <c r="H299" s="26" t="e">
        <f>BASE_CONCILI12[[#This Row],[CONSUMO REAL]]-BASE_CONCILI12[[#This Row],[CONSUMO TEORICO]]</f>
        <v>#REF!</v>
      </c>
      <c r="I299" s="26" t="e">
        <f>SUMIF(#REF!,BASE_CONCILI12[[#This Row],[CÓD. 
SAIB]],#REF!)</f>
        <v>#REF!</v>
      </c>
      <c r="J299" s="26" t="e">
        <f>SUMIF(#REF!,BASE_CONCILI12[[#This Row],[CÓD. 
SAIB]],#REF!)</f>
        <v>#REF!</v>
      </c>
      <c r="K299" s="26" t="e">
        <f>BASE_CONCILI12[[#This Row],[30/mai]]+BASE_CONCILI12[[#This Row],[RECEBIMENTO]]-BASE_CONCILI12[[#This Row],[TRANSFERÊNCIA]]-BASE_CONCILI12[[#This Row],[CONSUMO REAL]]</f>
        <v>#N/A</v>
      </c>
      <c r="L299" s="7">
        <f>IFERROR(VLOOKUP(BASE_CONCILI12[[#This Row],[CÓD. 
SAIB]],BASE_CONTAG[[LAVRE]:[CONTAGEM FINAL]],7,0),0)</f>
        <v>0</v>
      </c>
      <c r="M299" s="7">
        <f>IFERROR(SUM(BASE_CONCILI12[[#This Row],[30/jun]]*BASE_CONCILI12[[#This Row],[CUSTO MP (UN)]]),0)</f>
        <v>0</v>
      </c>
      <c r="N299" s="7" t="str">
        <f>IFERROR(VLOOKUP(BASE_CONCILI12[[#This Row],[CÓD. 
SAIB]],BASE_CONTAG[],5,0),"")</f>
        <v/>
      </c>
      <c r="O299" s="7" t="e">
        <f>SUMIF(SISTEMA!#REF!,BASE_CONCILI12[[#This Row],[CÓD. 
SAIB]],SISTEMA!#REF!)</f>
        <v>#REF!</v>
      </c>
      <c r="P299" s="30">
        <f>IFERROR(SUM(BASE_CONCILI12[[#This Row],[SISTEMA]]*BASE_CONCILI12[[#This Row],[CUSTO MP (UN)]]),0)</f>
        <v>0</v>
      </c>
      <c r="Q299" s="46" t="str">
        <f>IFERROR(VLOOKUP(BASE_CONCILI12[[#This Row],[CÓD. 
SAIB]],BASE_DIFERENÇA[],4,0),"0")</f>
        <v>0</v>
      </c>
      <c r="R299" s="75" t="e">
        <f>BASE_CONCILI12[[#This Row],[30/jun]]-BASE_CONCILI12[[#This Row],[SISTEMA]]</f>
        <v>#REF!</v>
      </c>
      <c r="S299" s="47" t="str">
        <f>IFERROR(BASE_CONCILI12[[#This Row],[DIFERENÇA ANTERIOR]]-BASE_CONCILI12[[#This Row],[DIFERENÇA ATUAL]],"-")</f>
        <v>-</v>
      </c>
      <c r="T299" s="48" t="e">
        <f>VLOOKUP(BASE_CONCILI12[[#This Row],[CÓD. 
SAIB]],CUSTO!#REF!,3,0)</f>
        <v>#REF!</v>
      </c>
      <c r="U299" s="48">
        <f>IFERROR(SUM(BASE_CONCILI12[[#This Row],[DIFERENÇA ATUAL]]*BASE_CONCILI12[[#This Row],[CUSTO MP (UN)]]),0)</f>
        <v>0</v>
      </c>
      <c r="V299" s="87" t="str">
        <f>IFERROR(BASE_CONCILI12[[#This Row],[30/jun]]/BASE_CONCILI12[[#This Row],[SISTEMA]],"")</f>
        <v/>
      </c>
      <c r="W299" s="51" t="str">
        <f>IFERROR(BASE_CONCILI12[[#This Row],[DIFERENÇA MÊS]]*BASE_CONCILI12[[#This Row],[CUSTO MP (UN)]],"-")</f>
        <v>-</v>
      </c>
      <c r="X299" s="49" t="s">
        <v>490</v>
      </c>
    </row>
    <row r="300" spans="1:24" x14ac:dyDescent="0.25">
      <c r="A300" s="72">
        <v>85</v>
      </c>
      <c r="B300" s="72"/>
      <c r="C300" s="2" t="s">
        <v>56</v>
      </c>
      <c r="D300" s="37" t="s">
        <v>109</v>
      </c>
      <c r="E300" s="26" t="e">
        <f>VLOOKUP(BASE_CONCILI12[[#This Row],[CÓD. 
SAIB]],CONT_ANTE!A:D,4,0)</f>
        <v>#N/A</v>
      </c>
      <c r="F300" s="26" t="e">
        <f>SUMIF(#REF!,BASE_CONCILI12[[#This Row],[CÓD. 
SAIB]],#REF!)</f>
        <v>#REF!</v>
      </c>
      <c r="G300" s="26" t="e">
        <f>SUMIF(#REF!,BASE_CONCILI12[[#This Row],[CÓD. 
SAIB]],#REF!)</f>
        <v>#REF!</v>
      </c>
      <c r="H300" s="26" t="e">
        <f>BASE_CONCILI12[[#This Row],[CONSUMO REAL]]-BASE_CONCILI12[[#This Row],[CONSUMO TEORICO]]</f>
        <v>#REF!</v>
      </c>
      <c r="I300" s="26" t="e">
        <f>SUMIF(#REF!,BASE_CONCILI12[[#This Row],[CÓD. 
SAIB]],#REF!)</f>
        <v>#REF!</v>
      </c>
      <c r="J300" s="26" t="e">
        <f>SUMIF(#REF!,BASE_CONCILI12[[#This Row],[CÓD. 
SAIB]],#REF!)</f>
        <v>#REF!</v>
      </c>
      <c r="K300" s="26" t="e">
        <f>BASE_CONCILI12[[#This Row],[30/mai]]+BASE_CONCILI12[[#This Row],[RECEBIMENTO]]-BASE_CONCILI12[[#This Row],[TRANSFERÊNCIA]]-BASE_CONCILI12[[#This Row],[CONSUMO REAL]]</f>
        <v>#N/A</v>
      </c>
      <c r="L300" s="7">
        <f>IFERROR(VLOOKUP(BASE_CONCILI12[[#This Row],[CÓD. 
SAIB]],BASE_CONTAG[[LAVRE]:[CONTAGEM FINAL]],7,0),0)</f>
        <v>0</v>
      </c>
      <c r="M300" s="7">
        <f>IFERROR(SUM(BASE_CONCILI12[[#This Row],[30/jun]]*BASE_CONCILI12[[#This Row],[CUSTO MP (UN)]]),0)</f>
        <v>0</v>
      </c>
      <c r="N300" s="7" t="str">
        <f>IFERROR(VLOOKUP(BASE_CONCILI12[[#This Row],[CÓD. 
SAIB]],BASE_CONTAG[],5,0),"")</f>
        <v/>
      </c>
      <c r="O300" s="7" t="e">
        <f>SUMIF(SISTEMA!#REF!,BASE_CONCILI12[[#This Row],[CÓD. 
SAIB]],SISTEMA!#REF!)</f>
        <v>#REF!</v>
      </c>
      <c r="P300" s="30">
        <f>IFERROR(SUM(BASE_CONCILI12[[#This Row],[SISTEMA]]*BASE_CONCILI12[[#This Row],[CUSTO MP (UN)]]),0)</f>
        <v>0</v>
      </c>
      <c r="Q300" s="46" t="str">
        <f>IFERROR(VLOOKUP(BASE_CONCILI12[[#This Row],[CÓD. 
SAIB]],BASE_DIFERENÇA[],4,0),"0")</f>
        <v>0</v>
      </c>
      <c r="R300" s="75" t="e">
        <f>BASE_CONCILI12[[#This Row],[30/jun]]-BASE_CONCILI12[[#This Row],[SISTEMA]]</f>
        <v>#REF!</v>
      </c>
      <c r="S300" s="47" t="str">
        <f>IFERROR(BASE_CONCILI12[[#This Row],[DIFERENÇA ANTERIOR]]-BASE_CONCILI12[[#This Row],[DIFERENÇA ATUAL]],"-")</f>
        <v>-</v>
      </c>
      <c r="T300" s="48" t="e">
        <f>VLOOKUP(BASE_CONCILI12[[#This Row],[CÓD. 
SAIB]],CUSTO!#REF!,3,0)</f>
        <v>#REF!</v>
      </c>
      <c r="U300" s="48">
        <f>IFERROR(SUM(BASE_CONCILI12[[#This Row],[DIFERENÇA ATUAL]]*BASE_CONCILI12[[#This Row],[CUSTO MP (UN)]]),0)</f>
        <v>0</v>
      </c>
      <c r="V300" s="87" t="str">
        <f>IFERROR(BASE_CONCILI12[[#This Row],[30/jun]]/BASE_CONCILI12[[#This Row],[SISTEMA]],"")</f>
        <v/>
      </c>
      <c r="W300" s="51" t="str">
        <f>IFERROR(BASE_CONCILI12[[#This Row],[DIFERENÇA MÊS]]*BASE_CONCILI12[[#This Row],[CUSTO MP (UN)]],"-")</f>
        <v>-</v>
      </c>
      <c r="X300" s="49" t="s">
        <v>490</v>
      </c>
    </row>
    <row r="301" spans="1:24" x14ac:dyDescent="0.25">
      <c r="A301" s="72">
        <v>86</v>
      </c>
      <c r="B301" s="72"/>
      <c r="C301" s="2" t="s">
        <v>371</v>
      </c>
      <c r="D301" s="37" t="s">
        <v>109</v>
      </c>
      <c r="E301" s="26" t="e">
        <f>VLOOKUP(BASE_CONCILI12[[#This Row],[CÓD. 
SAIB]],CONT_ANTE!A:D,4,0)</f>
        <v>#N/A</v>
      </c>
      <c r="F301" s="26" t="e">
        <f>SUMIF(#REF!,BASE_CONCILI12[[#This Row],[CÓD. 
SAIB]],#REF!)</f>
        <v>#REF!</v>
      </c>
      <c r="G301" s="26" t="e">
        <f>SUMIF(#REF!,BASE_CONCILI12[[#This Row],[CÓD. 
SAIB]],#REF!)</f>
        <v>#REF!</v>
      </c>
      <c r="H301" s="26" t="e">
        <f>BASE_CONCILI12[[#This Row],[CONSUMO REAL]]-BASE_CONCILI12[[#This Row],[CONSUMO TEORICO]]</f>
        <v>#REF!</v>
      </c>
      <c r="I301" s="26" t="e">
        <f>SUMIF(#REF!,BASE_CONCILI12[[#This Row],[CÓD. 
SAIB]],#REF!)</f>
        <v>#REF!</v>
      </c>
      <c r="J301" s="26" t="e">
        <f>SUMIF(#REF!,BASE_CONCILI12[[#This Row],[CÓD. 
SAIB]],#REF!)</f>
        <v>#REF!</v>
      </c>
      <c r="K301" s="26" t="e">
        <f>BASE_CONCILI12[[#This Row],[30/mai]]+BASE_CONCILI12[[#This Row],[RECEBIMENTO]]-BASE_CONCILI12[[#This Row],[TRANSFERÊNCIA]]-BASE_CONCILI12[[#This Row],[CONSUMO REAL]]</f>
        <v>#N/A</v>
      </c>
      <c r="L301" s="7">
        <f>IFERROR(VLOOKUP(BASE_CONCILI12[[#This Row],[CÓD. 
SAIB]],BASE_CONTAG[[LAVRE]:[CONTAGEM FINAL]],7,0),0)</f>
        <v>0</v>
      </c>
      <c r="M301" s="7">
        <f>IFERROR(SUM(BASE_CONCILI12[[#This Row],[30/jun]]*BASE_CONCILI12[[#This Row],[CUSTO MP (UN)]]),0)</f>
        <v>0</v>
      </c>
      <c r="N301" s="7" t="str">
        <f>IFERROR(VLOOKUP(BASE_CONCILI12[[#This Row],[CÓD. 
SAIB]],BASE_CONTAG[],5,0),"")</f>
        <v/>
      </c>
      <c r="O301" s="7" t="e">
        <f>SUMIF(SISTEMA!#REF!,BASE_CONCILI12[[#This Row],[CÓD. 
SAIB]],SISTEMA!#REF!)</f>
        <v>#REF!</v>
      </c>
      <c r="P301" s="30">
        <f>IFERROR(SUM(BASE_CONCILI12[[#This Row],[SISTEMA]]*BASE_CONCILI12[[#This Row],[CUSTO MP (UN)]]),0)</f>
        <v>0</v>
      </c>
      <c r="Q301" s="46" t="str">
        <f>IFERROR(VLOOKUP(BASE_CONCILI12[[#This Row],[CÓD. 
SAIB]],BASE_DIFERENÇA[],4,0),"0")</f>
        <v>0</v>
      </c>
      <c r="R301" s="75" t="e">
        <f>BASE_CONCILI12[[#This Row],[30/jun]]-BASE_CONCILI12[[#This Row],[SISTEMA]]</f>
        <v>#REF!</v>
      </c>
      <c r="S301" s="47" t="str">
        <f>IFERROR(BASE_CONCILI12[[#This Row],[DIFERENÇA ANTERIOR]]-BASE_CONCILI12[[#This Row],[DIFERENÇA ATUAL]],"-")</f>
        <v>-</v>
      </c>
      <c r="T301" s="48" t="e">
        <f>VLOOKUP(BASE_CONCILI12[[#This Row],[CÓD. 
SAIB]],CUSTO!#REF!,3,0)</f>
        <v>#REF!</v>
      </c>
      <c r="U301" s="48">
        <f>IFERROR(SUM(BASE_CONCILI12[[#This Row],[DIFERENÇA ATUAL]]*BASE_CONCILI12[[#This Row],[CUSTO MP (UN)]]),0)</f>
        <v>0</v>
      </c>
      <c r="V301" s="87" t="str">
        <f>IFERROR(BASE_CONCILI12[[#This Row],[30/jun]]/BASE_CONCILI12[[#This Row],[SISTEMA]],"")</f>
        <v/>
      </c>
      <c r="W301" s="51" t="str">
        <f>IFERROR(BASE_CONCILI12[[#This Row],[DIFERENÇA MÊS]]*BASE_CONCILI12[[#This Row],[CUSTO MP (UN)]],"-")</f>
        <v>-</v>
      </c>
      <c r="X301" s="49" t="s">
        <v>490</v>
      </c>
    </row>
    <row r="302" spans="1:24" x14ac:dyDescent="0.25">
      <c r="A302" s="72">
        <v>32064</v>
      </c>
      <c r="B302" s="72"/>
      <c r="C302" s="2" t="s">
        <v>370</v>
      </c>
      <c r="D302" s="37" t="s">
        <v>109</v>
      </c>
      <c r="E302" s="26" t="e">
        <f>VLOOKUP(BASE_CONCILI12[[#This Row],[CÓD. 
SAIB]],CONT_ANTE!A:D,4,0)</f>
        <v>#N/A</v>
      </c>
      <c r="F302" s="26" t="e">
        <f>SUMIF(#REF!,BASE_CONCILI12[[#This Row],[CÓD. 
SAIB]],#REF!)</f>
        <v>#REF!</v>
      </c>
      <c r="G302" s="26" t="e">
        <f>SUMIF(#REF!,BASE_CONCILI12[[#This Row],[CÓD. 
SAIB]],#REF!)</f>
        <v>#REF!</v>
      </c>
      <c r="H302" s="26" t="e">
        <f>BASE_CONCILI12[[#This Row],[CONSUMO REAL]]-BASE_CONCILI12[[#This Row],[CONSUMO TEORICO]]</f>
        <v>#REF!</v>
      </c>
      <c r="I302" s="26" t="e">
        <f>SUMIF(#REF!,BASE_CONCILI12[[#This Row],[CÓD. 
SAIB]],#REF!)</f>
        <v>#REF!</v>
      </c>
      <c r="J302" s="26" t="e">
        <f>SUMIF(#REF!,BASE_CONCILI12[[#This Row],[CÓD. 
SAIB]],#REF!)</f>
        <v>#REF!</v>
      </c>
      <c r="K302" s="26" t="e">
        <f>BASE_CONCILI12[[#This Row],[30/mai]]+BASE_CONCILI12[[#This Row],[RECEBIMENTO]]-BASE_CONCILI12[[#This Row],[TRANSFERÊNCIA]]-BASE_CONCILI12[[#This Row],[CONSUMO REAL]]</f>
        <v>#N/A</v>
      </c>
      <c r="L302" s="7">
        <f>IFERROR(VLOOKUP(BASE_CONCILI12[[#This Row],[CÓD. 
SAIB]],BASE_CONTAG[[LAVRE]:[CONTAGEM FINAL]],7,0),0)</f>
        <v>0</v>
      </c>
      <c r="M302" s="7">
        <f>IFERROR(SUM(BASE_CONCILI12[[#This Row],[30/jun]]*BASE_CONCILI12[[#This Row],[CUSTO MP (UN)]]),0)</f>
        <v>0</v>
      </c>
      <c r="N302" s="7" t="str">
        <f>IFERROR(VLOOKUP(BASE_CONCILI12[[#This Row],[CÓD. 
SAIB]],BASE_CONTAG[],5,0),"")</f>
        <v/>
      </c>
      <c r="O302" s="7" t="e">
        <f>SUMIF(SISTEMA!#REF!,BASE_CONCILI12[[#This Row],[CÓD. 
SAIB]],SISTEMA!#REF!)</f>
        <v>#REF!</v>
      </c>
      <c r="P302" s="30">
        <f>IFERROR(SUM(BASE_CONCILI12[[#This Row],[SISTEMA]]*BASE_CONCILI12[[#This Row],[CUSTO MP (UN)]]),0)</f>
        <v>0</v>
      </c>
      <c r="Q302" s="46" t="str">
        <f>IFERROR(VLOOKUP(BASE_CONCILI12[[#This Row],[CÓD. 
SAIB]],BASE_DIFERENÇA[],4,0),"0")</f>
        <v>0</v>
      </c>
      <c r="R302" s="75" t="e">
        <f>BASE_CONCILI12[[#This Row],[30/jun]]-BASE_CONCILI12[[#This Row],[SISTEMA]]</f>
        <v>#REF!</v>
      </c>
      <c r="S302" s="47" t="str">
        <f>IFERROR(BASE_CONCILI12[[#This Row],[DIFERENÇA ANTERIOR]]-BASE_CONCILI12[[#This Row],[DIFERENÇA ATUAL]],"-")</f>
        <v>-</v>
      </c>
      <c r="T302" s="48" t="e">
        <f>VLOOKUP(BASE_CONCILI12[[#This Row],[CÓD. 
SAIB]],CUSTO!#REF!,3,0)</f>
        <v>#REF!</v>
      </c>
      <c r="U302" s="48">
        <f>IFERROR(SUM(BASE_CONCILI12[[#This Row],[DIFERENÇA ATUAL]]*BASE_CONCILI12[[#This Row],[CUSTO MP (UN)]]),0)</f>
        <v>0</v>
      </c>
      <c r="V302" s="98" t="str">
        <f>IFERROR(BASE_CONCILI12[[#This Row],[30/jun]]/BASE_CONCILI12[[#This Row],[SISTEMA]],"")</f>
        <v/>
      </c>
      <c r="W302" s="51" t="str">
        <f>IFERROR(BASE_CONCILI12[[#This Row],[DIFERENÇA MÊS]]*BASE_CONCILI12[[#This Row],[CUSTO MP (UN)]],"-")</f>
        <v>-</v>
      </c>
      <c r="X302" s="49" t="s">
        <v>490</v>
      </c>
    </row>
    <row r="303" spans="1:24" x14ac:dyDescent="0.25">
      <c r="A303" s="72">
        <v>32139</v>
      </c>
      <c r="B303" s="72"/>
      <c r="C303" s="2" t="s">
        <v>373</v>
      </c>
      <c r="D303" s="37" t="s">
        <v>109</v>
      </c>
      <c r="E303" s="26" t="e">
        <f>VLOOKUP(BASE_CONCILI12[[#This Row],[CÓD. 
SAIB]],CONT_ANTE!A:D,4,0)</f>
        <v>#N/A</v>
      </c>
      <c r="F303" s="26" t="e">
        <f>SUMIF(#REF!,BASE_CONCILI12[[#This Row],[CÓD. 
SAIB]],#REF!)</f>
        <v>#REF!</v>
      </c>
      <c r="G303" s="26" t="e">
        <f>SUMIF(#REF!,BASE_CONCILI12[[#This Row],[CÓD. 
SAIB]],#REF!)</f>
        <v>#REF!</v>
      </c>
      <c r="H303" s="26" t="e">
        <f>BASE_CONCILI12[[#This Row],[CONSUMO REAL]]-BASE_CONCILI12[[#This Row],[CONSUMO TEORICO]]</f>
        <v>#REF!</v>
      </c>
      <c r="I303" s="26" t="e">
        <f>SUMIF(#REF!,BASE_CONCILI12[[#This Row],[CÓD. 
SAIB]],#REF!)</f>
        <v>#REF!</v>
      </c>
      <c r="J303" s="26" t="e">
        <f>SUMIF(#REF!,BASE_CONCILI12[[#This Row],[CÓD. 
SAIB]],#REF!)</f>
        <v>#REF!</v>
      </c>
      <c r="K303" s="26" t="e">
        <f>BASE_CONCILI12[[#This Row],[30/mai]]+BASE_CONCILI12[[#This Row],[RECEBIMENTO]]-BASE_CONCILI12[[#This Row],[TRANSFERÊNCIA]]-BASE_CONCILI12[[#This Row],[CONSUMO REAL]]</f>
        <v>#N/A</v>
      </c>
      <c r="L303" s="7">
        <f>IFERROR(VLOOKUP(BASE_CONCILI12[[#This Row],[CÓD. 
SAIB]],BASE_CONTAG[[LAVRE]:[CONTAGEM FINAL]],7,0),0)</f>
        <v>0</v>
      </c>
      <c r="M303" s="7">
        <f>IFERROR(SUM(BASE_CONCILI12[[#This Row],[30/jun]]*BASE_CONCILI12[[#This Row],[CUSTO MP (UN)]]),0)</f>
        <v>0</v>
      </c>
      <c r="N303" s="7" t="str">
        <f>IFERROR(VLOOKUP(BASE_CONCILI12[[#This Row],[CÓD. 
SAIB]],BASE_CONTAG[],5,0),"")</f>
        <v/>
      </c>
      <c r="O303" s="7" t="e">
        <f>SUMIF(SISTEMA!#REF!,BASE_CONCILI12[[#This Row],[CÓD. 
SAIB]],SISTEMA!#REF!)</f>
        <v>#REF!</v>
      </c>
      <c r="P303" s="30">
        <f>IFERROR(SUM(BASE_CONCILI12[[#This Row],[SISTEMA]]*BASE_CONCILI12[[#This Row],[CUSTO MP (UN)]]),0)</f>
        <v>0</v>
      </c>
      <c r="Q303" s="46" t="str">
        <f>IFERROR(VLOOKUP(BASE_CONCILI12[[#This Row],[CÓD. 
SAIB]],BASE_DIFERENÇA[],4,0),"0")</f>
        <v>0</v>
      </c>
      <c r="R303" s="75" t="e">
        <f>BASE_CONCILI12[[#This Row],[30/jun]]-BASE_CONCILI12[[#This Row],[SISTEMA]]</f>
        <v>#REF!</v>
      </c>
      <c r="S303" s="47" t="str">
        <f>IFERROR(BASE_CONCILI12[[#This Row],[DIFERENÇA ANTERIOR]]-BASE_CONCILI12[[#This Row],[DIFERENÇA ATUAL]],"-")</f>
        <v>-</v>
      </c>
      <c r="T303" s="48" t="e">
        <f>VLOOKUP(BASE_CONCILI12[[#This Row],[CÓD. 
SAIB]],CUSTO!#REF!,3,0)</f>
        <v>#REF!</v>
      </c>
      <c r="U303" s="48">
        <f>IFERROR(SUM(BASE_CONCILI12[[#This Row],[DIFERENÇA ATUAL]]*BASE_CONCILI12[[#This Row],[CUSTO MP (UN)]]),0)</f>
        <v>0</v>
      </c>
      <c r="V303" s="87" t="str">
        <f>IFERROR(BASE_CONCILI12[[#This Row],[30/jun]]/BASE_CONCILI12[[#This Row],[SISTEMA]],"")</f>
        <v/>
      </c>
      <c r="W303" s="51" t="str">
        <f>IFERROR(BASE_CONCILI12[[#This Row],[DIFERENÇA MÊS]]*BASE_CONCILI12[[#This Row],[CUSTO MP (UN)]],"-")</f>
        <v>-</v>
      </c>
      <c r="X303" s="49" t="s">
        <v>530</v>
      </c>
    </row>
    <row r="304" spans="1:24" x14ac:dyDescent="0.25">
      <c r="A304" s="72">
        <v>32063</v>
      </c>
      <c r="B304" s="72"/>
      <c r="C304" s="2" t="s">
        <v>369</v>
      </c>
      <c r="D304" s="37" t="s">
        <v>109</v>
      </c>
      <c r="E304" s="26" t="e">
        <f>VLOOKUP(BASE_CONCILI12[[#This Row],[CÓD. 
SAIB]],CONT_ANTE!A:D,4,0)</f>
        <v>#N/A</v>
      </c>
      <c r="F304" s="26" t="e">
        <f>SUMIF(#REF!,BASE_CONCILI12[[#This Row],[CÓD. 
SAIB]],#REF!)</f>
        <v>#REF!</v>
      </c>
      <c r="G304" s="26" t="e">
        <f>SUMIF(#REF!,BASE_CONCILI12[[#This Row],[CÓD. 
SAIB]],#REF!)</f>
        <v>#REF!</v>
      </c>
      <c r="H304" s="26" t="e">
        <f>BASE_CONCILI12[[#This Row],[CONSUMO REAL]]-BASE_CONCILI12[[#This Row],[CONSUMO TEORICO]]</f>
        <v>#REF!</v>
      </c>
      <c r="I304" s="26" t="e">
        <f>SUMIF(#REF!,BASE_CONCILI12[[#This Row],[CÓD. 
SAIB]],#REF!)</f>
        <v>#REF!</v>
      </c>
      <c r="J304" s="26" t="e">
        <f>SUMIF(#REF!,BASE_CONCILI12[[#This Row],[CÓD. 
SAIB]],#REF!)</f>
        <v>#REF!</v>
      </c>
      <c r="K304" s="26" t="e">
        <f>BASE_CONCILI12[[#This Row],[30/mai]]+BASE_CONCILI12[[#This Row],[RECEBIMENTO]]-BASE_CONCILI12[[#This Row],[TRANSFERÊNCIA]]-BASE_CONCILI12[[#This Row],[CONSUMO REAL]]</f>
        <v>#N/A</v>
      </c>
      <c r="L304" s="7">
        <f>IFERROR(VLOOKUP(BASE_CONCILI12[[#This Row],[CÓD. 
SAIB]],BASE_CONTAG[[LAVRE]:[CONTAGEM FINAL]],7,0),0)</f>
        <v>0</v>
      </c>
      <c r="M304" s="7">
        <f>IFERROR(SUM(BASE_CONCILI12[[#This Row],[30/jun]]*BASE_CONCILI12[[#This Row],[CUSTO MP (UN)]]),0)</f>
        <v>0</v>
      </c>
      <c r="N304" s="7" t="str">
        <f>IFERROR(VLOOKUP(BASE_CONCILI12[[#This Row],[CÓD. 
SAIB]],BASE_CONTAG[],5,0),"")</f>
        <v/>
      </c>
      <c r="O304" s="7" t="e">
        <f>SUMIF(SISTEMA!#REF!,BASE_CONCILI12[[#This Row],[CÓD. 
SAIB]],SISTEMA!#REF!)</f>
        <v>#REF!</v>
      </c>
      <c r="P304" s="30">
        <f>IFERROR(SUM(BASE_CONCILI12[[#This Row],[SISTEMA]]*BASE_CONCILI12[[#This Row],[CUSTO MP (UN)]]),0)</f>
        <v>0</v>
      </c>
      <c r="Q304" s="46" t="str">
        <f>IFERROR(VLOOKUP(BASE_CONCILI12[[#This Row],[CÓD. 
SAIB]],BASE_DIFERENÇA[],4,0),"0")</f>
        <v>0</v>
      </c>
      <c r="R304" s="75" t="e">
        <f>BASE_CONCILI12[[#This Row],[30/jun]]-BASE_CONCILI12[[#This Row],[SISTEMA]]</f>
        <v>#REF!</v>
      </c>
      <c r="S304" s="47" t="str">
        <f>IFERROR(BASE_CONCILI12[[#This Row],[DIFERENÇA ANTERIOR]]-BASE_CONCILI12[[#This Row],[DIFERENÇA ATUAL]],"-")</f>
        <v>-</v>
      </c>
      <c r="T304" s="48" t="e">
        <f>VLOOKUP(BASE_CONCILI12[[#This Row],[CÓD. 
SAIB]],CUSTO!#REF!,3,0)</f>
        <v>#REF!</v>
      </c>
      <c r="U304" s="48">
        <f>IFERROR(SUM(BASE_CONCILI12[[#This Row],[DIFERENÇA ATUAL]]*BASE_CONCILI12[[#This Row],[CUSTO MP (UN)]]),0)</f>
        <v>0</v>
      </c>
      <c r="V304" s="87" t="str">
        <f>IFERROR(BASE_CONCILI12[[#This Row],[30/jun]]/BASE_CONCILI12[[#This Row],[SISTEMA]],"")</f>
        <v/>
      </c>
      <c r="W304" s="51" t="str">
        <f>IFERROR(BASE_CONCILI12[[#This Row],[DIFERENÇA MÊS]]*BASE_CONCILI12[[#This Row],[CUSTO MP (UN)]],"-")</f>
        <v>-</v>
      </c>
      <c r="X304" s="49" t="s">
        <v>490</v>
      </c>
    </row>
    <row r="305" spans="1:24" x14ac:dyDescent="0.25">
      <c r="A305" s="72">
        <v>32041</v>
      </c>
      <c r="B305" s="72"/>
      <c r="C305" s="2" t="s">
        <v>372</v>
      </c>
      <c r="D305" s="37" t="s">
        <v>109</v>
      </c>
      <c r="E305" s="26" t="e">
        <f>VLOOKUP(BASE_CONCILI12[[#This Row],[CÓD. 
SAIB]],CONT_ANTE!A:D,4,0)</f>
        <v>#N/A</v>
      </c>
      <c r="F305" s="26" t="e">
        <f>SUMIF(#REF!,BASE_CONCILI12[[#This Row],[CÓD. 
SAIB]],#REF!)</f>
        <v>#REF!</v>
      </c>
      <c r="G305" s="26" t="e">
        <f>SUMIF(#REF!,BASE_CONCILI12[[#This Row],[CÓD. 
SAIB]],#REF!)</f>
        <v>#REF!</v>
      </c>
      <c r="H305" s="26" t="e">
        <f>BASE_CONCILI12[[#This Row],[CONSUMO REAL]]-BASE_CONCILI12[[#This Row],[CONSUMO TEORICO]]</f>
        <v>#REF!</v>
      </c>
      <c r="I305" s="26" t="e">
        <f>SUMIF(#REF!,BASE_CONCILI12[[#This Row],[CÓD. 
SAIB]],#REF!)</f>
        <v>#REF!</v>
      </c>
      <c r="J305" s="26" t="e">
        <f>SUMIF(#REF!,BASE_CONCILI12[[#This Row],[CÓD. 
SAIB]],#REF!)</f>
        <v>#REF!</v>
      </c>
      <c r="K305" s="26" t="e">
        <f>BASE_CONCILI12[[#This Row],[30/mai]]+BASE_CONCILI12[[#This Row],[RECEBIMENTO]]-BASE_CONCILI12[[#This Row],[TRANSFERÊNCIA]]-BASE_CONCILI12[[#This Row],[CONSUMO REAL]]</f>
        <v>#N/A</v>
      </c>
      <c r="L305" s="7">
        <f>IFERROR(VLOOKUP(BASE_CONCILI12[[#This Row],[CÓD. 
SAIB]],BASE_CONTAG[[LAVRE]:[CONTAGEM FINAL]],7,0),0)</f>
        <v>0</v>
      </c>
      <c r="M305" s="7">
        <f>IFERROR(SUM(BASE_CONCILI12[[#This Row],[30/jun]]*BASE_CONCILI12[[#This Row],[CUSTO MP (UN)]]),0)</f>
        <v>0</v>
      </c>
      <c r="N305" s="7" t="str">
        <f>IFERROR(VLOOKUP(BASE_CONCILI12[[#This Row],[CÓD. 
SAIB]],BASE_CONTAG[],5,0),"")</f>
        <v/>
      </c>
      <c r="O305" s="7" t="e">
        <f>SUMIF(SISTEMA!#REF!,BASE_CONCILI12[[#This Row],[CÓD. 
SAIB]],SISTEMA!#REF!)</f>
        <v>#REF!</v>
      </c>
      <c r="P305" s="30">
        <f>IFERROR(SUM(BASE_CONCILI12[[#This Row],[SISTEMA]]*BASE_CONCILI12[[#This Row],[CUSTO MP (UN)]]),0)</f>
        <v>0</v>
      </c>
      <c r="Q305" s="46" t="str">
        <f>IFERROR(VLOOKUP(BASE_CONCILI12[[#This Row],[CÓD. 
SAIB]],BASE_DIFERENÇA[],4,0),"0")</f>
        <v>0</v>
      </c>
      <c r="R305" s="75" t="e">
        <f>BASE_CONCILI12[[#This Row],[30/jun]]-BASE_CONCILI12[[#This Row],[SISTEMA]]</f>
        <v>#REF!</v>
      </c>
      <c r="S305" s="47" t="str">
        <f>IFERROR(BASE_CONCILI12[[#This Row],[DIFERENÇA ANTERIOR]]-BASE_CONCILI12[[#This Row],[DIFERENÇA ATUAL]],"-")</f>
        <v>-</v>
      </c>
      <c r="T305" s="48" t="e">
        <f>VLOOKUP(BASE_CONCILI12[[#This Row],[CÓD. 
SAIB]],CUSTO!#REF!,3,0)</f>
        <v>#REF!</v>
      </c>
      <c r="U305" s="48">
        <f>IFERROR(SUM(BASE_CONCILI12[[#This Row],[DIFERENÇA ATUAL]]*BASE_CONCILI12[[#This Row],[CUSTO MP (UN)]]),0)</f>
        <v>0</v>
      </c>
      <c r="V305" s="87" t="str">
        <f>IFERROR(BASE_CONCILI12[[#This Row],[30/jun]]/BASE_CONCILI12[[#This Row],[SISTEMA]],"")</f>
        <v/>
      </c>
      <c r="W305" s="51" t="str">
        <f>IFERROR(BASE_CONCILI12[[#This Row],[DIFERENÇA MÊS]]*BASE_CONCILI12[[#This Row],[CUSTO MP (UN)]],"-")</f>
        <v>-</v>
      </c>
      <c r="X305" s="49" t="s">
        <v>490</v>
      </c>
    </row>
    <row r="306" spans="1:24" x14ac:dyDescent="0.25">
      <c r="A306" s="72">
        <v>71</v>
      </c>
      <c r="B306" s="72"/>
      <c r="C306" s="2" t="s">
        <v>50</v>
      </c>
      <c r="D306" s="37" t="s">
        <v>109</v>
      </c>
      <c r="E306" s="26" t="e">
        <f>VLOOKUP(BASE_CONCILI12[[#This Row],[CÓD. 
SAIB]],CONT_ANTE!A:D,4,0)</f>
        <v>#N/A</v>
      </c>
      <c r="F306" s="26" t="e">
        <f>SUMIF(#REF!,BASE_CONCILI12[[#This Row],[CÓD. 
SAIB]],#REF!)</f>
        <v>#REF!</v>
      </c>
      <c r="G306" s="26" t="e">
        <f>SUMIF(#REF!,BASE_CONCILI12[[#This Row],[CÓD. 
SAIB]],#REF!)</f>
        <v>#REF!</v>
      </c>
      <c r="H306" s="26" t="e">
        <f>BASE_CONCILI12[[#This Row],[CONSUMO REAL]]-BASE_CONCILI12[[#This Row],[CONSUMO TEORICO]]</f>
        <v>#REF!</v>
      </c>
      <c r="I306" s="26" t="e">
        <f>SUMIF(#REF!,BASE_CONCILI12[[#This Row],[CÓD. 
SAIB]],#REF!)</f>
        <v>#REF!</v>
      </c>
      <c r="J306" s="26" t="e">
        <f>SUMIF(#REF!,BASE_CONCILI12[[#This Row],[CÓD. 
SAIB]],#REF!)</f>
        <v>#REF!</v>
      </c>
      <c r="K306" s="26" t="e">
        <f>BASE_CONCILI12[[#This Row],[30/mai]]+BASE_CONCILI12[[#This Row],[RECEBIMENTO]]-BASE_CONCILI12[[#This Row],[TRANSFERÊNCIA]]-BASE_CONCILI12[[#This Row],[CONSUMO REAL]]</f>
        <v>#N/A</v>
      </c>
      <c r="L306" s="7">
        <f>IFERROR(VLOOKUP(BASE_CONCILI12[[#This Row],[CÓD. 
SAIB]],BASE_CONTAG[[LAVRE]:[CONTAGEM FINAL]],7,0),0)</f>
        <v>0</v>
      </c>
      <c r="M306" s="7">
        <f>IFERROR(SUM(BASE_CONCILI12[[#This Row],[30/jun]]*BASE_CONCILI12[[#This Row],[CUSTO MP (UN)]]),0)</f>
        <v>0</v>
      </c>
      <c r="N306" s="7" t="str">
        <f>IFERROR(VLOOKUP(BASE_CONCILI12[[#This Row],[CÓD. 
SAIB]],BASE_CONTAG[],5,0),"")</f>
        <v/>
      </c>
      <c r="O306" s="7" t="e">
        <f>SUMIF(SISTEMA!#REF!,BASE_CONCILI12[[#This Row],[CÓD. 
SAIB]],SISTEMA!#REF!)</f>
        <v>#REF!</v>
      </c>
      <c r="P306" s="30">
        <f>IFERROR(SUM(BASE_CONCILI12[[#This Row],[SISTEMA]]*BASE_CONCILI12[[#This Row],[CUSTO MP (UN)]]),0)</f>
        <v>0</v>
      </c>
      <c r="Q306" s="46" t="str">
        <f>IFERROR(VLOOKUP(BASE_CONCILI12[[#This Row],[CÓD. 
SAIB]],BASE_DIFERENÇA[],4,0),"0")</f>
        <v>0</v>
      </c>
      <c r="R306" s="75" t="e">
        <f>BASE_CONCILI12[[#This Row],[30/jun]]-BASE_CONCILI12[[#This Row],[SISTEMA]]</f>
        <v>#REF!</v>
      </c>
      <c r="S306" s="47" t="str">
        <f>IFERROR(BASE_CONCILI12[[#This Row],[DIFERENÇA ANTERIOR]]-BASE_CONCILI12[[#This Row],[DIFERENÇA ATUAL]],"-")</f>
        <v>-</v>
      </c>
      <c r="T306" s="48" t="e">
        <f>VLOOKUP(BASE_CONCILI12[[#This Row],[CÓD. 
SAIB]],CUSTO!#REF!,3,0)</f>
        <v>#REF!</v>
      </c>
      <c r="U306" s="48">
        <f>IFERROR(SUM(BASE_CONCILI12[[#This Row],[DIFERENÇA ATUAL]]*BASE_CONCILI12[[#This Row],[CUSTO MP (UN)]]),0)</f>
        <v>0</v>
      </c>
      <c r="V306" s="87" t="str">
        <f>IFERROR(BASE_CONCILI12[[#This Row],[30/jun]]/BASE_CONCILI12[[#This Row],[SISTEMA]],"")</f>
        <v/>
      </c>
      <c r="W306" s="51" t="str">
        <f>IFERROR(BASE_CONCILI12[[#This Row],[DIFERENÇA MÊS]]*BASE_CONCILI12[[#This Row],[CUSTO MP (UN)]],"-")</f>
        <v>-</v>
      </c>
      <c r="X306" s="49" t="s">
        <v>490</v>
      </c>
    </row>
    <row r="307" spans="1:24" x14ac:dyDescent="0.25">
      <c r="A307" s="72">
        <v>78</v>
      </c>
      <c r="B307" s="72"/>
      <c r="C307" s="2" t="s">
        <v>55</v>
      </c>
      <c r="D307" s="37" t="s">
        <v>109</v>
      </c>
      <c r="E307" s="26" t="e">
        <f>VLOOKUP(BASE_CONCILI12[[#This Row],[CÓD. 
SAIB]],CONT_ANTE!A:D,4,0)</f>
        <v>#N/A</v>
      </c>
      <c r="F307" s="26" t="e">
        <f>SUMIF(#REF!,BASE_CONCILI12[[#This Row],[CÓD. 
SAIB]],#REF!)</f>
        <v>#REF!</v>
      </c>
      <c r="G307" s="26" t="e">
        <f>SUMIF(#REF!,BASE_CONCILI12[[#This Row],[CÓD. 
SAIB]],#REF!)</f>
        <v>#REF!</v>
      </c>
      <c r="H307" s="26" t="e">
        <f>BASE_CONCILI12[[#This Row],[CONSUMO REAL]]-BASE_CONCILI12[[#This Row],[CONSUMO TEORICO]]</f>
        <v>#REF!</v>
      </c>
      <c r="I307" s="26" t="e">
        <f>SUMIF(#REF!,BASE_CONCILI12[[#This Row],[CÓD. 
SAIB]],#REF!)</f>
        <v>#REF!</v>
      </c>
      <c r="J307" s="26" t="e">
        <f>SUMIF(#REF!,BASE_CONCILI12[[#This Row],[CÓD. 
SAIB]],#REF!)</f>
        <v>#REF!</v>
      </c>
      <c r="K307" s="26" t="e">
        <f>BASE_CONCILI12[[#This Row],[30/mai]]+BASE_CONCILI12[[#This Row],[RECEBIMENTO]]-BASE_CONCILI12[[#This Row],[TRANSFERÊNCIA]]-BASE_CONCILI12[[#This Row],[CONSUMO REAL]]</f>
        <v>#N/A</v>
      </c>
      <c r="L307" s="7">
        <f>IFERROR(VLOOKUP(BASE_CONCILI12[[#This Row],[CÓD. 
SAIB]],BASE_CONTAG[[LAVRE]:[CONTAGEM FINAL]],7,0),0)</f>
        <v>0</v>
      </c>
      <c r="M307" s="7">
        <f>IFERROR(SUM(BASE_CONCILI12[[#This Row],[30/jun]]*BASE_CONCILI12[[#This Row],[CUSTO MP (UN)]]),0)</f>
        <v>0</v>
      </c>
      <c r="N307" s="7" t="str">
        <f>IFERROR(VLOOKUP(BASE_CONCILI12[[#This Row],[CÓD. 
SAIB]],BASE_CONTAG[],5,0),"")</f>
        <v/>
      </c>
      <c r="O307" s="7" t="e">
        <f>SUMIF(SISTEMA!#REF!,BASE_CONCILI12[[#This Row],[CÓD. 
SAIB]],SISTEMA!#REF!)</f>
        <v>#REF!</v>
      </c>
      <c r="P307" s="30">
        <f>IFERROR(SUM(BASE_CONCILI12[[#This Row],[SISTEMA]]*BASE_CONCILI12[[#This Row],[CUSTO MP (UN)]]),0)</f>
        <v>0</v>
      </c>
      <c r="Q307" s="46" t="str">
        <f>IFERROR(VLOOKUP(BASE_CONCILI12[[#This Row],[CÓD. 
SAIB]],BASE_DIFERENÇA[],4,0),"0")</f>
        <v>0</v>
      </c>
      <c r="R307" s="75" t="e">
        <f>BASE_CONCILI12[[#This Row],[30/jun]]-BASE_CONCILI12[[#This Row],[SISTEMA]]</f>
        <v>#REF!</v>
      </c>
      <c r="S307" s="47" t="str">
        <f>IFERROR(BASE_CONCILI12[[#This Row],[DIFERENÇA ANTERIOR]]-BASE_CONCILI12[[#This Row],[DIFERENÇA ATUAL]],"-")</f>
        <v>-</v>
      </c>
      <c r="T307" s="48" t="e">
        <f>VLOOKUP(BASE_CONCILI12[[#This Row],[CÓD. 
SAIB]],CUSTO!#REF!,3,0)</f>
        <v>#REF!</v>
      </c>
      <c r="U307" s="48">
        <f>IFERROR(SUM(BASE_CONCILI12[[#This Row],[DIFERENÇA ATUAL]]*BASE_CONCILI12[[#This Row],[CUSTO MP (UN)]]),0)</f>
        <v>0</v>
      </c>
      <c r="V307" s="87" t="str">
        <f>IFERROR(BASE_CONCILI12[[#This Row],[30/jun]]/BASE_CONCILI12[[#This Row],[SISTEMA]],"")</f>
        <v/>
      </c>
      <c r="W307" s="51" t="str">
        <f>IFERROR(BASE_CONCILI12[[#This Row],[DIFERENÇA MÊS]]*BASE_CONCILI12[[#This Row],[CUSTO MP (UN)]],"-")</f>
        <v>-</v>
      </c>
      <c r="X307" s="49" t="s">
        <v>490</v>
      </c>
    </row>
    <row r="308" spans="1:24" x14ac:dyDescent="0.25">
      <c r="A308" s="72">
        <v>728</v>
      </c>
      <c r="B308" s="72"/>
      <c r="C308" s="2" t="s">
        <v>58</v>
      </c>
      <c r="D308" s="37" t="s">
        <v>109</v>
      </c>
      <c r="E308" s="26" t="e">
        <f>VLOOKUP(BASE_CONCILI12[[#This Row],[CÓD. 
SAIB]],CONT_ANTE!A:D,4,0)</f>
        <v>#N/A</v>
      </c>
      <c r="F308" s="26" t="e">
        <f>SUMIF(#REF!,BASE_CONCILI12[[#This Row],[CÓD. 
SAIB]],#REF!)</f>
        <v>#REF!</v>
      </c>
      <c r="G308" s="26" t="e">
        <f>SUMIF(#REF!,BASE_CONCILI12[[#This Row],[CÓD. 
SAIB]],#REF!)</f>
        <v>#REF!</v>
      </c>
      <c r="H308" s="26" t="e">
        <f>BASE_CONCILI12[[#This Row],[CONSUMO REAL]]-BASE_CONCILI12[[#This Row],[CONSUMO TEORICO]]</f>
        <v>#REF!</v>
      </c>
      <c r="I308" s="26" t="e">
        <f>SUMIF(#REF!,BASE_CONCILI12[[#This Row],[CÓD. 
SAIB]],#REF!)</f>
        <v>#REF!</v>
      </c>
      <c r="J308" s="26" t="e">
        <f>SUMIF(#REF!,BASE_CONCILI12[[#This Row],[CÓD. 
SAIB]],#REF!)</f>
        <v>#REF!</v>
      </c>
      <c r="K308" s="26" t="e">
        <f>BASE_CONCILI12[[#This Row],[30/mai]]+BASE_CONCILI12[[#This Row],[RECEBIMENTO]]-BASE_CONCILI12[[#This Row],[TRANSFERÊNCIA]]-BASE_CONCILI12[[#This Row],[CONSUMO REAL]]</f>
        <v>#N/A</v>
      </c>
      <c r="L308" s="7">
        <f>IFERROR(VLOOKUP(BASE_CONCILI12[[#This Row],[CÓD. 
SAIB]],BASE_CONTAG[[LAVRE]:[CONTAGEM FINAL]],7,0),0)</f>
        <v>0</v>
      </c>
      <c r="M308" s="7">
        <f>IFERROR(SUM(BASE_CONCILI12[[#This Row],[30/jun]]*BASE_CONCILI12[[#This Row],[CUSTO MP (UN)]]),0)</f>
        <v>0</v>
      </c>
      <c r="N308" s="7" t="str">
        <f>IFERROR(VLOOKUP(BASE_CONCILI12[[#This Row],[CÓD. 
SAIB]],BASE_CONTAG[],5,0),"")</f>
        <v/>
      </c>
      <c r="O308" s="7" t="e">
        <f>SUMIF(SISTEMA!#REF!,BASE_CONCILI12[[#This Row],[CÓD. 
SAIB]],SISTEMA!#REF!)</f>
        <v>#REF!</v>
      </c>
      <c r="P308" s="30">
        <f>IFERROR(SUM(BASE_CONCILI12[[#This Row],[SISTEMA]]*BASE_CONCILI12[[#This Row],[CUSTO MP (UN)]]),0)</f>
        <v>0</v>
      </c>
      <c r="Q308" s="46" t="str">
        <f>IFERROR(VLOOKUP(BASE_CONCILI12[[#This Row],[CÓD. 
SAIB]],BASE_DIFERENÇA[],4,0),"0")</f>
        <v>0</v>
      </c>
      <c r="R308" s="75" t="e">
        <f>BASE_CONCILI12[[#This Row],[30/jun]]-BASE_CONCILI12[[#This Row],[SISTEMA]]</f>
        <v>#REF!</v>
      </c>
      <c r="S308" s="47" t="str">
        <f>IFERROR(BASE_CONCILI12[[#This Row],[DIFERENÇA ANTERIOR]]-BASE_CONCILI12[[#This Row],[DIFERENÇA ATUAL]],"-")</f>
        <v>-</v>
      </c>
      <c r="T308" s="48" t="e">
        <f>VLOOKUP(BASE_CONCILI12[[#This Row],[CÓD. 
SAIB]],CUSTO!#REF!,3,0)</f>
        <v>#REF!</v>
      </c>
      <c r="U308" s="48">
        <f>IFERROR(SUM(BASE_CONCILI12[[#This Row],[DIFERENÇA ATUAL]]*BASE_CONCILI12[[#This Row],[CUSTO MP (UN)]]),0)</f>
        <v>0</v>
      </c>
      <c r="V308" s="87" t="str">
        <f>IFERROR(BASE_CONCILI12[[#This Row],[30/jun]]/BASE_CONCILI12[[#This Row],[SISTEMA]],"")</f>
        <v/>
      </c>
      <c r="W308" s="51" t="str">
        <f>IFERROR(BASE_CONCILI12[[#This Row],[DIFERENÇA MÊS]]*BASE_CONCILI12[[#This Row],[CUSTO MP (UN)]],"-")</f>
        <v>-</v>
      </c>
      <c r="X308" s="49" t="s">
        <v>490</v>
      </c>
    </row>
    <row r="309" spans="1:24" x14ac:dyDescent="0.25">
      <c r="A309" s="72">
        <v>1572</v>
      </c>
      <c r="B309" s="72"/>
      <c r="C309" s="2" t="s">
        <v>189</v>
      </c>
      <c r="D309" s="37" t="s">
        <v>109</v>
      </c>
      <c r="E309" s="26" t="e">
        <f>VLOOKUP(BASE_CONCILI12[[#This Row],[CÓD. 
SAIB]],CONT_ANTE!A:D,4,0)</f>
        <v>#N/A</v>
      </c>
      <c r="F309" s="26" t="e">
        <f>SUMIF(#REF!,BASE_CONCILI12[[#This Row],[CÓD. 
SAIB]],#REF!)</f>
        <v>#REF!</v>
      </c>
      <c r="G309" s="26" t="e">
        <f>SUMIF(#REF!,BASE_CONCILI12[[#This Row],[CÓD. 
SAIB]],#REF!)</f>
        <v>#REF!</v>
      </c>
      <c r="H309" s="26" t="e">
        <f>BASE_CONCILI12[[#This Row],[CONSUMO REAL]]-BASE_CONCILI12[[#This Row],[CONSUMO TEORICO]]</f>
        <v>#REF!</v>
      </c>
      <c r="I309" s="26" t="e">
        <f>SUMIF(#REF!,BASE_CONCILI12[[#This Row],[CÓD. 
SAIB]],#REF!)</f>
        <v>#REF!</v>
      </c>
      <c r="J309" s="26" t="e">
        <f>SUMIF(#REF!,BASE_CONCILI12[[#This Row],[CÓD. 
SAIB]],#REF!)</f>
        <v>#REF!</v>
      </c>
      <c r="K309" s="26" t="e">
        <f>BASE_CONCILI12[[#This Row],[30/mai]]+BASE_CONCILI12[[#This Row],[RECEBIMENTO]]-BASE_CONCILI12[[#This Row],[TRANSFERÊNCIA]]-BASE_CONCILI12[[#This Row],[CONSUMO REAL]]</f>
        <v>#N/A</v>
      </c>
      <c r="L309" s="7">
        <f>IFERROR(VLOOKUP(BASE_CONCILI12[[#This Row],[CÓD. 
SAIB]],BASE_CONTAG[[LAVRE]:[CONTAGEM FINAL]],7,0),0)</f>
        <v>0</v>
      </c>
      <c r="M309" s="7">
        <f>IFERROR(SUM(BASE_CONCILI12[[#This Row],[30/jun]]*BASE_CONCILI12[[#This Row],[CUSTO MP (UN)]]),0)</f>
        <v>0</v>
      </c>
      <c r="N309" s="7" t="str">
        <f>IFERROR(VLOOKUP(BASE_CONCILI12[[#This Row],[CÓD. 
SAIB]],BASE_CONTAG[],5,0),"")</f>
        <v/>
      </c>
      <c r="O309" s="7" t="e">
        <f>SUMIF(SISTEMA!#REF!,BASE_CONCILI12[[#This Row],[CÓD. 
SAIB]],SISTEMA!#REF!)</f>
        <v>#REF!</v>
      </c>
      <c r="P309" s="30">
        <f>IFERROR(SUM(BASE_CONCILI12[[#This Row],[SISTEMA]]*BASE_CONCILI12[[#This Row],[CUSTO MP (UN)]]),0)</f>
        <v>0</v>
      </c>
      <c r="Q309" s="46" t="str">
        <f>IFERROR(VLOOKUP(BASE_CONCILI12[[#This Row],[CÓD. 
SAIB]],BASE_DIFERENÇA[],4,0),"0")</f>
        <v>0</v>
      </c>
      <c r="R309" s="75" t="e">
        <f>BASE_CONCILI12[[#This Row],[30/jun]]-BASE_CONCILI12[[#This Row],[SISTEMA]]</f>
        <v>#REF!</v>
      </c>
      <c r="S309" s="47" t="str">
        <f>IFERROR(BASE_CONCILI12[[#This Row],[DIFERENÇA ANTERIOR]]-BASE_CONCILI12[[#This Row],[DIFERENÇA ATUAL]],"-")</f>
        <v>-</v>
      </c>
      <c r="T309" s="48" t="e">
        <f>VLOOKUP(BASE_CONCILI12[[#This Row],[CÓD. 
SAIB]],CUSTO!#REF!,3,0)</f>
        <v>#REF!</v>
      </c>
      <c r="U309" s="48">
        <f>IFERROR(SUM(BASE_CONCILI12[[#This Row],[DIFERENÇA ATUAL]]*BASE_CONCILI12[[#This Row],[CUSTO MP (UN)]]),0)</f>
        <v>0</v>
      </c>
      <c r="V309" s="87" t="str">
        <f>IFERROR(BASE_CONCILI12[[#This Row],[30/jun]]/BASE_CONCILI12[[#This Row],[SISTEMA]],"")</f>
        <v/>
      </c>
      <c r="W309" s="51" t="str">
        <f>IFERROR(BASE_CONCILI12[[#This Row],[DIFERENÇA MÊS]]*BASE_CONCILI12[[#This Row],[CUSTO MP (UN)]],"-")</f>
        <v>-</v>
      </c>
      <c r="X309" s="49" t="s">
        <v>490</v>
      </c>
    </row>
    <row r="310" spans="1:24" x14ac:dyDescent="0.25">
      <c r="A310" s="72">
        <v>76</v>
      </c>
      <c r="B310" s="72"/>
      <c r="C310" s="2" t="s">
        <v>53</v>
      </c>
      <c r="D310" s="37" t="s">
        <v>109</v>
      </c>
      <c r="E310" s="26" t="e">
        <f>VLOOKUP(BASE_CONCILI12[[#This Row],[CÓD. 
SAIB]],CONT_ANTE!A:D,4,0)</f>
        <v>#N/A</v>
      </c>
      <c r="F310" s="26" t="e">
        <f>SUMIF(#REF!,BASE_CONCILI12[[#This Row],[CÓD. 
SAIB]],#REF!)</f>
        <v>#REF!</v>
      </c>
      <c r="G310" s="26" t="e">
        <f>SUMIF(#REF!,BASE_CONCILI12[[#This Row],[CÓD. 
SAIB]],#REF!)</f>
        <v>#REF!</v>
      </c>
      <c r="H310" s="26" t="e">
        <f>BASE_CONCILI12[[#This Row],[CONSUMO REAL]]-BASE_CONCILI12[[#This Row],[CONSUMO TEORICO]]</f>
        <v>#REF!</v>
      </c>
      <c r="I310" s="26" t="e">
        <f>SUMIF(#REF!,BASE_CONCILI12[[#This Row],[CÓD. 
SAIB]],#REF!)</f>
        <v>#REF!</v>
      </c>
      <c r="J310" s="26" t="e">
        <f>SUMIF(#REF!,BASE_CONCILI12[[#This Row],[CÓD. 
SAIB]],#REF!)</f>
        <v>#REF!</v>
      </c>
      <c r="K310" s="26" t="e">
        <f>BASE_CONCILI12[[#This Row],[30/mai]]+BASE_CONCILI12[[#This Row],[RECEBIMENTO]]-BASE_CONCILI12[[#This Row],[TRANSFERÊNCIA]]-BASE_CONCILI12[[#This Row],[CONSUMO REAL]]</f>
        <v>#N/A</v>
      </c>
      <c r="L310" s="7">
        <f>IFERROR(VLOOKUP(BASE_CONCILI12[[#This Row],[CÓD. 
SAIB]],BASE_CONTAG[[LAVRE]:[CONTAGEM FINAL]],7,0),0)</f>
        <v>0</v>
      </c>
      <c r="M310" s="7">
        <f>IFERROR(SUM(BASE_CONCILI12[[#This Row],[30/jun]]*BASE_CONCILI12[[#This Row],[CUSTO MP (UN)]]),0)</f>
        <v>0</v>
      </c>
      <c r="N310" s="7" t="str">
        <f>IFERROR(VLOOKUP(BASE_CONCILI12[[#This Row],[CÓD. 
SAIB]],BASE_CONTAG[],5,0),"")</f>
        <v/>
      </c>
      <c r="O310" s="7" t="e">
        <f>SUMIF(SISTEMA!#REF!,BASE_CONCILI12[[#This Row],[CÓD. 
SAIB]],SISTEMA!#REF!)</f>
        <v>#REF!</v>
      </c>
      <c r="P310" s="30">
        <f>IFERROR(SUM(BASE_CONCILI12[[#This Row],[SISTEMA]]*BASE_CONCILI12[[#This Row],[CUSTO MP (UN)]]),0)</f>
        <v>0</v>
      </c>
      <c r="Q310" s="46" t="str">
        <f>IFERROR(VLOOKUP(BASE_CONCILI12[[#This Row],[CÓD. 
SAIB]],BASE_DIFERENÇA[],4,0),"0")</f>
        <v>0</v>
      </c>
      <c r="R310" s="75" t="e">
        <f>BASE_CONCILI12[[#This Row],[30/jun]]-BASE_CONCILI12[[#This Row],[SISTEMA]]</f>
        <v>#REF!</v>
      </c>
      <c r="S310" s="47" t="str">
        <f>IFERROR(BASE_CONCILI12[[#This Row],[DIFERENÇA ANTERIOR]]-BASE_CONCILI12[[#This Row],[DIFERENÇA ATUAL]],"-")</f>
        <v>-</v>
      </c>
      <c r="T310" s="48" t="e">
        <f>VLOOKUP(BASE_CONCILI12[[#This Row],[CÓD. 
SAIB]],CUSTO!#REF!,3,0)</f>
        <v>#REF!</v>
      </c>
      <c r="U310" s="48">
        <f>IFERROR(SUM(BASE_CONCILI12[[#This Row],[DIFERENÇA ATUAL]]*BASE_CONCILI12[[#This Row],[CUSTO MP (UN)]]),0)</f>
        <v>0</v>
      </c>
      <c r="V310" s="87" t="str">
        <f>IFERROR(BASE_CONCILI12[[#This Row],[30/jun]]/BASE_CONCILI12[[#This Row],[SISTEMA]],"")</f>
        <v/>
      </c>
      <c r="W310" s="51" t="str">
        <f>IFERROR(BASE_CONCILI12[[#This Row],[DIFERENÇA MÊS]]*BASE_CONCILI12[[#This Row],[CUSTO MP (UN)]],"-")</f>
        <v>-</v>
      </c>
      <c r="X310" s="126" t="s">
        <v>490</v>
      </c>
    </row>
    <row r="311" spans="1:24" x14ac:dyDescent="0.25">
      <c r="A311" s="72">
        <v>77</v>
      </c>
      <c r="B311" s="72"/>
      <c r="C311" s="2" t="s">
        <v>54</v>
      </c>
      <c r="D311" s="37" t="s">
        <v>109</v>
      </c>
      <c r="E311" s="26" t="e">
        <f>VLOOKUP(BASE_CONCILI12[[#This Row],[CÓD. 
SAIB]],CONT_ANTE!A:D,4,0)</f>
        <v>#N/A</v>
      </c>
      <c r="F311" s="26" t="e">
        <f>SUMIF(#REF!,BASE_CONCILI12[[#This Row],[CÓD. 
SAIB]],#REF!)</f>
        <v>#REF!</v>
      </c>
      <c r="G311" s="26" t="e">
        <f>SUMIF(#REF!,BASE_CONCILI12[[#This Row],[CÓD. 
SAIB]],#REF!)</f>
        <v>#REF!</v>
      </c>
      <c r="H311" s="26" t="e">
        <f>BASE_CONCILI12[[#This Row],[CONSUMO REAL]]-BASE_CONCILI12[[#This Row],[CONSUMO TEORICO]]</f>
        <v>#REF!</v>
      </c>
      <c r="I311" s="26" t="e">
        <f>SUMIF(#REF!,BASE_CONCILI12[[#This Row],[CÓD. 
SAIB]],#REF!)</f>
        <v>#REF!</v>
      </c>
      <c r="J311" s="26" t="e">
        <f>SUMIF(#REF!,BASE_CONCILI12[[#This Row],[CÓD. 
SAIB]],#REF!)</f>
        <v>#REF!</v>
      </c>
      <c r="K311" s="26" t="e">
        <f>BASE_CONCILI12[[#This Row],[30/mai]]+BASE_CONCILI12[[#This Row],[RECEBIMENTO]]-BASE_CONCILI12[[#This Row],[TRANSFERÊNCIA]]-BASE_CONCILI12[[#This Row],[CONSUMO REAL]]</f>
        <v>#N/A</v>
      </c>
      <c r="L311" s="7">
        <f>IFERROR(VLOOKUP(BASE_CONCILI12[[#This Row],[CÓD. 
SAIB]],BASE_CONTAG[[LAVRE]:[CONTAGEM FINAL]],7,0),0)</f>
        <v>0</v>
      </c>
      <c r="M311" s="7">
        <f>IFERROR(SUM(BASE_CONCILI12[[#This Row],[30/jun]]*BASE_CONCILI12[[#This Row],[CUSTO MP (UN)]]),0)</f>
        <v>0</v>
      </c>
      <c r="N311" s="7" t="str">
        <f>IFERROR(VLOOKUP(BASE_CONCILI12[[#This Row],[CÓD. 
SAIB]],BASE_CONTAG[],5,0),"")</f>
        <v/>
      </c>
      <c r="O311" s="7" t="e">
        <f>SUMIF(SISTEMA!#REF!,BASE_CONCILI12[[#This Row],[CÓD. 
SAIB]],SISTEMA!#REF!)</f>
        <v>#REF!</v>
      </c>
      <c r="P311" s="30">
        <f>IFERROR(SUM(BASE_CONCILI12[[#This Row],[SISTEMA]]*BASE_CONCILI12[[#This Row],[CUSTO MP (UN)]]),0)</f>
        <v>0</v>
      </c>
      <c r="Q311" s="46" t="str">
        <f>IFERROR(VLOOKUP(BASE_CONCILI12[[#This Row],[CÓD. 
SAIB]],BASE_DIFERENÇA[],4,0),"0")</f>
        <v>0</v>
      </c>
      <c r="R311" s="75" t="e">
        <f>BASE_CONCILI12[[#This Row],[30/jun]]-BASE_CONCILI12[[#This Row],[SISTEMA]]</f>
        <v>#REF!</v>
      </c>
      <c r="S311" s="47" t="str">
        <f>IFERROR(BASE_CONCILI12[[#This Row],[DIFERENÇA ANTERIOR]]-BASE_CONCILI12[[#This Row],[DIFERENÇA ATUAL]],"-")</f>
        <v>-</v>
      </c>
      <c r="T311" s="48" t="e">
        <f>VLOOKUP(BASE_CONCILI12[[#This Row],[CÓD. 
SAIB]],CUSTO!#REF!,3,0)</f>
        <v>#REF!</v>
      </c>
      <c r="U311" s="48">
        <f>IFERROR(SUM(BASE_CONCILI12[[#This Row],[DIFERENÇA ATUAL]]*BASE_CONCILI12[[#This Row],[CUSTO MP (UN)]]),0)</f>
        <v>0</v>
      </c>
      <c r="V311" s="87" t="str">
        <f>IFERROR(BASE_CONCILI12[[#This Row],[30/jun]]/BASE_CONCILI12[[#This Row],[SISTEMA]],"")</f>
        <v/>
      </c>
      <c r="W311" s="51" t="str">
        <f>IFERROR(BASE_CONCILI12[[#This Row],[DIFERENÇA MÊS]]*BASE_CONCILI12[[#This Row],[CUSTO MP (UN)]],"-")</f>
        <v>-</v>
      </c>
      <c r="X311" s="49" t="s">
        <v>490</v>
      </c>
    </row>
    <row r="312" spans="1:24" x14ac:dyDescent="0.25">
      <c r="A312" s="72">
        <v>729</v>
      </c>
      <c r="B312" s="72"/>
      <c r="C312" s="2" t="s">
        <v>59</v>
      </c>
      <c r="D312" s="37" t="s">
        <v>109</v>
      </c>
      <c r="E312" s="26" t="e">
        <f>VLOOKUP(BASE_CONCILI12[[#This Row],[CÓD. 
SAIB]],CONT_ANTE!A:D,4,0)</f>
        <v>#N/A</v>
      </c>
      <c r="F312" s="26" t="e">
        <f>SUMIF(#REF!,BASE_CONCILI12[[#This Row],[CÓD. 
SAIB]],#REF!)</f>
        <v>#REF!</v>
      </c>
      <c r="G312" s="26" t="e">
        <f>SUMIF(#REF!,BASE_CONCILI12[[#This Row],[CÓD. 
SAIB]],#REF!)</f>
        <v>#REF!</v>
      </c>
      <c r="H312" s="26" t="e">
        <f>BASE_CONCILI12[[#This Row],[CONSUMO REAL]]-BASE_CONCILI12[[#This Row],[CONSUMO TEORICO]]</f>
        <v>#REF!</v>
      </c>
      <c r="I312" s="26" t="e">
        <f>SUMIF(#REF!,BASE_CONCILI12[[#This Row],[CÓD. 
SAIB]],#REF!)</f>
        <v>#REF!</v>
      </c>
      <c r="J312" s="26" t="e">
        <f>SUMIF(#REF!,BASE_CONCILI12[[#This Row],[CÓD. 
SAIB]],#REF!)</f>
        <v>#REF!</v>
      </c>
      <c r="K312" s="26" t="e">
        <f>BASE_CONCILI12[[#This Row],[30/mai]]+BASE_CONCILI12[[#This Row],[RECEBIMENTO]]-BASE_CONCILI12[[#This Row],[TRANSFERÊNCIA]]-BASE_CONCILI12[[#This Row],[CONSUMO REAL]]</f>
        <v>#N/A</v>
      </c>
      <c r="L312" s="7">
        <f>IFERROR(VLOOKUP(BASE_CONCILI12[[#This Row],[CÓD. 
SAIB]],BASE_CONTAG[[LAVRE]:[CONTAGEM FINAL]],7,0),0)</f>
        <v>0</v>
      </c>
      <c r="M312" s="7">
        <f>IFERROR(SUM(BASE_CONCILI12[[#This Row],[30/jun]]*BASE_CONCILI12[[#This Row],[CUSTO MP (UN)]]),0)</f>
        <v>0</v>
      </c>
      <c r="N312" s="7" t="str">
        <f>IFERROR(VLOOKUP(BASE_CONCILI12[[#This Row],[CÓD. 
SAIB]],BASE_CONTAG[],5,0),"")</f>
        <v/>
      </c>
      <c r="O312" s="7" t="e">
        <f>SUMIF(SISTEMA!#REF!,BASE_CONCILI12[[#This Row],[CÓD. 
SAIB]],SISTEMA!#REF!)</f>
        <v>#REF!</v>
      </c>
      <c r="P312" s="30">
        <f>IFERROR(SUM(BASE_CONCILI12[[#This Row],[SISTEMA]]*BASE_CONCILI12[[#This Row],[CUSTO MP (UN)]]),0)</f>
        <v>0</v>
      </c>
      <c r="Q312" s="46" t="str">
        <f>IFERROR(VLOOKUP(BASE_CONCILI12[[#This Row],[CÓD. 
SAIB]],BASE_DIFERENÇA[],4,0),"0")</f>
        <v>0</v>
      </c>
      <c r="R312" s="75" t="e">
        <f>BASE_CONCILI12[[#This Row],[30/jun]]-BASE_CONCILI12[[#This Row],[SISTEMA]]</f>
        <v>#REF!</v>
      </c>
      <c r="S312" s="47" t="str">
        <f>IFERROR(BASE_CONCILI12[[#This Row],[DIFERENÇA ANTERIOR]]-BASE_CONCILI12[[#This Row],[DIFERENÇA ATUAL]],"-")</f>
        <v>-</v>
      </c>
      <c r="T312" s="48" t="e">
        <f>VLOOKUP(BASE_CONCILI12[[#This Row],[CÓD. 
SAIB]],CUSTO!#REF!,3,0)</f>
        <v>#REF!</v>
      </c>
      <c r="U312" s="48">
        <f>IFERROR(SUM(BASE_CONCILI12[[#This Row],[DIFERENÇA ATUAL]]*BASE_CONCILI12[[#This Row],[CUSTO MP (UN)]]),0)</f>
        <v>0</v>
      </c>
      <c r="V312" s="87" t="str">
        <f>IFERROR(BASE_CONCILI12[[#This Row],[30/jun]]/BASE_CONCILI12[[#This Row],[SISTEMA]],"")</f>
        <v/>
      </c>
      <c r="W312" s="51" t="str">
        <f>IFERROR(BASE_CONCILI12[[#This Row],[DIFERENÇA MÊS]]*BASE_CONCILI12[[#This Row],[CUSTO MP (UN)]],"-")</f>
        <v>-</v>
      </c>
      <c r="X312" s="49" t="s">
        <v>490</v>
      </c>
    </row>
    <row r="313" spans="1:24" x14ac:dyDescent="0.25">
      <c r="A313" s="72">
        <v>70</v>
      </c>
      <c r="B313" s="72"/>
      <c r="C313" s="2" t="s">
        <v>49</v>
      </c>
      <c r="D313" s="37" t="s">
        <v>109</v>
      </c>
      <c r="E313" s="26" t="e">
        <f>VLOOKUP(BASE_CONCILI12[[#This Row],[CÓD. 
SAIB]],CONT_ANTE!A:D,4,0)</f>
        <v>#N/A</v>
      </c>
      <c r="F313" s="26" t="e">
        <f>SUMIF(#REF!,BASE_CONCILI12[[#This Row],[CÓD. 
SAIB]],#REF!)</f>
        <v>#REF!</v>
      </c>
      <c r="G313" s="26" t="e">
        <f>SUMIF(#REF!,BASE_CONCILI12[[#This Row],[CÓD. 
SAIB]],#REF!)</f>
        <v>#REF!</v>
      </c>
      <c r="H313" s="26" t="e">
        <f>BASE_CONCILI12[[#This Row],[CONSUMO REAL]]-BASE_CONCILI12[[#This Row],[CONSUMO TEORICO]]</f>
        <v>#REF!</v>
      </c>
      <c r="I313" s="26" t="e">
        <f>SUMIF(#REF!,BASE_CONCILI12[[#This Row],[CÓD. 
SAIB]],#REF!)</f>
        <v>#REF!</v>
      </c>
      <c r="J313" s="26" t="e">
        <f>SUMIF(#REF!,BASE_CONCILI12[[#This Row],[CÓD. 
SAIB]],#REF!)</f>
        <v>#REF!</v>
      </c>
      <c r="K313" s="26" t="e">
        <f>BASE_CONCILI12[[#This Row],[30/mai]]+BASE_CONCILI12[[#This Row],[RECEBIMENTO]]-BASE_CONCILI12[[#This Row],[TRANSFERÊNCIA]]-BASE_CONCILI12[[#This Row],[CONSUMO REAL]]</f>
        <v>#N/A</v>
      </c>
      <c r="L313" s="7">
        <f>IFERROR(VLOOKUP(BASE_CONCILI12[[#This Row],[CÓD. 
SAIB]],BASE_CONTAG[[LAVRE]:[CONTAGEM FINAL]],7,0),0)</f>
        <v>0</v>
      </c>
      <c r="M313" s="7">
        <f>IFERROR(SUM(BASE_CONCILI12[[#This Row],[30/jun]]*BASE_CONCILI12[[#This Row],[CUSTO MP (UN)]]),0)</f>
        <v>0</v>
      </c>
      <c r="N313" s="7" t="str">
        <f>IFERROR(VLOOKUP(BASE_CONCILI12[[#This Row],[CÓD. 
SAIB]],BASE_CONTAG[],5,0),"")</f>
        <v/>
      </c>
      <c r="O313" s="7" t="e">
        <f>SUMIF(SISTEMA!#REF!,BASE_CONCILI12[[#This Row],[CÓD. 
SAIB]],SISTEMA!#REF!)</f>
        <v>#REF!</v>
      </c>
      <c r="P313" s="30">
        <f>IFERROR(SUM(BASE_CONCILI12[[#This Row],[SISTEMA]]*BASE_CONCILI12[[#This Row],[CUSTO MP (UN)]]),0)</f>
        <v>0</v>
      </c>
      <c r="Q313" s="46" t="str">
        <f>IFERROR(VLOOKUP(BASE_CONCILI12[[#This Row],[CÓD. 
SAIB]],BASE_DIFERENÇA[],4,0),"0")</f>
        <v>0</v>
      </c>
      <c r="R313" s="75" t="e">
        <f>BASE_CONCILI12[[#This Row],[30/jun]]-BASE_CONCILI12[[#This Row],[SISTEMA]]</f>
        <v>#REF!</v>
      </c>
      <c r="S313" s="47" t="str">
        <f>IFERROR(BASE_CONCILI12[[#This Row],[DIFERENÇA ANTERIOR]]-BASE_CONCILI12[[#This Row],[DIFERENÇA ATUAL]],"-")</f>
        <v>-</v>
      </c>
      <c r="T313" s="48" t="e">
        <f>VLOOKUP(BASE_CONCILI12[[#This Row],[CÓD. 
SAIB]],CUSTO!#REF!,3,0)</f>
        <v>#REF!</v>
      </c>
      <c r="U313" s="48">
        <f>IFERROR(SUM(BASE_CONCILI12[[#This Row],[DIFERENÇA ATUAL]]*BASE_CONCILI12[[#This Row],[CUSTO MP (UN)]]),0)</f>
        <v>0</v>
      </c>
      <c r="V313" s="87" t="str">
        <f>IFERROR(BASE_CONCILI12[[#This Row],[30/jun]]/BASE_CONCILI12[[#This Row],[SISTEMA]],"")</f>
        <v/>
      </c>
      <c r="W313" s="51" t="str">
        <f>IFERROR(BASE_CONCILI12[[#This Row],[DIFERENÇA MÊS]]*BASE_CONCILI12[[#This Row],[CUSTO MP (UN)]],"-")</f>
        <v>-</v>
      </c>
      <c r="X313" s="49" t="s">
        <v>490</v>
      </c>
    </row>
    <row r="314" spans="1:24" x14ac:dyDescent="0.25">
      <c r="A314" s="72">
        <v>30445</v>
      </c>
      <c r="B314" s="72"/>
      <c r="C314" s="2" t="s">
        <v>65</v>
      </c>
      <c r="D314" s="37" t="s">
        <v>109</v>
      </c>
      <c r="E314" s="26" t="e">
        <f>VLOOKUP(BASE_CONCILI12[[#This Row],[CÓD. 
SAIB]],CONT_ANTE!A:D,4,0)</f>
        <v>#N/A</v>
      </c>
      <c r="F314" s="26" t="e">
        <f>SUMIF(#REF!,BASE_CONCILI12[[#This Row],[CÓD. 
SAIB]],#REF!)</f>
        <v>#REF!</v>
      </c>
      <c r="G314" s="26" t="e">
        <f>SUMIF(#REF!,BASE_CONCILI12[[#This Row],[CÓD. 
SAIB]],#REF!)</f>
        <v>#REF!</v>
      </c>
      <c r="H314" s="26" t="e">
        <f>BASE_CONCILI12[[#This Row],[CONSUMO REAL]]-BASE_CONCILI12[[#This Row],[CONSUMO TEORICO]]</f>
        <v>#REF!</v>
      </c>
      <c r="I314" s="26" t="e">
        <f>SUMIF(#REF!,BASE_CONCILI12[[#This Row],[CÓD. 
SAIB]],#REF!)</f>
        <v>#REF!</v>
      </c>
      <c r="J314" s="26" t="e">
        <f>SUMIF(#REF!,BASE_CONCILI12[[#This Row],[CÓD. 
SAIB]],#REF!)</f>
        <v>#REF!</v>
      </c>
      <c r="K314" s="26" t="e">
        <f>BASE_CONCILI12[[#This Row],[30/mai]]+BASE_CONCILI12[[#This Row],[RECEBIMENTO]]-BASE_CONCILI12[[#This Row],[TRANSFERÊNCIA]]-BASE_CONCILI12[[#This Row],[CONSUMO REAL]]</f>
        <v>#N/A</v>
      </c>
      <c r="L314" s="7">
        <f>IFERROR(VLOOKUP(BASE_CONCILI12[[#This Row],[CÓD. 
SAIB]],BASE_CONTAG[[LAVRE]:[CONTAGEM FINAL]],7,0),0)</f>
        <v>0</v>
      </c>
      <c r="M314" s="7">
        <f>IFERROR(SUM(BASE_CONCILI12[[#This Row],[30/jun]]*BASE_CONCILI12[[#This Row],[CUSTO MP (UN)]]),0)</f>
        <v>0</v>
      </c>
      <c r="N314" s="7" t="str">
        <f>IFERROR(VLOOKUP(BASE_CONCILI12[[#This Row],[CÓD. 
SAIB]],BASE_CONTAG[],5,0),"")</f>
        <v/>
      </c>
      <c r="O314" s="7" t="e">
        <f>SUMIF(SISTEMA!#REF!,BASE_CONCILI12[[#This Row],[CÓD. 
SAIB]],SISTEMA!#REF!)</f>
        <v>#REF!</v>
      </c>
      <c r="P314" s="30">
        <f>IFERROR(SUM(BASE_CONCILI12[[#This Row],[SISTEMA]]*BASE_CONCILI12[[#This Row],[CUSTO MP (UN)]]),0)</f>
        <v>0</v>
      </c>
      <c r="Q314" s="46" t="str">
        <f>IFERROR(VLOOKUP(BASE_CONCILI12[[#This Row],[CÓD. 
SAIB]],BASE_DIFERENÇA[],4,0),"0")</f>
        <v>0</v>
      </c>
      <c r="R314" s="75" t="e">
        <f>BASE_CONCILI12[[#This Row],[30/jun]]-BASE_CONCILI12[[#This Row],[SISTEMA]]</f>
        <v>#REF!</v>
      </c>
      <c r="S314" s="47" t="str">
        <f>IFERROR(BASE_CONCILI12[[#This Row],[DIFERENÇA ANTERIOR]]-BASE_CONCILI12[[#This Row],[DIFERENÇA ATUAL]],"-")</f>
        <v>-</v>
      </c>
      <c r="T314" s="48" t="e">
        <f>VLOOKUP(BASE_CONCILI12[[#This Row],[CÓD. 
SAIB]],CUSTO!#REF!,3,0)</f>
        <v>#REF!</v>
      </c>
      <c r="U314" s="48">
        <f>IFERROR(SUM(BASE_CONCILI12[[#This Row],[DIFERENÇA ATUAL]]*BASE_CONCILI12[[#This Row],[CUSTO MP (UN)]]),0)</f>
        <v>0</v>
      </c>
      <c r="V314" s="87" t="str">
        <f>IFERROR(BASE_CONCILI12[[#This Row],[30/jun]]/BASE_CONCILI12[[#This Row],[SISTEMA]],"")</f>
        <v/>
      </c>
      <c r="W314" s="51" t="str">
        <f>IFERROR(BASE_CONCILI12[[#This Row],[DIFERENÇA MÊS]]*BASE_CONCILI12[[#This Row],[CUSTO MP (UN)]],"-")</f>
        <v>-</v>
      </c>
      <c r="X314" s="49" t="s">
        <v>490</v>
      </c>
    </row>
    <row r="315" spans="1:24" x14ac:dyDescent="0.25">
      <c r="A315" s="72">
        <v>1575</v>
      </c>
      <c r="B315" s="72"/>
      <c r="C315" s="2" t="s">
        <v>190</v>
      </c>
      <c r="D315" s="37" t="s">
        <v>109</v>
      </c>
      <c r="E315" s="26" t="e">
        <f>VLOOKUP(BASE_CONCILI12[[#This Row],[CÓD. 
SAIB]],CONT_ANTE!A:D,4,0)</f>
        <v>#N/A</v>
      </c>
      <c r="F315" s="26" t="e">
        <f>SUMIF(#REF!,BASE_CONCILI12[[#This Row],[CÓD. 
SAIB]],#REF!)</f>
        <v>#REF!</v>
      </c>
      <c r="G315" s="26" t="e">
        <f>SUMIF(#REF!,BASE_CONCILI12[[#This Row],[CÓD. 
SAIB]],#REF!)</f>
        <v>#REF!</v>
      </c>
      <c r="H315" s="26" t="e">
        <f>BASE_CONCILI12[[#This Row],[CONSUMO REAL]]-BASE_CONCILI12[[#This Row],[CONSUMO TEORICO]]</f>
        <v>#REF!</v>
      </c>
      <c r="I315" s="26" t="e">
        <f>SUMIF(#REF!,BASE_CONCILI12[[#This Row],[CÓD. 
SAIB]],#REF!)</f>
        <v>#REF!</v>
      </c>
      <c r="J315" s="26" t="e">
        <f>SUMIF(#REF!,BASE_CONCILI12[[#This Row],[CÓD. 
SAIB]],#REF!)</f>
        <v>#REF!</v>
      </c>
      <c r="K315" s="26" t="e">
        <f>BASE_CONCILI12[[#This Row],[30/mai]]+BASE_CONCILI12[[#This Row],[RECEBIMENTO]]-BASE_CONCILI12[[#This Row],[TRANSFERÊNCIA]]-BASE_CONCILI12[[#This Row],[CONSUMO REAL]]</f>
        <v>#N/A</v>
      </c>
      <c r="L315" s="7">
        <f>IFERROR(VLOOKUP(BASE_CONCILI12[[#This Row],[CÓD. 
SAIB]],BASE_CONTAG[[LAVRE]:[CONTAGEM FINAL]],7,0),0)</f>
        <v>0</v>
      </c>
      <c r="M315" s="7">
        <f>IFERROR(SUM(BASE_CONCILI12[[#This Row],[30/jun]]*BASE_CONCILI12[[#This Row],[CUSTO MP (UN)]]),0)</f>
        <v>0</v>
      </c>
      <c r="N315" s="7" t="str">
        <f>IFERROR(VLOOKUP(BASE_CONCILI12[[#This Row],[CÓD. 
SAIB]],BASE_CONTAG[],5,0),"")</f>
        <v/>
      </c>
      <c r="O315" s="7" t="e">
        <f>SUMIF(SISTEMA!#REF!,BASE_CONCILI12[[#This Row],[CÓD. 
SAIB]],SISTEMA!#REF!)</f>
        <v>#REF!</v>
      </c>
      <c r="P315" s="30">
        <f>IFERROR(SUM(BASE_CONCILI12[[#This Row],[SISTEMA]]*BASE_CONCILI12[[#This Row],[CUSTO MP (UN)]]),0)</f>
        <v>0</v>
      </c>
      <c r="Q315" s="46" t="str">
        <f>IFERROR(VLOOKUP(BASE_CONCILI12[[#This Row],[CÓD. 
SAIB]],BASE_DIFERENÇA[],4,0),"0")</f>
        <v>0</v>
      </c>
      <c r="R315" s="75" t="e">
        <f>BASE_CONCILI12[[#This Row],[30/jun]]-BASE_CONCILI12[[#This Row],[SISTEMA]]</f>
        <v>#REF!</v>
      </c>
      <c r="S315" s="47" t="str">
        <f>IFERROR(BASE_CONCILI12[[#This Row],[DIFERENÇA ANTERIOR]]-BASE_CONCILI12[[#This Row],[DIFERENÇA ATUAL]],"-")</f>
        <v>-</v>
      </c>
      <c r="T315" s="48" t="e">
        <f>VLOOKUP(BASE_CONCILI12[[#This Row],[CÓD. 
SAIB]],CUSTO!#REF!,3,0)</f>
        <v>#REF!</v>
      </c>
      <c r="U315" s="48">
        <f>IFERROR(SUM(BASE_CONCILI12[[#This Row],[DIFERENÇA ATUAL]]*BASE_CONCILI12[[#This Row],[CUSTO MP (UN)]]),0)</f>
        <v>0</v>
      </c>
      <c r="V315" s="87" t="str">
        <f>IFERROR(BASE_CONCILI12[[#This Row],[30/jun]]/BASE_CONCILI12[[#This Row],[SISTEMA]],"")</f>
        <v/>
      </c>
      <c r="W315" s="51" t="str">
        <f>IFERROR(BASE_CONCILI12[[#This Row],[DIFERENÇA MÊS]]*BASE_CONCILI12[[#This Row],[CUSTO MP (UN)]],"-")</f>
        <v>-</v>
      </c>
      <c r="X315" s="49" t="s">
        <v>511</v>
      </c>
    </row>
    <row r="316" spans="1:24" x14ac:dyDescent="0.25">
      <c r="A316" s="72">
        <v>73</v>
      </c>
      <c r="B316" s="72"/>
      <c r="C316" s="2" t="s">
        <v>52</v>
      </c>
      <c r="D316" s="37" t="s">
        <v>109</v>
      </c>
      <c r="E316" s="26" t="e">
        <f>VLOOKUP(BASE_CONCILI12[[#This Row],[CÓD. 
SAIB]],CONT_ANTE!A:D,4,0)</f>
        <v>#N/A</v>
      </c>
      <c r="F316" s="26" t="e">
        <f>SUMIF(#REF!,BASE_CONCILI12[[#This Row],[CÓD. 
SAIB]],#REF!)</f>
        <v>#REF!</v>
      </c>
      <c r="G316" s="26" t="e">
        <f>SUMIF(#REF!,BASE_CONCILI12[[#This Row],[CÓD. 
SAIB]],#REF!)</f>
        <v>#REF!</v>
      </c>
      <c r="H316" s="26" t="e">
        <f>BASE_CONCILI12[[#This Row],[CONSUMO REAL]]-BASE_CONCILI12[[#This Row],[CONSUMO TEORICO]]</f>
        <v>#REF!</v>
      </c>
      <c r="I316" s="26" t="e">
        <f>SUMIF(#REF!,BASE_CONCILI12[[#This Row],[CÓD. 
SAIB]],#REF!)</f>
        <v>#REF!</v>
      </c>
      <c r="J316" s="26" t="e">
        <f>SUMIF(#REF!,BASE_CONCILI12[[#This Row],[CÓD. 
SAIB]],#REF!)</f>
        <v>#REF!</v>
      </c>
      <c r="K316" s="26" t="e">
        <f>BASE_CONCILI12[[#This Row],[30/mai]]+BASE_CONCILI12[[#This Row],[RECEBIMENTO]]-BASE_CONCILI12[[#This Row],[TRANSFERÊNCIA]]-BASE_CONCILI12[[#This Row],[CONSUMO REAL]]</f>
        <v>#N/A</v>
      </c>
      <c r="L316" s="7">
        <f>IFERROR(VLOOKUP(BASE_CONCILI12[[#This Row],[CÓD. 
SAIB]],BASE_CONTAG[[LAVRE]:[CONTAGEM FINAL]],7,0),0)</f>
        <v>0</v>
      </c>
      <c r="M316" s="7">
        <f>IFERROR(SUM(BASE_CONCILI12[[#This Row],[30/jun]]*BASE_CONCILI12[[#This Row],[CUSTO MP (UN)]]),0)</f>
        <v>0</v>
      </c>
      <c r="N316" s="7" t="str">
        <f>IFERROR(VLOOKUP(BASE_CONCILI12[[#This Row],[CÓD. 
SAIB]],BASE_CONTAG[],5,0),"")</f>
        <v/>
      </c>
      <c r="O316" s="7" t="e">
        <f>SUMIF(SISTEMA!#REF!,BASE_CONCILI12[[#This Row],[CÓD. 
SAIB]],SISTEMA!#REF!)</f>
        <v>#REF!</v>
      </c>
      <c r="P316" s="30">
        <f>IFERROR(SUM(BASE_CONCILI12[[#This Row],[SISTEMA]]*BASE_CONCILI12[[#This Row],[CUSTO MP (UN)]]),0)</f>
        <v>0</v>
      </c>
      <c r="Q316" s="46" t="str">
        <f>IFERROR(VLOOKUP(BASE_CONCILI12[[#This Row],[CÓD. 
SAIB]],BASE_DIFERENÇA[],4,0),"0")</f>
        <v>0</v>
      </c>
      <c r="R316" s="75" t="e">
        <f>BASE_CONCILI12[[#This Row],[30/jun]]-BASE_CONCILI12[[#This Row],[SISTEMA]]</f>
        <v>#REF!</v>
      </c>
      <c r="S316" s="47" t="str">
        <f>IFERROR(BASE_CONCILI12[[#This Row],[DIFERENÇA ANTERIOR]]-BASE_CONCILI12[[#This Row],[DIFERENÇA ATUAL]],"-")</f>
        <v>-</v>
      </c>
      <c r="T316" s="48" t="e">
        <f>VLOOKUP(BASE_CONCILI12[[#This Row],[CÓD. 
SAIB]],CUSTO!#REF!,3,0)</f>
        <v>#REF!</v>
      </c>
      <c r="U316" s="48">
        <f>IFERROR(SUM(BASE_CONCILI12[[#This Row],[DIFERENÇA ATUAL]]*BASE_CONCILI12[[#This Row],[CUSTO MP (UN)]]),0)</f>
        <v>0</v>
      </c>
      <c r="V316" s="87" t="str">
        <f>IFERROR(BASE_CONCILI12[[#This Row],[30/jun]]/BASE_CONCILI12[[#This Row],[SISTEMA]],"")</f>
        <v/>
      </c>
      <c r="W316" s="51" t="str">
        <f>IFERROR(BASE_CONCILI12[[#This Row],[DIFERENÇA MÊS]]*BASE_CONCILI12[[#This Row],[CUSTO MP (UN)]],"-")</f>
        <v>-</v>
      </c>
      <c r="X316" s="49" t="s">
        <v>490</v>
      </c>
    </row>
    <row r="317" spans="1:24" x14ac:dyDescent="0.25">
      <c r="A317" s="72">
        <v>31431</v>
      </c>
      <c r="B317" s="72"/>
      <c r="C317" s="2" t="s">
        <v>191</v>
      </c>
      <c r="D317" s="37" t="s">
        <v>109</v>
      </c>
      <c r="E317" s="26" t="e">
        <f>VLOOKUP(BASE_CONCILI12[[#This Row],[CÓD. 
SAIB]],CONT_ANTE!A:D,4,0)</f>
        <v>#N/A</v>
      </c>
      <c r="F317" s="26" t="e">
        <f>SUMIF(#REF!,BASE_CONCILI12[[#This Row],[CÓD. 
SAIB]],#REF!)</f>
        <v>#REF!</v>
      </c>
      <c r="G317" s="26" t="e">
        <f>SUMIF(#REF!,BASE_CONCILI12[[#This Row],[CÓD. 
SAIB]],#REF!)</f>
        <v>#REF!</v>
      </c>
      <c r="H317" s="26" t="e">
        <f>BASE_CONCILI12[[#This Row],[CONSUMO REAL]]-BASE_CONCILI12[[#This Row],[CONSUMO TEORICO]]</f>
        <v>#REF!</v>
      </c>
      <c r="I317" s="26" t="e">
        <f>SUMIF(#REF!,BASE_CONCILI12[[#This Row],[CÓD. 
SAIB]],#REF!)</f>
        <v>#REF!</v>
      </c>
      <c r="J317" s="26" t="e">
        <f>SUMIF(#REF!,BASE_CONCILI12[[#This Row],[CÓD. 
SAIB]],#REF!)</f>
        <v>#REF!</v>
      </c>
      <c r="K317" s="26" t="e">
        <f>BASE_CONCILI12[[#This Row],[30/mai]]+BASE_CONCILI12[[#This Row],[RECEBIMENTO]]-BASE_CONCILI12[[#This Row],[TRANSFERÊNCIA]]-BASE_CONCILI12[[#This Row],[CONSUMO REAL]]</f>
        <v>#N/A</v>
      </c>
      <c r="L317" s="7">
        <f>IFERROR(VLOOKUP(BASE_CONCILI12[[#This Row],[CÓD. 
SAIB]],BASE_CONTAG[[LAVRE]:[CONTAGEM FINAL]],7,0),0)</f>
        <v>0</v>
      </c>
      <c r="M317" s="7">
        <f>IFERROR(SUM(BASE_CONCILI12[[#This Row],[30/jun]]*BASE_CONCILI12[[#This Row],[CUSTO MP (UN)]]),0)</f>
        <v>0</v>
      </c>
      <c r="N317" s="7" t="str">
        <f>IFERROR(VLOOKUP(BASE_CONCILI12[[#This Row],[CÓD. 
SAIB]],BASE_CONTAG[],5,0),"")</f>
        <v/>
      </c>
      <c r="O317" s="7" t="e">
        <f>SUMIF(SISTEMA!#REF!,BASE_CONCILI12[[#This Row],[CÓD. 
SAIB]],SISTEMA!#REF!)</f>
        <v>#REF!</v>
      </c>
      <c r="P317" s="30">
        <f>IFERROR(SUM(BASE_CONCILI12[[#This Row],[SISTEMA]]*BASE_CONCILI12[[#This Row],[CUSTO MP (UN)]]),0)</f>
        <v>0</v>
      </c>
      <c r="Q317" s="46" t="str">
        <f>IFERROR(VLOOKUP(BASE_CONCILI12[[#This Row],[CÓD. 
SAIB]],BASE_DIFERENÇA[],4,0),"0")</f>
        <v>0</v>
      </c>
      <c r="R317" s="75" t="e">
        <f>BASE_CONCILI12[[#This Row],[30/jun]]-BASE_CONCILI12[[#This Row],[SISTEMA]]</f>
        <v>#REF!</v>
      </c>
      <c r="S317" s="47" t="str">
        <f>IFERROR(BASE_CONCILI12[[#This Row],[DIFERENÇA ANTERIOR]]-BASE_CONCILI12[[#This Row],[DIFERENÇA ATUAL]],"-")</f>
        <v>-</v>
      </c>
      <c r="T317" s="48" t="e">
        <f>VLOOKUP(BASE_CONCILI12[[#This Row],[CÓD. 
SAIB]],CUSTO!#REF!,3,0)</f>
        <v>#REF!</v>
      </c>
      <c r="U317" s="48">
        <f>IFERROR(SUM(BASE_CONCILI12[[#This Row],[DIFERENÇA ATUAL]]*BASE_CONCILI12[[#This Row],[CUSTO MP (UN)]]),0)</f>
        <v>0</v>
      </c>
      <c r="V317" s="87" t="str">
        <f>IFERROR(BASE_CONCILI12[[#This Row],[30/jun]]/BASE_CONCILI12[[#This Row],[SISTEMA]],"")</f>
        <v/>
      </c>
      <c r="W317" s="51" t="str">
        <f>IFERROR(BASE_CONCILI12[[#This Row],[DIFERENÇA MÊS]]*BASE_CONCILI12[[#This Row],[CUSTO MP (UN)]],"-")</f>
        <v>-</v>
      </c>
      <c r="X317" s="49" t="s">
        <v>490</v>
      </c>
    </row>
    <row r="318" spans="1:24" x14ac:dyDescent="0.25">
      <c r="A318" s="72">
        <v>1621</v>
      </c>
      <c r="B318" s="72"/>
      <c r="C318" s="2" t="s">
        <v>192</v>
      </c>
      <c r="D318" s="37" t="s">
        <v>109</v>
      </c>
      <c r="E318" s="26" t="e">
        <f>VLOOKUP(BASE_CONCILI12[[#This Row],[CÓD. 
SAIB]],CONT_ANTE!A:D,4,0)</f>
        <v>#N/A</v>
      </c>
      <c r="F318" s="26" t="e">
        <f>SUMIF(#REF!,BASE_CONCILI12[[#This Row],[CÓD. 
SAIB]],#REF!)</f>
        <v>#REF!</v>
      </c>
      <c r="G318" s="26" t="e">
        <f>SUMIF(#REF!,BASE_CONCILI12[[#This Row],[CÓD. 
SAIB]],#REF!)</f>
        <v>#REF!</v>
      </c>
      <c r="H318" s="26" t="e">
        <f>BASE_CONCILI12[[#This Row],[CONSUMO REAL]]-BASE_CONCILI12[[#This Row],[CONSUMO TEORICO]]</f>
        <v>#REF!</v>
      </c>
      <c r="I318" s="26" t="e">
        <f>SUMIF(#REF!,BASE_CONCILI12[[#This Row],[CÓD. 
SAIB]],#REF!)</f>
        <v>#REF!</v>
      </c>
      <c r="J318" s="26" t="e">
        <f>SUMIF(#REF!,BASE_CONCILI12[[#This Row],[CÓD. 
SAIB]],#REF!)</f>
        <v>#REF!</v>
      </c>
      <c r="K318" s="26" t="e">
        <f>BASE_CONCILI12[[#This Row],[30/mai]]+BASE_CONCILI12[[#This Row],[RECEBIMENTO]]-BASE_CONCILI12[[#This Row],[TRANSFERÊNCIA]]-BASE_CONCILI12[[#This Row],[CONSUMO REAL]]</f>
        <v>#N/A</v>
      </c>
      <c r="L318" s="7">
        <f>IFERROR(VLOOKUP(BASE_CONCILI12[[#This Row],[CÓD. 
SAIB]],BASE_CONTAG[[LAVRE]:[CONTAGEM FINAL]],7,0),0)</f>
        <v>0</v>
      </c>
      <c r="M318" s="7">
        <f>IFERROR(SUM(BASE_CONCILI12[[#This Row],[30/jun]]*BASE_CONCILI12[[#This Row],[CUSTO MP (UN)]]),0)</f>
        <v>0</v>
      </c>
      <c r="N318" s="7" t="str">
        <f>IFERROR(VLOOKUP(BASE_CONCILI12[[#This Row],[CÓD. 
SAIB]],BASE_CONTAG[],5,0),"")</f>
        <v/>
      </c>
      <c r="O318" s="7" t="e">
        <f>SUMIF(SISTEMA!#REF!,BASE_CONCILI12[[#This Row],[CÓD. 
SAIB]],SISTEMA!#REF!)</f>
        <v>#REF!</v>
      </c>
      <c r="P318" s="30">
        <f>IFERROR(SUM(BASE_CONCILI12[[#This Row],[SISTEMA]]*BASE_CONCILI12[[#This Row],[CUSTO MP (UN)]]),0)</f>
        <v>0</v>
      </c>
      <c r="Q318" s="46" t="str">
        <f>IFERROR(VLOOKUP(BASE_CONCILI12[[#This Row],[CÓD. 
SAIB]],BASE_DIFERENÇA[],4,0),"0")</f>
        <v>0</v>
      </c>
      <c r="R318" s="75" t="e">
        <f>BASE_CONCILI12[[#This Row],[30/jun]]-BASE_CONCILI12[[#This Row],[SISTEMA]]</f>
        <v>#REF!</v>
      </c>
      <c r="S318" s="47" t="str">
        <f>IFERROR(BASE_CONCILI12[[#This Row],[DIFERENÇA ANTERIOR]]-BASE_CONCILI12[[#This Row],[DIFERENÇA ATUAL]],"-")</f>
        <v>-</v>
      </c>
      <c r="T318" s="48" t="e">
        <f>VLOOKUP(BASE_CONCILI12[[#This Row],[CÓD. 
SAIB]],CUSTO!#REF!,3,0)</f>
        <v>#REF!</v>
      </c>
      <c r="U318" s="48">
        <f>IFERROR(SUM(BASE_CONCILI12[[#This Row],[DIFERENÇA ATUAL]]*BASE_CONCILI12[[#This Row],[CUSTO MP (UN)]]),0)</f>
        <v>0</v>
      </c>
      <c r="V318" s="87" t="str">
        <f>IFERROR(BASE_CONCILI12[[#This Row],[30/jun]]/BASE_CONCILI12[[#This Row],[SISTEMA]],"")</f>
        <v/>
      </c>
      <c r="W318" s="51" t="str">
        <f>IFERROR(BASE_CONCILI12[[#This Row],[DIFERENÇA MÊS]]*BASE_CONCILI12[[#This Row],[CUSTO MP (UN)]],"-")</f>
        <v>-</v>
      </c>
      <c r="X318" s="49" t="s">
        <v>509</v>
      </c>
    </row>
    <row r="319" spans="1:24" x14ac:dyDescent="0.25">
      <c r="A319" s="72">
        <v>30747</v>
      </c>
      <c r="B319" s="72"/>
      <c r="C319" s="2" t="s">
        <v>67</v>
      </c>
      <c r="D319" s="37" t="s">
        <v>109</v>
      </c>
      <c r="E319" s="26" t="e">
        <f>VLOOKUP(BASE_CONCILI12[[#This Row],[CÓD. 
SAIB]],CONT_ANTE!A:D,4,0)</f>
        <v>#N/A</v>
      </c>
      <c r="F319" s="26" t="e">
        <f>SUMIF(#REF!,BASE_CONCILI12[[#This Row],[CÓD. 
SAIB]],#REF!)</f>
        <v>#REF!</v>
      </c>
      <c r="G319" s="26" t="e">
        <f>SUMIF(#REF!,BASE_CONCILI12[[#This Row],[CÓD. 
SAIB]],#REF!)</f>
        <v>#REF!</v>
      </c>
      <c r="H319" s="26" t="e">
        <f>BASE_CONCILI12[[#This Row],[CONSUMO REAL]]-BASE_CONCILI12[[#This Row],[CONSUMO TEORICO]]</f>
        <v>#REF!</v>
      </c>
      <c r="I319" s="26" t="e">
        <f>SUMIF(#REF!,BASE_CONCILI12[[#This Row],[CÓD. 
SAIB]],#REF!)</f>
        <v>#REF!</v>
      </c>
      <c r="J319" s="26" t="e">
        <f>SUMIF(#REF!,BASE_CONCILI12[[#This Row],[CÓD. 
SAIB]],#REF!)</f>
        <v>#REF!</v>
      </c>
      <c r="K319" s="26" t="e">
        <f>BASE_CONCILI12[[#This Row],[30/mai]]+BASE_CONCILI12[[#This Row],[RECEBIMENTO]]-BASE_CONCILI12[[#This Row],[TRANSFERÊNCIA]]-BASE_CONCILI12[[#This Row],[CONSUMO REAL]]</f>
        <v>#N/A</v>
      </c>
      <c r="L319" s="7">
        <f>IFERROR(VLOOKUP(BASE_CONCILI12[[#This Row],[CÓD. 
SAIB]],BASE_CONTAG[[LAVRE]:[CONTAGEM FINAL]],7,0),0)</f>
        <v>0</v>
      </c>
      <c r="M319" s="7">
        <f>IFERROR(SUM(BASE_CONCILI12[[#This Row],[30/jun]]*BASE_CONCILI12[[#This Row],[CUSTO MP (UN)]]),0)</f>
        <v>0</v>
      </c>
      <c r="N319" s="7" t="str">
        <f>IFERROR(VLOOKUP(BASE_CONCILI12[[#This Row],[CÓD. 
SAIB]],BASE_CONTAG[],5,0),"")</f>
        <v/>
      </c>
      <c r="O319" s="7" t="e">
        <f>SUMIF(SISTEMA!#REF!,BASE_CONCILI12[[#This Row],[CÓD. 
SAIB]],SISTEMA!#REF!)</f>
        <v>#REF!</v>
      </c>
      <c r="P319" s="30">
        <f>IFERROR(SUM(BASE_CONCILI12[[#This Row],[SISTEMA]]*BASE_CONCILI12[[#This Row],[CUSTO MP (UN)]]),0)</f>
        <v>0</v>
      </c>
      <c r="Q319" s="46" t="str">
        <f>IFERROR(VLOOKUP(BASE_CONCILI12[[#This Row],[CÓD. 
SAIB]],BASE_DIFERENÇA[],4,0),"0")</f>
        <v>0</v>
      </c>
      <c r="R319" s="75" t="e">
        <f>BASE_CONCILI12[[#This Row],[30/jun]]-BASE_CONCILI12[[#This Row],[SISTEMA]]</f>
        <v>#REF!</v>
      </c>
      <c r="S319" s="47" t="str">
        <f>IFERROR(BASE_CONCILI12[[#This Row],[DIFERENÇA ANTERIOR]]-BASE_CONCILI12[[#This Row],[DIFERENÇA ATUAL]],"-")</f>
        <v>-</v>
      </c>
      <c r="T319" s="48" t="e">
        <f>VLOOKUP(BASE_CONCILI12[[#This Row],[CÓD. 
SAIB]],CUSTO!#REF!,3,0)</f>
        <v>#REF!</v>
      </c>
      <c r="U319" s="48">
        <f>IFERROR(SUM(BASE_CONCILI12[[#This Row],[DIFERENÇA ATUAL]]*BASE_CONCILI12[[#This Row],[CUSTO MP (UN)]]),0)</f>
        <v>0</v>
      </c>
      <c r="V319" s="87" t="str">
        <f>IFERROR(BASE_CONCILI12[[#This Row],[30/jun]]/BASE_CONCILI12[[#This Row],[SISTEMA]],"")</f>
        <v/>
      </c>
      <c r="W319" s="51" t="str">
        <f>IFERROR(BASE_CONCILI12[[#This Row],[DIFERENÇA MÊS]]*BASE_CONCILI12[[#This Row],[CUSTO MP (UN)]],"-")</f>
        <v>-</v>
      </c>
      <c r="X319" s="49" t="s">
        <v>532</v>
      </c>
    </row>
    <row r="320" spans="1:24" x14ac:dyDescent="0.25">
      <c r="A320" s="72">
        <v>30745</v>
      </c>
      <c r="B320" s="72"/>
      <c r="C320" s="2" t="s">
        <v>66</v>
      </c>
      <c r="D320" s="37" t="s">
        <v>109</v>
      </c>
      <c r="E320" s="26" t="e">
        <f>VLOOKUP(BASE_CONCILI12[[#This Row],[CÓD. 
SAIB]],CONT_ANTE!A:D,4,0)</f>
        <v>#N/A</v>
      </c>
      <c r="F320" s="26" t="e">
        <f>SUMIF(#REF!,BASE_CONCILI12[[#This Row],[CÓD. 
SAIB]],#REF!)</f>
        <v>#REF!</v>
      </c>
      <c r="G320" s="26" t="e">
        <f>SUMIF(#REF!,BASE_CONCILI12[[#This Row],[CÓD. 
SAIB]],#REF!)</f>
        <v>#REF!</v>
      </c>
      <c r="H320" s="26" t="e">
        <f>BASE_CONCILI12[[#This Row],[CONSUMO REAL]]-BASE_CONCILI12[[#This Row],[CONSUMO TEORICO]]</f>
        <v>#REF!</v>
      </c>
      <c r="I320" s="26" t="e">
        <f>SUMIF(#REF!,BASE_CONCILI12[[#This Row],[CÓD. 
SAIB]],#REF!)</f>
        <v>#REF!</v>
      </c>
      <c r="J320" s="26" t="e">
        <f>SUMIF(#REF!,BASE_CONCILI12[[#This Row],[CÓD. 
SAIB]],#REF!)</f>
        <v>#REF!</v>
      </c>
      <c r="K320" s="26" t="e">
        <f>BASE_CONCILI12[[#This Row],[30/mai]]+BASE_CONCILI12[[#This Row],[RECEBIMENTO]]-BASE_CONCILI12[[#This Row],[TRANSFERÊNCIA]]-BASE_CONCILI12[[#This Row],[CONSUMO REAL]]</f>
        <v>#N/A</v>
      </c>
      <c r="L320" s="7">
        <f>IFERROR(VLOOKUP(BASE_CONCILI12[[#This Row],[CÓD. 
SAIB]],BASE_CONTAG[[LAVRE]:[CONTAGEM FINAL]],7,0),0)</f>
        <v>0</v>
      </c>
      <c r="M320" s="7">
        <f>IFERROR(SUM(BASE_CONCILI12[[#This Row],[30/jun]]*BASE_CONCILI12[[#This Row],[CUSTO MP (UN)]]),0)</f>
        <v>0</v>
      </c>
      <c r="N320" s="7" t="str">
        <f>IFERROR(VLOOKUP(BASE_CONCILI12[[#This Row],[CÓD. 
SAIB]],BASE_CONTAG[],5,0),"")</f>
        <v/>
      </c>
      <c r="O320" s="7" t="e">
        <f>SUMIF(SISTEMA!#REF!,BASE_CONCILI12[[#This Row],[CÓD. 
SAIB]],SISTEMA!#REF!)</f>
        <v>#REF!</v>
      </c>
      <c r="P320" s="30">
        <f>IFERROR(SUM(BASE_CONCILI12[[#This Row],[SISTEMA]]*BASE_CONCILI12[[#This Row],[CUSTO MP (UN)]]),0)</f>
        <v>0</v>
      </c>
      <c r="Q320" s="46" t="str">
        <f>IFERROR(VLOOKUP(BASE_CONCILI12[[#This Row],[CÓD. 
SAIB]],BASE_DIFERENÇA[],4,0),"0")</f>
        <v>0</v>
      </c>
      <c r="R320" s="75" t="e">
        <f>BASE_CONCILI12[[#This Row],[30/jun]]-BASE_CONCILI12[[#This Row],[SISTEMA]]</f>
        <v>#REF!</v>
      </c>
      <c r="S320" s="47" t="str">
        <f>IFERROR(BASE_CONCILI12[[#This Row],[DIFERENÇA ANTERIOR]]-BASE_CONCILI12[[#This Row],[DIFERENÇA ATUAL]],"-")</f>
        <v>-</v>
      </c>
      <c r="T320" s="48" t="e">
        <f>VLOOKUP(BASE_CONCILI12[[#This Row],[CÓD. 
SAIB]],CUSTO!#REF!,3,0)</f>
        <v>#REF!</v>
      </c>
      <c r="U320" s="48">
        <f>IFERROR(SUM(BASE_CONCILI12[[#This Row],[DIFERENÇA ATUAL]]*BASE_CONCILI12[[#This Row],[CUSTO MP (UN)]]),0)</f>
        <v>0</v>
      </c>
      <c r="V320" s="87" t="str">
        <f>IFERROR(BASE_CONCILI12[[#This Row],[30/jun]]/BASE_CONCILI12[[#This Row],[SISTEMA]],"")</f>
        <v/>
      </c>
      <c r="W320" s="51" t="str">
        <f>IFERROR(BASE_CONCILI12[[#This Row],[DIFERENÇA MÊS]]*BASE_CONCILI12[[#This Row],[CUSTO MP (UN)]],"-")</f>
        <v>-</v>
      </c>
      <c r="X320" s="49" t="s">
        <v>532</v>
      </c>
    </row>
    <row r="321" spans="1:24" x14ac:dyDescent="0.25">
      <c r="A321" s="72">
        <v>30407</v>
      </c>
      <c r="B321" s="72"/>
      <c r="C321" s="2" t="s">
        <v>64</v>
      </c>
      <c r="D321" s="37" t="s">
        <v>109</v>
      </c>
      <c r="E321" s="26" t="e">
        <f>VLOOKUP(BASE_CONCILI12[[#This Row],[CÓD. 
SAIB]],CONT_ANTE!A:D,4,0)</f>
        <v>#N/A</v>
      </c>
      <c r="F321" s="26" t="e">
        <f>SUMIF(#REF!,BASE_CONCILI12[[#This Row],[CÓD. 
SAIB]],#REF!)</f>
        <v>#REF!</v>
      </c>
      <c r="G321" s="26" t="e">
        <f>SUMIF(#REF!,BASE_CONCILI12[[#This Row],[CÓD. 
SAIB]],#REF!)</f>
        <v>#REF!</v>
      </c>
      <c r="H321" s="26" t="e">
        <f>BASE_CONCILI12[[#This Row],[CONSUMO REAL]]-BASE_CONCILI12[[#This Row],[CONSUMO TEORICO]]</f>
        <v>#REF!</v>
      </c>
      <c r="I321" s="26" t="e">
        <f>SUMIF(#REF!,BASE_CONCILI12[[#This Row],[CÓD. 
SAIB]],#REF!)</f>
        <v>#REF!</v>
      </c>
      <c r="J321" s="26" t="e">
        <f>SUMIF(#REF!,BASE_CONCILI12[[#This Row],[CÓD. 
SAIB]],#REF!)</f>
        <v>#REF!</v>
      </c>
      <c r="K321" s="26" t="e">
        <f>BASE_CONCILI12[[#This Row],[30/mai]]+BASE_CONCILI12[[#This Row],[RECEBIMENTO]]-BASE_CONCILI12[[#This Row],[TRANSFERÊNCIA]]-BASE_CONCILI12[[#This Row],[CONSUMO REAL]]</f>
        <v>#N/A</v>
      </c>
      <c r="L321" s="7">
        <f>IFERROR(VLOOKUP(BASE_CONCILI12[[#This Row],[CÓD. 
SAIB]],BASE_CONTAG[[LAVRE]:[CONTAGEM FINAL]],7,0),0)</f>
        <v>0</v>
      </c>
      <c r="M321" s="7">
        <f>IFERROR(SUM(BASE_CONCILI12[[#This Row],[30/jun]]*BASE_CONCILI12[[#This Row],[CUSTO MP (UN)]]),0)</f>
        <v>0</v>
      </c>
      <c r="N321" s="7" t="str">
        <f>IFERROR(VLOOKUP(BASE_CONCILI12[[#This Row],[CÓD. 
SAIB]],BASE_CONTAG[],5,0),"")</f>
        <v/>
      </c>
      <c r="O321" s="7" t="e">
        <f>SUMIF(SISTEMA!#REF!,BASE_CONCILI12[[#This Row],[CÓD. 
SAIB]],SISTEMA!#REF!)</f>
        <v>#REF!</v>
      </c>
      <c r="P321" s="30">
        <f>IFERROR(SUM(BASE_CONCILI12[[#This Row],[SISTEMA]]*BASE_CONCILI12[[#This Row],[CUSTO MP (UN)]]),0)</f>
        <v>0</v>
      </c>
      <c r="Q321" s="46" t="str">
        <f>IFERROR(VLOOKUP(BASE_CONCILI12[[#This Row],[CÓD. 
SAIB]],BASE_DIFERENÇA[],4,0),"0")</f>
        <v>0</v>
      </c>
      <c r="R321" s="75" t="e">
        <f>BASE_CONCILI12[[#This Row],[30/jun]]-BASE_CONCILI12[[#This Row],[SISTEMA]]</f>
        <v>#REF!</v>
      </c>
      <c r="S321" s="47" t="str">
        <f>IFERROR(BASE_CONCILI12[[#This Row],[DIFERENÇA ANTERIOR]]-BASE_CONCILI12[[#This Row],[DIFERENÇA ATUAL]],"-")</f>
        <v>-</v>
      </c>
      <c r="T321" s="48" t="e">
        <f>VLOOKUP(BASE_CONCILI12[[#This Row],[CÓD. 
SAIB]],CUSTO!#REF!,3,0)</f>
        <v>#REF!</v>
      </c>
      <c r="U321" s="48">
        <f>IFERROR(SUM(BASE_CONCILI12[[#This Row],[DIFERENÇA ATUAL]]*BASE_CONCILI12[[#This Row],[CUSTO MP (UN)]]),0)</f>
        <v>0</v>
      </c>
      <c r="V321" s="87" t="str">
        <f>IFERROR(BASE_CONCILI12[[#This Row],[30/jun]]/BASE_CONCILI12[[#This Row],[SISTEMA]],"")</f>
        <v/>
      </c>
      <c r="W321" s="51" t="str">
        <f>IFERROR(BASE_CONCILI12[[#This Row],[DIFERENÇA MÊS]]*BASE_CONCILI12[[#This Row],[CUSTO MP (UN)]],"-")</f>
        <v>-</v>
      </c>
      <c r="X321" s="49" t="s">
        <v>490</v>
      </c>
    </row>
    <row r="322" spans="1:24" x14ac:dyDescent="0.25">
      <c r="A322" s="73">
        <v>31585</v>
      </c>
      <c r="B322" s="73"/>
      <c r="C322" s="42" t="s">
        <v>193</v>
      </c>
      <c r="D322" s="41" t="s">
        <v>109</v>
      </c>
      <c r="E322" s="26" t="e">
        <f>VLOOKUP(BASE_CONCILI12[[#This Row],[CÓD. 
SAIB]],CONT_ANTE!A:D,4,0)</f>
        <v>#N/A</v>
      </c>
      <c r="F322" s="26" t="e">
        <f>SUMIF(#REF!,BASE_CONCILI12[[#This Row],[CÓD. 
SAIB]],#REF!)</f>
        <v>#REF!</v>
      </c>
      <c r="G322" s="26" t="e">
        <f>SUMIF(#REF!,BASE_CONCILI12[[#This Row],[CÓD. 
SAIB]],#REF!)</f>
        <v>#REF!</v>
      </c>
      <c r="H322" s="26" t="e">
        <f>BASE_CONCILI12[[#This Row],[CONSUMO REAL]]-BASE_CONCILI12[[#This Row],[CONSUMO TEORICO]]</f>
        <v>#REF!</v>
      </c>
      <c r="I322" s="26" t="e">
        <f>SUMIF(#REF!,BASE_CONCILI12[[#This Row],[CÓD. 
SAIB]],#REF!)</f>
        <v>#REF!</v>
      </c>
      <c r="J322" s="26" t="e">
        <f>SUMIF(#REF!,BASE_CONCILI12[[#This Row],[CÓD. 
SAIB]],#REF!)</f>
        <v>#REF!</v>
      </c>
      <c r="K322" s="26" t="e">
        <f>BASE_CONCILI12[[#This Row],[30/mai]]+BASE_CONCILI12[[#This Row],[RECEBIMENTO]]-BASE_CONCILI12[[#This Row],[TRANSFERÊNCIA]]-BASE_CONCILI12[[#This Row],[CONSUMO REAL]]</f>
        <v>#N/A</v>
      </c>
      <c r="L322" s="7">
        <f>IFERROR(VLOOKUP(BASE_CONCILI12[[#This Row],[CÓD. 
SAIB]],BASE_CONTAG[[LAVRE]:[CONTAGEM FINAL]],7,0),0)</f>
        <v>0</v>
      </c>
      <c r="M322" s="7">
        <f>IFERROR(SUM(BASE_CONCILI12[[#This Row],[30/jun]]*BASE_CONCILI12[[#This Row],[CUSTO MP (UN)]]),0)</f>
        <v>0</v>
      </c>
      <c r="N322" s="7" t="str">
        <f>IFERROR(VLOOKUP(BASE_CONCILI12[[#This Row],[CÓD. 
SAIB]],BASE_CONTAG[],5,0),"")</f>
        <v/>
      </c>
      <c r="O322" s="7" t="e">
        <f>SUMIF(SISTEMA!#REF!,BASE_CONCILI12[[#This Row],[CÓD. 
SAIB]],SISTEMA!#REF!)</f>
        <v>#REF!</v>
      </c>
      <c r="P322" s="30">
        <f>IFERROR(SUM(BASE_CONCILI12[[#This Row],[SISTEMA]]*BASE_CONCILI12[[#This Row],[CUSTO MP (UN)]]),0)</f>
        <v>0</v>
      </c>
      <c r="Q322" s="46" t="str">
        <f>IFERROR(VLOOKUP(BASE_CONCILI12[[#This Row],[CÓD. 
SAIB]],BASE_DIFERENÇA[],4,0),"0")</f>
        <v>0</v>
      </c>
      <c r="R322" s="75" t="e">
        <f>BASE_CONCILI12[[#This Row],[30/jun]]-BASE_CONCILI12[[#This Row],[SISTEMA]]</f>
        <v>#REF!</v>
      </c>
      <c r="S322" s="47" t="str">
        <f>IFERROR(BASE_CONCILI12[[#This Row],[DIFERENÇA ANTERIOR]]-BASE_CONCILI12[[#This Row],[DIFERENÇA ATUAL]],"-")</f>
        <v>-</v>
      </c>
      <c r="T322" s="48" t="e">
        <f>VLOOKUP(BASE_CONCILI12[[#This Row],[CÓD. 
SAIB]],CUSTO!#REF!,3,0)</f>
        <v>#REF!</v>
      </c>
      <c r="U322" s="48">
        <f>IFERROR(SUM(BASE_CONCILI12[[#This Row],[DIFERENÇA ATUAL]]*BASE_CONCILI12[[#This Row],[CUSTO MP (UN)]]),0)</f>
        <v>0</v>
      </c>
      <c r="V322" s="87" t="str">
        <f>IFERROR(BASE_CONCILI12[[#This Row],[30/jun]]/BASE_CONCILI12[[#This Row],[SISTEMA]],"")</f>
        <v/>
      </c>
      <c r="W322" s="51" t="str">
        <f>IFERROR(BASE_CONCILI12[[#This Row],[DIFERENÇA MÊS]]*BASE_CONCILI12[[#This Row],[CUSTO MP (UN)]],"-")</f>
        <v>-</v>
      </c>
      <c r="X322" s="49" t="s">
        <v>509</v>
      </c>
    </row>
    <row r="323" spans="1:24" x14ac:dyDescent="0.25">
      <c r="A323" s="73">
        <v>31555</v>
      </c>
      <c r="B323" s="73"/>
      <c r="C323" s="42" t="s">
        <v>194</v>
      </c>
      <c r="D323" s="41" t="s">
        <v>109</v>
      </c>
      <c r="E323" s="26" t="e">
        <f>VLOOKUP(BASE_CONCILI12[[#This Row],[CÓD. 
SAIB]],CONT_ANTE!A:D,4,0)</f>
        <v>#N/A</v>
      </c>
      <c r="F323" s="26" t="e">
        <f>SUMIF(#REF!,BASE_CONCILI12[[#This Row],[CÓD. 
SAIB]],#REF!)</f>
        <v>#REF!</v>
      </c>
      <c r="G323" s="26" t="e">
        <f>SUMIF(#REF!,BASE_CONCILI12[[#This Row],[CÓD. 
SAIB]],#REF!)</f>
        <v>#REF!</v>
      </c>
      <c r="H323" s="26" t="e">
        <f>BASE_CONCILI12[[#This Row],[CONSUMO REAL]]-BASE_CONCILI12[[#This Row],[CONSUMO TEORICO]]</f>
        <v>#REF!</v>
      </c>
      <c r="I323" s="26" t="e">
        <f>SUMIF(#REF!,BASE_CONCILI12[[#This Row],[CÓD. 
SAIB]],#REF!)</f>
        <v>#REF!</v>
      </c>
      <c r="J323" s="26" t="e">
        <f>SUMIF(#REF!,BASE_CONCILI12[[#This Row],[CÓD. 
SAIB]],#REF!)</f>
        <v>#REF!</v>
      </c>
      <c r="K323" s="26" t="e">
        <f>BASE_CONCILI12[[#This Row],[30/mai]]+BASE_CONCILI12[[#This Row],[RECEBIMENTO]]-BASE_CONCILI12[[#This Row],[TRANSFERÊNCIA]]-BASE_CONCILI12[[#This Row],[CONSUMO REAL]]</f>
        <v>#N/A</v>
      </c>
      <c r="L323" s="7">
        <f>IFERROR(VLOOKUP(BASE_CONCILI12[[#This Row],[CÓD. 
SAIB]],BASE_CONTAG[[LAVRE]:[CONTAGEM FINAL]],7,0),0)</f>
        <v>0</v>
      </c>
      <c r="M323" s="7">
        <f>IFERROR(SUM(BASE_CONCILI12[[#This Row],[30/jun]]*BASE_CONCILI12[[#This Row],[CUSTO MP (UN)]]),0)</f>
        <v>0</v>
      </c>
      <c r="N323" s="7" t="str">
        <f>IFERROR(VLOOKUP(BASE_CONCILI12[[#This Row],[CÓD. 
SAIB]],BASE_CONTAG[],5,0),"")</f>
        <v/>
      </c>
      <c r="O323" s="7" t="e">
        <f>SUMIF(SISTEMA!#REF!,BASE_CONCILI12[[#This Row],[CÓD. 
SAIB]],SISTEMA!#REF!)</f>
        <v>#REF!</v>
      </c>
      <c r="P323" s="30">
        <f>IFERROR(SUM(BASE_CONCILI12[[#This Row],[SISTEMA]]*BASE_CONCILI12[[#This Row],[CUSTO MP (UN)]]),0)</f>
        <v>0</v>
      </c>
      <c r="Q323" s="46" t="str">
        <f>IFERROR(VLOOKUP(BASE_CONCILI12[[#This Row],[CÓD. 
SAIB]],BASE_DIFERENÇA[],4,0),"0")</f>
        <v>0</v>
      </c>
      <c r="R323" s="75" t="e">
        <f>BASE_CONCILI12[[#This Row],[30/jun]]-BASE_CONCILI12[[#This Row],[SISTEMA]]</f>
        <v>#REF!</v>
      </c>
      <c r="S323" s="47" t="str">
        <f>IFERROR(BASE_CONCILI12[[#This Row],[DIFERENÇA ANTERIOR]]-BASE_CONCILI12[[#This Row],[DIFERENÇA ATUAL]],"-")</f>
        <v>-</v>
      </c>
      <c r="T323" s="48" t="e">
        <f>VLOOKUP(BASE_CONCILI12[[#This Row],[CÓD. 
SAIB]],CUSTO!#REF!,3,0)</f>
        <v>#REF!</v>
      </c>
      <c r="U323" s="48">
        <f>IFERROR(SUM(BASE_CONCILI12[[#This Row],[DIFERENÇA ATUAL]]*BASE_CONCILI12[[#This Row],[CUSTO MP (UN)]]),0)</f>
        <v>0</v>
      </c>
      <c r="V323" s="87" t="str">
        <f>IFERROR(BASE_CONCILI12[[#This Row],[30/jun]]/BASE_CONCILI12[[#This Row],[SISTEMA]],"")</f>
        <v/>
      </c>
      <c r="W323" s="51" t="str">
        <f>IFERROR(BASE_CONCILI12[[#This Row],[DIFERENÇA MÊS]]*BASE_CONCILI12[[#This Row],[CUSTO MP (UN)]],"-")</f>
        <v>-</v>
      </c>
      <c r="X323" s="49" t="s">
        <v>490</v>
      </c>
    </row>
    <row r="324" spans="1:24" x14ac:dyDescent="0.25">
      <c r="A324" s="73">
        <v>31433</v>
      </c>
      <c r="B324" s="73"/>
      <c r="C324" s="42" t="s">
        <v>195</v>
      </c>
      <c r="D324" s="41" t="s">
        <v>109</v>
      </c>
      <c r="E324" s="26" t="e">
        <f>VLOOKUP(BASE_CONCILI12[[#This Row],[CÓD. 
SAIB]],CONT_ANTE!A:D,4,0)</f>
        <v>#N/A</v>
      </c>
      <c r="F324" s="26" t="e">
        <f>SUMIF(#REF!,BASE_CONCILI12[[#This Row],[CÓD. 
SAIB]],#REF!)</f>
        <v>#REF!</v>
      </c>
      <c r="G324" s="26" t="e">
        <f>SUMIF(#REF!,BASE_CONCILI12[[#This Row],[CÓD. 
SAIB]],#REF!)</f>
        <v>#REF!</v>
      </c>
      <c r="H324" s="26" t="e">
        <f>BASE_CONCILI12[[#This Row],[CONSUMO REAL]]-BASE_CONCILI12[[#This Row],[CONSUMO TEORICO]]</f>
        <v>#REF!</v>
      </c>
      <c r="I324" s="26" t="e">
        <f>SUMIF(#REF!,BASE_CONCILI12[[#This Row],[CÓD. 
SAIB]],#REF!)</f>
        <v>#REF!</v>
      </c>
      <c r="J324" s="26" t="e">
        <f>SUMIF(#REF!,BASE_CONCILI12[[#This Row],[CÓD. 
SAIB]],#REF!)</f>
        <v>#REF!</v>
      </c>
      <c r="K324" s="26" t="e">
        <f>BASE_CONCILI12[[#This Row],[30/mai]]+BASE_CONCILI12[[#This Row],[RECEBIMENTO]]-BASE_CONCILI12[[#This Row],[TRANSFERÊNCIA]]-BASE_CONCILI12[[#This Row],[CONSUMO REAL]]</f>
        <v>#N/A</v>
      </c>
      <c r="L324" s="7">
        <f>IFERROR(VLOOKUP(BASE_CONCILI12[[#This Row],[CÓD. 
SAIB]],BASE_CONTAG[[LAVRE]:[CONTAGEM FINAL]],7,0),0)</f>
        <v>0</v>
      </c>
      <c r="M324" s="7">
        <f>IFERROR(SUM(BASE_CONCILI12[[#This Row],[30/jun]]*BASE_CONCILI12[[#This Row],[CUSTO MP (UN)]]),0)</f>
        <v>0</v>
      </c>
      <c r="N324" s="7" t="str">
        <f>IFERROR(VLOOKUP(BASE_CONCILI12[[#This Row],[CÓD. 
SAIB]],BASE_CONTAG[],5,0),"")</f>
        <v/>
      </c>
      <c r="O324" s="7" t="e">
        <f>SUMIF(SISTEMA!#REF!,BASE_CONCILI12[[#This Row],[CÓD. 
SAIB]],SISTEMA!#REF!)</f>
        <v>#REF!</v>
      </c>
      <c r="P324" s="30">
        <f>IFERROR(SUM(BASE_CONCILI12[[#This Row],[SISTEMA]]*BASE_CONCILI12[[#This Row],[CUSTO MP (UN)]]),0)</f>
        <v>0</v>
      </c>
      <c r="Q324" s="46" t="str">
        <f>IFERROR(VLOOKUP(BASE_CONCILI12[[#This Row],[CÓD. 
SAIB]],BASE_DIFERENÇA[],4,0),"0")</f>
        <v>0</v>
      </c>
      <c r="R324" s="75" t="e">
        <f>BASE_CONCILI12[[#This Row],[30/jun]]-BASE_CONCILI12[[#This Row],[SISTEMA]]</f>
        <v>#REF!</v>
      </c>
      <c r="S324" s="47" t="str">
        <f>IFERROR(BASE_CONCILI12[[#This Row],[DIFERENÇA ANTERIOR]]-BASE_CONCILI12[[#This Row],[DIFERENÇA ATUAL]],"-")</f>
        <v>-</v>
      </c>
      <c r="T324" s="48" t="e">
        <f>VLOOKUP(BASE_CONCILI12[[#This Row],[CÓD. 
SAIB]],CUSTO!#REF!,3,0)</f>
        <v>#REF!</v>
      </c>
      <c r="U324" s="48">
        <f>IFERROR(SUM(BASE_CONCILI12[[#This Row],[DIFERENÇA ATUAL]]*BASE_CONCILI12[[#This Row],[CUSTO MP (UN)]]),0)</f>
        <v>0</v>
      </c>
      <c r="V324" s="87" t="str">
        <f>IFERROR(BASE_CONCILI12[[#This Row],[30/jun]]/BASE_CONCILI12[[#This Row],[SISTEMA]],"")</f>
        <v/>
      </c>
      <c r="W324" s="51" t="str">
        <f>IFERROR(BASE_CONCILI12[[#This Row],[DIFERENÇA MÊS]]*BASE_CONCILI12[[#This Row],[CUSTO MP (UN)]],"-")</f>
        <v>-</v>
      </c>
      <c r="X324" s="49" t="s">
        <v>490</v>
      </c>
    </row>
    <row r="325" spans="1:24" x14ac:dyDescent="0.25">
      <c r="A325" s="73">
        <v>31436</v>
      </c>
      <c r="B325" s="73"/>
      <c r="C325" s="42" t="s">
        <v>196</v>
      </c>
      <c r="D325" s="41" t="s">
        <v>109</v>
      </c>
      <c r="E325" s="26" t="e">
        <f>VLOOKUP(BASE_CONCILI12[[#This Row],[CÓD. 
SAIB]],CONT_ANTE!A:D,4,0)</f>
        <v>#N/A</v>
      </c>
      <c r="F325" s="26" t="e">
        <f>SUMIF(#REF!,BASE_CONCILI12[[#This Row],[CÓD. 
SAIB]],#REF!)</f>
        <v>#REF!</v>
      </c>
      <c r="G325" s="26" t="e">
        <f>SUMIF(#REF!,BASE_CONCILI12[[#This Row],[CÓD. 
SAIB]],#REF!)</f>
        <v>#REF!</v>
      </c>
      <c r="H325" s="26" t="e">
        <f>BASE_CONCILI12[[#This Row],[CONSUMO REAL]]-BASE_CONCILI12[[#This Row],[CONSUMO TEORICO]]</f>
        <v>#REF!</v>
      </c>
      <c r="I325" s="26" t="e">
        <f>SUMIF(#REF!,BASE_CONCILI12[[#This Row],[CÓD. 
SAIB]],#REF!)</f>
        <v>#REF!</v>
      </c>
      <c r="J325" s="26" t="e">
        <f>SUMIF(#REF!,BASE_CONCILI12[[#This Row],[CÓD. 
SAIB]],#REF!)</f>
        <v>#REF!</v>
      </c>
      <c r="K325" s="26" t="e">
        <f>BASE_CONCILI12[[#This Row],[30/mai]]+BASE_CONCILI12[[#This Row],[RECEBIMENTO]]-BASE_CONCILI12[[#This Row],[TRANSFERÊNCIA]]-BASE_CONCILI12[[#This Row],[CONSUMO REAL]]</f>
        <v>#N/A</v>
      </c>
      <c r="L325" s="7">
        <f>IFERROR(VLOOKUP(BASE_CONCILI12[[#This Row],[CÓD. 
SAIB]],BASE_CONTAG[[LAVRE]:[CONTAGEM FINAL]],7,0),0)</f>
        <v>0</v>
      </c>
      <c r="M325" s="7">
        <f>IFERROR(SUM(BASE_CONCILI12[[#This Row],[30/jun]]*BASE_CONCILI12[[#This Row],[CUSTO MP (UN)]]),0)</f>
        <v>0</v>
      </c>
      <c r="N325" s="7" t="str">
        <f>IFERROR(VLOOKUP(BASE_CONCILI12[[#This Row],[CÓD. 
SAIB]],BASE_CONTAG[],5,0),"")</f>
        <v/>
      </c>
      <c r="O325" s="7" t="e">
        <f>SUMIF(SISTEMA!#REF!,BASE_CONCILI12[[#This Row],[CÓD. 
SAIB]],SISTEMA!#REF!)</f>
        <v>#REF!</v>
      </c>
      <c r="P325" s="30">
        <f>IFERROR(SUM(BASE_CONCILI12[[#This Row],[SISTEMA]]*BASE_CONCILI12[[#This Row],[CUSTO MP (UN)]]),0)</f>
        <v>0</v>
      </c>
      <c r="Q325" s="46" t="str">
        <f>IFERROR(VLOOKUP(BASE_CONCILI12[[#This Row],[CÓD. 
SAIB]],BASE_DIFERENÇA[],4,0),"0")</f>
        <v>0</v>
      </c>
      <c r="R325" s="75" t="e">
        <f>BASE_CONCILI12[[#This Row],[30/jun]]-BASE_CONCILI12[[#This Row],[SISTEMA]]</f>
        <v>#REF!</v>
      </c>
      <c r="S325" s="47" t="str">
        <f>IFERROR(BASE_CONCILI12[[#This Row],[DIFERENÇA ANTERIOR]]-BASE_CONCILI12[[#This Row],[DIFERENÇA ATUAL]],"-")</f>
        <v>-</v>
      </c>
      <c r="T325" s="48" t="e">
        <f>VLOOKUP(BASE_CONCILI12[[#This Row],[CÓD. 
SAIB]],CUSTO!#REF!,3,0)</f>
        <v>#REF!</v>
      </c>
      <c r="U325" s="48">
        <f>IFERROR(SUM(BASE_CONCILI12[[#This Row],[DIFERENÇA ATUAL]]*BASE_CONCILI12[[#This Row],[CUSTO MP (UN)]]),0)</f>
        <v>0</v>
      </c>
      <c r="V325" s="87" t="str">
        <f>IFERROR(BASE_CONCILI12[[#This Row],[30/jun]]/BASE_CONCILI12[[#This Row],[SISTEMA]],"")</f>
        <v/>
      </c>
      <c r="W325" s="51" t="str">
        <f>IFERROR(BASE_CONCILI12[[#This Row],[DIFERENÇA MÊS]]*BASE_CONCILI12[[#This Row],[CUSTO MP (UN)]],"-")</f>
        <v>-</v>
      </c>
      <c r="X325" s="126" t="s">
        <v>490</v>
      </c>
    </row>
    <row r="326" spans="1:24" x14ac:dyDescent="0.25">
      <c r="A326" s="73">
        <v>31438</v>
      </c>
      <c r="B326" s="73"/>
      <c r="C326" s="42" t="s">
        <v>197</v>
      </c>
      <c r="D326" s="41" t="s">
        <v>109</v>
      </c>
      <c r="E326" s="26" t="e">
        <f>VLOOKUP(BASE_CONCILI12[[#This Row],[CÓD. 
SAIB]],CONT_ANTE!A:D,4,0)</f>
        <v>#N/A</v>
      </c>
      <c r="F326" s="26" t="e">
        <f>SUMIF(#REF!,BASE_CONCILI12[[#This Row],[CÓD. 
SAIB]],#REF!)</f>
        <v>#REF!</v>
      </c>
      <c r="G326" s="26" t="e">
        <f>SUMIF(#REF!,BASE_CONCILI12[[#This Row],[CÓD. 
SAIB]],#REF!)</f>
        <v>#REF!</v>
      </c>
      <c r="H326" s="26" t="e">
        <f>BASE_CONCILI12[[#This Row],[CONSUMO REAL]]-BASE_CONCILI12[[#This Row],[CONSUMO TEORICO]]</f>
        <v>#REF!</v>
      </c>
      <c r="I326" s="26" t="e">
        <f>SUMIF(#REF!,BASE_CONCILI12[[#This Row],[CÓD. 
SAIB]],#REF!)</f>
        <v>#REF!</v>
      </c>
      <c r="J326" s="26" t="e">
        <f>SUMIF(#REF!,BASE_CONCILI12[[#This Row],[CÓD. 
SAIB]],#REF!)</f>
        <v>#REF!</v>
      </c>
      <c r="K326" s="26" t="e">
        <f>BASE_CONCILI12[[#This Row],[30/mai]]+BASE_CONCILI12[[#This Row],[RECEBIMENTO]]-BASE_CONCILI12[[#This Row],[TRANSFERÊNCIA]]-BASE_CONCILI12[[#This Row],[CONSUMO REAL]]</f>
        <v>#N/A</v>
      </c>
      <c r="L326" s="7">
        <f>IFERROR(VLOOKUP(BASE_CONCILI12[[#This Row],[CÓD. 
SAIB]],BASE_CONTAG[[LAVRE]:[CONTAGEM FINAL]],7,0),0)</f>
        <v>0</v>
      </c>
      <c r="M326" s="7">
        <f>IFERROR(SUM(BASE_CONCILI12[[#This Row],[30/jun]]*BASE_CONCILI12[[#This Row],[CUSTO MP (UN)]]),0)</f>
        <v>0</v>
      </c>
      <c r="N326" s="7" t="str">
        <f>IFERROR(VLOOKUP(BASE_CONCILI12[[#This Row],[CÓD. 
SAIB]],BASE_CONTAG[],5,0),"")</f>
        <v/>
      </c>
      <c r="O326" s="7" t="e">
        <f>SUMIF(SISTEMA!#REF!,BASE_CONCILI12[[#This Row],[CÓD. 
SAIB]],SISTEMA!#REF!)</f>
        <v>#REF!</v>
      </c>
      <c r="P326" s="7">
        <f>IFERROR(SUM(BASE_CONCILI12[[#This Row],[SISTEMA]]*BASE_CONCILI12[[#This Row],[CUSTO MP (UN)]]),0)</f>
        <v>0</v>
      </c>
      <c r="Q326" s="26" t="str">
        <f>IFERROR(VLOOKUP(BASE_CONCILI12[[#This Row],[CÓD. 
SAIB]],BASE_DIFERENÇA[],4,0),"0")</f>
        <v>0</v>
      </c>
      <c r="R326" s="75" t="e">
        <f>BASE_CONCILI12[[#This Row],[30/jun]]-BASE_CONCILI12[[#This Row],[SISTEMA]]</f>
        <v>#REF!</v>
      </c>
      <c r="S326" s="47" t="str">
        <f>IFERROR(BASE_CONCILI12[[#This Row],[DIFERENÇA ANTERIOR]]-BASE_CONCILI12[[#This Row],[DIFERENÇA ATUAL]],"-")</f>
        <v>-</v>
      </c>
      <c r="T326" s="48" t="e">
        <f>VLOOKUP(BASE_CONCILI12[[#This Row],[CÓD. 
SAIB]],CUSTO!#REF!,3,0)</f>
        <v>#REF!</v>
      </c>
      <c r="U326" s="51">
        <f>IFERROR(SUM(BASE_CONCILI12[[#This Row],[DIFERENÇA ATUAL]]*BASE_CONCILI12[[#This Row],[CUSTO MP (UN)]]),0)</f>
        <v>0</v>
      </c>
      <c r="V326" s="87" t="str">
        <f>IFERROR(BASE_CONCILI12[[#This Row],[30/jun]]/BASE_CONCILI12[[#This Row],[SISTEMA]],"")</f>
        <v/>
      </c>
      <c r="W326" s="52" t="str">
        <f>IFERROR(BASE_CONCILI12[[#This Row],[DIFERENÇA MÊS]]*BASE_CONCILI12[[#This Row],[CUSTO MP (UN)]],"-")</f>
        <v>-</v>
      </c>
      <c r="X326" s="49" t="s">
        <v>490</v>
      </c>
    </row>
    <row r="327" spans="1:24" x14ac:dyDescent="0.25">
      <c r="A327" s="73">
        <v>31439</v>
      </c>
      <c r="B327" s="73"/>
      <c r="C327" s="42" t="s">
        <v>198</v>
      </c>
      <c r="D327" s="41" t="s">
        <v>109</v>
      </c>
      <c r="E327" s="53" t="e">
        <f>VLOOKUP(BASE_CONCILI12[[#This Row],[CÓD. 
SAIB]],CONT_ANTE!A:D,4,0)</f>
        <v>#N/A</v>
      </c>
      <c r="F327" s="53" t="e">
        <f>SUMIF(#REF!,BASE_CONCILI12[[#This Row],[CÓD. 
SAIB]],#REF!)</f>
        <v>#REF!</v>
      </c>
      <c r="G327" s="53" t="e">
        <f>SUMIF(#REF!,BASE_CONCILI12[[#This Row],[CÓD. 
SAIB]],#REF!)</f>
        <v>#REF!</v>
      </c>
      <c r="H327" s="53" t="e">
        <f>BASE_CONCILI12[[#This Row],[CONSUMO REAL]]-BASE_CONCILI12[[#This Row],[CONSUMO TEORICO]]</f>
        <v>#REF!</v>
      </c>
      <c r="I327" s="53" t="e">
        <f>SUMIF(#REF!,BASE_CONCILI12[[#This Row],[CÓD. 
SAIB]],#REF!)</f>
        <v>#REF!</v>
      </c>
      <c r="J327" s="53" t="e">
        <f>SUMIF(#REF!,BASE_CONCILI12[[#This Row],[CÓD. 
SAIB]],#REF!)</f>
        <v>#REF!</v>
      </c>
      <c r="K327" s="53" t="e">
        <f>BASE_CONCILI12[[#This Row],[30/mai]]+BASE_CONCILI12[[#This Row],[RECEBIMENTO]]-BASE_CONCILI12[[#This Row],[TRANSFERÊNCIA]]-BASE_CONCILI12[[#This Row],[CONSUMO REAL]]</f>
        <v>#N/A</v>
      </c>
      <c r="L327" s="54">
        <f>IFERROR(VLOOKUP(BASE_CONCILI12[[#This Row],[CÓD. 
SAIB]],BASE_CONTAG[[LAVRE]:[CONTAGEM FINAL]],7,0),0)</f>
        <v>0</v>
      </c>
      <c r="M327" s="54">
        <f>IFERROR(SUM(BASE_CONCILI12[[#This Row],[30/jun]]*BASE_CONCILI12[[#This Row],[CUSTO MP (UN)]]),0)</f>
        <v>0</v>
      </c>
      <c r="N327" s="54" t="str">
        <f>IFERROR(VLOOKUP(BASE_CONCILI12[[#This Row],[CÓD. 
SAIB]],BASE_CONTAG[],5,0),"")</f>
        <v/>
      </c>
      <c r="O327" s="7" t="e">
        <f>SUMIF(SISTEMA!#REF!,BASE_CONCILI12[[#This Row],[CÓD. 
SAIB]],SISTEMA!#REF!)</f>
        <v>#REF!</v>
      </c>
      <c r="P327" s="56">
        <f>IFERROR(SUM(BASE_CONCILI12[[#This Row],[SISTEMA]]*BASE_CONCILI12[[#This Row],[CUSTO MP (UN)]]),0)</f>
        <v>0</v>
      </c>
      <c r="Q327" s="46" t="str">
        <f>IFERROR(VLOOKUP(BASE_CONCILI12[[#This Row],[CÓD. 
SAIB]],BASE_DIFERENÇA[],4,0),"0")</f>
        <v>0</v>
      </c>
      <c r="R327" s="76" t="e">
        <f>BASE_CONCILI12[[#This Row],[30/jun]]-BASE_CONCILI12[[#This Row],[SISTEMA]]</f>
        <v>#REF!</v>
      </c>
      <c r="S327" s="47" t="str">
        <f>IFERROR(BASE_CONCILI12[[#This Row],[DIFERENÇA ANTERIOR]]-BASE_CONCILI12[[#This Row],[DIFERENÇA ATUAL]],"-")</f>
        <v>-</v>
      </c>
      <c r="T327" s="48" t="e">
        <f>VLOOKUP(BASE_CONCILI12[[#This Row],[CÓD. 
SAIB]],CUSTO!#REF!,3,0)</f>
        <v>#REF!</v>
      </c>
      <c r="U327" s="57">
        <f>IFERROR(SUM(BASE_CONCILI12[[#This Row],[DIFERENÇA ATUAL]]*BASE_CONCILI12[[#This Row],[CUSTO MP (UN)]]),0)</f>
        <v>0</v>
      </c>
      <c r="V327" s="93" t="str">
        <f>IFERROR(BASE_CONCILI12[[#This Row],[30/jun]]/BASE_CONCILI12[[#This Row],[SISTEMA]],"")</f>
        <v/>
      </c>
      <c r="W327" s="51" t="str">
        <f>IFERROR(BASE_CONCILI12[[#This Row],[DIFERENÇA MÊS]]*BASE_CONCILI12[[#This Row],[CUSTO MP (UN)]],"-")</f>
        <v>-</v>
      </c>
      <c r="X327" s="49" t="s">
        <v>490</v>
      </c>
    </row>
    <row r="328" spans="1:24" x14ac:dyDescent="0.25">
      <c r="A328" s="72">
        <v>31441</v>
      </c>
      <c r="B328" s="72"/>
      <c r="C328" s="2" t="s">
        <v>199</v>
      </c>
      <c r="D328" s="41" t="s">
        <v>109</v>
      </c>
      <c r="E328" s="26" t="e">
        <f>VLOOKUP(BASE_CONCILI12[[#This Row],[CÓD. 
SAIB]],CONT_ANTE!A:D,4,0)</f>
        <v>#N/A</v>
      </c>
      <c r="F328" s="26" t="e">
        <f>SUMIF(#REF!,BASE_CONCILI12[[#This Row],[CÓD. 
SAIB]],#REF!)</f>
        <v>#REF!</v>
      </c>
      <c r="G328" s="26" t="e">
        <f>SUMIF(#REF!,BASE_CONCILI12[[#This Row],[CÓD. 
SAIB]],#REF!)</f>
        <v>#REF!</v>
      </c>
      <c r="H328" s="26" t="e">
        <f>BASE_CONCILI12[[#This Row],[CONSUMO REAL]]-BASE_CONCILI12[[#This Row],[CONSUMO TEORICO]]</f>
        <v>#REF!</v>
      </c>
      <c r="I328" s="26" t="e">
        <f>SUMIF(#REF!,BASE_CONCILI12[[#This Row],[CÓD. 
SAIB]],#REF!)</f>
        <v>#REF!</v>
      </c>
      <c r="J328" s="26" t="e">
        <f>SUMIF(#REF!,BASE_CONCILI12[[#This Row],[CÓD. 
SAIB]],#REF!)</f>
        <v>#REF!</v>
      </c>
      <c r="K328" s="26" t="e">
        <f>BASE_CONCILI12[[#This Row],[30/mai]]+BASE_CONCILI12[[#This Row],[RECEBIMENTO]]-BASE_CONCILI12[[#This Row],[TRANSFERÊNCIA]]-BASE_CONCILI12[[#This Row],[CONSUMO REAL]]</f>
        <v>#N/A</v>
      </c>
      <c r="L328" s="7">
        <f>IFERROR(VLOOKUP(BASE_CONCILI12[[#This Row],[CÓD. 
SAIB]],BASE_CONTAG[[LAVRE]:[CONTAGEM FINAL]],7,0),0)</f>
        <v>0</v>
      </c>
      <c r="M328" s="7">
        <f>IFERROR(SUM(BASE_CONCILI12[[#This Row],[30/jun]]*BASE_CONCILI12[[#This Row],[CUSTO MP (UN)]]),0)</f>
        <v>0</v>
      </c>
      <c r="N328" s="7" t="str">
        <f>IFERROR(VLOOKUP(BASE_CONCILI12[[#This Row],[CÓD. 
SAIB]],BASE_CONTAG[],5,0),"")</f>
        <v/>
      </c>
      <c r="O328" s="7" t="e">
        <f>SUMIF(SISTEMA!#REF!,BASE_CONCILI12[[#This Row],[CÓD. 
SAIB]],SISTEMA!#REF!)</f>
        <v>#REF!</v>
      </c>
      <c r="P328" s="30">
        <f>IFERROR(SUM(BASE_CONCILI12[[#This Row],[SISTEMA]]*BASE_CONCILI12[[#This Row],[CUSTO MP (UN)]]),0)</f>
        <v>0</v>
      </c>
      <c r="Q328" s="46" t="str">
        <f>IFERROR(VLOOKUP(BASE_CONCILI12[[#This Row],[CÓD. 
SAIB]],BASE_DIFERENÇA[],4,0),"0")</f>
        <v>0</v>
      </c>
      <c r="R328" s="75" t="e">
        <f>BASE_CONCILI12[[#This Row],[30/jun]]-BASE_CONCILI12[[#This Row],[SISTEMA]]</f>
        <v>#REF!</v>
      </c>
      <c r="S328" s="47" t="str">
        <f>IFERROR(BASE_CONCILI12[[#This Row],[DIFERENÇA ANTERIOR]]-BASE_CONCILI12[[#This Row],[DIFERENÇA ATUAL]],"-")</f>
        <v>-</v>
      </c>
      <c r="T328" s="48" t="e">
        <f>VLOOKUP(BASE_CONCILI12[[#This Row],[CÓD. 
SAIB]],CUSTO!#REF!,3,0)</f>
        <v>#REF!</v>
      </c>
      <c r="U328" s="48">
        <f>IFERROR(SUM(BASE_CONCILI12[[#This Row],[DIFERENÇA ATUAL]]*BASE_CONCILI12[[#This Row],[CUSTO MP (UN)]]),0)</f>
        <v>0</v>
      </c>
      <c r="V328" s="87" t="str">
        <f>IFERROR(BASE_CONCILI12[[#This Row],[30/jun]]/BASE_CONCILI12[[#This Row],[SISTEMA]],"")</f>
        <v/>
      </c>
      <c r="W328" s="51" t="str">
        <f>IFERROR(BASE_CONCILI12[[#This Row],[DIFERENÇA MÊS]]*BASE_CONCILI12[[#This Row],[CUSTO MP (UN)]],"-")</f>
        <v>-</v>
      </c>
      <c r="X328" s="49" t="s">
        <v>490</v>
      </c>
    </row>
    <row r="329" spans="1:24" x14ac:dyDescent="0.25">
      <c r="A329" s="73">
        <v>2069</v>
      </c>
      <c r="B329" s="73"/>
      <c r="C329" s="42" t="s">
        <v>346</v>
      </c>
      <c r="D329" s="41" t="s">
        <v>109</v>
      </c>
      <c r="E329" s="26" t="e">
        <f>VLOOKUP(BASE_CONCILI12[[#This Row],[CÓD. 
SAIB]],CONT_ANTE!A:D,4,0)</f>
        <v>#N/A</v>
      </c>
      <c r="F329" s="26" t="e">
        <f>SUMIF(#REF!,BASE_CONCILI12[[#This Row],[CÓD. 
SAIB]],#REF!)</f>
        <v>#REF!</v>
      </c>
      <c r="G329" s="26" t="e">
        <f>SUMIF(#REF!,BASE_CONCILI12[[#This Row],[CÓD. 
SAIB]],#REF!)</f>
        <v>#REF!</v>
      </c>
      <c r="H329" s="26" t="e">
        <f>BASE_CONCILI12[[#This Row],[CONSUMO REAL]]-BASE_CONCILI12[[#This Row],[CONSUMO TEORICO]]</f>
        <v>#REF!</v>
      </c>
      <c r="I329" s="26" t="e">
        <f>SUMIF(#REF!,BASE_CONCILI12[[#This Row],[CÓD. 
SAIB]],#REF!)</f>
        <v>#REF!</v>
      </c>
      <c r="J329" s="26" t="e">
        <f>SUMIF(#REF!,BASE_CONCILI12[[#This Row],[CÓD. 
SAIB]],#REF!)</f>
        <v>#REF!</v>
      </c>
      <c r="K329" s="26" t="e">
        <f>BASE_CONCILI12[[#This Row],[30/mai]]+BASE_CONCILI12[[#This Row],[RECEBIMENTO]]-BASE_CONCILI12[[#This Row],[TRANSFERÊNCIA]]-BASE_CONCILI12[[#This Row],[CONSUMO REAL]]</f>
        <v>#N/A</v>
      </c>
      <c r="L329" s="7">
        <f>IFERROR(VLOOKUP(BASE_CONCILI12[[#This Row],[CÓD. 
SAIB]],BASE_CONTAG[[LAVRE]:[CONTAGEM FINAL]],7,0),0)</f>
        <v>0</v>
      </c>
      <c r="M329" s="7">
        <f>IFERROR(SUM(BASE_CONCILI12[[#This Row],[30/jun]]*BASE_CONCILI12[[#This Row],[CUSTO MP (UN)]]),0)</f>
        <v>0</v>
      </c>
      <c r="N329" s="7" t="str">
        <f>IFERROR(VLOOKUP(BASE_CONCILI12[[#This Row],[CÓD. 
SAIB]],BASE_CONTAG[],5,0),"")</f>
        <v/>
      </c>
      <c r="O329" s="7" t="e">
        <f>SUMIF(SISTEMA!#REF!,BASE_CONCILI12[[#This Row],[CÓD. 
SAIB]],SISTEMA!#REF!)</f>
        <v>#REF!</v>
      </c>
      <c r="P329" s="30">
        <f>IFERROR(SUM(BASE_CONCILI12[[#This Row],[SISTEMA]]*BASE_CONCILI12[[#This Row],[CUSTO MP (UN)]]),0)</f>
        <v>0</v>
      </c>
      <c r="Q329" s="46" t="str">
        <f>IFERROR(VLOOKUP(BASE_CONCILI12[[#This Row],[CÓD. 
SAIB]],BASE_DIFERENÇA[],4,0),"0")</f>
        <v>0</v>
      </c>
      <c r="R329" s="75" t="e">
        <f>BASE_CONCILI12[[#This Row],[30/jun]]-BASE_CONCILI12[[#This Row],[SISTEMA]]</f>
        <v>#REF!</v>
      </c>
      <c r="S329" s="47" t="str">
        <f>IFERROR(BASE_CONCILI12[[#This Row],[DIFERENÇA ANTERIOR]]-BASE_CONCILI12[[#This Row],[DIFERENÇA ATUAL]],"-")</f>
        <v>-</v>
      </c>
      <c r="T329" s="48" t="e">
        <f>VLOOKUP(BASE_CONCILI12[[#This Row],[CÓD. 
SAIB]],CUSTO!#REF!,3,0)</f>
        <v>#REF!</v>
      </c>
      <c r="U329" s="48">
        <f>IFERROR(SUM(BASE_CONCILI12[[#This Row],[DIFERENÇA ATUAL]]*BASE_CONCILI12[[#This Row],[CUSTO MP (UN)]]),0)</f>
        <v>0</v>
      </c>
      <c r="V329" s="87" t="str">
        <f>IFERROR(BASE_CONCILI12[[#This Row],[30/jun]]/BASE_CONCILI12[[#This Row],[SISTEMA]],"")</f>
        <v/>
      </c>
      <c r="W329" s="51" t="str">
        <f>IFERROR(BASE_CONCILI12[[#This Row],[DIFERENÇA MÊS]]*BASE_CONCILI12[[#This Row],[CUSTO MP (UN)]],"-")</f>
        <v>-</v>
      </c>
      <c r="X329" s="49" t="s">
        <v>490</v>
      </c>
    </row>
    <row r="330" spans="1:24" x14ac:dyDescent="0.25">
      <c r="A330" s="73">
        <v>31000</v>
      </c>
      <c r="B330" s="73"/>
      <c r="C330" s="42" t="s">
        <v>73</v>
      </c>
      <c r="D330" s="41" t="s">
        <v>109</v>
      </c>
      <c r="E330" s="26" t="e">
        <f>VLOOKUP(BASE_CONCILI12[[#This Row],[CÓD. 
SAIB]],CONT_ANTE!A:D,4,0)</f>
        <v>#N/A</v>
      </c>
      <c r="F330" s="26" t="e">
        <f>SUMIF(#REF!,BASE_CONCILI12[[#This Row],[CÓD. 
SAIB]],#REF!)</f>
        <v>#REF!</v>
      </c>
      <c r="G330" s="26" t="e">
        <f>SUMIF(#REF!,BASE_CONCILI12[[#This Row],[CÓD. 
SAIB]],#REF!)</f>
        <v>#REF!</v>
      </c>
      <c r="H330" s="26" t="e">
        <f>BASE_CONCILI12[[#This Row],[CONSUMO REAL]]-BASE_CONCILI12[[#This Row],[CONSUMO TEORICO]]</f>
        <v>#REF!</v>
      </c>
      <c r="I330" s="26" t="e">
        <f>SUMIF(#REF!,BASE_CONCILI12[[#This Row],[CÓD. 
SAIB]],#REF!)</f>
        <v>#REF!</v>
      </c>
      <c r="J330" s="26" t="e">
        <f>SUMIF(#REF!,BASE_CONCILI12[[#This Row],[CÓD. 
SAIB]],#REF!)</f>
        <v>#REF!</v>
      </c>
      <c r="K330" s="26" t="e">
        <f>BASE_CONCILI12[[#This Row],[30/mai]]+BASE_CONCILI12[[#This Row],[RECEBIMENTO]]-BASE_CONCILI12[[#This Row],[TRANSFERÊNCIA]]-BASE_CONCILI12[[#This Row],[CONSUMO REAL]]</f>
        <v>#N/A</v>
      </c>
      <c r="L330" s="7">
        <f>IFERROR(VLOOKUP(BASE_CONCILI12[[#This Row],[CÓD. 
SAIB]],BASE_CONTAG[[LAVRE]:[CONTAGEM FINAL]],7,0),0)</f>
        <v>0</v>
      </c>
      <c r="M330" s="7">
        <f>IFERROR(SUM(BASE_CONCILI12[[#This Row],[30/jun]]*BASE_CONCILI12[[#This Row],[CUSTO MP (UN)]]),0)</f>
        <v>0</v>
      </c>
      <c r="N330" s="7" t="str">
        <f>IFERROR(VLOOKUP(BASE_CONCILI12[[#This Row],[CÓD. 
SAIB]],BASE_CONTAG[],5,0),"")</f>
        <v/>
      </c>
      <c r="O330" s="7" t="e">
        <f>SUMIF(SISTEMA!#REF!,BASE_CONCILI12[[#This Row],[CÓD. 
SAIB]],SISTEMA!#REF!)</f>
        <v>#REF!</v>
      </c>
      <c r="P330" s="30">
        <f>IFERROR(SUM(BASE_CONCILI12[[#This Row],[SISTEMA]]*BASE_CONCILI12[[#This Row],[CUSTO MP (UN)]]),0)</f>
        <v>0</v>
      </c>
      <c r="Q330" s="46" t="str">
        <f>IFERROR(VLOOKUP(BASE_CONCILI12[[#This Row],[CÓD. 
SAIB]],BASE_DIFERENÇA[],4,0),"0")</f>
        <v>0</v>
      </c>
      <c r="R330" s="75" t="e">
        <f>BASE_CONCILI12[[#This Row],[30/jun]]-BASE_CONCILI12[[#This Row],[SISTEMA]]</f>
        <v>#REF!</v>
      </c>
      <c r="S330" s="47" t="str">
        <f>IFERROR(BASE_CONCILI12[[#This Row],[DIFERENÇA ANTERIOR]]-BASE_CONCILI12[[#This Row],[DIFERENÇA ATUAL]],"-")</f>
        <v>-</v>
      </c>
      <c r="T330" s="48">
        <v>5.28E-2</v>
      </c>
      <c r="U330" s="48">
        <f>IFERROR(SUM(BASE_CONCILI12[[#This Row],[DIFERENÇA ATUAL]]*BASE_CONCILI12[[#This Row],[CUSTO MP (UN)]]),0)</f>
        <v>0</v>
      </c>
      <c r="V330" s="87" t="str">
        <f>IFERROR(BASE_CONCILI12[[#This Row],[30/jun]]/BASE_CONCILI12[[#This Row],[SISTEMA]],"")</f>
        <v/>
      </c>
      <c r="W330" s="51" t="str">
        <f>IFERROR(BASE_CONCILI12[[#This Row],[DIFERENÇA MÊS]]*BASE_CONCILI12[[#This Row],[CUSTO MP (UN)]],"-")</f>
        <v>-</v>
      </c>
      <c r="X330" s="49" t="s">
        <v>490</v>
      </c>
    </row>
    <row r="331" spans="1:24" x14ac:dyDescent="0.25">
      <c r="A331" s="73">
        <v>659</v>
      </c>
      <c r="B331" s="73"/>
      <c r="C331" s="42" t="s">
        <v>57</v>
      </c>
      <c r="D331" s="41" t="s">
        <v>109</v>
      </c>
      <c r="E331" s="26" t="e">
        <f>VLOOKUP(BASE_CONCILI12[[#This Row],[CÓD. 
SAIB]],CONT_ANTE!A:D,4,0)</f>
        <v>#N/A</v>
      </c>
      <c r="F331" s="26" t="e">
        <f>SUMIF(#REF!,BASE_CONCILI12[[#This Row],[CÓD. 
SAIB]],#REF!)</f>
        <v>#REF!</v>
      </c>
      <c r="G331" s="26" t="e">
        <f>SUMIF(#REF!,BASE_CONCILI12[[#This Row],[CÓD. 
SAIB]],#REF!)</f>
        <v>#REF!</v>
      </c>
      <c r="H331" s="26" t="e">
        <f>BASE_CONCILI12[[#This Row],[CONSUMO REAL]]-BASE_CONCILI12[[#This Row],[CONSUMO TEORICO]]</f>
        <v>#REF!</v>
      </c>
      <c r="I331" s="26" t="e">
        <f>SUMIF(#REF!,BASE_CONCILI12[[#This Row],[CÓD. 
SAIB]],#REF!)</f>
        <v>#REF!</v>
      </c>
      <c r="J331" s="26" t="e">
        <f>SUMIF(#REF!,BASE_CONCILI12[[#This Row],[CÓD. 
SAIB]],#REF!)</f>
        <v>#REF!</v>
      </c>
      <c r="K331" s="26" t="e">
        <f>BASE_CONCILI12[[#This Row],[30/mai]]+BASE_CONCILI12[[#This Row],[RECEBIMENTO]]-BASE_CONCILI12[[#This Row],[TRANSFERÊNCIA]]-BASE_CONCILI12[[#This Row],[CONSUMO REAL]]</f>
        <v>#N/A</v>
      </c>
      <c r="L331" s="7">
        <f>IFERROR(VLOOKUP(BASE_CONCILI12[[#This Row],[CÓD. 
SAIB]],BASE_CONTAG[[LAVRE]:[CONTAGEM FINAL]],7,0),0)</f>
        <v>0</v>
      </c>
      <c r="M331" s="7">
        <f>IFERROR(SUM(BASE_CONCILI12[[#This Row],[30/jun]]*BASE_CONCILI12[[#This Row],[CUSTO MP (UN)]]),0)</f>
        <v>0</v>
      </c>
      <c r="N331" s="7" t="str">
        <f>IFERROR(VLOOKUP(BASE_CONCILI12[[#This Row],[CÓD. 
SAIB]],BASE_CONTAG[],5,0),"")</f>
        <v/>
      </c>
      <c r="O331" s="7" t="e">
        <f>SUMIF(SISTEMA!#REF!,BASE_CONCILI12[[#This Row],[CÓD. 
SAIB]],SISTEMA!#REF!)</f>
        <v>#REF!</v>
      </c>
      <c r="P331" s="30">
        <f>IFERROR(SUM(BASE_CONCILI12[[#This Row],[SISTEMA]]*BASE_CONCILI12[[#This Row],[CUSTO MP (UN)]]),0)</f>
        <v>0</v>
      </c>
      <c r="Q331" s="46" t="str">
        <f>IFERROR(VLOOKUP(BASE_CONCILI12[[#This Row],[CÓD. 
SAIB]],BASE_DIFERENÇA[],4,0),"0")</f>
        <v>0</v>
      </c>
      <c r="R331" s="75" t="e">
        <f>BASE_CONCILI12[[#This Row],[30/jun]]-BASE_CONCILI12[[#This Row],[SISTEMA]]</f>
        <v>#REF!</v>
      </c>
      <c r="S331" s="47" t="str">
        <f>IFERROR(BASE_CONCILI12[[#This Row],[DIFERENÇA ANTERIOR]]-BASE_CONCILI12[[#This Row],[DIFERENÇA ATUAL]],"-")</f>
        <v>-</v>
      </c>
      <c r="T331" s="48" t="e">
        <f>VLOOKUP(BASE_CONCILI12[[#This Row],[CÓD. 
SAIB]],CUSTO!#REF!,3,0)</f>
        <v>#REF!</v>
      </c>
      <c r="U331" s="48">
        <f>IFERROR(SUM(BASE_CONCILI12[[#This Row],[DIFERENÇA ATUAL]]*BASE_CONCILI12[[#This Row],[CUSTO MP (UN)]]),0)</f>
        <v>0</v>
      </c>
      <c r="V331" s="87" t="str">
        <f>IFERROR(BASE_CONCILI12[[#This Row],[30/jun]]/BASE_CONCILI12[[#This Row],[SISTEMA]],"")</f>
        <v/>
      </c>
      <c r="W331" s="51" t="str">
        <f>IFERROR(BASE_CONCILI12[[#This Row],[DIFERENÇA MÊS]]*BASE_CONCILI12[[#This Row],[CUSTO MP (UN)]],"-")</f>
        <v>-</v>
      </c>
      <c r="X331" s="49" t="s">
        <v>490</v>
      </c>
    </row>
    <row r="332" spans="1:24" x14ac:dyDescent="0.25">
      <c r="A332" s="73">
        <v>1206</v>
      </c>
      <c r="B332" s="73"/>
      <c r="C332" s="42" t="s">
        <v>343</v>
      </c>
      <c r="D332" s="41" t="s">
        <v>109</v>
      </c>
      <c r="E332" s="36" t="e">
        <f>VLOOKUP(BASE_CONCILI12[[#This Row],[CÓD. 
SAIB]],CONT_ANTE!A:D,4,0)</f>
        <v>#N/A</v>
      </c>
      <c r="F332" s="36" t="e">
        <f>SUMIF(#REF!,BASE_CONCILI12[[#This Row],[CÓD. 
SAIB]],#REF!)</f>
        <v>#REF!</v>
      </c>
      <c r="G332" s="36" t="e">
        <f>SUMIF(#REF!,BASE_CONCILI12[[#This Row],[CÓD. 
SAIB]],#REF!)</f>
        <v>#REF!</v>
      </c>
      <c r="H332" s="36" t="e">
        <f>BASE_CONCILI12[[#This Row],[CONSUMO REAL]]-BASE_CONCILI12[[#This Row],[CONSUMO TEORICO]]</f>
        <v>#REF!</v>
      </c>
      <c r="I332" s="36" t="e">
        <f>SUMIF(#REF!,BASE_CONCILI12[[#This Row],[CÓD. 
SAIB]],#REF!)</f>
        <v>#REF!</v>
      </c>
      <c r="J332" s="36" t="e">
        <f>SUMIF(#REF!,BASE_CONCILI12[[#This Row],[CÓD. 
SAIB]],#REF!)</f>
        <v>#REF!</v>
      </c>
      <c r="K332" s="36" t="e">
        <f>BASE_CONCILI12[[#This Row],[30/mai]]+BASE_CONCILI12[[#This Row],[RECEBIMENTO]]-BASE_CONCILI12[[#This Row],[TRANSFERÊNCIA]]-BASE_CONCILI12[[#This Row],[CONSUMO REAL]]</f>
        <v>#N/A</v>
      </c>
      <c r="L332" s="7">
        <f>IFERROR(VLOOKUP(BASE_CONCILI12[[#This Row],[CÓD. 
SAIB]],BASE_CONTAG[[LAVRE]:[CONTAGEM FINAL]],7,0),0)</f>
        <v>0</v>
      </c>
      <c r="M332" s="7">
        <f>IFERROR(SUM(BASE_CONCILI12[[#This Row],[30/jun]]*BASE_CONCILI12[[#This Row],[CUSTO MP (UN)]]),0)</f>
        <v>0</v>
      </c>
      <c r="N332" s="35" t="str">
        <f>IFERROR(VLOOKUP(BASE_CONCILI12[[#This Row],[CÓD. 
SAIB]],BASE_CONTAG[],5,0),"")</f>
        <v/>
      </c>
      <c r="O332" s="7" t="e">
        <f>SUMIF(SISTEMA!#REF!,BASE_CONCILI12[[#This Row],[CÓD. 
SAIB]],SISTEMA!#REF!)</f>
        <v>#REF!</v>
      </c>
      <c r="P332" s="30">
        <f>IFERROR(SUM(BASE_CONCILI12[[#This Row],[SISTEMA]]*BASE_CONCILI12[[#This Row],[CUSTO MP (UN)]]),0)</f>
        <v>0</v>
      </c>
      <c r="Q332" s="46" t="str">
        <f>IFERROR(VLOOKUP(BASE_CONCILI12[[#This Row],[CÓD. 
SAIB]],BASE_DIFERENÇA[],4,0),"0")</f>
        <v>0</v>
      </c>
      <c r="R332" s="75" t="e">
        <f>BASE_CONCILI12[[#This Row],[30/jun]]-BASE_CONCILI12[[#This Row],[SISTEMA]]</f>
        <v>#REF!</v>
      </c>
      <c r="S332" s="47" t="str">
        <f>IFERROR(BASE_CONCILI12[[#This Row],[DIFERENÇA ANTERIOR]]-BASE_CONCILI12[[#This Row],[DIFERENÇA ATUAL]],"-")</f>
        <v>-</v>
      </c>
      <c r="T332" s="48" t="e">
        <f>VLOOKUP(BASE_CONCILI12[[#This Row],[CÓD. 
SAIB]],CUSTO!#REF!,3,0)</f>
        <v>#REF!</v>
      </c>
      <c r="U332" s="48">
        <f>IFERROR(SUM(BASE_CONCILI12[[#This Row],[DIFERENÇA ATUAL]]*BASE_CONCILI12[[#This Row],[CUSTO MP (UN)]]),0)</f>
        <v>0</v>
      </c>
      <c r="V332" s="94" t="str">
        <f>IFERROR(BASE_CONCILI12[[#This Row],[30/jun]]/BASE_CONCILI12[[#This Row],[SISTEMA]],"")</f>
        <v/>
      </c>
      <c r="W332" s="52" t="str">
        <f>IFERROR(BASE_CONCILI12[[#This Row],[DIFERENÇA MÊS]]*BASE_CONCILI12[[#This Row],[CUSTO MP (UN)]],"-")</f>
        <v>-</v>
      </c>
      <c r="X332" s="49" t="s">
        <v>490</v>
      </c>
    </row>
    <row r="333" spans="1:24" x14ac:dyDescent="0.25">
      <c r="A333" s="73">
        <v>32689</v>
      </c>
      <c r="B333" s="73"/>
      <c r="C333" s="42" t="s">
        <v>200</v>
      </c>
      <c r="D333" s="41" t="s">
        <v>109</v>
      </c>
      <c r="E333" s="36" t="e">
        <f>VLOOKUP(BASE_CONCILI12[[#This Row],[CÓD. 
SAIB]],CONT_ANTE!A:D,4,0)</f>
        <v>#N/A</v>
      </c>
      <c r="F333" s="36" t="e">
        <f>SUMIF(#REF!,BASE_CONCILI12[[#This Row],[CÓD. 
SAIB]],#REF!)</f>
        <v>#REF!</v>
      </c>
      <c r="G333" s="36" t="e">
        <f>SUMIF(#REF!,BASE_CONCILI12[[#This Row],[CÓD. 
SAIB]],#REF!)</f>
        <v>#REF!</v>
      </c>
      <c r="H333" s="36" t="e">
        <f>BASE_CONCILI12[[#This Row],[CONSUMO REAL]]-BASE_CONCILI12[[#This Row],[CONSUMO TEORICO]]</f>
        <v>#REF!</v>
      </c>
      <c r="I333" s="36" t="e">
        <f>SUMIF(#REF!,BASE_CONCILI12[[#This Row],[CÓD. 
SAIB]],#REF!)</f>
        <v>#REF!</v>
      </c>
      <c r="J333" s="36" t="e">
        <f>SUMIF(#REF!,BASE_CONCILI12[[#This Row],[CÓD. 
SAIB]],#REF!)</f>
        <v>#REF!</v>
      </c>
      <c r="K333" s="36" t="e">
        <f>BASE_CONCILI12[[#This Row],[30/mai]]+BASE_CONCILI12[[#This Row],[RECEBIMENTO]]-BASE_CONCILI12[[#This Row],[TRANSFERÊNCIA]]-BASE_CONCILI12[[#This Row],[CONSUMO REAL]]</f>
        <v>#N/A</v>
      </c>
      <c r="L333" s="7">
        <f>IFERROR(VLOOKUP(BASE_CONCILI12[[#This Row],[CÓD. 
SAIB]],BASE_CONTAG[[LAVRE]:[CONTAGEM FINAL]],7,0),0)</f>
        <v>0</v>
      </c>
      <c r="M333" s="7">
        <f>IFERROR(SUM(BASE_CONCILI12[[#This Row],[30/jun]]*BASE_CONCILI12[[#This Row],[CUSTO MP (UN)]]),0)</f>
        <v>0</v>
      </c>
      <c r="N333" s="35" t="str">
        <f>IFERROR(VLOOKUP(BASE_CONCILI12[[#This Row],[CÓD. 
SAIB]],BASE_CONTAG[],5,0),"")</f>
        <v/>
      </c>
      <c r="O333" s="7" t="e">
        <f>SUMIF(SISTEMA!#REF!,BASE_CONCILI12[[#This Row],[CÓD. 
SAIB]],SISTEMA!#REF!)</f>
        <v>#REF!</v>
      </c>
      <c r="P333" s="30">
        <f>IFERROR(SUM(BASE_CONCILI12[[#This Row],[SISTEMA]]*BASE_CONCILI12[[#This Row],[CUSTO MP (UN)]]),0)</f>
        <v>0</v>
      </c>
      <c r="Q333" s="46" t="str">
        <f>IFERROR(VLOOKUP(BASE_CONCILI12[[#This Row],[CÓD. 
SAIB]],BASE_DIFERENÇA[],4,0),"0")</f>
        <v>0</v>
      </c>
      <c r="R333" s="75" t="e">
        <f>BASE_CONCILI12[[#This Row],[30/jun]]-BASE_CONCILI12[[#This Row],[SISTEMA]]</f>
        <v>#REF!</v>
      </c>
      <c r="S333" s="47" t="str">
        <f>IFERROR(BASE_CONCILI12[[#This Row],[DIFERENÇA ANTERIOR]]-BASE_CONCILI12[[#This Row],[DIFERENÇA ATUAL]],"-")</f>
        <v>-</v>
      </c>
      <c r="T333" s="48" t="e">
        <f>VLOOKUP(BASE_CONCILI12[[#This Row],[CÓD. 
SAIB]],CUSTO!#REF!,3,0)</f>
        <v>#REF!</v>
      </c>
      <c r="U333" s="48">
        <f>IFERROR(SUM(BASE_CONCILI12[[#This Row],[DIFERENÇA ATUAL]]*BASE_CONCILI12[[#This Row],[CUSTO MP (UN)]]),0)</f>
        <v>0</v>
      </c>
      <c r="V333" s="94" t="str">
        <f>IFERROR(BASE_CONCILI12[[#This Row],[30/jun]]/BASE_CONCILI12[[#This Row],[SISTEMA]],"")</f>
        <v/>
      </c>
      <c r="W333" s="52" t="str">
        <f>IFERROR(BASE_CONCILI12[[#This Row],[DIFERENÇA MÊS]]*BASE_CONCILI12[[#This Row],[CUSTO MP (UN)]],"-")</f>
        <v>-</v>
      </c>
      <c r="X333" s="49" t="s">
        <v>490</v>
      </c>
    </row>
    <row r="334" spans="1:24" x14ac:dyDescent="0.25">
      <c r="A334" s="72">
        <v>32698</v>
      </c>
      <c r="B334" s="72"/>
      <c r="C334" s="2" t="s">
        <v>495</v>
      </c>
      <c r="D334" s="41" t="s">
        <v>109</v>
      </c>
      <c r="E334" s="36" t="e">
        <f>VLOOKUP(BASE_CONCILI12[[#This Row],[CÓD. 
SAIB]],CONT_ANTE!A:D,4,0)</f>
        <v>#N/A</v>
      </c>
      <c r="F334" s="36" t="e">
        <f>SUMIF(#REF!,BASE_CONCILI12[[#This Row],[CÓD. 
SAIB]],#REF!)</f>
        <v>#REF!</v>
      </c>
      <c r="G334" s="36" t="e">
        <f>SUMIF(#REF!,BASE_CONCILI12[[#This Row],[CÓD. 
SAIB]],#REF!)</f>
        <v>#REF!</v>
      </c>
      <c r="H334" s="36" t="e">
        <f>BASE_CONCILI12[[#This Row],[CONSUMO REAL]]-BASE_CONCILI12[[#This Row],[CONSUMO TEORICO]]</f>
        <v>#REF!</v>
      </c>
      <c r="I334" s="36" t="e">
        <f>SUMIF(#REF!,BASE_CONCILI12[[#This Row],[CÓD. 
SAIB]],#REF!)</f>
        <v>#REF!</v>
      </c>
      <c r="J334" s="36" t="e">
        <f>SUMIF(#REF!,BASE_CONCILI12[[#This Row],[CÓD. 
SAIB]],#REF!)</f>
        <v>#REF!</v>
      </c>
      <c r="K334" s="36" t="e">
        <f>BASE_CONCILI12[[#This Row],[30/mai]]+BASE_CONCILI12[[#This Row],[RECEBIMENTO]]-BASE_CONCILI12[[#This Row],[TRANSFERÊNCIA]]-BASE_CONCILI12[[#This Row],[CONSUMO REAL]]</f>
        <v>#N/A</v>
      </c>
      <c r="L334" s="7">
        <f>IFERROR(VLOOKUP(BASE_CONCILI12[[#This Row],[CÓD. 
SAIB]],BASE_CONTAG[[LAVRE]:[CONTAGEM FINAL]],7,0),0)</f>
        <v>0</v>
      </c>
      <c r="M334" s="35">
        <f>IFERROR(SUM(BASE_CONCILI12[[#This Row],[30/jun]]*BASE_CONCILI12[[#This Row],[CUSTO MP (UN)]]),0)</f>
        <v>0</v>
      </c>
      <c r="N334" s="35" t="str">
        <f>IFERROR(VLOOKUP(BASE_CONCILI12[[#This Row],[CÓD. 
SAIB]],BASE_CONTAG[],5,0),"")</f>
        <v/>
      </c>
      <c r="O334" s="7" t="e">
        <f>SUMIF(SISTEMA!#REF!,BASE_CONCILI12[[#This Row],[CÓD. 
SAIB]],SISTEMA!#REF!)</f>
        <v>#REF!</v>
      </c>
      <c r="P334" s="35">
        <f>IFERROR(SUM(BASE_CONCILI12[[#This Row],[SISTEMA]]*BASE_CONCILI12[[#This Row],[CUSTO MP (UN)]]),0)</f>
        <v>0</v>
      </c>
      <c r="Q334" s="46" t="str">
        <f>IFERROR(VLOOKUP(BASE_CONCILI12[[#This Row],[CÓD. 
SAIB]],BASE_DIFERENÇA[],4,0),"0")</f>
        <v>0</v>
      </c>
      <c r="R334" s="77" t="e">
        <f>BASE_CONCILI12[[#This Row],[30/jun]]-BASE_CONCILI12[[#This Row],[SISTEMA]]</f>
        <v>#REF!</v>
      </c>
      <c r="S334" s="58" t="str">
        <f>IFERROR(BASE_CONCILI12[[#This Row],[DIFERENÇA ANTERIOR]]-BASE_CONCILI12[[#This Row],[DIFERENÇA ATUAL]],"-")</f>
        <v>-</v>
      </c>
      <c r="T334" s="48" t="e">
        <f>VLOOKUP(BASE_CONCILI12[[#This Row],[CÓD. 
SAIB]],CUSTO!#REF!,3,0)</f>
        <v>#REF!</v>
      </c>
      <c r="U334" s="52">
        <f>IFERROR(SUM(BASE_CONCILI12[[#This Row],[DIFERENÇA ATUAL]]*BASE_CONCILI12[[#This Row],[CUSTO MP (UN)]]),0)</f>
        <v>0</v>
      </c>
      <c r="V334" s="94" t="str">
        <f>IFERROR(BASE_CONCILI12[[#This Row],[30/jun]]/BASE_CONCILI12[[#This Row],[SISTEMA]],"")</f>
        <v/>
      </c>
      <c r="W334" s="52" t="str">
        <f>IFERROR(BASE_CONCILI12[[#This Row],[DIFERENÇA MÊS]]*BASE_CONCILI12[[#This Row],[CUSTO MP (UN)]],"-")</f>
        <v>-</v>
      </c>
      <c r="X334" s="126" t="s">
        <v>490</v>
      </c>
    </row>
    <row r="335" spans="1:24" x14ac:dyDescent="0.25">
      <c r="A335" s="72">
        <v>74</v>
      </c>
      <c r="B335" s="72"/>
      <c r="C335" s="2" t="s">
        <v>341</v>
      </c>
      <c r="D335" s="41" t="s">
        <v>109</v>
      </c>
      <c r="E335" s="26" t="e">
        <f>VLOOKUP(BASE_CONCILI12[[#This Row],[CÓD. 
SAIB]],CONT_ANTE!A:D,4,0)</f>
        <v>#N/A</v>
      </c>
      <c r="F335" s="26" t="e">
        <f>SUMIF(#REF!,BASE_CONCILI12[[#This Row],[CÓD. 
SAIB]],#REF!)</f>
        <v>#REF!</v>
      </c>
      <c r="G335" s="26" t="e">
        <f>SUMIF(#REF!,BASE_CONCILI12[[#This Row],[CÓD. 
SAIB]],#REF!)</f>
        <v>#REF!</v>
      </c>
      <c r="H335" s="26" t="e">
        <f>BASE_CONCILI12[[#This Row],[CONSUMO REAL]]-BASE_CONCILI12[[#This Row],[CONSUMO TEORICO]]</f>
        <v>#REF!</v>
      </c>
      <c r="I335" s="26" t="e">
        <f>SUMIF(#REF!,BASE_CONCILI12[[#This Row],[CÓD. 
SAIB]],#REF!)</f>
        <v>#REF!</v>
      </c>
      <c r="J335" s="26" t="e">
        <f>SUMIF(#REF!,BASE_CONCILI12[[#This Row],[CÓD. 
SAIB]],#REF!)</f>
        <v>#REF!</v>
      </c>
      <c r="K335" s="26" t="e">
        <f>BASE_CONCILI12[[#This Row],[30/mai]]+BASE_CONCILI12[[#This Row],[RECEBIMENTO]]-BASE_CONCILI12[[#This Row],[TRANSFERÊNCIA]]-BASE_CONCILI12[[#This Row],[CONSUMO REAL]]</f>
        <v>#N/A</v>
      </c>
      <c r="L335" s="7">
        <f>IFERROR(VLOOKUP(BASE_CONCILI12[[#This Row],[CÓD. 
SAIB]],BASE_CONTAG[[LAVRE]:[CONTAGEM FINAL]],7,0),0)</f>
        <v>0</v>
      </c>
      <c r="M335" s="7">
        <f>IFERROR(SUM(BASE_CONCILI12[[#This Row],[30/jun]]*BASE_CONCILI12[[#This Row],[CUSTO MP (UN)]]),0)</f>
        <v>0</v>
      </c>
      <c r="N335" s="7" t="str">
        <f>IFERROR(VLOOKUP(BASE_CONCILI12[[#This Row],[CÓD. 
SAIB]],BASE_CONTAG[],5,0),"")</f>
        <v/>
      </c>
      <c r="O335" s="7" t="e">
        <f>SUMIF(SISTEMA!#REF!,BASE_CONCILI12[[#This Row],[CÓD. 
SAIB]],SISTEMA!#REF!)</f>
        <v>#REF!</v>
      </c>
      <c r="P335" s="7">
        <f>IFERROR(SUM(BASE_CONCILI12[[#This Row],[SISTEMA]]*BASE_CONCILI12[[#This Row],[CUSTO MP (UN)]]),0)</f>
        <v>0</v>
      </c>
      <c r="Q335" s="46" t="str">
        <f>IFERROR(VLOOKUP(BASE_CONCILI12[[#This Row],[CÓD. 
SAIB]],BASE_DIFERENÇA[],4,0),"0")</f>
        <v>0</v>
      </c>
      <c r="R335" s="75" t="e">
        <f>BASE_CONCILI12[[#This Row],[30/jun]]-BASE_CONCILI12[[#This Row],[SISTEMA]]</f>
        <v>#REF!</v>
      </c>
      <c r="S335" s="47" t="str">
        <f>IFERROR(BASE_CONCILI12[[#This Row],[DIFERENÇA ANTERIOR]]-BASE_CONCILI12[[#This Row],[DIFERENÇA ATUAL]],"-")</f>
        <v>-</v>
      </c>
      <c r="T335" s="48" t="e">
        <f>VLOOKUP(BASE_CONCILI12[[#This Row],[CÓD. 
SAIB]],CUSTO!#REF!,3,0)</f>
        <v>#REF!</v>
      </c>
      <c r="U335" s="51">
        <f>IFERROR(SUM(BASE_CONCILI12[[#This Row],[DIFERENÇA ATUAL]]*BASE_CONCILI12[[#This Row],[CUSTO MP (UN)]]),0)</f>
        <v>0</v>
      </c>
      <c r="V335" s="87" t="str">
        <f>IFERROR(BASE_CONCILI12[[#This Row],[30/jun]]/BASE_CONCILI12[[#This Row],[SISTEMA]],"")</f>
        <v/>
      </c>
      <c r="W335" s="52" t="str">
        <f>IFERROR(BASE_CONCILI12[[#This Row],[DIFERENÇA MÊS]]*BASE_CONCILI12[[#This Row],[CUSTO MP (UN)]],"-")</f>
        <v>-</v>
      </c>
      <c r="X335" s="126" t="s">
        <v>490</v>
      </c>
    </row>
    <row r="336" spans="1:24" x14ac:dyDescent="0.25">
      <c r="A336" s="72">
        <v>79</v>
      </c>
      <c r="B336" s="72"/>
      <c r="C336" s="2" t="s">
        <v>342</v>
      </c>
      <c r="D336" s="41" t="s">
        <v>109</v>
      </c>
      <c r="E336" s="36" t="e">
        <f>VLOOKUP(BASE_CONCILI12[[#This Row],[CÓD. 
SAIB]],CONT_ANTE!A:D,4,0)</f>
        <v>#N/A</v>
      </c>
      <c r="F336" s="36" t="e">
        <f>SUMIF(#REF!,BASE_CONCILI12[[#This Row],[CÓD. 
SAIB]],#REF!)</f>
        <v>#REF!</v>
      </c>
      <c r="G336" s="36" t="e">
        <f>SUMIF(#REF!,BASE_CONCILI12[[#This Row],[CÓD. 
SAIB]],#REF!)</f>
        <v>#REF!</v>
      </c>
      <c r="H336" s="36" t="e">
        <f>BASE_CONCILI12[[#This Row],[CONSUMO REAL]]-BASE_CONCILI12[[#This Row],[CONSUMO TEORICO]]</f>
        <v>#REF!</v>
      </c>
      <c r="I336" s="36" t="e">
        <f>SUMIF(#REF!,BASE_CONCILI12[[#This Row],[CÓD. 
SAIB]],#REF!)</f>
        <v>#REF!</v>
      </c>
      <c r="J336" s="36" t="e">
        <f>SUMIF(#REF!,BASE_CONCILI12[[#This Row],[CÓD. 
SAIB]],#REF!)</f>
        <v>#REF!</v>
      </c>
      <c r="K336" s="36" t="e">
        <f>BASE_CONCILI12[[#This Row],[30/mai]]+BASE_CONCILI12[[#This Row],[RECEBIMENTO]]-BASE_CONCILI12[[#This Row],[TRANSFERÊNCIA]]-BASE_CONCILI12[[#This Row],[CONSUMO REAL]]</f>
        <v>#N/A</v>
      </c>
      <c r="L336" s="35">
        <f>IFERROR(VLOOKUP(BASE_CONCILI12[[#This Row],[CÓD. 
SAIB]],BASE_CONTAG[[LAVRE]:[CONTAGEM FINAL]],7,0),0)</f>
        <v>0</v>
      </c>
      <c r="M336" s="35">
        <f>IFERROR(SUM(BASE_CONCILI12[[#This Row],[30/jun]]*BASE_CONCILI12[[#This Row],[CUSTO MP (UN)]]),0)</f>
        <v>0</v>
      </c>
      <c r="N336" s="35" t="str">
        <f>IFERROR(VLOOKUP(BASE_CONCILI12[[#This Row],[CÓD. 
SAIB]],BASE_CONTAG[],5,0),"")</f>
        <v/>
      </c>
      <c r="O336" s="7" t="e">
        <f>SUMIF(SISTEMA!#REF!,BASE_CONCILI12[[#This Row],[CÓD. 
SAIB]],SISTEMA!#REF!)</f>
        <v>#REF!</v>
      </c>
      <c r="P336" s="35">
        <f>IFERROR(SUM(BASE_CONCILI12[[#This Row],[SISTEMA]]*BASE_CONCILI12[[#This Row],[CUSTO MP (UN)]]),0)</f>
        <v>0</v>
      </c>
      <c r="Q336" s="46" t="str">
        <f>IFERROR(VLOOKUP(BASE_CONCILI12[[#This Row],[CÓD. 
SAIB]],BASE_DIFERENÇA[],4,0),"0")</f>
        <v>0</v>
      </c>
      <c r="R336" s="77" t="e">
        <f>BASE_CONCILI12[[#This Row],[30/jun]]-BASE_CONCILI12[[#This Row],[SISTEMA]]</f>
        <v>#REF!</v>
      </c>
      <c r="S336" s="58" t="str">
        <f>IFERROR(BASE_CONCILI12[[#This Row],[DIFERENÇA ANTERIOR]]-BASE_CONCILI12[[#This Row],[DIFERENÇA ATUAL]],"-")</f>
        <v>-</v>
      </c>
      <c r="T336" s="48" t="e">
        <f>VLOOKUP(BASE_CONCILI12[[#This Row],[CÓD. 
SAIB]],CUSTO!#REF!,3,0)</f>
        <v>#REF!</v>
      </c>
      <c r="U336" s="52">
        <f>IFERROR(SUM(BASE_CONCILI12[[#This Row],[DIFERENÇA ATUAL]]*BASE_CONCILI12[[#This Row],[CUSTO MP (UN)]]),0)</f>
        <v>0</v>
      </c>
      <c r="V336" s="94" t="str">
        <f>IFERROR(BASE_CONCILI12[[#This Row],[30/jun]]/BASE_CONCILI12[[#This Row],[SISTEMA]],"")</f>
        <v/>
      </c>
      <c r="W336" s="52" t="str">
        <f>IFERROR(BASE_CONCILI12[[#This Row],[DIFERENÇA MÊS]]*BASE_CONCILI12[[#This Row],[CUSTO MP (UN)]],"-")</f>
        <v>-</v>
      </c>
      <c r="X336" s="126" t="s">
        <v>490</v>
      </c>
    </row>
    <row r="337" spans="1:24" x14ac:dyDescent="0.25">
      <c r="A337" s="72">
        <v>72</v>
      </c>
      <c r="B337" s="72"/>
      <c r="C337" s="2" t="s">
        <v>51</v>
      </c>
      <c r="D337" s="41" t="s">
        <v>109</v>
      </c>
      <c r="E337" s="36" t="e">
        <f>VLOOKUP(BASE_CONCILI12[[#This Row],[CÓD. 
SAIB]],CONT_ANTE!A:D,4,0)</f>
        <v>#N/A</v>
      </c>
      <c r="F337" s="36" t="e">
        <f>SUMIF(#REF!,BASE_CONCILI12[[#This Row],[CÓD. 
SAIB]],#REF!)</f>
        <v>#REF!</v>
      </c>
      <c r="G337" s="36" t="e">
        <f>SUMIF(#REF!,BASE_CONCILI12[[#This Row],[CÓD. 
SAIB]],#REF!)</f>
        <v>#REF!</v>
      </c>
      <c r="H337" s="36" t="e">
        <f>BASE_CONCILI12[[#This Row],[CONSUMO REAL]]-BASE_CONCILI12[[#This Row],[CONSUMO TEORICO]]</f>
        <v>#REF!</v>
      </c>
      <c r="I337" s="36" t="e">
        <f>SUMIF(#REF!,BASE_CONCILI12[[#This Row],[CÓD. 
SAIB]],#REF!)</f>
        <v>#REF!</v>
      </c>
      <c r="J337" s="36" t="e">
        <f>SUMIF(#REF!,BASE_CONCILI12[[#This Row],[CÓD. 
SAIB]],#REF!)</f>
        <v>#REF!</v>
      </c>
      <c r="K337" s="36" t="e">
        <f>BASE_CONCILI12[[#This Row],[30/mai]]+BASE_CONCILI12[[#This Row],[RECEBIMENTO]]-BASE_CONCILI12[[#This Row],[TRANSFERÊNCIA]]-BASE_CONCILI12[[#This Row],[CONSUMO REAL]]</f>
        <v>#N/A</v>
      </c>
      <c r="L337" s="35">
        <f>IFERROR(VLOOKUP(BASE_CONCILI12[[#This Row],[CÓD. 
SAIB]],BASE_CONTAG[[LAVRE]:[CONTAGEM FINAL]],7,0),0)</f>
        <v>0</v>
      </c>
      <c r="M337" s="35">
        <f>IFERROR(SUM(BASE_CONCILI12[[#This Row],[30/jun]]*BASE_CONCILI12[[#This Row],[CUSTO MP (UN)]]),0)</f>
        <v>0</v>
      </c>
      <c r="N337" s="35" t="str">
        <f>IFERROR(VLOOKUP(BASE_CONCILI12[[#This Row],[CÓD. 
SAIB]],BASE_CONTAG[],5,0),"")</f>
        <v/>
      </c>
      <c r="O337" s="7" t="e">
        <f>SUMIF(SISTEMA!#REF!,BASE_CONCILI12[[#This Row],[CÓD. 
SAIB]],SISTEMA!#REF!)</f>
        <v>#REF!</v>
      </c>
      <c r="P337" s="35">
        <f>IFERROR(SUM(BASE_CONCILI12[[#This Row],[SISTEMA]]*BASE_CONCILI12[[#This Row],[CUSTO MP (UN)]]),0)</f>
        <v>0</v>
      </c>
      <c r="Q337" s="36" t="str">
        <f>IFERROR(VLOOKUP(BASE_CONCILI12[[#This Row],[CÓD. 
SAIB]],BASE_DIFERENÇA[],4,0),"0")</f>
        <v>0</v>
      </c>
      <c r="R337" s="77" t="e">
        <f>BASE_CONCILI12[[#This Row],[30/jun]]-BASE_CONCILI12[[#This Row],[SISTEMA]]</f>
        <v>#REF!</v>
      </c>
      <c r="S337" s="58" t="str">
        <f>IFERROR(BASE_CONCILI12[[#This Row],[DIFERENÇA ANTERIOR]]-BASE_CONCILI12[[#This Row],[DIFERENÇA ATUAL]],"-")</f>
        <v>-</v>
      </c>
      <c r="T337" s="48" t="e">
        <f>VLOOKUP(BASE_CONCILI12[[#This Row],[CÓD. 
SAIB]],CUSTO!#REF!,3,0)</f>
        <v>#REF!</v>
      </c>
      <c r="U337" s="52">
        <f>IFERROR(SUM(BASE_CONCILI12[[#This Row],[DIFERENÇA ATUAL]]*BASE_CONCILI12[[#This Row],[CUSTO MP (UN)]]),0)</f>
        <v>0</v>
      </c>
      <c r="V337" s="94" t="str">
        <f>IFERROR(BASE_CONCILI12[[#This Row],[30/jun]]/BASE_CONCILI12[[#This Row],[SISTEMA]],"")</f>
        <v/>
      </c>
      <c r="W337" s="52" t="str">
        <f>IFERROR(BASE_CONCILI12[[#This Row],[DIFERENÇA MÊS]]*BASE_CONCILI12[[#This Row],[CUSTO MP (UN)]],"-")</f>
        <v>-</v>
      </c>
      <c r="X337" s="49" t="s">
        <v>509</v>
      </c>
    </row>
    <row r="338" spans="1:24" x14ac:dyDescent="0.25">
      <c r="A338" s="72">
        <v>51</v>
      </c>
      <c r="B338" s="72"/>
      <c r="C338" s="2" t="s">
        <v>99</v>
      </c>
      <c r="D338" s="41" t="s">
        <v>236</v>
      </c>
      <c r="E338" s="26" t="e">
        <f>VLOOKUP(BASE_CONCILI12[[#This Row],[CÓD. 
SAIB]],CONT_ANTE!A:D,4,0)</f>
        <v>#N/A</v>
      </c>
      <c r="F338" s="26" t="e">
        <f>SUMIF(#REF!,BASE_CONCILI12[[#This Row],[CÓD. 
SAIB]],#REF!)</f>
        <v>#REF!</v>
      </c>
      <c r="G338" s="26" t="e">
        <f>SUMIF(#REF!,BASE_CONCILI12[[#This Row],[CÓD. 
SAIB]],#REF!)</f>
        <v>#REF!</v>
      </c>
      <c r="H338" s="26" t="e">
        <f>BASE_CONCILI12[[#This Row],[CONSUMO REAL]]-BASE_CONCILI12[[#This Row],[CONSUMO TEORICO]]</f>
        <v>#REF!</v>
      </c>
      <c r="I338" s="26" t="e">
        <f>SUMIF(#REF!,BASE_CONCILI12[[#This Row],[CÓD. 
SAIB]],#REF!)</f>
        <v>#REF!</v>
      </c>
      <c r="J338" s="26" t="e">
        <f>SUMIF(#REF!,BASE_CONCILI12[[#This Row],[CÓD. 
SAIB]],#REF!)</f>
        <v>#REF!</v>
      </c>
      <c r="K338" s="26" t="e">
        <f>BASE_CONCILI12[[#This Row],[30/mai]]+BASE_CONCILI12[[#This Row],[RECEBIMENTO]]-BASE_CONCILI12[[#This Row],[TRANSFERÊNCIA]]-BASE_CONCILI12[[#This Row],[CONSUMO REAL]]</f>
        <v>#N/A</v>
      </c>
      <c r="L338" s="7">
        <f>IFERROR(VLOOKUP(BASE_CONCILI12[[#This Row],[CÓD. 
SAIB]],BASE_CONTAG[[LAVRE]:[CONTAGEM FINAL]],7,0),0)</f>
        <v>0</v>
      </c>
      <c r="M338" s="7">
        <f>IFERROR(SUM(BASE_CONCILI12[[#This Row],[30/jun]]*BASE_CONCILI12[[#This Row],[CUSTO MP (UN)]]),0)</f>
        <v>0</v>
      </c>
      <c r="N338" s="7" t="str">
        <f>IFERROR(VLOOKUP(BASE_CONCILI12[[#This Row],[CÓD. 
SAIB]],BASE_CONTAG[],5,0),"")</f>
        <v/>
      </c>
      <c r="O338" s="7" t="e">
        <f>SUMIF(SISTEMA!#REF!,BASE_CONCILI12[[#This Row],[CÓD. 
SAIB]],SISTEMA!#REF!)</f>
        <v>#REF!</v>
      </c>
      <c r="P338" s="7">
        <f>IFERROR(SUM(BASE_CONCILI12[[#This Row],[SISTEMA]]*BASE_CONCILI12[[#This Row],[CUSTO MP (UN)]]),0)</f>
        <v>0</v>
      </c>
      <c r="Q338" s="26" t="str">
        <f>IFERROR(VLOOKUP(BASE_CONCILI12[[#This Row],[CÓD. 
SAIB]],BASE_DIFERENÇA[],4,0),"0")</f>
        <v>0</v>
      </c>
      <c r="R338" s="75" t="e">
        <f>BASE_CONCILI12[[#This Row],[30/jun]]-BASE_CONCILI12[[#This Row],[SISTEMA]]</f>
        <v>#REF!</v>
      </c>
      <c r="S338" s="47" t="str">
        <f>IFERROR(BASE_CONCILI12[[#This Row],[DIFERENÇA ANTERIOR]]-BASE_CONCILI12[[#This Row],[DIFERENÇA ATUAL]],"-")</f>
        <v>-</v>
      </c>
      <c r="T338" s="48" t="e">
        <f>VLOOKUP(BASE_CONCILI12[[#This Row],[CÓD. 
SAIB]],CUSTO!#REF!,3,0)</f>
        <v>#REF!</v>
      </c>
      <c r="U338" s="51">
        <f>IFERROR(SUM(BASE_CONCILI12[[#This Row],[DIFERENÇA ATUAL]]*BASE_CONCILI12[[#This Row],[CUSTO MP (UN)]]),0)</f>
        <v>0</v>
      </c>
      <c r="V338" s="87" t="str">
        <f>IFERROR(BASE_CONCILI12[[#This Row],[30/jun]]/BASE_CONCILI12[[#This Row],[SISTEMA]],"")</f>
        <v/>
      </c>
      <c r="W338" s="52" t="str">
        <f>IFERROR(BASE_CONCILI12[[#This Row],[DIFERENÇA MÊS]]*BASE_CONCILI12[[#This Row],[CUSTO MP (UN)]],"-")</f>
        <v>-</v>
      </c>
      <c r="X338" s="126" t="s">
        <v>490</v>
      </c>
    </row>
    <row r="339" spans="1:24" x14ac:dyDescent="0.25">
      <c r="A339" s="72">
        <v>50</v>
      </c>
      <c r="B339" s="72"/>
      <c r="C339" s="2" t="s">
        <v>98</v>
      </c>
      <c r="D339" s="41" t="s">
        <v>236</v>
      </c>
      <c r="E339" s="26" t="e">
        <f>VLOOKUP(BASE_CONCILI12[[#This Row],[CÓD. 
SAIB]],CONT_ANTE!A:D,4,0)</f>
        <v>#N/A</v>
      </c>
      <c r="F339" s="26" t="e">
        <f>SUMIF(#REF!,BASE_CONCILI12[[#This Row],[CÓD. 
SAIB]],#REF!)</f>
        <v>#REF!</v>
      </c>
      <c r="G339" s="26" t="e">
        <f>SUMIF(#REF!,BASE_CONCILI12[[#This Row],[CÓD. 
SAIB]],#REF!)</f>
        <v>#REF!</v>
      </c>
      <c r="H339" s="26" t="e">
        <f>BASE_CONCILI12[[#This Row],[CONSUMO REAL]]-BASE_CONCILI12[[#This Row],[CONSUMO TEORICO]]</f>
        <v>#REF!</v>
      </c>
      <c r="I339" s="26" t="e">
        <f>SUMIF(#REF!,BASE_CONCILI12[[#This Row],[CÓD. 
SAIB]],#REF!)</f>
        <v>#REF!</v>
      </c>
      <c r="J339" s="26" t="e">
        <f>SUMIF(#REF!,BASE_CONCILI12[[#This Row],[CÓD. 
SAIB]],#REF!)</f>
        <v>#REF!</v>
      </c>
      <c r="K339" s="26" t="e">
        <f>BASE_CONCILI12[[#This Row],[30/mai]]+BASE_CONCILI12[[#This Row],[RECEBIMENTO]]-BASE_CONCILI12[[#This Row],[TRANSFERÊNCIA]]-BASE_CONCILI12[[#This Row],[CONSUMO REAL]]</f>
        <v>#N/A</v>
      </c>
      <c r="L339" s="7">
        <f>IFERROR(VLOOKUP(BASE_CONCILI12[[#This Row],[CÓD. 
SAIB]],BASE_CONTAG[[LAVRE]:[CONTAGEM FINAL]],7,0),0)</f>
        <v>0</v>
      </c>
      <c r="M339" s="7">
        <f>IFERROR(SUM(BASE_CONCILI12[[#This Row],[30/jun]]*BASE_CONCILI12[[#This Row],[CUSTO MP (UN)]]),0)</f>
        <v>0</v>
      </c>
      <c r="N339" s="7" t="str">
        <f>IFERROR(VLOOKUP(BASE_CONCILI12[[#This Row],[CÓD. 
SAIB]],BASE_CONTAG[],5,0),"")</f>
        <v/>
      </c>
      <c r="O339" s="7" t="e">
        <f>SUMIF(SISTEMA!#REF!,BASE_CONCILI12[[#This Row],[CÓD. 
SAIB]],SISTEMA!#REF!)</f>
        <v>#REF!</v>
      </c>
      <c r="P339" s="7">
        <f>IFERROR(SUM(BASE_CONCILI12[[#This Row],[SISTEMA]]*BASE_CONCILI12[[#This Row],[CUSTO MP (UN)]]),0)</f>
        <v>0</v>
      </c>
      <c r="Q339" s="26" t="str">
        <f>IFERROR(VLOOKUP(BASE_CONCILI12[[#This Row],[CÓD. 
SAIB]],BASE_DIFERENÇA[],4,0),"0")</f>
        <v>0</v>
      </c>
      <c r="R339" s="75" t="e">
        <f>BASE_CONCILI12[[#This Row],[30/jun]]-BASE_CONCILI12[[#This Row],[SISTEMA]]</f>
        <v>#REF!</v>
      </c>
      <c r="S339" s="47" t="str">
        <f>IFERROR(BASE_CONCILI12[[#This Row],[DIFERENÇA ANTERIOR]]-BASE_CONCILI12[[#This Row],[DIFERENÇA ATUAL]],"-")</f>
        <v>-</v>
      </c>
      <c r="T339" s="48" t="e">
        <f>VLOOKUP(BASE_CONCILI12[[#This Row],[CÓD. 
SAIB]],CUSTO!#REF!,3,0)</f>
        <v>#REF!</v>
      </c>
      <c r="U339" s="51">
        <f>IFERROR(SUM(BASE_CONCILI12[[#This Row],[DIFERENÇA ATUAL]]*BASE_CONCILI12[[#This Row],[CUSTO MP (UN)]]),0)</f>
        <v>0</v>
      </c>
      <c r="V339" s="87" t="str">
        <f>IFERROR(BASE_CONCILI12[[#This Row],[30/jun]]/BASE_CONCILI12[[#This Row],[SISTEMA]],"")</f>
        <v/>
      </c>
      <c r="W339" s="52" t="str">
        <f>IFERROR(BASE_CONCILI12[[#This Row],[DIFERENÇA MÊS]]*BASE_CONCILI12[[#This Row],[CUSTO MP (UN)]],"-")</f>
        <v>-</v>
      </c>
      <c r="X339" s="126" t="s">
        <v>490</v>
      </c>
    </row>
    <row r="340" spans="1:24" x14ac:dyDescent="0.25">
      <c r="A340" s="72">
        <v>53</v>
      </c>
      <c r="B340" s="72"/>
      <c r="C340" s="2" t="s">
        <v>208</v>
      </c>
      <c r="D340" s="41" t="s">
        <v>236</v>
      </c>
      <c r="E340" s="26" t="e">
        <f>VLOOKUP(BASE_CONCILI12[[#This Row],[CÓD. 
SAIB]],CONT_ANTE!A:D,4,0)</f>
        <v>#N/A</v>
      </c>
      <c r="F340" s="26" t="e">
        <f>SUMIF(#REF!,BASE_CONCILI12[[#This Row],[CÓD. 
SAIB]],#REF!)</f>
        <v>#REF!</v>
      </c>
      <c r="G340" s="26" t="e">
        <f>SUMIF(#REF!,BASE_CONCILI12[[#This Row],[CÓD. 
SAIB]],#REF!)</f>
        <v>#REF!</v>
      </c>
      <c r="H340" s="26" t="e">
        <f>BASE_CONCILI12[[#This Row],[CONSUMO REAL]]-BASE_CONCILI12[[#This Row],[CONSUMO TEORICO]]</f>
        <v>#REF!</v>
      </c>
      <c r="I340" s="26" t="e">
        <f>SUMIF(#REF!,BASE_CONCILI12[[#This Row],[CÓD. 
SAIB]],#REF!)</f>
        <v>#REF!</v>
      </c>
      <c r="J340" s="26" t="e">
        <f>SUMIF(#REF!,BASE_CONCILI12[[#This Row],[CÓD. 
SAIB]],#REF!)</f>
        <v>#REF!</v>
      </c>
      <c r="K340" s="26" t="e">
        <f>BASE_CONCILI12[[#This Row],[30/mai]]+BASE_CONCILI12[[#This Row],[RECEBIMENTO]]-BASE_CONCILI12[[#This Row],[TRANSFERÊNCIA]]-BASE_CONCILI12[[#This Row],[CONSUMO REAL]]</f>
        <v>#N/A</v>
      </c>
      <c r="L340" s="7">
        <f>IFERROR(VLOOKUP(BASE_CONCILI12[[#This Row],[CÓD. 
SAIB]],BASE_CONTAG[[LAVRE]:[CONTAGEM FINAL]],7,0),0)</f>
        <v>0</v>
      </c>
      <c r="M340" s="7">
        <f>IFERROR(SUM(BASE_CONCILI12[[#This Row],[30/jun]]*BASE_CONCILI12[[#This Row],[CUSTO MP (UN)]]),0)</f>
        <v>0</v>
      </c>
      <c r="N340" s="7" t="str">
        <f>IFERROR(VLOOKUP(BASE_CONCILI12[[#This Row],[CÓD. 
SAIB]],BASE_CONTAG[],5,0),"")</f>
        <v/>
      </c>
      <c r="O340" s="7" t="e">
        <f>SUMIF(SISTEMA!#REF!,BASE_CONCILI12[[#This Row],[CÓD. 
SAIB]],SISTEMA!#REF!)</f>
        <v>#REF!</v>
      </c>
      <c r="P340" s="7">
        <f>IFERROR(SUM(BASE_CONCILI12[[#This Row],[SISTEMA]]*BASE_CONCILI12[[#This Row],[CUSTO MP (UN)]]),0)</f>
        <v>0</v>
      </c>
      <c r="Q340" s="26" t="str">
        <f>IFERROR(VLOOKUP(BASE_CONCILI12[[#This Row],[CÓD. 
SAIB]],BASE_DIFERENÇA[],4,0),"0")</f>
        <v>0</v>
      </c>
      <c r="R340" s="75" t="e">
        <f>BASE_CONCILI12[[#This Row],[30/jun]]-BASE_CONCILI12[[#This Row],[SISTEMA]]</f>
        <v>#REF!</v>
      </c>
      <c r="S340" s="47" t="str">
        <f>IFERROR(BASE_CONCILI12[[#This Row],[DIFERENÇA ANTERIOR]]-BASE_CONCILI12[[#This Row],[DIFERENÇA ATUAL]],"-")</f>
        <v>-</v>
      </c>
      <c r="T340" s="48" t="e">
        <f>VLOOKUP(BASE_CONCILI12[[#This Row],[CÓD. 
SAIB]],CUSTO!#REF!,3,0)</f>
        <v>#REF!</v>
      </c>
      <c r="U340" s="51">
        <f>IFERROR(SUM(BASE_CONCILI12[[#This Row],[DIFERENÇA ATUAL]]*BASE_CONCILI12[[#This Row],[CUSTO MP (UN)]]),0)</f>
        <v>0</v>
      </c>
      <c r="V340" s="87" t="str">
        <f>IFERROR(BASE_CONCILI12[[#This Row],[30/jun]]/BASE_CONCILI12[[#This Row],[SISTEMA]],"")</f>
        <v/>
      </c>
      <c r="W340" s="52" t="str">
        <f>IFERROR(BASE_CONCILI12[[#This Row],[DIFERENÇA MÊS]]*BASE_CONCILI12[[#This Row],[CUSTO MP (UN)]],"-")</f>
        <v>-</v>
      </c>
      <c r="X340" s="126" t="s">
        <v>490</v>
      </c>
    </row>
    <row r="341" spans="1:24" x14ac:dyDescent="0.25">
      <c r="A341" s="72">
        <v>52</v>
      </c>
      <c r="B341" s="72"/>
      <c r="C341" s="2" t="s">
        <v>100</v>
      </c>
      <c r="D341" s="41" t="s">
        <v>236</v>
      </c>
      <c r="E341" s="26" t="e">
        <f>VLOOKUP(BASE_CONCILI12[[#This Row],[CÓD. 
SAIB]],CONT_ANTE!A:D,4,0)</f>
        <v>#N/A</v>
      </c>
      <c r="F341" s="26" t="e">
        <f>SUMIF(#REF!,BASE_CONCILI12[[#This Row],[CÓD. 
SAIB]],#REF!)</f>
        <v>#REF!</v>
      </c>
      <c r="G341" s="26" t="e">
        <f>SUMIF(#REF!,BASE_CONCILI12[[#This Row],[CÓD. 
SAIB]],#REF!)</f>
        <v>#REF!</v>
      </c>
      <c r="H341" s="26" t="e">
        <f>BASE_CONCILI12[[#This Row],[CONSUMO REAL]]-BASE_CONCILI12[[#This Row],[CONSUMO TEORICO]]</f>
        <v>#REF!</v>
      </c>
      <c r="I341" s="26" t="e">
        <f>SUMIF(#REF!,BASE_CONCILI12[[#This Row],[CÓD. 
SAIB]],#REF!)</f>
        <v>#REF!</v>
      </c>
      <c r="J341" s="26" t="e">
        <f>SUMIF(#REF!,BASE_CONCILI12[[#This Row],[CÓD. 
SAIB]],#REF!)</f>
        <v>#REF!</v>
      </c>
      <c r="K341" s="26" t="e">
        <f>BASE_CONCILI12[[#This Row],[30/mai]]+BASE_CONCILI12[[#This Row],[RECEBIMENTO]]-BASE_CONCILI12[[#This Row],[TRANSFERÊNCIA]]-BASE_CONCILI12[[#This Row],[CONSUMO REAL]]</f>
        <v>#N/A</v>
      </c>
      <c r="L341" s="7">
        <f>IFERROR(VLOOKUP(BASE_CONCILI12[[#This Row],[CÓD. 
SAIB]],BASE_CONTAG[[LAVRE]:[CONTAGEM FINAL]],7,0),0)</f>
        <v>0</v>
      </c>
      <c r="M341" s="7">
        <f>IFERROR(SUM(BASE_CONCILI12[[#This Row],[30/jun]]*BASE_CONCILI12[[#This Row],[CUSTO MP (UN)]]),0)</f>
        <v>0</v>
      </c>
      <c r="N341" s="7" t="str">
        <f>IFERROR(VLOOKUP(BASE_CONCILI12[[#This Row],[CÓD. 
SAIB]],BASE_CONTAG[],5,0),"")</f>
        <v/>
      </c>
      <c r="O341" s="7" t="e">
        <f>SUMIF(SISTEMA!#REF!,BASE_CONCILI12[[#This Row],[CÓD. 
SAIB]],SISTEMA!#REF!)</f>
        <v>#REF!</v>
      </c>
      <c r="P341" s="7">
        <f>IFERROR(SUM(BASE_CONCILI12[[#This Row],[SISTEMA]]*BASE_CONCILI12[[#This Row],[CUSTO MP (UN)]]),0)</f>
        <v>0</v>
      </c>
      <c r="Q341" s="26" t="str">
        <f>IFERROR(VLOOKUP(BASE_CONCILI12[[#This Row],[CÓD. 
SAIB]],BASE_DIFERENÇA[],4,0),"0")</f>
        <v>0</v>
      </c>
      <c r="R341" s="75" t="e">
        <f>BASE_CONCILI12[[#This Row],[30/jun]]-BASE_CONCILI12[[#This Row],[SISTEMA]]</f>
        <v>#REF!</v>
      </c>
      <c r="S341" s="47" t="str">
        <f>IFERROR(BASE_CONCILI12[[#This Row],[DIFERENÇA ANTERIOR]]-BASE_CONCILI12[[#This Row],[DIFERENÇA ATUAL]],"-")</f>
        <v>-</v>
      </c>
      <c r="T341" s="48" t="e">
        <f>VLOOKUP(BASE_CONCILI12[[#This Row],[CÓD. 
SAIB]],CUSTO!#REF!,3,0)</f>
        <v>#REF!</v>
      </c>
      <c r="U341" s="51">
        <f>IFERROR(SUM(BASE_CONCILI12[[#This Row],[DIFERENÇA ATUAL]]*BASE_CONCILI12[[#This Row],[CUSTO MP (UN)]]),0)</f>
        <v>0</v>
      </c>
      <c r="V341" s="98" t="str">
        <f>IFERROR(BASE_CONCILI12[[#This Row],[30/jun]]/BASE_CONCILI12[[#This Row],[SISTEMA]],"")</f>
        <v/>
      </c>
      <c r="W341" s="52" t="str">
        <f>IFERROR(BASE_CONCILI12[[#This Row],[DIFERENÇA MÊS]]*BASE_CONCILI12[[#This Row],[CUSTO MP (UN)]],"-")</f>
        <v>-</v>
      </c>
      <c r="X341" s="126" t="s">
        <v>490</v>
      </c>
    </row>
    <row r="342" spans="1:24" x14ac:dyDescent="0.25">
      <c r="A342" s="72">
        <v>30100</v>
      </c>
      <c r="B342" s="72"/>
      <c r="C342" s="2" t="s">
        <v>209</v>
      </c>
      <c r="D342" s="37" t="s">
        <v>112</v>
      </c>
      <c r="E342" s="26" t="e">
        <f>VLOOKUP(BASE_CONCILI12[[#This Row],[CÓD. 
SAIB]],CONT_ANTE!A:D,4,0)</f>
        <v>#N/A</v>
      </c>
      <c r="F342" s="26" t="e">
        <f>SUMIF(#REF!,BASE_CONCILI12[[#This Row],[CÓD. 
SAIB]],#REF!)</f>
        <v>#REF!</v>
      </c>
      <c r="G342" s="26" t="e">
        <f>SUMIF(#REF!,BASE_CONCILI12[[#This Row],[CÓD. 
SAIB]],#REF!)</f>
        <v>#REF!</v>
      </c>
      <c r="H342" s="26" t="e">
        <f>BASE_CONCILI12[[#This Row],[CONSUMO REAL]]-BASE_CONCILI12[[#This Row],[CONSUMO TEORICO]]</f>
        <v>#REF!</v>
      </c>
      <c r="I342" s="26" t="e">
        <f>SUMIF(#REF!,BASE_CONCILI12[[#This Row],[CÓD. 
SAIB]],#REF!)</f>
        <v>#REF!</v>
      </c>
      <c r="J342" s="26" t="e">
        <f>SUMIF(#REF!,BASE_CONCILI12[[#This Row],[CÓD. 
SAIB]],#REF!)</f>
        <v>#REF!</v>
      </c>
      <c r="K342" s="26" t="e">
        <f>BASE_CONCILI12[[#This Row],[30/mai]]+BASE_CONCILI12[[#This Row],[RECEBIMENTO]]-BASE_CONCILI12[[#This Row],[TRANSFERÊNCIA]]-BASE_CONCILI12[[#This Row],[CONSUMO REAL]]</f>
        <v>#N/A</v>
      </c>
      <c r="L342" s="7">
        <f>IFERROR(VLOOKUP(BASE_CONCILI12[[#This Row],[CÓD. 
SAIB]],BASE_CONTAG[[LAVRE]:[CONTAGEM FINAL]],7,0),0)</f>
        <v>0</v>
      </c>
      <c r="M342" s="7">
        <f>IFERROR(SUM(BASE_CONCILI12[[#This Row],[30/jun]]*BASE_CONCILI12[[#This Row],[CUSTO MP (UN)]]),0)</f>
        <v>0</v>
      </c>
      <c r="N342" s="7" t="str">
        <f>IFERROR(VLOOKUP(BASE_CONCILI12[[#This Row],[CÓD. 
SAIB]],BASE_CONTAG[],5,0),"")</f>
        <v/>
      </c>
      <c r="O342" s="7" t="e">
        <f>SUMIF(SISTEMA!#REF!,BASE_CONCILI12[[#This Row],[CÓD. 
SAIB]],SISTEMA!#REF!)</f>
        <v>#REF!</v>
      </c>
      <c r="P342" s="7">
        <f>IFERROR(SUM(BASE_CONCILI12[[#This Row],[SISTEMA]]*BASE_CONCILI12[[#This Row],[CUSTO MP (UN)]]),0)</f>
        <v>0</v>
      </c>
      <c r="Q342" s="26" t="str">
        <f>IFERROR(VLOOKUP(BASE_CONCILI12[[#This Row],[CÓD. 
SAIB]],BASE_DIFERENÇA[],4,0),"0")</f>
        <v>0</v>
      </c>
      <c r="R342" s="75" t="e">
        <f>BASE_CONCILI12[[#This Row],[30/jun]]-BASE_CONCILI12[[#This Row],[SISTEMA]]</f>
        <v>#REF!</v>
      </c>
      <c r="S342" s="47" t="str">
        <f>IFERROR(BASE_CONCILI12[[#This Row],[DIFERENÇA ANTERIOR]]-BASE_CONCILI12[[#This Row],[DIFERENÇA ATUAL]],"-")</f>
        <v>-</v>
      </c>
      <c r="T342" s="48" t="e">
        <f>VLOOKUP(BASE_CONCILI12[[#This Row],[CÓD. 
SAIB]],CUSTO!#REF!,3,0)</f>
        <v>#REF!</v>
      </c>
      <c r="U342" s="51">
        <f>IFERROR(SUM(BASE_CONCILI12[[#This Row],[DIFERENÇA ATUAL]]*BASE_CONCILI12[[#This Row],[CUSTO MP (UN)]]),0)</f>
        <v>0</v>
      </c>
      <c r="V342" s="87" t="str">
        <f>IFERROR(BASE_CONCILI12[[#This Row],[30/jun]]/BASE_CONCILI12[[#This Row],[SISTEMA]],"")</f>
        <v/>
      </c>
      <c r="W342" s="52" t="str">
        <f>IFERROR(BASE_CONCILI12[[#This Row],[DIFERENÇA MÊS]]*BASE_CONCILI12[[#This Row],[CUSTO MP (UN)]],"-")</f>
        <v>-</v>
      </c>
      <c r="X342" s="126" t="s">
        <v>490</v>
      </c>
    </row>
    <row r="343" spans="1:24" x14ac:dyDescent="0.25">
      <c r="A343" s="72">
        <v>32568</v>
      </c>
      <c r="B343" s="72"/>
      <c r="C343" s="2" t="s">
        <v>329</v>
      </c>
      <c r="D343" s="41" t="s">
        <v>112</v>
      </c>
      <c r="E343" s="26" t="e">
        <f>VLOOKUP(BASE_CONCILI12[[#This Row],[CÓD. 
SAIB]],CONT_ANTE!A:D,4,0)</f>
        <v>#N/A</v>
      </c>
      <c r="F343" s="26" t="e">
        <f>SUMIF(#REF!,BASE_CONCILI12[[#This Row],[CÓD. 
SAIB]],#REF!)</f>
        <v>#REF!</v>
      </c>
      <c r="G343" s="26" t="e">
        <f>SUMIF(#REF!,BASE_CONCILI12[[#This Row],[CÓD. 
SAIB]],#REF!)</f>
        <v>#REF!</v>
      </c>
      <c r="H343" s="26" t="e">
        <f>BASE_CONCILI12[[#This Row],[CONSUMO REAL]]-BASE_CONCILI12[[#This Row],[CONSUMO TEORICO]]</f>
        <v>#REF!</v>
      </c>
      <c r="I343" s="26" t="e">
        <f>SUMIF(#REF!,BASE_CONCILI12[[#This Row],[CÓD. 
SAIB]],#REF!)</f>
        <v>#REF!</v>
      </c>
      <c r="J343" s="26" t="e">
        <f>SUMIF(#REF!,BASE_CONCILI12[[#This Row],[CÓD. 
SAIB]],#REF!)</f>
        <v>#REF!</v>
      </c>
      <c r="K343" s="26" t="e">
        <f>BASE_CONCILI12[[#This Row],[30/mai]]+BASE_CONCILI12[[#This Row],[RECEBIMENTO]]-BASE_CONCILI12[[#This Row],[TRANSFERÊNCIA]]-BASE_CONCILI12[[#This Row],[CONSUMO REAL]]</f>
        <v>#N/A</v>
      </c>
      <c r="L343" s="7">
        <f>IFERROR(VLOOKUP(BASE_CONCILI12[[#This Row],[CÓD. 
SAIB]],BASE_CONTAG[[LAVRE]:[CONTAGEM FINAL]],7,0),0)</f>
        <v>0</v>
      </c>
      <c r="M343" s="7">
        <f>IFERROR(SUM(BASE_CONCILI12[[#This Row],[30/jun]]*BASE_CONCILI12[[#This Row],[CUSTO MP (UN)]]),0)</f>
        <v>0</v>
      </c>
      <c r="N343" s="7" t="str">
        <f>IFERROR(VLOOKUP(BASE_CONCILI12[[#This Row],[CÓD. 
SAIB]],BASE_CONTAG[],5,0),"")</f>
        <v/>
      </c>
      <c r="O343" s="7" t="e">
        <f>SUMIF(SISTEMA!#REF!,BASE_CONCILI12[[#This Row],[CÓD. 
SAIB]],SISTEMA!#REF!)</f>
        <v>#REF!</v>
      </c>
      <c r="P343" s="7">
        <f>IFERROR(SUM(BASE_CONCILI12[[#This Row],[SISTEMA]]*BASE_CONCILI12[[#This Row],[CUSTO MP (UN)]]),0)</f>
        <v>0</v>
      </c>
      <c r="Q343" s="26" t="str">
        <f>IFERROR(VLOOKUP(BASE_CONCILI12[[#This Row],[CÓD. 
SAIB]],BASE_DIFERENÇA[],4,0),"0")</f>
        <v>0</v>
      </c>
      <c r="R343" s="75" t="e">
        <f>BASE_CONCILI12[[#This Row],[30/jun]]-BASE_CONCILI12[[#This Row],[SISTEMA]]</f>
        <v>#REF!</v>
      </c>
      <c r="S343" s="47" t="str">
        <f>IFERROR(BASE_CONCILI12[[#This Row],[DIFERENÇA ANTERIOR]]-BASE_CONCILI12[[#This Row],[DIFERENÇA ATUAL]],"-")</f>
        <v>-</v>
      </c>
      <c r="T343" s="48">
        <v>0.47039999999999998</v>
      </c>
      <c r="U343" s="51">
        <f>IFERROR(SUM(BASE_CONCILI12[[#This Row],[DIFERENÇA ATUAL]]*BASE_CONCILI12[[#This Row],[CUSTO MP (UN)]]),0)</f>
        <v>0</v>
      </c>
      <c r="V343" s="87" t="str">
        <f>IFERROR(BASE_CONCILI12[[#This Row],[30/jun]]/BASE_CONCILI12[[#This Row],[SISTEMA]],"")</f>
        <v/>
      </c>
      <c r="W343" s="52" t="str">
        <f>IFERROR(BASE_CONCILI12[[#This Row],[DIFERENÇA MÊS]]*BASE_CONCILI12[[#This Row],[CUSTO MP (UN)]],"-")</f>
        <v>-</v>
      </c>
      <c r="X343" s="126" t="s">
        <v>490</v>
      </c>
    </row>
    <row r="344" spans="1:24" x14ac:dyDescent="0.25">
      <c r="A344" s="72">
        <v>30748</v>
      </c>
      <c r="B344" s="72"/>
      <c r="C344" s="2" t="s">
        <v>210</v>
      </c>
      <c r="D344" s="41" t="s">
        <v>112</v>
      </c>
      <c r="E344" s="26" t="e">
        <f>VLOOKUP(BASE_CONCILI12[[#This Row],[CÓD. 
SAIB]],CONT_ANTE!A:D,4,0)</f>
        <v>#N/A</v>
      </c>
      <c r="F344" s="26" t="e">
        <f>SUMIF(#REF!,BASE_CONCILI12[[#This Row],[CÓD. 
SAIB]],#REF!)</f>
        <v>#REF!</v>
      </c>
      <c r="G344" s="26" t="e">
        <f>SUMIF(#REF!,BASE_CONCILI12[[#This Row],[CÓD. 
SAIB]],#REF!)</f>
        <v>#REF!</v>
      </c>
      <c r="H344" s="26" t="e">
        <f>BASE_CONCILI12[[#This Row],[CONSUMO REAL]]-BASE_CONCILI12[[#This Row],[CONSUMO TEORICO]]</f>
        <v>#REF!</v>
      </c>
      <c r="I344" s="26" t="e">
        <f>SUMIF(#REF!,BASE_CONCILI12[[#This Row],[CÓD. 
SAIB]],#REF!)</f>
        <v>#REF!</v>
      </c>
      <c r="J344" s="26" t="e">
        <f>SUMIF(#REF!,BASE_CONCILI12[[#This Row],[CÓD. 
SAIB]],#REF!)</f>
        <v>#REF!</v>
      </c>
      <c r="K344" s="26" t="e">
        <f>BASE_CONCILI12[[#This Row],[30/mai]]+BASE_CONCILI12[[#This Row],[RECEBIMENTO]]-BASE_CONCILI12[[#This Row],[TRANSFERÊNCIA]]-BASE_CONCILI12[[#This Row],[CONSUMO REAL]]</f>
        <v>#N/A</v>
      </c>
      <c r="L344" s="7">
        <f>IFERROR(VLOOKUP(BASE_CONCILI12[[#This Row],[CÓD. 
SAIB]],BASE_CONTAG[[LAVRE]:[CONTAGEM FINAL]],7,0),0)</f>
        <v>0</v>
      </c>
      <c r="M344" s="7">
        <f>IFERROR(SUM(BASE_CONCILI12[[#This Row],[30/jun]]*BASE_CONCILI12[[#This Row],[CUSTO MP (UN)]]),0)</f>
        <v>0</v>
      </c>
      <c r="N344" s="7" t="str">
        <f>IFERROR(VLOOKUP(BASE_CONCILI12[[#This Row],[CÓD. 
SAIB]],BASE_CONTAG[],5,0),"")</f>
        <v/>
      </c>
      <c r="O344" s="7" t="e">
        <f>SUMIF(SISTEMA!#REF!,BASE_CONCILI12[[#This Row],[CÓD. 
SAIB]],SISTEMA!#REF!)</f>
        <v>#REF!</v>
      </c>
      <c r="P344" s="7">
        <f>IFERROR(SUM(BASE_CONCILI12[[#This Row],[SISTEMA]]*BASE_CONCILI12[[#This Row],[CUSTO MP (UN)]]),0)</f>
        <v>0</v>
      </c>
      <c r="Q344" s="26" t="str">
        <f>IFERROR(VLOOKUP(BASE_CONCILI12[[#This Row],[CÓD. 
SAIB]],BASE_DIFERENÇA[],4,0),"0")</f>
        <v>0</v>
      </c>
      <c r="R344" s="75" t="e">
        <f>BASE_CONCILI12[[#This Row],[30/jun]]-BASE_CONCILI12[[#This Row],[SISTEMA]]</f>
        <v>#REF!</v>
      </c>
      <c r="S344" s="47" t="str">
        <f>IFERROR(BASE_CONCILI12[[#This Row],[DIFERENÇA ANTERIOR]]-BASE_CONCILI12[[#This Row],[DIFERENÇA ATUAL]],"-")</f>
        <v>-</v>
      </c>
      <c r="T344" s="51" t="e">
        <f>VLOOKUP(BASE_CONCILI12[[#This Row],[CÓD. 
SAIB]],CUSTO!#REF!,3,0)</f>
        <v>#REF!</v>
      </c>
      <c r="U344" s="51">
        <f>IFERROR(SUM(BASE_CONCILI12[[#This Row],[DIFERENÇA ATUAL]]*BASE_CONCILI12[[#This Row],[CUSTO MP (UN)]]),0)</f>
        <v>0</v>
      </c>
      <c r="V344" s="87" t="str">
        <f>IFERROR(BASE_CONCILI12[[#This Row],[30/jun]]/BASE_CONCILI12[[#This Row],[SISTEMA]],"")</f>
        <v/>
      </c>
      <c r="W344" s="52" t="str">
        <f>IFERROR(BASE_CONCILI12[[#This Row],[DIFERENÇA MÊS]]*BASE_CONCILI12[[#This Row],[CUSTO MP (UN)]],"-")</f>
        <v>-</v>
      </c>
      <c r="X344" s="126" t="s">
        <v>490</v>
      </c>
    </row>
    <row r="345" spans="1:24" x14ac:dyDescent="0.25">
      <c r="A345" s="72">
        <v>31413</v>
      </c>
      <c r="B345" s="72"/>
      <c r="C345" s="2" t="s">
        <v>211</v>
      </c>
      <c r="D345" s="41" t="s">
        <v>112</v>
      </c>
      <c r="E345" s="26" t="e">
        <f>VLOOKUP(BASE_CONCILI12[[#This Row],[CÓD. 
SAIB]],CONT_ANTE!A:D,4,0)</f>
        <v>#N/A</v>
      </c>
      <c r="F345" s="26" t="e">
        <f>SUMIF(#REF!,BASE_CONCILI12[[#This Row],[CÓD. 
SAIB]],#REF!)</f>
        <v>#REF!</v>
      </c>
      <c r="G345" s="26" t="e">
        <f>SUMIF(#REF!,BASE_CONCILI12[[#This Row],[CÓD. 
SAIB]],#REF!)</f>
        <v>#REF!</v>
      </c>
      <c r="H345" s="26" t="e">
        <f>BASE_CONCILI12[[#This Row],[CONSUMO REAL]]-BASE_CONCILI12[[#This Row],[CONSUMO TEORICO]]</f>
        <v>#REF!</v>
      </c>
      <c r="I345" s="26" t="e">
        <f>SUMIF(#REF!,BASE_CONCILI12[[#This Row],[CÓD. 
SAIB]],#REF!)</f>
        <v>#REF!</v>
      </c>
      <c r="J345" s="26" t="e">
        <f>SUMIF(#REF!,BASE_CONCILI12[[#This Row],[CÓD. 
SAIB]],#REF!)</f>
        <v>#REF!</v>
      </c>
      <c r="K345" s="26" t="e">
        <f>BASE_CONCILI12[[#This Row],[30/mai]]+BASE_CONCILI12[[#This Row],[RECEBIMENTO]]-BASE_CONCILI12[[#This Row],[TRANSFERÊNCIA]]-BASE_CONCILI12[[#This Row],[CONSUMO REAL]]</f>
        <v>#N/A</v>
      </c>
      <c r="L345" s="7">
        <f>IFERROR(VLOOKUP(BASE_CONCILI12[[#This Row],[CÓD. 
SAIB]],BASE_CONTAG[[LAVRE]:[CONTAGEM FINAL]],7,0),0)</f>
        <v>0</v>
      </c>
      <c r="M345" s="7">
        <f>IFERROR(SUM(BASE_CONCILI12[[#This Row],[30/jun]]*BASE_CONCILI12[[#This Row],[CUSTO MP (UN)]]),0)</f>
        <v>0</v>
      </c>
      <c r="N345" s="7" t="str">
        <f>IFERROR(VLOOKUP(BASE_CONCILI12[[#This Row],[CÓD. 
SAIB]],BASE_CONTAG[],5,0),"")</f>
        <v/>
      </c>
      <c r="O345" s="7" t="e">
        <f>SUMIF(SISTEMA!#REF!,BASE_CONCILI12[[#This Row],[CÓD. 
SAIB]],SISTEMA!#REF!)</f>
        <v>#REF!</v>
      </c>
      <c r="P345" s="7">
        <f>IFERROR(SUM(BASE_CONCILI12[[#This Row],[SISTEMA]]*BASE_CONCILI12[[#This Row],[CUSTO MP (UN)]]),0)</f>
        <v>0</v>
      </c>
      <c r="Q345" s="26" t="str">
        <f>IFERROR(VLOOKUP(BASE_CONCILI12[[#This Row],[CÓD. 
SAIB]],BASE_DIFERENÇA[],4,0),"0")</f>
        <v>0</v>
      </c>
      <c r="R345" s="75" t="e">
        <f>BASE_CONCILI12[[#This Row],[30/jun]]-BASE_CONCILI12[[#This Row],[SISTEMA]]</f>
        <v>#REF!</v>
      </c>
      <c r="S345" s="47" t="str">
        <f>IFERROR(BASE_CONCILI12[[#This Row],[DIFERENÇA ANTERIOR]]-BASE_CONCILI12[[#This Row],[DIFERENÇA ATUAL]],"-")</f>
        <v>-</v>
      </c>
      <c r="T345" s="51" t="e">
        <f>VLOOKUP(BASE_CONCILI12[[#This Row],[CÓD. 
SAIB]],CUSTO!#REF!,3,0)</f>
        <v>#REF!</v>
      </c>
      <c r="U345" s="51">
        <f>IFERROR(SUM(BASE_CONCILI12[[#This Row],[DIFERENÇA ATUAL]]*BASE_CONCILI12[[#This Row],[CUSTO MP (UN)]]),0)</f>
        <v>0</v>
      </c>
      <c r="V345" s="87" t="str">
        <f>IFERROR(BASE_CONCILI12[[#This Row],[30/jun]]/BASE_CONCILI12[[#This Row],[SISTEMA]],"")</f>
        <v/>
      </c>
      <c r="W345" s="52" t="str">
        <f>IFERROR(BASE_CONCILI12[[#This Row],[DIFERENÇA MÊS]]*BASE_CONCILI12[[#This Row],[CUSTO MP (UN)]],"-")</f>
        <v>-</v>
      </c>
      <c r="X345" s="49" t="s">
        <v>532</v>
      </c>
    </row>
    <row r="346" spans="1:24" x14ac:dyDescent="0.25">
      <c r="A346" s="72">
        <v>31544</v>
      </c>
      <c r="B346" s="72"/>
      <c r="C346" s="2" t="s">
        <v>212</v>
      </c>
      <c r="D346" s="41" t="s">
        <v>112</v>
      </c>
      <c r="E346" s="39" t="e">
        <f>VLOOKUP(BASE_CONCILI12[[#This Row],[CÓD. 
SAIB]],CONT_ANTE!A:D,4,0)</f>
        <v>#N/A</v>
      </c>
      <c r="F346" s="39" t="e">
        <f>SUMIF(#REF!,BASE_CONCILI12[[#This Row],[CÓD. 
SAIB]],#REF!)</f>
        <v>#REF!</v>
      </c>
      <c r="G346" s="39" t="e">
        <f>SUMIF(#REF!,BASE_CONCILI12[[#This Row],[CÓD. 
SAIB]],#REF!)</f>
        <v>#REF!</v>
      </c>
      <c r="H346" s="39" t="e">
        <f>BASE_CONCILI12[[#This Row],[CONSUMO REAL]]-BASE_CONCILI12[[#This Row],[CONSUMO TEORICO]]</f>
        <v>#REF!</v>
      </c>
      <c r="I346" s="39" t="e">
        <f>SUMIF(#REF!,BASE_CONCILI12[[#This Row],[CÓD. 
SAIB]],#REF!)</f>
        <v>#REF!</v>
      </c>
      <c r="J346" s="39" t="e">
        <f>SUMIF(#REF!,BASE_CONCILI12[[#This Row],[CÓD. 
SAIB]],#REF!)</f>
        <v>#REF!</v>
      </c>
      <c r="K346" s="39" t="e">
        <f>BASE_CONCILI12[[#This Row],[30/mai]]+BASE_CONCILI12[[#This Row],[RECEBIMENTO]]-BASE_CONCILI12[[#This Row],[TRANSFERÊNCIA]]-BASE_CONCILI12[[#This Row],[CONSUMO REAL]]</f>
        <v>#N/A</v>
      </c>
      <c r="L346" s="7">
        <f>IFERROR(VLOOKUP(BASE_CONCILI12[[#This Row],[CÓD. 
SAIB]],BASE_CONTAG[[LAVRE]:[CONTAGEM FINAL]],7,0),0)</f>
        <v>0</v>
      </c>
      <c r="M346" s="7">
        <f>IFERROR(SUM(BASE_CONCILI12[[#This Row],[30/jun]]*BASE_CONCILI12[[#This Row],[CUSTO MP (UN)]]),0)</f>
        <v>0</v>
      </c>
      <c r="N346" s="40" t="str">
        <f>IFERROR(VLOOKUP(BASE_CONCILI12[[#This Row],[CÓD. 
SAIB]],BASE_CONTAG[],5,0),"")</f>
        <v/>
      </c>
      <c r="O346" s="7" t="e">
        <f>SUMIF(SISTEMA!#REF!,BASE_CONCILI12[[#This Row],[CÓD. 
SAIB]],SISTEMA!#REF!)</f>
        <v>#REF!</v>
      </c>
      <c r="P346" s="7">
        <f>IFERROR(SUM(BASE_CONCILI12[[#This Row],[SISTEMA]]*BASE_CONCILI12[[#This Row],[CUSTO MP (UN)]]),0)</f>
        <v>0</v>
      </c>
      <c r="Q346" s="26" t="str">
        <f>IFERROR(VLOOKUP(BASE_CONCILI12[[#This Row],[CÓD. 
SAIB]],BASE_DIFERENÇA[],4,0),"0")</f>
        <v>0</v>
      </c>
      <c r="R346" s="75" t="e">
        <f>BASE_CONCILI12[[#This Row],[30/jun]]-BASE_CONCILI12[[#This Row],[SISTEMA]]</f>
        <v>#REF!</v>
      </c>
      <c r="S346" s="47" t="str">
        <f>IFERROR(BASE_CONCILI12[[#This Row],[DIFERENÇA ANTERIOR]]-BASE_CONCILI12[[#This Row],[DIFERENÇA ATUAL]],"-")</f>
        <v>-</v>
      </c>
      <c r="T346" s="51" t="e">
        <f>VLOOKUP(BASE_CONCILI12[[#This Row],[CÓD. 
SAIB]],CUSTO!#REF!,3,0)</f>
        <v>#REF!</v>
      </c>
      <c r="U346" s="51">
        <f>IFERROR(SUM(BASE_CONCILI12[[#This Row],[DIFERENÇA ATUAL]]*BASE_CONCILI12[[#This Row],[CUSTO MP (UN)]]),0)</f>
        <v>0</v>
      </c>
      <c r="V346" s="95" t="str">
        <f>IFERROR(BASE_CONCILI12[[#This Row],[30/jun]]/BASE_CONCILI12[[#This Row],[SISTEMA]],"")</f>
        <v/>
      </c>
      <c r="W346" s="113" t="str">
        <f>IFERROR(BASE_CONCILI12[[#This Row],[DIFERENÇA MÊS]]*BASE_CONCILI12[[#This Row],[CUSTO MP (UN)]],"-")</f>
        <v>-</v>
      </c>
      <c r="X346" s="126" t="s">
        <v>517</v>
      </c>
    </row>
    <row r="347" spans="1:24" x14ac:dyDescent="0.25">
      <c r="A347" s="72">
        <v>68</v>
      </c>
      <c r="B347" s="72"/>
      <c r="C347" s="2" t="s">
        <v>79</v>
      </c>
      <c r="D347" s="41" t="s">
        <v>112</v>
      </c>
      <c r="E347" s="26" t="e">
        <f>VLOOKUP(BASE_CONCILI12[[#This Row],[CÓD. 
SAIB]],CONT_ANTE!A:D,4,0)</f>
        <v>#N/A</v>
      </c>
      <c r="F347" s="26" t="e">
        <f>SUMIF(#REF!,BASE_CONCILI12[[#This Row],[CÓD. 
SAIB]],#REF!)</f>
        <v>#REF!</v>
      </c>
      <c r="G347" s="26" t="e">
        <f>SUMIF(#REF!,BASE_CONCILI12[[#This Row],[CÓD. 
SAIB]],#REF!)</f>
        <v>#REF!</v>
      </c>
      <c r="H347" s="26" t="e">
        <f>BASE_CONCILI12[[#This Row],[CONSUMO REAL]]-BASE_CONCILI12[[#This Row],[CONSUMO TEORICO]]</f>
        <v>#REF!</v>
      </c>
      <c r="I347" s="26" t="e">
        <f>SUMIF(#REF!,BASE_CONCILI12[[#This Row],[CÓD. 
SAIB]],#REF!)</f>
        <v>#REF!</v>
      </c>
      <c r="J347" s="26" t="e">
        <f>SUMIF(#REF!,BASE_CONCILI12[[#This Row],[CÓD. 
SAIB]],#REF!)</f>
        <v>#REF!</v>
      </c>
      <c r="K347" s="26" t="e">
        <f>BASE_CONCILI12[[#This Row],[30/mai]]+BASE_CONCILI12[[#This Row],[RECEBIMENTO]]-BASE_CONCILI12[[#This Row],[TRANSFERÊNCIA]]-BASE_CONCILI12[[#This Row],[CONSUMO REAL]]</f>
        <v>#N/A</v>
      </c>
      <c r="L347" s="7">
        <f>IFERROR(VLOOKUP(BASE_CONCILI12[[#This Row],[CÓD. 
SAIB]],BASE_CONTAG[[LAVRE]:[CONTAGEM FINAL]],7,0),0)</f>
        <v>0</v>
      </c>
      <c r="M347" s="7">
        <f>IFERROR(SUM(BASE_CONCILI12[[#This Row],[30/jun]]*BASE_CONCILI12[[#This Row],[CUSTO MP (UN)]]),0)</f>
        <v>0</v>
      </c>
      <c r="N347" s="7" t="str">
        <f>IFERROR(VLOOKUP(BASE_CONCILI12[[#This Row],[CÓD. 
SAIB]],BASE_CONTAG[],5,0),"")</f>
        <v/>
      </c>
      <c r="O347" s="7" t="e">
        <f>SUMIF(SISTEMA!#REF!,BASE_CONCILI12[[#This Row],[CÓD. 
SAIB]],SISTEMA!#REF!)</f>
        <v>#REF!</v>
      </c>
      <c r="P347" s="7">
        <f>IFERROR(SUM(BASE_CONCILI12[[#This Row],[SISTEMA]]*BASE_CONCILI12[[#This Row],[CUSTO MP (UN)]]),0)</f>
        <v>0</v>
      </c>
      <c r="Q347" s="26" t="str">
        <f>IFERROR(VLOOKUP(BASE_CONCILI12[[#This Row],[CÓD. 
SAIB]],BASE_DIFERENÇA[],4,0),"0")</f>
        <v>0</v>
      </c>
      <c r="R347" s="75" t="e">
        <f>BASE_CONCILI12[[#This Row],[30/jun]]-BASE_CONCILI12[[#This Row],[SISTEMA]]</f>
        <v>#REF!</v>
      </c>
      <c r="S347" s="47" t="str">
        <f>IFERROR(BASE_CONCILI12[[#This Row],[DIFERENÇA ANTERIOR]]-BASE_CONCILI12[[#This Row],[DIFERENÇA ATUAL]],"-")</f>
        <v>-</v>
      </c>
      <c r="T347" s="51" t="e">
        <f>VLOOKUP(BASE_CONCILI12[[#This Row],[CÓD. 
SAIB]],CUSTO!#REF!,3,0)</f>
        <v>#REF!</v>
      </c>
      <c r="U347" s="51">
        <f>IFERROR(SUM(BASE_CONCILI12[[#This Row],[DIFERENÇA ATUAL]]*BASE_CONCILI12[[#This Row],[CUSTO MP (UN)]]),0)</f>
        <v>0</v>
      </c>
      <c r="V347" s="87" t="str">
        <f>IFERROR(BASE_CONCILI12[[#This Row],[30/jun]]/BASE_CONCILI12[[#This Row],[SISTEMA]],"")</f>
        <v/>
      </c>
      <c r="W347" s="52" t="str">
        <f>IFERROR(BASE_CONCILI12[[#This Row],[DIFERENÇA MÊS]]*BASE_CONCILI12[[#This Row],[CUSTO MP (UN)]],"-")</f>
        <v>-</v>
      </c>
      <c r="X347" s="126" t="s">
        <v>518</v>
      </c>
    </row>
    <row r="348" spans="1:24" x14ac:dyDescent="0.25">
      <c r="A348" s="72">
        <v>32277</v>
      </c>
      <c r="B348" s="72"/>
      <c r="C348" s="2" t="s">
        <v>263</v>
      </c>
      <c r="D348" s="41" t="s">
        <v>112</v>
      </c>
      <c r="E348" s="26" t="e">
        <f>VLOOKUP(BASE_CONCILI12[[#This Row],[CÓD. 
SAIB]],CONT_ANTE!A:D,4,0)</f>
        <v>#N/A</v>
      </c>
      <c r="F348" s="26" t="e">
        <f>SUMIF(#REF!,BASE_CONCILI12[[#This Row],[CÓD. 
SAIB]],#REF!)</f>
        <v>#REF!</v>
      </c>
      <c r="G348" s="26" t="e">
        <f>SUMIF(#REF!,BASE_CONCILI12[[#This Row],[CÓD. 
SAIB]],#REF!)</f>
        <v>#REF!</v>
      </c>
      <c r="H348" s="26" t="e">
        <f>BASE_CONCILI12[[#This Row],[CONSUMO REAL]]-BASE_CONCILI12[[#This Row],[CONSUMO TEORICO]]</f>
        <v>#REF!</v>
      </c>
      <c r="I348" s="26" t="e">
        <f>SUMIF(#REF!,BASE_CONCILI12[[#This Row],[CÓD. 
SAIB]],#REF!)</f>
        <v>#REF!</v>
      </c>
      <c r="J348" s="26" t="e">
        <f>SUMIF(#REF!,BASE_CONCILI12[[#This Row],[CÓD. 
SAIB]],#REF!)</f>
        <v>#REF!</v>
      </c>
      <c r="K348" s="26" t="e">
        <f>BASE_CONCILI12[[#This Row],[30/mai]]+BASE_CONCILI12[[#This Row],[RECEBIMENTO]]-BASE_CONCILI12[[#This Row],[TRANSFERÊNCIA]]-BASE_CONCILI12[[#This Row],[CONSUMO REAL]]</f>
        <v>#N/A</v>
      </c>
      <c r="L348" s="7">
        <f>IFERROR(VLOOKUP(BASE_CONCILI12[[#This Row],[CÓD. 
SAIB]],BASE_CONTAG[[LAVRE]:[CONTAGEM FINAL]],7,0),0)</f>
        <v>0</v>
      </c>
      <c r="M348" s="7">
        <f>IFERROR(SUM(BASE_CONCILI12[[#This Row],[30/jun]]*BASE_CONCILI12[[#This Row],[CUSTO MP (UN)]]),0)</f>
        <v>0</v>
      </c>
      <c r="N348" s="7" t="str">
        <f>IFERROR(VLOOKUP(BASE_CONCILI12[[#This Row],[CÓD. 
SAIB]],BASE_CONTAG[],5,0),"")</f>
        <v/>
      </c>
      <c r="O348" s="7" t="e">
        <f>SUMIF(SISTEMA!#REF!,BASE_CONCILI12[[#This Row],[CÓD. 
SAIB]],SISTEMA!#REF!)</f>
        <v>#REF!</v>
      </c>
      <c r="P348" s="7">
        <f>IFERROR(SUM(BASE_CONCILI12[[#This Row],[SISTEMA]]*BASE_CONCILI12[[#This Row],[CUSTO MP (UN)]]),0)</f>
        <v>0</v>
      </c>
      <c r="Q348" s="26" t="str">
        <f>IFERROR(VLOOKUP(BASE_CONCILI12[[#This Row],[CÓD. 
SAIB]],BASE_DIFERENÇA[],4,0),"0")</f>
        <v>0</v>
      </c>
      <c r="R348" s="75" t="e">
        <f>BASE_CONCILI12[[#This Row],[30/jun]]-BASE_CONCILI12[[#This Row],[SISTEMA]]</f>
        <v>#REF!</v>
      </c>
      <c r="S348" s="47" t="str">
        <f>IFERROR(BASE_CONCILI12[[#This Row],[DIFERENÇA ANTERIOR]]-BASE_CONCILI12[[#This Row],[DIFERENÇA ATUAL]],"-")</f>
        <v>-</v>
      </c>
      <c r="T348" s="51">
        <v>0.3222870068545316</v>
      </c>
      <c r="U348" s="51">
        <f>IFERROR(SUM(BASE_CONCILI12[[#This Row],[DIFERENÇA ATUAL]]*BASE_CONCILI12[[#This Row],[CUSTO MP (UN)]]),0)</f>
        <v>0</v>
      </c>
      <c r="V348" s="87" t="str">
        <f>IFERROR(BASE_CONCILI12[[#This Row],[30/jun]]/BASE_CONCILI12[[#This Row],[SISTEMA]],"")</f>
        <v/>
      </c>
      <c r="W348" s="52" t="str">
        <f>IFERROR(BASE_CONCILI12[[#This Row],[DIFERENÇA MÊS]]*BASE_CONCILI12[[#This Row],[CUSTO MP (UN)]],"-")</f>
        <v>-</v>
      </c>
      <c r="X348" s="126" t="s">
        <v>490</v>
      </c>
    </row>
    <row r="349" spans="1:24" x14ac:dyDescent="0.25">
      <c r="A349" s="72">
        <v>32647</v>
      </c>
      <c r="B349" s="72"/>
      <c r="C349" s="2" t="s">
        <v>410</v>
      </c>
      <c r="D349" s="41" t="s">
        <v>112</v>
      </c>
      <c r="E349" s="26" t="e">
        <f>VLOOKUP(BASE_CONCILI12[[#This Row],[CÓD. 
SAIB]],CONT_ANTE!A:D,4,0)</f>
        <v>#N/A</v>
      </c>
      <c r="F349" s="26" t="e">
        <f>SUMIF(#REF!,BASE_CONCILI12[[#This Row],[CÓD. 
SAIB]],#REF!)</f>
        <v>#REF!</v>
      </c>
      <c r="G349" s="26" t="e">
        <f>SUMIF(#REF!,BASE_CONCILI12[[#This Row],[CÓD. 
SAIB]],#REF!)</f>
        <v>#REF!</v>
      </c>
      <c r="H349" s="26" t="e">
        <f>BASE_CONCILI12[[#This Row],[CONSUMO REAL]]-BASE_CONCILI12[[#This Row],[CONSUMO TEORICO]]</f>
        <v>#REF!</v>
      </c>
      <c r="I349" s="26" t="e">
        <f>SUMIF(#REF!,BASE_CONCILI12[[#This Row],[CÓD. 
SAIB]],#REF!)</f>
        <v>#REF!</v>
      </c>
      <c r="J349" s="26" t="e">
        <f>SUMIF(#REF!,BASE_CONCILI12[[#This Row],[CÓD. 
SAIB]],#REF!)</f>
        <v>#REF!</v>
      </c>
      <c r="K349" s="26" t="e">
        <f>BASE_CONCILI12[[#This Row],[30/mai]]+BASE_CONCILI12[[#This Row],[RECEBIMENTO]]-BASE_CONCILI12[[#This Row],[TRANSFERÊNCIA]]-BASE_CONCILI12[[#This Row],[CONSUMO REAL]]</f>
        <v>#N/A</v>
      </c>
      <c r="L349" s="7">
        <f>IFERROR(VLOOKUP(BASE_CONCILI12[[#This Row],[CÓD. 
SAIB]],BASE_CONTAG[[LAVRE]:[CONTAGEM FINAL]],7,0),0)</f>
        <v>0</v>
      </c>
      <c r="M349" s="7">
        <f>IFERROR(SUM(BASE_CONCILI12[[#This Row],[30/jun]]*BASE_CONCILI12[[#This Row],[CUSTO MP (UN)]]),0)</f>
        <v>0</v>
      </c>
      <c r="N349" s="7" t="str">
        <f>IFERROR(VLOOKUP(BASE_CONCILI12[[#This Row],[CÓD. 
SAIB]],BASE_CONTAG[],5,0),"")</f>
        <v/>
      </c>
      <c r="O349" s="7" t="e">
        <f>SUMIF(SISTEMA!#REF!,BASE_CONCILI12[[#This Row],[CÓD. 
SAIB]],SISTEMA!#REF!)</f>
        <v>#REF!</v>
      </c>
      <c r="P349" s="7">
        <f>IFERROR(SUM(BASE_CONCILI12[[#This Row],[SISTEMA]]*BASE_CONCILI12[[#This Row],[CUSTO MP (UN)]]),0)</f>
        <v>0</v>
      </c>
      <c r="Q349" s="26" t="str">
        <f>IFERROR(VLOOKUP(BASE_CONCILI12[[#This Row],[CÓD. 
SAIB]],BASE_DIFERENÇA[],4,0),"0")</f>
        <v>0</v>
      </c>
      <c r="R349" s="75" t="e">
        <f>BASE_CONCILI12[[#This Row],[30/jun]]-BASE_CONCILI12[[#This Row],[SISTEMA]]</f>
        <v>#REF!</v>
      </c>
      <c r="S349" s="47" t="str">
        <f>IFERROR(BASE_CONCILI12[[#This Row],[DIFERENÇA ANTERIOR]]-BASE_CONCILI12[[#This Row],[DIFERENÇA ATUAL]],"-")</f>
        <v>-</v>
      </c>
      <c r="T349" s="51">
        <v>0.32228699999999999</v>
      </c>
      <c r="U349" s="51">
        <f>IFERROR(SUM(BASE_CONCILI12[[#This Row],[DIFERENÇA ATUAL]]*BASE_CONCILI12[[#This Row],[CUSTO MP (UN)]]),0)</f>
        <v>0</v>
      </c>
      <c r="V349" s="87" t="str">
        <f>IFERROR(BASE_CONCILI12[[#This Row],[30/jun]]/BASE_CONCILI12[[#This Row],[SISTEMA]],"")</f>
        <v/>
      </c>
      <c r="W349" s="52" t="str">
        <f>IFERROR(BASE_CONCILI12[[#This Row],[DIFERENÇA MÊS]]*BASE_CONCILI12[[#This Row],[CUSTO MP (UN)]],"-")</f>
        <v>-</v>
      </c>
      <c r="X349" s="126" t="s">
        <v>490</v>
      </c>
    </row>
    <row r="350" spans="1:24" x14ac:dyDescent="0.25">
      <c r="A350" s="72">
        <v>65</v>
      </c>
      <c r="B350" s="72"/>
      <c r="C350" s="2" t="s">
        <v>78</v>
      </c>
      <c r="D350" s="41" t="s">
        <v>112</v>
      </c>
      <c r="E350" s="26" t="e">
        <f>VLOOKUP(BASE_CONCILI12[[#This Row],[CÓD. 
SAIB]],CONT_ANTE!A:D,4,0)</f>
        <v>#N/A</v>
      </c>
      <c r="F350" s="26" t="e">
        <f>SUMIF(#REF!,BASE_CONCILI12[[#This Row],[CÓD. 
SAIB]],#REF!)</f>
        <v>#REF!</v>
      </c>
      <c r="G350" s="26" t="e">
        <f>SUMIF(#REF!,BASE_CONCILI12[[#This Row],[CÓD. 
SAIB]],#REF!)</f>
        <v>#REF!</v>
      </c>
      <c r="H350" s="26" t="e">
        <f>BASE_CONCILI12[[#This Row],[CONSUMO REAL]]-BASE_CONCILI12[[#This Row],[CONSUMO TEORICO]]</f>
        <v>#REF!</v>
      </c>
      <c r="I350" s="26" t="e">
        <f>SUMIF(#REF!,BASE_CONCILI12[[#This Row],[CÓD. 
SAIB]],#REF!)</f>
        <v>#REF!</v>
      </c>
      <c r="J350" s="26" t="e">
        <f>SUMIF(#REF!,BASE_CONCILI12[[#This Row],[CÓD. 
SAIB]],#REF!)</f>
        <v>#REF!</v>
      </c>
      <c r="K350" s="26" t="e">
        <f>BASE_CONCILI12[[#This Row],[30/mai]]+BASE_CONCILI12[[#This Row],[RECEBIMENTO]]-BASE_CONCILI12[[#This Row],[TRANSFERÊNCIA]]-BASE_CONCILI12[[#This Row],[CONSUMO REAL]]</f>
        <v>#N/A</v>
      </c>
      <c r="L350" s="7">
        <f>IFERROR(VLOOKUP(BASE_CONCILI12[[#This Row],[CÓD. 
SAIB]],BASE_CONTAG[[LAVRE]:[CONTAGEM FINAL]],7,0),0)</f>
        <v>0</v>
      </c>
      <c r="M350" s="7">
        <f>IFERROR(SUM(BASE_CONCILI12[[#This Row],[30/jun]]*BASE_CONCILI12[[#This Row],[CUSTO MP (UN)]]),0)</f>
        <v>0</v>
      </c>
      <c r="N350" s="7" t="str">
        <f>IFERROR(VLOOKUP(BASE_CONCILI12[[#This Row],[CÓD. 
SAIB]],BASE_CONTAG[],5,0),"")</f>
        <v/>
      </c>
      <c r="O350" s="7" t="e">
        <f>SUMIF(SISTEMA!#REF!,BASE_CONCILI12[[#This Row],[CÓD. 
SAIB]],SISTEMA!#REF!)</f>
        <v>#REF!</v>
      </c>
      <c r="P350" s="7">
        <f>IFERROR(SUM(BASE_CONCILI12[[#This Row],[SISTEMA]]*BASE_CONCILI12[[#This Row],[CUSTO MP (UN)]]),0)</f>
        <v>0</v>
      </c>
      <c r="Q350" s="26" t="str">
        <f>IFERROR(VLOOKUP(BASE_CONCILI12[[#This Row],[CÓD. 
SAIB]],BASE_DIFERENÇA[],4,0),"0")</f>
        <v>0</v>
      </c>
      <c r="R350" s="75" t="e">
        <f>BASE_CONCILI12[[#This Row],[30/jun]]-BASE_CONCILI12[[#This Row],[SISTEMA]]</f>
        <v>#REF!</v>
      </c>
      <c r="S350" s="47" t="str">
        <f>IFERROR(BASE_CONCILI12[[#This Row],[DIFERENÇA ANTERIOR]]-BASE_CONCILI12[[#This Row],[DIFERENÇA ATUAL]],"-")</f>
        <v>-</v>
      </c>
      <c r="T350" s="51" t="e">
        <f>VLOOKUP(BASE_CONCILI12[[#This Row],[CÓD. 
SAIB]],CUSTO!#REF!,3,0)</f>
        <v>#REF!</v>
      </c>
      <c r="U350" s="51">
        <f>IFERROR(SUM(BASE_CONCILI12[[#This Row],[DIFERENÇA ATUAL]]*BASE_CONCILI12[[#This Row],[CUSTO MP (UN)]]),0)</f>
        <v>0</v>
      </c>
      <c r="V350" s="87" t="str">
        <f>IFERROR(BASE_CONCILI12[[#This Row],[30/jun]]/BASE_CONCILI12[[#This Row],[SISTEMA]],"")</f>
        <v/>
      </c>
      <c r="W350" s="52" t="str">
        <f>IFERROR(BASE_CONCILI12[[#This Row],[DIFERENÇA MÊS]]*BASE_CONCILI12[[#This Row],[CUSTO MP (UN)]],"-")</f>
        <v>-</v>
      </c>
      <c r="X350" s="126" t="s">
        <v>510</v>
      </c>
    </row>
    <row r="351" spans="1:24" x14ac:dyDescent="0.25">
      <c r="A351" s="73">
        <v>66</v>
      </c>
      <c r="B351" s="73"/>
      <c r="C351" s="42" t="s">
        <v>213</v>
      </c>
      <c r="D351" s="41" t="s">
        <v>112</v>
      </c>
      <c r="E351" s="26" t="e">
        <f>VLOOKUP(BASE_CONCILI12[[#This Row],[CÓD. 
SAIB]],CONT_ANTE!A:D,4,0)</f>
        <v>#N/A</v>
      </c>
      <c r="F351" s="26" t="e">
        <f>SUMIF(#REF!,BASE_CONCILI12[[#This Row],[CÓD. 
SAIB]],#REF!)</f>
        <v>#REF!</v>
      </c>
      <c r="G351" s="26" t="e">
        <f>SUMIF(#REF!,BASE_CONCILI12[[#This Row],[CÓD. 
SAIB]],#REF!)</f>
        <v>#REF!</v>
      </c>
      <c r="H351" s="26" t="e">
        <f>BASE_CONCILI12[[#This Row],[CONSUMO REAL]]-BASE_CONCILI12[[#This Row],[CONSUMO TEORICO]]</f>
        <v>#REF!</v>
      </c>
      <c r="I351" s="26" t="e">
        <f>SUMIF(#REF!,BASE_CONCILI12[[#This Row],[CÓD. 
SAIB]],#REF!)</f>
        <v>#REF!</v>
      </c>
      <c r="J351" s="26" t="e">
        <f>SUMIF(#REF!,BASE_CONCILI12[[#This Row],[CÓD. 
SAIB]],#REF!)</f>
        <v>#REF!</v>
      </c>
      <c r="K351" s="26" t="e">
        <f>BASE_CONCILI12[[#This Row],[30/mai]]+BASE_CONCILI12[[#This Row],[RECEBIMENTO]]-BASE_CONCILI12[[#This Row],[TRANSFERÊNCIA]]-BASE_CONCILI12[[#This Row],[CONSUMO REAL]]</f>
        <v>#N/A</v>
      </c>
      <c r="L351" s="7">
        <f>IFERROR(VLOOKUP(BASE_CONCILI12[[#This Row],[CÓD. 
SAIB]],BASE_CONTAG[[LAVRE]:[CONTAGEM FINAL]],7,0),0)</f>
        <v>0</v>
      </c>
      <c r="M351" s="7">
        <f>IFERROR(SUM(BASE_CONCILI12[[#This Row],[30/jun]]*BASE_CONCILI12[[#This Row],[CUSTO MP (UN)]]),0)</f>
        <v>0</v>
      </c>
      <c r="N351" s="7" t="str">
        <f>IFERROR(VLOOKUP(BASE_CONCILI12[[#This Row],[CÓD. 
SAIB]],BASE_CONTAG[],5,0),"")</f>
        <v/>
      </c>
      <c r="O351" s="7" t="e">
        <f>SUMIF(SISTEMA!#REF!,BASE_CONCILI12[[#This Row],[CÓD. 
SAIB]],SISTEMA!#REF!)</f>
        <v>#REF!</v>
      </c>
      <c r="P351" s="7">
        <f>IFERROR(SUM(BASE_CONCILI12[[#This Row],[SISTEMA]]*BASE_CONCILI12[[#This Row],[CUSTO MP (UN)]]),0)</f>
        <v>0</v>
      </c>
      <c r="Q351" s="26" t="str">
        <f>IFERROR(VLOOKUP(BASE_CONCILI12[[#This Row],[CÓD. 
SAIB]],BASE_DIFERENÇA[],4,0),"0")</f>
        <v>0</v>
      </c>
      <c r="R351" s="75" t="e">
        <f>BASE_CONCILI12[[#This Row],[30/jun]]-BASE_CONCILI12[[#This Row],[SISTEMA]]</f>
        <v>#REF!</v>
      </c>
      <c r="S351" s="47" t="str">
        <f>IFERROR(BASE_CONCILI12[[#This Row],[DIFERENÇA ANTERIOR]]-BASE_CONCILI12[[#This Row],[DIFERENÇA ATUAL]],"-")</f>
        <v>-</v>
      </c>
      <c r="T351" s="51" t="e">
        <f>VLOOKUP(BASE_CONCILI12[[#This Row],[CÓD. 
SAIB]],CUSTO!#REF!,3,0)</f>
        <v>#REF!</v>
      </c>
      <c r="U351" s="51">
        <f>IFERROR(SUM(BASE_CONCILI12[[#This Row],[DIFERENÇA ATUAL]]*BASE_CONCILI12[[#This Row],[CUSTO MP (UN)]]),0)</f>
        <v>0</v>
      </c>
      <c r="V351" s="87" t="str">
        <f>IFERROR(BASE_CONCILI12[[#This Row],[30/jun]]/BASE_CONCILI12[[#This Row],[SISTEMA]],"")</f>
        <v/>
      </c>
      <c r="W351" s="52" t="str">
        <f>IFERROR(BASE_CONCILI12[[#This Row],[DIFERENÇA MÊS]]*BASE_CONCILI12[[#This Row],[CUSTO MP (UN)]],"-")</f>
        <v>-</v>
      </c>
      <c r="X351" s="126" t="s">
        <v>490</v>
      </c>
    </row>
    <row r="352" spans="1:24" x14ac:dyDescent="0.25">
      <c r="A352" s="72">
        <v>709</v>
      </c>
      <c r="B352" s="72"/>
      <c r="C352" s="2" t="s">
        <v>376</v>
      </c>
      <c r="D352" s="41" t="s">
        <v>112</v>
      </c>
      <c r="E352" s="26" t="e">
        <f>VLOOKUP(BASE_CONCILI12[[#This Row],[CÓD. 
SAIB]],CONT_ANTE!A:D,4,0)</f>
        <v>#N/A</v>
      </c>
      <c r="F352" s="26" t="e">
        <f>SUMIF(#REF!,BASE_CONCILI12[[#This Row],[CÓD. 
SAIB]],#REF!)</f>
        <v>#REF!</v>
      </c>
      <c r="G352" s="26" t="e">
        <f>SUMIF(#REF!,BASE_CONCILI12[[#This Row],[CÓD. 
SAIB]],#REF!)</f>
        <v>#REF!</v>
      </c>
      <c r="H352" s="26" t="e">
        <f>BASE_CONCILI12[[#This Row],[CONSUMO REAL]]-BASE_CONCILI12[[#This Row],[CONSUMO TEORICO]]</f>
        <v>#REF!</v>
      </c>
      <c r="I352" s="26" t="e">
        <f>SUMIF(#REF!,BASE_CONCILI12[[#This Row],[CÓD. 
SAIB]],#REF!)</f>
        <v>#REF!</v>
      </c>
      <c r="J352" s="26" t="e">
        <f>SUMIF(#REF!,BASE_CONCILI12[[#This Row],[CÓD. 
SAIB]],#REF!)</f>
        <v>#REF!</v>
      </c>
      <c r="K352" s="26" t="e">
        <f>BASE_CONCILI12[[#This Row],[30/mai]]+BASE_CONCILI12[[#This Row],[RECEBIMENTO]]-BASE_CONCILI12[[#This Row],[TRANSFERÊNCIA]]-BASE_CONCILI12[[#This Row],[CONSUMO REAL]]</f>
        <v>#N/A</v>
      </c>
      <c r="L352" s="7">
        <f>IFERROR(VLOOKUP(BASE_CONCILI12[[#This Row],[CÓD. 
SAIB]],BASE_CONTAG[[LAVRE]:[CONTAGEM FINAL]],7,0),0)</f>
        <v>0</v>
      </c>
      <c r="M352" s="7">
        <f>IFERROR(SUM(BASE_CONCILI12[[#This Row],[30/jun]]*BASE_CONCILI12[[#This Row],[CUSTO MP (UN)]]),0)</f>
        <v>0</v>
      </c>
      <c r="N352" s="7" t="str">
        <f>IFERROR(VLOOKUP(BASE_CONCILI12[[#This Row],[CÓD. 
SAIB]],BASE_CONTAG[],5,0),"")</f>
        <v/>
      </c>
      <c r="O352" s="7" t="e">
        <f>SUMIF(SISTEMA!#REF!,BASE_CONCILI12[[#This Row],[CÓD. 
SAIB]],SISTEMA!#REF!)</f>
        <v>#REF!</v>
      </c>
      <c r="P352" s="7">
        <f>IFERROR(SUM(BASE_CONCILI12[[#This Row],[SISTEMA]]*BASE_CONCILI12[[#This Row],[CUSTO MP (UN)]]),0)</f>
        <v>0</v>
      </c>
      <c r="Q352" s="26" t="str">
        <f>IFERROR(VLOOKUP(BASE_CONCILI12[[#This Row],[CÓD. 
SAIB]],BASE_DIFERENÇA[],4,0),"0")</f>
        <v>0</v>
      </c>
      <c r="R352" s="75" t="e">
        <f>BASE_CONCILI12[[#This Row],[30/jun]]-BASE_CONCILI12[[#This Row],[SISTEMA]]</f>
        <v>#REF!</v>
      </c>
      <c r="S352" s="47" t="str">
        <f>IFERROR(BASE_CONCILI12[[#This Row],[DIFERENÇA ANTERIOR]]-BASE_CONCILI12[[#This Row],[DIFERENÇA ATUAL]],"-")</f>
        <v>-</v>
      </c>
      <c r="T352" s="51">
        <v>0.32228709677419354</v>
      </c>
      <c r="U352" s="51">
        <f>IFERROR(SUM(BASE_CONCILI12[[#This Row],[DIFERENÇA ATUAL]]*BASE_CONCILI12[[#This Row],[CUSTO MP (UN)]]),0)</f>
        <v>0</v>
      </c>
      <c r="V352" s="87" t="str">
        <f>IFERROR(BASE_CONCILI12[[#This Row],[30/jun]]/BASE_CONCILI12[[#This Row],[SISTEMA]],"")</f>
        <v/>
      </c>
      <c r="W352" s="52" t="str">
        <f>IFERROR(BASE_CONCILI12[[#This Row],[DIFERENÇA MÊS]]*BASE_CONCILI12[[#This Row],[CUSTO MP (UN)]],"-")</f>
        <v>-</v>
      </c>
      <c r="X352" s="126" t="s">
        <v>490</v>
      </c>
    </row>
    <row r="353" spans="1:24" x14ac:dyDescent="0.25">
      <c r="A353" s="72">
        <v>30275</v>
      </c>
      <c r="B353" s="72"/>
      <c r="C353" s="2" t="s">
        <v>80</v>
      </c>
      <c r="D353" s="41" t="s">
        <v>112</v>
      </c>
      <c r="E353" s="26" t="e">
        <f>VLOOKUP(BASE_CONCILI12[[#This Row],[CÓD. 
SAIB]],CONT_ANTE!A:D,4,0)</f>
        <v>#N/A</v>
      </c>
      <c r="F353" s="26" t="e">
        <f>SUMIF(#REF!,BASE_CONCILI12[[#This Row],[CÓD. 
SAIB]],#REF!)</f>
        <v>#REF!</v>
      </c>
      <c r="G353" s="26" t="e">
        <f>SUMIF(#REF!,BASE_CONCILI12[[#This Row],[CÓD. 
SAIB]],#REF!)</f>
        <v>#REF!</v>
      </c>
      <c r="H353" s="26" t="e">
        <f>BASE_CONCILI12[[#This Row],[CONSUMO REAL]]-BASE_CONCILI12[[#This Row],[CONSUMO TEORICO]]</f>
        <v>#REF!</v>
      </c>
      <c r="I353" s="26" t="e">
        <f>SUMIF(#REF!,BASE_CONCILI12[[#This Row],[CÓD. 
SAIB]],#REF!)</f>
        <v>#REF!</v>
      </c>
      <c r="J353" s="26" t="e">
        <f>SUMIF(#REF!,BASE_CONCILI12[[#This Row],[CÓD. 
SAIB]],#REF!)</f>
        <v>#REF!</v>
      </c>
      <c r="K353" s="26" t="e">
        <f>BASE_CONCILI12[[#This Row],[30/mai]]+BASE_CONCILI12[[#This Row],[RECEBIMENTO]]-BASE_CONCILI12[[#This Row],[TRANSFERÊNCIA]]-BASE_CONCILI12[[#This Row],[CONSUMO REAL]]</f>
        <v>#N/A</v>
      </c>
      <c r="L353" s="7">
        <f>IFERROR(VLOOKUP(BASE_CONCILI12[[#This Row],[CÓD. 
SAIB]],BASE_CONTAG[[LAVRE]:[CONTAGEM FINAL]],7,0),0)</f>
        <v>0</v>
      </c>
      <c r="M353" s="7">
        <f>IFERROR(SUM(BASE_CONCILI12[[#This Row],[30/jun]]*BASE_CONCILI12[[#This Row],[CUSTO MP (UN)]]),0)</f>
        <v>0</v>
      </c>
      <c r="N353" s="7" t="str">
        <f>IFERROR(VLOOKUP(BASE_CONCILI12[[#This Row],[CÓD. 
SAIB]],BASE_CONTAG[],5,0),"")</f>
        <v/>
      </c>
      <c r="O353" s="7" t="e">
        <f>SUMIF(SISTEMA!#REF!,BASE_CONCILI12[[#This Row],[CÓD. 
SAIB]],SISTEMA!#REF!)</f>
        <v>#REF!</v>
      </c>
      <c r="P353" s="7">
        <f>IFERROR(SUM(BASE_CONCILI12[[#This Row],[SISTEMA]]*BASE_CONCILI12[[#This Row],[CUSTO MP (UN)]]),0)</f>
        <v>0</v>
      </c>
      <c r="Q353" s="26" t="str">
        <f>IFERROR(VLOOKUP(BASE_CONCILI12[[#This Row],[CÓD. 
SAIB]],BASE_DIFERENÇA[],4,0),"0")</f>
        <v>0</v>
      </c>
      <c r="R353" s="75" t="e">
        <f>BASE_CONCILI12[[#This Row],[30/jun]]-BASE_CONCILI12[[#This Row],[SISTEMA]]</f>
        <v>#REF!</v>
      </c>
      <c r="S353" s="47" t="str">
        <f>IFERROR(BASE_CONCILI12[[#This Row],[DIFERENÇA ANTERIOR]]-BASE_CONCILI12[[#This Row],[DIFERENÇA ATUAL]],"-")</f>
        <v>-</v>
      </c>
      <c r="T353" s="51" t="e">
        <f>VLOOKUP(BASE_CONCILI12[[#This Row],[CÓD. 
SAIB]],CUSTO!#REF!,3,0)</f>
        <v>#REF!</v>
      </c>
      <c r="U353" s="51">
        <f>IFERROR(SUM(BASE_CONCILI12[[#This Row],[DIFERENÇA ATUAL]]*BASE_CONCILI12[[#This Row],[CUSTO MP (UN)]]),0)</f>
        <v>0</v>
      </c>
      <c r="V353" s="87" t="str">
        <f>IFERROR(BASE_CONCILI12[[#This Row],[30/jun]]/BASE_CONCILI12[[#This Row],[SISTEMA]],"")</f>
        <v/>
      </c>
      <c r="W353" s="52" t="str">
        <f>IFERROR(BASE_CONCILI12[[#This Row],[DIFERENÇA MÊS]]*BASE_CONCILI12[[#This Row],[CUSTO MP (UN)]],"-")</f>
        <v>-</v>
      </c>
      <c r="X353" s="126" t="s">
        <v>490</v>
      </c>
    </row>
    <row r="354" spans="1:24" x14ac:dyDescent="0.25">
      <c r="A354" s="73">
        <v>594</v>
      </c>
      <c r="B354" s="73"/>
      <c r="C354" s="42" t="s">
        <v>214</v>
      </c>
      <c r="D354" s="41" t="s">
        <v>112</v>
      </c>
      <c r="E354" s="26" t="e">
        <f>VLOOKUP(BASE_CONCILI12[[#This Row],[CÓD. 
SAIB]],CONT_ANTE!A:D,4,0)</f>
        <v>#N/A</v>
      </c>
      <c r="F354" s="26" t="e">
        <f>SUMIF(#REF!,BASE_CONCILI12[[#This Row],[CÓD. 
SAIB]],#REF!)</f>
        <v>#REF!</v>
      </c>
      <c r="G354" s="26" t="e">
        <f>SUMIF(#REF!,BASE_CONCILI12[[#This Row],[CÓD. 
SAIB]],#REF!)</f>
        <v>#REF!</v>
      </c>
      <c r="H354" s="26" t="e">
        <f>BASE_CONCILI12[[#This Row],[CONSUMO REAL]]-BASE_CONCILI12[[#This Row],[CONSUMO TEORICO]]</f>
        <v>#REF!</v>
      </c>
      <c r="I354" s="26" t="e">
        <f>SUMIF(#REF!,BASE_CONCILI12[[#This Row],[CÓD. 
SAIB]],#REF!)</f>
        <v>#REF!</v>
      </c>
      <c r="J354" s="26" t="e">
        <f>SUMIF(#REF!,BASE_CONCILI12[[#This Row],[CÓD. 
SAIB]],#REF!)</f>
        <v>#REF!</v>
      </c>
      <c r="K354" s="26" t="e">
        <f>BASE_CONCILI12[[#This Row],[30/mai]]+BASE_CONCILI12[[#This Row],[RECEBIMENTO]]-BASE_CONCILI12[[#This Row],[TRANSFERÊNCIA]]-BASE_CONCILI12[[#This Row],[CONSUMO REAL]]</f>
        <v>#N/A</v>
      </c>
      <c r="L354" s="7">
        <f>IFERROR(VLOOKUP(BASE_CONCILI12[[#This Row],[CÓD. 
SAIB]],BASE_CONTAG[[LAVRE]:[CONTAGEM FINAL]],7,0),0)</f>
        <v>0</v>
      </c>
      <c r="M354" s="7">
        <f>IFERROR(SUM(BASE_CONCILI12[[#This Row],[30/jun]]*BASE_CONCILI12[[#This Row],[CUSTO MP (UN)]]),0)</f>
        <v>0</v>
      </c>
      <c r="N354" s="7" t="str">
        <f>IFERROR(VLOOKUP(BASE_CONCILI12[[#This Row],[CÓD. 
SAIB]],BASE_CONTAG[],5,0),"")</f>
        <v/>
      </c>
      <c r="O354" s="7" t="e">
        <f>SUMIF(SISTEMA!#REF!,BASE_CONCILI12[[#This Row],[CÓD. 
SAIB]],SISTEMA!#REF!)</f>
        <v>#REF!</v>
      </c>
      <c r="P354" s="7">
        <f>IFERROR(SUM(BASE_CONCILI12[[#This Row],[SISTEMA]]*BASE_CONCILI12[[#This Row],[CUSTO MP (UN)]]),0)</f>
        <v>0</v>
      </c>
      <c r="Q354" s="26" t="str">
        <f>IFERROR(VLOOKUP(BASE_CONCILI12[[#This Row],[CÓD. 
SAIB]],BASE_DIFERENÇA[],4,0),"0")</f>
        <v>0</v>
      </c>
      <c r="R354" s="75" t="e">
        <f>BASE_CONCILI12[[#This Row],[30/jun]]-BASE_CONCILI12[[#This Row],[SISTEMA]]</f>
        <v>#REF!</v>
      </c>
      <c r="S354" s="47" t="str">
        <f>IFERROR(BASE_CONCILI12[[#This Row],[DIFERENÇA ANTERIOR]]-BASE_CONCILI12[[#This Row],[DIFERENÇA ATUAL]],"-")</f>
        <v>-</v>
      </c>
      <c r="T354" s="51" t="e">
        <f>VLOOKUP(BASE_CONCILI12[[#This Row],[CÓD. 
SAIB]],CUSTO!#REF!,3,0)</f>
        <v>#REF!</v>
      </c>
      <c r="U354" s="51">
        <f>IFERROR(SUM(BASE_CONCILI12[[#This Row],[DIFERENÇA ATUAL]]*BASE_CONCILI12[[#This Row],[CUSTO MP (UN)]]),0)</f>
        <v>0</v>
      </c>
      <c r="V354" s="87" t="str">
        <f>IFERROR(BASE_CONCILI12[[#This Row],[30/jun]]/BASE_CONCILI12[[#This Row],[SISTEMA]],"")</f>
        <v/>
      </c>
      <c r="W354" s="52" t="str">
        <f>IFERROR(BASE_CONCILI12[[#This Row],[DIFERENÇA MÊS]]*BASE_CONCILI12[[#This Row],[CUSTO MP (UN)]],"-")</f>
        <v>-</v>
      </c>
      <c r="X354" s="126" t="s">
        <v>490</v>
      </c>
    </row>
    <row r="355" spans="1:24" x14ac:dyDescent="0.25">
      <c r="A355" s="73">
        <v>30400</v>
      </c>
      <c r="B355" s="73"/>
      <c r="C355" s="42" t="s">
        <v>81</v>
      </c>
      <c r="D355" s="41" t="s">
        <v>112</v>
      </c>
      <c r="E355" s="26" t="e">
        <f>VLOOKUP(BASE_CONCILI12[[#This Row],[CÓD. 
SAIB]],CONT_ANTE!A:D,4,0)</f>
        <v>#N/A</v>
      </c>
      <c r="F355" s="26" t="e">
        <f>SUMIF(#REF!,BASE_CONCILI12[[#This Row],[CÓD. 
SAIB]],#REF!)</f>
        <v>#REF!</v>
      </c>
      <c r="G355" s="26" t="e">
        <f>SUMIF(#REF!,BASE_CONCILI12[[#This Row],[CÓD. 
SAIB]],#REF!)</f>
        <v>#REF!</v>
      </c>
      <c r="H355" s="26" t="e">
        <f>BASE_CONCILI12[[#This Row],[CONSUMO REAL]]-BASE_CONCILI12[[#This Row],[CONSUMO TEORICO]]</f>
        <v>#REF!</v>
      </c>
      <c r="I355" s="26" t="e">
        <f>SUMIF(#REF!,BASE_CONCILI12[[#This Row],[CÓD. 
SAIB]],#REF!)</f>
        <v>#REF!</v>
      </c>
      <c r="J355" s="26" t="e">
        <f>SUMIF(#REF!,BASE_CONCILI12[[#This Row],[CÓD. 
SAIB]],#REF!)</f>
        <v>#REF!</v>
      </c>
      <c r="K355" s="26" t="e">
        <f>BASE_CONCILI12[[#This Row],[30/mai]]+BASE_CONCILI12[[#This Row],[RECEBIMENTO]]-BASE_CONCILI12[[#This Row],[TRANSFERÊNCIA]]-BASE_CONCILI12[[#This Row],[CONSUMO REAL]]</f>
        <v>#N/A</v>
      </c>
      <c r="L355" s="7">
        <f>IFERROR(VLOOKUP(BASE_CONCILI12[[#This Row],[CÓD. 
SAIB]],BASE_CONTAG[[LAVRE]:[CONTAGEM FINAL]],7,0),0)</f>
        <v>0</v>
      </c>
      <c r="M355" s="7">
        <f>IFERROR(SUM(BASE_CONCILI12[[#This Row],[30/jun]]*BASE_CONCILI12[[#This Row],[CUSTO MP (UN)]]),0)</f>
        <v>0</v>
      </c>
      <c r="N355" s="7" t="str">
        <f>IFERROR(VLOOKUP(BASE_CONCILI12[[#This Row],[CÓD. 
SAIB]],BASE_CONTAG[],5,0),"")</f>
        <v/>
      </c>
      <c r="O355" s="7" t="e">
        <f>SUMIF(SISTEMA!#REF!,BASE_CONCILI12[[#This Row],[CÓD. 
SAIB]],SISTEMA!#REF!)</f>
        <v>#REF!</v>
      </c>
      <c r="P355" s="7">
        <f>IFERROR(SUM(BASE_CONCILI12[[#This Row],[SISTEMA]]*BASE_CONCILI12[[#This Row],[CUSTO MP (UN)]]),0)</f>
        <v>0</v>
      </c>
      <c r="Q355" s="26" t="str">
        <f>IFERROR(VLOOKUP(BASE_CONCILI12[[#This Row],[CÓD. 
SAIB]],BASE_DIFERENÇA[],4,0),"0")</f>
        <v>0</v>
      </c>
      <c r="R355" s="75" t="e">
        <f>BASE_CONCILI12[[#This Row],[30/jun]]-BASE_CONCILI12[[#This Row],[SISTEMA]]</f>
        <v>#REF!</v>
      </c>
      <c r="S355" s="47" t="str">
        <f>IFERROR(BASE_CONCILI12[[#This Row],[DIFERENÇA ANTERIOR]]-BASE_CONCILI12[[#This Row],[DIFERENÇA ATUAL]],"-")</f>
        <v>-</v>
      </c>
      <c r="T355" s="51" t="e">
        <f>VLOOKUP(BASE_CONCILI12[[#This Row],[CÓD. 
SAIB]],CUSTO!#REF!,3,0)</f>
        <v>#REF!</v>
      </c>
      <c r="U355" s="51">
        <f>IFERROR(SUM(BASE_CONCILI12[[#This Row],[DIFERENÇA ATUAL]]*BASE_CONCILI12[[#This Row],[CUSTO MP (UN)]]),0)</f>
        <v>0</v>
      </c>
      <c r="V355" s="87" t="str">
        <f>IFERROR(BASE_CONCILI12[[#This Row],[30/jun]]/BASE_CONCILI12[[#This Row],[SISTEMA]],"")</f>
        <v/>
      </c>
      <c r="W355" s="52" t="str">
        <f>IFERROR(BASE_CONCILI12[[#This Row],[DIFERENÇA MÊS]]*BASE_CONCILI12[[#This Row],[CUSTO MP (UN)]],"-")</f>
        <v>-</v>
      </c>
      <c r="X355" s="49" t="s">
        <v>490</v>
      </c>
    </row>
    <row r="356" spans="1:24" x14ac:dyDescent="0.25">
      <c r="A356" s="73">
        <v>32499</v>
      </c>
      <c r="B356" s="73"/>
      <c r="C356" s="42" t="s">
        <v>377</v>
      </c>
      <c r="D356" s="41" t="s">
        <v>112</v>
      </c>
      <c r="E356" s="26" t="e">
        <f>VLOOKUP(BASE_CONCILI12[[#This Row],[CÓD. 
SAIB]],CONT_ANTE!A:D,4,0)</f>
        <v>#N/A</v>
      </c>
      <c r="F356" s="26" t="e">
        <f>SUMIF(#REF!,BASE_CONCILI12[[#This Row],[CÓD. 
SAIB]],#REF!)</f>
        <v>#REF!</v>
      </c>
      <c r="G356" s="26" t="e">
        <f>SUMIF(#REF!,BASE_CONCILI12[[#This Row],[CÓD. 
SAIB]],#REF!)</f>
        <v>#REF!</v>
      </c>
      <c r="H356" s="26" t="e">
        <f>BASE_CONCILI12[[#This Row],[CONSUMO REAL]]-BASE_CONCILI12[[#This Row],[CONSUMO TEORICO]]</f>
        <v>#REF!</v>
      </c>
      <c r="I356" s="26" t="e">
        <f>SUMIF(#REF!,BASE_CONCILI12[[#This Row],[CÓD. 
SAIB]],#REF!)</f>
        <v>#REF!</v>
      </c>
      <c r="J356" s="26" t="e">
        <f>SUMIF(#REF!,BASE_CONCILI12[[#This Row],[CÓD. 
SAIB]],#REF!)</f>
        <v>#REF!</v>
      </c>
      <c r="K356" s="26" t="e">
        <f>BASE_CONCILI12[[#This Row],[30/mai]]+BASE_CONCILI12[[#This Row],[RECEBIMENTO]]-BASE_CONCILI12[[#This Row],[TRANSFERÊNCIA]]-BASE_CONCILI12[[#This Row],[CONSUMO REAL]]</f>
        <v>#N/A</v>
      </c>
      <c r="L356" s="7">
        <f>IFERROR(VLOOKUP(BASE_CONCILI12[[#This Row],[CÓD. 
SAIB]],BASE_CONTAG[[LAVRE]:[CONTAGEM FINAL]],7,0),0)</f>
        <v>0</v>
      </c>
      <c r="M356" s="7">
        <f>IFERROR(SUM(BASE_CONCILI12[[#This Row],[30/jun]]*BASE_CONCILI12[[#This Row],[CUSTO MP (UN)]]),0)</f>
        <v>0</v>
      </c>
      <c r="N356" s="7" t="str">
        <f>IFERROR(VLOOKUP(BASE_CONCILI12[[#This Row],[CÓD. 
SAIB]],BASE_CONTAG[],5,0),"")</f>
        <v/>
      </c>
      <c r="O356" s="7" t="e">
        <f>SUMIF(SISTEMA!#REF!,BASE_CONCILI12[[#This Row],[CÓD. 
SAIB]],SISTEMA!#REF!)</f>
        <v>#REF!</v>
      </c>
      <c r="P356" s="7">
        <f>IFERROR(SUM(BASE_CONCILI12[[#This Row],[SISTEMA]]*BASE_CONCILI12[[#This Row],[CUSTO MP (UN)]]),0)</f>
        <v>0</v>
      </c>
      <c r="Q356" s="26" t="str">
        <f>IFERROR(VLOOKUP(BASE_CONCILI12[[#This Row],[CÓD. 
SAIB]],BASE_DIFERENÇA[],4,0),"0")</f>
        <v>0</v>
      </c>
      <c r="R356" s="75" t="e">
        <f>BASE_CONCILI12[[#This Row],[30/jun]]-BASE_CONCILI12[[#This Row],[SISTEMA]]</f>
        <v>#REF!</v>
      </c>
      <c r="S356" s="47" t="str">
        <f>IFERROR(BASE_CONCILI12[[#This Row],[DIFERENÇA ANTERIOR]]-BASE_CONCILI12[[#This Row],[DIFERENÇA ATUAL]],"-")</f>
        <v>-</v>
      </c>
      <c r="T356" s="51" t="e">
        <f>VLOOKUP(BASE_CONCILI12[[#This Row],[CÓD. 
SAIB]],CUSTO!#REF!,3,0)</f>
        <v>#REF!</v>
      </c>
      <c r="U356" s="51">
        <f>IFERROR(SUM(BASE_CONCILI12[[#This Row],[DIFERENÇA ATUAL]]*BASE_CONCILI12[[#This Row],[CUSTO MP (UN)]]),0)</f>
        <v>0</v>
      </c>
      <c r="V356" s="87" t="str">
        <f>IFERROR(BASE_CONCILI12[[#This Row],[30/jun]]/BASE_CONCILI12[[#This Row],[SISTEMA]],"")</f>
        <v/>
      </c>
      <c r="W356" s="52" t="str">
        <f>IFERROR(BASE_CONCILI12[[#This Row],[DIFERENÇA MÊS]]*BASE_CONCILI12[[#This Row],[CUSTO MP (UN)]],"-")</f>
        <v>-</v>
      </c>
      <c r="X356" s="126" t="s">
        <v>510</v>
      </c>
    </row>
    <row r="357" spans="1:24" x14ac:dyDescent="0.25">
      <c r="A357" s="72">
        <v>31707</v>
      </c>
      <c r="B357" s="72"/>
      <c r="C357" s="2" t="s">
        <v>215</v>
      </c>
      <c r="D357" s="37" t="s">
        <v>112</v>
      </c>
      <c r="E357" s="26" t="e">
        <f>VLOOKUP(BASE_CONCILI12[[#This Row],[CÓD. 
SAIB]],CONT_ANTE!A:D,4,0)</f>
        <v>#N/A</v>
      </c>
      <c r="F357" s="26" t="e">
        <f>SUMIF(#REF!,BASE_CONCILI12[[#This Row],[CÓD. 
SAIB]],#REF!)</f>
        <v>#REF!</v>
      </c>
      <c r="G357" s="26" t="e">
        <f>SUMIF(#REF!,BASE_CONCILI12[[#This Row],[CÓD. 
SAIB]],#REF!)</f>
        <v>#REF!</v>
      </c>
      <c r="H357" s="26" t="e">
        <f>BASE_CONCILI12[[#This Row],[CONSUMO REAL]]-BASE_CONCILI12[[#This Row],[CONSUMO TEORICO]]</f>
        <v>#REF!</v>
      </c>
      <c r="I357" s="26" t="e">
        <f>SUMIF(#REF!,BASE_CONCILI12[[#This Row],[CÓD. 
SAIB]],#REF!)</f>
        <v>#REF!</v>
      </c>
      <c r="J357" s="26" t="e">
        <f>SUMIF(#REF!,BASE_CONCILI12[[#This Row],[CÓD. 
SAIB]],#REF!)</f>
        <v>#REF!</v>
      </c>
      <c r="K357" s="26" t="e">
        <f>BASE_CONCILI12[[#This Row],[30/mai]]+BASE_CONCILI12[[#This Row],[RECEBIMENTO]]-BASE_CONCILI12[[#This Row],[TRANSFERÊNCIA]]-BASE_CONCILI12[[#This Row],[CONSUMO REAL]]</f>
        <v>#N/A</v>
      </c>
      <c r="L357" s="7">
        <f>IFERROR(VLOOKUP(BASE_CONCILI12[[#This Row],[CÓD. 
SAIB]],BASE_CONTAG[[LAVRE]:[CONTAGEM FINAL]],7,0),0)</f>
        <v>0</v>
      </c>
      <c r="M357" s="7">
        <f>IFERROR(SUM(BASE_CONCILI12[[#This Row],[30/jun]]*BASE_CONCILI12[[#This Row],[CUSTO MP (UN)]]),0)</f>
        <v>0</v>
      </c>
      <c r="N357" s="7" t="str">
        <f>IFERROR(VLOOKUP(BASE_CONCILI12[[#This Row],[CÓD. 
SAIB]],BASE_CONTAG[],5,0),"")</f>
        <v/>
      </c>
      <c r="O357" s="7" t="e">
        <f>SUMIF(SISTEMA!#REF!,BASE_CONCILI12[[#This Row],[CÓD. 
SAIB]],SISTEMA!#REF!)</f>
        <v>#REF!</v>
      </c>
      <c r="P357" s="7">
        <f>IFERROR(SUM(BASE_CONCILI12[[#This Row],[SISTEMA]]*BASE_CONCILI12[[#This Row],[CUSTO MP (UN)]]),0)</f>
        <v>0</v>
      </c>
      <c r="Q357" s="26" t="str">
        <f>IFERROR(VLOOKUP(BASE_CONCILI12[[#This Row],[CÓD. 
SAIB]],BASE_DIFERENÇA[],4,0),"0")</f>
        <v>0</v>
      </c>
      <c r="R357" s="75" t="e">
        <f>BASE_CONCILI12[[#This Row],[30/jun]]-BASE_CONCILI12[[#This Row],[SISTEMA]]</f>
        <v>#REF!</v>
      </c>
      <c r="S357" s="47" t="str">
        <f>IFERROR(BASE_CONCILI12[[#This Row],[DIFERENÇA ANTERIOR]]-BASE_CONCILI12[[#This Row],[DIFERENÇA ATUAL]],"-")</f>
        <v>-</v>
      </c>
      <c r="T357" s="51" t="e">
        <f>VLOOKUP(BASE_CONCILI12[[#This Row],[CÓD. 
SAIB]],CUSTO!#REF!,3,0)</f>
        <v>#REF!</v>
      </c>
      <c r="U357" s="51">
        <f>IFERROR(SUM(BASE_CONCILI12[[#This Row],[DIFERENÇA ATUAL]]*BASE_CONCILI12[[#This Row],[CUSTO MP (UN)]]),0)</f>
        <v>0</v>
      </c>
      <c r="V357" s="87" t="str">
        <f>IFERROR(BASE_CONCILI12[[#This Row],[30/jun]]/BASE_CONCILI12[[#This Row],[SISTEMA]],"")</f>
        <v/>
      </c>
      <c r="W357" s="52" t="str">
        <f>IFERROR(BASE_CONCILI12[[#This Row],[DIFERENÇA MÊS]]*BASE_CONCILI12[[#This Row],[CUSTO MP (UN)]],"-")</f>
        <v>-</v>
      </c>
      <c r="X357" s="126" t="s">
        <v>490</v>
      </c>
    </row>
    <row r="358" spans="1:24" x14ac:dyDescent="0.25">
      <c r="A358" s="72">
        <v>63</v>
      </c>
      <c r="B358" s="72"/>
      <c r="C358" s="2" t="s">
        <v>77</v>
      </c>
      <c r="D358" s="37" t="s">
        <v>112</v>
      </c>
      <c r="E358" s="36" t="e">
        <f>VLOOKUP(BASE_CONCILI12[[#This Row],[CÓD. 
SAIB]],CONT_ANTE!A:D,4,0)</f>
        <v>#N/A</v>
      </c>
      <c r="F358" s="36" t="e">
        <f>SUMIF(#REF!,BASE_CONCILI12[[#This Row],[CÓD. 
SAIB]],#REF!)</f>
        <v>#REF!</v>
      </c>
      <c r="G358" s="36" t="e">
        <f>SUMIF(#REF!,BASE_CONCILI12[[#This Row],[CÓD. 
SAIB]],#REF!)</f>
        <v>#REF!</v>
      </c>
      <c r="H358" s="36" t="e">
        <f>BASE_CONCILI12[[#This Row],[CONSUMO REAL]]-BASE_CONCILI12[[#This Row],[CONSUMO TEORICO]]</f>
        <v>#REF!</v>
      </c>
      <c r="I358" s="36" t="e">
        <f>SUMIF(#REF!,BASE_CONCILI12[[#This Row],[CÓD. 
SAIB]],#REF!)</f>
        <v>#REF!</v>
      </c>
      <c r="J358" s="36" t="e">
        <f>SUMIF(#REF!,BASE_CONCILI12[[#This Row],[CÓD. 
SAIB]],#REF!)</f>
        <v>#REF!</v>
      </c>
      <c r="K358" s="36" t="e">
        <f>BASE_CONCILI12[[#This Row],[30/mai]]+BASE_CONCILI12[[#This Row],[RECEBIMENTO]]-BASE_CONCILI12[[#This Row],[TRANSFERÊNCIA]]-BASE_CONCILI12[[#This Row],[CONSUMO REAL]]</f>
        <v>#N/A</v>
      </c>
      <c r="L358" s="35">
        <f>IFERROR(VLOOKUP(BASE_CONCILI12[[#This Row],[CÓD. 
SAIB]],BASE_CONTAG[[LAVRE]:[CONTAGEM FINAL]],7,0),0)</f>
        <v>0</v>
      </c>
      <c r="M358" s="35">
        <f>IFERROR(SUM(BASE_CONCILI12[[#This Row],[30/jun]]*BASE_CONCILI12[[#This Row],[CUSTO MP (UN)]]),0)</f>
        <v>0</v>
      </c>
      <c r="N358" s="35" t="str">
        <f>IFERROR(VLOOKUP(BASE_CONCILI12[[#This Row],[CÓD. 
SAIB]],BASE_CONTAG[],5,0),"")</f>
        <v/>
      </c>
      <c r="O358" s="35" t="e">
        <f>SUMIF(SISTEMA!#REF!,BASE_CONCILI12[[#This Row],[CÓD. 
SAIB]],SISTEMA!#REF!)</f>
        <v>#REF!</v>
      </c>
      <c r="P358" s="35">
        <f>IFERROR(SUM(BASE_CONCILI12[[#This Row],[SISTEMA]]*BASE_CONCILI12[[#This Row],[CUSTO MP (UN)]]),0)</f>
        <v>0</v>
      </c>
      <c r="Q358" s="36" t="str">
        <f>IFERROR(VLOOKUP(BASE_CONCILI12[[#This Row],[CÓD. 
SAIB]],BASE_DIFERENÇA[],4,0),"0")</f>
        <v>0</v>
      </c>
      <c r="R358" s="77" t="e">
        <f>BASE_CONCILI12[[#This Row],[30/jun]]-BASE_CONCILI12[[#This Row],[SISTEMA]]</f>
        <v>#REF!</v>
      </c>
      <c r="S358" s="58" t="str">
        <f>IFERROR(BASE_CONCILI12[[#This Row],[DIFERENÇA ANTERIOR]]-BASE_CONCILI12[[#This Row],[DIFERENÇA ATUAL]],"-")</f>
        <v>-</v>
      </c>
      <c r="T358" s="52" t="e">
        <f>VLOOKUP(BASE_CONCILI12[[#This Row],[CÓD. 
SAIB]],CUSTO!#REF!,3,0)</f>
        <v>#REF!</v>
      </c>
      <c r="U358" s="52">
        <f>IFERROR(SUM(BASE_CONCILI12[[#This Row],[DIFERENÇA ATUAL]]*BASE_CONCILI12[[#This Row],[CUSTO MP (UN)]]),0)</f>
        <v>0</v>
      </c>
      <c r="V358" s="94" t="str">
        <f>IFERROR(BASE_CONCILI12[[#This Row],[30/jun]]/BASE_CONCILI12[[#This Row],[SISTEMA]],"")</f>
        <v/>
      </c>
      <c r="W358" s="52" t="str">
        <f>IFERROR(BASE_CONCILI12[[#This Row],[DIFERENÇA MÊS]]*BASE_CONCILI12[[#This Row],[CUSTO MP (UN)]],"-")</f>
        <v>-</v>
      </c>
      <c r="X358" s="126" t="s">
        <v>490</v>
      </c>
    </row>
    <row r="359" spans="1:24" x14ac:dyDescent="0.25">
      <c r="A359" s="72">
        <v>2086</v>
      </c>
      <c r="B359" s="72"/>
      <c r="C359" s="2" t="s">
        <v>216</v>
      </c>
      <c r="D359" s="37" t="s">
        <v>112</v>
      </c>
      <c r="E359" s="36" t="e">
        <f>VLOOKUP(BASE_CONCILI12[[#This Row],[CÓD. 
SAIB]],CONT_ANTE!A:D,4,0)</f>
        <v>#N/A</v>
      </c>
      <c r="F359" s="36" t="e">
        <f>SUMIF(#REF!,BASE_CONCILI12[[#This Row],[CÓD. 
SAIB]],#REF!)</f>
        <v>#REF!</v>
      </c>
      <c r="G359" s="36" t="e">
        <f>SUMIF(#REF!,BASE_CONCILI12[[#This Row],[CÓD. 
SAIB]],#REF!)</f>
        <v>#REF!</v>
      </c>
      <c r="H359" s="36" t="e">
        <f>BASE_CONCILI12[[#This Row],[CONSUMO REAL]]-BASE_CONCILI12[[#This Row],[CONSUMO TEORICO]]</f>
        <v>#REF!</v>
      </c>
      <c r="I359" s="36" t="e">
        <f>SUMIF(#REF!,BASE_CONCILI12[[#This Row],[CÓD. 
SAIB]],#REF!)</f>
        <v>#REF!</v>
      </c>
      <c r="J359" s="36" t="e">
        <f>SUMIF(#REF!,BASE_CONCILI12[[#This Row],[CÓD. 
SAIB]],#REF!)</f>
        <v>#REF!</v>
      </c>
      <c r="K359" s="36" t="e">
        <f>BASE_CONCILI12[[#This Row],[30/mai]]+BASE_CONCILI12[[#This Row],[RECEBIMENTO]]-BASE_CONCILI12[[#This Row],[TRANSFERÊNCIA]]-BASE_CONCILI12[[#This Row],[CONSUMO REAL]]</f>
        <v>#N/A</v>
      </c>
      <c r="L359" s="35">
        <f>IFERROR(VLOOKUP(BASE_CONCILI12[[#This Row],[CÓD. 
SAIB]],BASE_CONTAG[[LAVRE]:[CONTAGEM FINAL]],7,0),0)</f>
        <v>0</v>
      </c>
      <c r="M359" s="35">
        <f>IFERROR(SUM(BASE_CONCILI12[[#This Row],[30/jun]]*BASE_CONCILI12[[#This Row],[CUSTO MP (UN)]]),0)</f>
        <v>0</v>
      </c>
      <c r="N359" s="35" t="str">
        <f>IFERROR(VLOOKUP(BASE_CONCILI12[[#This Row],[CÓD. 
SAIB]],BASE_CONTAG[],5,0),"")</f>
        <v/>
      </c>
      <c r="O359" s="35" t="e">
        <f>SUMIF(SISTEMA!#REF!,BASE_CONCILI12[[#This Row],[CÓD. 
SAIB]],SISTEMA!#REF!)</f>
        <v>#REF!</v>
      </c>
      <c r="P359" s="35">
        <f>IFERROR(SUM(BASE_CONCILI12[[#This Row],[SISTEMA]]*BASE_CONCILI12[[#This Row],[CUSTO MP (UN)]]),0)</f>
        <v>0</v>
      </c>
      <c r="Q359" s="36" t="str">
        <f>IFERROR(VLOOKUP(BASE_CONCILI12[[#This Row],[CÓD. 
SAIB]],BASE_DIFERENÇA[],4,0),"0")</f>
        <v>0</v>
      </c>
      <c r="R359" s="77" t="e">
        <f>BASE_CONCILI12[[#This Row],[30/jun]]-BASE_CONCILI12[[#This Row],[SISTEMA]]</f>
        <v>#REF!</v>
      </c>
      <c r="S359" s="58" t="str">
        <f>IFERROR(BASE_CONCILI12[[#This Row],[DIFERENÇA ANTERIOR]]-BASE_CONCILI12[[#This Row],[DIFERENÇA ATUAL]],"-")</f>
        <v>-</v>
      </c>
      <c r="T359" s="52" t="e">
        <f>VLOOKUP(BASE_CONCILI12[[#This Row],[CÓD. 
SAIB]],CUSTO!#REF!,3,0)</f>
        <v>#REF!</v>
      </c>
      <c r="U359" s="52">
        <f>IFERROR(SUM(BASE_CONCILI12[[#This Row],[DIFERENÇA ATUAL]]*BASE_CONCILI12[[#This Row],[CUSTO MP (UN)]]),0)</f>
        <v>0</v>
      </c>
      <c r="V359" s="94" t="str">
        <f>IFERROR(BASE_CONCILI12[[#This Row],[30/jun]]/BASE_CONCILI12[[#This Row],[SISTEMA]],"")</f>
        <v/>
      </c>
      <c r="W359" s="52" t="str">
        <f>IFERROR(BASE_CONCILI12[[#This Row],[DIFERENÇA MÊS]]*BASE_CONCILI12[[#This Row],[CUSTO MP (UN)]],"-")</f>
        <v>-</v>
      </c>
      <c r="X359" s="126" t="s">
        <v>490</v>
      </c>
    </row>
    <row r="360" spans="1:24" x14ac:dyDescent="0.25">
      <c r="A360" s="72">
        <v>31143</v>
      </c>
      <c r="B360" s="72"/>
      <c r="C360" s="2" t="s">
        <v>11</v>
      </c>
      <c r="D360" s="37" t="s">
        <v>226</v>
      </c>
      <c r="E360" s="26" t="e">
        <f>VLOOKUP(BASE_CONCILI12[[#This Row],[CÓD. 
SAIB]],CONT_ANTE!A:D,4,0)</f>
        <v>#N/A</v>
      </c>
      <c r="F360" s="26" t="e">
        <f>SUMIF(#REF!,BASE_CONCILI12[[#This Row],[CÓD. 
SAIB]],#REF!)</f>
        <v>#REF!</v>
      </c>
      <c r="G360" s="26" t="e">
        <f>SUMIF(#REF!,BASE_CONCILI12[[#This Row],[CÓD. 
SAIB]],#REF!)</f>
        <v>#REF!</v>
      </c>
      <c r="H360" s="26" t="e">
        <f>BASE_CONCILI12[[#This Row],[CONSUMO REAL]]-BASE_CONCILI12[[#This Row],[CONSUMO TEORICO]]</f>
        <v>#REF!</v>
      </c>
      <c r="I360" s="26" t="e">
        <f>SUMIF(#REF!,BASE_CONCILI12[[#This Row],[CÓD. 
SAIB]],#REF!)</f>
        <v>#REF!</v>
      </c>
      <c r="J360" s="26" t="e">
        <f>SUMIF(#REF!,BASE_CONCILI12[[#This Row],[CÓD. 
SAIB]],#REF!)</f>
        <v>#REF!</v>
      </c>
      <c r="K360" s="26" t="e">
        <f>BASE_CONCILI12[[#This Row],[30/mai]]+BASE_CONCILI12[[#This Row],[RECEBIMENTO]]-BASE_CONCILI12[[#This Row],[TRANSFERÊNCIA]]-BASE_CONCILI12[[#This Row],[CONSUMO REAL]]</f>
        <v>#N/A</v>
      </c>
      <c r="L360" s="7">
        <f>IFERROR(VLOOKUP(BASE_CONCILI12[[#This Row],[CÓD. 
SAIB]],BASE_CONTAG[[LAVRE]:[CONTAGEM FINAL]],7,0),0)</f>
        <v>0</v>
      </c>
      <c r="M360" s="7">
        <f>IFERROR(SUM(BASE_CONCILI12[[#This Row],[30/jun]]*BASE_CONCILI12[[#This Row],[CUSTO MP (UN)]]),0)</f>
        <v>0</v>
      </c>
      <c r="N360" s="7" t="str">
        <f>IFERROR(VLOOKUP(BASE_CONCILI12[[#This Row],[CÓD. 
SAIB]],BASE_CONTAG[],5,0),"")</f>
        <v/>
      </c>
      <c r="O360" s="7" t="e">
        <f>SUMIF(SISTEMA!#REF!,BASE_CONCILI12[[#This Row],[CÓD. 
SAIB]],SISTEMA!#REF!)</f>
        <v>#REF!</v>
      </c>
      <c r="P360" s="7">
        <f>IFERROR(SUM(BASE_CONCILI12[[#This Row],[SISTEMA]]*BASE_CONCILI12[[#This Row],[CUSTO MP (UN)]]),0)</f>
        <v>0</v>
      </c>
      <c r="Q360" s="26" t="str">
        <f>IFERROR(VLOOKUP(BASE_CONCILI12[[#This Row],[CÓD. 
SAIB]],BASE_DIFERENÇA[],4,0),"0")</f>
        <v>0</v>
      </c>
      <c r="R360" s="75" t="e">
        <f>BASE_CONCILI12[[#This Row],[30/jun]]-BASE_CONCILI12[[#This Row],[SISTEMA]]</f>
        <v>#REF!</v>
      </c>
      <c r="S360" s="47" t="str">
        <f>IFERROR(BASE_CONCILI12[[#This Row],[DIFERENÇA ANTERIOR]]-BASE_CONCILI12[[#This Row],[DIFERENÇA ATUAL]],"-")</f>
        <v>-</v>
      </c>
      <c r="T360" s="51" t="e">
        <f>VLOOKUP(BASE_CONCILI12[[#This Row],[CÓD. 
SAIB]],CUSTO!#REF!,3,0)</f>
        <v>#REF!</v>
      </c>
      <c r="U360" s="51">
        <f>IFERROR(SUM(BASE_CONCILI12[[#This Row],[DIFERENÇA ATUAL]]*BASE_CONCILI12[[#This Row],[CUSTO MP (UN)]]),0)</f>
        <v>0</v>
      </c>
      <c r="V360" s="98" t="str">
        <f>IFERROR(BASE_CONCILI12[[#This Row],[30/jun]]/BASE_CONCILI12[[#This Row],[SISTEMA]],"")</f>
        <v/>
      </c>
      <c r="W360" s="52" t="str">
        <f>IFERROR(BASE_CONCILI12[[#This Row],[DIFERENÇA MÊS]]*BASE_CONCILI12[[#This Row],[CUSTO MP (UN)]],"-")</f>
        <v>-</v>
      </c>
      <c r="X360" s="49" t="s">
        <v>490</v>
      </c>
    </row>
    <row r="361" spans="1:24" x14ac:dyDescent="0.25">
      <c r="A361" s="72">
        <v>30246</v>
      </c>
      <c r="B361" s="72"/>
      <c r="C361" s="2" t="s">
        <v>358</v>
      </c>
      <c r="D361" s="37" t="s">
        <v>226</v>
      </c>
      <c r="E361" s="26" t="e">
        <f>VLOOKUP(BASE_CONCILI12[[#This Row],[CÓD. 
SAIB]],CONT_ANTE!A:D,4,0)</f>
        <v>#N/A</v>
      </c>
      <c r="F361" s="26" t="e">
        <f>SUMIF(#REF!,BASE_CONCILI12[[#This Row],[CÓD. 
SAIB]],#REF!)</f>
        <v>#REF!</v>
      </c>
      <c r="G361" s="26" t="e">
        <f>SUMIF(#REF!,BASE_CONCILI12[[#This Row],[CÓD. 
SAIB]],#REF!)</f>
        <v>#REF!</v>
      </c>
      <c r="H361" s="26" t="e">
        <f>BASE_CONCILI12[[#This Row],[CONSUMO REAL]]-BASE_CONCILI12[[#This Row],[CONSUMO TEORICO]]</f>
        <v>#REF!</v>
      </c>
      <c r="I361" s="26" t="e">
        <f>SUMIF(#REF!,BASE_CONCILI12[[#This Row],[CÓD. 
SAIB]],#REF!)</f>
        <v>#REF!</v>
      </c>
      <c r="J361" s="26" t="e">
        <f>SUMIF(#REF!,BASE_CONCILI12[[#This Row],[CÓD. 
SAIB]],#REF!)</f>
        <v>#REF!</v>
      </c>
      <c r="K361" s="26" t="e">
        <f>BASE_CONCILI12[[#This Row],[30/mai]]+BASE_CONCILI12[[#This Row],[RECEBIMENTO]]-BASE_CONCILI12[[#This Row],[TRANSFERÊNCIA]]-BASE_CONCILI12[[#This Row],[CONSUMO REAL]]</f>
        <v>#N/A</v>
      </c>
      <c r="L361" s="7">
        <f>IFERROR(VLOOKUP(BASE_CONCILI12[[#This Row],[CÓD. 
SAIB]],BASE_CONTAG[[LAVRE]:[CONTAGEM FINAL]],7,0),0)</f>
        <v>0</v>
      </c>
      <c r="M361" s="7">
        <f>IFERROR(SUM(BASE_CONCILI12[[#This Row],[30/jun]]*BASE_CONCILI12[[#This Row],[CUSTO MP (UN)]]),0)</f>
        <v>0</v>
      </c>
      <c r="N361" s="7" t="str">
        <f>IFERROR(VLOOKUP(BASE_CONCILI12[[#This Row],[CÓD. 
SAIB]],BASE_CONTAG[],5,0),"")</f>
        <v/>
      </c>
      <c r="O361" s="7" t="e">
        <f>SUMIF(SISTEMA!#REF!,BASE_CONCILI12[[#This Row],[CÓD. 
SAIB]],SISTEMA!#REF!)</f>
        <v>#REF!</v>
      </c>
      <c r="P361" s="7">
        <f>IFERROR(SUM(BASE_CONCILI12[[#This Row],[SISTEMA]]*BASE_CONCILI12[[#This Row],[CUSTO MP (UN)]]),0)</f>
        <v>0</v>
      </c>
      <c r="Q361" s="26" t="str">
        <f>IFERROR(VLOOKUP(BASE_CONCILI12[[#This Row],[CÓD. 
SAIB]],BASE_DIFERENÇA[],4,0),"0")</f>
        <v>0</v>
      </c>
      <c r="R361" s="75" t="e">
        <f>BASE_CONCILI12[[#This Row],[30/jun]]-BASE_CONCILI12[[#This Row],[SISTEMA]]</f>
        <v>#REF!</v>
      </c>
      <c r="S361" s="47" t="str">
        <f>IFERROR(BASE_CONCILI12[[#This Row],[DIFERENÇA ANTERIOR]]-BASE_CONCILI12[[#This Row],[DIFERENÇA ATUAL]],"-")</f>
        <v>-</v>
      </c>
      <c r="T361" s="51" t="e">
        <f>VLOOKUP(BASE_CONCILI12[[#This Row],[CÓD. 
SAIB]],CUSTO!#REF!,3,0)</f>
        <v>#REF!</v>
      </c>
      <c r="U361" s="51">
        <f>IFERROR(SUM(BASE_CONCILI12[[#This Row],[DIFERENÇA ATUAL]]*BASE_CONCILI12[[#This Row],[CUSTO MP (UN)]]),0)</f>
        <v>0</v>
      </c>
      <c r="V361" s="87" t="str">
        <f>IFERROR(BASE_CONCILI12[[#This Row],[30/jun]]/BASE_CONCILI12[[#This Row],[SISTEMA]],"")</f>
        <v/>
      </c>
      <c r="W361" s="52" t="str">
        <f>IFERROR(BASE_CONCILI12[[#This Row],[DIFERENÇA MÊS]]*BASE_CONCILI12[[#This Row],[CUSTO MP (UN)]],"-")</f>
        <v>-</v>
      </c>
      <c r="X361" s="49" t="s">
        <v>490</v>
      </c>
    </row>
    <row r="362" spans="1:24" x14ac:dyDescent="0.25">
      <c r="A362" s="72">
        <v>30392</v>
      </c>
      <c r="B362" s="72"/>
      <c r="C362" s="2" t="s">
        <v>359</v>
      </c>
      <c r="D362" s="37" t="s">
        <v>226</v>
      </c>
      <c r="E362" s="26" t="e">
        <f>VLOOKUP(BASE_CONCILI12[[#This Row],[CÓD. 
SAIB]],CONT_ANTE!A:D,4,0)</f>
        <v>#N/A</v>
      </c>
      <c r="F362" s="26" t="e">
        <f>SUMIF(#REF!,BASE_CONCILI12[[#This Row],[CÓD. 
SAIB]],#REF!)</f>
        <v>#REF!</v>
      </c>
      <c r="G362" s="26" t="e">
        <f>SUMIF(#REF!,BASE_CONCILI12[[#This Row],[CÓD. 
SAIB]],#REF!)</f>
        <v>#REF!</v>
      </c>
      <c r="H362" s="26" t="e">
        <f>BASE_CONCILI12[[#This Row],[CONSUMO REAL]]-BASE_CONCILI12[[#This Row],[CONSUMO TEORICO]]</f>
        <v>#REF!</v>
      </c>
      <c r="I362" s="26" t="e">
        <f>SUMIF(#REF!,BASE_CONCILI12[[#This Row],[CÓD. 
SAIB]],#REF!)</f>
        <v>#REF!</v>
      </c>
      <c r="J362" s="26" t="e">
        <f>SUMIF(#REF!,BASE_CONCILI12[[#This Row],[CÓD. 
SAIB]],#REF!)</f>
        <v>#REF!</v>
      </c>
      <c r="K362" s="26" t="e">
        <f>BASE_CONCILI12[[#This Row],[30/mai]]+BASE_CONCILI12[[#This Row],[RECEBIMENTO]]-BASE_CONCILI12[[#This Row],[TRANSFERÊNCIA]]-BASE_CONCILI12[[#This Row],[CONSUMO REAL]]</f>
        <v>#N/A</v>
      </c>
      <c r="L362" s="7">
        <f>IFERROR(VLOOKUP(BASE_CONCILI12[[#This Row],[CÓD. 
SAIB]],BASE_CONTAG[[LAVRE]:[CONTAGEM FINAL]],7,0),0)</f>
        <v>0</v>
      </c>
      <c r="M362" s="7">
        <f>IFERROR(SUM(BASE_CONCILI12[[#This Row],[30/jun]]*BASE_CONCILI12[[#This Row],[CUSTO MP (UN)]]),0)</f>
        <v>0</v>
      </c>
      <c r="N362" s="7" t="str">
        <f>IFERROR(VLOOKUP(BASE_CONCILI12[[#This Row],[CÓD. 
SAIB]],BASE_CONTAG[],5,0),"")</f>
        <v/>
      </c>
      <c r="O362" s="7" t="e">
        <f>SUMIF(SISTEMA!#REF!,BASE_CONCILI12[[#This Row],[CÓD. 
SAIB]],SISTEMA!#REF!)</f>
        <v>#REF!</v>
      </c>
      <c r="P362" s="7">
        <f>IFERROR(SUM(BASE_CONCILI12[[#This Row],[SISTEMA]]*BASE_CONCILI12[[#This Row],[CUSTO MP (UN)]]),0)</f>
        <v>0</v>
      </c>
      <c r="Q362" s="26" t="str">
        <f>IFERROR(VLOOKUP(BASE_CONCILI12[[#This Row],[CÓD. 
SAIB]],BASE_DIFERENÇA[],4,0),"0")</f>
        <v>0</v>
      </c>
      <c r="R362" s="75" t="e">
        <f>BASE_CONCILI12[[#This Row],[30/jun]]-BASE_CONCILI12[[#This Row],[SISTEMA]]</f>
        <v>#REF!</v>
      </c>
      <c r="S362" s="47" t="str">
        <f>IFERROR(BASE_CONCILI12[[#This Row],[DIFERENÇA ANTERIOR]]-BASE_CONCILI12[[#This Row],[DIFERENÇA ATUAL]],"-")</f>
        <v>-</v>
      </c>
      <c r="T362" s="51" t="e">
        <f>VLOOKUP(BASE_CONCILI12[[#This Row],[CÓD. 
SAIB]],CUSTO!#REF!,3,0)</f>
        <v>#REF!</v>
      </c>
      <c r="U362" s="51">
        <f>IFERROR(SUM(BASE_CONCILI12[[#This Row],[DIFERENÇA ATUAL]]*BASE_CONCILI12[[#This Row],[CUSTO MP (UN)]]),0)</f>
        <v>0</v>
      </c>
      <c r="V362" s="87" t="str">
        <f>IFERROR(BASE_CONCILI12[[#This Row],[30/jun]]/BASE_CONCILI12[[#This Row],[SISTEMA]],"")</f>
        <v/>
      </c>
      <c r="W362" s="52" t="str">
        <f>IFERROR(BASE_CONCILI12[[#This Row],[DIFERENÇA MÊS]]*BASE_CONCILI12[[#This Row],[CUSTO MP (UN)]],"-")</f>
        <v>-</v>
      </c>
      <c r="X362" s="126" t="s">
        <v>490</v>
      </c>
    </row>
    <row r="363" spans="1:24" x14ac:dyDescent="0.25">
      <c r="A363" s="72">
        <v>30245</v>
      </c>
      <c r="B363" s="72"/>
      <c r="C363" s="2" t="s">
        <v>217</v>
      </c>
      <c r="D363" s="37" t="s">
        <v>226</v>
      </c>
      <c r="E363" s="26" t="e">
        <f>VLOOKUP(BASE_CONCILI12[[#This Row],[CÓD. 
SAIB]],CONT_ANTE!A:D,4,0)</f>
        <v>#N/A</v>
      </c>
      <c r="F363" s="26" t="e">
        <f>SUMIF(#REF!,BASE_CONCILI12[[#This Row],[CÓD. 
SAIB]],#REF!)</f>
        <v>#REF!</v>
      </c>
      <c r="G363" s="26" t="e">
        <f>SUMIF(#REF!,BASE_CONCILI12[[#This Row],[CÓD. 
SAIB]],#REF!)</f>
        <v>#REF!</v>
      </c>
      <c r="H363" s="26" t="e">
        <f>BASE_CONCILI12[[#This Row],[CONSUMO REAL]]-BASE_CONCILI12[[#This Row],[CONSUMO TEORICO]]</f>
        <v>#REF!</v>
      </c>
      <c r="I363" s="26" t="e">
        <f>SUMIF(#REF!,BASE_CONCILI12[[#This Row],[CÓD. 
SAIB]],#REF!)</f>
        <v>#REF!</v>
      </c>
      <c r="J363" s="26" t="e">
        <f>SUMIF(#REF!,BASE_CONCILI12[[#This Row],[CÓD. 
SAIB]],#REF!)</f>
        <v>#REF!</v>
      </c>
      <c r="K363" s="26" t="e">
        <f>BASE_CONCILI12[[#This Row],[30/mai]]+BASE_CONCILI12[[#This Row],[RECEBIMENTO]]-BASE_CONCILI12[[#This Row],[TRANSFERÊNCIA]]-BASE_CONCILI12[[#This Row],[CONSUMO REAL]]</f>
        <v>#N/A</v>
      </c>
      <c r="L363" s="7">
        <f>IFERROR(VLOOKUP(BASE_CONCILI12[[#This Row],[CÓD. 
SAIB]],BASE_CONTAG[[LAVRE]:[CONTAGEM FINAL]],7,0),0)</f>
        <v>0</v>
      </c>
      <c r="M363" s="7">
        <f>IFERROR(SUM(BASE_CONCILI12[[#This Row],[30/jun]]*BASE_CONCILI12[[#This Row],[CUSTO MP (UN)]]),0)</f>
        <v>0</v>
      </c>
      <c r="N363" s="7" t="str">
        <f>IFERROR(VLOOKUP(BASE_CONCILI12[[#This Row],[CÓD. 
SAIB]],BASE_CONTAG[],5,0),"")</f>
        <v/>
      </c>
      <c r="O363" s="7" t="e">
        <f>SUMIF(SISTEMA!#REF!,BASE_CONCILI12[[#This Row],[CÓD. 
SAIB]],SISTEMA!#REF!)</f>
        <v>#REF!</v>
      </c>
      <c r="P363" s="7">
        <f>IFERROR(SUM(BASE_CONCILI12[[#This Row],[SISTEMA]]*BASE_CONCILI12[[#This Row],[CUSTO MP (UN)]]),0)</f>
        <v>0</v>
      </c>
      <c r="Q363" s="26" t="str">
        <f>IFERROR(VLOOKUP(BASE_CONCILI12[[#This Row],[CÓD. 
SAIB]],BASE_DIFERENÇA[],4,0),"0")</f>
        <v>0</v>
      </c>
      <c r="R363" s="75" t="e">
        <f>BASE_CONCILI12[[#This Row],[30/jun]]-BASE_CONCILI12[[#This Row],[SISTEMA]]</f>
        <v>#REF!</v>
      </c>
      <c r="S363" s="47" t="str">
        <f>IFERROR(BASE_CONCILI12[[#This Row],[DIFERENÇA ANTERIOR]]-BASE_CONCILI12[[#This Row],[DIFERENÇA ATUAL]],"-")</f>
        <v>-</v>
      </c>
      <c r="T363" s="51" t="e">
        <f>VLOOKUP(BASE_CONCILI12[[#This Row],[CÓD. 
SAIB]],CUSTO!#REF!,3,0)</f>
        <v>#REF!</v>
      </c>
      <c r="U363" s="51">
        <f>IFERROR(SUM(BASE_CONCILI12[[#This Row],[DIFERENÇA ATUAL]]*BASE_CONCILI12[[#This Row],[CUSTO MP (UN)]]),0)</f>
        <v>0</v>
      </c>
      <c r="V363" s="87" t="str">
        <f>IFERROR(BASE_CONCILI12[[#This Row],[30/jun]]/BASE_CONCILI12[[#This Row],[SISTEMA]],"")</f>
        <v/>
      </c>
      <c r="W363" s="52" t="str">
        <f>IFERROR(BASE_CONCILI12[[#This Row],[DIFERENÇA MÊS]]*BASE_CONCILI12[[#This Row],[CUSTO MP (UN)]],"-")</f>
        <v>-</v>
      </c>
      <c r="X363" s="126" t="s">
        <v>490</v>
      </c>
    </row>
    <row r="364" spans="1:24" x14ac:dyDescent="0.25">
      <c r="A364" s="72">
        <v>59</v>
      </c>
      <c r="B364" s="72"/>
      <c r="C364" s="2" t="s">
        <v>303</v>
      </c>
      <c r="D364" s="37" t="s">
        <v>226</v>
      </c>
      <c r="E364" s="26" t="e">
        <f>VLOOKUP(BASE_CONCILI12[[#This Row],[CÓD. 
SAIB]],CONT_ANTE!A:D,4,0)</f>
        <v>#N/A</v>
      </c>
      <c r="F364" s="26" t="e">
        <f>SUMIF(#REF!,BASE_CONCILI12[[#This Row],[CÓD. 
SAIB]],#REF!)</f>
        <v>#REF!</v>
      </c>
      <c r="G364" s="26" t="e">
        <f>SUMIF(#REF!,BASE_CONCILI12[[#This Row],[CÓD. 
SAIB]],#REF!)</f>
        <v>#REF!</v>
      </c>
      <c r="H364" s="26" t="e">
        <f>BASE_CONCILI12[[#This Row],[CONSUMO REAL]]-BASE_CONCILI12[[#This Row],[CONSUMO TEORICO]]</f>
        <v>#REF!</v>
      </c>
      <c r="I364" s="26" t="e">
        <f>SUMIF(#REF!,BASE_CONCILI12[[#This Row],[CÓD. 
SAIB]],#REF!)</f>
        <v>#REF!</v>
      </c>
      <c r="J364" s="26" t="e">
        <f>SUMIF(#REF!,BASE_CONCILI12[[#This Row],[CÓD. 
SAIB]],#REF!)</f>
        <v>#REF!</v>
      </c>
      <c r="K364" s="26" t="e">
        <f>BASE_CONCILI12[[#This Row],[30/mai]]+BASE_CONCILI12[[#This Row],[RECEBIMENTO]]-BASE_CONCILI12[[#This Row],[TRANSFERÊNCIA]]-BASE_CONCILI12[[#This Row],[CONSUMO REAL]]</f>
        <v>#N/A</v>
      </c>
      <c r="L364" s="7">
        <f>IFERROR(VLOOKUP(BASE_CONCILI12[[#This Row],[CÓD. 
SAIB]],BASE_CONTAG[[LAVRE]:[CONTAGEM FINAL]],7,0),0)</f>
        <v>0</v>
      </c>
      <c r="M364" s="7">
        <f>IFERROR(SUM(BASE_CONCILI12[[#This Row],[30/jun]]*BASE_CONCILI12[[#This Row],[CUSTO MP (UN)]]),0)</f>
        <v>0</v>
      </c>
      <c r="N364" s="7" t="str">
        <f>IFERROR(VLOOKUP(BASE_CONCILI12[[#This Row],[CÓD. 
SAIB]],BASE_CONTAG[],5,0),"")</f>
        <v/>
      </c>
      <c r="O364" s="7" t="e">
        <f>SUMIF(SISTEMA!#REF!,BASE_CONCILI12[[#This Row],[CÓD. 
SAIB]],SISTEMA!#REF!)</f>
        <v>#REF!</v>
      </c>
      <c r="P364" s="7">
        <f>IFERROR(SUM(BASE_CONCILI12[[#This Row],[SISTEMA]]*BASE_CONCILI12[[#This Row],[CUSTO MP (UN)]]),0)</f>
        <v>0</v>
      </c>
      <c r="Q364" s="26" t="str">
        <f>IFERROR(VLOOKUP(BASE_CONCILI12[[#This Row],[CÓD. 
SAIB]],BASE_DIFERENÇA[],4,0),"0")</f>
        <v>0</v>
      </c>
      <c r="R364" s="75" t="e">
        <f>BASE_CONCILI12[[#This Row],[30/jun]]-BASE_CONCILI12[[#This Row],[SISTEMA]]</f>
        <v>#REF!</v>
      </c>
      <c r="S364" s="47" t="str">
        <f>IFERROR(BASE_CONCILI12[[#This Row],[DIFERENÇA ANTERIOR]]-BASE_CONCILI12[[#This Row],[DIFERENÇA ATUAL]],"-")</f>
        <v>-</v>
      </c>
      <c r="T364" s="51" t="e">
        <f>VLOOKUP(BASE_CONCILI12[[#This Row],[CÓD. 
SAIB]],CUSTO!#REF!,3,0)</f>
        <v>#REF!</v>
      </c>
      <c r="U364" s="51">
        <f>IFERROR(SUM(BASE_CONCILI12[[#This Row],[DIFERENÇA ATUAL]]*BASE_CONCILI12[[#This Row],[CUSTO MP (UN)]]),0)</f>
        <v>0</v>
      </c>
      <c r="V364" s="98" t="str">
        <f>IFERROR(BASE_CONCILI12[[#This Row],[30/jun]]/BASE_CONCILI12[[#This Row],[SISTEMA]],"")</f>
        <v/>
      </c>
      <c r="W364" s="52" t="str">
        <f>IFERROR(BASE_CONCILI12[[#This Row],[DIFERENÇA MÊS]]*BASE_CONCILI12[[#This Row],[CUSTO MP (UN)]],"-")</f>
        <v>-</v>
      </c>
      <c r="X364" s="126" t="s">
        <v>490</v>
      </c>
    </row>
    <row r="365" spans="1:24" x14ac:dyDescent="0.25">
      <c r="A365" s="72">
        <v>32199</v>
      </c>
      <c r="B365" s="72"/>
      <c r="C365" s="2" t="s">
        <v>332</v>
      </c>
      <c r="D365" s="37" t="s">
        <v>232</v>
      </c>
      <c r="E365" s="26" t="e">
        <f>VLOOKUP(BASE_CONCILI12[[#This Row],[CÓD. 
SAIB]],CONT_ANTE!A:D,4,0)</f>
        <v>#N/A</v>
      </c>
      <c r="F365" s="26" t="e">
        <f>SUMIF(#REF!,BASE_CONCILI12[[#This Row],[CÓD. 
SAIB]],#REF!)</f>
        <v>#REF!</v>
      </c>
      <c r="G365" s="26" t="e">
        <f>SUMIF(#REF!,BASE_CONCILI12[[#This Row],[CÓD. 
SAIB]],#REF!)</f>
        <v>#REF!</v>
      </c>
      <c r="H365" s="26" t="e">
        <f>BASE_CONCILI12[[#This Row],[CONSUMO REAL]]-BASE_CONCILI12[[#This Row],[CONSUMO TEORICO]]</f>
        <v>#REF!</v>
      </c>
      <c r="I365" s="26" t="e">
        <f>SUMIF(#REF!,BASE_CONCILI12[[#This Row],[CÓD. 
SAIB]],#REF!)</f>
        <v>#REF!</v>
      </c>
      <c r="J365" s="26" t="e">
        <f>SUMIF(#REF!,BASE_CONCILI12[[#This Row],[CÓD. 
SAIB]],#REF!)</f>
        <v>#REF!</v>
      </c>
      <c r="K365" s="26" t="e">
        <f>BASE_CONCILI12[[#This Row],[30/mai]]+BASE_CONCILI12[[#This Row],[RECEBIMENTO]]-BASE_CONCILI12[[#This Row],[TRANSFERÊNCIA]]-BASE_CONCILI12[[#This Row],[CONSUMO REAL]]</f>
        <v>#N/A</v>
      </c>
      <c r="L365" s="7">
        <f>IFERROR(VLOOKUP(BASE_CONCILI12[[#This Row],[CÓD. 
SAIB]],BASE_CONTAG[[LAVRE]:[CONTAGEM FINAL]],7,0),0)</f>
        <v>14</v>
      </c>
      <c r="M365" s="7">
        <f>IFERROR(SUM(BASE_CONCILI12[[#This Row],[30/jun]]*BASE_CONCILI12[[#This Row],[CUSTO MP (UN)]]),0)</f>
        <v>0</v>
      </c>
      <c r="N365" s="7">
        <f>IFERROR(VLOOKUP(BASE_CONCILI12[[#This Row],[CÓD. 
SAIB]],BASE_CONTAG[],5,0),"")</f>
        <v>14</v>
      </c>
      <c r="O365" s="7" t="e">
        <f>SUMIF(SISTEMA!#REF!,BASE_CONCILI12[[#This Row],[CÓD. 
SAIB]],SISTEMA!#REF!)</f>
        <v>#REF!</v>
      </c>
      <c r="P365" s="7">
        <f>IFERROR(SUM(BASE_CONCILI12[[#This Row],[SISTEMA]]*BASE_CONCILI12[[#This Row],[CUSTO MP (UN)]]),0)</f>
        <v>0</v>
      </c>
      <c r="Q365" s="26" t="str">
        <f>IFERROR(VLOOKUP(BASE_CONCILI12[[#This Row],[CÓD. 
SAIB]],BASE_DIFERENÇA[],4,0),"0")</f>
        <v>0</v>
      </c>
      <c r="R365" s="75" t="e">
        <f>BASE_CONCILI12[[#This Row],[30/jun]]-BASE_CONCILI12[[#This Row],[SISTEMA]]</f>
        <v>#REF!</v>
      </c>
      <c r="S365" s="47" t="str">
        <f>IFERROR(BASE_CONCILI12[[#This Row],[DIFERENÇA ANTERIOR]]-BASE_CONCILI12[[#This Row],[DIFERENÇA ATUAL]],"-")</f>
        <v>-</v>
      </c>
      <c r="T365" s="51" t="e">
        <f>VLOOKUP(BASE_CONCILI12[[#This Row],[CÓD. 
SAIB]],CUSTO!#REF!,3,0)</f>
        <v>#REF!</v>
      </c>
      <c r="U365" s="51">
        <f>IFERROR(SUM(BASE_CONCILI12[[#This Row],[DIFERENÇA ATUAL]]*BASE_CONCILI12[[#This Row],[CUSTO MP (UN)]]),0)</f>
        <v>0</v>
      </c>
      <c r="V365" s="98" t="str">
        <f>IFERROR(BASE_CONCILI12[[#This Row],[30/jun]]/BASE_CONCILI12[[#This Row],[SISTEMA]],"")</f>
        <v/>
      </c>
      <c r="W365" s="52" t="str">
        <f>IFERROR(BASE_CONCILI12[[#This Row],[DIFERENÇA MÊS]]*BASE_CONCILI12[[#This Row],[CUSTO MP (UN)]],"-")</f>
        <v>-</v>
      </c>
      <c r="X365" s="126" t="s">
        <v>490</v>
      </c>
    </row>
    <row r="366" spans="1:24" x14ac:dyDescent="0.25">
      <c r="A366" s="72">
        <v>31600</v>
      </c>
      <c r="B366" s="72"/>
      <c r="C366" s="2" t="s">
        <v>152</v>
      </c>
      <c r="D366" s="37" t="s">
        <v>232</v>
      </c>
      <c r="E366" s="26" t="e">
        <f>VLOOKUP(BASE_CONCILI12[[#This Row],[CÓD. 
SAIB]],CONT_ANTE!A:D,4,0)</f>
        <v>#N/A</v>
      </c>
      <c r="F366" s="26" t="e">
        <f>SUMIF(#REF!,BASE_CONCILI12[[#This Row],[CÓD. 
SAIB]],#REF!)</f>
        <v>#REF!</v>
      </c>
      <c r="G366" s="26" t="e">
        <f>SUMIF(#REF!,BASE_CONCILI12[[#This Row],[CÓD. 
SAIB]],#REF!)</f>
        <v>#REF!</v>
      </c>
      <c r="H366" s="26" t="e">
        <f>BASE_CONCILI12[[#This Row],[CONSUMO REAL]]-BASE_CONCILI12[[#This Row],[CONSUMO TEORICO]]</f>
        <v>#REF!</v>
      </c>
      <c r="I366" s="26" t="e">
        <f>SUMIF(#REF!,BASE_CONCILI12[[#This Row],[CÓD. 
SAIB]],#REF!)</f>
        <v>#REF!</v>
      </c>
      <c r="J366" s="26" t="e">
        <f>SUMIF(#REF!,BASE_CONCILI12[[#This Row],[CÓD. 
SAIB]],#REF!)</f>
        <v>#REF!</v>
      </c>
      <c r="K366" s="26" t="e">
        <f>BASE_CONCILI12[[#This Row],[30/mai]]+BASE_CONCILI12[[#This Row],[RECEBIMENTO]]-BASE_CONCILI12[[#This Row],[TRANSFERÊNCIA]]-BASE_CONCILI12[[#This Row],[CONSUMO REAL]]</f>
        <v>#N/A</v>
      </c>
      <c r="L366" s="7">
        <f>IFERROR(VLOOKUP(BASE_CONCILI12[[#This Row],[CÓD. 
SAIB]],BASE_CONTAG[[LAVRE]:[CONTAGEM FINAL]],7,0),0)</f>
        <v>0</v>
      </c>
      <c r="M366" s="7">
        <f>IFERROR(SUM(BASE_CONCILI12[[#This Row],[30/jun]]*BASE_CONCILI12[[#This Row],[CUSTO MP (UN)]]),0)</f>
        <v>0</v>
      </c>
      <c r="N366" s="7" t="str">
        <f>IFERROR(VLOOKUP(BASE_CONCILI12[[#This Row],[CÓD. 
SAIB]],BASE_CONTAG[],5,0),"")</f>
        <v/>
      </c>
      <c r="O366" s="7" t="e">
        <f>SUMIF(SISTEMA!#REF!,BASE_CONCILI12[[#This Row],[CÓD. 
SAIB]],SISTEMA!#REF!)</f>
        <v>#REF!</v>
      </c>
      <c r="P366" s="7">
        <f>IFERROR(SUM(BASE_CONCILI12[[#This Row],[SISTEMA]]*BASE_CONCILI12[[#This Row],[CUSTO MP (UN)]]),0)</f>
        <v>0</v>
      </c>
      <c r="Q366" s="26" t="str">
        <f>IFERROR(VLOOKUP(BASE_CONCILI12[[#This Row],[CÓD. 
SAIB]],BASE_DIFERENÇA[],4,0),"0")</f>
        <v>0</v>
      </c>
      <c r="R366" s="75" t="e">
        <f>BASE_CONCILI12[[#This Row],[30/jun]]-BASE_CONCILI12[[#This Row],[SISTEMA]]</f>
        <v>#REF!</v>
      </c>
      <c r="S366" s="47" t="str">
        <f>IFERROR(BASE_CONCILI12[[#This Row],[DIFERENÇA ANTERIOR]]-BASE_CONCILI12[[#This Row],[DIFERENÇA ATUAL]],"-")</f>
        <v>-</v>
      </c>
      <c r="T366" s="51">
        <v>0.75254288389513102</v>
      </c>
      <c r="U366" s="51">
        <f>IFERROR(SUM(BASE_CONCILI12[[#This Row],[DIFERENÇA ATUAL]]*BASE_CONCILI12[[#This Row],[CUSTO MP (UN)]]),0)</f>
        <v>0</v>
      </c>
      <c r="V366" s="87" t="str">
        <f>IFERROR(BASE_CONCILI12[[#This Row],[30/jun]]/BASE_CONCILI12[[#This Row],[SISTEMA]],"")</f>
        <v/>
      </c>
      <c r="W366" s="52" t="str">
        <f>IFERROR(BASE_CONCILI12[[#This Row],[DIFERENÇA MÊS]]*BASE_CONCILI12[[#This Row],[CUSTO MP (UN)]],"-")</f>
        <v>-</v>
      </c>
      <c r="X366" s="126" t="s">
        <v>490</v>
      </c>
    </row>
    <row r="367" spans="1:24" x14ac:dyDescent="0.25">
      <c r="A367" s="73">
        <v>31412</v>
      </c>
      <c r="B367" s="73"/>
      <c r="C367" s="42" t="s">
        <v>153</v>
      </c>
      <c r="D367" s="41" t="s">
        <v>232</v>
      </c>
      <c r="E367" s="36" t="e">
        <f>VLOOKUP(BASE_CONCILI12[[#This Row],[CÓD. 
SAIB]],CONT_ANTE!A:D,4,0)</f>
        <v>#N/A</v>
      </c>
      <c r="F367" s="36" t="e">
        <f>SUMIF(#REF!,BASE_CONCILI12[[#This Row],[CÓD. 
SAIB]],#REF!)</f>
        <v>#REF!</v>
      </c>
      <c r="G367" s="36" t="e">
        <f>SUMIF(#REF!,BASE_CONCILI12[[#This Row],[CÓD. 
SAIB]],#REF!)</f>
        <v>#REF!</v>
      </c>
      <c r="H367" s="36" t="e">
        <f>BASE_CONCILI12[[#This Row],[CONSUMO REAL]]-BASE_CONCILI12[[#This Row],[CONSUMO TEORICO]]</f>
        <v>#REF!</v>
      </c>
      <c r="I367" s="36" t="e">
        <f>SUMIF(#REF!,BASE_CONCILI12[[#This Row],[CÓD. 
SAIB]],#REF!)</f>
        <v>#REF!</v>
      </c>
      <c r="J367" s="36" t="e">
        <f>SUMIF(#REF!,BASE_CONCILI12[[#This Row],[CÓD. 
SAIB]],#REF!)</f>
        <v>#REF!</v>
      </c>
      <c r="K367" s="36" t="e">
        <f>BASE_CONCILI12[[#This Row],[30/mai]]+BASE_CONCILI12[[#This Row],[RECEBIMENTO]]-BASE_CONCILI12[[#This Row],[TRANSFERÊNCIA]]-BASE_CONCILI12[[#This Row],[CONSUMO REAL]]</f>
        <v>#N/A</v>
      </c>
      <c r="L367" s="35">
        <f>IFERROR(VLOOKUP(BASE_CONCILI12[[#This Row],[CÓD. 
SAIB]],BASE_CONTAG[[LAVRE]:[CONTAGEM FINAL]],7,0),0)</f>
        <v>0</v>
      </c>
      <c r="M367" s="35">
        <f>IFERROR(SUM(BASE_CONCILI12[[#This Row],[30/jun]]*BASE_CONCILI12[[#This Row],[CUSTO MP (UN)]]),0)</f>
        <v>0</v>
      </c>
      <c r="N367" s="35" t="str">
        <f>IFERROR(VLOOKUP(BASE_CONCILI12[[#This Row],[CÓD. 
SAIB]],BASE_CONTAG[],5,0),"")</f>
        <v/>
      </c>
      <c r="O367" s="35" t="e">
        <f>SUMIF(SISTEMA!#REF!,BASE_CONCILI12[[#This Row],[CÓD. 
SAIB]],SISTEMA!#REF!)</f>
        <v>#REF!</v>
      </c>
      <c r="P367" s="35">
        <f>IFERROR(SUM(BASE_CONCILI12[[#This Row],[SISTEMA]]*BASE_CONCILI12[[#This Row],[CUSTO MP (UN)]]),0)</f>
        <v>0</v>
      </c>
      <c r="Q367" s="36" t="str">
        <f>IFERROR(VLOOKUP(BASE_CONCILI12[[#This Row],[CÓD. 
SAIB]],BASE_DIFERENÇA[],4,0),"0")</f>
        <v>0</v>
      </c>
      <c r="R367" s="77" t="e">
        <f>BASE_CONCILI12[[#This Row],[30/jun]]-BASE_CONCILI12[[#This Row],[SISTEMA]]</f>
        <v>#REF!</v>
      </c>
      <c r="S367" s="58" t="str">
        <f>IFERROR(BASE_CONCILI12[[#This Row],[DIFERENÇA ANTERIOR]]-BASE_CONCILI12[[#This Row],[DIFERENÇA ATUAL]],"-")</f>
        <v>-</v>
      </c>
      <c r="T367" s="52">
        <v>0.75254288389513102</v>
      </c>
      <c r="U367" s="52">
        <f>IFERROR(SUM(BASE_CONCILI12[[#This Row],[DIFERENÇA ATUAL]]*BASE_CONCILI12[[#This Row],[CUSTO MP (UN)]]),0)</f>
        <v>0</v>
      </c>
      <c r="V367" s="94" t="str">
        <f>IFERROR(BASE_CONCILI12[[#This Row],[30/jun]]/BASE_CONCILI12[[#This Row],[SISTEMA]],"")</f>
        <v/>
      </c>
      <c r="W367" s="52" t="str">
        <f>IFERROR(BASE_CONCILI12[[#This Row],[DIFERENÇA MÊS]]*BASE_CONCILI12[[#This Row],[CUSTO MP (UN)]],"-")</f>
        <v>-</v>
      </c>
      <c r="X367" s="126" t="s">
        <v>490</v>
      </c>
    </row>
    <row r="368" spans="1:24" x14ac:dyDescent="0.25">
      <c r="A368" s="73">
        <v>32454</v>
      </c>
      <c r="B368" s="73"/>
      <c r="C368" s="42" t="s">
        <v>338</v>
      </c>
      <c r="D368" s="41" t="s">
        <v>232</v>
      </c>
      <c r="E368" s="36" t="e">
        <f>VLOOKUP(BASE_CONCILI12[[#This Row],[CÓD. 
SAIB]],CONT_ANTE!A:D,4,0)</f>
        <v>#N/A</v>
      </c>
      <c r="F368" s="36" t="e">
        <f>SUMIF(#REF!,BASE_CONCILI12[[#This Row],[CÓD. 
SAIB]],#REF!)</f>
        <v>#REF!</v>
      </c>
      <c r="G368" s="36" t="e">
        <f>SUMIF(#REF!,BASE_CONCILI12[[#This Row],[CÓD. 
SAIB]],#REF!)</f>
        <v>#REF!</v>
      </c>
      <c r="H368" s="36" t="e">
        <f>BASE_CONCILI12[[#This Row],[CONSUMO REAL]]-BASE_CONCILI12[[#This Row],[CONSUMO TEORICO]]</f>
        <v>#REF!</v>
      </c>
      <c r="I368" s="36" t="e">
        <f>SUMIF(#REF!,BASE_CONCILI12[[#This Row],[CÓD. 
SAIB]],#REF!)</f>
        <v>#REF!</v>
      </c>
      <c r="J368" s="36" t="e">
        <f>SUMIF(#REF!,BASE_CONCILI12[[#This Row],[CÓD. 
SAIB]],#REF!)</f>
        <v>#REF!</v>
      </c>
      <c r="K368" s="36" t="e">
        <f>BASE_CONCILI12[[#This Row],[30/mai]]+BASE_CONCILI12[[#This Row],[RECEBIMENTO]]-BASE_CONCILI12[[#This Row],[TRANSFERÊNCIA]]-BASE_CONCILI12[[#This Row],[CONSUMO REAL]]</f>
        <v>#N/A</v>
      </c>
      <c r="L368" s="35">
        <f>IFERROR(VLOOKUP(BASE_CONCILI12[[#This Row],[CÓD. 
SAIB]],BASE_CONTAG[[LAVRE]:[CONTAGEM FINAL]],7,0),0)</f>
        <v>0</v>
      </c>
      <c r="M368" s="35">
        <f>IFERROR(SUM(BASE_CONCILI12[[#This Row],[30/jun]]*BASE_CONCILI12[[#This Row],[CUSTO MP (UN)]]),0)</f>
        <v>0</v>
      </c>
      <c r="N368" s="35" t="str">
        <f>IFERROR(VLOOKUP(BASE_CONCILI12[[#This Row],[CÓD. 
SAIB]],BASE_CONTAG[],5,0),"")</f>
        <v/>
      </c>
      <c r="O368" s="35" t="e">
        <f>SUMIF(SISTEMA!#REF!,BASE_CONCILI12[[#This Row],[CÓD. 
SAIB]],SISTEMA!#REF!)</f>
        <v>#REF!</v>
      </c>
      <c r="P368" s="35">
        <f>IFERROR(SUM(BASE_CONCILI12[[#This Row],[SISTEMA]]*BASE_CONCILI12[[#This Row],[CUSTO MP (UN)]]),0)</f>
        <v>0</v>
      </c>
      <c r="Q368" s="36" t="str">
        <f>IFERROR(VLOOKUP(BASE_CONCILI12[[#This Row],[CÓD. 
SAIB]],BASE_DIFERENÇA[],4,0),"0")</f>
        <v>0</v>
      </c>
      <c r="R368" s="77" t="e">
        <f>BASE_CONCILI12[[#This Row],[30/jun]]-BASE_CONCILI12[[#This Row],[SISTEMA]]</f>
        <v>#REF!</v>
      </c>
      <c r="S368" s="58" t="str">
        <f>IFERROR(BASE_CONCILI12[[#This Row],[DIFERENÇA ANTERIOR]]-BASE_CONCILI12[[#This Row],[DIFERENÇA ATUAL]],"-")</f>
        <v>-</v>
      </c>
      <c r="T368" s="52" t="e">
        <f>VLOOKUP(BASE_CONCILI12[[#This Row],[CÓD. 
SAIB]],CUSTO!#REF!,3,0)</f>
        <v>#REF!</v>
      </c>
      <c r="U368" s="52">
        <f>IFERROR(SUM(BASE_CONCILI12[[#This Row],[DIFERENÇA ATUAL]]*BASE_CONCILI12[[#This Row],[CUSTO MP (UN)]]),0)</f>
        <v>0</v>
      </c>
      <c r="V368" s="94" t="str">
        <f>IFERROR(BASE_CONCILI12[[#This Row],[30/jun]]/BASE_CONCILI12[[#This Row],[SISTEMA]],"")</f>
        <v/>
      </c>
      <c r="W368" s="52" t="str">
        <f>IFERROR(BASE_CONCILI12[[#This Row],[DIFERENÇA MÊS]]*BASE_CONCILI12[[#This Row],[CUSTO MP (UN)]],"-")</f>
        <v>-</v>
      </c>
      <c r="X368" s="126" t="s">
        <v>490</v>
      </c>
    </row>
    <row r="369" spans="1:24" x14ac:dyDescent="0.25">
      <c r="A369" s="73">
        <v>32617</v>
      </c>
      <c r="B369" s="73"/>
      <c r="C369" s="42" t="s">
        <v>420</v>
      </c>
      <c r="D369" s="41" t="s">
        <v>232</v>
      </c>
      <c r="E369" s="36" t="e">
        <f>VLOOKUP(BASE_CONCILI12[[#This Row],[CÓD. 
SAIB]],CONT_ANTE!A:D,4,0)</f>
        <v>#N/A</v>
      </c>
      <c r="F369" s="36" t="e">
        <f>SUMIF(#REF!,BASE_CONCILI12[[#This Row],[CÓD. 
SAIB]],#REF!)</f>
        <v>#REF!</v>
      </c>
      <c r="G369" s="36" t="e">
        <f>SUMIF(#REF!,BASE_CONCILI12[[#This Row],[CÓD. 
SAIB]],#REF!)</f>
        <v>#REF!</v>
      </c>
      <c r="H369" s="36" t="e">
        <f>BASE_CONCILI12[[#This Row],[CONSUMO REAL]]-BASE_CONCILI12[[#This Row],[CONSUMO TEORICO]]</f>
        <v>#REF!</v>
      </c>
      <c r="I369" s="36" t="e">
        <f>SUMIF(#REF!,BASE_CONCILI12[[#This Row],[CÓD. 
SAIB]],#REF!)</f>
        <v>#REF!</v>
      </c>
      <c r="J369" s="36" t="e">
        <f>SUMIF(#REF!,BASE_CONCILI12[[#This Row],[CÓD. 
SAIB]],#REF!)</f>
        <v>#REF!</v>
      </c>
      <c r="K369" s="36" t="e">
        <f>BASE_CONCILI12[[#This Row],[30/mai]]+BASE_CONCILI12[[#This Row],[RECEBIMENTO]]-BASE_CONCILI12[[#This Row],[TRANSFERÊNCIA]]-BASE_CONCILI12[[#This Row],[CONSUMO REAL]]</f>
        <v>#N/A</v>
      </c>
      <c r="L369" s="35">
        <f>IFERROR(VLOOKUP(BASE_CONCILI12[[#This Row],[CÓD. 
SAIB]],BASE_CONTAG[[LAVRE]:[CONTAGEM FINAL]],7,0),0)</f>
        <v>0</v>
      </c>
      <c r="M369" s="35">
        <f>IFERROR(SUM(BASE_CONCILI12[[#This Row],[30/jun]]*BASE_CONCILI12[[#This Row],[CUSTO MP (UN)]]),0)</f>
        <v>0</v>
      </c>
      <c r="N369" s="35" t="str">
        <f>IFERROR(VLOOKUP(BASE_CONCILI12[[#This Row],[CÓD. 
SAIB]],BASE_CONTAG[],5,0),"")</f>
        <v/>
      </c>
      <c r="O369" s="35" t="e">
        <f>SUMIF(SISTEMA!#REF!,BASE_CONCILI12[[#This Row],[CÓD. 
SAIB]],SISTEMA!#REF!)</f>
        <v>#REF!</v>
      </c>
      <c r="P369" s="35">
        <f>IFERROR(SUM(BASE_CONCILI12[[#This Row],[SISTEMA]]*BASE_CONCILI12[[#This Row],[CUSTO MP (UN)]]),0)</f>
        <v>0</v>
      </c>
      <c r="Q369" s="36" t="str">
        <f>IFERROR(VLOOKUP(BASE_CONCILI12[[#This Row],[CÓD. 
SAIB]],BASE_DIFERENÇA[],4,0),"0")</f>
        <v>0</v>
      </c>
      <c r="R369" s="77" t="e">
        <f>BASE_CONCILI12[[#This Row],[30/jun]]-BASE_CONCILI12[[#This Row],[SISTEMA]]</f>
        <v>#REF!</v>
      </c>
      <c r="S369" s="58" t="str">
        <f>IFERROR(BASE_CONCILI12[[#This Row],[DIFERENÇA ANTERIOR]]-BASE_CONCILI12[[#This Row],[DIFERENÇA ATUAL]],"-")</f>
        <v>-</v>
      </c>
      <c r="T369" s="52">
        <v>2.8534999252392343</v>
      </c>
      <c r="U369" s="52">
        <f>IFERROR(SUM(BASE_CONCILI12[[#This Row],[DIFERENÇA ATUAL]]*BASE_CONCILI12[[#This Row],[CUSTO MP (UN)]]),0)</f>
        <v>0</v>
      </c>
      <c r="V369" s="94" t="str">
        <f>IFERROR(BASE_CONCILI12[[#This Row],[30/jun]]/BASE_CONCILI12[[#This Row],[SISTEMA]],"")</f>
        <v/>
      </c>
      <c r="W369" s="52" t="str">
        <f>IFERROR(BASE_CONCILI12[[#This Row],[DIFERENÇA MÊS]]*BASE_CONCILI12[[#This Row],[CUSTO MP (UN)]],"-")</f>
        <v>-</v>
      </c>
      <c r="X369" s="126" t="s">
        <v>513</v>
      </c>
    </row>
    <row r="370" spans="1:24" x14ac:dyDescent="0.25">
      <c r="A370" s="73">
        <v>31545</v>
      </c>
      <c r="B370" s="73"/>
      <c r="C370" s="42" t="s">
        <v>218</v>
      </c>
      <c r="D370" s="41" t="s">
        <v>237</v>
      </c>
      <c r="E370" s="117" t="e">
        <f>VLOOKUP(BASE_CONCILI12[[#This Row],[CÓD. 
SAIB]],CONT_ANTE!A:D,4,0)</f>
        <v>#N/A</v>
      </c>
      <c r="F370" s="117" t="e">
        <f>SUMIF(#REF!,BASE_CONCILI12[[#This Row],[CÓD. 
SAIB]],#REF!)</f>
        <v>#REF!</v>
      </c>
      <c r="G370" s="117" t="e">
        <f>SUMIF(#REF!,BASE_CONCILI12[[#This Row],[CÓD. 
SAIB]],#REF!)</f>
        <v>#REF!</v>
      </c>
      <c r="H370" s="117" t="e">
        <f>BASE_CONCILI12[[#This Row],[CONSUMO REAL]]-BASE_CONCILI12[[#This Row],[CONSUMO TEORICO]]</f>
        <v>#REF!</v>
      </c>
      <c r="I370" s="117" t="e">
        <f>SUMIF(#REF!,BASE_CONCILI12[[#This Row],[CÓD. 
SAIB]],#REF!)</f>
        <v>#REF!</v>
      </c>
      <c r="J370" s="117" t="e">
        <f>SUMIF(#REF!,BASE_CONCILI12[[#This Row],[CÓD. 
SAIB]],#REF!)</f>
        <v>#REF!</v>
      </c>
      <c r="K370" s="117" t="e">
        <f>BASE_CONCILI12[[#This Row],[30/mai]]+BASE_CONCILI12[[#This Row],[RECEBIMENTO]]-BASE_CONCILI12[[#This Row],[TRANSFERÊNCIA]]-BASE_CONCILI12[[#This Row],[CONSUMO REAL]]</f>
        <v>#N/A</v>
      </c>
      <c r="L370" s="118">
        <f>IFERROR(VLOOKUP(BASE_CONCILI12[[#This Row],[CÓD. 
SAIB]],BASE_CONTAG[[LAVRE]:[CONTAGEM FINAL]],7,0),0)</f>
        <v>0</v>
      </c>
      <c r="M370" s="118">
        <f>IFERROR(SUM(BASE_CONCILI12[[#This Row],[30/jun]]*BASE_CONCILI12[[#This Row],[CUSTO MP (UN)]]),0)</f>
        <v>0</v>
      </c>
      <c r="N370" s="118" t="str">
        <f>IFERROR(VLOOKUP(BASE_CONCILI12[[#This Row],[CÓD. 
SAIB]],BASE_CONTAG[],5,0),"")</f>
        <v/>
      </c>
      <c r="O370" s="118" t="e">
        <f>SUMIF(SISTEMA!#REF!,BASE_CONCILI12[[#This Row],[CÓD. 
SAIB]],SISTEMA!#REF!)</f>
        <v>#REF!</v>
      </c>
      <c r="P370" s="118">
        <f>IFERROR(SUM(BASE_CONCILI12[[#This Row],[SISTEMA]]*BASE_CONCILI12[[#This Row],[CUSTO MP (UN)]]),0)</f>
        <v>0</v>
      </c>
      <c r="Q370" s="36" t="str">
        <f>IFERROR(VLOOKUP(BASE_CONCILI12[[#This Row],[CÓD. 
SAIB]],BASE_DIFERENÇA[],4,0),"0")</f>
        <v>0</v>
      </c>
      <c r="R370" s="119" t="e">
        <f>BASE_CONCILI12[[#This Row],[30/jun]]-BASE_CONCILI12[[#This Row],[SISTEMA]]</f>
        <v>#REF!</v>
      </c>
      <c r="S370" s="58" t="str">
        <f>IFERROR(BASE_CONCILI12[[#This Row],[DIFERENÇA ANTERIOR]]-BASE_CONCILI12[[#This Row],[DIFERENÇA ATUAL]],"-")</f>
        <v>-</v>
      </c>
      <c r="T370" s="120" t="e">
        <f>VLOOKUP(BASE_CONCILI12[[#This Row],[CÓD. 
SAIB]],CUSTO!#REF!,3,0)</f>
        <v>#REF!</v>
      </c>
      <c r="U370" s="120">
        <f>IFERROR(SUM(BASE_CONCILI12[[#This Row],[DIFERENÇA ATUAL]]*BASE_CONCILI12[[#This Row],[CUSTO MP (UN)]]),0)</f>
        <v>0</v>
      </c>
      <c r="V370" s="121" t="str">
        <f>IFERROR(BASE_CONCILI12[[#This Row],[30/jun]]/BASE_CONCILI12[[#This Row],[SISTEMA]],"")</f>
        <v/>
      </c>
      <c r="W370" s="52" t="str">
        <f>IFERROR(BASE_CONCILI12[[#This Row],[DIFERENÇA MÊS]]*BASE_CONCILI12[[#This Row],[CUSTO MP (UN)]],"-")</f>
        <v>-</v>
      </c>
      <c r="X370" s="126" t="s">
        <v>515</v>
      </c>
    </row>
  </sheetData>
  <conditionalFormatting sqref="A4:B4">
    <cfRule type="duplicateValues" dxfId="50" priority="1"/>
  </conditionalFormatting>
  <conditionalFormatting sqref="A121:B121">
    <cfRule type="duplicateValues" dxfId="49" priority="6"/>
  </conditionalFormatting>
  <conditionalFormatting sqref="A358:B358">
    <cfRule type="duplicateValues" dxfId="48" priority="8"/>
  </conditionalFormatting>
  <conditionalFormatting sqref="A359:B359">
    <cfRule type="duplicateValues" dxfId="47" priority="7"/>
  </conditionalFormatting>
  <conditionalFormatting sqref="A360:B360 A5:B120 A122:B357">
    <cfRule type="duplicateValues" dxfId="46" priority="168"/>
  </conditionalFormatting>
  <conditionalFormatting sqref="A361:B361">
    <cfRule type="duplicateValues" dxfId="45" priority="5"/>
  </conditionalFormatting>
  <conditionalFormatting sqref="A362:B367">
    <cfRule type="duplicateValues" dxfId="44" priority="165"/>
  </conditionalFormatting>
  <conditionalFormatting sqref="A368:B368">
    <cfRule type="duplicateValues" dxfId="43" priority="3"/>
  </conditionalFormatting>
  <conditionalFormatting sqref="A371:B1048576 A369:B369 A1:B3">
    <cfRule type="duplicateValues" dxfId="42" priority="1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10">
    <pageSetUpPr fitToPage="1"/>
  </sheetPr>
  <dimension ref="A1:N416"/>
  <sheetViews>
    <sheetView zoomScaleNormal="100" workbookViewId="0">
      <selection activeCell="I137" sqref="I137:I386"/>
    </sheetView>
  </sheetViews>
  <sheetFormatPr defaultRowHeight="12.75" x14ac:dyDescent="0.2"/>
  <cols>
    <col min="1" max="1" width="9.140625" style="185"/>
    <col min="2" max="2" width="11" style="185" bestFit="1" customWidth="1"/>
    <col min="3" max="3" width="7" style="185" bestFit="1" customWidth="1"/>
    <col min="4" max="4" width="9.7109375" style="185" bestFit="1" customWidth="1"/>
    <col min="5" max="5" width="55.140625" style="185" customWidth="1"/>
    <col min="6" max="6" width="8.140625" style="185" bestFit="1" customWidth="1"/>
    <col min="7" max="7" width="6.85546875" style="185" bestFit="1" customWidth="1"/>
    <col min="8" max="8" width="9.140625" style="186" bestFit="1" customWidth="1"/>
    <col min="9" max="9" width="17.28515625" style="185" bestFit="1" customWidth="1"/>
    <col min="10" max="10" width="26" style="185" bestFit="1" customWidth="1"/>
    <col min="11" max="11" width="18.140625" style="185" bestFit="1" customWidth="1"/>
    <col min="12" max="12" width="18.42578125" style="185" bestFit="1" customWidth="1"/>
    <col min="13" max="13" width="17.28515625" style="185" bestFit="1" customWidth="1"/>
    <col min="14" max="14" width="19" style="185" bestFit="1" customWidth="1"/>
    <col min="15" max="16384" width="9.140625" style="185"/>
  </cols>
  <sheetData>
    <row r="1" spans="1:14" x14ac:dyDescent="0.2">
      <c r="A1" s="185" t="e">
        <f>VLOOKUP(B1,CONTAGEM!B:C,1,0)</f>
        <v>#N/A</v>
      </c>
      <c r="B1" s="223" t="s">
        <v>105</v>
      </c>
      <c r="C1" s="223" t="s">
        <v>3111</v>
      </c>
      <c r="D1" s="223" t="s">
        <v>13593</v>
      </c>
      <c r="E1" s="223" t="s">
        <v>3112</v>
      </c>
      <c r="F1" s="223" t="s">
        <v>13594</v>
      </c>
      <c r="G1" s="223" t="s">
        <v>3113</v>
      </c>
      <c r="H1" s="223" t="s">
        <v>3114</v>
      </c>
      <c r="I1" s="223" t="s">
        <v>3115</v>
      </c>
      <c r="J1" s="223" t="s">
        <v>3116</v>
      </c>
      <c r="K1" s="223" t="s">
        <v>3117</v>
      </c>
      <c r="L1" s="223" t="s">
        <v>3118</v>
      </c>
      <c r="M1" s="223" t="s">
        <v>3119</v>
      </c>
      <c r="N1" s="223" t="s">
        <v>13595</v>
      </c>
    </row>
    <row r="2" spans="1:14" ht="15" x14ac:dyDescent="0.25">
      <c r="A2" s="185" t="e">
        <f>VLOOKUP(B2,CONTAGEM!B:B,1,0)</f>
        <v>#N/A</v>
      </c>
      <c r="B2" s="310" t="s">
        <v>13596</v>
      </c>
      <c r="C2" s="310" t="s">
        <v>639</v>
      </c>
      <c r="D2" s="310" t="s">
        <v>3768</v>
      </c>
      <c r="E2" s="310" t="s">
        <v>640</v>
      </c>
      <c r="F2" s="310" t="s">
        <v>479</v>
      </c>
      <c r="G2" s="310" t="s">
        <v>544</v>
      </c>
      <c r="H2" s="310" t="s">
        <v>5454</v>
      </c>
      <c r="I2" s="311">
        <v>269698</v>
      </c>
      <c r="J2" s="311"/>
      <c r="K2" s="311">
        <v>269698</v>
      </c>
      <c r="L2" s="225"/>
      <c r="M2" s="225"/>
      <c r="N2" s="224"/>
    </row>
    <row r="3" spans="1:14" ht="15" x14ac:dyDescent="0.25">
      <c r="A3" s="185" t="e">
        <f>VLOOKUP(B3,CONTAGEM!B:B,1,0)</f>
        <v>#N/A</v>
      </c>
      <c r="B3" s="312" t="s">
        <v>13597</v>
      </c>
      <c r="C3" s="312" t="s">
        <v>639</v>
      </c>
      <c r="D3" s="312" t="s">
        <v>3768</v>
      </c>
      <c r="E3" s="312" t="s">
        <v>694</v>
      </c>
      <c r="F3" s="312" t="s">
        <v>479</v>
      </c>
      <c r="G3" s="312" t="s">
        <v>544</v>
      </c>
      <c r="H3" s="312" t="s">
        <v>5454</v>
      </c>
      <c r="I3" s="313">
        <v>106975</v>
      </c>
      <c r="J3" s="313"/>
      <c r="K3" s="313">
        <v>106975</v>
      </c>
      <c r="L3" s="227"/>
      <c r="M3" s="227"/>
      <c r="N3" s="226"/>
    </row>
    <row r="4" spans="1:14" ht="15" x14ac:dyDescent="0.25">
      <c r="A4" s="185" t="e">
        <f>VLOOKUP(B4,CONTAGEM!B:B,1,0)</f>
        <v>#N/A</v>
      </c>
      <c r="B4" s="310" t="s">
        <v>13598</v>
      </c>
      <c r="C4" s="310" t="s">
        <v>639</v>
      </c>
      <c r="D4" s="310" t="s">
        <v>3768</v>
      </c>
      <c r="E4" s="310" t="s">
        <v>641</v>
      </c>
      <c r="F4" s="310" t="s">
        <v>479</v>
      </c>
      <c r="G4" s="310" t="s">
        <v>544</v>
      </c>
      <c r="H4" s="310" t="s">
        <v>5454</v>
      </c>
      <c r="I4" s="311">
        <v>750200</v>
      </c>
      <c r="J4" s="311"/>
      <c r="K4" s="311">
        <v>750200</v>
      </c>
      <c r="L4" s="225"/>
      <c r="M4" s="225"/>
      <c r="N4" s="224"/>
    </row>
    <row r="5" spans="1:14" ht="15" x14ac:dyDescent="0.25">
      <c r="A5" s="185" t="e">
        <f>VLOOKUP(B5,CONTAGEM!B:B,1,0)</f>
        <v>#N/A</v>
      </c>
      <c r="B5" s="310" t="s">
        <v>13599</v>
      </c>
      <c r="C5" s="310" t="s">
        <v>639</v>
      </c>
      <c r="D5" s="310" t="s">
        <v>3768</v>
      </c>
      <c r="E5" s="310" t="s">
        <v>671</v>
      </c>
      <c r="F5" s="310" t="s">
        <v>479</v>
      </c>
      <c r="G5" s="310" t="s">
        <v>544</v>
      </c>
      <c r="H5" s="310" t="s">
        <v>5454</v>
      </c>
      <c r="I5" s="311">
        <v>272414</v>
      </c>
      <c r="J5" s="311"/>
      <c r="K5" s="311">
        <v>272414</v>
      </c>
      <c r="L5" s="227"/>
      <c r="M5" s="227"/>
      <c r="N5" s="226"/>
    </row>
    <row r="6" spans="1:14" ht="15" x14ac:dyDescent="0.25">
      <c r="A6" s="185" t="e">
        <f>VLOOKUP(B6,CONTAGEM!B:B,1,0)</f>
        <v>#N/A</v>
      </c>
      <c r="B6" s="312" t="s">
        <v>13600</v>
      </c>
      <c r="C6" s="312" t="s">
        <v>639</v>
      </c>
      <c r="D6" s="312" t="s">
        <v>3768</v>
      </c>
      <c r="E6" s="312" t="s">
        <v>7159</v>
      </c>
      <c r="F6" s="312" t="s">
        <v>479</v>
      </c>
      <c r="G6" s="312" t="s">
        <v>544</v>
      </c>
      <c r="H6" s="312" t="s">
        <v>5454</v>
      </c>
      <c r="I6" s="313">
        <v>540800</v>
      </c>
      <c r="J6" s="313"/>
      <c r="K6" s="313">
        <v>540800</v>
      </c>
      <c r="L6" s="225"/>
      <c r="M6" s="225"/>
      <c r="N6" s="224"/>
    </row>
    <row r="7" spans="1:14" ht="15" x14ac:dyDescent="0.25">
      <c r="B7" s="310" t="s">
        <v>13601</v>
      </c>
      <c r="C7" s="310" t="s">
        <v>639</v>
      </c>
      <c r="D7" s="310" t="s">
        <v>3768</v>
      </c>
      <c r="E7" s="310" t="s">
        <v>642</v>
      </c>
      <c r="F7" s="310" t="s">
        <v>479</v>
      </c>
      <c r="G7" s="310" t="s">
        <v>544</v>
      </c>
      <c r="H7" s="310" t="s">
        <v>5454</v>
      </c>
      <c r="I7" s="311">
        <v>127236</v>
      </c>
      <c r="J7" s="311"/>
      <c r="K7" s="311">
        <v>127236</v>
      </c>
      <c r="L7" s="225"/>
      <c r="M7" s="225"/>
      <c r="N7" s="224"/>
    </row>
    <row r="8" spans="1:14" ht="15" x14ac:dyDescent="0.25">
      <c r="B8" s="310" t="s">
        <v>13602</v>
      </c>
      <c r="C8" s="310" t="s">
        <v>639</v>
      </c>
      <c r="D8" s="310" t="s">
        <v>3768</v>
      </c>
      <c r="E8" s="310" t="s">
        <v>643</v>
      </c>
      <c r="F8" s="310" t="s">
        <v>479</v>
      </c>
      <c r="G8" s="310" t="s">
        <v>544</v>
      </c>
      <c r="H8" s="310" t="s">
        <v>5454</v>
      </c>
      <c r="I8" s="311">
        <v>138725</v>
      </c>
      <c r="J8" s="311"/>
      <c r="K8" s="311">
        <v>138725</v>
      </c>
      <c r="L8" s="227"/>
      <c r="M8" s="227"/>
      <c r="N8" s="226"/>
    </row>
    <row r="9" spans="1:14" ht="15" x14ac:dyDescent="0.25">
      <c r="B9" s="312" t="s">
        <v>13602</v>
      </c>
      <c r="C9" s="312" t="s">
        <v>639</v>
      </c>
      <c r="D9" s="312" t="s">
        <v>3768</v>
      </c>
      <c r="E9" s="312" t="s">
        <v>643</v>
      </c>
      <c r="F9" s="312" t="s">
        <v>479</v>
      </c>
      <c r="G9" s="312" t="s">
        <v>544</v>
      </c>
      <c r="H9" s="312" t="s">
        <v>5426</v>
      </c>
      <c r="I9" s="313">
        <v>25920</v>
      </c>
      <c r="J9" s="313"/>
      <c r="K9" s="313">
        <v>25920</v>
      </c>
      <c r="L9" s="225"/>
      <c r="M9" s="225"/>
      <c r="N9" s="224"/>
    </row>
    <row r="10" spans="1:14" ht="15" x14ac:dyDescent="0.25">
      <c r="B10" s="310" t="s">
        <v>13603</v>
      </c>
      <c r="C10" s="310" t="s">
        <v>639</v>
      </c>
      <c r="D10" s="310" t="s">
        <v>3768</v>
      </c>
      <c r="E10" s="310" t="s">
        <v>12165</v>
      </c>
      <c r="F10" s="310" t="s">
        <v>479</v>
      </c>
      <c r="G10" s="310" t="s">
        <v>544</v>
      </c>
      <c r="H10" s="310" t="s">
        <v>5454</v>
      </c>
      <c r="I10" s="311">
        <v>220418</v>
      </c>
      <c r="J10" s="311"/>
      <c r="K10" s="311">
        <v>220418</v>
      </c>
      <c r="L10" s="227"/>
      <c r="M10" s="227"/>
      <c r="N10" s="226"/>
    </row>
    <row r="11" spans="1:14" ht="15" x14ac:dyDescent="0.25">
      <c r="B11" s="310" t="s">
        <v>13604</v>
      </c>
      <c r="C11" s="310" t="s">
        <v>639</v>
      </c>
      <c r="D11" s="310" t="s">
        <v>3768</v>
      </c>
      <c r="E11" s="310" t="s">
        <v>3901</v>
      </c>
      <c r="F11" s="310" t="s">
        <v>479</v>
      </c>
      <c r="G11" s="310" t="s">
        <v>544</v>
      </c>
      <c r="H11" s="310" t="s">
        <v>5454</v>
      </c>
      <c r="I11" s="311">
        <v>269091</v>
      </c>
      <c r="J11" s="311"/>
      <c r="K11" s="311">
        <v>269091</v>
      </c>
      <c r="L11" s="225"/>
      <c r="M11" s="225"/>
      <c r="N11" s="224"/>
    </row>
    <row r="12" spans="1:14" ht="15" x14ac:dyDescent="0.25">
      <c r="B12" s="310" t="s">
        <v>13604</v>
      </c>
      <c r="C12" s="310" t="s">
        <v>639</v>
      </c>
      <c r="D12" s="310" t="s">
        <v>3768</v>
      </c>
      <c r="E12" s="310" t="s">
        <v>3901</v>
      </c>
      <c r="F12" s="310" t="s">
        <v>479</v>
      </c>
      <c r="G12" s="310" t="s">
        <v>544</v>
      </c>
      <c r="H12" s="310" t="s">
        <v>6573</v>
      </c>
      <c r="I12" s="311">
        <v>8000</v>
      </c>
      <c r="J12" s="311"/>
      <c r="K12" s="311">
        <v>8000</v>
      </c>
      <c r="L12" s="227"/>
      <c r="M12" s="227"/>
      <c r="N12" s="226"/>
    </row>
    <row r="13" spans="1:14" ht="15" x14ac:dyDescent="0.25">
      <c r="B13" s="312" t="s">
        <v>13605</v>
      </c>
      <c r="C13" s="312" t="s">
        <v>639</v>
      </c>
      <c r="D13" s="312" t="s">
        <v>3768</v>
      </c>
      <c r="E13" s="312" t="s">
        <v>672</v>
      </c>
      <c r="F13" s="312" t="s">
        <v>479</v>
      </c>
      <c r="G13" s="312" t="s">
        <v>544</v>
      </c>
      <c r="H13" s="312" t="s">
        <v>5454</v>
      </c>
      <c r="I13" s="313">
        <v>258208</v>
      </c>
      <c r="J13" s="313"/>
      <c r="K13" s="313">
        <v>258208</v>
      </c>
      <c r="L13" s="225"/>
      <c r="M13" s="225"/>
      <c r="N13" s="224"/>
    </row>
    <row r="14" spans="1:14" ht="15" x14ac:dyDescent="0.25">
      <c r="B14" s="312" t="s">
        <v>13606</v>
      </c>
      <c r="C14" s="312" t="s">
        <v>639</v>
      </c>
      <c r="D14" s="312" t="s">
        <v>3768</v>
      </c>
      <c r="E14" s="312" t="s">
        <v>7141</v>
      </c>
      <c r="F14" s="312" t="s">
        <v>479</v>
      </c>
      <c r="G14" s="312" t="s">
        <v>544</v>
      </c>
      <c r="H14" s="312" t="s">
        <v>5454</v>
      </c>
      <c r="I14" s="313">
        <v>83981</v>
      </c>
      <c r="J14" s="313"/>
      <c r="K14" s="313">
        <v>83981</v>
      </c>
      <c r="L14" s="227"/>
      <c r="M14" s="227"/>
      <c r="N14" s="226"/>
    </row>
    <row r="15" spans="1:14" ht="15" x14ac:dyDescent="0.25">
      <c r="B15" s="312" t="s">
        <v>13607</v>
      </c>
      <c r="C15" s="312" t="s">
        <v>639</v>
      </c>
      <c r="D15" s="312" t="s">
        <v>3768</v>
      </c>
      <c r="E15" s="312" t="s">
        <v>645</v>
      </c>
      <c r="F15" s="312" t="s">
        <v>479</v>
      </c>
      <c r="G15" s="312" t="s">
        <v>544</v>
      </c>
      <c r="H15" s="312" t="s">
        <v>5454</v>
      </c>
      <c r="I15" s="313">
        <v>89698</v>
      </c>
      <c r="J15" s="313"/>
      <c r="K15" s="313">
        <v>89698</v>
      </c>
      <c r="L15" s="225"/>
      <c r="M15" s="225"/>
      <c r="N15" s="224"/>
    </row>
    <row r="16" spans="1:14" ht="15" x14ac:dyDescent="0.25">
      <c r="B16" s="310" t="s">
        <v>13607</v>
      </c>
      <c r="C16" s="310" t="s">
        <v>639</v>
      </c>
      <c r="D16" s="310" t="s">
        <v>3768</v>
      </c>
      <c r="E16" s="310" t="s">
        <v>645</v>
      </c>
      <c r="F16" s="310" t="s">
        <v>479</v>
      </c>
      <c r="G16" s="310" t="s">
        <v>544</v>
      </c>
      <c r="H16" s="310" t="s">
        <v>5426</v>
      </c>
      <c r="I16" s="311">
        <v>6156</v>
      </c>
      <c r="J16" s="311"/>
      <c r="K16" s="311">
        <v>6156</v>
      </c>
      <c r="L16" s="227"/>
      <c r="M16" s="227"/>
      <c r="N16" s="226"/>
    </row>
    <row r="17" spans="2:14" ht="15" x14ac:dyDescent="0.25">
      <c r="B17" s="312" t="s">
        <v>13608</v>
      </c>
      <c r="C17" s="312" t="s">
        <v>639</v>
      </c>
      <c r="D17" s="312" t="s">
        <v>3768</v>
      </c>
      <c r="E17" s="312" t="s">
        <v>646</v>
      </c>
      <c r="F17" s="312" t="s">
        <v>479</v>
      </c>
      <c r="G17" s="312" t="s">
        <v>544</v>
      </c>
      <c r="H17" s="312" t="s">
        <v>5454</v>
      </c>
      <c r="I17" s="313">
        <v>56465</v>
      </c>
      <c r="J17" s="313"/>
      <c r="K17" s="313">
        <v>56465</v>
      </c>
      <c r="L17" s="225"/>
      <c r="M17" s="225"/>
      <c r="N17" s="224"/>
    </row>
    <row r="18" spans="2:14" ht="15" x14ac:dyDescent="0.25">
      <c r="B18" s="312" t="s">
        <v>13609</v>
      </c>
      <c r="C18" s="312" t="s">
        <v>639</v>
      </c>
      <c r="D18" s="312" t="s">
        <v>3768</v>
      </c>
      <c r="E18" s="312" t="s">
        <v>7139</v>
      </c>
      <c r="F18" s="312" t="s">
        <v>479</v>
      </c>
      <c r="G18" s="312" t="s">
        <v>544</v>
      </c>
      <c r="H18" s="312" t="s">
        <v>5454</v>
      </c>
      <c r="I18" s="313">
        <v>96041</v>
      </c>
      <c r="J18" s="313"/>
      <c r="K18" s="313">
        <v>96041</v>
      </c>
      <c r="L18" s="227"/>
      <c r="M18" s="227"/>
      <c r="N18" s="226"/>
    </row>
    <row r="19" spans="2:14" ht="15" x14ac:dyDescent="0.25">
      <c r="B19" s="312" t="s">
        <v>13610</v>
      </c>
      <c r="C19" s="312" t="s">
        <v>639</v>
      </c>
      <c r="D19" s="312" t="s">
        <v>3768</v>
      </c>
      <c r="E19" s="312" t="s">
        <v>648</v>
      </c>
      <c r="F19" s="312" t="s">
        <v>479</v>
      </c>
      <c r="G19" s="312" t="s">
        <v>544</v>
      </c>
      <c r="H19" s="312" t="s">
        <v>5454</v>
      </c>
      <c r="I19" s="313">
        <v>93896</v>
      </c>
      <c r="J19" s="313"/>
      <c r="K19" s="313">
        <v>93896</v>
      </c>
      <c r="L19" s="227"/>
      <c r="M19" s="227"/>
      <c r="N19" s="226"/>
    </row>
    <row r="20" spans="2:14" ht="15" x14ac:dyDescent="0.25">
      <c r="B20" s="312" t="s">
        <v>13611</v>
      </c>
      <c r="C20" s="312" t="s">
        <v>639</v>
      </c>
      <c r="D20" s="312" t="s">
        <v>3768</v>
      </c>
      <c r="E20" s="312" t="s">
        <v>649</v>
      </c>
      <c r="F20" s="312" t="s">
        <v>479</v>
      </c>
      <c r="G20" s="312" t="s">
        <v>544</v>
      </c>
      <c r="H20" s="312" t="s">
        <v>5454</v>
      </c>
      <c r="I20" s="313">
        <v>41323</v>
      </c>
      <c r="J20" s="313"/>
      <c r="K20" s="313">
        <v>41323</v>
      </c>
      <c r="L20" s="225"/>
      <c r="M20" s="225"/>
      <c r="N20" s="224"/>
    </row>
    <row r="21" spans="2:14" ht="15" x14ac:dyDescent="0.25">
      <c r="B21" s="312" t="s">
        <v>13612</v>
      </c>
      <c r="C21" s="312" t="s">
        <v>639</v>
      </c>
      <c r="D21" s="312" t="s">
        <v>3768</v>
      </c>
      <c r="E21" s="312" t="s">
        <v>650</v>
      </c>
      <c r="F21" s="312" t="s">
        <v>479</v>
      </c>
      <c r="G21" s="312" t="s">
        <v>544</v>
      </c>
      <c r="H21" s="312" t="s">
        <v>5454</v>
      </c>
      <c r="I21" s="313">
        <v>1775</v>
      </c>
      <c r="J21" s="313"/>
      <c r="K21" s="313">
        <v>1775</v>
      </c>
      <c r="L21" s="227"/>
      <c r="M21" s="227"/>
      <c r="N21" s="226"/>
    </row>
    <row r="22" spans="2:14" ht="15" x14ac:dyDescent="0.25">
      <c r="B22" s="310" t="s">
        <v>13613</v>
      </c>
      <c r="C22" s="310" t="s">
        <v>639</v>
      </c>
      <c r="D22" s="310" t="s">
        <v>3768</v>
      </c>
      <c r="E22" s="310" t="s">
        <v>4737</v>
      </c>
      <c r="F22" s="310" t="s">
        <v>479</v>
      </c>
      <c r="G22" s="310" t="s">
        <v>544</v>
      </c>
      <c r="H22" s="310" t="s">
        <v>5454</v>
      </c>
      <c r="I22" s="311">
        <v>4954</v>
      </c>
      <c r="J22" s="311"/>
      <c r="K22" s="311">
        <v>4954</v>
      </c>
      <c r="L22" s="225"/>
      <c r="M22" s="225"/>
      <c r="N22" s="224"/>
    </row>
    <row r="23" spans="2:14" ht="15" x14ac:dyDescent="0.25">
      <c r="B23" s="310" t="s">
        <v>13614</v>
      </c>
      <c r="C23" s="310" t="s">
        <v>639</v>
      </c>
      <c r="D23" s="310" t="s">
        <v>3768</v>
      </c>
      <c r="E23" s="310" t="s">
        <v>651</v>
      </c>
      <c r="F23" s="310" t="s">
        <v>479</v>
      </c>
      <c r="G23" s="310" t="s">
        <v>544</v>
      </c>
      <c r="H23" s="310" t="s">
        <v>5454</v>
      </c>
      <c r="I23" s="311">
        <v>37248</v>
      </c>
      <c r="J23" s="311"/>
      <c r="K23" s="311">
        <v>37248</v>
      </c>
      <c r="L23" s="227"/>
      <c r="M23" s="227"/>
      <c r="N23" s="226"/>
    </row>
    <row r="24" spans="2:14" ht="15" x14ac:dyDescent="0.25">
      <c r="B24" s="312" t="s">
        <v>13614</v>
      </c>
      <c r="C24" s="312" t="s">
        <v>639</v>
      </c>
      <c r="D24" s="312" t="s">
        <v>3768</v>
      </c>
      <c r="E24" s="312" t="s">
        <v>651</v>
      </c>
      <c r="F24" s="312" t="s">
        <v>479</v>
      </c>
      <c r="G24" s="312" t="s">
        <v>544</v>
      </c>
      <c r="H24" s="312" t="s">
        <v>5426</v>
      </c>
      <c r="I24" s="313">
        <v>24508</v>
      </c>
      <c r="J24" s="313"/>
      <c r="K24" s="313">
        <v>3508</v>
      </c>
      <c r="L24" s="225"/>
      <c r="M24" s="225"/>
      <c r="N24" s="224"/>
    </row>
    <row r="25" spans="2:14" ht="15" x14ac:dyDescent="0.25">
      <c r="B25" s="310" t="s">
        <v>13615</v>
      </c>
      <c r="C25" s="310" t="s">
        <v>639</v>
      </c>
      <c r="D25" s="310" t="s">
        <v>3768</v>
      </c>
      <c r="E25" s="310" t="s">
        <v>652</v>
      </c>
      <c r="F25" s="310" t="s">
        <v>479</v>
      </c>
      <c r="G25" s="310" t="s">
        <v>544</v>
      </c>
      <c r="H25" s="310" t="s">
        <v>5454</v>
      </c>
      <c r="I25" s="311">
        <v>317</v>
      </c>
      <c r="J25" s="311"/>
      <c r="K25" s="311">
        <v>317</v>
      </c>
      <c r="L25" s="225"/>
      <c r="M25" s="225"/>
      <c r="N25" s="224"/>
    </row>
    <row r="26" spans="2:14" ht="15" x14ac:dyDescent="0.25">
      <c r="B26" s="310" t="s">
        <v>13616</v>
      </c>
      <c r="C26" s="310" t="s">
        <v>639</v>
      </c>
      <c r="D26" s="310" t="s">
        <v>3768</v>
      </c>
      <c r="E26" s="310" t="s">
        <v>653</v>
      </c>
      <c r="F26" s="310" t="s">
        <v>479</v>
      </c>
      <c r="G26" s="310" t="s">
        <v>544</v>
      </c>
      <c r="H26" s="310" t="s">
        <v>5454</v>
      </c>
      <c r="I26" s="311">
        <v>55844</v>
      </c>
      <c r="J26" s="311"/>
      <c r="K26" s="311">
        <v>55844</v>
      </c>
      <c r="L26" s="227"/>
      <c r="M26" s="227"/>
      <c r="N26" s="226"/>
    </row>
    <row r="27" spans="2:14" ht="15" x14ac:dyDescent="0.25">
      <c r="B27" s="310" t="s">
        <v>13617</v>
      </c>
      <c r="C27" s="310" t="s">
        <v>639</v>
      </c>
      <c r="D27" s="310" t="s">
        <v>3768</v>
      </c>
      <c r="E27" s="310" t="s">
        <v>7140</v>
      </c>
      <c r="F27" s="310" t="s">
        <v>479</v>
      </c>
      <c r="G27" s="310" t="s">
        <v>544</v>
      </c>
      <c r="H27" s="310" t="s">
        <v>5454</v>
      </c>
      <c r="I27" s="311">
        <v>90916</v>
      </c>
      <c r="J27" s="311"/>
      <c r="K27" s="311">
        <v>90916</v>
      </c>
      <c r="L27" s="225"/>
      <c r="M27" s="225"/>
      <c r="N27" s="224"/>
    </row>
    <row r="28" spans="2:14" ht="15" x14ac:dyDescent="0.25">
      <c r="B28" s="310" t="s">
        <v>13618</v>
      </c>
      <c r="C28" s="310" t="s">
        <v>639</v>
      </c>
      <c r="D28" s="310" t="s">
        <v>3768</v>
      </c>
      <c r="E28" s="310" t="s">
        <v>655</v>
      </c>
      <c r="F28" s="310" t="s">
        <v>479</v>
      </c>
      <c r="G28" s="310" t="s">
        <v>544</v>
      </c>
      <c r="H28" s="310" t="s">
        <v>5454</v>
      </c>
      <c r="I28" s="311">
        <v>40961</v>
      </c>
      <c r="J28" s="311"/>
      <c r="K28" s="311">
        <v>40961</v>
      </c>
      <c r="L28" s="227"/>
      <c r="M28" s="227"/>
      <c r="N28" s="226"/>
    </row>
    <row r="29" spans="2:14" ht="15" x14ac:dyDescent="0.25">
      <c r="B29" s="310" t="s">
        <v>13619</v>
      </c>
      <c r="C29" s="310" t="s">
        <v>639</v>
      </c>
      <c r="D29" s="310" t="s">
        <v>3768</v>
      </c>
      <c r="E29" s="310" t="s">
        <v>656</v>
      </c>
      <c r="F29" s="310" t="s">
        <v>479</v>
      </c>
      <c r="G29" s="310" t="s">
        <v>544</v>
      </c>
      <c r="H29" s="310" t="s">
        <v>5454</v>
      </c>
      <c r="I29" s="311">
        <v>91982</v>
      </c>
      <c r="J29" s="311"/>
      <c r="K29" s="311">
        <v>91982</v>
      </c>
      <c r="L29" s="225"/>
      <c r="M29" s="225"/>
      <c r="N29" s="224"/>
    </row>
    <row r="30" spans="2:14" ht="15" x14ac:dyDescent="0.25">
      <c r="B30" s="310" t="s">
        <v>13620</v>
      </c>
      <c r="C30" s="310" t="s">
        <v>639</v>
      </c>
      <c r="D30" s="310" t="s">
        <v>3768</v>
      </c>
      <c r="E30" s="310" t="s">
        <v>657</v>
      </c>
      <c r="F30" s="310" t="s">
        <v>479</v>
      </c>
      <c r="G30" s="310" t="s">
        <v>544</v>
      </c>
      <c r="H30" s="310" t="s">
        <v>5454</v>
      </c>
      <c r="I30" s="311">
        <v>20</v>
      </c>
      <c r="J30" s="311"/>
      <c r="K30" s="311">
        <v>20</v>
      </c>
      <c r="L30" s="227"/>
      <c r="M30" s="227"/>
      <c r="N30" s="226"/>
    </row>
    <row r="31" spans="2:14" ht="15" x14ac:dyDescent="0.25">
      <c r="B31" s="310" t="s">
        <v>13621</v>
      </c>
      <c r="C31" s="310" t="s">
        <v>639</v>
      </c>
      <c r="D31" s="310" t="s">
        <v>3768</v>
      </c>
      <c r="E31" s="310" t="s">
        <v>13369</v>
      </c>
      <c r="F31" s="310" t="s">
        <v>479</v>
      </c>
      <c r="G31" s="310" t="s">
        <v>544</v>
      </c>
      <c r="H31" s="310" t="s">
        <v>5454</v>
      </c>
      <c r="I31" s="311">
        <v>100699</v>
      </c>
      <c r="J31" s="311"/>
      <c r="K31" s="311">
        <v>100699</v>
      </c>
      <c r="L31" s="225"/>
      <c r="M31" s="225"/>
      <c r="N31" s="224"/>
    </row>
    <row r="32" spans="2:14" ht="15" x14ac:dyDescent="0.25">
      <c r="B32" s="312" t="s">
        <v>13622</v>
      </c>
      <c r="C32" s="312" t="s">
        <v>639</v>
      </c>
      <c r="D32" s="312" t="s">
        <v>3768</v>
      </c>
      <c r="E32" s="312" t="s">
        <v>676</v>
      </c>
      <c r="F32" s="312" t="s">
        <v>479</v>
      </c>
      <c r="G32" s="312" t="s">
        <v>544</v>
      </c>
      <c r="H32" s="312" t="s">
        <v>5454</v>
      </c>
      <c r="I32" s="313">
        <v>68000</v>
      </c>
      <c r="J32" s="313"/>
      <c r="K32" s="313">
        <v>68000</v>
      </c>
      <c r="L32" s="227"/>
      <c r="M32" s="227"/>
      <c r="N32" s="226"/>
    </row>
    <row r="33" spans="2:14" ht="15" x14ac:dyDescent="0.25">
      <c r="B33" s="310" t="s">
        <v>13622</v>
      </c>
      <c r="C33" s="310" t="s">
        <v>639</v>
      </c>
      <c r="D33" s="310" t="s">
        <v>3768</v>
      </c>
      <c r="E33" s="310" t="s">
        <v>676</v>
      </c>
      <c r="F33" s="310" t="s">
        <v>479</v>
      </c>
      <c r="G33" s="310" t="s">
        <v>544</v>
      </c>
      <c r="H33" s="310" t="s">
        <v>5426</v>
      </c>
      <c r="I33" s="311">
        <v>29572</v>
      </c>
      <c r="J33" s="311"/>
      <c r="K33" s="311">
        <v>16372</v>
      </c>
      <c r="L33" s="225"/>
      <c r="M33" s="225"/>
      <c r="N33" s="224"/>
    </row>
    <row r="34" spans="2:14" ht="15" x14ac:dyDescent="0.25">
      <c r="B34" s="312" t="s">
        <v>13623</v>
      </c>
      <c r="C34" s="312" t="s">
        <v>639</v>
      </c>
      <c r="D34" s="312" t="s">
        <v>3768</v>
      </c>
      <c r="E34" s="312" t="s">
        <v>402</v>
      </c>
      <c r="F34" s="312" t="s">
        <v>479</v>
      </c>
      <c r="G34" s="312" t="s">
        <v>544</v>
      </c>
      <c r="H34" s="312" t="s">
        <v>5454</v>
      </c>
      <c r="I34" s="313">
        <v>145973</v>
      </c>
      <c r="J34" s="313"/>
      <c r="K34" s="313">
        <v>145973</v>
      </c>
      <c r="L34" s="225"/>
      <c r="M34" s="225"/>
      <c r="N34" s="224"/>
    </row>
    <row r="35" spans="2:14" ht="15" x14ac:dyDescent="0.25">
      <c r="B35" s="310" t="s">
        <v>13624</v>
      </c>
      <c r="C35" s="310" t="s">
        <v>639</v>
      </c>
      <c r="D35" s="310" t="s">
        <v>3768</v>
      </c>
      <c r="E35" s="310" t="s">
        <v>443</v>
      </c>
      <c r="F35" s="310" t="s">
        <v>479</v>
      </c>
      <c r="G35" s="310" t="s">
        <v>544</v>
      </c>
      <c r="H35" s="310" t="s">
        <v>5454</v>
      </c>
      <c r="I35" s="311">
        <v>977</v>
      </c>
      <c r="J35" s="311"/>
      <c r="K35" s="311">
        <v>977</v>
      </c>
      <c r="L35" s="227"/>
      <c r="M35" s="227"/>
      <c r="N35" s="226"/>
    </row>
    <row r="36" spans="2:14" ht="15" x14ac:dyDescent="0.25">
      <c r="B36" s="310" t="s">
        <v>13625</v>
      </c>
      <c r="C36" s="310" t="s">
        <v>639</v>
      </c>
      <c r="D36" s="310" t="s">
        <v>3768</v>
      </c>
      <c r="E36" s="310" t="s">
        <v>444</v>
      </c>
      <c r="F36" s="310" t="s">
        <v>479</v>
      </c>
      <c r="G36" s="310" t="s">
        <v>544</v>
      </c>
      <c r="H36" s="310" t="s">
        <v>5454</v>
      </c>
      <c r="I36" s="311">
        <v>53274</v>
      </c>
      <c r="J36" s="311"/>
      <c r="K36" s="311">
        <v>53274</v>
      </c>
      <c r="L36" s="225"/>
      <c r="M36" s="225"/>
      <c r="N36" s="224"/>
    </row>
    <row r="37" spans="2:14" ht="15" x14ac:dyDescent="0.25">
      <c r="B37" s="310" t="s">
        <v>13626</v>
      </c>
      <c r="C37" s="310" t="s">
        <v>639</v>
      </c>
      <c r="D37" s="310" t="s">
        <v>3768</v>
      </c>
      <c r="E37" s="310" t="s">
        <v>677</v>
      </c>
      <c r="F37" s="310" t="s">
        <v>479</v>
      </c>
      <c r="G37" s="310" t="s">
        <v>544</v>
      </c>
      <c r="H37" s="310" t="s">
        <v>5454</v>
      </c>
      <c r="I37" s="311">
        <v>488464</v>
      </c>
      <c r="J37" s="311"/>
      <c r="K37" s="311">
        <v>488464</v>
      </c>
      <c r="L37" s="227"/>
      <c r="M37" s="227"/>
      <c r="N37" s="226"/>
    </row>
    <row r="38" spans="2:14" ht="15" x14ac:dyDescent="0.25">
      <c r="B38" s="310" t="s">
        <v>13627</v>
      </c>
      <c r="C38" s="310" t="s">
        <v>639</v>
      </c>
      <c r="D38" s="310" t="s">
        <v>3768</v>
      </c>
      <c r="E38" s="310" t="s">
        <v>691</v>
      </c>
      <c r="F38" s="310" t="s">
        <v>479</v>
      </c>
      <c r="G38" s="310" t="s">
        <v>544</v>
      </c>
      <c r="H38" s="310" t="s">
        <v>5454</v>
      </c>
      <c r="I38" s="311">
        <v>86005</v>
      </c>
      <c r="J38" s="311"/>
      <c r="K38" s="311">
        <v>86005</v>
      </c>
      <c r="L38" s="225"/>
      <c r="M38" s="225"/>
      <c r="N38" s="224"/>
    </row>
    <row r="39" spans="2:14" ht="15" x14ac:dyDescent="0.25">
      <c r="B39" s="310" t="s">
        <v>13628</v>
      </c>
      <c r="C39" s="310" t="s">
        <v>639</v>
      </c>
      <c r="D39" s="310" t="s">
        <v>3768</v>
      </c>
      <c r="E39" s="310" t="s">
        <v>693</v>
      </c>
      <c r="F39" s="310" t="s">
        <v>479</v>
      </c>
      <c r="G39" s="310" t="s">
        <v>544</v>
      </c>
      <c r="H39" s="310" t="s">
        <v>5454</v>
      </c>
      <c r="I39" s="311">
        <v>107009</v>
      </c>
      <c r="J39" s="311"/>
      <c r="K39" s="311">
        <v>107009</v>
      </c>
      <c r="L39" s="225"/>
      <c r="M39" s="225"/>
      <c r="N39" s="224"/>
    </row>
    <row r="40" spans="2:14" ht="15" x14ac:dyDescent="0.25">
      <c r="B40" s="312" t="s">
        <v>13629</v>
      </c>
      <c r="C40" s="312" t="s">
        <v>639</v>
      </c>
      <c r="D40" s="312" t="s">
        <v>3768</v>
      </c>
      <c r="E40" s="312" t="s">
        <v>678</v>
      </c>
      <c r="F40" s="312" t="s">
        <v>479</v>
      </c>
      <c r="G40" s="312" t="s">
        <v>544</v>
      </c>
      <c r="H40" s="312" t="s">
        <v>5454</v>
      </c>
      <c r="I40" s="313">
        <v>41112</v>
      </c>
      <c r="J40" s="313"/>
      <c r="K40" s="313">
        <v>41112</v>
      </c>
      <c r="L40" s="227"/>
      <c r="M40" s="227"/>
      <c r="N40" s="226"/>
    </row>
    <row r="41" spans="2:14" ht="15" x14ac:dyDescent="0.25">
      <c r="B41" s="310" t="s">
        <v>13630</v>
      </c>
      <c r="C41" s="310" t="s">
        <v>639</v>
      </c>
      <c r="D41" s="310" t="s">
        <v>3768</v>
      </c>
      <c r="E41" s="310" t="s">
        <v>679</v>
      </c>
      <c r="F41" s="310" t="s">
        <v>479</v>
      </c>
      <c r="G41" s="310" t="s">
        <v>544</v>
      </c>
      <c r="H41" s="310" t="s">
        <v>5454</v>
      </c>
      <c r="I41" s="311">
        <v>212918</v>
      </c>
      <c r="J41" s="311"/>
      <c r="K41" s="311">
        <v>212918</v>
      </c>
      <c r="L41" s="225"/>
      <c r="M41" s="225"/>
      <c r="N41" s="224"/>
    </row>
    <row r="42" spans="2:14" ht="15" x14ac:dyDescent="0.25">
      <c r="B42" s="312" t="s">
        <v>13631</v>
      </c>
      <c r="C42" s="312" t="s">
        <v>639</v>
      </c>
      <c r="D42" s="312" t="s">
        <v>3768</v>
      </c>
      <c r="E42" s="312" t="s">
        <v>680</v>
      </c>
      <c r="F42" s="312" t="s">
        <v>479</v>
      </c>
      <c r="G42" s="312" t="s">
        <v>544</v>
      </c>
      <c r="H42" s="312" t="s">
        <v>5454</v>
      </c>
      <c r="I42" s="313">
        <v>269800</v>
      </c>
      <c r="J42" s="313"/>
      <c r="K42" s="313">
        <v>269800</v>
      </c>
      <c r="L42" s="227"/>
      <c r="M42" s="227"/>
      <c r="N42" s="226"/>
    </row>
    <row r="43" spans="2:14" ht="15" x14ac:dyDescent="0.25">
      <c r="B43" s="312" t="s">
        <v>13632</v>
      </c>
      <c r="C43" s="312" t="s">
        <v>639</v>
      </c>
      <c r="D43" s="312" t="s">
        <v>3768</v>
      </c>
      <c r="E43" s="312" t="s">
        <v>658</v>
      </c>
      <c r="F43" s="312" t="s">
        <v>479</v>
      </c>
      <c r="G43" s="312" t="s">
        <v>544</v>
      </c>
      <c r="H43" s="312" t="s">
        <v>5454</v>
      </c>
      <c r="I43" s="313">
        <v>131128</v>
      </c>
      <c r="J43" s="313"/>
      <c r="K43" s="313">
        <v>131128</v>
      </c>
      <c r="L43" s="227"/>
      <c r="M43" s="227"/>
      <c r="N43" s="226"/>
    </row>
    <row r="44" spans="2:14" ht="15" x14ac:dyDescent="0.25">
      <c r="B44" s="312" t="s">
        <v>13633</v>
      </c>
      <c r="C44" s="312" t="s">
        <v>639</v>
      </c>
      <c r="D44" s="312" t="s">
        <v>3768</v>
      </c>
      <c r="E44" s="312" t="s">
        <v>659</v>
      </c>
      <c r="F44" s="312" t="s">
        <v>479</v>
      </c>
      <c r="G44" s="312" t="s">
        <v>544</v>
      </c>
      <c r="H44" s="312" t="s">
        <v>5454</v>
      </c>
      <c r="I44" s="313">
        <v>188141</v>
      </c>
      <c r="J44" s="313"/>
      <c r="K44" s="313">
        <v>188141</v>
      </c>
      <c r="L44" s="225"/>
      <c r="M44" s="225"/>
      <c r="N44" s="224"/>
    </row>
    <row r="45" spans="2:14" ht="15" x14ac:dyDescent="0.25">
      <c r="B45" s="310" t="s">
        <v>13633</v>
      </c>
      <c r="C45" s="310" t="s">
        <v>639</v>
      </c>
      <c r="D45" s="310" t="s">
        <v>3768</v>
      </c>
      <c r="E45" s="310" t="s">
        <v>659</v>
      </c>
      <c r="F45" s="310" t="s">
        <v>479</v>
      </c>
      <c r="G45" s="310" t="s">
        <v>544</v>
      </c>
      <c r="H45" s="310" t="s">
        <v>5426</v>
      </c>
      <c r="I45" s="311">
        <v>24000</v>
      </c>
      <c r="J45" s="311"/>
      <c r="K45" s="311">
        <v>-11280</v>
      </c>
      <c r="L45" s="227"/>
      <c r="M45" s="227"/>
      <c r="N45" s="226"/>
    </row>
    <row r="46" spans="2:14" ht="15" x14ac:dyDescent="0.25">
      <c r="B46" s="312" t="s">
        <v>13634</v>
      </c>
      <c r="C46" s="312" t="s">
        <v>639</v>
      </c>
      <c r="D46" s="312" t="s">
        <v>3768</v>
      </c>
      <c r="E46" s="312" t="s">
        <v>660</v>
      </c>
      <c r="F46" s="312" t="s">
        <v>479</v>
      </c>
      <c r="G46" s="312" t="s">
        <v>544</v>
      </c>
      <c r="H46" s="312" t="s">
        <v>5454</v>
      </c>
      <c r="I46" s="313">
        <v>163249</v>
      </c>
      <c r="J46" s="313"/>
      <c r="K46" s="313">
        <v>163249</v>
      </c>
      <c r="L46" s="225"/>
      <c r="M46" s="225"/>
      <c r="N46" s="224"/>
    </row>
    <row r="47" spans="2:14" ht="15" x14ac:dyDescent="0.25">
      <c r="B47" s="312" t="s">
        <v>13635</v>
      </c>
      <c r="C47" s="312" t="s">
        <v>639</v>
      </c>
      <c r="D47" s="312" t="s">
        <v>3768</v>
      </c>
      <c r="E47" s="312" t="s">
        <v>661</v>
      </c>
      <c r="F47" s="312" t="s">
        <v>479</v>
      </c>
      <c r="G47" s="312" t="s">
        <v>544</v>
      </c>
      <c r="H47" s="312" t="s">
        <v>5454</v>
      </c>
      <c r="I47" s="313">
        <v>166492</v>
      </c>
      <c r="J47" s="313"/>
      <c r="K47" s="313">
        <v>166492</v>
      </c>
      <c r="L47" s="227"/>
      <c r="M47" s="227"/>
      <c r="N47" s="226"/>
    </row>
    <row r="48" spans="2:14" ht="15" x14ac:dyDescent="0.25">
      <c r="B48" s="310" t="s">
        <v>13635</v>
      </c>
      <c r="C48" s="310" t="s">
        <v>639</v>
      </c>
      <c r="D48" s="310" t="s">
        <v>3768</v>
      </c>
      <c r="E48" s="310" t="s">
        <v>661</v>
      </c>
      <c r="F48" s="310" t="s">
        <v>479</v>
      </c>
      <c r="G48" s="310" t="s">
        <v>544</v>
      </c>
      <c r="H48" s="310" t="s">
        <v>5426</v>
      </c>
      <c r="I48" s="311">
        <v>24000</v>
      </c>
      <c r="J48" s="311"/>
      <c r="K48" s="311">
        <v>-21360</v>
      </c>
      <c r="L48" s="225"/>
      <c r="M48" s="225"/>
      <c r="N48" s="224"/>
    </row>
    <row r="49" spans="2:14" ht="15" x14ac:dyDescent="0.25">
      <c r="B49" s="310" t="s">
        <v>13636</v>
      </c>
      <c r="C49" s="310" t="s">
        <v>639</v>
      </c>
      <c r="D49" s="310" t="s">
        <v>3768</v>
      </c>
      <c r="E49" s="310" t="s">
        <v>663</v>
      </c>
      <c r="F49" s="310" t="s">
        <v>479</v>
      </c>
      <c r="G49" s="310" t="s">
        <v>544</v>
      </c>
      <c r="H49" s="310" t="s">
        <v>5454</v>
      </c>
      <c r="I49" s="311">
        <v>77196</v>
      </c>
      <c r="J49" s="311"/>
      <c r="K49" s="311">
        <v>77196</v>
      </c>
      <c r="L49" s="225"/>
      <c r="M49" s="225"/>
      <c r="N49" s="224"/>
    </row>
    <row r="50" spans="2:14" ht="15" x14ac:dyDescent="0.25">
      <c r="B50" s="310" t="s">
        <v>13637</v>
      </c>
      <c r="C50" s="310" t="s">
        <v>639</v>
      </c>
      <c r="D50" s="310" t="s">
        <v>3768</v>
      </c>
      <c r="E50" s="310" t="s">
        <v>664</v>
      </c>
      <c r="F50" s="310" t="s">
        <v>479</v>
      </c>
      <c r="G50" s="310" t="s">
        <v>544</v>
      </c>
      <c r="H50" s="310" t="s">
        <v>5454</v>
      </c>
      <c r="I50" s="311">
        <v>102144</v>
      </c>
      <c r="J50" s="311"/>
      <c r="K50" s="311">
        <v>102144</v>
      </c>
      <c r="L50" s="227"/>
      <c r="M50" s="227"/>
      <c r="N50" s="226"/>
    </row>
    <row r="51" spans="2:14" ht="15" x14ac:dyDescent="0.25">
      <c r="B51" s="310" t="s">
        <v>13637</v>
      </c>
      <c r="C51" s="310" t="s">
        <v>639</v>
      </c>
      <c r="D51" s="310" t="s">
        <v>3768</v>
      </c>
      <c r="E51" s="310" t="s">
        <v>664</v>
      </c>
      <c r="F51" s="310" t="s">
        <v>479</v>
      </c>
      <c r="G51" s="310" t="s">
        <v>544</v>
      </c>
      <c r="H51" s="310" t="s">
        <v>6573</v>
      </c>
      <c r="I51" s="311">
        <v>7801</v>
      </c>
      <c r="J51" s="311"/>
      <c r="K51" s="311">
        <v>7801</v>
      </c>
      <c r="L51" s="225"/>
      <c r="M51" s="225"/>
      <c r="N51" s="224"/>
    </row>
    <row r="52" spans="2:14" ht="15" x14ac:dyDescent="0.25">
      <c r="B52" s="310" t="s">
        <v>13638</v>
      </c>
      <c r="C52" s="310" t="s">
        <v>639</v>
      </c>
      <c r="D52" s="310" t="s">
        <v>3768</v>
      </c>
      <c r="E52" s="310" t="s">
        <v>13348</v>
      </c>
      <c r="F52" s="310" t="s">
        <v>479</v>
      </c>
      <c r="G52" s="310" t="s">
        <v>544</v>
      </c>
      <c r="H52" s="310" t="s">
        <v>5454</v>
      </c>
      <c r="I52" s="311">
        <v>49459</v>
      </c>
      <c r="J52" s="311"/>
      <c r="K52" s="311">
        <v>49459</v>
      </c>
      <c r="L52" s="227"/>
      <c r="M52" s="227"/>
      <c r="N52" s="226"/>
    </row>
    <row r="53" spans="2:14" ht="15" x14ac:dyDescent="0.25">
      <c r="B53" s="312" t="s">
        <v>13639</v>
      </c>
      <c r="C53" s="312" t="s">
        <v>639</v>
      </c>
      <c r="D53" s="312" t="s">
        <v>3768</v>
      </c>
      <c r="E53" s="312" t="s">
        <v>665</v>
      </c>
      <c r="F53" s="312" t="s">
        <v>479</v>
      </c>
      <c r="G53" s="312" t="s">
        <v>544</v>
      </c>
      <c r="H53" s="312" t="s">
        <v>5454</v>
      </c>
      <c r="I53" s="313">
        <v>38750</v>
      </c>
      <c r="J53" s="313"/>
      <c r="K53" s="313">
        <v>38750</v>
      </c>
      <c r="L53" s="225"/>
      <c r="M53" s="225"/>
      <c r="N53" s="224"/>
    </row>
    <row r="54" spans="2:14" ht="15" x14ac:dyDescent="0.25">
      <c r="B54" s="310" t="s">
        <v>13640</v>
      </c>
      <c r="C54" s="310" t="s">
        <v>639</v>
      </c>
      <c r="D54" s="310" t="s">
        <v>3768</v>
      </c>
      <c r="E54" s="310" t="s">
        <v>667</v>
      </c>
      <c r="F54" s="310" t="s">
        <v>479</v>
      </c>
      <c r="G54" s="310" t="s">
        <v>544</v>
      </c>
      <c r="H54" s="310" t="s">
        <v>5454</v>
      </c>
      <c r="I54" s="311">
        <v>192912</v>
      </c>
      <c r="J54" s="311"/>
      <c r="K54" s="311">
        <v>192912</v>
      </c>
      <c r="L54" s="227"/>
      <c r="M54" s="227"/>
      <c r="N54" s="226"/>
    </row>
    <row r="55" spans="2:14" ht="15" x14ac:dyDescent="0.25">
      <c r="B55" s="310" t="s">
        <v>13640</v>
      </c>
      <c r="C55" s="310" t="s">
        <v>639</v>
      </c>
      <c r="D55" s="310" t="s">
        <v>3768</v>
      </c>
      <c r="E55" s="310" t="s">
        <v>667</v>
      </c>
      <c r="F55" s="310" t="s">
        <v>479</v>
      </c>
      <c r="G55" s="310" t="s">
        <v>544</v>
      </c>
      <c r="H55" s="310" t="s">
        <v>6573</v>
      </c>
      <c r="I55" s="311">
        <v>22841</v>
      </c>
      <c r="J55" s="311"/>
      <c r="K55" s="311">
        <v>22841</v>
      </c>
      <c r="L55" s="225"/>
      <c r="M55" s="225"/>
      <c r="N55" s="224"/>
    </row>
    <row r="56" spans="2:14" ht="15" x14ac:dyDescent="0.25">
      <c r="B56" s="310" t="s">
        <v>13641</v>
      </c>
      <c r="C56" s="310" t="s">
        <v>639</v>
      </c>
      <c r="D56" s="310" t="s">
        <v>3768</v>
      </c>
      <c r="E56" s="310" t="s">
        <v>669</v>
      </c>
      <c r="F56" s="310" t="s">
        <v>479</v>
      </c>
      <c r="G56" s="310" t="s">
        <v>544</v>
      </c>
      <c r="H56" s="310" t="s">
        <v>5454</v>
      </c>
      <c r="I56" s="311">
        <v>102648</v>
      </c>
      <c r="J56" s="311"/>
      <c r="K56" s="311">
        <v>102648</v>
      </c>
      <c r="L56" s="227"/>
      <c r="M56" s="227"/>
      <c r="N56" s="226"/>
    </row>
    <row r="57" spans="2:14" ht="15" x14ac:dyDescent="0.25">
      <c r="B57" s="312" t="s">
        <v>13642</v>
      </c>
      <c r="C57" s="312" t="s">
        <v>639</v>
      </c>
      <c r="D57" s="312" t="s">
        <v>3768</v>
      </c>
      <c r="E57" s="312" t="s">
        <v>3902</v>
      </c>
      <c r="F57" s="312" t="s">
        <v>479</v>
      </c>
      <c r="G57" s="312" t="s">
        <v>544</v>
      </c>
      <c r="H57" s="312" t="s">
        <v>5454</v>
      </c>
      <c r="I57" s="313">
        <v>46490</v>
      </c>
      <c r="J57" s="313"/>
      <c r="K57" s="313">
        <v>46490</v>
      </c>
      <c r="L57" s="225"/>
      <c r="M57" s="225"/>
      <c r="N57" s="224"/>
    </row>
    <row r="58" spans="2:14" ht="15" x14ac:dyDescent="0.25">
      <c r="B58" s="310" t="s">
        <v>13643</v>
      </c>
      <c r="C58" s="310" t="s">
        <v>639</v>
      </c>
      <c r="D58" s="310" t="s">
        <v>3768</v>
      </c>
      <c r="E58" s="310" t="s">
        <v>5457</v>
      </c>
      <c r="F58" s="310" t="s">
        <v>479</v>
      </c>
      <c r="G58" s="310" t="s">
        <v>544</v>
      </c>
      <c r="H58" s="310" t="s">
        <v>5454</v>
      </c>
      <c r="I58" s="311">
        <v>1933</v>
      </c>
      <c r="J58" s="311"/>
      <c r="K58" s="311">
        <v>1933</v>
      </c>
      <c r="L58" s="227"/>
      <c r="M58" s="227"/>
      <c r="N58" s="226"/>
    </row>
    <row r="59" spans="2:14" ht="15" x14ac:dyDescent="0.25">
      <c r="B59" s="312" t="s">
        <v>13644</v>
      </c>
      <c r="C59" s="312" t="s">
        <v>639</v>
      </c>
      <c r="D59" s="312" t="s">
        <v>3768</v>
      </c>
      <c r="E59" s="312" t="s">
        <v>5425</v>
      </c>
      <c r="F59" s="312" t="s">
        <v>479</v>
      </c>
      <c r="G59" s="312" t="s">
        <v>544</v>
      </c>
      <c r="H59" s="312" t="s">
        <v>5454</v>
      </c>
      <c r="I59" s="313">
        <v>46610</v>
      </c>
      <c r="J59" s="313"/>
      <c r="K59" s="313">
        <v>46610</v>
      </c>
      <c r="L59" s="225"/>
      <c r="M59" s="225"/>
      <c r="N59" s="224"/>
    </row>
    <row r="60" spans="2:14" ht="15" x14ac:dyDescent="0.25">
      <c r="B60" s="310" t="s">
        <v>13645</v>
      </c>
      <c r="C60" s="310" t="s">
        <v>639</v>
      </c>
      <c r="D60" s="310" t="s">
        <v>3768</v>
      </c>
      <c r="E60" s="310" t="s">
        <v>684</v>
      </c>
      <c r="F60" s="310" t="s">
        <v>479</v>
      </c>
      <c r="G60" s="310" t="s">
        <v>544</v>
      </c>
      <c r="H60" s="310" t="s">
        <v>5454</v>
      </c>
      <c r="I60" s="311">
        <v>22380</v>
      </c>
      <c r="J60" s="311"/>
      <c r="K60" s="311">
        <v>22380</v>
      </c>
      <c r="L60" s="225"/>
      <c r="M60" s="225"/>
      <c r="N60" s="224"/>
    </row>
    <row r="61" spans="2:14" ht="15" x14ac:dyDescent="0.25">
      <c r="B61" s="312" t="s">
        <v>13646</v>
      </c>
      <c r="C61" s="312" t="s">
        <v>639</v>
      </c>
      <c r="D61" s="312" t="s">
        <v>3768</v>
      </c>
      <c r="E61" s="312" t="s">
        <v>1704</v>
      </c>
      <c r="F61" s="312" t="s">
        <v>479</v>
      </c>
      <c r="G61" s="312" t="s">
        <v>544</v>
      </c>
      <c r="H61" s="312" t="s">
        <v>5454</v>
      </c>
      <c r="I61" s="313">
        <v>152734</v>
      </c>
      <c r="J61" s="313"/>
      <c r="K61" s="313">
        <v>152734</v>
      </c>
      <c r="L61" s="227"/>
      <c r="M61" s="227"/>
      <c r="N61" s="226"/>
    </row>
    <row r="62" spans="2:14" ht="15" x14ac:dyDescent="0.25">
      <c r="B62" s="310" t="s">
        <v>13647</v>
      </c>
      <c r="C62" s="310" t="s">
        <v>639</v>
      </c>
      <c r="D62" s="310" t="s">
        <v>3768</v>
      </c>
      <c r="E62" s="310" t="s">
        <v>644</v>
      </c>
      <c r="F62" s="310" t="s">
        <v>479</v>
      </c>
      <c r="G62" s="310" t="s">
        <v>544</v>
      </c>
      <c r="H62" s="310" t="s">
        <v>5454</v>
      </c>
      <c r="I62" s="311">
        <v>32298</v>
      </c>
      <c r="J62" s="311"/>
      <c r="K62" s="311">
        <v>32298</v>
      </c>
      <c r="L62" s="225"/>
      <c r="M62" s="225"/>
      <c r="N62" s="224"/>
    </row>
    <row r="63" spans="2:14" ht="15" x14ac:dyDescent="0.25">
      <c r="B63" s="312" t="s">
        <v>13648</v>
      </c>
      <c r="C63" s="312" t="s">
        <v>639</v>
      </c>
      <c r="D63" s="312" t="s">
        <v>3769</v>
      </c>
      <c r="E63" s="312" t="s">
        <v>13649</v>
      </c>
      <c r="F63" s="312" t="s">
        <v>479</v>
      </c>
      <c r="G63" s="312" t="s">
        <v>544</v>
      </c>
      <c r="H63" s="312" t="s">
        <v>5454</v>
      </c>
      <c r="I63" s="313">
        <v>19008</v>
      </c>
      <c r="J63" s="313"/>
      <c r="K63" s="313">
        <v>19008</v>
      </c>
      <c r="L63" s="227"/>
      <c r="M63" s="227"/>
      <c r="N63" s="226"/>
    </row>
    <row r="64" spans="2:14" ht="15" x14ac:dyDescent="0.25">
      <c r="B64" s="310" t="s">
        <v>13650</v>
      </c>
      <c r="C64" s="310" t="s">
        <v>639</v>
      </c>
      <c r="D64" s="310" t="s">
        <v>3769</v>
      </c>
      <c r="E64" s="310" t="s">
        <v>13651</v>
      </c>
      <c r="F64" s="310" t="s">
        <v>479</v>
      </c>
      <c r="G64" s="310" t="s">
        <v>544</v>
      </c>
      <c r="H64" s="310" t="s">
        <v>5454</v>
      </c>
      <c r="I64" s="311">
        <v>3566</v>
      </c>
      <c r="J64" s="311"/>
      <c r="K64" s="311">
        <v>3566</v>
      </c>
      <c r="L64" s="227"/>
      <c r="M64" s="227"/>
      <c r="N64" s="226"/>
    </row>
    <row r="65" spans="2:14" ht="15" x14ac:dyDescent="0.25">
      <c r="B65" s="310" t="s">
        <v>13652</v>
      </c>
      <c r="C65" s="310" t="s">
        <v>639</v>
      </c>
      <c r="D65" s="310" t="s">
        <v>3769</v>
      </c>
      <c r="E65" s="310" t="s">
        <v>13653</v>
      </c>
      <c r="F65" s="310" t="s">
        <v>479</v>
      </c>
      <c r="G65" s="310" t="s">
        <v>544</v>
      </c>
      <c r="H65" s="310" t="s">
        <v>5454</v>
      </c>
      <c r="I65" s="311">
        <v>1000</v>
      </c>
      <c r="J65" s="311"/>
      <c r="K65" s="311">
        <v>1000</v>
      </c>
      <c r="L65" s="225"/>
      <c r="M65" s="225"/>
      <c r="N65" s="224"/>
    </row>
    <row r="66" spans="2:14" ht="15" x14ac:dyDescent="0.25">
      <c r="B66" s="310" t="s">
        <v>13652</v>
      </c>
      <c r="C66" s="310" t="s">
        <v>639</v>
      </c>
      <c r="D66" s="310" t="s">
        <v>3769</v>
      </c>
      <c r="E66" s="310" t="s">
        <v>13653</v>
      </c>
      <c r="F66" s="310" t="s">
        <v>479</v>
      </c>
      <c r="G66" s="310" t="s">
        <v>544</v>
      </c>
      <c r="H66" s="310" t="s">
        <v>6573</v>
      </c>
      <c r="I66" s="311">
        <v>94704</v>
      </c>
      <c r="J66" s="311"/>
      <c r="K66" s="311">
        <v>94704</v>
      </c>
      <c r="L66" s="227"/>
      <c r="M66" s="227"/>
      <c r="N66" s="226"/>
    </row>
    <row r="67" spans="2:14" ht="15" x14ac:dyDescent="0.25">
      <c r="B67" s="312" t="s">
        <v>13654</v>
      </c>
      <c r="C67" s="312" t="s">
        <v>639</v>
      </c>
      <c r="D67" s="312" t="s">
        <v>3769</v>
      </c>
      <c r="E67" s="312" t="s">
        <v>13655</v>
      </c>
      <c r="F67" s="312" t="s">
        <v>479</v>
      </c>
      <c r="G67" s="312" t="s">
        <v>544</v>
      </c>
      <c r="H67" s="312" t="s">
        <v>5454</v>
      </c>
      <c r="I67" s="313">
        <v>39155</v>
      </c>
      <c r="J67" s="313"/>
      <c r="K67" s="313">
        <v>39155</v>
      </c>
      <c r="L67" s="225"/>
      <c r="M67" s="225"/>
      <c r="N67" s="224"/>
    </row>
    <row r="68" spans="2:14" ht="15" x14ac:dyDescent="0.25">
      <c r="B68" s="312" t="s">
        <v>13656</v>
      </c>
      <c r="C68" s="312" t="s">
        <v>639</v>
      </c>
      <c r="D68" s="312" t="s">
        <v>3769</v>
      </c>
      <c r="E68" s="312" t="s">
        <v>13657</v>
      </c>
      <c r="F68" s="312" t="s">
        <v>479</v>
      </c>
      <c r="G68" s="312" t="s">
        <v>544</v>
      </c>
      <c r="H68" s="312" t="s">
        <v>5454</v>
      </c>
      <c r="I68" s="313">
        <v>27050</v>
      </c>
      <c r="J68" s="313"/>
      <c r="K68" s="313">
        <v>27050</v>
      </c>
      <c r="L68" s="227"/>
      <c r="M68" s="227"/>
      <c r="N68" s="226"/>
    </row>
    <row r="69" spans="2:14" ht="15" x14ac:dyDescent="0.25">
      <c r="B69" s="310" t="s">
        <v>13656</v>
      </c>
      <c r="C69" s="310" t="s">
        <v>639</v>
      </c>
      <c r="D69" s="310" t="s">
        <v>3769</v>
      </c>
      <c r="E69" s="310" t="s">
        <v>13657</v>
      </c>
      <c r="F69" s="310" t="s">
        <v>479</v>
      </c>
      <c r="G69" s="310" t="s">
        <v>544</v>
      </c>
      <c r="H69" s="310" t="s">
        <v>5426</v>
      </c>
      <c r="I69" s="311">
        <v>58684</v>
      </c>
      <c r="J69" s="311"/>
      <c r="K69" s="311">
        <v>24484</v>
      </c>
      <c r="L69" s="227"/>
      <c r="M69" s="227"/>
      <c r="N69" s="226"/>
    </row>
    <row r="70" spans="2:14" ht="15" x14ac:dyDescent="0.25">
      <c r="B70" s="310" t="s">
        <v>13658</v>
      </c>
      <c r="C70" s="310" t="s">
        <v>639</v>
      </c>
      <c r="D70" s="310" t="s">
        <v>3769</v>
      </c>
      <c r="E70" s="310" t="s">
        <v>13659</v>
      </c>
      <c r="F70" s="310" t="s">
        <v>479</v>
      </c>
      <c r="G70" s="310" t="s">
        <v>544</v>
      </c>
      <c r="H70" s="310" t="s">
        <v>5454</v>
      </c>
      <c r="I70" s="311">
        <v>60972</v>
      </c>
      <c r="J70" s="311"/>
      <c r="K70" s="311">
        <v>60972</v>
      </c>
      <c r="L70" s="225"/>
      <c r="M70" s="225"/>
      <c r="N70" s="224"/>
    </row>
    <row r="71" spans="2:14" ht="15" x14ac:dyDescent="0.25">
      <c r="B71" s="310" t="s">
        <v>13660</v>
      </c>
      <c r="C71" s="310" t="s">
        <v>639</v>
      </c>
      <c r="D71" s="310" t="s">
        <v>3769</v>
      </c>
      <c r="E71" s="310" t="s">
        <v>13661</v>
      </c>
      <c r="F71" s="310" t="s">
        <v>479</v>
      </c>
      <c r="G71" s="310" t="s">
        <v>544</v>
      </c>
      <c r="H71" s="310" t="s">
        <v>5454</v>
      </c>
      <c r="I71" s="311">
        <v>39867</v>
      </c>
      <c r="J71" s="311"/>
      <c r="K71" s="311">
        <v>39867</v>
      </c>
      <c r="L71" s="227"/>
      <c r="M71" s="227"/>
      <c r="N71" s="226"/>
    </row>
    <row r="72" spans="2:14" ht="15" x14ac:dyDescent="0.25">
      <c r="B72" s="310" t="s">
        <v>13662</v>
      </c>
      <c r="C72" s="310" t="s">
        <v>639</v>
      </c>
      <c r="D72" s="310" t="s">
        <v>3769</v>
      </c>
      <c r="E72" s="310" t="s">
        <v>13663</v>
      </c>
      <c r="F72" s="310" t="s">
        <v>479</v>
      </c>
      <c r="G72" s="310" t="s">
        <v>544</v>
      </c>
      <c r="H72" s="310" t="s">
        <v>5454</v>
      </c>
      <c r="I72" s="311">
        <v>103344</v>
      </c>
      <c r="J72" s="311"/>
      <c r="K72" s="311">
        <v>103344</v>
      </c>
      <c r="L72" s="225"/>
      <c r="M72" s="225"/>
      <c r="N72" s="224"/>
    </row>
    <row r="73" spans="2:14" ht="15" x14ac:dyDescent="0.25">
      <c r="B73" s="310" t="s">
        <v>13664</v>
      </c>
      <c r="C73" s="310" t="s">
        <v>639</v>
      </c>
      <c r="D73" s="310" t="s">
        <v>3769</v>
      </c>
      <c r="E73" s="310" t="s">
        <v>13665</v>
      </c>
      <c r="F73" s="310" t="s">
        <v>479</v>
      </c>
      <c r="G73" s="310" t="s">
        <v>544</v>
      </c>
      <c r="H73" s="310" t="s">
        <v>5454</v>
      </c>
      <c r="I73" s="311">
        <v>6736</v>
      </c>
      <c r="J73" s="311"/>
      <c r="K73" s="311">
        <v>6736</v>
      </c>
      <c r="L73" s="227"/>
      <c r="M73" s="227"/>
      <c r="N73" s="226"/>
    </row>
    <row r="74" spans="2:14" ht="15" x14ac:dyDescent="0.25">
      <c r="B74" s="312" t="s">
        <v>13666</v>
      </c>
      <c r="C74" s="312" t="s">
        <v>639</v>
      </c>
      <c r="D74" s="312" t="s">
        <v>3769</v>
      </c>
      <c r="E74" s="312" t="s">
        <v>13667</v>
      </c>
      <c r="F74" s="312" t="s">
        <v>479</v>
      </c>
      <c r="G74" s="312" t="s">
        <v>544</v>
      </c>
      <c r="H74" s="312" t="s">
        <v>5454</v>
      </c>
      <c r="I74" s="313">
        <v>117064</v>
      </c>
      <c r="J74" s="313"/>
      <c r="K74" s="313">
        <v>117064</v>
      </c>
      <c r="L74" s="225"/>
      <c r="M74" s="225"/>
      <c r="N74" s="224"/>
    </row>
    <row r="75" spans="2:14" ht="15" x14ac:dyDescent="0.25">
      <c r="B75" s="312" t="s">
        <v>13668</v>
      </c>
      <c r="C75" s="312" t="s">
        <v>639</v>
      </c>
      <c r="D75" s="312" t="s">
        <v>3769</v>
      </c>
      <c r="E75" s="312" t="s">
        <v>13669</v>
      </c>
      <c r="F75" s="312" t="s">
        <v>479</v>
      </c>
      <c r="G75" s="312" t="s">
        <v>544</v>
      </c>
      <c r="H75" s="312" t="s">
        <v>5454</v>
      </c>
      <c r="I75" s="313">
        <v>7166</v>
      </c>
      <c r="J75" s="313"/>
      <c r="K75" s="313">
        <v>7166</v>
      </c>
      <c r="L75" s="227"/>
      <c r="M75" s="227"/>
      <c r="N75" s="226"/>
    </row>
    <row r="76" spans="2:14" ht="15" x14ac:dyDescent="0.25">
      <c r="B76" s="310" t="s">
        <v>13670</v>
      </c>
      <c r="C76" s="310" t="s">
        <v>639</v>
      </c>
      <c r="D76" s="310" t="s">
        <v>3769</v>
      </c>
      <c r="E76" s="310" t="s">
        <v>13671</v>
      </c>
      <c r="F76" s="310" t="s">
        <v>479</v>
      </c>
      <c r="G76" s="310" t="s">
        <v>544</v>
      </c>
      <c r="H76" s="310" t="s">
        <v>5454</v>
      </c>
      <c r="I76" s="311">
        <v>240278</v>
      </c>
      <c r="J76" s="311"/>
      <c r="K76" s="311">
        <v>240278</v>
      </c>
      <c r="L76" s="225"/>
      <c r="M76" s="225"/>
      <c r="N76" s="224"/>
    </row>
    <row r="77" spans="2:14" ht="15" x14ac:dyDescent="0.25">
      <c r="B77" s="310" t="s">
        <v>13672</v>
      </c>
      <c r="C77" s="310" t="s">
        <v>639</v>
      </c>
      <c r="D77" s="310" t="s">
        <v>3769</v>
      </c>
      <c r="E77" s="310" t="s">
        <v>13673</v>
      </c>
      <c r="F77" s="310" t="s">
        <v>479</v>
      </c>
      <c r="G77" s="310" t="s">
        <v>544</v>
      </c>
      <c r="H77" s="310" t="s">
        <v>5454</v>
      </c>
      <c r="I77" s="311">
        <v>18003</v>
      </c>
      <c r="J77" s="311"/>
      <c r="K77" s="311">
        <v>18003</v>
      </c>
      <c r="L77" s="227"/>
      <c r="M77" s="227"/>
      <c r="N77" s="226"/>
    </row>
    <row r="78" spans="2:14" ht="15" x14ac:dyDescent="0.25">
      <c r="B78" s="310" t="s">
        <v>13672</v>
      </c>
      <c r="C78" s="310" t="s">
        <v>639</v>
      </c>
      <c r="D78" s="310" t="s">
        <v>3769</v>
      </c>
      <c r="E78" s="310" t="s">
        <v>13673</v>
      </c>
      <c r="F78" s="310" t="s">
        <v>479</v>
      </c>
      <c r="G78" s="310" t="s">
        <v>544</v>
      </c>
      <c r="H78" s="310" t="s">
        <v>6573</v>
      </c>
      <c r="I78" s="311">
        <v>25632</v>
      </c>
      <c r="J78" s="311"/>
      <c r="K78" s="311">
        <v>25632</v>
      </c>
      <c r="L78" s="225"/>
      <c r="M78" s="225"/>
      <c r="N78" s="224"/>
    </row>
    <row r="79" spans="2:14" ht="15" x14ac:dyDescent="0.25">
      <c r="B79" s="312" t="s">
        <v>13674</v>
      </c>
      <c r="C79" s="312" t="s">
        <v>639</v>
      </c>
      <c r="D79" s="312" t="s">
        <v>3769</v>
      </c>
      <c r="E79" s="312" t="s">
        <v>13675</v>
      </c>
      <c r="F79" s="312" t="s">
        <v>479</v>
      </c>
      <c r="G79" s="312" t="s">
        <v>544</v>
      </c>
      <c r="H79" s="312" t="s">
        <v>5454</v>
      </c>
      <c r="I79" s="313">
        <v>110074</v>
      </c>
      <c r="J79" s="313"/>
      <c r="K79" s="313">
        <v>110074</v>
      </c>
      <c r="L79" s="225"/>
      <c r="M79" s="225"/>
      <c r="N79" s="224"/>
    </row>
    <row r="80" spans="2:14" ht="15" x14ac:dyDescent="0.25">
      <c r="B80" s="312" t="s">
        <v>13676</v>
      </c>
      <c r="C80" s="312" t="s">
        <v>639</v>
      </c>
      <c r="D80" s="312" t="s">
        <v>3769</v>
      </c>
      <c r="E80" s="312" t="s">
        <v>13677</v>
      </c>
      <c r="F80" s="312" t="s">
        <v>479</v>
      </c>
      <c r="G80" s="312" t="s">
        <v>544</v>
      </c>
      <c r="H80" s="312" t="s">
        <v>5454</v>
      </c>
      <c r="I80" s="313">
        <v>96839</v>
      </c>
      <c r="J80" s="313"/>
      <c r="K80" s="313">
        <v>96839</v>
      </c>
      <c r="L80" s="227"/>
      <c r="M80" s="227"/>
      <c r="N80" s="226"/>
    </row>
    <row r="81" spans="2:14" ht="15" x14ac:dyDescent="0.25">
      <c r="B81" s="312" t="s">
        <v>13678</v>
      </c>
      <c r="C81" s="312" t="s">
        <v>639</v>
      </c>
      <c r="D81" s="312" t="s">
        <v>3769</v>
      </c>
      <c r="E81" s="312" t="s">
        <v>13679</v>
      </c>
      <c r="F81" s="312" t="s">
        <v>479</v>
      </c>
      <c r="G81" s="312" t="s">
        <v>544</v>
      </c>
      <c r="H81" s="312" t="s">
        <v>5454</v>
      </c>
      <c r="I81" s="313">
        <v>7899</v>
      </c>
      <c r="J81" s="313"/>
      <c r="K81" s="313">
        <v>7899</v>
      </c>
      <c r="L81" s="225"/>
      <c r="M81" s="225"/>
      <c r="N81" s="224"/>
    </row>
    <row r="82" spans="2:14" ht="15" x14ac:dyDescent="0.25">
      <c r="B82" s="312" t="s">
        <v>13680</v>
      </c>
      <c r="C82" s="312" t="s">
        <v>639</v>
      </c>
      <c r="D82" s="312" t="s">
        <v>3769</v>
      </c>
      <c r="E82" s="312" t="s">
        <v>13681</v>
      </c>
      <c r="F82" s="312" t="s">
        <v>479</v>
      </c>
      <c r="G82" s="312" t="s">
        <v>544</v>
      </c>
      <c r="H82" s="312" t="s">
        <v>5454</v>
      </c>
      <c r="I82" s="313">
        <v>98640</v>
      </c>
      <c r="J82" s="313"/>
      <c r="K82" s="313">
        <v>98640</v>
      </c>
      <c r="L82" s="227"/>
      <c r="M82" s="227"/>
      <c r="N82" s="226"/>
    </row>
    <row r="83" spans="2:14" ht="15" x14ac:dyDescent="0.25">
      <c r="B83" s="310" t="s">
        <v>13682</v>
      </c>
      <c r="C83" s="310" t="s">
        <v>639</v>
      </c>
      <c r="D83" s="310" t="s">
        <v>3769</v>
      </c>
      <c r="E83" s="310" t="s">
        <v>13683</v>
      </c>
      <c r="F83" s="310" t="s">
        <v>479</v>
      </c>
      <c r="G83" s="310" t="s">
        <v>544</v>
      </c>
      <c r="H83" s="310" t="s">
        <v>5454</v>
      </c>
      <c r="I83" s="311">
        <v>39456</v>
      </c>
      <c r="J83" s="311"/>
      <c r="K83" s="311">
        <v>39456</v>
      </c>
      <c r="L83" s="225"/>
      <c r="M83" s="225"/>
      <c r="N83" s="224"/>
    </row>
    <row r="84" spans="2:14" ht="15" x14ac:dyDescent="0.25">
      <c r="B84" s="310" t="s">
        <v>13370</v>
      </c>
      <c r="C84" s="310" t="s">
        <v>639</v>
      </c>
      <c r="D84" s="310" t="s">
        <v>3770</v>
      </c>
      <c r="E84" s="310" t="s">
        <v>726</v>
      </c>
      <c r="F84" s="310" t="s">
        <v>478</v>
      </c>
      <c r="G84" s="310" t="s">
        <v>544</v>
      </c>
      <c r="H84" s="310" t="s">
        <v>5454</v>
      </c>
      <c r="I84" s="311">
        <v>21123.853599999999</v>
      </c>
      <c r="J84" s="311"/>
      <c r="K84" s="311">
        <v>21123.853599999999</v>
      </c>
      <c r="L84" s="227"/>
      <c r="M84" s="227"/>
      <c r="N84" s="226"/>
    </row>
    <row r="85" spans="2:14" ht="15" x14ac:dyDescent="0.25">
      <c r="B85" s="310" t="s">
        <v>13371</v>
      </c>
      <c r="C85" s="310" t="s">
        <v>639</v>
      </c>
      <c r="D85" s="310" t="s">
        <v>3770</v>
      </c>
      <c r="E85" s="310" t="s">
        <v>13349</v>
      </c>
      <c r="F85" s="310" t="s">
        <v>479</v>
      </c>
      <c r="G85" s="310" t="s">
        <v>544</v>
      </c>
      <c r="H85" s="310" t="s">
        <v>5454</v>
      </c>
      <c r="I85" s="311">
        <v>1885</v>
      </c>
      <c r="J85" s="311"/>
      <c r="K85" s="311">
        <v>1885</v>
      </c>
      <c r="L85" s="225"/>
      <c r="M85" s="225"/>
      <c r="N85" s="224"/>
    </row>
    <row r="86" spans="2:14" ht="15" x14ac:dyDescent="0.25">
      <c r="B86" s="310" t="s">
        <v>13684</v>
      </c>
      <c r="C86" s="310" t="s">
        <v>639</v>
      </c>
      <c r="D86" s="310" t="s">
        <v>3770</v>
      </c>
      <c r="E86" s="310" t="s">
        <v>405</v>
      </c>
      <c r="F86" s="310" t="s">
        <v>479</v>
      </c>
      <c r="G86" s="310" t="s">
        <v>544</v>
      </c>
      <c r="H86" s="310" t="s">
        <v>5454</v>
      </c>
      <c r="I86" s="311">
        <v>609482</v>
      </c>
      <c r="J86" s="311"/>
      <c r="K86" s="311">
        <v>609482</v>
      </c>
      <c r="L86" s="227"/>
      <c r="M86" s="227"/>
      <c r="N86" s="226"/>
    </row>
    <row r="87" spans="2:14" ht="15" x14ac:dyDescent="0.25">
      <c r="B87" s="312" t="s">
        <v>13684</v>
      </c>
      <c r="C87" s="312" t="s">
        <v>639</v>
      </c>
      <c r="D87" s="312" t="s">
        <v>3770</v>
      </c>
      <c r="E87" s="312" t="s">
        <v>405</v>
      </c>
      <c r="F87" s="312" t="s">
        <v>479</v>
      </c>
      <c r="G87" s="312" t="s">
        <v>544</v>
      </c>
      <c r="H87" s="312" t="s">
        <v>5426</v>
      </c>
      <c r="I87" s="313">
        <v>56666</v>
      </c>
      <c r="J87" s="313"/>
      <c r="K87" s="313">
        <v>56666</v>
      </c>
      <c r="L87" s="225"/>
      <c r="M87" s="225"/>
      <c r="N87" s="224"/>
    </row>
    <row r="88" spans="2:14" ht="15" x14ac:dyDescent="0.25">
      <c r="B88" s="310" t="s">
        <v>13685</v>
      </c>
      <c r="C88" s="310" t="s">
        <v>639</v>
      </c>
      <c r="D88" s="310" t="s">
        <v>3770</v>
      </c>
      <c r="E88" s="310" t="s">
        <v>721</v>
      </c>
      <c r="F88" s="310" t="s">
        <v>479</v>
      </c>
      <c r="G88" s="310" t="s">
        <v>544</v>
      </c>
      <c r="H88" s="310" t="s">
        <v>5454</v>
      </c>
      <c r="I88" s="311">
        <v>547161</v>
      </c>
      <c r="J88" s="311"/>
      <c r="K88" s="311">
        <v>547161</v>
      </c>
      <c r="L88" s="227"/>
      <c r="M88" s="227"/>
      <c r="N88" s="226"/>
    </row>
    <row r="89" spans="2:14" ht="15" x14ac:dyDescent="0.25">
      <c r="B89" s="312" t="s">
        <v>13686</v>
      </c>
      <c r="C89" s="312" t="s">
        <v>639</v>
      </c>
      <c r="D89" s="312" t="s">
        <v>3770</v>
      </c>
      <c r="E89" s="312" t="s">
        <v>719</v>
      </c>
      <c r="F89" s="312" t="s">
        <v>479</v>
      </c>
      <c r="G89" s="312" t="s">
        <v>544</v>
      </c>
      <c r="H89" s="312" t="s">
        <v>5454</v>
      </c>
      <c r="I89" s="313">
        <v>603601</v>
      </c>
      <c r="J89" s="313"/>
      <c r="K89" s="313">
        <v>603601</v>
      </c>
      <c r="L89" s="227"/>
      <c r="M89" s="227"/>
      <c r="N89" s="226"/>
    </row>
    <row r="90" spans="2:14" ht="15" x14ac:dyDescent="0.25">
      <c r="B90" s="310" t="s">
        <v>13686</v>
      </c>
      <c r="C90" s="310" t="s">
        <v>639</v>
      </c>
      <c r="D90" s="310" t="s">
        <v>3770</v>
      </c>
      <c r="E90" s="310" t="s">
        <v>719</v>
      </c>
      <c r="F90" s="310" t="s">
        <v>479</v>
      </c>
      <c r="G90" s="310" t="s">
        <v>544</v>
      </c>
      <c r="H90" s="310" t="s">
        <v>5426</v>
      </c>
      <c r="I90" s="311">
        <v>67260</v>
      </c>
      <c r="J90" s="311"/>
      <c r="K90" s="311">
        <v>-54180</v>
      </c>
      <c r="L90" s="225"/>
      <c r="M90" s="225"/>
      <c r="N90" s="224"/>
    </row>
    <row r="91" spans="2:14" ht="15" x14ac:dyDescent="0.25">
      <c r="B91" s="312" t="s">
        <v>13687</v>
      </c>
      <c r="C91" s="312" t="s">
        <v>639</v>
      </c>
      <c r="D91" s="312" t="s">
        <v>3770</v>
      </c>
      <c r="E91" s="312" t="s">
        <v>407</v>
      </c>
      <c r="F91" s="312" t="s">
        <v>479</v>
      </c>
      <c r="G91" s="312" t="s">
        <v>544</v>
      </c>
      <c r="H91" s="312" t="s">
        <v>5454</v>
      </c>
      <c r="I91" s="313">
        <v>412941</v>
      </c>
      <c r="J91" s="313"/>
      <c r="K91" s="313">
        <v>412941</v>
      </c>
      <c r="L91" s="227"/>
      <c r="M91" s="227"/>
      <c r="N91" s="226"/>
    </row>
    <row r="92" spans="2:14" ht="15" x14ac:dyDescent="0.25">
      <c r="B92" s="312" t="s">
        <v>13688</v>
      </c>
      <c r="C92" s="312" t="s">
        <v>639</v>
      </c>
      <c r="D92" s="312" t="s">
        <v>3770</v>
      </c>
      <c r="E92" s="312" t="s">
        <v>720</v>
      </c>
      <c r="F92" s="312" t="s">
        <v>479</v>
      </c>
      <c r="G92" s="312" t="s">
        <v>544</v>
      </c>
      <c r="H92" s="312" t="s">
        <v>5454</v>
      </c>
      <c r="I92" s="313">
        <v>307651</v>
      </c>
      <c r="J92" s="313"/>
      <c r="K92" s="313">
        <v>307651</v>
      </c>
      <c r="L92" s="225"/>
      <c r="M92" s="225"/>
      <c r="N92" s="224"/>
    </row>
    <row r="93" spans="2:14" ht="15" x14ac:dyDescent="0.25">
      <c r="B93" s="312" t="s">
        <v>13688</v>
      </c>
      <c r="C93" s="312" t="s">
        <v>639</v>
      </c>
      <c r="D93" s="312" t="s">
        <v>3770</v>
      </c>
      <c r="E93" s="312" t="s">
        <v>720</v>
      </c>
      <c r="F93" s="312" t="s">
        <v>479</v>
      </c>
      <c r="G93" s="312" t="s">
        <v>544</v>
      </c>
      <c r="H93" s="312" t="s">
        <v>6573</v>
      </c>
      <c r="I93" s="313">
        <v>10350</v>
      </c>
      <c r="J93" s="313"/>
      <c r="K93" s="313">
        <v>10350</v>
      </c>
      <c r="L93" s="227"/>
      <c r="M93" s="227"/>
      <c r="N93" s="226"/>
    </row>
    <row r="94" spans="2:14" ht="15" x14ac:dyDescent="0.25">
      <c r="B94" s="310" t="s">
        <v>13689</v>
      </c>
      <c r="C94" s="310" t="s">
        <v>639</v>
      </c>
      <c r="D94" s="310" t="s">
        <v>3770</v>
      </c>
      <c r="E94" s="310" t="s">
        <v>3860</v>
      </c>
      <c r="F94" s="310" t="s">
        <v>479</v>
      </c>
      <c r="G94" s="310" t="s">
        <v>544</v>
      </c>
      <c r="H94" s="310" t="s">
        <v>5454</v>
      </c>
      <c r="I94" s="311">
        <v>720414</v>
      </c>
      <c r="J94" s="311"/>
      <c r="K94" s="311">
        <v>720414</v>
      </c>
      <c r="L94" s="227"/>
      <c r="M94" s="227"/>
      <c r="N94" s="226"/>
    </row>
    <row r="95" spans="2:14" ht="15" x14ac:dyDescent="0.25">
      <c r="B95" s="310" t="s">
        <v>13690</v>
      </c>
      <c r="C95" s="310" t="s">
        <v>639</v>
      </c>
      <c r="D95" s="310" t="s">
        <v>3770</v>
      </c>
      <c r="E95" s="310" t="s">
        <v>714</v>
      </c>
      <c r="F95" s="310" t="s">
        <v>479</v>
      </c>
      <c r="G95" s="310" t="s">
        <v>544</v>
      </c>
      <c r="H95" s="310" t="s">
        <v>5454</v>
      </c>
      <c r="I95" s="311">
        <v>663418</v>
      </c>
      <c r="J95" s="311"/>
      <c r="K95" s="311">
        <v>663418</v>
      </c>
      <c r="L95" s="225"/>
      <c r="M95" s="225"/>
      <c r="N95" s="224"/>
    </row>
    <row r="96" spans="2:14" ht="15" x14ac:dyDescent="0.25">
      <c r="B96" s="310" t="s">
        <v>13691</v>
      </c>
      <c r="C96" s="310" t="s">
        <v>639</v>
      </c>
      <c r="D96" s="310" t="s">
        <v>3770</v>
      </c>
      <c r="E96" s="310" t="s">
        <v>723</v>
      </c>
      <c r="F96" s="310" t="s">
        <v>479</v>
      </c>
      <c r="G96" s="310" t="s">
        <v>544</v>
      </c>
      <c r="H96" s="310" t="s">
        <v>5454</v>
      </c>
      <c r="I96" s="311">
        <v>26542</v>
      </c>
      <c r="J96" s="311"/>
      <c r="K96" s="311">
        <v>26542</v>
      </c>
      <c r="L96" s="227"/>
      <c r="M96" s="227"/>
      <c r="N96" s="226"/>
    </row>
    <row r="97" spans="2:14" ht="15" x14ac:dyDescent="0.25">
      <c r="B97" s="310" t="s">
        <v>13692</v>
      </c>
      <c r="C97" s="310" t="s">
        <v>639</v>
      </c>
      <c r="D97" s="310" t="s">
        <v>3770</v>
      </c>
      <c r="E97" s="310" t="s">
        <v>724</v>
      </c>
      <c r="F97" s="310" t="s">
        <v>479</v>
      </c>
      <c r="G97" s="310" t="s">
        <v>544</v>
      </c>
      <c r="H97" s="310" t="s">
        <v>5454</v>
      </c>
      <c r="I97" s="311">
        <v>232395</v>
      </c>
      <c r="J97" s="311"/>
      <c r="K97" s="311">
        <v>232395</v>
      </c>
      <c r="L97" s="225"/>
      <c r="M97" s="225"/>
      <c r="N97" s="224"/>
    </row>
    <row r="98" spans="2:14" ht="15" x14ac:dyDescent="0.25">
      <c r="B98" s="310" t="s">
        <v>13693</v>
      </c>
      <c r="C98" s="310" t="s">
        <v>639</v>
      </c>
      <c r="D98" s="310" t="s">
        <v>3770</v>
      </c>
      <c r="E98" s="310" t="s">
        <v>715</v>
      </c>
      <c r="F98" s="310" t="s">
        <v>479</v>
      </c>
      <c r="G98" s="310" t="s">
        <v>544</v>
      </c>
      <c r="H98" s="310" t="s">
        <v>5454</v>
      </c>
      <c r="I98" s="311">
        <v>150000</v>
      </c>
      <c r="J98" s="311"/>
      <c r="K98" s="311">
        <v>150000</v>
      </c>
      <c r="L98" s="227"/>
      <c r="M98" s="227"/>
      <c r="N98" s="226"/>
    </row>
    <row r="99" spans="2:14" ht="15" x14ac:dyDescent="0.25">
      <c r="B99" s="312" t="s">
        <v>13693</v>
      </c>
      <c r="C99" s="312" t="s">
        <v>639</v>
      </c>
      <c r="D99" s="312" t="s">
        <v>3770</v>
      </c>
      <c r="E99" s="312" t="s">
        <v>715</v>
      </c>
      <c r="F99" s="312" t="s">
        <v>479</v>
      </c>
      <c r="G99" s="312" t="s">
        <v>544</v>
      </c>
      <c r="H99" s="312" t="s">
        <v>5426</v>
      </c>
      <c r="I99" s="313">
        <v>24738</v>
      </c>
      <c r="J99" s="313"/>
      <c r="K99" s="313">
        <v>-17262</v>
      </c>
      <c r="L99" s="225"/>
      <c r="M99" s="225"/>
      <c r="N99" s="224"/>
    </row>
    <row r="100" spans="2:14" ht="15" x14ac:dyDescent="0.25">
      <c r="B100" s="312" t="s">
        <v>13694</v>
      </c>
      <c r="C100" s="312" t="s">
        <v>639</v>
      </c>
      <c r="D100" s="312" t="s">
        <v>3770</v>
      </c>
      <c r="E100" s="312" t="s">
        <v>713</v>
      </c>
      <c r="F100" s="312" t="s">
        <v>479</v>
      </c>
      <c r="G100" s="312" t="s">
        <v>544</v>
      </c>
      <c r="H100" s="312" t="s">
        <v>5426</v>
      </c>
      <c r="I100" s="313">
        <v>148873</v>
      </c>
      <c r="J100" s="313"/>
      <c r="K100" s="313">
        <v>135673</v>
      </c>
      <c r="L100" s="227"/>
      <c r="M100" s="227"/>
      <c r="N100" s="226"/>
    </row>
    <row r="101" spans="2:14" ht="15" x14ac:dyDescent="0.25">
      <c r="B101" s="312" t="s">
        <v>13695</v>
      </c>
      <c r="C101" s="312" t="s">
        <v>639</v>
      </c>
      <c r="D101" s="312" t="s">
        <v>3770</v>
      </c>
      <c r="E101" s="312" t="s">
        <v>716</v>
      </c>
      <c r="F101" s="312" t="s">
        <v>479</v>
      </c>
      <c r="G101" s="312" t="s">
        <v>544</v>
      </c>
      <c r="H101" s="312" t="s">
        <v>5454</v>
      </c>
      <c r="I101" s="313">
        <v>234890</v>
      </c>
      <c r="J101" s="313"/>
      <c r="K101" s="313">
        <v>234890</v>
      </c>
      <c r="L101" s="225"/>
      <c r="M101" s="225"/>
      <c r="N101" s="224"/>
    </row>
    <row r="102" spans="2:14" ht="15" x14ac:dyDescent="0.25">
      <c r="B102" s="310" t="s">
        <v>13696</v>
      </c>
      <c r="C102" s="310" t="s">
        <v>639</v>
      </c>
      <c r="D102" s="310" t="s">
        <v>3770</v>
      </c>
      <c r="E102" s="310" t="s">
        <v>717</v>
      </c>
      <c r="F102" s="310" t="s">
        <v>479</v>
      </c>
      <c r="G102" s="310" t="s">
        <v>544</v>
      </c>
      <c r="H102" s="310" t="s">
        <v>5454</v>
      </c>
      <c r="I102" s="311">
        <v>183860</v>
      </c>
      <c r="J102" s="311"/>
      <c r="K102" s="311">
        <v>183860</v>
      </c>
      <c r="L102" s="227"/>
      <c r="M102" s="227"/>
      <c r="N102" s="226"/>
    </row>
    <row r="103" spans="2:14" ht="15" x14ac:dyDescent="0.25">
      <c r="B103" s="312" t="s">
        <v>13696</v>
      </c>
      <c r="C103" s="312" t="s">
        <v>639</v>
      </c>
      <c r="D103" s="312" t="s">
        <v>3770</v>
      </c>
      <c r="E103" s="312" t="s">
        <v>717</v>
      </c>
      <c r="F103" s="312" t="s">
        <v>479</v>
      </c>
      <c r="G103" s="312" t="s">
        <v>544</v>
      </c>
      <c r="H103" s="312" t="s">
        <v>5426</v>
      </c>
      <c r="I103" s="313">
        <v>2418</v>
      </c>
      <c r="J103" s="313"/>
      <c r="K103" s="313">
        <v>2418</v>
      </c>
      <c r="L103" s="227"/>
      <c r="M103" s="227"/>
      <c r="N103" s="226"/>
    </row>
    <row r="104" spans="2:14" ht="15" x14ac:dyDescent="0.25">
      <c r="B104" s="310" t="s">
        <v>13372</v>
      </c>
      <c r="C104" s="310" t="s">
        <v>639</v>
      </c>
      <c r="D104" s="310" t="s">
        <v>3771</v>
      </c>
      <c r="E104" s="310" t="s">
        <v>729</v>
      </c>
      <c r="F104" s="310" t="s">
        <v>478</v>
      </c>
      <c r="G104" s="310" t="s">
        <v>544</v>
      </c>
      <c r="H104" s="310" t="s">
        <v>5454</v>
      </c>
      <c r="I104" s="311">
        <v>3349.8263200000001</v>
      </c>
      <c r="J104" s="311"/>
      <c r="K104" s="311">
        <v>3349.8263200000001</v>
      </c>
      <c r="L104" s="225"/>
      <c r="M104" s="225"/>
      <c r="N104" s="224"/>
    </row>
    <row r="105" spans="2:14" ht="15" x14ac:dyDescent="0.25">
      <c r="B105" s="310" t="s">
        <v>13373</v>
      </c>
      <c r="C105" s="310" t="s">
        <v>639</v>
      </c>
      <c r="D105" s="310" t="s">
        <v>3771</v>
      </c>
      <c r="E105" s="310" t="s">
        <v>730</v>
      </c>
      <c r="F105" s="310" t="s">
        <v>478</v>
      </c>
      <c r="G105" s="310" t="s">
        <v>544</v>
      </c>
      <c r="H105" s="310" t="s">
        <v>5454</v>
      </c>
      <c r="I105" s="311">
        <v>1127.49541</v>
      </c>
      <c r="J105" s="311"/>
      <c r="K105" s="311">
        <v>1127.49541</v>
      </c>
      <c r="L105" s="227"/>
      <c r="M105" s="227"/>
      <c r="N105" s="226"/>
    </row>
    <row r="106" spans="2:14" ht="15" x14ac:dyDescent="0.25">
      <c r="B106" s="312" t="s">
        <v>13373</v>
      </c>
      <c r="C106" s="312" t="s">
        <v>639</v>
      </c>
      <c r="D106" s="312" t="s">
        <v>3771</v>
      </c>
      <c r="E106" s="312" t="s">
        <v>730</v>
      </c>
      <c r="F106" s="312" t="s">
        <v>478</v>
      </c>
      <c r="G106" s="312" t="s">
        <v>544</v>
      </c>
      <c r="H106" s="312" t="s">
        <v>5426</v>
      </c>
      <c r="I106" s="313">
        <v>993.68690000000004</v>
      </c>
      <c r="J106" s="313"/>
      <c r="K106" s="313">
        <v>796.34690000000001</v>
      </c>
      <c r="L106" s="225"/>
      <c r="M106" s="225"/>
      <c r="N106" s="224"/>
    </row>
    <row r="107" spans="2:14" ht="15" x14ac:dyDescent="0.25">
      <c r="B107" s="310" t="s">
        <v>13374</v>
      </c>
      <c r="C107" s="310" t="s">
        <v>639</v>
      </c>
      <c r="D107" s="310" t="s">
        <v>3771</v>
      </c>
      <c r="E107" s="310" t="s">
        <v>731</v>
      </c>
      <c r="F107" s="310" t="s">
        <v>478</v>
      </c>
      <c r="G107" s="310" t="s">
        <v>544</v>
      </c>
      <c r="H107" s="310" t="s">
        <v>5454</v>
      </c>
      <c r="I107" s="311">
        <v>10541.470600000001</v>
      </c>
      <c r="J107" s="311"/>
      <c r="K107" s="311">
        <v>10541.470600000001</v>
      </c>
      <c r="L107" s="227"/>
      <c r="M107" s="227"/>
      <c r="N107" s="226"/>
    </row>
    <row r="108" spans="2:14" ht="15" x14ac:dyDescent="0.25">
      <c r="B108" s="310" t="s">
        <v>13375</v>
      </c>
      <c r="C108" s="310" t="s">
        <v>639</v>
      </c>
      <c r="D108" s="310" t="s">
        <v>3771</v>
      </c>
      <c r="E108" s="310" t="s">
        <v>1740</v>
      </c>
      <c r="F108" s="310" t="s">
        <v>478</v>
      </c>
      <c r="G108" s="310" t="s">
        <v>544</v>
      </c>
      <c r="H108" s="310" t="s">
        <v>5454</v>
      </c>
      <c r="I108" s="311">
        <v>1.0000000000000001E-5</v>
      </c>
      <c r="J108" s="311"/>
      <c r="K108" s="311">
        <v>1.0000000000000001E-5</v>
      </c>
      <c r="L108" s="227"/>
      <c r="M108" s="227"/>
      <c r="N108" s="226"/>
    </row>
    <row r="109" spans="2:14" ht="15" x14ac:dyDescent="0.25">
      <c r="B109" s="312" t="s">
        <v>13376</v>
      </c>
      <c r="C109" s="312" t="s">
        <v>639</v>
      </c>
      <c r="D109" s="312" t="s">
        <v>3771</v>
      </c>
      <c r="E109" s="312" t="s">
        <v>1743</v>
      </c>
      <c r="F109" s="312" t="s">
        <v>478</v>
      </c>
      <c r="G109" s="312" t="s">
        <v>544</v>
      </c>
      <c r="H109" s="312" t="s">
        <v>5454</v>
      </c>
      <c r="I109" s="313">
        <v>18.25</v>
      </c>
      <c r="J109" s="313"/>
      <c r="K109" s="313">
        <v>18.25</v>
      </c>
      <c r="L109" s="227"/>
      <c r="M109" s="227"/>
      <c r="N109" s="226"/>
    </row>
    <row r="110" spans="2:14" ht="15" x14ac:dyDescent="0.25">
      <c r="B110" s="312" t="s">
        <v>13377</v>
      </c>
      <c r="C110" s="312" t="s">
        <v>639</v>
      </c>
      <c r="D110" s="312" t="s">
        <v>3771</v>
      </c>
      <c r="E110" s="312" t="s">
        <v>9001</v>
      </c>
      <c r="F110" s="312" t="s">
        <v>478</v>
      </c>
      <c r="G110" s="312" t="s">
        <v>544</v>
      </c>
      <c r="H110" s="312" t="s">
        <v>5454</v>
      </c>
      <c r="I110" s="313">
        <v>2512.1016</v>
      </c>
      <c r="J110" s="313"/>
      <c r="K110" s="313">
        <v>2512.1016</v>
      </c>
      <c r="L110" s="225"/>
      <c r="M110" s="225"/>
      <c r="N110" s="224"/>
    </row>
    <row r="111" spans="2:14" ht="15" x14ac:dyDescent="0.25">
      <c r="B111" s="312" t="s">
        <v>13378</v>
      </c>
      <c r="C111" s="312" t="s">
        <v>639</v>
      </c>
      <c r="D111" s="312" t="s">
        <v>3771</v>
      </c>
      <c r="E111" s="312" t="s">
        <v>732</v>
      </c>
      <c r="F111" s="312" t="s">
        <v>478</v>
      </c>
      <c r="G111" s="312" t="s">
        <v>544</v>
      </c>
      <c r="H111" s="312" t="s">
        <v>5454</v>
      </c>
      <c r="I111" s="313">
        <v>4790.5</v>
      </c>
      <c r="J111" s="313"/>
      <c r="K111" s="313">
        <v>4790.5</v>
      </c>
      <c r="L111" s="227"/>
      <c r="M111" s="227"/>
      <c r="N111" s="226"/>
    </row>
    <row r="112" spans="2:14" ht="15" x14ac:dyDescent="0.25">
      <c r="B112" s="310" t="s">
        <v>13378</v>
      </c>
      <c r="C112" s="310" t="s">
        <v>639</v>
      </c>
      <c r="D112" s="310" t="s">
        <v>3771</v>
      </c>
      <c r="E112" s="310" t="s">
        <v>732</v>
      </c>
      <c r="F112" s="310" t="s">
        <v>478</v>
      </c>
      <c r="G112" s="310" t="s">
        <v>544</v>
      </c>
      <c r="H112" s="310" t="s">
        <v>5426</v>
      </c>
      <c r="I112" s="311">
        <v>2073.1704300000001</v>
      </c>
      <c r="J112" s="311"/>
      <c r="K112" s="311">
        <v>1804.0708999999999</v>
      </c>
      <c r="L112" s="225"/>
      <c r="M112" s="225"/>
      <c r="N112" s="224"/>
    </row>
    <row r="113" spans="2:14" ht="15" x14ac:dyDescent="0.25">
      <c r="B113" s="312" t="s">
        <v>13378</v>
      </c>
      <c r="C113" s="312" t="s">
        <v>639</v>
      </c>
      <c r="D113" s="312" t="s">
        <v>3771</v>
      </c>
      <c r="E113" s="312" t="s">
        <v>732</v>
      </c>
      <c r="F113" s="312" t="s">
        <v>478</v>
      </c>
      <c r="G113" s="312" t="s">
        <v>544</v>
      </c>
      <c r="H113" s="312" t="s">
        <v>6573</v>
      </c>
      <c r="I113" s="313">
        <v>0.24645</v>
      </c>
      <c r="J113" s="313"/>
      <c r="K113" s="313">
        <v>0.24645</v>
      </c>
      <c r="L113" s="225"/>
      <c r="M113" s="225"/>
      <c r="N113" s="224"/>
    </row>
    <row r="114" spans="2:14" ht="15" x14ac:dyDescent="0.25">
      <c r="B114" s="312" t="s">
        <v>13379</v>
      </c>
      <c r="C114" s="312" t="s">
        <v>639</v>
      </c>
      <c r="D114" s="312" t="s">
        <v>3771</v>
      </c>
      <c r="E114" s="312" t="s">
        <v>733</v>
      </c>
      <c r="F114" s="312" t="s">
        <v>478</v>
      </c>
      <c r="G114" s="312" t="s">
        <v>544</v>
      </c>
      <c r="H114" s="312" t="s">
        <v>5454</v>
      </c>
      <c r="I114" s="313">
        <v>1212.6784399999999</v>
      </c>
      <c r="J114" s="313"/>
      <c r="K114" s="313">
        <v>1212.6784399999999</v>
      </c>
      <c r="L114" s="227"/>
      <c r="M114" s="227"/>
      <c r="N114" s="226"/>
    </row>
    <row r="115" spans="2:14" ht="15" x14ac:dyDescent="0.25">
      <c r="B115" s="312" t="s">
        <v>13380</v>
      </c>
      <c r="C115" s="312" t="s">
        <v>639</v>
      </c>
      <c r="D115" s="312" t="s">
        <v>3771</v>
      </c>
      <c r="E115" s="312" t="s">
        <v>734</v>
      </c>
      <c r="F115" s="312" t="s">
        <v>478</v>
      </c>
      <c r="G115" s="312" t="s">
        <v>544</v>
      </c>
      <c r="H115" s="312" t="s">
        <v>5454</v>
      </c>
      <c r="I115" s="313">
        <v>11568.614</v>
      </c>
      <c r="J115" s="313"/>
      <c r="K115" s="313">
        <v>11568.614</v>
      </c>
      <c r="L115" s="225"/>
      <c r="M115" s="225"/>
      <c r="N115" s="224"/>
    </row>
    <row r="116" spans="2:14" ht="15" x14ac:dyDescent="0.25">
      <c r="B116" s="310" t="s">
        <v>13380</v>
      </c>
      <c r="C116" s="310" t="s">
        <v>639</v>
      </c>
      <c r="D116" s="310" t="s">
        <v>3771</v>
      </c>
      <c r="E116" s="310" t="s">
        <v>734</v>
      </c>
      <c r="F116" s="310" t="s">
        <v>478</v>
      </c>
      <c r="G116" s="310" t="s">
        <v>544</v>
      </c>
      <c r="H116" s="310" t="s">
        <v>5426</v>
      </c>
      <c r="I116" s="311">
        <v>373.93119999999999</v>
      </c>
      <c r="J116" s="311"/>
      <c r="K116" s="311">
        <v>-73.830399999999997</v>
      </c>
      <c r="L116" s="227"/>
      <c r="M116" s="227"/>
      <c r="N116" s="226"/>
    </row>
    <row r="117" spans="2:14" ht="15" x14ac:dyDescent="0.25">
      <c r="B117" s="310" t="s">
        <v>13381</v>
      </c>
      <c r="C117" s="310" t="s">
        <v>639</v>
      </c>
      <c r="D117" s="310" t="s">
        <v>3771</v>
      </c>
      <c r="E117" s="310" t="s">
        <v>735</v>
      </c>
      <c r="F117" s="310" t="s">
        <v>478</v>
      </c>
      <c r="G117" s="310" t="s">
        <v>544</v>
      </c>
      <c r="H117" s="310" t="s">
        <v>5454</v>
      </c>
      <c r="I117" s="311">
        <v>1929.0509999999999</v>
      </c>
      <c r="J117" s="311"/>
      <c r="K117" s="311">
        <v>1929.0509999999999</v>
      </c>
      <c r="L117" s="225"/>
      <c r="M117" s="225"/>
      <c r="N117" s="224"/>
    </row>
    <row r="118" spans="2:14" ht="15" x14ac:dyDescent="0.25">
      <c r="B118" s="312" t="s">
        <v>13382</v>
      </c>
      <c r="C118" s="312" t="s">
        <v>639</v>
      </c>
      <c r="D118" s="312" t="s">
        <v>3771</v>
      </c>
      <c r="E118" s="312" t="s">
        <v>9002</v>
      </c>
      <c r="F118" s="312" t="s">
        <v>478</v>
      </c>
      <c r="G118" s="312" t="s">
        <v>544</v>
      </c>
      <c r="H118" s="312" t="s">
        <v>5454</v>
      </c>
      <c r="I118" s="313">
        <v>79.099999999999994</v>
      </c>
      <c r="J118" s="313"/>
      <c r="K118" s="313">
        <v>79.099999999999994</v>
      </c>
      <c r="L118" s="227"/>
      <c r="M118" s="227"/>
      <c r="N118" s="226"/>
    </row>
    <row r="119" spans="2:14" ht="15" x14ac:dyDescent="0.25">
      <c r="B119" s="310" t="s">
        <v>13383</v>
      </c>
      <c r="C119" s="310" t="s">
        <v>639</v>
      </c>
      <c r="D119" s="310" t="s">
        <v>3771</v>
      </c>
      <c r="E119" s="310" t="s">
        <v>736</v>
      </c>
      <c r="F119" s="310" t="s">
        <v>478</v>
      </c>
      <c r="G119" s="310" t="s">
        <v>544</v>
      </c>
      <c r="H119" s="310" t="s">
        <v>5454</v>
      </c>
      <c r="I119" s="311">
        <v>2785.835</v>
      </c>
      <c r="J119" s="311"/>
      <c r="K119" s="311">
        <v>2785.835</v>
      </c>
      <c r="L119" s="227"/>
      <c r="M119" s="227"/>
      <c r="N119" s="226"/>
    </row>
    <row r="120" spans="2:14" ht="15" x14ac:dyDescent="0.25">
      <c r="B120" s="310" t="s">
        <v>13384</v>
      </c>
      <c r="C120" s="310" t="s">
        <v>639</v>
      </c>
      <c r="D120" s="310" t="s">
        <v>3771</v>
      </c>
      <c r="E120" s="310" t="s">
        <v>737</v>
      </c>
      <c r="F120" s="310" t="s">
        <v>478</v>
      </c>
      <c r="G120" s="310" t="s">
        <v>544</v>
      </c>
      <c r="H120" s="310" t="s">
        <v>5454</v>
      </c>
      <c r="I120" s="311">
        <v>1196.0070000000001</v>
      </c>
      <c r="J120" s="311"/>
      <c r="K120" s="311">
        <v>1196.0070000000001</v>
      </c>
      <c r="L120" s="225"/>
      <c r="M120" s="225"/>
      <c r="N120" s="224"/>
    </row>
    <row r="121" spans="2:14" ht="15" x14ac:dyDescent="0.25">
      <c r="B121" s="310" t="s">
        <v>13385</v>
      </c>
      <c r="C121" s="310" t="s">
        <v>639</v>
      </c>
      <c r="D121" s="310" t="s">
        <v>3771</v>
      </c>
      <c r="E121" s="310" t="s">
        <v>738</v>
      </c>
      <c r="F121" s="310" t="s">
        <v>478</v>
      </c>
      <c r="G121" s="310" t="s">
        <v>544</v>
      </c>
      <c r="H121" s="310" t="s">
        <v>5454</v>
      </c>
      <c r="I121" s="311">
        <v>536.72421999999995</v>
      </c>
      <c r="J121" s="311"/>
      <c r="K121" s="311">
        <v>536.72421999999995</v>
      </c>
      <c r="L121" s="227"/>
      <c r="M121" s="227"/>
      <c r="N121" s="226"/>
    </row>
    <row r="122" spans="2:14" ht="15" x14ac:dyDescent="0.25">
      <c r="B122" s="310" t="s">
        <v>13386</v>
      </c>
      <c r="C122" s="310" t="s">
        <v>639</v>
      </c>
      <c r="D122" s="310" t="s">
        <v>3771</v>
      </c>
      <c r="E122" s="310" t="s">
        <v>3299</v>
      </c>
      <c r="F122" s="310" t="s">
        <v>478</v>
      </c>
      <c r="G122" s="310" t="s">
        <v>544</v>
      </c>
      <c r="H122" s="310" t="s">
        <v>5454</v>
      </c>
      <c r="I122" s="311">
        <v>119.69</v>
      </c>
      <c r="J122" s="311"/>
      <c r="K122" s="311">
        <v>119.69</v>
      </c>
      <c r="L122" s="225"/>
      <c r="M122" s="225"/>
      <c r="N122" s="224"/>
    </row>
    <row r="123" spans="2:14" ht="15" x14ac:dyDescent="0.25">
      <c r="B123" s="312" t="s">
        <v>13387</v>
      </c>
      <c r="C123" s="312" t="s">
        <v>639</v>
      </c>
      <c r="D123" s="312" t="s">
        <v>3771</v>
      </c>
      <c r="E123" s="312" t="s">
        <v>740</v>
      </c>
      <c r="F123" s="312" t="s">
        <v>478</v>
      </c>
      <c r="G123" s="312" t="s">
        <v>544</v>
      </c>
      <c r="H123" s="312" t="s">
        <v>5454</v>
      </c>
      <c r="I123" s="313">
        <v>556.13919999999996</v>
      </c>
      <c r="J123" s="313"/>
      <c r="K123" s="313">
        <v>556.13919999999996</v>
      </c>
      <c r="L123" s="227"/>
      <c r="M123" s="227"/>
      <c r="N123" s="226"/>
    </row>
    <row r="124" spans="2:14" ht="15" x14ac:dyDescent="0.25">
      <c r="B124" s="312" t="s">
        <v>13388</v>
      </c>
      <c r="C124" s="312" t="s">
        <v>639</v>
      </c>
      <c r="D124" s="312" t="s">
        <v>3771</v>
      </c>
      <c r="E124" s="312" t="s">
        <v>741</v>
      </c>
      <c r="F124" s="312" t="s">
        <v>478</v>
      </c>
      <c r="G124" s="312" t="s">
        <v>544</v>
      </c>
      <c r="H124" s="312" t="s">
        <v>5454</v>
      </c>
      <c r="I124" s="313">
        <v>920.06700000000001</v>
      </c>
      <c r="J124" s="313"/>
      <c r="K124" s="313">
        <v>920.06700000000001</v>
      </c>
      <c r="L124" s="225"/>
      <c r="M124" s="225"/>
      <c r="N124" s="224"/>
    </row>
    <row r="125" spans="2:14" ht="15" x14ac:dyDescent="0.25">
      <c r="B125" s="310" t="s">
        <v>13389</v>
      </c>
      <c r="C125" s="310" t="s">
        <v>639</v>
      </c>
      <c r="D125" s="310" t="s">
        <v>3771</v>
      </c>
      <c r="E125" s="310" t="s">
        <v>745</v>
      </c>
      <c r="F125" s="310" t="s">
        <v>478</v>
      </c>
      <c r="G125" s="310" t="s">
        <v>544</v>
      </c>
      <c r="H125" s="310" t="s">
        <v>5454</v>
      </c>
      <c r="I125" s="311">
        <v>1749.47281</v>
      </c>
      <c r="J125" s="311"/>
      <c r="K125" s="311">
        <v>1749.47281</v>
      </c>
      <c r="L125" s="227"/>
      <c r="M125" s="227"/>
      <c r="N125" s="226"/>
    </row>
    <row r="126" spans="2:14" ht="15" x14ac:dyDescent="0.25">
      <c r="B126" s="310" t="s">
        <v>13390</v>
      </c>
      <c r="C126" s="310" t="s">
        <v>639</v>
      </c>
      <c r="D126" s="310" t="s">
        <v>3771</v>
      </c>
      <c r="E126" s="310" t="s">
        <v>7142</v>
      </c>
      <c r="F126" s="310" t="s">
        <v>478</v>
      </c>
      <c r="G126" s="310" t="s">
        <v>544</v>
      </c>
      <c r="H126" s="310" t="s">
        <v>5454</v>
      </c>
      <c r="I126" s="311">
        <v>2773.4527499999999</v>
      </c>
      <c r="J126" s="311"/>
      <c r="K126" s="311">
        <v>2773.4527499999999</v>
      </c>
      <c r="L126" s="225"/>
      <c r="M126" s="225"/>
      <c r="N126" s="224"/>
    </row>
    <row r="127" spans="2:14" ht="15" x14ac:dyDescent="0.25">
      <c r="B127" s="310" t="s">
        <v>13391</v>
      </c>
      <c r="C127" s="310" t="s">
        <v>746</v>
      </c>
      <c r="D127" s="310" t="s">
        <v>3772</v>
      </c>
      <c r="E127" s="310" t="s">
        <v>747</v>
      </c>
      <c r="F127" s="310" t="s">
        <v>478</v>
      </c>
      <c r="G127" s="310" t="s">
        <v>544</v>
      </c>
      <c r="H127" s="310" t="s">
        <v>5428</v>
      </c>
      <c r="I127" s="311">
        <v>120.84</v>
      </c>
      <c r="J127" s="311"/>
      <c r="K127" s="311">
        <v>120.84</v>
      </c>
      <c r="L127" s="225"/>
      <c r="M127" s="225"/>
      <c r="N127" s="224"/>
    </row>
    <row r="128" spans="2:14" ht="15" x14ac:dyDescent="0.25">
      <c r="B128" s="310" t="s">
        <v>13392</v>
      </c>
      <c r="C128" s="310" t="s">
        <v>748</v>
      </c>
      <c r="D128" s="310" t="s">
        <v>3772</v>
      </c>
      <c r="E128" s="310" t="s">
        <v>749</v>
      </c>
      <c r="F128" s="310" t="s">
        <v>750</v>
      </c>
      <c r="G128" s="310" t="s">
        <v>544</v>
      </c>
      <c r="H128" s="310" t="s">
        <v>5454</v>
      </c>
      <c r="I128" s="311">
        <v>86</v>
      </c>
      <c r="J128" s="311"/>
      <c r="K128" s="311">
        <v>86</v>
      </c>
      <c r="L128" s="227"/>
      <c r="M128" s="227"/>
      <c r="N128" s="226"/>
    </row>
    <row r="129" spans="2:14" ht="15" x14ac:dyDescent="0.25">
      <c r="B129" s="310" t="s">
        <v>13393</v>
      </c>
      <c r="C129" s="310" t="s">
        <v>746</v>
      </c>
      <c r="D129" s="310" t="s">
        <v>3772</v>
      </c>
      <c r="E129" s="310" t="s">
        <v>755</v>
      </c>
      <c r="F129" s="310" t="s">
        <v>478</v>
      </c>
      <c r="G129" s="310" t="s">
        <v>544</v>
      </c>
      <c r="H129" s="310" t="s">
        <v>5428</v>
      </c>
      <c r="I129" s="311">
        <v>128.91999999999999</v>
      </c>
      <c r="J129" s="311"/>
      <c r="K129" s="311">
        <v>128.91999999999999</v>
      </c>
      <c r="L129" s="227"/>
      <c r="M129" s="227"/>
      <c r="N129" s="226"/>
    </row>
    <row r="130" spans="2:14" ht="15" x14ac:dyDescent="0.25">
      <c r="B130" s="312" t="s">
        <v>13394</v>
      </c>
      <c r="C130" s="312" t="s">
        <v>746</v>
      </c>
      <c r="D130" s="312" t="s">
        <v>3772</v>
      </c>
      <c r="E130" s="312" t="s">
        <v>757</v>
      </c>
      <c r="F130" s="312" t="s">
        <v>478</v>
      </c>
      <c r="G130" s="312" t="s">
        <v>544</v>
      </c>
      <c r="H130" s="312" t="s">
        <v>5428</v>
      </c>
      <c r="I130" s="313">
        <v>8.2200000000000006</v>
      </c>
      <c r="J130" s="313"/>
      <c r="K130" s="313">
        <v>8.2200000000000006</v>
      </c>
      <c r="L130" s="227"/>
      <c r="M130" s="227"/>
      <c r="N130" s="226"/>
    </row>
    <row r="131" spans="2:14" ht="15" x14ac:dyDescent="0.25">
      <c r="B131" s="312" t="s">
        <v>13395</v>
      </c>
      <c r="C131" s="312" t="s">
        <v>746</v>
      </c>
      <c r="D131" s="312" t="s">
        <v>3772</v>
      </c>
      <c r="E131" s="312" t="s">
        <v>758</v>
      </c>
      <c r="F131" s="312" t="s">
        <v>478</v>
      </c>
      <c r="G131" s="312" t="s">
        <v>544</v>
      </c>
      <c r="H131" s="312" t="s">
        <v>5428</v>
      </c>
      <c r="I131" s="313">
        <v>44.39</v>
      </c>
      <c r="J131" s="313"/>
      <c r="K131" s="313">
        <v>44.39</v>
      </c>
      <c r="L131" s="227"/>
      <c r="M131" s="227"/>
      <c r="N131" s="226"/>
    </row>
    <row r="132" spans="2:14" ht="15" x14ac:dyDescent="0.25">
      <c r="B132" s="310" t="s">
        <v>13395</v>
      </c>
      <c r="C132" s="310" t="s">
        <v>746</v>
      </c>
      <c r="D132" s="310" t="s">
        <v>3772</v>
      </c>
      <c r="E132" s="310" t="s">
        <v>758</v>
      </c>
      <c r="F132" s="310" t="s">
        <v>478</v>
      </c>
      <c r="G132" s="310" t="s">
        <v>544</v>
      </c>
      <c r="H132" s="310" t="s">
        <v>6573</v>
      </c>
      <c r="I132" s="311">
        <v>10</v>
      </c>
      <c r="J132" s="311"/>
      <c r="K132" s="311">
        <v>10</v>
      </c>
      <c r="L132" s="225"/>
      <c r="M132" s="225"/>
      <c r="N132" s="224"/>
    </row>
    <row r="133" spans="2:14" ht="15" x14ac:dyDescent="0.25">
      <c r="B133" s="310" t="s">
        <v>13396</v>
      </c>
      <c r="C133" s="310" t="s">
        <v>746</v>
      </c>
      <c r="D133" s="310" t="s">
        <v>3772</v>
      </c>
      <c r="E133" s="310" t="s">
        <v>760</v>
      </c>
      <c r="F133" s="310" t="s">
        <v>478</v>
      </c>
      <c r="G133" s="310" t="s">
        <v>544</v>
      </c>
      <c r="H133" s="310" t="s">
        <v>5428</v>
      </c>
      <c r="I133" s="311">
        <v>152.38200000000001</v>
      </c>
      <c r="J133" s="311"/>
      <c r="K133" s="311">
        <v>152.38200000000001</v>
      </c>
      <c r="L133" s="227"/>
      <c r="M133" s="227"/>
      <c r="N133" s="226"/>
    </row>
    <row r="134" spans="2:14" ht="15" x14ac:dyDescent="0.25">
      <c r="B134" s="312" t="s">
        <v>13397</v>
      </c>
      <c r="C134" s="312" t="s">
        <v>746</v>
      </c>
      <c r="D134" s="312" t="s">
        <v>3772</v>
      </c>
      <c r="E134" s="312" t="s">
        <v>761</v>
      </c>
      <c r="F134" s="312" t="s">
        <v>478</v>
      </c>
      <c r="G134" s="312" t="s">
        <v>544</v>
      </c>
      <c r="H134" s="312" t="s">
        <v>5428</v>
      </c>
      <c r="I134" s="313">
        <v>0.53500000000000003</v>
      </c>
      <c r="J134" s="313"/>
      <c r="K134" s="313">
        <v>0.53500000000000003</v>
      </c>
      <c r="L134" s="227"/>
      <c r="M134" s="227"/>
      <c r="N134" s="226"/>
    </row>
    <row r="135" spans="2:14" ht="15" x14ac:dyDescent="0.25">
      <c r="B135" s="310" t="s">
        <v>13398</v>
      </c>
      <c r="C135" s="310" t="s">
        <v>746</v>
      </c>
      <c r="D135" s="310" t="s">
        <v>3772</v>
      </c>
      <c r="E135" s="310" t="s">
        <v>763</v>
      </c>
      <c r="F135" s="310" t="s">
        <v>478</v>
      </c>
      <c r="G135" s="310" t="s">
        <v>544</v>
      </c>
      <c r="H135" s="310" t="s">
        <v>5428</v>
      </c>
      <c r="I135" s="311">
        <v>153.56</v>
      </c>
      <c r="J135" s="311"/>
      <c r="K135" s="311">
        <v>153.56</v>
      </c>
      <c r="L135" s="227"/>
      <c r="M135" s="227"/>
      <c r="N135" s="226"/>
    </row>
    <row r="136" spans="2:14" ht="15" x14ac:dyDescent="0.25">
      <c r="B136" s="312" t="s">
        <v>13399</v>
      </c>
      <c r="C136" s="312" t="s">
        <v>746</v>
      </c>
      <c r="D136" s="312" t="s">
        <v>3772</v>
      </c>
      <c r="E136" s="312" t="s">
        <v>764</v>
      </c>
      <c r="F136" s="312" t="s">
        <v>478</v>
      </c>
      <c r="G136" s="312" t="s">
        <v>544</v>
      </c>
      <c r="H136" s="312" t="s">
        <v>5428</v>
      </c>
      <c r="I136" s="313">
        <v>251.75700000000001</v>
      </c>
      <c r="J136" s="313"/>
      <c r="K136" s="313">
        <v>251.75700000000001</v>
      </c>
      <c r="L136" s="227"/>
      <c r="M136" s="227"/>
      <c r="N136" s="226"/>
    </row>
    <row r="137" spans="2:14" ht="15" x14ac:dyDescent="0.25">
      <c r="B137" s="310" t="s">
        <v>13400</v>
      </c>
      <c r="C137" s="310" t="s">
        <v>746</v>
      </c>
      <c r="D137" s="310" t="s">
        <v>3772</v>
      </c>
      <c r="E137" s="310" t="s">
        <v>765</v>
      </c>
      <c r="F137" s="310" t="s">
        <v>478</v>
      </c>
      <c r="G137" s="310" t="s">
        <v>544</v>
      </c>
      <c r="H137" s="310" t="s">
        <v>5454</v>
      </c>
      <c r="I137" s="311">
        <v>255</v>
      </c>
      <c r="J137" s="311"/>
      <c r="K137" s="311">
        <v>255</v>
      </c>
      <c r="L137" s="225"/>
      <c r="M137" s="225"/>
      <c r="N137" s="224"/>
    </row>
    <row r="138" spans="2:14" ht="15" x14ac:dyDescent="0.25">
      <c r="B138" s="310" t="s">
        <v>13400</v>
      </c>
      <c r="C138" s="310" t="s">
        <v>746</v>
      </c>
      <c r="D138" s="310" t="s">
        <v>3772</v>
      </c>
      <c r="E138" s="310" t="s">
        <v>765</v>
      </c>
      <c r="F138" s="310" t="s">
        <v>478</v>
      </c>
      <c r="G138" s="310" t="s">
        <v>544</v>
      </c>
      <c r="H138" s="310" t="s">
        <v>5428</v>
      </c>
      <c r="I138" s="311">
        <v>79.620400000000004</v>
      </c>
      <c r="J138" s="311"/>
      <c r="K138" s="311">
        <v>79.620400000000004</v>
      </c>
      <c r="L138" s="225"/>
      <c r="M138" s="225"/>
      <c r="N138" s="224"/>
    </row>
    <row r="139" spans="2:14" ht="15" x14ac:dyDescent="0.25">
      <c r="B139" s="312" t="s">
        <v>13400</v>
      </c>
      <c r="C139" s="312" t="s">
        <v>746</v>
      </c>
      <c r="D139" s="312" t="s">
        <v>3772</v>
      </c>
      <c r="E139" s="312" t="s">
        <v>765</v>
      </c>
      <c r="F139" s="312" t="s">
        <v>478</v>
      </c>
      <c r="G139" s="312" t="s">
        <v>544</v>
      </c>
      <c r="H139" s="312" t="s">
        <v>6573</v>
      </c>
      <c r="I139" s="313">
        <v>20</v>
      </c>
      <c r="J139" s="313"/>
      <c r="K139" s="313">
        <v>20</v>
      </c>
      <c r="L139" s="227"/>
      <c r="M139" s="227"/>
      <c r="N139" s="226"/>
    </row>
    <row r="140" spans="2:14" ht="15" x14ac:dyDescent="0.25">
      <c r="B140" s="310" t="s">
        <v>13401</v>
      </c>
      <c r="C140" s="310" t="s">
        <v>746</v>
      </c>
      <c r="D140" s="310" t="s">
        <v>3772</v>
      </c>
      <c r="E140" s="310" t="s">
        <v>3300</v>
      </c>
      <c r="F140" s="310" t="s">
        <v>478</v>
      </c>
      <c r="G140" s="310" t="s">
        <v>544</v>
      </c>
      <c r="H140" s="310" t="s">
        <v>5428</v>
      </c>
      <c r="I140" s="311">
        <v>67.75</v>
      </c>
      <c r="J140" s="311"/>
      <c r="K140" s="311">
        <v>67.75</v>
      </c>
      <c r="L140" s="227"/>
      <c r="M140" s="227"/>
      <c r="N140" s="226"/>
    </row>
    <row r="141" spans="2:14" ht="15" x14ac:dyDescent="0.25">
      <c r="B141" s="310" t="s">
        <v>13402</v>
      </c>
      <c r="C141" s="310" t="s">
        <v>746</v>
      </c>
      <c r="D141" s="310" t="s">
        <v>3772</v>
      </c>
      <c r="E141" s="310" t="s">
        <v>766</v>
      </c>
      <c r="F141" s="310" t="s">
        <v>478</v>
      </c>
      <c r="G141" s="310" t="s">
        <v>544</v>
      </c>
      <c r="H141" s="310" t="s">
        <v>5428</v>
      </c>
      <c r="I141" s="311">
        <v>85</v>
      </c>
      <c r="J141" s="311"/>
      <c r="K141" s="311">
        <v>85</v>
      </c>
      <c r="L141" s="225"/>
      <c r="M141" s="225"/>
      <c r="N141" s="224"/>
    </row>
    <row r="142" spans="2:14" ht="15" x14ac:dyDescent="0.25">
      <c r="B142" s="312" t="s">
        <v>13403</v>
      </c>
      <c r="C142" s="312" t="s">
        <v>746</v>
      </c>
      <c r="D142" s="312" t="s">
        <v>3772</v>
      </c>
      <c r="E142" s="312" t="s">
        <v>767</v>
      </c>
      <c r="F142" s="312" t="s">
        <v>478</v>
      </c>
      <c r="G142" s="312" t="s">
        <v>544</v>
      </c>
      <c r="H142" s="312" t="s">
        <v>5454</v>
      </c>
      <c r="I142" s="313">
        <v>1509.25</v>
      </c>
      <c r="J142" s="313"/>
      <c r="K142" s="313">
        <v>1509.25</v>
      </c>
      <c r="L142" s="225"/>
      <c r="M142" s="225"/>
      <c r="N142" s="224"/>
    </row>
    <row r="143" spans="2:14" ht="15" x14ac:dyDescent="0.25">
      <c r="B143" s="312" t="s">
        <v>13403</v>
      </c>
      <c r="C143" s="312" t="s">
        <v>746</v>
      </c>
      <c r="D143" s="312" t="s">
        <v>3772</v>
      </c>
      <c r="E143" s="312" t="s">
        <v>767</v>
      </c>
      <c r="F143" s="312" t="s">
        <v>478</v>
      </c>
      <c r="G143" s="312" t="s">
        <v>544</v>
      </c>
      <c r="H143" s="312" t="s">
        <v>5428</v>
      </c>
      <c r="I143" s="313">
        <v>215.59</v>
      </c>
      <c r="J143" s="313"/>
      <c r="K143" s="313">
        <v>215.59</v>
      </c>
      <c r="L143" s="225"/>
      <c r="M143" s="225"/>
      <c r="N143" s="224"/>
    </row>
    <row r="144" spans="2:14" ht="15" x14ac:dyDescent="0.25">
      <c r="B144" s="312" t="s">
        <v>13404</v>
      </c>
      <c r="C144" s="312" t="s">
        <v>746</v>
      </c>
      <c r="D144" s="312" t="s">
        <v>3772</v>
      </c>
      <c r="E144" s="312" t="s">
        <v>768</v>
      </c>
      <c r="F144" s="312" t="s">
        <v>478</v>
      </c>
      <c r="G144" s="312" t="s">
        <v>544</v>
      </c>
      <c r="H144" s="312" t="s">
        <v>5428</v>
      </c>
      <c r="I144" s="313">
        <v>192.29</v>
      </c>
      <c r="J144" s="313"/>
      <c r="K144" s="313">
        <v>192.29</v>
      </c>
      <c r="L144" s="227"/>
      <c r="M144" s="227"/>
      <c r="N144" s="226"/>
    </row>
    <row r="145" spans="2:14" ht="15" x14ac:dyDescent="0.25">
      <c r="B145" s="310" t="s">
        <v>13405</v>
      </c>
      <c r="C145" s="310" t="s">
        <v>746</v>
      </c>
      <c r="D145" s="310" t="s">
        <v>3772</v>
      </c>
      <c r="E145" s="310" t="s">
        <v>1747</v>
      </c>
      <c r="F145" s="310" t="s">
        <v>478</v>
      </c>
      <c r="G145" s="310" t="s">
        <v>544</v>
      </c>
      <c r="H145" s="310" t="s">
        <v>5454</v>
      </c>
      <c r="I145" s="311">
        <v>0.6</v>
      </c>
      <c r="J145" s="311"/>
      <c r="K145" s="311">
        <v>0.6</v>
      </c>
      <c r="L145" s="225"/>
      <c r="M145" s="225"/>
      <c r="N145" s="224"/>
    </row>
    <row r="146" spans="2:14" ht="15" x14ac:dyDescent="0.25">
      <c r="B146" s="310" t="s">
        <v>13406</v>
      </c>
      <c r="C146" s="310" t="s">
        <v>746</v>
      </c>
      <c r="D146" s="310" t="s">
        <v>3772</v>
      </c>
      <c r="E146" s="310" t="s">
        <v>770</v>
      </c>
      <c r="F146" s="310" t="s">
        <v>478</v>
      </c>
      <c r="G146" s="310" t="s">
        <v>544</v>
      </c>
      <c r="H146" s="310" t="s">
        <v>5428</v>
      </c>
      <c r="I146" s="311">
        <v>15.19</v>
      </c>
      <c r="J146" s="311"/>
      <c r="K146" s="311">
        <v>15.19</v>
      </c>
      <c r="L146" s="225"/>
      <c r="M146" s="225"/>
      <c r="N146" s="224"/>
    </row>
    <row r="147" spans="2:14" ht="15" x14ac:dyDescent="0.25">
      <c r="B147" s="312" t="s">
        <v>13407</v>
      </c>
      <c r="C147" s="312" t="s">
        <v>746</v>
      </c>
      <c r="D147" s="312" t="s">
        <v>3772</v>
      </c>
      <c r="E147" s="312" t="s">
        <v>771</v>
      </c>
      <c r="F147" s="312" t="s">
        <v>478</v>
      </c>
      <c r="G147" s="312" t="s">
        <v>544</v>
      </c>
      <c r="H147" s="312" t="s">
        <v>5428</v>
      </c>
      <c r="I147" s="313">
        <v>21.17</v>
      </c>
      <c r="J147" s="313"/>
      <c r="K147" s="313">
        <v>21.17</v>
      </c>
      <c r="L147" s="225"/>
      <c r="M147" s="225"/>
      <c r="N147" s="224"/>
    </row>
    <row r="148" spans="2:14" ht="15" x14ac:dyDescent="0.25">
      <c r="B148" s="310" t="s">
        <v>13408</v>
      </c>
      <c r="C148" s="310" t="s">
        <v>746</v>
      </c>
      <c r="D148" s="310" t="s">
        <v>3772</v>
      </c>
      <c r="E148" s="310" t="s">
        <v>772</v>
      </c>
      <c r="F148" s="310" t="s">
        <v>478</v>
      </c>
      <c r="G148" s="310" t="s">
        <v>544</v>
      </c>
      <c r="H148" s="310" t="s">
        <v>5428</v>
      </c>
      <c r="I148" s="311">
        <v>296.93</v>
      </c>
      <c r="J148" s="311"/>
      <c r="K148" s="311">
        <v>296.93</v>
      </c>
      <c r="L148" s="225"/>
      <c r="M148" s="225"/>
      <c r="N148" s="224"/>
    </row>
    <row r="149" spans="2:14" ht="15" x14ac:dyDescent="0.25">
      <c r="B149" s="312" t="s">
        <v>13409</v>
      </c>
      <c r="C149" s="312" t="s">
        <v>746</v>
      </c>
      <c r="D149" s="312" t="s">
        <v>3772</v>
      </c>
      <c r="E149" s="312" t="s">
        <v>3905</v>
      </c>
      <c r="F149" s="312" t="s">
        <v>478</v>
      </c>
      <c r="G149" s="312" t="s">
        <v>544</v>
      </c>
      <c r="H149" s="312" t="s">
        <v>5428</v>
      </c>
      <c r="I149" s="313">
        <v>96.19</v>
      </c>
      <c r="J149" s="313"/>
      <c r="K149" s="313">
        <v>96.19</v>
      </c>
      <c r="L149" s="227"/>
      <c r="M149" s="227"/>
      <c r="N149" s="226"/>
    </row>
    <row r="150" spans="2:14" ht="15" x14ac:dyDescent="0.25">
      <c r="B150" s="310" t="s">
        <v>13410</v>
      </c>
      <c r="C150" s="310" t="s">
        <v>746</v>
      </c>
      <c r="D150" s="310" t="s">
        <v>3772</v>
      </c>
      <c r="E150" s="310" t="s">
        <v>6518</v>
      </c>
      <c r="F150" s="310" t="s">
        <v>478</v>
      </c>
      <c r="G150" s="310" t="s">
        <v>544</v>
      </c>
      <c r="H150" s="310" t="s">
        <v>5428</v>
      </c>
      <c r="I150" s="311">
        <v>734.91</v>
      </c>
      <c r="J150" s="311"/>
      <c r="K150" s="311">
        <v>734.91</v>
      </c>
      <c r="L150" s="227"/>
      <c r="M150" s="227"/>
      <c r="N150" s="226"/>
    </row>
    <row r="151" spans="2:14" ht="15" x14ac:dyDescent="0.25">
      <c r="B151" s="310" t="s">
        <v>13411</v>
      </c>
      <c r="C151" s="310" t="s">
        <v>746</v>
      </c>
      <c r="D151" s="310" t="s">
        <v>3772</v>
      </c>
      <c r="E151" s="310" t="s">
        <v>11742</v>
      </c>
      <c r="F151" s="310" t="s">
        <v>478</v>
      </c>
      <c r="G151" s="310" t="s">
        <v>544</v>
      </c>
      <c r="H151" s="310" t="s">
        <v>5428</v>
      </c>
      <c r="I151" s="311">
        <v>93.31</v>
      </c>
      <c r="J151" s="311"/>
      <c r="K151" s="311">
        <v>93.31</v>
      </c>
      <c r="L151" s="225"/>
      <c r="M151" s="225"/>
      <c r="N151" s="224"/>
    </row>
    <row r="152" spans="2:14" ht="15" x14ac:dyDescent="0.25">
      <c r="B152" s="312" t="s">
        <v>13412</v>
      </c>
      <c r="C152" s="312" t="s">
        <v>746</v>
      </c>
      <c r="D152" s="312" t="s">
        <v>3772</v>
      </c>
      <c r="E152" s="312" t="s">
        <v>13350</v>
      </c>
      <c r="F152" s="312" t="s">
        <v>2266</v>
      </c>
      <c r="G152" s="312" t="s">
        <v>544</v>
      </c>
      <c r="H152" s="312" t="s">
        <v>5454</v>
      </c>
      <c r="I152" s="313">
        <v>0.41299999999999998</v>
      </c>
      <c r="J152" s="313"/>
      <c r="K152" s="313">
        <v>0.41299999999999998</v>
      </c>
      <c r="L152" s="227"/>
      <c r="M152" s="227"/>
      <c r="N152" s="226"/>
    </row>
    <row r="153" spans="2:14" ht="15" x14ac:dyDescent="0.25">
      <c r="B153" s="310" t="s">
        <v>13697</v>
      </c>
      <c r="C153" s="310" t="s">
        <v>746</v>
      </c>
      <c r="D153" s="310" t="s">
        <v>3772</v>
      </c>
      <c r="E153" s="310" t="s">
        <v>13698</v>
      </c>
      <c r="F153" s="310" t="s">
        <v>478</v>
      </c>
      <c r="G153" s="310" t="s">
        <v>544</v>
      </c>
      <c r="H153" s="310" t="s">
        <v>5454</v>
      </c>
      <c r="I153" s="311">
        <v>190</v>
      </c>
      <c r="J153" s="311"/>
      <c r="K153" s="311">
        <v>190</v>
      </c>
      <c r="L153" s="225"/>
      <c r="M153" s="225"/>
      <c r="N153" s="224"/>
    </row>
    <row r="154" spans="2:14" ht="15" x14ac:dyDescent="0.25">
      <c r="B154" s="310" t="s">
        <v>13699</v>
      </c>
      <c r="C154" s="310" t="s">
        <v>746</v>
      </c>
      <c r="D154" s="310" t="s">
        <v>3772</v>
      </c>
      <c r="E154" s="310" t="s">
        <v>769</v>
      </c>
      <c r="F154" s="310" t="s">
        <v>479</v>
      </c>
      <c r="G154" s="310" t="s">
        <v>544</v>
      </c>
      <c r="H154" s="310" t="s">
        <v>5454</v>
      </c>
      <c r="I154" s="311">
        <v>76</v>
      </c>
      <c r="J154" s="311"/>
      <c r="K154" s="311">
        <v>76</v>
      </c>
      <c r="L154" s="227"/>
      <c r="M154" s="227"/>
      <c r="N154" s="226"/>
    </row>
    <row r="155" spans="2:14" ht="15" x14ac:dyDescent="0.25">
      <c r="B155" s="312" t="s">
        <v>13700</v>
      </c>
      <c r="C155" s="312" t="s">
        <v>746</v>
      </c>
      <c r="D155" s="312" t="s">
        <v>3772</v>
      </c>
      <c r="E155" s="312" t="s">
        <v>13701</v>
      </c>
      <c r="F155" s="312" t="s">
        <v>478</v>
      </c>
      <c r="G155" s="312" t="s">
        <v>544</v>
      </c>
      <c r="H155" s="312" t="s">
        <v>5454</v>
      </c>
      <c r="I155" s="313">
        <v>27.5</v>
      </c>
      <c r="J155" s="313"/>
      <c r="K155" s="313">
        <v>27.5</v>
      </c>
      <c r="L155" s="225"/>
      <c r="M155" s="225"/>
      <c r="N155" s="224"/>
    </row>
    <row r="156" spans="2:14" ht="15" x14ac:dyDescent="0.25">
      <c r="B156" s="312" t="s">
        <v>13702</v>
      </c>
      <c r="C156" s="312" t="s">
        <v>746</v>
      </c>
      <c r="D156" s="312" t="s">
        <v>3772</v>
      </c>
      <c r="E156" s="312" t="s">
        <v>13703</v>
      </c>
      <c r="F156" s="312" t="s">
        <v>478</v>
      </c>
      <c r="G156" s="312" t="s">
        <v>544</v>
      </c>
      <c r="H156" s="312" t="s">
        <v>5454</v>
      </c>
      <c r="I156" s="313">
        <v>44.06</v>
      </c>
      <c r="J156" s="313"/>
      <c r="K156" s="313">
        <v>44.06</v>
      </c>
      <c r="L156" s="227"/>
      <c r="M156" s="227"/>
      <c r="N156" s="226"/>
    </row>
    <row r="157" spans="2:14" ht="15" x14ac:dyDescent="0.25">
      <c r="B157" s="312" t="s">
        <v>13704</v>
      </c>
      <c r="C157" s="312" t="s">
        <v>746</v>
      </c>
      <c r="D157" s="312" t="s">
        <v>3772</v>
      </c>
      <c r="E157" s="312" t="s">
        <v>13705</v>
      </c>
      <c r="F157" s="312" t="s">
        <v>478</v>
      </c>
      <c r="G157" s="312" t="s">
        <v>544</v>
      </c>
      <c r="H157" s="312" t="s">
        <v>5454</v>
      </c>
      <c r="I157" s="313">
        <v>15.24</v>
      </c>
      <c r="J157" s="313"/>
      <c r="K157" s="313">
        <v>15.24</v>
      </c>
      <c r="L157" s="225"/>
      <c r="M157" s="225"/>
      <c r="N157" s="224"/>
    </row>
    <row r="158" spans="2:14" ht="15" x14ac:dyDescent="0.25">
      <c r="B158" s="312" t="s">
        <v>13413</v>
      </c>
      <c r="C158" s="312" t="s">
        <v>746</v>
      </c>
      <c r="D158" s="312" t="s">
        <v>3773</v>
      </c>
      <c r="E158" s="312" t="s">
        <v>776</v>
      </c>
      <c r="F158" s="312" t="s">
        <v>478</v>
      </c>
      <c r="G158" s="312" t="s">
        <v>544</v>
      </c>
      <c r="H158" s="312" t="s">
        <v>5454</v>
      </c>
      <c r="I158" s="313">
        <v>2.86165</v>
      </c>
      <c r="J158" s="313"/>
      <c r="K158" s="313">
        <v>2.86165</v>
      </c>
      <c r="L158" s="227"/>
      <c r="M158" s="227"/>
      <c r="N158" s="226"/>
    </row>
    <row r="159" spans="2:14" ht="15" x14ac:dyDescent="0.25">
      <c r="B159" s="310" t="s">
        <v>13414</v>
      </c>
      <c r="C159" s="310" t="s">
        <v>746</v>
      </c>
      <c r="D159" s="310" t="s">
        <v>3773</v>
      </c>
      <c r="E159" s="310" t="s">
        <v>777</v>
      </c>
      <c r="F159" s="310" t="s">
        <v>478</v>
      </c>
      <c r="G159" s="310" t="s">
        <v>544</v>
      </c>
      <c r="H159" s="310" t="s">
        <v>5454</v>
      </c>
      <c r="I159" s="311">
        <v>4</v>
      </c>
      <c r="J159" s="311"/>
      <c r="K159" s="311">
        <v>4</v>
      </c>
      <c r="L159" s="225"/>
      <c r="M159" s="225"/>
      <c r="N159" s="224"/>
    </row>
    <row r="160" spans="2:14" ht="15" x14ac:dyDescent="0.25">
      <c r="B160" s="312" t="s">
        <v>13415</v>
      </c>
      <c r="C160" s="312" t="s">
        <v>746</v>
      </c>
      <c r="D160" s="312" t="s">
        <v>3773</v>
      </c>
      <c r="E160" s="312" t="s">
        <v>778</v>
      </c>
      <c r="F160" s="312" t="s">
        <v>478</v>
      </c>
      <c r="G160" s="312" t="s">
        <v>544</v>
      </c>
      <c r="H160" s="312" t="s">
        <v>5454</v>
      </c>
      <c r="I160" s="313">
        <v>3.79121</v>
      </c>
      <c r="J160" s="313"/>
      <c r="K160" s="313">
        <v>3.79121</v>
      </c>
      <c r="L160" s="227"/>
      <c r="M160" s="227"/>
      <c r="N160" s="226"/>
    </row>
    <row r="161" spans="2:14" ht="15" x14ac:dyDescent="0.25">
      <c r="B161" s="310" t="s">
        <v>13415</v>
      </c>
      <c r="C161" s="310" t="s">
        <v>746</v>
      </c>
      <c r="D161" s="310" t="s">
        <v>3773</v>
      </c>
      <c r="E161" s="310" t="s">
        <v>778</v>
      </c>
      <c r="F161" s="310" t="s">
        <v>478</v>
      </c>
      <c r="G161" s="310" t="s">
        <v>544</v>
      </c>
      <c r="H161" s="310" t="s">
        <v>5428</v>
      </c>
      <c r="I161" s="311">
        <v>0.11957</v>
      </c>
      <c r="J161" s="311"/>
      <c r="K161" s="311">
        <v>0.11957</v>
      </c>
      <c r="L161" s="227"/>
      <c r="M161" s="227"/>
      <c r="N161" s="226"/>
    </row>
    <row r="162" spans="2:14" ht="15" x14ac:dyDescent="0.25">
      <c r="B162" s="310" t="s">
        <v>13416</v>
      </c>
      <c r="C162" s="310" t="s">
        <v>746</v>
      </c>
      <c r="D162" s="310" t="s">
        <v>3773</v>
      </c>
      <c r="E162" s="310" t="s">
        <v>397</v>
      </c>
      <c r="F162" s="310" t="s">
        <v>478</v>
      </c>
      <c r="G162" s="310" t="s">
        <v>544</v>
      </c>
      <c r="H162" s="310" t="s">
        <v>5454</v>
      </c>
      <c r="I162" s="311">
        <v>504</v>
      </c>
      <c r="J162" s="311"/>
      <c r="K162" s="311">
        <v>504</v>
      </c>
      <c r="L162" s="225"/>
      <c r="M162" s="225"/>
      <c r="N162" s="224"/>
    </row>
    <row r="163" spans="2:14" ht="15" x14ac:dyDescent="0.25">
      <c r="B163" s="312" t="s">
        <v>13416</v>
      </c>
      <c r="C163" s="312" t="s">
        <v>746</v>
      </c>
      <c r="D163" s="312" t="s">
        <v>3773</v>
      </c>
      <c r="E163" s="312" t="s">
        <v>397</v>
      </c>
      <c r="F163" s="312" t="s">
        <v>478</v>
      </c>
      <c r="G163" s="312" t="s">
        <v>544</v>
      </c>
      <c r="H163" s="312" t="s">
        <v>6574</v>
      </c>
      <c r="I163" s="313">
        <v>334.25817000000001</v>
      </c>
      <c r="J163" s="313"/>
      <c r="K163" s="313">
        <v>334.25817000000001</v>
      </c>
      <c r="L163" s="227"/>
      <c r="M163" s="227"/>
      <c r="N163" s="226"/>
    </row>
    <row r="164" spans="2:14" ht="15" x14ac:dyDescent="0.25">
      <c r="B164" s="312" t="s">
        <v>13417</v>
      </c>
      <c r="C164" s="312" t="s">
        <v>746</v>
      </c>
      <c r="D164" s="312" t="s">
        <v>3773</v>
      </c>
      <c r="E164" s="312" t="s">
        <v>779</v>
      </c>
      <c r="F164" s="312" t="s">
        <v>478</v>
      </c>
      <c r="G164" s="312" t="s">
        <v>544</v>
      </c>
      <c r="H164" s="312" t="s">
        <v>5454</v>
      </c>
      <c r="I164" s="313">
        <v>1000</v>
      </c>
      <c r="J164" s="313"/>
      <c r="K164" s="313">
        <v>1000</v>
      </c>
      <c r="L164" s="225"/>
      <c r="M164" s="225"/>
      <c r="N164" s="224"/>
    </row>
    <row r="165" spans="2:14" ht="15" x14ac:dyDescent="0.25">
      <c r="B165" s="310" t="s">
        <v>13417</v>
      </c>
      <c r="C165" s="310" t="s">
        <v>746</v>
      </c>
      <c r="D165" s="310" t="s">
        <v>3773</v>
      </c>
      <c r="E165" s="310" t="s">
        <v>779</v>
      </c>
      <c r="F165" s="310" t="s">
        <v>478</v>
      </c>
      <c r="G165" s="310" t="s">
        <v>544</v>
      </c>
      <c r="H165" s="310" t="s">
        <v>5428</v>
      </c>
      <c r="I165" s="311">
        <v>5.34</v>
      </c>
      <c r="J165" s="311"/>
      <c r="K165" s="311">
        <v>5.34</v>
      </c>
      <c r="L165" s="227"/>
      <c r="M165" s="227"/>
      <c r="N165" s="226"/>
    </row>
    <row r="166" spans="2:14" ht="15" x14ac:dyDescent="0.25">
      <c r="B166" s="312" t="s">
        <v>13418</v>
      </c>
      <c r="C166" s="312" t="s">
        <v>746</v>
      </c>
      <c r="D166" s="312" t="s">
        <v>3773</v>
      </c>
      <c r="E166" s="312" t="s">
        <v>396</v>
      </c>
      <c r="F166" s="312" t="s">
        <v>478</v>
      </c>
      <c r="G166" s="312" t="s">
        <v>544</v>
      </c>
      <c r="H166" s="312" t="s">
        <v>5454</v>
      </c>
      <c r="I166" s="313">
        <v>1.5503800000000001</v>
      </c>
      <c r="J166" s="313"/>
      <c r="K166" s="313">
        <v>1.5503800000000001</v>
      </c>
      <c r="L166" s="225"/>
      <c r="M166" s="225"/>
      <c r="N166" s="224"/>
    </row>
    <row r="167" spans="2:14" ht="15" x14ac:dyDescent="0.25">
      <c r="B167" s="312" t="s">
        <v>13419</v>
      </c>
      <c r="C167" s="312" t="s">
        <v>746</v>
      </c>
      <c r="D167" s="312" t="s">
        <v>3773</v>
      </c>
      <c r="E167" s="312" t="s">
        <v>395</v>
      </c>
      <c r="F167" s="312" t="s">
        <v>478</v>
      </c>
      <c r="G167" s="312" t="s">
        <v>544</v>
      </c>
      <c r="H167" s="312" t="s">
        <v>5454</v>
      </c>
      <c r="I167" s="313">
        <v>12.72411</v>
      </c>
      <c r="J167" s="313"/>
      <c r="K167" s="313">
        <v>12.72411</v>
      </c>
      <c r="L167" s="227"/>
      <c r="M167" s="227"/>
      <c r="N167" s="226"/>
    </row>
    <row r="168" spans="2:14" ht="15" x14ac:dyDescent="0.25">
      <c r="B168" s="310" t="s">
        <v>13419</v>
      </c>
      <c r="C168" s="310" t="s">
        <v>746</v>
      </c>
      <c r="D168" s="310" t="s">
        <v>3773</v>
      </c>
      <c r="E168" s="310" t="s">
        <v>395</v>
      </c>
      <c r="F168" s="310" t="s">
        <v>478</v>
      </c>
      <c r="G168" s="310" t="s">
        <v>544</v>
      </c>
      <c r="H168" s="310" t="s">
        <v>5428</v>
      </c>
      <c r="I168" s="311">
        <v>0.17032</v>
      </c>
      <c r="J168" s="311"/>
      <c r="K168" s="311">
        <v>0.17032</v>
      </c>
      <c r="L168" s="225"/>
      <c r="M168" s="225"/>
      <c r="N168" s="224"/>
    </row>
    <row r="169" spans="2:14" ht="15" x14ac:dyDescent="0.25">
      <c r="B169" s="312" t="s">
        <v>13420</v>
      </c>
      <c r="C169" s="312" t="s">
        <v>746</v>
      </c>
      <c r="D169" s="312" t="s">
        <v>3773</v>
      </c>
      <c r="E169" s="312" t="s">
        <v>1751</v>
      </c>
      <c r="F169" s="312" t="s">
        <v>478</v>
      </c>
      <c r="G169" s="312" t="s">
        <v>544</v>
      </c>
      <c r="H169" s="312" t="s">
        <v>5454</v>
      </c>
      <c r="I169" s="313">
        <v>6.5547700000000004</v>
      </c>
      <c r="J169" s="313"/>
      <c r="K169" s="313">
        <v>6.5547700000000004</v>
      </c>
      <c r="L169" s="225"/>
      <c r="M169" s="225"/>
      <c r="N169" s="224"/>
    </row>
    <row r="170" spans="2:14" ht="15" x14ac:dyDescent="0.25">
      <c r="B170" s="312" t="s">
        <v>13421</v>
      </c>
      <c r="C170" s="312" t="s">
        <v>746</v>
      </c>
      <c r="D170" s="312" t="s">
        <v>3774</v>
      </c>
      <c r="E170" s="312" t="s">
        <v>404</v>
      </c>
      <c r="F170" s="312" t="s">
        <v>478</v>
      </c>
      <c r="G170" s="312" t="s">
        <v>544</v>
      </c>
      <c r="H170" s="312" t="s">
        <v>5454</v>
      </c>
      <c r="I170" s="313">
        <v>42</v>
      </c>
      <c r="J170" s="313"/>
      <c r="K170" s="313">
        <v>42</v>
      </c>
      <c r="L170" s="227"/>
      <c r="M170" s="227"/>
      <c r="N170" s="226"/>
    </row>
    <row r="171" spans="2:14" ht="15" x14ac:dyDescent="0.25">
      <c r="B171" s="310" t="s">
        <v>13421</v>
      </c>
      <c r="C171" s="310" t="s">
        <v>746</v>
      </c>
      <c r="D171" s="310" t="s">
        <v>3774</v>
      </c>
      <c r="E171" s="310" t="s">
        <v>404</v>
      </c>
      <c r="F171" s="310" t="s">
        <v>478</v>
      </c>
      <c r="G171" s="310" t="s">
        <v>544</v>
      </c>
      <c r="H171" s="310" t="s">
        <v>5428</v>
      </c>
      <c r="I171" s="311">
        <v>167.28694999999999</v>
      </c>
      <c r="J171" s="311"/>
      <c r="K171" s="311">
        <v>167.28694999999999</v>
      </c>
      <c r="L171" s="225"/>
      <c r="M171" s="225"/>
      <c r="N171" s="224"/>
    </row>
    <row r="172" spans="2:14" ht="15" x14ac:dyDescent="0.25">
      <c r="B172" s="312" t="s">
        <v>13422</v>
      </c>
      <c r="C172" s="312" t="s">
        <v>746</v>
      </c>
      <c r="D172" s="312" t="s">
        <v>3774</v>
      </c>
      <c r="E172" s="312" t="s">
        <v>780</v>
      </c>
      <c r="F172" s="312" t="s">
        <v>478</v>
      </c>
      <c r="G172" s="312" t="s">
        <v>544</v>
      </c>
      <c r="H172" s="312" t="s">
        <v>5454</v>
      </c>
      <c r="I172" s="313">
        <v>99.43</v>
      </c>
      <c r="J172" s="313"/>
      <c r="K172" s="313">
        <v>99.43</v>
      </c>
      <c r="L172" s="227"/>
      <c r="M172" s="227"/>
      <c r="N172" s="226"/>
    </row>
    <row r="173" spans="2:14" ht="15" x14ac:dyDescent="0.25">
      <c r="B173" s="312" t="s">
        <v>13422</v>
      </c>
      <c r="C173" s="312" t="s">
        <v>746</v>
      </c>
      <c r="D173" s="312" t="s">
        <v>3774</v>
      </c>
      <c r="E173" s="312" t="s">
        <v>780</v>
      </c>
      <c r="F173" s="312" t="s">
        <v>478</v>
      </c>
      <c r="G173" s="312" t="s">
        <v>544</v>
      </c>
      <c r="H173" s="312" t="s">
        <v>5428</v>
      </c>
      <c r="I173" s="313">
        <v>6.907</v>
      </c>
      <c r="J173" s="313"/>
      <c r="K173" s="313">
        <v>6.907</v>
      </c>
      <c r="L173" s="225"/>
      <c r="M173" s="225"/>
      <c r="N173" s="224"/>
    </row>
    <row r="174" spans="2:14" ht="15" x14ac:dyDescent="0.25">
      <c r="B174" s="312" t="s">
        <v>13423</v>
      </c>
      <c r="C174" s="312" t="s">
        <v>746</v>
      </c>
      <c r="D174" s="312" t="s">
        <v>3774</v>
      </c>
      <c r="E174" s="312" t="s">
        <v>400</v>
      </c>
      <c r="F174" s="312" t="s">
        <v>478</v>
      </c>
      <c r="G174" s="312" t="s">
        <v>544</v>
      </c>
      <c r="H174" s="312" t="s">
        <v>5428</v>
      </c>
      <c r="I174" s="313">
        <v>19.840509999999998</v>
      </c>
      <c r="J174" s="313"/>
      <c r="K174" s="313">
        <v>19.840509999999998</v>
      </c>
      <c r="L174" s="225"/>
      <c r="M174" s="225"/>
      <c r="N174" s="224"/>
    </row>
    <row r="175" spans="2:14" ht="15" x14ac:dyDescent="0.25">
      <c r="B175" s="312" t="s">
        <v>13424</v>
      </c>
      <c r="C175" s="312" t="s">
        <v>746</v>
      </c>
      <c r="D175" s="312" t="s">
        <v>3774</v>
      </c>
      <c r="E175" s="312" t="s">
        <v>781</v>
      </c>
      <c r="F175" s="312" t="s">
        <v>478</v>
      </c>
      <c r="G175" s="312" t="s">
        <v>544</v>
      </c>
      <c r="H175" s="312" t="s">
        <v>5454</v>
      </c>
      <c r="I175" s="313">
        <v>200</v>
      </c>
      <c r="J175" s="313"/>
      <c r="K175" s="313">
        <v>200</v>
      </c>
      <c r="L175" s="227"/>
      <c r="M175" s="227"/>
      <c r="N175" s="226"/>
    </row>
    <row r="176" spans="2:14" ht="15" x14ac:dyDescent="0.25">
      <c r="B176" s="310" t="s">
        <v>13424</v>
      </c>
      <c r="C176" s="310" t="s">
        <v>746</v>
      </c>
      <c r="D176" s="310" t="s">
        <v>3774</v>
      </c>
      <c r="E176" s="310" t="s">
        <v>781</v>
      </c>
      <c r="F176" s="310" t="s">
        <v>478</v>
      </c>
      <c r="G176" s="310" t="s">
        <v>544</v>
      </c>
      <c r="H176" s="310" t="s">
        <v>5428</v>
      </c>
      <c r="I176" s="311">
        <v>235.446</v>
      </c>
      <c r="J176" s="311"/>
      <c r="K176" s="311">
        <v>235.446</v>
      </c>
      <c r="L176" s="225"/>
      <c r="M176" s="225"/>
      <c r="N176" s="224"/>
    </row>
    <row r="177" spans="2:14" ht="15" x14ac:dyDescent="0.25">
      <c r="B177" s="310" t="s">
        <v>13425</v>
      </c>
      <c r="C177" s="310" t="s">
        <v>746</v>
      </c>
      <c r="D177" s="310" t="s">
        <v>3774</v>
      </c>
      <c r="E177" s="310" t="s">
        <v>392</v>
      </c>
      <c r="F177" s="310" t="s">
        <v>478</v>
      </c>
      <c r="G177" s="310" t="s">
        <v>544</v>
      </c>
      <c r="H177" s="310" t="s">
        <v>5428</v>
      </c>
      <c r="I177" s="311">
        <v>43.631</v>
      </c>
      <c r="J177" s="311"/>
      <c r="K177" s="311">
        <v>43.631</v>
      </c>
      <c r="L177" s="227"/>
      <c r="M177" s="227"/>
      <c r="N177" s="226"/>
    </row>
    <row r="178" spans="2:14" ht="15" x14ac:dyDescent="0.25">
      <c r="B178" s="310" t="s">
        <v>13426</v>
      </c>
      <c r="C178" s="310" t="s">
        <v>746</v>
      </c>
      <c r="D178" s="310" t="s">
        <v>3774</v>
      </c>
      <c r="E178" s="310" t="s">
        <v>782</v>
      </c>
      <c r="F178" s="310" t="s">
        <v>478</v>
      </c>
      <c r="G178" s="310" t="s">
        <v>544</v>
      </c>
      <c r="H178" s="310" t="s">
        <v>5454</v>
      </c>
      <c r="I178" s="311">
        <v>100.00449999999999</v>
      </c>
      <c r="J178" s="311"/>
      <c r="K178" s="311">
        <v>100.00449999999999</v>
      </c>
      <c r="L178" s="225"/>
      <c r="M178" s="225"/>
      <c r="N178" s="224"/>
    </row>
    <row r="179" spans="2:14" ht="15" x14ac:dyDescent="0.25">
      <c r="B179" s="312" t="s">
        <v>13426</v>
      </c>
      <c r="C179" s="312" t="s">
        <v>746</v>
      </c>
      <c r="D179" s="312" t="s">
        <v>3774</v>
      </c>
      <c r="E179" s="312" t="s">
        <v>782</v>
      </c>
      <c r="F179" s="312" t="s">
        <v>478</v>
      </c>
      <c r="G179" s="312" t="s">
        <v>544</v>
      </c>
      <c r="H179" s="312" t="s">
        <v>5428</v>
      </c>
      <c r="I179" s="313">
        <v>4.3028899999999997</v>
      </c>
      <c r="J179" s="313"/>
      <c r="K179" s="313">
        <v>4.3028899999999997</v>
      </c>
      <c r="L179" s="227"/>
      <c r="M179" s="227"/>
      <c r="N179" s="226"/>
    </row>
    <row r="180" spans="2:14" ht="15" x14ac:dyDescent="0.25">
      <c r="B180" s="310" t="s">
        <v>13427</v>
      </c>
      <c r="C180" s="310" t="s">
        <v>746</v>
      </c>
      <c r="D180" s="310" t="s">
        <v>3775</v>
      </c>
      <c r="E180" s="310" t="s">
        <v>391</v>
      </c>
      <c r="F180" s="310" t="s">
        <v>478</v>
      </c>
      <c r="G180" s="310" t="s">
        <v>544</v>
      </c>
      <c r="H180" s="310" t="s">
        <v>5454</v>
      </c>
      <c r="I180" s="311">
        <v>60759.709499999997</v>
      </c>
      <c r="J180" s="311"/>
      <c r="K180" s="311">
        <v>60759.709499999997</v>
      </c>
      <c r="L180" s="225"/>
      <c r="M180" s="225"/>
      <c r="N180" s="224"/>
    </row>
    <row r="181" spans="2:14" ht="15" x14ac:dyDescent="0.25">
      <c r="B181" s="310" t="s">
        <v>13427</v>
      </c>
      <c r="C181" s="310" t="s">
        <v>746</v>
      </c>
      <c r="D181" s="310" t="s">
        <v>3775</v>
      </c>
      <c r="E181" s="310" t="s">
        <v>391</v>
      </c>
      <c r="F181" s="310" t="s">
        <v>478</v>
      </c>
      <c r="G181" s="310" t="s">
        <v>544</v>
      </c>
      <c r="H181" s="310" t="s">
        <v>5428</v>
      </c>
      <c r="I181" s="311">
        <v>48</v>
      </c>
      <c r="J181" s="311"/>
      <c r="K181" s="311">
        <v>48</v>
      </c>
      <c r="L181" s="225"/>
      <c r="M181" s="225"/>
      <c r="N181" s="224"/>
    </row>
    <row r="182" spans="2:14" ht="15" x14ac:dyDescent="0.25">
      <c r="B182" s="310" t="s">
        <v>13428</v>
      </c>
      <c r="C182" s="310" t="s">
        <v>746</v>
      </c>
      <c r="D182" s="310" t="s">
        <v>3776</v>
      </c>
      <c r="E182" s="310" t="s">
        <v>387</v>
      </c>
      <c r="F182" s="310" t="s">
        <v>478</v>
      </c>
      <c r="G182" s="310" t="s">
        <v>544</v>
      </c>
      <c r="H182" s="310" t="s">
        <v>5454</v>
      </c>
      <c r="I182" s="311">
        <v>46.95</v>
      </c>
      <c r="J182" s="311"/>
      <c r="K182" s="311">
        <v>46.95</v>
      </c>
      <c r="L182" s="225"/>
      <c r="M182" s="225"/>
      <c r="N182" s="224"/>
    </row>
    <row r="183" spans="2:14" ht="15" x14ac:dyDescent="0.25">
      <c r="B183" s="312" t="s">
        <v>13429</v>
      </c>
      <c r="C183" s="312" t="s">
        <v>746</v>
      </c>
      <c r="D183" s="312" t="s">
        <v>3776</v>
      </c>
      <c r="E183" s="312" t="s">
        <v>388</v>
      </c>
      <c r="F183" s="312" t="s">
        <v>478</v>
      </c>
      <c r="G183" s="312" t="s">
        <v>544</v>
      </c>
      <c r="H183" s="312" t="s">
        <v>5454</v>
      </c>
      <c r="I183" s="313">
        <v>11225.45</v>
      </c>
      <c r="J183" s="313"/>
      <c r="K183" s="313">
        <v>11225.45</v>
      </c>
      <c r="L183" s="227"/>
      <c r="M183" s="227"/>
      <c r="N183" s="226"/>
    </row>
    <row r="184" spans="2:14" ht="15" x14ac:dyDescent="0.25">
      <c r="B184" s="312" t="s">
        <v>13429</v>
      </c>
      <c r="C184" s="312" t="s">
        <v>746</v>
      </c>
      <c r="D184" s="312" t="s">
        <v>3776</v>
      </c>
      <c r="E184" s="312" t="s">
        <v>388</v>
      </c>
      <c r="F184" s="312" t="s">
        <v>478</v>
      </c>
      <c r="G184" s="312" t="s">
        <v>544</v>
      </c>
      <c r="H184" s="312" t="s">
        <v>5428</v>
      </c>
      <c r="I184" s="313">
        <v>389.39075000000003</v>
      </c>
      <c r="J184" s="313"/>
      <c r="K184" s="313">
        <v>389.39075000000003</v>
      </c>
      <c r="L184" s="225"/>
      <c r="M184" s="225"/>
      <c r="N184" s="224"/>
    </row>
    <row r="185" spans="2:14" ht="15" x14ac:dyDescent="0.25">
      <c r="B185" s="310" t="s">
        <v>13430</v>
      </c>
      <c r="C185" s="310" t="s">
        <v>746</v>
      </c>
      <c r="D185" s="310" t="s">
        <v>3776</v>
      </c>
      <c r="E185" s="310" t="s">
        <v>389</v>
      </c>
      <c r="F185" s="310" t="s">
        <v>478</v>
      </c>
      <c r="G185" s="310" t="s">
        <v>544</v>
      </c>
      <c r="H185" s="310" t="s">
        <v>5454</v>
      </c>
      <c r="I185" s="311">
        <v>1737.4</v>
      </c>
      <c r="J185" s="311"/>
      <c r="K185" s="311">
        <v>1737.4</v>
      </c>
      <c r="L185" s="225"/>
      <c r="M185" s="225"/>
      <c r="N185" s="224"/>
    </row>
    <row r="186" spans="2:14" ht="15" x14ac:dyDescent="0.25">
      <c r="B186" s="312" t="s">
        <v>13430</v>
      </c>
      <c r="C186" s="312" t="s">
        <v>746</v>
      </c>
      <c r="D186" s="312" t="s">
        <v>3776</v>
      </c>
      <c r="E186" s="312" t="s">
        <v>389</v>
      </c>
      <c r="F186" s="312" t="s">
        <v>478</v>
      </c>
      <c r="G186" s="312" t="s">
        <v>544</v>
      </c>
      <c r="H186" s="312" t="s">
        <v>6574</v>
      </c>
      <c r="I186" s="313">
        <v>2.30009</v>
      </c>
      <c r="J186" s="313"/>
      <c r="K186" s="313">
        <v>2.30009</v>
      </c>
      <c r="L186" s="227"/>
      <c r="M186" s="227"/>
      <c r="N186" s="226"/>
    </row>
    <row r="187" spans="2:14" ht="15" x14ac:dyDescent="0.25">
      <c r="B187" s="310" t="s">
        <v>13431</v>
      </c>
      <c r="C187" s="310" t="s">
        <v>746</v>
      </c>
      <c r="D187" s="310" t="s">
        <v>3776</v>
      </c>
      <c r="E187" s="310" t="s">
        <v>390</v>
      </c>
      <c r="F187" s="310" t="s">
        <v>478</v>
      </c>
      <c r="G187" s="310" t="s">
        <v>544</v>
      </c>
      <c r="H187" s="310" t="s">
        <v>5454</v>
      </c>
      <c r="I187" s="311">
        <v>287.2</v>
      </c>
      <c r="J187" s="311"/>
      <c r="K187" s="311">
        <v>287.2</v>
      </c>
      <c r="L187" s="225"/>
      <c r="M187" s="225"/>
      <c r="N187" s="224"/>
    </row>
    <row r="188" spans="2:14" ht="15" x14ac:dyDescent="0.25">
      <c r="B188" s="310" t="s">
        <v>13431</v>
      </c>
      <c r="C188" s="310" t="s">
        <v>746</v>
      </c>
      <c r="D188" s="310" t="s">
        <v>3776</v>
      </c>
      <c r="E188" s="310" t="s">
        <v>390</v>
      </c>
      <c r="F188" s="310" t="s">
        <v>478</v>
      </c>
      <c r="G188" s="310" t="s">
        <v>544</v>
      </c>
      <c r="H188" s="310" t="s">
        <v>5428</v>
      </c>
      <c r="I188" s="311">
        <v>13.93</v>
      </c>
      <c r="J188" s="311"/>
      <c r="K188" s="311">
        <v>13.93</v>
      </c>
      <c r="L188" s="227"/>
      <c r="M188" s="227"/>
      <c r="N188" s="226"/>
    </row>
    <row r="189" spans="2:14" ht="15" x14ac:dyDescent="0.25">
      <c r="B189" s="312" t="s">
        <v>13432</v>
      </c>
      <c r="C189" s="312" t="s">
        <v>746</v>
      </c>
      <c r="D189" s="312" t="s">
        <v>3776</v>
      </c>
      <c r="E189" s="312" t="s">
        <v>783</v>
      </c>
      <c r="F189" s="312" t="s">
        <v>478</v>
      </c>
      <c r="G189" s="312" t="s">
        <v>544</v>
      </c>
      <c r="H189" s="312" t="s">
        <v>5454</v>
      </c>
      <c r="I189" s="313">
        <v>95.979900000000001</v>
      </c>
      <c r="J189" s="313"/>
      <c r="K189" s="313">
        <v>95.979900000000001</v>
      </c>
      <c r="L189" s="225"/>
      <c r="M189" s="225"/>
      <c r="N189" s="224"/>
    </row>
    <row r="190" spans="2:14" ht="15" x14ac:dyDescent="0.25">
      <c r="B190" s="310" t="s">
        <v>13432</v>
      </c>
      <c r="C190" s="310" t="s">
        <v>746</v>
      </c>
      <c r="D190" s="310" t="s">
        <v>3776</v>
      </c>
      <c r="E190" s="310" t="s">
        <v>783</v>
      </c>
      <c r="F190" s="310" t="s">
        <v>478</v>
      </c>
      <c r="G190" s="310" t="s">
        <v>544</v>
      </c>
      <c r="H190" s="310" t="s">
        <v>6574</v>
      </c>
      <c r="I190" s="311">
        <v>54.100160000000002</v>
      </c>
      <c r="J190" s="311"/>
      <c r="K190" s="311">
        <v>50.500160000000001</v>
      </c>
      <c r="L190" s="225"/>
      <c r="M190" s="225"/>
      <c r="N190" s="224"/>
    </row>
    <row r="191" spans="2:14" ht="15" x14ac:dyDescent="0.25">
      <c r="B191" s="310" t="s">
        <v>13433</v>
      </c>
      <c r="C191" s="310" t="s">
        <v>746</v>
      </c>
      <c r="D191" s="310" t="s">
        <v>3776</v>
      </c>
      <c r="E191" s="310" t="s">
        <v>785</v>
      </c>
      <c r="F191" s="310" t="s">
        <v>478</v>
      </c>
      <c r="G191" s="310" t="s">
        <v>544</v>
      </c>
      <c r="H191" s="310" t="s">
        <v>5428</v>
      </c>
      <c r="I191" s="311">
        <v>4.0000000000000003E-5</v>
      </c>
      <c r="J191" s="311"/>
      <c r="K191" s="311">
        <v>4.0000000000000003E-5</v>
      </c>
      <c r="L191" s="227"/>
      <c r="M191" s="227"/>
      <c r="N191" s="226"/>
    </row>
    <row r="192" spans="2:14" ht="15" x14ac:dyDescent="0.25">
      <c r="B192" s="312" t="s">
        <v>13434</v>
      </c>
      <c r="C192" s="312" t="s">
        <v>746</v>
      </c>
      <c r="D192" s="312" t="s">
        <v>3777</v>
      </c>
      <c r="E192" s="312" t="s">
        <v>786</v>
      </c>
      <c r="F192" s="312" t="s">
        <v>478</v>
      </c>
      <c r="G192" s="312" t="s">
        <v>544</v>
      </c>
      <c r="H192" s="312" t="s">
        <v>5454</v>
      </c>
      <c r="I192" s="313">
        <v>254.15299999999999</v>
      </c>
      <c r="J192" s="313"/>
      <c r="K192" s="313">
        <v>254.15299999999999</v>
      </c>
      <c r="L192" s="227"/>
      <c r="M192" s="227"/>
      <c r="N192" s="226"/>
    </row>
    <row r="193" spans="2:14" ht="15" x14ac:dyDescent="0.25">
      <c r="B193" s="310" t="s">
        <v>13434</v>
      </c>
      <c r="C193" s="310" t="s">
        <v>746</v>
      </c>
      <c r="D193" s="310" t="s">
        <v>3777</v>
      </c>
      <c r="E193" s="310" t="s">
        <v>786</v>
      </c>
      <c r="F193" s="310" t="s">
        <v>478</v>
      </c>
      <c r="G193" s="310" t="s">
        <v>544</v>
      </c>
      <c r="H193" s="310" t="s">
        <v>5428</v>
      </c>
      <c r="I193" s="311">
        <v>79.924880000000002</v>
      </c>
      <c r="J193" s="311"/>
      <c r="K193" s="311">
        <v>79.924880000000002</v>
      </c>
      <c r="L193" s="225"/>
      <c r="M193" s="225"/>
      <c r="N193" s="224"/>
    </row>
    <row r="194" spans="2:14" ht="15" x14ac:dyDescent="0.25">
      <c r="B194" s="312" t="s">
        <v>13435</v>
      </c>
      <c r="C194" s="312" t="s">
        <v>746</v>
      </c>
      <c r="D194" s="312" t="s">
        <v>3777</v>
      </c>
      <c r="E194" s="312" t="s">
        <v>787</v>
      </c>
      <c r="F194" s="312" t="s">
        <v>478</v>
      </c>
      <c r="G194" s="312" t="s">
        <v>544</v>
      </c>
      <c r="H194" s="312" t="s">
        <v>5454</v>
      </c>
      <c r="I194" s="313">
        <v>2000.54</v>
      </c>
      <c r="J194" s="313"/>
      <c r="K194" s="313">
        <v>2000.54</v>
      </c>
      <c r="L194" s="225"/>
      <c r="M194" s="225"/>
      <c r="N194" s="224"/>
    </row>
    <row r="195" spans="2:14" ht="15" x14ac:dyDescent="0.25">
      <c r="B195" s="312" t="s">
        <v>13435</v>
      </c>
      <c r="C195" s="312" t="s">
        <v>746</v>
      </c>
      <c r="D195" s="312" t="s">
        <v>3777</v>
      </c>
      <c r="E195" s="312" t="s">
        <v>787</v>
      </c>
      <c r="F195" s="312" t="s">
        <v>478</v>
      </c>
      <c r="G195" s="312" t="s">
        <v>544</v>
      </c>
      <c r="H195" s="312" t="s">
        <v>5428</v>
      </c>
      <c r="I195" s="313">
        <v>282.95452999999998</v>
      </c>
      <c r="J195" s="313"/>
      <c r="K195" s="313">
        <v>282.95452999999998</v>
      </c>
      <c r="L195" s="227"/>
      <c r="M195" s="227"/>
      <c r="N195" s="226"/>
    </row>
    <row r="196" spans="2:14" ht="15" x14ac:dyDescent="0.25">
      <c r="B196" s="310" t="s">
        <v>13435</v>
      </c>
      <c r="C196" s="310" t="s">
        <v>746</v>
      </c>
      <c r="D196" s="310" t="s">
        <v>3777</v>
      </c>
      <c r="E196" s="310" t="s">
        <v>787</v>
      </c>
      <c r="F196" s="310" t="s">
        <v>478</v>
      </c>
      <c r="G196" s="310" t="s">
        <v>544</v>
      </c>
      <c r="H196" s="310" t="s">
        <v>6573</v>
      </c>
      <c r="I196" s="311">
        <v>1500.71</v>
      </c>
      <c r="J196" s="311"/>
      <c r="K196" s="311">
        <v>1500.71</v>
      </c>
      <c r="L196" s="225"/>
      <c r="M196" s="225"/>
      <c r="N196" s="224"/>
    </row>
    <row r="197" spans="2:14" ht="15" x14ac:dyDescent="0.25">
      <c r="B197" s="312" t="s">
        <v>13436</v>
      </c>
      <c r="C197" s="312" t="s">
        <v>746</v>
      </c>
      <c r="D197" s="312" t="s">
        <v>3778</v>
      </c>
      <c r="E197" s="312" t="s">
        <v>788</v>
      </c>
      <c r="F197" s="312" t="s">
        <v>478</v>
      </c>
      <c r="G197" s="312" t="s">
        <v>544</v>
      </c>
      <c r="H197" s="312" t="s">
        <v>5454</v>
      </c>
      <c r="I197" s="313">
        <v>31122.403399999999</v>
      </c>
      <c r="J197" s="313"/>
      <c r="K197" s="313">
        <v>21785.473760000001</v>
      </c>
      <c r="L197" s="227"/>
      <c r="M197" s="227"/>
      <c r="N197" s="226"/>
    </row>
    <row r="198" spans="2:14" ht="15" x14ac:dyDescent="0.25">
      <c r="B198" s="312" t="s">
        <v>13437</v>
      </c>
      <c r="C198" s="312" t="s">
        <v>746</v>
      </c>
      <c r="D198" s="312" t="s">
        <v>3779</v>
      </c>
      <c r="E198" s="312" t="s">
        <v>789</v>
      </c>
      <c r="F198" s="312" t="s">
        <v>478</v>
      </c>
      <c r="G198" s="312" t="s">
        <v>544</v>
      </c>
      <c r="H198" s="312" t="s">
        <v>5454</v>
      </c>
      <c r="I198" s="313">
        <v>426.61</v>
      </c>
      <c r="J198" s="313"/>
      <c r="K198" s="313">
        <v>426.61</v>
      </c>
      <c r="L198" s="225"/>
      <c r="M198" s="225"/>
      <c r="N198" s="224"/>
    </row>
    <row r="199" spans="2:14" ht="15" x14ac:dyDescent="0.25">
      <c r="B199" s="312" t="s">
        <v>13437</v>
      </c>
      <c r="C199" s="312" t="s">
        <v>746</v>
      </c>
      <c r="D199" s="312" t="s">
        <v>3779</v>
      </c>
      <c r="E199" s="312" t="s">
        <v>789</v>
      </c>
      <c r="F199" s="312" t="s">
        <v>478</v>
      </c>
      <c r="G199" s="312" t="s">
        <v>544</v>
      </c>
      <c r="H199" s="312" t="s">
        <v>5428</v>
      </c>
      <c r="I199" s="313">
        <v>557.54</v>
      </c>
      <c r="J199" s="313"/>
      <c r="K199" s="313">
        <v>557.54</v>
      </c>
      <c r="L199" s="225"/>
      <c r="M199" s="225"/>
      <c r="N199" s="224"/>
    </row>
    <row r="200" spans="2:14" ht="15" x14ac:dyDescent="0.25">
      <c r="B200" s="310" t="s">
        <v>13437</v>
      </c>
      <c r="C200" s="310" t="s">
        <v>746</v>
      </c>
      <c r="D200" s="310" t="s">
        <v>3779</v>
      </c>
      <c r="E200" s="310" t="s">
        <v>789</v>
      </c>
      <c r="F200" s="310" t="s">
        <v>478</v>
      </c>
      <c r="G200" s="310" t="s">
        <v>544</v>
      </c>
      <c r="H200" s="310" t="s">
        <v>6573</v>
      </c>
      <c r="I200" s="311">
        <v>130</v>
      </c>
      <c r="J200" s="311"/>
      <c r="K200" s="311">
        <v>130</v>
      </c>
      <c r="L200" s="227"/>
      <c r="M200" s="227"/>
      <c r="N200" s="226"/>
    </row>
    <row r="201" spans="2:14" ht="15" x14ac:dyDescent="0.25">
      <c r="B201" s="310" t="s">
        <v>13438</v>
      </c>
      <c r="C201" s="310" t="s">
        <v>746</v>
      </c>
      <c r="D201" s="310" t="s">
        <v>3780</v>
      </c>
      <c r="E201" s="310" t="s">
        <v>791</v>
      </c>
      <c r="F201" s="310" t="s">
        <v>478</v>
      </c>
      <c r="G201" s="310" t="s">
        <v>544</v>
      </c>
      <c r="H201" s="310" t="s">
        <v>5454</v>
      </c>
      <c r="I201" s="311">
        <v>0.09</v>
      </c>
      <c r="J201" s="311"/>
      <c r="K201" s="311">
        <v>0.09</v>
      </c>
      <c r="L201" s="227"/>
      <c r="M201" s="227"/>
      <c r="N201" s="226"/>
    </row>
    <row r="202" spans="2:14" ht="15" x14ac:dyDescent="0.25">
      <c r="B202" s="310" t="s">
        <v>13438</v>
      </c>
      <c r="C202" s="310" t="s">
        <v>746</v>
      </c>
      <c r="D202" s="310" t="s">
        <v>3780</v>
      </c>
      <c r="E202" s="310" t="s">
        <v>791</v>
      </c>
      <c r="F202" s="310" t="s">
        <v>478</v>
      </c>
      <c r="G202" s="310" t="s">
        <v>544</v>
      </c>
      <c r="H202" s="310" t="s">
        <v>5428</v>
      </c>
      <c r="I202" s="311">
        <v>46.68</v>
      </c>
      <c r="J202" s="311"/>
      <c r="K202" s="311">
        <v>46.68</v>
      </c>
      <c r="L202" s="225"/>
      <c r="M202" s="225"/>
      <c r="N202" s="224"/>
    </row>
    <row r="203" spans="2:14" ht="15" x14ac:dyDescent="0.25">
      <c r="B203" s="312" t="s">
        <v>13439</v>
      </c>
      <c r="C203" s="312" t="s">
        <v>746</v>
      </c>
      <c r="D203" s="312" t="s">
        <v>3780</v>
      </c>
      <c r="E203" s="312" t="s">
        <v>535</v>
      </c>
      <c r="F203" s="312" t="s">
        <v>478</v>
      </c>
      <c r="G203" s="312" t="s">
        <v>544</v>
      </c>
      <c r="H203" s="312" t="s">
        <v>5454</v>
      </c>
      <c r="I203" s="313">
        <v>8.3889999999999993</v>
      </c>
      <c r="J203" s="313"/>
      <c r="K203" s="313">
        <v>8.3889999999999993</v>
      </c>
      <c r="L203" s="227"/>
      <c r="M203" s="227"/>
      <c r="N203" s="226"/>
    </row>
    <row r="204" spans="2:14" ht="15" x14ac:dyDescent="0.25">
      <c r="B204" s="310" t="s">
        <v>13439</v>
      </c>
      <c r="C204" s="310" t="s">
        <v>746</v>
      </c>
      <c r="D204" s="310" t="s">
        <v>3780</v>
      </c>
      <c r="E204" s="310" t="s">
        <v>535</v>
      </c>
      <c r="F204" s="310" t="s">
        <v>478</v>
      </c>
      <c r="G204" s="310" t="s">
        <v>544</v>
      </c>
      <c r="H204" s="310" t="s">
        <v>5428</v>
      </c>
      <c r="I204" s="311">
        <v>0.91100000000000003</v>
      </c>
      <c r="J204" s="311"/>
      <c r="K204" s="311">
        <v>0.91100000000000003</v>
      </c>
      <c r="L204" s="227"/>
      <c r="M204" s="227"/>
      <c r="N204" s="226"/>
    </row>
    <row r="205" spans="2:14" ht="15" x14ac:dyDescent="0.25">
      <c r="B205" s="312" t="s">
        <v>13440</v>
      </c>
      <c r="C205" s="312" t="s">
        <v>746</v>
      </c>
      <c r="D205" s="312" t="s">
        <v>3780</v>
      </c>
      <c r="E205" s="312" t="s">
        <v>536</v>
      </c>
      <c r="F205" s="312" t="s">
        <v>478</v>
      </c>
      <c r="G205" s="312" t="s">
        <v>544</v>
      </c>
      <c r="H205" s="312" t="s">
        <v>5428</v>
      </c>
      <c r="I205" s="313">
        <v>6.41</v>
      </c>
      <c r="J205" s="313"/>
      <c r="K205" s="313">
        <v>6.41</v>
      </c>
      <c r="L205" s="225"/>
      <c r="M205" s="225"/>
      <c r="N205" s="224"/>
    </row>
    <row r="206" spans="2:14" ht="15" x14ac:dyDescent="0.25">
      <c r="B206" s="312" t="s">
        <v>13441</v>
      </c>
      <c r="C206" s="312" t="s">
        <v>746</v>
      </c>
      <c r="D206" s="312" t="s">
        <v>3780</v>
      </c>
      <c r="E206" s="312" t="s">
        <v>793</v>
      </c>
      <c r="F206" s="312" t="s">
        <v>478</v>
      </c>
      <c r="G206" s="312" t="s">
        <v>544</v>
      </c>
      <c r="H206" s="312" t="s">
        <v>5428</v>
      </c>
      <c r="I206" s="313">
        <v>122.01785</v>
      </c>
      <c r="J206" s="313"/>
      <c r="K206" s="313">
        <v>122.01785</v>
      </c>
      <c r="L206" s="227"/>
      <c r="M206" s="227"/>
      <c r="N206" s="226"/>
    </row>
    <row r="207" spans="2:14" ht="15" x14ac:dyDescent="0.25">
      <c r="B207" s="312" t="s">
        <v>13442</v>
      </c>
      <c r="C207" s="312" t="s">
        <v>746</v>
      </c>
      <c r="D207" s="312" t="s">
        <v>3780</v>
      </c>
      <c r="E207" s="312" t="s">
        <v>794</v>
      </c>
      <c r="F207" s="312" t="s">
        <v>478</v>
      </c>
      <c r="G207" s="312" t="s">
        <v>544</v>
      </c>
      <c r="H207" s="312" t="s">
        <v>5454</v>
      </c>
      <c r="I207" s="313">
        <v>260.7</v>
      </c>
      <c r="J207" s="313"/>
      <c r="K207" s="313">
        <v>260.7</v>
      </c>
      <c r="L207" s="225"/>
      <c r="M207" s="225"/>
      <c r="N207" s="224"/>
    </row>
    <row r="208" spans="2:14" ht="15" x14ac:dyDescent="0.25">
      <c r="B208" s="310" t="s">
        <v>13442</v>
      </c>
      <c r="C208" s="310" t="s">
        <v>746</v>
      </c>
      <c r="D208" s="310" t="s">
        <v>3780</v>
      </c>
      <c r="E208" s="310" t="s">
        <v>794</v>
      </c>
      <c r="F208" s="310" t="s">
        <v>478</v>
      </c>
      <c r="G208" s="310" t="s">
        <v>544</v>
      </c>
      <c r="H208" s="310" t="s">
        <v>5428</v>
      </c>
      <c r="I208" s="311">
        <v>19.295000000000002</v>
      </c>
      <c r="J208" s="311"/>
      <c r="K208" s="311">
        <v>19.295000000000002</v>
      </c>
      <c r="L208" s="227"/>
      <c r="M208" s="227"/>
      <c r="N208" s="226"/>
    </row>
    <row r="209" spans="2:14" ht="15" x14ac:dyDescent="0.25">
      <c r="B209" s="310" t="s">
        <v>13443</v>
      </c>
      <c r="C209" s="310" t="s">
        <v>746</v>
      </c>
      <c r="D209" s="310" t="s">
        <v>3780</v>
      </c>
      <c r="E209" s="310" t="s">
        <v>403</v>
      </c>
      <c r="F209" s="310" t="s">
        <v>478</v>
      </c>
      <c r="G209" s="310" t="s">
        <v>544</v>
      </c>
      <c r="H209" s="310" t="s">
        <v>5428</v>
      </c>
      <c r="I209" s="311">
        <v>56.48</v>
      </c>
      <c r="J209" s="311"/>
      <c r="K209" s="311">
        <v>56.48</v>
      </c>
      <c r="L209" s="227"/>
      <c r="M209" s="227"/>
      <c r="N209" s="226"/>
    </row>
    <row r="210" spans="2:14" ht="15" x14ac:dyDescent="0.25">
      <c r="B210" s="312" t="s">
        <v>13444</v>
      </c>
      <c r="C210" s="312" t="s">
        <v>746</v>
      </c>
      <c r="D210" s="312" t="s">
        <v>3780</v>
      </c>
      <c r="E210" s="312" t="s">
        <v>6476</v>
      </c>
      <c r="F210" s="312" t="s">
        <v>478</v>
      </c>
      <c r="G210" s="312" t="s">
        <v>544</v>
      </c>
      <c r="H210" s="312" t="s">
        <v>5454</v>
      </c>
      <c r="I210" s="313">
        <v>88.5</v>
      </c>
      <c r="J210" s="313"/>
      <c r="K210" s="313">
        <v>88.5</v>
      </c>
      <c r="L210" s="225"/>
      <c r="M210" s="225"/>
      <c r="N210" s="224"/>
    </row>
    <row r="211" spans="2:14" ht="15" x14ac:dyDescent="0.25">
      <c r="B211" s="310" t="s">
        <v>13706</v>
      </c>
      <c r="C211" s="310" t="s">
        <v>746</v>
      </c>
      <c r="D211" s="310" t="s">
        <v>3780</v>
      </c>
      <c r="E211" s="310" t="s">
        <v>13707</v>
      </c>
      <c r="F211" s="310" t="s">
        <v>478</v>
      </c>
      <c r="G211" s="310" t="s">
        <v>544</v>
      </c>
      <c r="H211" s="310" t="s">
        <v>5454</v>
      </c>
      <c r="I211" s="311">
        <v>95</v>
      </c>
      <c r="J211" s="311"/>
      <c r="K211" s="311">
        <v>95</v>
      </c>
      <c r="L211" s="227"/>
      <c r="M211" s="227"/>
      <c r="N211" s="226"/>
    </row>
    <row r="212" spans="2:14" ht="15" x14ac:dyDescent="0.25">
      <c r="B212" s="310" t="s">
        <v>13445</v>
      </c>
      <c r="C212" s="310" t="s">
        <v>639</v>
      </c>
      <c r="D212" s="310" t="s">
        <v>3781</v>
      </c>
      <c r="E212" s="310" t="s">
        <v>6359</v>
      </c>
      <c r="F212" s="310" t="s">
        <v>479</v>
      </c>
      <c r="G212" s="310" t="s">
        <v>544</v>
      </c>
      <c r="H212" s="310" t="s">
        <v>5454</v>
      </c>
      <c r="I212" s="311">
        <v>47376</v>
      </c>
      <c r="J212" s="311"/>
      <c r="K212" s="311">
        <v>47376</v>
      </c>
      <c r="L212" s="225"/>
      <c r="M212" s="225"/>
      <c r="N212" s="224"/>
    </row>
    <row r="213" spans="2:14" ht="15" x14ac:dyDescent="0.25">
      <c r="B213" s="310" t="s">
        <v>13446</v>
      </c>
      <c r="C213" s="310" t="s">
        <v>639</v>
      </c>
      <c r="D213" s="310" t="s">
        <v>3781</v>
      </c>
      <c r="E213" s="310" t="s">
        <v>4267</v>
      </c>
      <c r="F213" s="310" t="s">
        <v>479</v>
      </c>
      <c r="G213" s="310" t="s">
        <v>544</v>
      </c>
      <c r="H213" s="310" t="s">
        <v>5454</v>
      </c>
      <c r="I213" s="311">
        <v>113604</v>
      </c>
      <c r="J213" s="311"/>
      <c r="K213" s="311">
        <v>113604</v>
      </c>
      <c r="L213" s="227"/>
      <c r="M213" s="227"/>
      <c r="N213" s="226"/>
    </row>
    <row r="214" spans="2:14" ht="15" x14ac:dyDescent="0.25">
      <c r="B214" s="312" t="s">
        <v>13447</v>
      </c>
      <c r="C214" s="312" t="s">
        <v>639</v>
      </c>
      <c r="D214" s="312" t="s">
        <v>3781</v>
      </c>
      <c r="E214" s="312" t="s">
        <v>6360</v>
      </c>
      <c r="F214" s="312" t="s">
        <v>479</v>
      </c>
      <c r="G214" s="312" t="s">
        <v>544</v>
      </c>
      <c r="H214" s="312" t="s">
        <v>5454</v>
      </c>
      <c r="I214" s="313">
        <v>22731</v>
      </c>
      <c r="J214" s="313"/>
      <c r="K214" s="313">
        <v>22731</v>
      </c>
      <c r="L214" s="227"/>
      <c r="M214" s="227"/>
      <c r="N214" s="226"/>
    </row>
    <row r="215" spans="2:14" ht="15" x14ac:dyDescent="0.25">
      <c r="B215" s="310" t="s">
        <v>13448</v>
      </c>
      <c r="C215" s="310" t="s">
        <v>639</v>
      </c>
      <c r="D215" s="310" t="s">
        <v>3781</v>
      </c>
      <c r="E215" s="310" t="s">
        <v>1753</v>
      </c>
      <c r="F215" s="310" t="s">
        <v>479</v>
      </c>
      <c r="G215" s="310" t="s">
        <v>544</v>
      </c>
      <c r="H215" s="310" t="s">
        <v>5454</v>
      </c>
      <c r="I215" s="311">
        <v>15618</v>
      </c>
      <c r="J215" s="311"/>
      <c r="K215" s="311">
        <v>15618</v>
      </c>
      <c r="L215" s="225"/>
      <c r="M215" s="225"/>
      <c r="N215" s="224"/>
    </row>
    <row r="216" spans="2:14" ht="15" x14ac:dyDescent="0.25">
      <c r="B216" s="312" t="s">
        <v>13449</v>
      </c>
      <c r="C216" s="312" t="s">
        <v>639</v>
      </c>
      <c r="D216" s="312" t="s">
        <v>3781</v>
      </c>
      <c r="E216" s="312" t="s">
        <v>799</v>
      </c>
      <c r="F216" s="312" t="s">
        <v>479</v>
      </c>
      <c r="G216" s="312" t="s">
        <v>544</v>
      </c>
      <c r="H216" s="312" t="s">
        <v>5454</v>
      </c>
      <c r="I216" s="313">
        <v>500090</v>
      </c>
      <c r="J216" s="313"/>
      <c r="K216" s="313">
        <v>500090</v>
      </c>
      <c r="L216" s="227"/>
      <c r="M216" s="227"/>
      <c r="N216" s="226"/>
    </row>
    <row r="217" spans="2:14" ht="15" x14ac:dyDescent="0.25">
      <c r="B217" s="310" t="s">
        <v>13450</v>
      </c>
      <c r="C217" s="310" t="s">
        <v>639</v>
      </c>
      <c r="D217" s="310" t="s">
        <v>3781</v>
      </c>
      <c r="E217" s="310" t="s">
        <v>9018</v>
      </c>
      <c r="F217" s="310" t="s">
        <v>479</v>
      </c>
      <c r="G217" s="310" t="s">
        <v>544</v>
      </c>
      <c r="H217" s="310" t="s">
        <v>5454</v>
      </c>
      <c r="I217" s="311">
        <v>2352</v>
      </c>
      <c r="J217" s="311"/>
      <c r="K217" s="311">
        <v>2352</v>
      </c>
      <c r="L217" s="225"/>
      <c r="M217" s="225"/>
      <c r="N217" s="224"/>
    </row>
    <row r="218" spans="2:14" ht="15" x14ac:dyDescent="0.25">
      <c r="B218" s="310" t="s">
        <v>13451</v>
      </c>
      <c r="C218" s="310" t="s">
        <v>639</v>
      </c>
      <c r="D218" s="310" t="s">
        <v>3781</v>
      </c>
      <c r="E218" s="310" t="s">
        <v>9019</v>
      </c>
      <c r="F218" s="310" t="s">
        <v>479</v>
      </c>
      <c r="G218" s="310" t="s">
        <v>544</v>
      </c>
      <c r="H218" s="310" t="s">
        <v>5454</v>
      </c>
      <c r="I218" s="311">
        <v>7391</v>
      </c>
      <c r="J218" s="311"/>
      <c r="K218" s="311">
        <v>7391</v>
      </c>
      <c r="L218" s="227"/>
      <c r="M218" s="227"/>
      <c r="N218" s="226"/>
    </row>
    <row r="219" spans="2:14" ht="15" x14ac:dyDescent="0.25">
      <c r="B219" s="310" t="s">
        <v>13452</v>
      </c>
      <c r="C219" s="310" t="s">
        <v>639</v>
      </c>
      <c r="D219" s="310" t="s">
        <v>3781</v>
      </c>
      <c r="E219" s="310" t="s">
        <v>805</v>
      </c>
      <c r="F219" s="310" t="s">
        <v>479</v>
      </c>
      <c r="G219" s="310" t="s">
        <v>544</v>
      </c>
      <c r="H219" s="310" t="s">
        <v>5454</v>
      </c>
      <c r="I219" s="311">
        <v>389</v>
      </c>
      <c r="J219" s="311"/>
      <c r="K219" s="311">
        <v>389</v>
      </c>
      <c r="L219" s="225"/>
      <c r="M219" s="225"/>
      <c r="N219" s="224"/>
    </row>
    <row r="220" spans="2:14" ht="15" x14ac:dyDescent="0.25">
      <c r="B220" s="312" t="s">
        <v>13453</v>
      </c>
      <c r="C220" s="312" t="s">
        <v>639</v>
      </c>
      <c r="D220" s="312" t="s">
        <v>3781</v>
      </c>
      <c r="E220" s="312" t="s">
        <v>806</v>
      </c>
      <c r="F220" s="312" t="s">
        <v>479</v>
      </c>
      <c r="G220" s="312" t="s">
        <v>544</v>
      </c>
      <c r="H220" s="312" t="s">
        <v>5454</v>
      </c>
      <c r="I220" s="313">
        <v>1961</v>
      </c>
      <c r="J220" s="313"/>
      <c r="K220" s="313">
        <v>1961</v>
      </c>
      <c r="L220" s="225"/>
      <c r="M220" s="225"/>
      <c r="N220" s="224"/>
    </row>
    <row r="221" spans="2:14" ht="15" x14ac:dyDescent="0.25">
      <c r="B221" s="312" t="s">
        <v>13454</v>
      </c>
      <c r="C221" s="312" t="s">
        <v>639</v>
      </c>
      <c r="D221" s="312" t="s">
        <v>3781</v>
      </c>
      <c r="E221" s="312" t="s">
        <v>807</v>
      </c>
      <c r="F221" s="312" t="s">
        <v>479</v>
      </c>
      <c r="G221" s="312" t="s">
        <v>544</v>
      </c>
      <c r="H221" s="312" t="s">
        <v>5454</v>
      </c>
      <c r="I221" s="313">
        <v>6224</v>
      </c>
      <c r="J221" s="313"/>
      <c r="K221" s="313">
        <v>6224</v>
      </c>
      <c r="L221" s="227"/>
      <c r="M221" s="227"/>
      <c r="N221" s="226"/>
    </row>
    <row r="222" spans="2:14" ht="15" x14ac:dyDescent="0.25">
      <c r="B222" s="312" t="s">
        <v>13455</v>
      </c>
      <c r="C222" s="312" t="s">
        <v>639</v>
      </c>
      <c r="D222" s="312" t="s">
        <v>3781</v>
      </c>
      <c r="E222" s="312" t="s">
        <v>808</v>
      </c>
      <c r="F222" s="312" t="s">
        <v>479</v>
      </c>
      <c r="G222" s="312" t="s">
        <v>544</v>
      </c>
      <c r="H222" s="312" t="s">
        <v>5454</v>
      </c>
      <c r="I222" s="313">
        <v>1382198</v>
      </c>
      <c r="J222" s="313"/>
      <c r="K222" s="313">
        <v>1028702</v>
      </c>
      <c r="L222" s="225"/>
      <c r="M222" s="225"/>
      <c r="N222" s="224"/>
    </row>
    <row r="223" spans="2:14" ht="15" x14ac:dyDescent="0.25">
      <c r="B223" s="310" t="s">
        <v>13456</v>
      </c>
      <c r="C223" s="310" t="s">
        <v>639</v>
      </c>
      <c r="D223" s="310" t="s">
        <v>3781</v>
      </c>
      <c r="E223" s="310" t="s">
        <v>809</v>
      </c>
      <c r="F223" s="310" t="s">
        <v>479</v>
      </c>
      <c r="G223" s="310" t="s">
        <v>544</v>
      </c>
      <c r="H223" s="310" t="s">
        <v>5454</v>
      </c>
      <c r="I223" s="311">
        <v>9326</v>
      </c>
      <c r="J223" s="311"/>
      <c r="K223" s="311">
        <v>9326</v>
      </c>
      <c r="L223" s="227"/>
      <c r="M223" s="227"/>
      <c r="N223" s="226"/>
    </row>
    <row r="224" spans="2:14" ht="15" x14ac:dyDescent="0.25">
      <c r="B224" s="310" t="s">
        <v>13457</v>
      </c>
      <c r="C224" s="310" t="s">
        <v>639</v>
      </c>
      <c r="D224" s="310" t="s">
        <v>3781</v>
      </c>
      <c r="E224" s="310" t="s">
        <v>810</v>
      </c>
      <c r="F224" s="310" t="s">
        <v>479</v>
      </c>
      <c r="G224" s="310" t="s">
        <v>544</v>
      </c>
      <c r="H224" s="310" t="s">
        <v>5454</v>
      </c>
      <c r="I224" s="311">
        <v>38122</v>
      </c>
      <c r="J224" s="311"/>
      <c r="K224" s="311">
        <v>38122</v>
      </c>
      <c r="L224" s="225"/>
      <c r="M224" s="225"/>
      <c r="N224" s="224"/>
    </row>
    <row r="225" spans="2:14" ht="15" x14ac:dyDescent="0.25">
      <c r="B225" s="310" t="s">
        <v>13458</v>
      </c>
      <c r="C225" s="310" t="s">
        <v>639</v>
      </c>
      <c r="D225" s="310" t="s">
        <v>3781</v>
      </c>
      <c r="E225" s="310" t="s">
        <v>11743</v>
      </c>
      <c r="F225" s="310" t="s">
        <v>479</v>
      </c>
      <c r="G225" s="310" t="s">
        <v>544</v>
      </c>
      <c r="H225" s="310" t="s">
        <v>5454</v>
      </c>
      <c r="I225" s="311">
        <v>38888</v>
      </c>
      <c r="J225" s="311"/>
      <c r="K225" s="311">
        <v>38888</v>
      </c>
      <c r="L225" s="225"/>
      <c r="M225" s="225"/>
      <c r="N225" s="224"/>
    </row>
    <row r="226" spans="2:14" ht="15" x14ac:dyDescent="0.25">
      <c r="B226" s="310" t="s">
        <v>13459</v>
      </c>
      <c r="C226" s="310" t="s">
        <v>639</v>
      </c>
      <c r="D226" s="310" t="s">
        <v>3781</v>
      </c>
      <c r="E226" s="310" t="s">
        <v>813</v>
      </c>
      <c r="F226" s="310" t="s">
        <v>479</v>
      </c>
      <c r="G226" s="310" t="s">
        <v>544</v>
      </c>
      <c r="H226" s="310" t="s">
        <v>5454</v>
      </c>
      <c r="I226" s="311">
        <v>45513</v>
      </c>
      <c r="J226" s="311"/>
      <c r="K226" s="311">
        <v>45513</v>
      </c>
      <c r="L226" s="227"/>
      <c r="M226" s="227"/>
      <c r="N226" s="226"/>
    </row>
    <row r="227" spans="2:14" ht="15" x14ac:dyDescent="0.25">
      <c r="B227" s="312" t="s">
        <v>13460</v>
      </c>
      <c r="C227" s="312" t="s">
        <v>639</v>
      </c>
      <c r="D227" s="312" t="s">
        <v>3781</v>
      </c>
      <c r="E227" s="312" t="s">
        <v>814</v>
      </c>
      <c r="F227" s="312" t="s">
        <v>479</v>
      </c>
      <c r="G227" s="312" t="s">
        <v>544</v>
      </c>
      <c r="H227" s="312" t="s">
        <v>5454</v>
      </c>
      <c r="I227" s="313">
        <v>3890</v>
      </c>
      <c r="J227" s="313"/>
      <c r="K227" s="313">
        <v>3890</v>
      </c>
      <c r="L227" s="225"/>
      <c r="M227" s="225"/>
      <c r="N227" s="224"/>
    </row>
    <row r="228" spans="2:14" ht="15" x14ac:dyDescent="0.25">
      <c r="B228" s="310" t="s">
        <v>13461</v>
      </c>
      <c r="C228" s="310" t="s">
        <v>639</v>
      </c>
      <c r="D228" s="310" t="s">
        <v>3781</v>
      </c>
      <c r="E228" s="310" t="s">
        <v>815</v>
      </c>
      <c r="F228" s="310" t="s">
        <v>479</v>
      </c>
      <c r="G228" s="310" t="s">
        <v>544</v>
      </c>
      <c r="H228" s="310" t="s">
        <v>5454</v>
      </c>
      <c r="I228" s="311">
        <v>18672</v>
      </c>
      <c r="J228" s="311"/>
      <c r="K228" s="311">
        <v>18672</v>
      </c>
      <c r="L228" s="227"/>
      <c r="M228" s="227"/>
      <c r="N228" s="226"/>
    </row>
    <row r="229" spans="2:14" ht="15" x14ac:dyDescent="0.25">
      <c r="B229" s="312" t="s">
        <v>13462</v>
      </c>
      <c r="C229" s="312" t="s">
        <v>639</v>
      </c>
      <c r="D229" s="312" t="s">
        <v>3781</v>
      </c>
      <c r="E229" s="312" t="s">
        <v>816</v>
      </c>
      <c r="F229" s="312" t="s">
        <v>479</v>
      </c>
      <c r="G229" s="312" t="s">
        <v>544</v>
      </c>
      <c r="H229" s="312" t="s">
        <v>5454</v>
      </c>
      <c r="I229" s="313">
        <v>37778</v>
      </c>
      <c r="J229" s="313"/>
      <c r="K229" s="313">
        <v>37778</v>
      </c>
      <c r="L229" s="225"/>
      <c r="M229" s="225"/>
      <c r="N229" s="224"/>
    </row>
    <row r="230" spans="2:14" ht="15" x14ac:dyDescent="0.25">
      <c r="B230" s="310" t="s">
        <v>13463</v>
      </c>
      <c r="C230" s="310" t="s">
        <v>639</v>
      </c>
      <c r="D230" s="310" t="s">
        <v>3781</v>
      </c>
      <c r="E230" s="310" t="s">
        <v>817</v>
      </c>
      <c r="F230" s="310" t="s">
        <v>479</v>
      </c>
      <c r="G230" s="310" t="s">
        <v>544</v>
      </c>
      <c r="H230" s="310" t="s">
        <v>5454</v>
      </c>
      <c r="I230" s="311">
        <v>7142706</v>
      </c>
      <c r="J230" s="311"/>
      <c r="K230" s="311">
        <v>7142706</v>
      </c>
      <c r="L230" s="227"/>
      <c r="M230" s="227"/>
      <c r="N230" s="226"/>
    </row>
    <row r="231" spans="2:14" ht="15" x14ac:dyDescent="0.25">
      <c r="B231" s="312" t="s">
        <v>13463</v>
      </c>
      <c r="C231" s="312" t="s">
        <v>639</v>
      </c>
      <c r="D231" s="312" t="s">
        <v>3781</v>
      </c>
      <c r="E231" s="312" t="s">
        <v>817</v>
      </c>
      <c r="F231" s="312" t="s">
        <v>479</v>
      </c>
      <c r="G231" s="312" t="s">
        <v>544</v>
      </c>
      <c r="H231" s="312" t="s">
        <v>5426</v>
      </c>
      <c r="I231" s="313">
        <v>1945874</v>
      </c>
      <c r="J231" s="313"/>
      <c r="K231" s="313">
        <v>1142378</v>
      </c>
      <c r="L231" s="225"/>
      <c r="M231" s="225"/>
      <c r="N231" s="224"/>
    </row>
    <row r="232" spans="2:14" ht="15" x14ac:dyDescent="0.25">
      <c r="B232" s="310" t="s">
        <v>13464</v>
      </c>
      <c r="C232" s="310" t="s">
        <v>639</v>
      </c>
      <c r="D232" s="310" t="s">
        <v>3781</v>
      </c>
      <c r="E232" s="310" t="s">
        <v>1756</v>
      </c>
      <c r="F232" s="310" t="s">
        <v>479</v>
      </c>
      <c r="G232" s="310" t="s">
        <v>544</v>
      </c>
      <c r="H232" s="310" t="s">
        <v>5454</v>
      </c>
      <c r="I232" s="311">
        <v>43957</v>
      </c>
      <c r="J232" s="311"/>
      <c r="K232" s="311">
        <v>43957</v>
      </c>
      <c r="L232" s="225"/>
      <c r="M232" s="225"/>
      <c r="N232" s="224"/>
    </row>
    <row r="233" spans="2:14" ht="15" x14ac:dyDescent="0.25">
      <c r="B233" s="310" t="s">
        <v>13465</v>
      </c>
      <c r="C233" s="310" t="s">
        <v>639</v>
      </c>
      <c r="D233" s="310" t="s">
        <v>3781</v>
      </c>
      <c r="E233" s="310" t="s">
        <v>13351</v>
      </c>
      <c r="F233" s="310" t="s">
        <v>479</v>
      </c>
      <c r="G233" s="310" t="s">
        <v>544</v>
      </c>
      <c r="H233" s="310" t="s">
        <v>5454</v>
      </c>
      <c r="I233" s="311">
        <v>5446</v>
      </c>
      <c r="J233" s="311"/>
      <c r="K233" s="311">
        <v>5446</v>
      </c>
      <c r="L233" s="225"/>
      <c r="M233" s="225"/>
      <c r="N233" s="224"/>
    </row>
    <row r="234" spans="2:14" ht="15" x14ac:dyDescent="0.25">
      <c r="B234" s="310" t="s">
        <v>13466</v>
      </c>
      <c r="C234" s="310" t="s">
        <v>639</v>
      </c>
      <c r="D234" s="310" t="s">
        <v>3781</v>
      </c>
      <c r="E234" s="310" t="s">
        <v>818</v>
      </c>
      <c r="F234" s="310" t="s">
        <v>479</v>
      </c>
      <c r="G234" s="310" t="s">
        <v>544</v>
      </c>
      <c r="H234" s="310" t="s">
        <v>5454</v>
      </c>
      <c r="I234" s="311">
        <v>93732</v>
      </c>
      <c r="J234" s="311"/>
      <c r="K234" s="311">
        <v>93732</v>
      </c>
      <c r="L234" s="227"/>
      <c r="M234" s="227"/>
      <c r="N234" s="226"/>
    </row>
    <row r="235" spans="2:14" ht="15" x14ac:dyDescent="0.25">
      <c r="B235" s="312" t="s">
        <v>13467</v>
      </c>
      <c r="C235" s="312" t="s">
        <v>639</v>
      </c>
      <c r="D235" s="312" t="s">
        <v>3781</v>
      </c>
      <c r="E235" s="312" t="s">
        <v>819</v>
      </c>
      <c r="F235" s="312" t="s">
        <v>479</v>
      </c>
      <c r="G235" s="312" t="s">
        <v>544</v>
      </c>
      <c r="H235" s="312" t="s">
        <v>5454</v>
      </c>
      <c r="I235" s="313">
        <v>115632</v>
      </c>
      <c r="J235" s="313"/>
      <c r="K235" s="313">
        <v>115632</v>
      </c>
      <c r="L235" s="225"/>
      <c r="M235" s="225"/>
      <c r="N235" s="224"/>
    </row>
    <row r="236" spans="2:14" ht="15" x14ac:dyDescent="0.25">
      <c r="B236" s="310" t="s">
        <v>13468</v>
      </c>
      <c r="C236" s="310" t="s">
        <v>639</v>
      </c>
      <c r="D236" s="310" t="s">
        <v>3781</v>
      </c>
      <c r="E236" s="310" t="s">
        <v>820</v>
      </c>
      <c r="F236" s="310" t="s">
        <v>479</v>
      </c>
      <c r="G236" s="310" t="s">
        <v>544</v>
      </c>
      <c r="H236" s="310" t="s">
        <v>5454</v>
      </c>
      <c r="I236" s="311">
        <v>82368</v>
      </c>
      <c r="J236" s="311"/>
      <c r="K236" s="311">
        <v>82368</v>
      </c>
      <c r="L236" s="227"/>
      <c r="M236" s="227"/>
      <c r="N236" s="226"/>
    </row>
    <row r="237" spans="2:14" ht="15" x14ac:dyDescent="0.25">
      <c r="B237" s="312" t="s">
        <v>13469</v>
      </c>
      <c r="C237" s="312" t="s">
        <v>639</v>
      </c>
      <c r="D237" s="312" t="s">
        <v>3781</v>
      </c>
      <c r="E237" s="312" t="s">
        <v>822</v>
      </c>
      <c r="F237" s="312" t="s">
        <v>479</v>
      </c>
      <c r="G237" s="312" t="s">
        <v>544</v>
      </c>
      <c r="H237" s="312" t="s">
        <v>5454</v>
      </c>
      <c r="I237" s="313">
        <v>41184</v>
      </c>
      <c r="J237" s="313"/>
      <c r="K237" s="313">
        <v>41184</v>
      </c>
      <c r="L237" s="225"/>
      <c r="M237" s="225"/>
      <c r="N237" s="224"/>
    </row>
    <row r="238" spans="2:14" ht="15" x14ac:dyDescent="0.25">
      <c r="B238" s="312" t="s">
        <v>13470</v>
      </c>
      <c r="C238" s="312" t="s">
        <v>639</v>
      </c>
      <c r="D238" s="312" t="s">
        <v>3781</v>
      </c>
      <c r="E238" s="312" t="s">
        <v>823</v>
      </c>
      <c r="F238" s="312" t="s">
        <v>479</v>
      </c>
      <c r="G238" s="312" t="s">
        <v>544</v>
      </c>
      <c r="H238" s="312" t="s">
        <v>5454</v>
      </c>
      <c r="I238" s="313">
        <v>23616</v>
      </c>
      <c r="J238" s="313"/>
      <c r="K238" s="313">
        <v>23616</v>
      </c>
      <c r="L238" s="227"/>
      <c r="M238" s="227"/>
      <c r="N238" s="226"/>
    </row>
    <row r="239" spans="2:14" ht="15" x14ac:dyDescent="0.25">
      <c r="B239" s="310" t="s">
        <v>13471</v>
      </c>
      <c r="C239" s="310" t="s">
        <v>639</v>
      </c>
      <c r="D239" s="310" t="s">
        <v>3781</v>
      </c>
      <c r="E239" s="310" t="s">
        <v>886</v>
      </c>
      <c r="F239" s="310" t="s">
        <v>479</v>
      </c>
      <c r="G239" s="310" t="s">
        <v>544</v>
      </c>
      <c r="H239" s="310" t="s">
        <v>5454</v>
      </c>
      <c r="I239" s="311">
        <v>268728</v>
      </c>
      <c r="J239" s="311"/>
      <c r="K239" s="311">
        <v>268728</v>
      </c>
      <c r="L239" s="225"/>
      <c r="M239" s="225"/>
      <c r="N239" s="224"/>
    </row>
    <row r="240" spans="2:14" ht="15" x14ac:dyDescent="0.25">
      <c r="B240" s="312" t="s">
        <v>13472</v>
      </c>
      <c r="C240" s="312" t="s">
        <v>639</v>
      </c>
      <c r="D240" s="312" t="s">
        <v>3781</v>
      </c>
      <c r="E240" s="312" t="s">
        <v>11735</v>
      </c>
      <c r="F240" s="312" t="s">
        <v>479</v>
      </c>
      <c r="G240" s="312" t="s">
        <v>544</v>
      </c>
      <c r="H240" s="312" t="s">
        <v>5454</v>
      </c>
      <c r="I240" s="313">
        <v>3501</v>
      </c>
      <c r="J240" s="313"/>
      <c r="K240" s="313">
        <v>3501</v>
      </c>
      <c r="L240" s="227"/>
      <c r="M240" s="227"/>
      <c r="N240" s="226"/>
    </row>
    <row r="241" spans="2:14" ht="15" x14ac:dyDescent="0.25">
      <c r="B241" s="312" t="s">
        <v>13473</v>
      </c>
      <c r="C241" s="312" t="s">
        <v>639</v>
      </c>
      <c r="D241" s="312" t="s">
        <v>3781</v>
      </c>
      <c r="E241" s="312" t="s">
        <v>4269</v>
      </c>
      <c r="F241" s="312" t="s">
        <v>479</v>
      </c>
      <c r="G241" s="312" t="s">
        <v>544</v>
      </c>
      <c r="H241" s="312" t="s">
        <v>5454</v>
      </c>
      <c r="I241" s="313">
        <v>2012</v>
      </c>
      <c r="J241" s="313"/>
      <c r="K241" s="313">
        <v>2012</v>
      </c>
      <c r="L241" s="225"/>
      <c r="M241" s="225"/>
      <c r="N241" s="224"/>
    </row>
    <row r="242" spans="2:14" ht="15" x14ac:dyDescent="0.25">
      <c r="B242" s="310" t="s">
        <v>13474</v>
      </c>
      <c r="C242" s="310" t="s">
        <v>639</v>
      </c>
      <c r="D242" s="310" t="s">
        <v>3781</v>
      </c>
      <c r="E242" s="310" t="s">
        <v>5424</v>
      </c>
      <c r="F242" s="310" t="s">
        <v>479</v>
      </c>
      <c r="G242" s="310" t="s">
        <v>544</v>
      </c>
      <c r="H242" s="310" t="s">
        <v>5454</v>
      </c>
      <c r="I242" s="311">
        <v>45555</v>
      </c>
      <c r="J242" s="311"/>
      <c r="K242" s="311">
        <v>45555</v>
      </c>
      <c r="L242" s="227"/>
      <c r="M242" s="227"/>
      <c r="N242" s="226"/>
    </row>
    <row r="243" spans="2:14" ht="15" x14ac:dyDescent="0.25">
      <c r="B243" s="312" t="s">
        <v>13475</v>
      </c>
      <c r="C243" s="312" t="s">
        <v>639</v>
      </c>
      <c r="D243" s="312" t="s">
        <v>3781</v>
      </c>
      <c r="E243" s="312" t="s">
        <v>6519</v>
      </c>
      <c r="F243" s="312" t="s">
        <v>479</v>
      </c>
      <c r="G243" s="312" t="s">
        <v>544</v>
      </c>
      <c r="H243" s="312" t="s">
        <v>5454</v>
      </c>
      <c r="I243" s="313">
        <v>8947</v>
      </c>
      <c r="J243" s="313"/>
      <c r="K243" s="313">
        <v>8947</v>
      </c>
      <c r="L243" s="227"/>
      <c r="M243" s="227"/>
      <c r="N243" s="226"/>
    </row>
    <row r="244" spans="2:14" ht="15" x14ac:dyDescent="0.25">
      <c r="B244" s="312" t="s">
        <v>13708</v>
      </c>
      <c r="C244" s="312" t="s">
        <v>639</v>
      </c>
      <c r="D244" s="312" t="s">
        <v>3781</v>
      </c>
      <c r="E244" s="312" t="s">
        <v>13709</v>
      </c>
      <c r="F244" s="312" t="s">
        <v>479</v>
      </c>
      <c r="G244" s="312" t="s">
        <v>544</v>
      </c>
      <c r="H244" s="312" t="s">
        <v>5454</v>
      </c>
      <c r="I244" s="313">
        <v>7391</v>
      </c>
      <c r="J244" s="313"/>
      <c r="K244" s="313">
        <v>7391</v>
      </c>
      <c r="L244" s="225"/>
      <c r="M244" s="225"/>
      <c r="N244" s="224"/>
    </row>
    <row r="245" spans="2:14" ht="15" x14ac:dyDescent="0.25">
      <c r="B245" s="312" t="s">
        <v>13710</v>
      </c>
      <c r="C245" s="312" t="s">
        <v>639</v>
      </c>
      <c r="D245" s="312" t="s">
        <v>3781</v>
      </c>
      <c r="E245" s="312" t="s">
        <v>13711</v>
      </c>
      <c r="F245" s="312" t="s">
        <v>479</v>
      </c>
      <c r="G245" s="312" t="s">
        <v>544</v>
      </c>
      <c r="H245" s="312" t="s">
        <v>5454</v>
      </c>
      <c r="I245" s="313">
        <v>27030</v>
      </c>
      <c r="J245" s="313"/>
      <c r="K245" s="313">
        <v>27030</v>
      </c>
      <c r="L245" s="227"/>
      <c r="M245" s="227"/>
      <c r="N245" s="226"/>
    </row>
    <row r="246" spans="2:14" ht="15" x14ac:dyDescent="0.25">
      <c r="B246" s="312" t="s">
        <v>13476</v>
      </c>
      <c r="C246" s="312" t="s">
        <v>639</v>
      </c>
      <c r="D246" s="312" t="s">
        <v>3782</v>
      </c>
      <c r="E246" s="312" t="s">
        <v>825</v>
      </c>
      <c r="F246" s="312" t="s">
        <v>479</v>
      </c>
      <c r="G246" s="312" t="s">
        <v>544</v>
      </c>
      <c r="H246" s="312" t="s">
        <v>5454</v>
      </c>
      <c r="I246" s="313">
        <v>42240</v>
      </c>
      <c r="J246" s="313"/>
      <c r="K246" s="313">
        <v>42240</v>
      </c>
      <c r="L246" s="225"/>
      <c r="M246" s="225"/>
      <c r="N246" s="224"/>
    </row>
    <row r="247" spans="2:14" ht="15" x14ac:dyDescent="0.25">
      <c r="B247" s="310" t="s">
        <v>13477</v>
      </c>
      <c r="C247" s="310" t="s">
        <v>639</v>
      </c>
      <c r="D247" s="310" t="s">
        <v>3782</v>
      </c>
      <c r="E247" s="310" t="s">
        <v>826</v>
      </c>
      <c r="F247" s="310" t="s">
        <v>479</v>
      </c>
      <c r="G247" s="310" t="s">
        <v>544</v>
      </c>
      <c r="H247" s="310" t="s">
        <v>5454</v>
      </c>
      <c r="I247" s="311">
        <v>27030</v>
      </c>
      <c r="J247" s="311"/>
      <c r="K247" s="311">
        <v>27030</v>
      </c>
      <c r="L247" s="227"/>
      <c r="M247" s="227"/>
      <c r="N247" s="226"/>
    </row>
    <row r="248" spans="2:14" ht="15" x14ac:dyDescent="0.25">
      <c r="B248" s="310" t="s">
        <v>13478</v>
      </c>
      <c r="C248" s="310" t="s">
        <v>639</v>
      </c>
      <c r="D248" s="310" t="s">
        <v>3782</v>
      </c>
      <c r="E248" s="310" t="s">
        <v>827</v>
      </c>
      <c r="F248" s="310" t="s">
        <v>479</v>
      </c>
      <c r="G248" s="310" t="s">
        <v>544</v>
      </c>
      <c r="H248" s="310" t="s">
        <v>5454</v>
      </c>
      <c r="I248" s="311">
        <v>65454</v>
      </c>
      <c r="J248" s="311"/>
      <c r="K248" s="311">
        <v>65454</v>
      </c>
      <c r="L248" s="225"/>
      <c r="M248" s="225"/>
      <c r="N248" s="224"/>
    </row>
    <row r="249" spans="2:14" ht="15" x14ac:dyDescent="0.25">
      <c r="B249" s="312" t="s">
        <v>13478</v>
      </c>
      <c r="C249" s="312" t="s">
        <v>639</v>
      </c>
      <c r="D249" s="312" t="s">
        <v>3782</v>
      </c>
      <c r="E249" s="312" t="s">
        <v>827</v>
      </c>
      <c r="F249" s="312" t="s">
        <v>479</v>
      </c>
      <c r="G249" s="312" t="s">
        <v>544</v>
      </c>
      <c r="H249" s="312" t="s">
        <v>8682</v>
      </c>
      <c r="I249" s="313">
        <v>40515</v>
      </c>
      <c r="J249" s="313"/>
      <c r="K249" s="313">
        <v>40515</v>
      </c>
      <c r="L249" s="225"/>
      <c r="M249" s="225"/>
      <c r="N249" s="224"/>
    </row>
    <row r="250" spans="2:14" ht="15" x14ac:dyDescent="0.25">
      <c r="B250" s="312" t="s">
        <v>13479</v>
      </c>
      <c r="C250" s="312" t="s">
        <v>639</v>
      </c>
      <c r="D250" s="312" t="s">
        <v>3782</v>
      </c>
      <c r="E250" s="312" t="s">
        <v>828</v>
      </c>
      <c r="F250" s="312" t="s">
        <v>479</v>
      </c>
      <c r="G250" s="312" t="s">
        <v>544</v>
      </c>
      <c r="H250" s="312" t="s">
        <v>8682</v>
      </c>
      <c r="I250" s="313">
        <v>11000</v>
      </c>
      <c r="J250" s="313"/>
      <c r="K250" s="313">
        <v>11000</v>
      </c>
      <c r="L250" s="227"/>
      <c r="M250" s="227"/>
      <c r="N250" s="226"/>
    </row>
    <row r="251" spans="2:14" ht="15" x14ac:dyDescent="0.25">
      <c r="B251" s="312" t="s">
        <v>13480</v>
      </c>
      <c r="C251" s="312" t="s">
        <v>639</v>
      </c>
      <c r="D251" s="312" t="s">
        <v>3782</v>
      </c>
      <c r="E251" s="312" t="s">
        <v>829</v>
      </c>
      <c r="F251" s="312" t="s">
        <v>479</v>
      </c>
      <c r="G251" s="312" t="s">
        <v>544</v>
      </c>
      <c r="H251" s="312" t="s">
        <v>5454</v>
      </c>
      <c r="I251" s="313">
        <v>25344</v>
      </c>
      <c r="J251" s="313"/>
      <c r="K251" s="313">
        <v>25344</v>
      </c>
      <c r="L251" s="225"/>
      <c r="M251" s="225"/>
      <c r="N251" s="224"/>
    </row>
    <row r="252" spans="2:14" ht="15" x14ac:dyDescent="0.25">
      <c r="B252" s="312" t="s">
        <v>13481</v>
      </c>
      <c r="C252" s="312" t="s">
        <v>639</v>
      </c>
      <c r="D252" s="312" t="s">
        <v>3782</v>
      </c>
      <c r="E252" s="312" t="s">
        <v>830</v>
      </c>
      <c r="F252" s="312" t="s">
        <v>479</v>
      </c>
      <c r="G252" s="312" t="s">
        <v>544</v>
      </c>
      <c r="H252" s="312" t="s">
        <v>5454</v>
      </c>
      <c r="I252" s="313">
        <v>13</v>
      </c>
      <c r="J252" s="313"/>
      <c r="K252" s="313">
        <v>13</v>
      </c>
      <c r="L252" s="227"/>
      <c r="M252" s="227"/>
      <c r="N252" s="226"/>
    </row>
    <row r="253" spans="2:14" ht="15" x14ac:dyDescent="0.25">
      <c r="B253" s="310" t="s">
        <v>13481</v>
      </c>
      <c r="C253" s="310" t="s">
        <v>639</v>
      </c>
      <c r="D253" s="310" t="s">
        <v>3782</v>
      </c>
      <c r="E253" s="310" t="s">
        <v>830</v>
      </c>
      <c r="F253" s="310" t="s">
        <v>479</v>
      </c>
      <c r="G253" s="310" t="s">
        <v>544</v>
      </c>
      <c r="H253" s="310" t="s">
        <v>5426</v>
      </c>
      <c r="I253" s="311">
        <v>11285</v>
      </c>
      <c r="J253" s="311"/>
      <c r="K253" s="311">
        <v>11285</v>
      </c>
      <c r="L253" s="225"/>
      <c r="M253" s="225"/>
      <c r="N253" s="224"/>
    </row>
    <row r="254" spans="2:14" ht="15" x14ac:dyDescent="0.25">
      <c r="B254" s="312" t="s">
        <v>13481</v>
      </c>
      <c r="C254" s="312" t="s">
        <v>639</v>
      </c>
      <c r="D254" s="312" t="s">
        <v>3782</v>
      </c>
      <c r="E254" s="312" t="s">
        <v>830</v>
      </c>
      <c r="F254" s="312" t="s">
        <v>479</v>
      </c>
      <c r="G254" s="312" t="s">
        <v>544</v>
      </c>
      <c r="H254" s="312" t="s">
        <v>8682</v>
      </c>
      <c r="I254" s="313">
        <v>16347</v>
      </c>
      <c r="J254" s="313"/>
      <c r="K254" s="313">
        <v>16347</v>
      </c>
      <c r="L254" s="225"/>
      <c r="M254" s="225"/>
      <c r="N254" s="224"/>
    </row>
    <row r="255" spans="2:14" ht="15" x14ac:dyDescent="0.25">
      <c r="B255" s="312" t="s">
        <v>13482</v>
      </c>
      <c r="C255" s="312" t="s">
        <v>639</v>
      </c>
      <c r="D255" s="312" t="s">
        <v>3782</v>
      </c>
      <c r="E255" s="312" t="s">
        <v>831</v>
      </c>
      <c r="F255" s="312" t="s">
        <v>479</v>
      </c>
      <c r="G255" s="312" t="s">
        <v>544</v>
      </c>
      <c r="H255" s="312" t="s">
        <v>5454</v>
      </c>
      <c r="I255" s="313">
        <v>290394</v>
      </c>
      <c r="J255" s="313"/>
      <c r="K255" s="313">
        <v>290394</v>
      </c>
      <c r="L255" s="225"/>
      <c r="M255" s="225"/>
      <c r="N255" s="224"/>
    </row>
    <row r="256" spans="2:14" ht="15" x14ac:dyDescent="0.25">
      <c r="B256" s="310" t="s">
        <v>13483</v>
      </c>
      <c r="C256" s="310" t="s">
        <v>639</v>
      </c>
      <c r="D256" s="310" t="s">
        <v>3782</v>
      </c>
      <c r="E256" s="310" t="s">
        <v>832</v>
      </c>
      <c r="F256" s="310" t="s">
        <v>479</v>
      </c>
      <c r="G256" s="310" t="s">
        <v>544</v>
      </c>
      <c r="H256" s="310" t="s">
        <v>5454</v>
      </c>
      <c r="I256" s="311">
        <v>77874</v>
      </c>
      <c r="J256" s="311"/>
      <c r="K256" s="311">
        <v>77874</v>
      </c>
      <c r="L256" s="227"/>
      <c r="M256" s="227"/>
      <c r="N256" s="226"/>
    </row>
    <row r="257" spans="2:14" ht="15" x14ac:dyDescent="0.25">
      <c r="B257" s="310" t="s">
        <v>13484</v>
      </c>
      <c r="C257" s="310" t="s">
        <v>639</v>
      </c>
      <c r="D257" s="310" t="s">
        <v>3782</v>
      </c>
      <c r="E257" s="310" t="s">
        <v>3906</v>
      </c>
      <c r="F257" s="310" t="s">
        <v>479</v>
      </c>
      <c r="G257" s="310" t="s">
        <v>544</v>
      </c>
      <c r="H257" s="310" t="s">
        <v>5454</v>
      </c>
      <c r="I257" s="311">
        <v>15156</v>
      </c>
      <c r="J257" s="311"/>
      <c r="K257" s="311">
        <v>15156</v>
      </c>
      <c r="L257" s="225"/>
      <c r="M257" s="225"/>
      <c r="N257" s="224"/>
    </row>
    <row r="258" spans="2:14" ht="15" x14ac:dyDescent="0.25">
      <c r="B258" s="310" t="s">
        <v>13484</v>
      </c>
      <c r="C258" s="310" t="s">
        <v>639</v>
      </c>
      <c r="D258" s="310" t="s">
        <v>3782</v>
      </c>
      <c r="E258" s="310" t="s">
        <v>3906</v>
      </c>
      <c r="F258" s="310" t="s">
        <v>479</v>
      </c>
      <c r="G258" s="310" t="s">
        <v>544</v>
      </c>
      <c r="H258" s="310" t="s">
        <v>6573</v>
      </c>
      <c r="I258" s="311">
        <v>7200</v>
      </c>
      <c r="J258" s="311"/>
      <c r="K258" s="311">
        <v>7200</v>
      </c>
      <c r="L258" s="227"/>
      <c r="M258" s="227"/>
      <c r="N258" s="226"/>
    </row>
    <row r="259" spans="2:14" ht="15" x14ac:dyDescent="0.25">
      <c r="B259" s="310" t="s">
        <v>13485</v>
      </c>
      <c r="C259" s="310" t="s">
        <v>639</v>
      </c>
      <c r="D259" s="310" t="s">
        <v>3783</v>
      </c>
      <c r="E259" s="310" t="s">
        <v>833</v>
      </c>
      <c r="F259" s="310" t="s">
        <v>479</v>
      </c>
      <c r="G259" s="310" t="s">
        <v>544</v>
      </c>
      <c r="H259" s="310" t="s">
        <v>5454</v>
      </c>
      <c r="I259" s="311">
        <v>20</v>
      </c>
      <c r="J259" s="311"/>
      <c r="K259" s="311">
        <v>20</v>
      </c>
      <c r="L259" s="227"/>
      <c r="M259" s="227"/>
      <c r="N259" s="226"/>
    </row>
    <row r="260" spans="2:14" ht="15" x14ac:dyDescent="0.25">
      <c r="B260" s="312" t="s">
        <v>13486</v>
      </c>
      <c r="C260" s="312" t="s">
        <v>639</v>
      </c>
      <c r="D260" s="312" t="s">
        <v>3783</v>
      </c>
      <c r="E260" s="312" t="s">
        <v>834</v>
      </c>
      <c r="F260" s="312" t="s">
        <v>479</v>
      </c>
      <c r="G260" s="312" t="s">
        <v>544</v>
      </c>
      <c r="H260" s="312" t="s">
        <v>5454</v>
      </c>
      <c r="I260" s="313">
        <v>3087</v>
      </c>
      <c r="J260" s="313"/>
      <c r="K260" s="313">
        <v>3087</v>
      </c>
      <c r="L260" s="225"/>
      <c r="M260" s="225"/>
      <c r="N260" s="224"/>
    </row>
    <row r="261" spans="2:14" ht="15" x14ac:dyDescent="0.25">
      <c r="B261" s="310" t="s">
        <v>13487</v>
      </c>
      <c r="C261" s="310" t="s">
        <v>639</v>
      </c>
      <c r="D261" s="310" t="s">
        <v>3783</v>
      </c>
      <c r="E261" s="310" t="s">
        <v>835</v>
      </c>
      <c r="F261" s="310" t="s">
        <v>479</v>
      </c>
      <c r="G261" s="310" t="s">
        <v>544</v>
      </c>
      <c r="H261" s="310" t="s">
        <v>5454</v>
      </c>
      <c r="I261" s="311">
        <v>6480</v>
      </c>
      <c r="J261" s="311"/>
      <c r="K261" s="311">
        <v>6480</v>
      </c>
      <c r="L261" s="227"/>
      <c r="M261" s="227"/>
      <c r="N261" s="226"/>
    </row>
    <row r="262" spans="2:14" ht="15" x14ac:dyDescent="0.25">
      <c r="B262" s="312" t="s">
        <v>13488</v>
      </c>
      <c r="C262" s="312" t="s">
        <v>639</v>
      </c>
      <c r="D262" s="312" t="s">
        <v>3783</v>
      </c>
      <c r="E262" s="312" t="s">
        <v>836</v>
      </c>
      <c r="F262" s="312" t="s">
        <v>479</v>
      </c>
      <c r="G262" s="312" t="s">
        <v>544</v>
      </c>
      <c r="H262" s="312" t="s">
        <v>5454</v>
      </c>
      <c r="I262" s="313">
        <v>4400</v>
      </c>
      <c r="J262" s="313"/>
      <c r="K262" s="313">
        <v>4400</v>
      </c>
      <c r="L262" s="225"/>
      <c r="M262" s="225"/>
      <c r="N262" s="224"/>
    </row>
    <row r="263" spans="2:14" ht="15" x14ac:dyDescent="0.25">
      <c r="B263" s="310" t="s">
        <v>13489</v>
      </c>
      <c r="C263" s="310" t="s">
        <v>639</v>
      </c>
      <c r="D263" s="310" t="s">
        <v>3783</v>
      </c>
      <c r="E263" s="310" t="s">
        <v>13357</v>
      </c>
      <c r="F263" s="310" t="s">
        <v>479</v>
      </c>
      <c r="G263" s="310" t="s">
        <v>544</v>
      </c>
      <c r="H263" s="310" t="s">
        <v>5454</v>
      </c>
      <c r="I263" s="311">
        <v>18483</v>
      </c>
      <c r="J263" s="311"/>
      <c r="K263" s="311">
        <v>18483</v>
      </c>
      <c r="L263" s="225"/>
      <c r="M263" s="225"/>
      <c r="N263" s="224"/>
    </row>
    <row r="264" spans="2:14" ht="15" x14ac:dyDescent="0.25">
      <c r="B264" s="310" t="s">
        <v>13490</v>
      </c>
      <c r="C264" s="310" t="s">
        <v>639</v>
      </c>
      <c r="D264" s="310" t="s">
        <v>3783</v>
      </c>
      <c r="E264" s="310" t="s">
        <v>839</v>
      </c>
      <c r="F264" s="310" t="s">
        <v>479</v>
      </c>
      <c r="G264" s="310" t="s">
        <v>544</v>
      </c>
      <c r="H264" s="310" t="s">
        <v>5454</v>
      </c>
      <c r="I264" s="311">
        <v>32181</v>
      </c>
      <c r="J264" s="311"/>
      <c r="K264" s="311">
        <v>32181</v>
      </c>
      <c r="L264" s="225"/>
      <c r="M264" s="225"/>
      <c r="N264" s="224"/>
    </row>
    <row r="265" spans="2:14" ht="15" x14ac:dyDescent="0.25">
      <c r="B265" s="310" t="s">
        <v>13490</v>
      </c>
      <c r="C265" s="310" t="s">
        <v>639</v>
      </c>
      <c r="D265" s="310" t="s">
        <v>3783</v>
      </c>
      <c r="E265" s="310" t="s">
        <v>839</v>
      </c>
      <c r="F265" s="310" t="s">
        <v>479</v>
      </c>
      <c r="G265" s="310" t="s">
        <v>544</v>
      </c>
      <c r="H265" s="310" t="s">
        <v>6573</v>
      </c>
      <c r="I265" s="311">
        <v>419</v>
      </c>
      <c r="J265" s="311"/>
      <c r="K265" s="311">
        <v>419</v>
      </c>
      <c r="L265" s="227"/>
      <c r="M265" s="227"/>
      <c r="N265" s="226"/>
    </row>
    <row r="266" spans="2:14" ht="15" x14ac:dyDescent="0.25">
      <c r="B266" s="310" t="s">
        <v>13491</v>
      </c>
      <c r="C266" s="310" t="s">
        <v>639</v>
      </c>
      <c r="D266" s="310" t="s">
        <v>3783</v>
      </c>
      <c r="E266" s="310" t="s">
        <v>840</v>
      </c>
      <c r="F266" s="310" t="s">
        <v>479</v>
      </c>
      <c r="G266" s="310" t="s">
        <v>544</v>
      </c>
      <c r="H266" s="310" t="s">
        <v>5454</v>
      </c>
      <c r="I266" s="311">
        <v>17734</v>
      </c>
      <c r="J266" s="311"/>
      <c r="K266" s="311">
        <v>17734</v>
      </c>
      <c r="L266" s="225"/>
      <c r="M266" s="225"/>
      <c r="N266" s="224"/>
    </row>
    <row r="267" spans="2:14" ht="15" x14ac:dyDescent="0.25">
      <c r="B267" s="312" t="s">
        <v>13491</v>
      </c>
      <c r="C267" s="312" t="s">
        <v>639</v>
      </c>
      <c r="D267" s="312" t="s">
        <v>3783</v>
      </c>
      <c r="E267" s="312" t="s">
        <v>840</v>
      </c>
      <c r="F267" s="312" t="s">
        <v>479</v>
      </c>
      <c r="G267" s="312" t="s">
        <v>544</v>
      </c>
      <c r="H267" s="312" t="s">
        <v>5426</v>
      </c>
      <c r="I267" s="313">
        <v>1360</v>
      </c>
      <c r="J267" s="313"/>
      <c r="K267" s="313">
        <v>1360</v>
      </c>
      <c r="L267" s="227"/>
      <c r="M267" s="227"/>
      <c r="N267" s="226"/>
    </row>
    <row r="268" spans="2:14" ht="15" x14ac:dyDescent="0.25">
      <c r="B268" s="312" t="s">
        <v>13492</v>
      </c>
      <c r="C268" s="312" t="s">
        <v>639</v>
      </c>
      <c r="D268" s="312" t="s">
        <v>3783</v>
      </c>
      <c r="E268" s="312" t="s">
        <v>3907</v>
      </c>
      <c r="F268" s="312" t="s">
        <v>479</v>
      </c>
      <c r="G268" s="312" t="s">
        <v>544</v>
      </c>
      <c r="H268" s="312" t="s">
        <v>5454</v>
      </c>
      <c r="I268" s="313">
        <v>16998</v>
      </c>
      <c r="J268" s="313"/>
      <c r="K268" s="313">
        <v>16998</v>
      </c>
      <c r="L268" s="225"/>
      <c r="M268" s="225"/>
      <c r="N268" s="224"/>
    </row>
    <row r="269" spans="2:14" ht="15" x14ac:dyDescent="0.25">
      <c r="B269" s="312" t="s">
        <v>13493</v>
      </c>
      <c r="C269" s="312" t="s">
        <v>746</v>
      </c>
      <c r="D269" s="312" t="s">
        <v>3784</v>
      </c>
      <c r="E269" s="312" t="s">
        <v>841</v>
      </c>
      <c r="F269" s="312" t="s">
        <v>750</v>
      </c>
      <c r="G269" s="312" t="s">
        <v>544</v>
      </c>
      <c r="H269" s="312" t="s">
        <v>11744</v>
      </c>
      <c r="I269" s="313">
        <v>44853</v>
      </c>
      <c r="J269" s="313"/>
      <c r="K269" s="313">
        <v>44853</v>
      </c>
      <c r="L269" s="227"/>
      <c r="M269" s="227"/>
      <c r="N269" s="226"/>
    </row>
    <row r="270" spans="2:14" ht="15" x14ac:dyDescent="0.25">
      <c r="B270" s="310" t="s">
        <v>13494</v>
      </c>
      <c r="C270" s="310" t="s">
        <v>746</v>
      </c>
      <c r="D270" s="310" t="s">
        <v>3784</v>
      </c>
      <c r="E270" s="310" t="s">
        <v>409</v>
      </c>
      <c r="F270" s="310" t="s">
        <v>750</v>
      </c>
      <c r="G270" s="310" t="s">
        <v>544</v>
      </c>
      <c r="H270" s="310" t="s">
        <v>5454</v>
      </c>
      <c r="I270" s="311">
        <v>91050</v>
      </c>
      <c r="J270" s="311"/>
      <c r="K270" s="311">
        <v>91050</v>
      </c>
      <c r="L270" s="225"/>
      <c r="M270" s="225"/>
      <c r="N270" s="224"/>
    </row>
    <row r="271" spans="2:14" ht="15" x14ac:dyDescent="0.25">
      <c r="B271" s="312" t="s">
        <v>13712</v>
      </c>
      <c r="C271" s="312" t="s">
        <v>746</v>
      </c>
      <c r="D271" s="312" t="s">
        <v>3784</v>
      </c>
      <c r="E271" s="312" t="s">
        <v>13713</v>
      </c>
      <c r="F271" s="312" t="s">
        <v>750</v>
      </c>
      <c r="G271" s="312" t="s">
        <v>544</v>
      </c>
      <c r="H271" s="312" t="s">
        <v>5454</v>
      </c>
      <c r="I271" s="313">
        <v>1300</v>
      </c>
      <c r="J271" s="313"/>
      <c r="K271" s="313">
        <v>1300</v>
      </c>
      <c r="L271" s="227"/>
      <c r="M271" s="227"/>
      <c r="N271" s="226"/>
    </row>
    <row r="272" spans="2:14" ht="15" x14ac:dyDescent="0.25">
      <c r="B272" s="310" t="s">
        <v>13495</v>
      </c>
      <c r="C272" s="310" t="s">
        <v>746</v>
      </c>
      <c r="D272" s="310" t="s">
        <v>3785</v>
      </c>
      <c r="E272" s="310" t="s">
        <v>842</v>
      </c>
      <c r="F272" s="310" t="s">
        <v>478</v>
      </c>
      <c r="G272" s="310" t="s">
        <v>544</v>
      </c>
      <c r="H272" s="310" t="s">
        <v>5461</v>
      </c>
      <c r="I272" s="311">
        <v>71209</v>
      </c>
      <c r="J272" s="311"/>
      <c r="K272" s="311">
        <v>71209</v>
      </c>
      <c r="L272" s="225"/>
      <c r="M272" s="225"/>
      <c r="N272" s="224"/>
    </row>
    <row r="273" spans="2:14" ht="15" x14ac:dyDescent="0.25">
      <c r="B273" s="310" t="s">
        <v>13496</v>
      </c>
      <c r="C273" s="310" t="s">
        <v>746</v>
      </c>
      <c r="D273" s="310" t="s">
        <v>3785</v>
      </c>
      <c r="E273" s="310" t="s">
        <v>1760</v>
      </c>
      <c r="F273" s="310" t="s">
        <v>478</v>
      </c>
      <c r="G273" s="310" t="s">
        <v>544</v>
      </c>
      <c r="H273" s="310" t="s">
        <v>5454</v>
      </c>
      <c r="I273" s="311">
        <v>206171.63080000001</v>
      </c>
      <c r="J273" s="311"/>
      <c r="K273" s="311">
        <v>206171.63080000001</v>
      </c>
      <c r="L273" s="227"/>
      <c r="M273" s="227"/>
      <c r="N273" s="226"/>
    </row>
    <row r="274" spans="2:14" ht="15" x14ac:dyDescent="0.25">
      <c r="B274" s="310" t="s">
        <v>13497</v>
      </c>
      <c r="C274" s="310" t="s">
        <v>746</v>
      </c>
      <c r="D274" s="310" t="s">
        <v>3785</v>
      </c>
      <c r="E274" s="310" t="s">
        <v>416</v>
      </c>
      <c r="F274" s="310" t="s">
        <v>478</v>
      </c>
      <c r="G274" s="310" t="s">
        <v>544</v>
      </c>
      <c r="H274" s="310" t="s">
        <v>6575</v>
      </c>
      <c r="I274" s="311">
        <v>59515.775000000001</v>
      </c>
      <c r="J274" s="311"/>
      <c r="K274" s="311">
        <v>59515.775000000001</v>
      </c>
      <c r="L274" s="225"/>
      <c r="M274" s="225"/>
      <c r="N274" s="224"/>
    </row>
    <row r="275" spans="2:14" ht="15" x14ac:dyDescent="0.25">
      <c r="B275" s="310" t="s">
        <v>13498</v>
      </c>
      <c r="C275" s="310" t="s">
        <v>746</v>
      </c>
      <c r="D275" s="310" t="s">
        <v>3786</v>
      </c>
      <c r="E275" s="310" t="s">
        <v>844</v>
      </c>
      <c r="F275" s="310" t="s">
        <v>478</v>
      </c>
      <c r="G275" s="310" t="s">
        <v>544</v>
      </c>
      <c r="H275" s="310" t="s">
        <v>5454</v>
      </c>
      <c r="I275" s="311">
        <v>30.1</v>
      </c>
      <c r="J275" s="311"/>
      <c r="K275" s="311">
        <v>30.1</v>
      </c>
      <c r="L275" s="225"/>
      <c r="M275" s="225"/>
      <c r="N275" s="224"/>
    </row>
    <row r="276" spans="2:14" ht="15" x14ac:dyDescent="0.25">
      <c r="B276" s="310" t="s">
        <v>13499</v>
      </c>
      <c r="C276" s="310" t="s">
        <v>746</v>
      </c>
      <c r="D276" s="310" t="s">
        <v>3786</v>
      </c>
      <c r="E276" s="310" t="s">
        <v>845</v>
      </c>
      <c r="F276" s="310" t="s">
        <v>478</v>
      </c>
      <c r="G276" s="310" t="s">
        <v>544</v>
      </c>
      <c r="H276" s="310" t="s">
        <v>5454</v>
      </c>
      <c r="I276" s="311">
        <v>3402.99656</v>
      </c>
      <c r="J276" s="311"/>
      <c r="K276" s="311">
        <v>3402.99656</v>
      </c>
      <c r="L276" s="227"/>
      <c r="M276" s="227"/>
      <c r="N276" s="226"/>
    </row>
    <row r="277" spans="2:14" ht="15" x14ac:dyDescent="0.25">
      <c r="B277" s="310" t="s">
        <v>13500</v>
      </c>
      <c r="C277" s="310" t="s">
        <v>746</v>
      </c>
      <c r="D277" s="310" t="s">
        <v>3786</v>
      </c>
      <c r="E277" s="310" t="s">
        <v>846</v>
      </c>
      <c r="F277" s="310" t="s">
        <v>478</v>
      </c>
      <c r="G277" s="310" t="s">
        <v>544</v>
      </c>
      <c r="H277" s="310" t="s">
        <v>5454</v>
      </c>
      <c r="I277" s="311">
        <v>51.66</v>
      </c>
      <c r="J277" s="311"/>
      <c r="K277" s="311">
        <v>51.66</v>
      </c>
      <c r="L277" s="225"/>
      <c r="M277" s="225"/>
      <c r="N277" s="224"/>
    </row>
    <row r="278" spans="2:14" ht="15" x14ac:dyDescent="0.25">
      <c r="B278" s="312" t="s">
        <v>13501</v>
      </c>
      <c r="C278" s="312" t="s">
        <v>746</v>
      </c>
      <c r="D278" s="312" t="s">
        <v>3786</v>
      </c>
      <c r="E278" s="312" t="s">
        <v>399</v>
      </c>
      <c r="F278" s="312" t="s">
        <v>478</v>
      </c>
      <c r="G278" s="312" t="s">
        <v>544</v>
      </c>
      <c r="H278" s="312" t="s">
        <v>5454</v>
      </c>
      <c r="I278" s="313">
        <v>89</v>
      </c>
      <c r="J278" s="313"/>
      <c r="K278" s="313">
        <v>89</v>
      </c>
      <c r="L278" s="227"/>
      <c r="M278" s="227"/>
      <c r="N278" s="226"/>
    </row>
    <row r="279" spans="2:14" ht="15" x14ac:dyDescent="0.25">
      <c r="B279" s="310" t="s">
        <v>13502</v>
      </c>
      <c r="C279" s="310" t="s">
        <v>746</v>
      </c>
      <c r="D279" s="310" t="s">
        <v>3787</v>
      </c>
      <c r="E279" s="310" t="s">
        <v>847</v>
      </c>
      <c r="F279" s="310" t="s">
        <v>478</v>
      </c>
      <c r="G279" s="310" t="s">
        <v>544</v>
      </c>
      <c r="H279" s="310" t="s">
        <v>5454</v>
      </c>
      <c r="I279" s="311">
        <v>3.29</v>
      </c>
      <c r="J279" s="311"/>
      <c r="K279" s="311">
        <v>3.29</v>
      </c>
      <c r="L279" s="225"/>
      <c r="M279" s="225"/>
      <c r="N279" s="224"/>
    </row>
    <row r="280" spans="2:14" ht="15" x14ac:dyDescent="0.25">
      <c r="B280" s="312" t="s">
        <v>13502</v>
      </c>
      <c r="C280" s="312" t="s">
        <v>746</v>
      </c>
      <c r="D280" s="312" t="s">
        <v>3787</v>
      </c>
      <c r="E280" s="312" t="s">
        <v>847</v>
      </c>
      <c r="F280" s="312" t="s">
        <v>478</v>
      </c>
      <c r="G280" s="312" t="s">
        <v>544</v>
      </c>
      <c r="H280" s="312" t="s">
        <v>6574</v>
      </c>
      <c r="I280" s="313">
        <v>1213.7598800000001</v>
      </c>
      <c r="J280" s="313"/>
      <c r="K280" s="313">
        <v>1159.7598800000001</v>
      </c>
      <c r="L280" s="227"/>
      <c r="M280" s="227"/>
      <c r="N280" s="226"/>
    </row>
    <row r="281" spans="2:14" ht="15" x14ac:dyDescent="0.25">
      <c r="B281" s="312" t="s">
        <v>13503</v>
      </c>
      <c r="C281" s="312" t="s">
        <v>746</v>
      </c>
      <c r="D281" s="312" t="s">
        <v>3787</v>
      </c>
      <c r="E281" s="312" t="s">
        <v>848</v>
      </c>
      <c r="F281" s="312" t="s">
        <v>478</v>
      </c>
      <c r="G281" s="312" t="s">
        <v>544</v>
      </c>
      <c r="H281" s="312" t="s">
        <v>5454</v>
      </c>
      <c r="I281" s="313">
        <v>114.04819999999999</v>
      </c>
      <c r="J281" s="313"/>
      <c r="K281" s="313">
        <v>114.04819999999999</v>
      </c>
      <c r="L281" s="225"/>
      <c r="M281" s="225"/>
      <c r="N281" s="224"/>
    </row>
    <row r="282" spans="2:14" ht="15" x14ac:dyDescent="0.25">
      <c r="B282" s="312" t="s">
        <v>13504</v>
      </c>
      <c r="C282" s="312" t="s">
        <v>746</v>
      </c>
      <c r="D282" s="312" t="s">
        <v>3787</v>
      </c>
      <c r="E282" s="312" t="s">
        <v>849</v>
      </c>
      <c r="F282" s="312" t="s">
        <v>478</v>
      </c>
      <c r="G282" s="312" t="s">
        <v>544</v>
      </c>
      <c r="H282" s="312" t="s">
        <v>5454</v>
      </c>
      <c r="I282" s="313">
        <v>166.79132999999999</v>
      </c>
      <c r="J282" s="313"/>
      <c r="K282" s="313">
        <v>166.79132999999999</v>
      </c>
      <c r="L282" s="227"/>
      <c r="M282" s="227"/>
      <c r="N282" s="226"/>
    </row>
    <row r="283" spans="2:14" ht="15" x14ac:dyDescent="0.25">
      <c r="B283" s="310" t="s">
        <v>13504</v>
      </c>
      <c r="C283" s="310" t="s">
        <v>746</v>
      </c>
      <c r="D283" s="310" t="s">
        <v>3787</v>
      </c>
      <c r="E283" s="310" t="s">
        <v>849</v>
      </c>
      <c r="F283" s="310" t="s">
        <v>478</v>
      </c>
      <c r="G283" s="310" t="s">
        <v>544</v>
      </c>
      <c r="H283" s="310" t="s">
        <v>6574</v>
      </c>
      <c r="I283" s="311">
        <v>13.20867</v>
      </c>
      <c r="J283" s="311"/>
      <c r="K283" s="311">
        <v>13.20867</v>
      </c>
      <c r="L283" s="225"/>
      <c r="M283" s="225"/>
      <c r="N283" s="224"/>
    </row>
    <row r="284" spans="2:14" ht="15" x14ac:dyDescent="0.25">
      <c r="B284" s="312" t="s">
        <v>13505</v>
      </c>
      <c r="C284" s="312" t="s">
        <v>746</v>
      </c>
      <c r="D284" s="312" t="s">
        <v>3787</v>
      </c>
      <c r="E284" s="312" t="s">
        <v>850</v>
      </c>
      <c r="F284" s="312" t="s">
        <v>478</v>
      </c>
      <c r="G284" s="312" t="s">
        <v>544</v>
      </c>
      <c r="H284" s="312" t="s">
        <v>6574</v>
      </c>
      <c r="I284" s="313">
        <v>820.18082000000004</v>
      </c>
      <c r="J284" s="313"/>
      <c r="K284" s="313">
        <v>816.58082000000002</v>
      </c>
      <c r="L284" s="227"/>
      <c r="M284" s="227"/>
      <c r="N284" s="226"/>
    </row>
    <row r="285" spans="2:14" ht="15" x14ac:dyDescent="0.25">
      <c r="B285" s="310" t="s">
        <v>13506</v>
      </c>
      <c r="C285" s="310" t="s">
        <v>746</v>
      </c>
      <c r="D285" s="310" t="s">
        <v>3787</v>
      </c>
      <c r="E285" s="310" t="s">
        <v>8720</v>
      </c>
      <c r="F285" s="310" t="s">
        <v>478</v>
      </c>
      <c r="G285" s="310" t="s">
        <v>544</v>
      </c>
      <c r="H285" s="310" t="s">
        <v>5454</v>
      </c>
      <c r="I285" s="311">
        <v>12</v>
      </c>
      <c r="J285" s="311"/>
      <c r="K285" s="311">
        <v>12</v>
      </c>
      <c r="L285" s="225"/>
      <c r="M285" s="225"/>
      <c r="N285" s="224"/>
    </row>
    <row r="286" spans="2:14" ht="15" x14ac:dyDescent="0.25">
      <c r="B286" s="310" t="s">
        <v>13507</v>
      </c>
      <c r="C286" s="310" t="s">
        <v>746</v>
      </c>
      <c r="D286" s="310" t="s">
        <v>3787</v>
      </c>
      <c r="E286" s="310" t="s">
        <v>13352</v>
      </c>
      <c r="F286" s="310" t="s">
        <v>478</v>
      </c>
      <c r="G286" s="310" t="s">
        <v>544</v>
      </c>
      <c r="H286" s="310" t="s">
        <v>5454</v>
      </c>
      <c r="I286" s="311">
        <v>40</v>
      </c>
      <c r="J286" s="311"/>
      <c r="K286" s="311">
        <v>40</v>
      </c>
      <c r="L286" s="227"/>
      <c r="M286" s="227"/>
      <c r="N286" s="226"/>
    </row>
    <row r="287" spans="2:14" ht="15" x14ac:dyDescent="0.25">
      <c r="B287" s="312" t="s">
        <v>13508</v>
      </c>
      <c r="C287" s="312" t="s">
        <v>746</v>
      </c>
      <c r="D287" s="312" t="s">
        <v>3787</v>
      </c>
      <c r="E287" s="312" t="s">
        <v>13353</v>
      </c>
      <c r="F287" s="312" t="s">
        <v>478</v>
      </c>
      <c r="G287" s="312" t="s">
        <v>544</v>
      </c>
      <c r="H287" s="312" t="s">
        <v>5454</v>
      </c>
      <c r="I287" s="313">
        <v>21</v>
      </c>
      <c r="J287" s="313"/>
      <c r="K287" s="313">
        <v>21</v>
      </c>
      <c r="L287" s="225"/>
      <c r="M287" s="225"/>
      <c r="N287" s="224"/>
    </row>
    <row r="288" spans="2:14" ht="15" x14ac:dyDescent="0.25">
      <c r="B288" s="310" t="s">
        <v>13509</v>
      </c>
      <c r="C288" s="310" t="s">
        <v>746</v>
      </c>
      <c r="D288" s="310" t="s">
        <v>3788</v>
      </c>
      <c r="E288" s="310" t="s">
        <v>537</v>
      </c>
      <c r="F288" s="310" t="s">
        <v>478</v>
      </c>
      <c r="G288" s="310" t="s">
        <v>544</v>
      </c>
      <c r="H288" s="310" t="s">
        <v>5454</v>
      </c>
      <c r="I288" s="311">
        <v>10.5</v>
      </c>
      <c r="J288" s="311"/>
      <c r="K288" s="311">
        <v>10.5</v>
      </c>
      <c r="L288" s="225"/>
      <c r="M288" s="225"/>
      <c r="N288" s="224"/>
    </row>
    <row r="289" spans="2:14" ht="15" x14ac:dyDescent="0.25">
      <c r="B289" s="310" t="s">
        <v>13510</v>
      </c>
      <c r="C289" s="310" t="s">
        <v>748</v>
      </c>
      <c r="D289" s="310" t="s">
        <v>3789</v>
      </c>
      <c r="E289" s="310" t="s">
        <v>852</v>
      </c>
      <c r="F289" s="310" t="s">
        <v>750</v>
      </c>
      <c r="G289" s="310" t="s">
        <v>544</v>
      </c>
      <c r="H289" s="310" t="s">
        <v>5426</v>
      </c>
      <c r="I289" s="311">
        <v>3600</v>
      </c>
      <c r="J289" s="311"/>
      <c r="K289" s="311">
        <v>3600</v>
      </c>
      <c r="L289" s="227"/>
      <c r="M289" s="227"/>
      <c r="N289" s="226"/>
    </row>
    <row r="290" spans="2:14" ht="15" x14ac:dyDescent="0.25">
      <c r="B290" s="312" t="s">
        <v>13511</v>
      </c>
      <c r="C290" s="312" t="s">
        <v>748</v>
      </c>
      <c r="D290" s="312" t="s">
        <v>3789</v>
      </c>
      <c r="E290" s="312" t="s">
        <v>853</v>
      </c>
      <c r="F290" s="312" t="s">
        <v>750</v>
      </c>
      <c r="G290" s="312" t="s">
        <v>544</v>
      </c>
      <c r="H290" s="312" t="s">
        <v>5428</v>
      </c>
      <c r="I290" s="313">
        <v>5000</v>
      </c>
      <c r="J290" s="313"/>
      <c r="K290" s="313">
        <v>5000</v>
      </c>
      <c r="L290" s="227"/>
      <c r="M290" s="227"/>
      <c r="N290" s="226"/>
    </row>
    <row r="291" spans="2:14" ht="15" x14ac:dyDescent="0.25">
      <c r="B291" s="310" t="s">
        <v>13512</v>
      </c>
      <c r="C291" s="310" t="s">
        <v>748</v>
      </c>
      <c r="D291" s="310" t="s">
        <v>3789</v>
      </c>
      <c r="E291" s="310" t="s">
        <v>1782</v>
      </c>
      <c r="F291" s="310" t="s">
        <v>750</v>
      </c>
      <c r="G291" s="310" t="s">
        <v>544</v>
      </c>
      <c r="H291" s="310" t="s">
        <v>5428</v>
      </c>
      <c r="I291" s="311">
        <v>47895</v>
      </c>
      <c r="J291" s="311"/>
      <c r="K291" s="311">
        <v>-15273</v>
      </c>
      <c r="L291" s="225"/>
      <c r="M291" s="225"/>
      <c r="N291" s="224"/>
    </row>
    <row r="292" spans="2:14" ht="15" x14ac:dyDescent="0.25">
      <c r="B292" s="312" t="s">
        <v>13513</v>
      </c>
      <c r="C292" s="312" t="s">
        <v>748</v>
      </c>
      <c r="D292" s="312" t="s">
        <v>3789</v>
      </c>
      <c r="E292" s="312" t="s">
        <v>1785</v>
      </c>
      <c r="F292" s="312" t="s">
        <v>750</v>
      </c>
      <c r="G292" s="312" t="s">
        <v>544</v>
      </c>
      <c r="H292" s="312" t="s">
        <v>5428</v>
      </c>
      <c r="I292" s="313">
        <v>18110</v>
      </c>
      <c r="J292" s="313"/>
      <c r="K292" s="313">
        <v>-8290</v>
      </c>
      <c r="L292" s="227"/>
      <c r="M292" s="227"/>
      <c r="N292" s="226"/>
    </row>
    <row r="293" spans="2:14" ht="15" x14ac:dyDescent="0.25">
      <c r="B293" s="310" t="s">
        <v>13515</v>
      </c>
      <c r="C293" s="310" t="s">
        <v>748</v>
      </c>
      <c r="D293" s="310" t="s">
        <v>3789</v>
      </c>
      <c r="E293" s="310" t="s">
        <v>855</v>
      </c>
      <c r="F293" s="310" t="s">
        <v>750</v>
      </c>
      <c r="G293" s="310" t="s">
        <v>544</v>
      </c>
      <c r="H293" s="310" t="s">
        <v>13514</v>
      </c>
      <c r="I293" s="311">
        <v>51270</v>
      </c>
      <c r="J293" s="311"/>
      <c r="K293" s="311">
        <v>51270</v>
      </c>
      <c r="L293" s="225"/>
      <c r="M293" s="225"/>
      <c r="N293" s="224"/>
    </row>
    <row r="294" spans="2:14" ht="15" x14ac:dyDescent="0.25">
      <c r="B294" s="310" t="s">
        <v>13515</v>
      </c>
      <c r="C294" s="310" t="s">
        <v>748</v>
      </c>
      <c r="D294" s="310" t="s">
        <v>3789</v>
      </c>
      <c r="E294" s="310" t="s">
        <v>855</v>
      </c>
      <c r="F294" s="310" t="s">
        <v>750</v>
      </c>
      <c r="G294" s="310" t="s">
        <v>544</v>
      </c>
      <c r="H294" s="310" t="s">
        <v>11748</v>
      </c>
      <c r="I294" s="311">
        <v>50500</v>
      </c>
      <c r="J294" s="311"/>
      <c r="K294" s="311">
        <v>50500</v>
      </c>
      <c r="L294" s="227"/>
      <c r="M294" s="227"/>
      <c r="N294" s="226"/>
    </row>
    <row r="295" spans="2:14" ht="15" x14ac:dyDescent="0.25">
      <c r="B295" s="312" t="s">
        <v>13515</v>
      </c>
      <c r="C295" s="312" t="s">
        <v>748</v>
      </c>
      <c r="D295" s="312" t="s">
        <v>3789</v>
      </c>
      <c r="E295" s="312" t="s">
        <v>855</v>
      </c>
      <c r="F295" s="312" t="s">
        <v>750</v>
      </c>
      <c r="G295" s="312" t="s">
        <v>544</v>
      </c>
      <c r="H295" s="312" t="s">
        <v>11749</v>
      </c>
      <c r="I295" s="313">
        <v>31580</v>
      </c>
      <c r="J295" s="313"/>
      <c r="K295" s="313">
        <v>31580</v>
      </c>
      <c r="L295" s="225"/>
      <c r="M295" s="225"/>
      <c r="N295" s="224"/>
    </row>
    <row r="296" spans="2:14" ht="15" x14ac:dyDescent="0.25">
      <c r="B296" s="312" t="s">
        <v>13521</v>
      </c>
      <c r="C296" s="312" t="s">
        <v>748</v>
      </c>
      <c r="D296" s="312" t="s">
        <v>3789</v>
      </c>
      <c r="E296" s="312" t="s">
        <v>856</v>
      </c>
      <c r="F296" s="312" t="s">
        <v>750</v>
      </c>
      <c r="G296" s="312" t="s">
        <v>544</v>
      </c>
      <c r="H296" s="312" t="s">
        <v>3790</v>
      </c>
      <c r="I296" s="313">
        <v>50880</v>
      </c>
      <c r="J296" s="313"/>
      <c r="K296" s="313">
        <v>50880</v>
      </c>
      <c r="L296" s="227"/>
      <c r="M296" s="227"/>
      <c r="N296" s="226"/>
    </row>
    <row r="297" spans="2:14" ht="15" x14ac:dyDescent="0.25">
      <c r="B297" s="310" t="s">
        <v>13521</v>
      </c>
      <c r="C297" s="310" t="s">
        <v>748</v>
      </c>
      <c r="D297" s="310" t="s">
        <v>3789</v>
      </c>
      <c r="E297" s="310" t="s">
        <v>856</v>
      </c>
      <c r="F297" s="310" t="s">
        <v>750</v>
      </c>
      <c r="G297" s="310" t="s">
        <v>544</v>
      </c>
      <c r="H297" s="310" t="s">
        <v>3791</v>
      </c>
      <c r="I297" s="311">
        <v>51550</v>
      </c>
      <c r="J297" s="311"/>
      <c r="K297" s="311">
        <v>51550</v>
      </c>
      <c r="L297" s="225"/>
      <c r="M297" s="225"/>
      <c r="N297" s="224"/>
    </row>
    <row r="298" spans="2:14" ht="15" x14ac:dyDescent="0.25">
      <c r="B298" s="312" t="s">
        <v>13521</v>
      </c>
      <c r="C298" s="312" t="s">
        <v>748</v>
      </c>
      <c r="D298" s="312" t="s">
        <v>3789</v>
      </c>
      <c r="E298" s="312" t="s">
        <v>856</v>
      </c>
      <c r="F298" s="312" t="s">
        <v>750</v>
      </c>
      <c r="G298" s="312" t="s">
        <v>544</v>
      </c>
      <c r="H298" s="312" t="s">
        <v>13516</v>
      </c>
      <c r="I298" s="313">
        <v>50790</v>
      </c>
      <c r="J298" s="313"/>
      <c r="K298" s="313">
        <v>50790</v>
      </c>
      <c r="L298" s="225"/>
      <c r="M298" s="225"/>
      <c r="N298" s="224"/>
    </row>
    <row r="299" spans="2:14" ht="15" x14ac:dyDescent="0.25">
      <c r="B299" s="310" t="s">
        <v>13521</v>
      </c>
      <c r="C299" s="310" t="s">
        <v>748</v>
      </c>
      <c r="D299" s="310" t="s">
        <v>3789</v>
      </c>
      <c r="E299" s="310" t="s">
        <v>856</v>
      </c>
      <c r="F299" s="310" t="s">
        <v>750</v>
      </c>
      <c r="G299" s="310" t="s">
        <v>544</v>
      </c>
      <c r="H299" s="310" t="s">
        <v>13354</v>
      </c>
      <c r="I299" s="311">
        <v>50690</v>
      </c>
      <c r="J299" s="311"/>
      <c r="K299" s="311">
        <v>50690</v>
      </c>
      <c r="L299" s="227"/>
      <c r="M299" s="227"/>
      <c r="N299" s="226"/>
    </row>
    <row r="300" spans="2:14" ht="15" x14ac:dyDescent="0.25">
      <c r="B300" s="312" t="s">
        <v>13521</v>
      </c>
      <c r="C300" s="312" t="s">
        <v>748</v>
      </c>
      <c r="D300" s="312" t="s">
        <v>3789</v>
      </c>
      <c r="E300" s="312" t="s">
        <v>856</v>
      </c>
      <c r="F300" s="312" t="s">
        <v>750</v>
      </c>
      <c r="G300" s="312" t="s">
        <v>544</v>
      </c>
      <c r="H300" s="312" t="s">
        <v>13517</v>
      </c>
      <c r="I300" s="313">
        <v>51360</v>
      </c>
      <c r="J300" s="313"/>
      <c r="K300" s="313">
        <v>51360</v>
      </c>
      <c r="L300" s="225"/>
      <c r="M300" s="225"/>
      <c r="N300" s="224"/>
    </row>
    <row r="301" spans="2:14" ht="15" x14ac:dyDescent="0.25">
      <c r="B301" s="310" t="s">
        <v>13521</v>
      </c>
      <c r="C301" s="310" t="s">
        <v>748</v>
      </c>
      <c r="D301" s="310" t="s">
        <v>3789</v>
      </c>
      <c r="E301" s="310" t="s">
        <v>856</v>
      </c>
      <c r="F301" s="310" t="s">
        <v>750</v>
      </c>
      <c r="G301" s="310" t="s">
        <v>544</v>
      </c>
      <c r="H301" s="310" t="s">
        <v>11747</v>
      </c>
      <c r="I301" s="311">
        <v>50880</v>
      </c>
      <c r="J301" s="311"/>
      <c r="K301" s="311">
        <v>50880</v>
      </c>
      <c r="L301" s="227"/>
      <c r="M301" s="227"/>
      <c r="N301" s="226"/>
    </row>
    <row r="302" spans="2:14" ht="15" x14ac:dyDescent="0.25">
      <c r="B302" s="312" t="s">
        <v>13521</v>
      </c>
      <c r="C302" s="312" t="s">
        <v>748</v>
      </c>
      <c r="D302" s="312" t="s">
        <v>3789</v>
      </c>
      <c r="E302" s="312" t="s">
        <v>856</v>
      </c>
      <c r="F302" s="312" t="s">
        <v>750</v>
      </c>
      <c r="G302" s="312" t="s">
        <v>544</v>
      </c>
      <c r="H302" s="312" t="s">
        <v>13355</v>
      </c>
      <c r="I302" s="313">
        <v>51550</v>
      </c>
      <c r="J302" s="313"/>
      <c r="K302" s="313">
        <v>51550</v>
      </c>
      <c r="L302" s="227"/>
      <c r="M302" s="227"/>
      <c r="N302" s="226"/>
    </row>
    <row r="303" spans="2:14" ht="15" x14ac:dyDescent="0.25">
      <c r="B303" s="310" t="s">
        <v>13521</v>
      </c>
      <c r="C303" s="310" t="s">
        <v>748</v>
      </c>
      <c r="D303" s="310" t="s">
        <v>3789</v>
      </c>
      <c r="E303" s="310" t="s">
        <v>856</v>
      </c>
      <c r="F303" s="310" t="s">
        <v>750</v>
      </c>
      <c r="G303" s="310" t="s">
        <v>544</v>
      </c>
      <c r="H303" s="310" t="s">
        <v>3792</v>
      </c>
      <c r="I303" s="311">
        <v>51080</v>
      </c>
      <c r="J303" s="311"/>
      <c r="K303" s="311">
        <v>51080</v>
      </c>
      <c r="L303" s="225"/>
      <c r="M303" s="225"/>
      <c r="N303" s="224"/>
    </row>
    <row r="304" spans="2:14" ht="15" x14ac:dyDescent="0.25">
      <c r="B304" s="312" t="s">
        <v>13521</v>
      </c>
      <c r="C304" s="312" t="s">
        <v>748</v>
      </c>
      <c r="D304" s="312" t="s">
        <v>3789</v>
      </c>
      <c r="E304" s="312" t="s">
        <v>856</v>
      </c>
      <c r="F304" s="312" t="s">
        <v>750</v>
      </c>
      <c r="G304" s="312" t="s">
        <v>544</v>
      </c>
      <c r="H304" s="312" t="s">
        <v>13518</v>
      </c>
      <c r="I304" s="313">
        <v>51450</v>
      </c>
      <c r="J304" s="313"/>
      <c r="K304" s="313">
        <v>51450</v>
      </c>
      <c r="L304" s="227"/>
      <c r="M304" s="227"/>
      <c r="N304" s="226"/>
    </row>
    <row r="305" spans="2:14" ht="15" x14ac:dyDescent="0.25">
      <c r="B305" s="312" t="s">
        <v>13521</v>
      </c>
      <c r="C305" s="312" t="s">
        <v>748</v>
      </c>
      <c r="D305" s="312" t="s">
        <v>3789</v>
      </c>
      <c r="E305" s="312" t="s">
        <v>856</v>
      </c>
      <c r="F305" s="312" t="s">
        <v>750</v>
      </c>
      <c r="G305" s="312" t="s">
        <v>544</v>
      </c>
      <c r="H305" s="312" t="s">
        <v>3793</v>
      </c>
      <c r="I305" s="313">
        <v>53090</v>
      </c>
      <c r="J305" s="313"/>
      <c r="K305" s="313">
        <v>53090</v>
      </c>
      <c r="L305" s="225"/>
      <c r="M305" s="225"/>
      <c r="N305" s="224"/>
    </row>
    <row r="306" spans="2:14" ht="15" x14ac:dyDescent="0.25">
      <c r="B306" s="310" t="s">
        <v>13521</v>
      </c>
      <c r="C306" s="310" t="s">
        <v>748</v>
      </c>
      <c r="D306" s="310" t="s">
        <v>3789</v>
      </c>
      <c r="E306" s="310" t="s">
        <v>856</v>
      </c>
      <c r="F306" s="310" t="s">
        <v>750</v>
      </c>
      <c r="G306" s="310" t="s">
        <v>544</v>
      </c>
      <c r="H306" s="310" t="s">
        <v>3794</v>
      </c>
      <c r="I306" s="311">
        <v>51460</v>
      </c>
      <c r="J306" s="311"/>
      <c r="K306" s="311">
        <v>51460</v>
      </c>
      <c r="L306" s="227"/>
      <c r="M306" s="227"/>
      <c r="N306" s="226"/>
    </row>
    <row r="307" spans="2:14" ht="15" x14ac:dyDescent="0.25">
      <c r="B307" s="312" t="s">
        <v>13521</v>
      </c>
      <c r="C307" s="312" t="s">
        <v>748</v>
      </c>
      <c r="D307" s="312" t="s">
        <v>3789</v>
      </c>
      <c r="E307" s="312" t="s">
        <v>856</v>
      </c>
      <c r="F307" s="312" t="s">
        <v>750</v>
      </c>
      <c r="G307" s="312" t="s">
        <v>544</v>
      </c>
      <c r="H307" s="312" t="s">
        <v>3795</v>
      </c>
      <c r="I307" s="313">
        <v>50600</v>
      </c>
      <c r="J307" s="313"/>
      <c r="K307" s="313">
        <v>50600</v>
      </c>
      <c r="L307" s="225"/>
      <c r="M307" s="225"/>
      <c r="N307" s="224"/>
    </row>
    <row r="308" spans="2:14" ht="15" x14ac:dyDescent="0.25">
      <c r="B308" s="310" t="s">
        <v>13521</v>
      </c>
      <c r="C308" s="310" t="s">
        <v>748</v>
      </c>
      <c r="D308" s="310" t="s">
        <v>3789</v>
      </c>
      <c r="E308" s="310" t="s">
        <v>856</v>
      </c>
      <c r="F308" s="310" t="s">
        <v>750</v>
      </c>
      <c r="G308" s="310" t="s">
        <v>544</v>
      </c>
      <c r="H308" s="310" t="s">
        <v>11750</v>
      </c>
      <c r="I308" s="311">
        <v>50690</v>
      </c>
      <c r="J308" s="311"/>
      <c r="K308" s="311">
        <v>50690</v>
      </c>
      <c r="L308" s="227"/>
      <c r="M308" s="227"/>
      <c r="N308" s="226"/>
    </row>
    <row r="309" spans="2:14" ht="15" x14ac:dyDescent="0.25">
      <c r="B309" s="312" t="s">
        <v>13521</v>
      </c>
      <c r="C309" s="312" t="s">
        <v>748</v>
      </c>
      <c r="D309" s="312" t="s">
        <v>3789</v>
      </c>
      <c r="E309" s="312" t="s">
        <v>856</v>
      </c>
      <c r="F309" s="312" t="s">
        <v>750</v>
      </c>
      <c r="G309" s="312" t="s">
        <v>544</v>
      </c>
      <c r="H309" s="312" t="s">
        <v>11751</v>
      </c>
      <c r="I309" s="313">
        <v>51170</v>
      </c>
      <c r="J309" s="313"/>
      <c r="K309" s="313">
        <v>51170</v>
      </c>
      <c r="L309" s="225"/>
      <c r="M309" s="225"/>
      <c r="N309" s="224"/>
    </row>
    <row r="310" spans="2:14" ht="15" x14ac:dyDescent="0.25">
      <c r="B310" s="310" t="s">
        <v>13521</v>
      </c>
      <c r="C310" s="310" t="s">
        <v>748</v>
      </c>
      <c r="D310" s="310" t="s">
        <v>3789</v>
      </c>
      <c r="E310" s="310" t="s">
        <v>856</v>
      </c>
      <c r="F310" s="310" t="s">
        <v>750</v>
      </c>
      <c r="G310" s="310" t="s">
        <v>544</v>
      </c>
      <c r="H310" s="310" t="s">
        <v>13519</v>
      </c>
      <c r="I310" s="311">
        <v>51080</v>
      </c>
      <c r="J310" s="311"/>
      <c r="K310" s="311">
        <v>51080</v>
      </c>
      <c r="L310" s="227"/>
      <c r="M310" s="227"/>
      <c r="N310" s="226"/>
    </row>
    <row r="311" spans="2:14" ht="15" x14ac:dyDescent="0.25">
      <c r="B311" s="312" t="s">
        <v>13521</v>
      </c>
      <c r="C311" s="312" t="s">
        <v>748</v>
      </c>
      <c r="D311" s="312" t="s">
        <v>3789</v>
      </c>
      <c r="E311" s="312" t="s">
        <v>856</v>
      </c>
      <c r="F311" s="312" t="s">
        <v>750</v>
      </c>
      <c r="G311" s="312" t="s">
        <v>544</v>
      </c>
      <c r="H311" s="312" t="s">
        <v>13520</v>
      </c>
      <c r="I311" s="313">
        <v>33380</v>
      </c>
      <c r="J311" s="313"/>
      <c r="K311" s="313">
        <v>33380</v>
      </c>
      <c r="L311" s="225"/>
      <c r="M311" s="225"/>
      <c r="N311" s="224"/>
    </row>
    <row r="312" spans="2:14" ht="15" x14ac:dyDescent="0.25">
      <c r="B312" s="312" t="s">
        <v>13522</v>
      </c>
      <c r="C312" s="312" t="s">
        <v>748</v>
      </c>
      <c r="D312" s="312" t="s">
        <v>3789</v>
      </c>
      <c r="E312" s="312" t="s">
        <v>857</v>
      </c>
      <c r="F312" s="312" t="s">
        <v>750</v>
      </c>
      <c r="G312" s="312" t="s">
        <v>544</v>
      </c>
      <c r="H312" s="312" t="s">
        <v>5426</v>
      </c>
      <c r="I312" s="313">
        <v>8417.2000000000007</v>
      </c>
      <c r="J312" s="313"/>
      <c r="K312" s="313">
        <v>-115306.4</v>
      </c>
      <c r="L312" s="227"/>
      <c r="M312" s="227"/>
      <c r="N312" s="226"/>
    </row>
    <row r="313" spans="2:14" ht="15" x14ac:dyDescent="0.25">
      <c r="B313" s="310" t="s">
        <v>13523</v>
      </c>
      <c r="C313" s="310" t="s">
        <v>748</v>
      </c>
      <c r="D313" s="310" t="s">
        <v>3789</v>
      </c>
      <c r="E313" s="310" t="s">
        <v>1792</v>
      </c>
      <c r="F313" s="310" t="s">
        <v>750</v>
      </c>
      <c r="G313" s="310" t="s">
        <v>544</v>
      </c>
      <c r="H313" s="310" t="s">
        <v>5428</v>
      </c>
      <c r="I313" s="311">
        <v>122918</v>
      </c>
      <c r="J313" s="311"/>
      <c r="K313" s="311">
        <v>-89932</v>
      </c>
      <c r="L313" s="225"/>
      <c r="M313" s="225"/>
      <c r="N313" s="224"/>
    </row>
    <row r="314" spans="2:14" ht="15" x14ac:dyDescent="0.25">
      <c r="B314" s="312" t="s">
        <v>13524</v>
      </c>
      <c r="C314" s="312" t="s">
        <v>639</v>
      </c>
      <c r="D314" s="312" t="s">
        <v>3796</v>
      </c>
      <c r="E314" s="312" t="s">
        <v>860</v>
      </c>
      <c r="F314" s="312" t="s">
        <v>479</v>
      </c>
      <c r="G314" s="312" t="s">
        <v>544</v>
      </c>
      <c r="H314" s="312" t="s">
        <v>5454</v>
      </c>
      <c r="I314" s="313">
        <v>2644.4613199999999</v>
      </c>
      <c r="J314" s="313"/>
      <c r="K314" s="313">
        <v>2644.4613199999999</v>
      </c>
      <c r="L314" s="227"/>
      <c r="M314" s="227"/>
      <c r="N314" s="226"/>
    </row>
    <row r="315" spans="2:14" ht="15" x14ac:dyDescent="0.25">
      <c r="B315" s="310" t="s">
        <v>13524</v>
      </c>
      <c r="C315" s="310" t="s">
        <v>639</v>
      </c>
      <c r="D315" s="310" t="s">
        <v>3796</v>
      </c>
      <c r="E315" s="310" t="s">
        <v>860</v>
      </c>
      <c r="F315" s="310" t="s">
        <v>479</v>
      </c>
      <c r="G315" s="310" t="s">
        <v>544</v>
      </c>
      <c r="H315" s="310" t="s">
        <v>5426</v>
      </c>
      <c r="I315" s="311">
        <v>963.59479999999996</v>
      </c>
      <c r="J315" s="311"/>
      <c r="K315" s="311">
        <v>963.59479999999996</v>
      </c>
      <c r="L315" s="225"/>
      <c r="M315" s="225"/>
      <c r="N315" s="224"/>
    </row>
    <row r="316" spans="2:14" ht="15" x14ac:dyDescent="0.25">
      <c r="B316" s="312" t="s">
        <v>13525</v>
      </c>
      <c r="C316" s="312" t="s">
        <v>746</v>
      </c>
      <c r="D316" s="312" t="s">
        <v>3796</v>
      </c>
      <c r="E316" s="312" t="s">
        <v>859</v>
      </c>
      <c r="F316" s="312" t="s">
        <v>479</v>
      </c>
      <c r="G316" s="312" t="s">
        <v>544</v>
      </c>
      <c r="H316" s="312" t="s">
        <v>5454</v>
      </c>
      <c r="I316" s="313">
        <v>43711.615389999999</v>
      </c>
      <c r="J316" s="313"/>
      <c r="K316" s="313">
        <v>43711.615389999999</v>
      </c>
      <c r="L316" s="227"/>
      <c r="M316" s="227"/>
      <c r="N316" s="226"/>
    </row>
    <row r="317" spans="2:14" ht="15" x14ac:dyDescent="0.25">
      <c r="B317" s="310" t="s">
        <v>13525</v>
      </c>
      <c r="C317" s="310" t="s">
        <v>746</v>
      </c>
      <c r="D317" s="310" t="s">
        <v>3796</v>
      </c>
      <c r="E317" s="310" t="s">
        <v>859</v>
      </c>
      <c r="F317" s="310" t="s">
        <v>479</v>
      </c>
      <c r="G317" s="310" t="s">
        <v>544</v>
      </c>
      <c r="H317" s="310" t="s">
        <v>5426</v>
      </c>
      <c r="I317" s="311">
        <v>7314.9718300000004</v>
      </c>
      <c r="J317" s="311"/>
      <c r="K317" s="311">
        <v>4021.1257799999998</v>
      </c>
      <c r="L317" s="227"/>
      <c r="M317" s="227"/>
      <c r="N317" s="226"/>
    </row>
    <row r="318" spans="2:14" ht="15" x14ac:dyDescent="0.25">
      <c r="B318" s="310" t="s">
        <v>13526</v>
      </c>
      <c r="C318" s="310" t="s">
        <v>746</v>
      </c>
      <c r="D318" s="310" t="s">
        <v>3796</v>
      </c>
      <c r="E318" s="310" t="s">
        <v>8712</v>
      </c>
      <c r="F318" s="310" t="s">
        <v>479</v>
      </c>
      <c r="G318" s="310" t="s">
        <v>544</v>
      </c>
      <c r="H318" s="310" t="s">
        <v>5454</v>
      </c>
      <c r="I318" s="311">
        <v>6900.95064</v>
      </c>
      <c r="J318" s="311"/>
      <c r="K318" s="311">
        <v>6900.95064</v>
      </c>
      <c r="L318" s="225"/>
      <c r="M318" s="225"/>
      <c r="N318" s="224"/>
    </row>
    <row r="319" spans="2:14" ht="15" x14ac:dyDescent="0.25">
      <c r="B319" s="312" t="s">
        <v>13526</v>
      </c>
      <c r="C319" s="312" t="s">
        <v>746</v>
      </c>
      <c r="D319" s="312" t="s">
        <v>3796</v>
      </c>
      <c r="E319" s="312" t="s">
        <v>8712</v>
      </c>
      <c r="F319" s="312" t="s">
        <v>479</v>
      </c>
      <c r="G319" s="312" t="s">
        <v>544</v>
      </c>
      <c r="H319" s="312" t="s">
        <v>5426</v>
      </c>
      <c r="I319" s="313">
        <v>814.05262000000005</v>
      </c>
      <c r="J319" s="313"/>
      <c r="K319" s="313">
        <v>814.05262000000005</v>
      </c>
      <c r="L319" s="227"/>
      <c r="M319" s="227"/>
      <c r="N319" s="226"/>
    </row>
    <row r="320" spans="2:14" ht="15" x14ac:dyDescent="0.25">
      <c r="B320" s="312" t="s">
        <v>13527</v>
      </c>
      <c r="C320" s="312" t="s">
        <v>746</v>
      </c>
      <c r="D320" s="312" t="s">
        <v>3797</v>
      </c>
      <c r="E320" s="312" t="s">
        <v>861</v>
      </c>
      <c r="F320" s="312" t="s">
        <v>478</v>
      </c>
      <c r="G320" s="312" t="s">
        <v>544</v>
      </c>
      <c r="H320" s="312" t="s">
        <v>5454</v>
      </c>
      <c r="I320" s="313">
        <v>867.1</v>
      </c>
      <c r="J320" s="313"/>
      <c r="K320" s="313">
        <v>867.1</v>
      </c>
      <c r="L320" s="225"/>
      <c r="M320" s="225"/>
      <c r="N320" s="224"/>
    </row>
    <row r="321" spans="2:14" ht="15" x14ac:dyDescent="0.25">
      <c r="B321" s="312" t="s">
        <v>13528</v>
      </c>
      <c r="C321" s="312" t="s">
        <v>639</v>
      </c>
      <c r="D321" s="312" t="s">
        <v>3798</v>
      </c>
      <c r="E321" s="312" t="s">
        <v>862</v>
      </c>
      <c r="F321" s="312" t="s">
        <v>479</v>
      </c>
      <c r="G321" s="312" t="s">
        <v>544</v>
      </c>
      <c r="H321" s="312" t="s">
        <v>5454</v>
      </c>
      <c r="I321" s="313">
        <v>2669</v>
      </c>
      <c r="J321" s="313"/>
      <c r="K321" s="313">
        <v>2669</v>
      </c>
      <c r="L321" s="225"/>
      <c r="M321" s="225"/>
      <c r="N321" s="224"/>
    </row>
    <row r="322" spans="2:14" ht="15" x14ac:dyDescent="0.25">
      <c r="B322" s="310" t="s">
        <v>13529</v>
      </c>
      <c r="C322" s="310" t="s">
        <v>639</v>
      </c>
      <c r="D322" s="310" t="s">
        <v>3798</v>
      </c>
      <c r="E322" s="310" t="s">
        <v>11753</v>
      </c>
      <c r="F322" s="310" t="s">
        <v>479</v>
      </c>
      <c r="G322" s="310" t="s">
        <v>544</v>
      </c>
      <c r="H322" s="310" t="s">
        <v>5454</v>
      </c>
      <c r="I322" s="311">
        <v>99</v>
      </c>
      <c r="J322" s="311"/>
      <c r="K322" s="311">
        <v>99</v>
      </c>
      <c r="L322" s="227"/>
      <c r="M322" s="227"/>
      <c r="N322" s="226"/>
    </row>
    <row r="323" spans="2:14" ht="15" x14ac:dyDescent="0.25">
      <c r="B323" s="310" t="s">
        <v>13530</v>
      </c>
      <c r="C323" s="310" t="s">
        <v>639</v>
      </c>
      <c r="D323" s="310" t="s">
        <v>3798</v>
      </c>
      <c r="E323" s="310" t="s">
        <v>863</v>
      </c>
      <c r="F323" s="310" t="s">
        <v>479</v>
      </c>
      <c r="G323" s="310" t="s">
        <v>544</v>
      </c>
      <c r="H323" s="310" t="s">
        <v>5454</v>
      </c>
      <c r="I323" s="311">
        <v>214</v>
      </c>
      <c r="J323" s="311"/>
      <c r="K323" s="311">
        <v>214</v>
      </c>
      <c r="L323" s="227"/>
      <c r="M323" s="227"/>
      <c r="N323" s="226"/>
    </row>
    <row r="324" spans="2:14" ht="15" x14ac:dyDescent="0.25">
      <c r="B324" s="312" t="s">
        <v>13530</v>
      </c>
      <c r="C324" s="312" t="s">
        <v>639</v>
      </c>
      <c r="D324" s="312" t="s">
        <v>3798</v>
      </c>
      <c r="E324" s="312" t="s">
        <v>863</v>
      </c>
      <c r="F324" s="312" t="s">
        <v>479</v>
      </c>
      <c r="G324" s="312" t="s">
        <v>544</v>
      </c>
      <c r="H324" s="312" t="s">
        <v>5426</v>
      </c>
      <c r="I324" s="313">
        <v>81</v>
      </c>
      <c r="J324" s="313"/>
      <c r="K324" s="313">
        <v>81</v>
      </c>
      <c r="L324" s="225"/>
      <c r="M324" s="225"/>
      <c r="N324" s="224"/>
    </row>
    <row r="325" spans="2:14" ht="15" x14ac:dyDescent="0.25">
      <c r="B325" s="312" t="s">
        <v>13531</v>
      </c>
      <c r="C325" s="312" t="s">
        <v>639</v>
      </c>
      <c r="D325" s="312" t="s">
        <v>3798</v>
      </c>
      <c r="E325" s="312" t="s">
        <v>864</v>
      </c>
      <c r="F325" s="312" t="s">
        <v>479</v>
      </c>
      <c r="G325" s="312" t="s">
        <v>544</v>
      </c>
      <c r="H325" s="312" t="s">
        <v>5454</v>
      </c>
      <c r="I325" s="313">
        <v>3521</v>
      </c>
      <c r="J325" s="313"/>
      <c r="K325" s="313">
        <v>3521</v>
      </c>
      <c r="L325" s="227"/>
      <c r="M325" s="227"/>
      <c r="N325" s="226"/>
    </row>
    <row r="326" spans="2:14" ht="15" x14ac:dyDescent="0.25">
      <c r="B326" s="312" t="s">
        <v>13532</v>
      </c>
      <c r="C326" s="312" t="s">
        <v>639</v>
      </c>
      <c r="D326" s="312" t="s">
        <v>3798</v>
      </c>
      <c r="E326" s="312" t="s">
        <v>11754</v>
      </c>
      <c r="F326" s="312" t="s">
        <v>479</v>
      </c>
      <c r="G326" s="312" t="s">
        <v>544</v>
      </c>
      <c r="H326" s="312" t="s">
        <v>5454</v>
      </c>
      <c r="I326" s="313">
        <v>989</v>
      </c>
      <c r="J326" s="313"/>
      <c r="K326" s="313">
        <v>989</v>
      </c>
      <c r="L326" s="225"/>
      <c r="M326" s="225"/>
      <c r="N326" s="224"/>
    </row>
    <row r="327" spans="2:14" ht="15" x14ac:dyDescent="0.25">
      <c r="B327" s="312" t="s">
        <v>13533</v>
      </c>
      <c r="C327" s="312" t="s">
        <v>746</v>
      </c>
      <c r="D327" s="312" t="s">
        <v>12082</v>
      </c>
      <c r="E327" s="312" t="s">
        <v>6381</v>
      </c>
      <c r="F327" s="312" t="s">
        <v>750</v>
      </c>
      <c r="G327" s="312" t="s">
        <v>544</v>
      </c>
      <c r="H327" s="312" t="s">
        <v>5454</v>
      </c>
      <c r="I327" s="313">
        <v>3963943.0613600002</v>
      </c>
      <c r="J327" s="313"/>
      <c r="K327" s="313">
        <v>3936073.2383599998</v>
      </c>
      <c r="L327" s="227"/>
      <c r="M327" s="227"/>
      <c r="N327" s="226"/>
    </row>
    <row r="328" spans="2:14" ht="15" x14ac:dyDescent="0.25">
      <c r="B328" s="310" t="s">
        <v>13534</v>
      </c>
      <c r="C328" s="310" t="s">
        <v>865</v>
      </c>
      <c r="D328" s="310" t="s">
        <v>3781</v>
      </c>
      <c r="E328" s="310" t="s">
        <v>3316</v>
      </c>
      <c r="F328" s="310" t="s">
        <v>479</v>
      </c>
      <c r="G328" s="310" t="s">
        <v>544</v>
      </c>
      <c r="H328" s="310" t="s">
        <v>5454</v>
      </c>
      <c r="I328" s="311">
        <v>117936</v>
      </c>
      <c r="J328" s="311"/>
      <c r="K328" s="311">
        <v>117936</v>
      </c>
      <c r="L328" s="227"/>
      <c r="M328" s="227"/>
      <c r="N328" s="226"/>
    </row>
    <row r="329" spans="2:14" ht="15" x14ac:dyDescent="0.25">
      <c r="B329" s="310" t="s">
        <v>13535</v>
      </c>
      <c r="C329" s="310" t="s">
        <v>865</v>
      </c>
      <c r="D329" s="310" t="s">
        <v>3781</v>
      </c>
      <c r="E329" s="310" t="s">
        <v>6361</v>
      </c>
      <c r="F329" s="310" t="s">
        <v>479</v>
      </c>
      <c r="G329" s="310" t="s">
        <v>544</v>
      </c>
      <c r="H329" s="310" t="s">
        <v>5454</v>
      </c>
      <c r="I329" s="311">
        <v>4368</v>
      </c>
      <c r="J329" s="311"/>
      <c r="K329" s="311">
        <v>4368</v>
      </c>
      <c r="L329" s="225"/>
      <c r="M329" s="225"/>
      <c r="N329" s="224"/>
    </row>
    <row r="330" spans="2:14" ht="15" x14ac:dyDescent="0.25">
      <c r="B330" s="312" t="s">
        <v>13536</v>
      </c>
      <c r="C330" s="312" t="s">
        <v>865</v>
      </c>
      <c r="D330" s="312" t="s">
        <v>3781</v>
      </c>
      <c r="E330" s="312" t="s">
        <v>4273</v>
      </c>
      <c r="F330" s="312" t="s">
        <v>479</v>
      </c>
      <c r="G330" s="312" t="s">
        <v>544</v>
      </c>
      <c r="H330" s="312" t="s">
        <v>5454</v>
      </c>
      <c r="I330" s="313">
        <v>29304</v>
      </c>
      <c r="J330" s="313"/>
      <c r="K330" s="313">
        <v>29304</v>
      </c>
      <c r="L330" s="227"/>
      <c r="M330" s="227"/>
      <c r="N330" s="226"/>
    </row>
    <row r="331" spans="2:14" ht="15" x14ac:dyDescent="0.25">
      <c r="B331" s="310" t="s">
        <v>13537</v>
      </c>
      <c r="C331" s="310" t="s">
        <v>865</v>
      </c>
      <c r="D331" s="310" t="s">
        <v>3781</v>
      </c>
      <c r="E331" s="310" t="s">
        <v>6362</v>
      </c>
      <c r="F331" s="310" t="s">
        <v>479</v>
      </c>
      <c r="G331" s="310" t="s">
        <v>544</v>
      </c>
      <c r="H331" s="310" t="s">
        <v>5454</v>
      </c>
      <c r="I331" s="311">
        <v>5720</v>
      </c>
      <c r="J331" s="311"/>
      <c r="K331" s="311">
        <v>5720</v>
      </c>
      <c r="L331" s="227"/>
      <c r="M331" s="227"/>
      <c r="N331" s="226"/>
    </row>
    <row r="332" spans="2:14" ht="15" x14ac:dyDescent="0.25">
      <c r="B332" s="310" t="s">
        <v>13538</v>
      </c>
      <c r="C332" s="310" t="s">
        <v>865</v>
      </c>
      <c r="D332" s="310" t="s">
        <v>3781</v>
      </c>
      <c r="E332" s="310" t="s">
        <v>3320</v>
      </c>
      <c r="F332" s="310" t="s">
        <v>479</v>
      </c>
      <c r="G332" s="310" t="s">
        <v>544</v>
      </c>
      <c r="H332" s="310" t="s">
        <v>5454</v>
      </c>
      <c r="I332" s="311">
        <v>5684</v>
      </c>
      <c r="J332" s="311"/>
      <c r="K332" s="311">
        <v>5684</v>
      </c>
      <c r="L332" s="225"/>
      <c r="M332" s="225"/>
      <c r="N332" s="224"/>
    </row>
    <row r="333" spans="2:14" ht="15" x14ac:dyDescent="0.25">
      <c r="B333" s="310" t="s">
        <v>13539</v>
      </c>
      <c r="C333" s="310" t="s">
        <v>865</v>
      </c>
      <c r="D333" s="310" t="s">
        <v>3782</v>
      </c>
      <c r="E333" s="310" t="s">
        <v>3323</v>
      </c>
      <c r="F333" s="310" t="s">
        <v>479</v>
      </c>
      <c r="G333" s="310" t="s">
        <v>544</v>
      </c>
      <c r="H333" s="310" t="s">
        <v>5454</v>
      </c>
      <c r="I333" s="311">
        <v>16560</v>
      </c>
      <c r="J333" s="311"/>
      <c r="K333" s="311">
        <v>16560</v>
      </c>
      <c r="L333" s="227"/>
      <c r="M333" s="227"/>
      <c r="N333" s="226"/>
    </row>
    <row r="334" spans="2:14" ht="15" x14ac:dyDescent="0.25">
      <c r="B334" s="310" t="s">
        <v>13540</v>
      </c>
      <c r="C334" s="310" t="s">
        <v>865</v>
      </c>
      <c r="D334" s="310" t="s">
        <v>3782</v>
      </c>
      <c r="E334" s="310" t="s">
        <v>3324</v>
      </c>
      <c r="F334" s="310" t="s">
        <v>479</v>
      </c>
      <c r="G334" s="310" t="s">
        <v>544</v>
      </c>
      <c r="H334" s="310" t="s">
        <v>5454</v>
      </c>
      <c r="I334" s="311">
        <v>13176</v>
      </c>
      <c r="J334" s="311"/>
      <c r="K334" s="311">
        <v>13176</v>
      </c>
      <c r="L334" s="225"/>
      <c r="M334" s="225"/>
      <c r="N334" s="224"/>
    </row>
    <row r="335" spans="2:14" ht="15" x14ac:dyDescent="0.25">
      <c r="B335" s="310" t="s">
        <v>13541</v>
      </c>
      <c r="C335" s="310" t="s">
        <v>865</v>
      </c>
      <c r="D335" s="310" t="s">
        <v>3768</v>
      </c>
      <c r="E335" s="310" t="s">
        <v>6382</v>
      </c>
      <c r="F335" s="310" t="s">
        <v>478</v>
      </c>
      <c r="G335" s="310" t="s">
        <v>544</v>
      </c>
      <c r="H335" s="310" t="s">
        <v>5454</v>
      </c>
      <c r="I335" s="311">
        <v>21.18244</v>
      </c>
      <c r="J335" s="311"/>
      <c r="K335" s="311">
        <v>21.18244</v>
      </c>
      <c r="L335" s="227"/>
      <c r="M335" s="227"/>
      <c r="N335" s="226"/>
    </row>
    <row r="336" spans="2:14" ht="15" x14ac:dyDescent="0.25">
      <c r="B336" s="312" t="s">
        <v>13714</v>
      </c>
      <c r="C336" s="312" t="s">
        <v>639</v>
      </c>
      <c r="D336" s="312" t="s">
        <v>3768</v>
      </c>
      <c r="E336" s="312" t="s">
        <v>869</v>
      </c>
      <c r="F336" s="312" t="s">
        <v>479</v>
      </c>
      <c r="G336" s="312" t="s">
        <v>544</v>
      </c>
      <c r="H336" s="312" t="s">
        <v>5454</v>
      </c>
      <c r="I336" s="313">
        <v>57014</v>
      </c>
      <c r="J336" s="313"/>
      <c r="K336" s="313">
        <v>57014</v>
      </c>
      <c r="L336" s="225"/>
      <c r="M336" s="225"/>
      <c r="N336" s="224"/>
    </row>
    <row r="337" spans="2:14" ht="15" x14ac:dyDescent="0.25">
      <c r="B337" s="310" t="s">
        <v>13715</v>
      </c>
      <c r="C337" s="310" t="s">
        <v>639</v>
      </c>
      <c r="D337" s="310" t="s">
        <v>3768</v>
      </c>
      <c r="E337" s="310" t="s">
        <v>868</v>
      </c>
      <c r="F337" s="310" t="s">
        <v>479</v>
      </c>
      <c r="G337" s="310" t="s">
        <v>544</v>
      </c>
      <c r="H337" s="310" t="s">
        <v>5454</v>
      </c>
      <c r="I337" s="311">
        <v>56003</v>
      </c>
      <c r="J337" s="311"/>
      <c r="K337" s="311">
        <v>56003</v>
      </c>
      <c r="L337" s="227"/>
      <c r="M337" s="227"/>
      <c r="N337" s="226"/>
    </row>
    <row r="338" spans="2:14" ht="15" x14ac:dyDescent="0.25">
      <c r="B338" s="312" t="s">
        <v>13716</v>
      </c>
      <c r="C338" s="312" t="s">
        <v>639</v>
      </c>
      <c r="D338" s="312" t="s">
        <v>3768</v>
      </c>
      <c r="E338" s="312" t="s">
        <v>867</v>
      </c>
      <c r="F338" s="312" t="s">
        <v>479</v>
      </c>
      <c r="G338" s="312" t="s">
        <v>544</v>
      </c>
      <c r="H338" s="312" t="s">
        <v>5454</v>
      </c>
      <c r="I338" s="313">
        <v>1608194</v>
      </c>
      <c r="J338" s="313"/>
      <c r="K338" s="313">
        <v>1608194</v>
      </c>
      <c r="L338" s="225"/>
      <c r="M338" s="225"/>
      <c r="N338" s="224"/>
    </row>
    <row r="339" spans="2:14" ht="15" x14ac:dyDescent="0.25">
      <c r="B339" s="310" t="s">
        <v>13716</v>
      </c>
      <c r="C339" s="310" t="s">
        <v>639</v>
      </c>
      <c r="D339" s="310" t="s">
        <v>3768</v>
      </c>
      <c r="E339" s="310" t="s">
        <v>867</v>
      </c>
      <c r="F339" s="310" t="s">
        <v>479</v>
      </c>
      <c r="G339" s="310" t="s">
        <v>544</v>
      </c>
      <c r="H339" s="310" t="s">
        <v>5426</v>
      </c>
      <c r="I339" s="311">
        <v>12808</v>
      </c>
      <c r="J339" s="311"/>
      <c r="K339" s="311">
        <v>12808</v>
      </c>
      <c r="L339" s="227"/>
      <c r="M339" s="227"/>
      <c r="N339" s="226"/>
    </row>
    <row r="340" spans="2:14" ht="15" x14ac:dyDescent="0.25">
      <c r="B340" s="310" t="s">
        <v>13717</v>
      </c>
      <c r="C340" s="310" t="s">
        <v>639</v>
      </c>
      <c r="D340" s="310" t="s">
        <v>3770</v>
      </c>
      <c r="E340" s="310" t="s">
        <v>870</v>
      </c>
      <c r="F340" s="310" t="s">
        <v>479</v>
      </c>
      <c r="G340" s="310" t="s">
        <v>544</v>
      </c>
      <c r="H340" s="310" t="s">
        <v>5454</v>
      </c>
      <c r="I340" s="311">
        <v>416085</v>
      </c>
      <c r="J340" s="311"/>
      <c r="K340" s="311">
        <v>416085</v>
      </c>
      <c r="L340" s="225"/>
      <c r="M340" s="225"/>
      <c r="N340" s="224"/>
    </row>
    <row r="341" spans="2:14" ht="15" x14ac:dyDescent="0.25">
      <c r="B341" s="312" t="s">
        <v>13717</v>
      </c>
      <c r="C341" s="312" t="s">
        <v>639</v>
      </c>
      <c r="D341" s="312" t="s">
        <v>3770</v>
      </c>
      <c r="E341" s="312" t="s">
        <v>870</v>
      </c>
      <c r="F341" s="312" t="s">
        <v>479</v>
      </c>
      <c r="G341" s="312" t="s">
        <v>544</v>
      </c>
      <c r="H341" s="312" t="s">
        <v>5426</v>
      </c>
      <c r="I341" s="313">
        <v>14808</v>
      </c>
      <c r="J341" s="313"/>
      <c r="K341" s="313">
        <v>14808</v>
      </c>
      <c r="L341" s="227"/>
      <c r="M341" s="227"/>
      <c r="N341" s="226"/>
    </row>
    <row r="342" spans="2:14" ht="15" x14ac:dyDescent="0.25">
      <c r="B342" s="310" t="s">
        <v>13718</v>
      </c>
      <c r="C342" s="310" t="s">
        <v>865</v>
      </c>
      <c r="D342" s="310" t="s">
        <v>3770</v>
      </c>
      <c r="E342" s="310" t="s">
        <v>6384</v>
      </c>
      <c r="F342" s="310" t="s">
        <v>479</v>
      </c>
      <c r="G342" s="310" t="s">
        <v>544</v>
      </c>
      <c r="H342" s="310" t="s">
        <v>5454</v>
      </c>
      <c r="I342" s="311">
        <v>19999</v>
      </c>
      <c r="J342" s="311"/>
      <c r="K342" s="311">
        <v>19999</v>
      </c>
      <c r="L342" s="227"/>
      <c r="M342" s="227"/>
      <c r="N342" s="226"/>
    </row>
    <row r="343" spans="2:14" ht="15" x14ac:dyDescent="0.25">
      <c r="B343" s="310" t="s">
        <v>13542</v>
      </c>
      <c r="C343" s="310" t="s">
        <v>865</v>
      </c>
      <c r="D343" s="310" t="s">
        <v>3771</v>
      </c>
      <c r="E343" s="310" t="s">
        <v>871</v>
      </c>
      <c r="F343" s="310" t="s">
        <v>478</v>
      </c>
      <c r="G343" s="310" t="s">
        <v>544</v>
      </c>
      <c r="H343" s="310" t="s">
        <v>6572</v>
      </c>
      <c r="I343" s="311">
        <v>996.7</v>
      </c>
      <c r="J343" s="311"/>
      <c r="K343" s="311">
        <v>996.7</v>
      </c>
      <c r="L343" s="225"/>
      <c r="M343" s="225"/>
      <c r="N343" s="224"/>
    </row>
    <row r="344" spans="2:14" ht="15" x14ac:dyDescent="0.25">
      <c r="B344" s="312" t="s">
        <v>13543</v>
      </c>
      <c r="C344" s="312" t="s">
        <v>865</v>
      </c>
      <c r="D344" s="312" t="s">
        <v>3771</v>
      </c>
      <c r="E344" s="312" t="s">
        <v>872</v>
      </c>
      <c r="F344" s="312" t="s">
        <v>478</v>
      </c>
      <c r="G344" s="312" t="s">
        <v>544</v>
      </c>
      <c r="H344" s="312" t="s">
        <v>6572</v>
      </c>
      <c r="I344" s="313">
        <v>135.5</v>
      </c>
      <c r="J344" s="313"/>
      <c r="K344" s="313">
        <v>135.5</v>
      </c>
      <c r="L344" s="227"/>
      <c r="M344" s="227"/>
      <c r="N344" s="226"/>
    </row>
    <row r="345" spans="2:14" ht="15" x14ac:dyDescent="0.25">
      <c r="B345" s="310" t="s">
        <v>13544</v>
      </c>
      <c r="C345" s="310" t="s">
        <v>639</v>
      </c>
      <c r="D345" s="310" t="s">
        <v>3771</v>
      </c>
      <c r="E345" s="310" t="s">
        <v>873</v>
      </c>
      <c r="F345" s="310" t="s">
        <v>478</v>
      </c>
      <c r="G345" s="310" t="s">
        <v>544</v>
      </c>
      <c r="H345" s="310" t="s">
        <v>5454</v>
      </c>
      <c r="I345" s="311">
        <v>12.85</v>
      </c>
      <c r="J345" s="311"/>
      <c r="K345" s="311">
        <v>12.85</v>
      </c>
      <c r="L345" s="225"/>
      <c r="M345" s="225"/>
      <c r="N345" s="224"/>
    </row>
    <row r="346" spans="2:14" ht="15" x14ac:dyDescent="0.25">
      <c r="B346" s="312" t="s">
        <v>13545</v>
      </c>
      <c r="C346" s="312" t="s">
        <v>874</v>
      </c>
      <c r="D346" s="312" t="s">
        <v>3772</v>
      </c>
      <c r="E346" s="312" t="s">
        <v>875</v>
      </c>
      <c r="F346" s="312" t="s">
        <v>478</v>
      </c>
      <c r="G346" s="312" t="s">
        <v>544</v>
      </c>
      <c r="H346" s="312" t="s">
        <v>6572</v>
      </c>
      <c r="I346" s="313">
        <v>13.88</v>
      </c>
      <c r="J346" s="313"/>
      <c r="K346" s="313">
        <v>13.88</v>
      </c>
      <c r="L346" s="227"/>
      <c r="M346" s="227"/>
      <c r="N346" s="226"/>
    </row>
    <row r="347" spans="2:14" ht="15" x14ac:dyDescent="0.25">
      <c r="B347" s="310" t="s">
        <v>13546</v>
      </c>
      <c r="C347" s="310" t="s">
        <v>746</v>
      </c>
      <c r="D347" s="310" t="s">
        <v>3772</v>
      </c>
      <c r="E347" s="310" t="s">
        <v>876</v>
      </c>
      <c r="F347" s="310" t="s">
        <v>478</v>
      </c>
      <c r="G347" s="310" t="s">
        <v>544</v>
      </c>
      <c r="H347" s="310" t="s">
        <v>5454</v>
      </c>
      <c r="I347" s="311">
        <v>5</v>
      </c>
      <c r="J347" s="311"/>
      <c r="K347" s="311">
        <v>5</v>
      </c>
      <c r="L347" s="225"/>
      <c r="M347" s="225"/>
      <c r="N347" s="224"/>
    </row>
    <row r="348" spans="2:14" ht="15" x14ac:dyDescent="0.25">
      <c r="B348" s="310" t="s">
        <v>13547</v>
      </c>
      <c r="C348" s="310" t="s">
        <v>746</v>
      </c>
      <c r="D348" s="310" t="s">
        <v>3772</v>
      </c>
      <c r="E348" s="310" t="s">
        <v>877</v>
      </c>
      <c r="F348" s="310" t="s">
        <v>478</v>
      </c>
      <c r="G348" s="310" t="s">
        <v>544</v>
      </c>
      <c r="H348" s="310" t="s">
        <v>5454</v>
      </c>
      <c r="I348" s="311">
        <v>4.1100000000000003</v>
      </c>
      <c r="J348" s="311"/>
      <c r="K348" s="311">
        <v>4.1100000000000003</v>
      </c>
      <c r="L348" s="227"/>
      <c r="M348" s="227"/>
      <c r="N348" s="226"/>
    </row>
    <row r="349" spans="2:14" ht="15" x14ac:dyDescent="0.25">
      <c r="B349" s="310" t="s">
        <v>13548</v>
      </c>
      <c r="C349" s="310" t="s">
        <v>746</v>
      </c>
      <c r="D349" s="310" t="s">
        <v>3772</v>
      </c>
      <c r="E349" s="310" t="s">
        <v>878</v>
      </c>
      <c r="F349" s="310" t="s">
        <v>478</v>
      </c>
      <c r="G349" s="310" t="s">
        <v>544</v>
      </c>
      <c r="H349" s="310" t="s">
        <v>5454</v>
      </c>
      <c r="I349" s="311">
        <v>215.32</v>
      </c>
      <c r="J349" s="311"/>
      <c r="K349" s="311">
        <v>215.32</v>
      </c>
      <c r="L349" s="225"/>
      <c r="M349" s="225"/>
      <c r="N349" s="224"/>
    </row>
    <row r="350" spans="2:14" ht="15" x14ac:dyDescent="0.25">
      <c r="B350" s="312" t="s">
        <v>13548</v>
      </c>
      <c r="C350" s="312" t="s">
        <v>746</v>
      </c>
      <c r="D350" s="312" t="s">
        <v>3772</v>
      </c>
      <c r="E350" s="312" t="s">
        <v>878</v>
      </c>
      <c r="F350" s="312" t="s">
        <v>478</v>
      </c>
      <c r="G350" s="312" t="s">
        <v>544</v>
      </c>
      <c r="H350" s="312" t="s">
        <v>5428</v>
      </c>
      <c r="I350" s="313">
        <v>267.83999999999997</v>
      </c>
      <c r="J350" s="313"/>
      <c r="K350" s="313">
        <v>267.83999999999997</v>
      </c>
      <c r="L350" s="227"/>
      <c r="M350" s="227"/>
      <c r="N350" s="226"/>
    </row>
    <row r="351" spans="2:14" ht="15" x14ac:dyDescent="0.25">
      <c r="B351" s="310" t="s">
        <v>13549</v>
      </c>
      <c r="C351" s="310" t="s">
        <v>874</v>
      </c>
      <c r="D351" s="310" t="s">
        <v>3774</v>
      </c>
      <c r="E351" s="310" t="s">
        <v>879</v>
      </c>
      <c r="F351" s="310" t="s">
        <v>478</v>
      </c>
      <c r="G351" s="310" t="s">
        <v>544</v>
      </c>
      <c r="H351" s="310" t="s">
        <v>6572</v>
      </c>
      <c r="I351" s="311">
        <v>19.399999999999999</v>
      </c>
      <c r="J351" s="311"/>
      <c r="K351" s="311">
        <v>19.399999999999999</v>
      </c>
      <c r="L351" s="225"/>
      <c r="M351" s="225"/>
      <c r="N351" s="224"/>
    </row>
    <row r="352" spans="2:14" ht="15" x14ac:dyDescent="0.25">
      <c r="B352" s="312" t="s">
        <v>13550</v>
      </c>
      <c r="C352" s="312" t="s">
        <v>874</v>
      </c>
      <c r="D352" s="312" t="s">
        <v>3774</v>
      </c>
      <c r="E352" s="312" t="s">
        <v>880</v>
      </c>
      <c r="F352" s="312" t="s">
        <v>478</v>
      </c>
      <c r="G352" s="312" t="s">
        <v>544</v>
      </c>
      <c r="H352" s="312" t="s">
        <v>6572</v>
      </c>
      <c r="I352" s="313">
        <v>44.4</v>
      </c>
      <c r="J352" s="313"/>
      <c r="K352" s="313">
        <v>44.4</v>
      </c>
      <c r="L352" s="227"/>
      <c r="M352" s="227"/>
      <c r="N352" s="226"/>
    </row>
    <row r="353" spans="2:14" ht="15" x14ac:dyDescent="0.25">
      <c r="B353" s="310" t="s">
        <v>13551</v>
      </c>
      <c r="C353" s="310" t="s">
        <v>874</v>
      </c>
      <c r="D353" s="310" t="s">
        <v>3776</v>
      </c>
      <c r="E353" s="310" t="s">
        <v>881</v>
      </c>
      <c r="F353" s="310" t="s">
        <v>478</v>
      </c>
      <c r="G353" s="310" t="s">
        <v>544</v>
      </c>
      <c r="H353" s="310" t="s">
        <v>6572</v>
      </c>
      <c r="I353" s="311">
        <v>22.3</v>
      </c>
      <c r="J353" s="311"/>
      <c r="K353" s="311">
        <v>22.3</v>
      </c>
      <c r="L353" s="225"/>
      <c r="M353" s="225"/>
      <c r="N353" s="224"/>
    </row>
    <row r="354" spans="2:14" ht="15" x14ac:dyDescent="0.25">
      <c r="B354" s="312" t="s">
        <v>13552</v>
      </c>
      <c r="C354" s="312" t="s">
        <v>874</v>
      </c>
      <c r="D354" s="312" t="s">
        <v>3776</v>
      </c>
      <c r="E354" s="312" t="s">
        <v>882</v>
      </c>
      <c r="F354" s="312" t="s">
        <v>478</v>
      </c>
      <c r="G354" s="312" t="s">
        <v>544</v>
      </c>
      <c r="H354" s="312" t="s">
        <v>6572</v>
      </c>
      <c r="I354" s="313">
        <v>36</v>
      </c>
      <c r="J354" s="313"/>
      <c r="K354" s="313">
        <v>36</v>
      </c>
      <c r="L354" s="227"/>
      <c r="M354" s="227"/>
      <c r="N354" s="226"/>
    </row>
    <row r="355" spans="2:14" ht="15" x14ac:dyDescent="0.25">
      <c r="B355" s="310" t="s">
        <v>13553</v>
      </c>
      <c r="C355" s="310" t="s">
        <v>874</v>
      </c>
      <c r="D355" s="310" t="s">
        <v>3777</v>
      </c>
      <c r="E355" s="310" t="s">
        <v>883</v>
      </c>
      <c r="F355" s="310" t="s">
        <v>478</v>
      </c>
      <c r="G355" s="310" t="s">
        <v>544</v>
      </c>
      <c r="H355" s="310" t="s">
        <v>6572</v>
      </c>
      <c r="I355" s="311">
        <v>20.5</v>
      </c>
      <c r="J355" s="311"/>
      <c r="K355" s="311">
        <v>20.5</v>
      </c>
      <c r="L355" s="225"/>
      <c r="M355" s="225"/>
      <c r="N355" s="224"/>
    </row>
    <row r="356" spans="2:14" ht="15" x14ac:dyDescent="0.25">
      <c r="B356" s="312" t="s">
        <v>13554</v>
      </c>
      <c r="C356" s="312" t="s">
        <v>874</v>
      </c>
      <c r="D356" s="312" t="s">
        <v>3780</v>
      </c>
      <c r="E356" s="312" t="s">
        <v>884</v>
      </c>
      <c r="F356" s="312" t="s">
        <v>478</v>
      </c>
      <c r="G356" s="312" t="s">
        <v>544</v>
      </c>
      <c r="H356" s="312" t="s">
        <v>6572</v>
      </c>
      <c r="I356" s="313">
        <v>18.2</v>
      </c>
      <c r="J356" s="313"/>
      <c r="K356" s="313">
        <v>18.2</v>
      </c>
      <c r="L356" s="227"/>
      <c r="M356" s="227"/>
      <c r="N356" s="226"/>
    </row>
    <row r="357" spans="2:14" ht="15" x14ac:dyDescent="0.25">
      <c r="B357" s="312" t="s">
        <v>13555</v>
      </c>
      <c r="C357" s="312" t="s">
        <v>865</v>
      </c>
      <c r="D357" s="312" t="s">
        <v>3781</v>
      </c>
      <c r="E357" s="312" t="s">
        <v>887</v>
      </c>
      <c r="F357" s="312" t="s">
        <v>479</v>
      </c>
      <c r="G357" s="312" t="s">
        <v>544</v>
      </c>
      <c r="H357" s="312" t="s">
        <v>6572</v>
      </c>
      <c r="I357" s="313">
        <v>9504</v>
      </c>
      <c r="J357" s="313"/>
      <c r="K357" s="313">
        <v>9504</v>
      </c>
      <c r="L357" s="225"/>
      <c r="M357" s="225"/>
      <c r="N357" s="224"/>
    </row>
    <row r="358" spans="2:14" ht="15" x14ac:dyDescent="0.25">
      <c r="B358" s="310" t="s">
        <v>13556</v>
      </c>
      <c r="C358" s="310" t="s">
        <v>746</v>
      </c>
      <c r="D358" s="310" t="s">
        <v>3784</v>
      </c>
      <c r="E358" s="310" t="s">
        <v>888</v>
      </c>
      <c r="F358" s="310" t="s">
        <v>750</v>
      </c>
      <c r="G358" s="310" t="s">
        <v>544</v>
      </c>
      <c r="H358" s="310" t="s">
        <v>5454</v>
      </c>
      <c r="I358" s="311">
        <v>200</v>
      </c>
      <c r="J358" s="311"/>
      <c r="K358" s="311">
        <v>200</v>
      </c>
      <c r="L358" s="227"/>
      <c r="M358" s="227"/>
      <c r="N358" s="226"/>
    </row>
    <row r="359" spans="2:14" ht="15" x14ac:dyDescent="0.25">
      <c r="B359" s="310" t="s">
        <v>13557</v>
      </c>
      <c r="C359" s="310" t="s">
        <v>746</v>
      </c>
      <c r="D359" s="310" t="s">
        <v>3784</v>
      </c>
      <c r="E359" s="310" t="s">
        <v>889</v>
      </c>
      <c r="F359" s="310" t="s">
        <v>750</v>
      </c>
      <c r="G359" s="310" t="s">
        <v>544</v>
      </c>
      <c r="H359" s="310" t="s">
        <v>5454</v>
      </c>
      <c r="I359" s="311">
        <v>100</v>
      </c>
      <c r="J359" s="311"/>
      <c r="K359" s="311">
        <v>100</v>
      </c>
      <c r="L359" s="227"/>
      <c r="M359" s="227"/>
      <c r="N359" s="226"/>
    </row>
    <row r="360" spans="2:14" ht="15" x14ac:dyDescent="0.25">
      <c r="B360" s="310" t="s">
        <v>13558</v>
      </c>
      <c r="C360" s="310" t="s">
        <v>874</v>
      </c>
      <c r="D360" s="310" t="s">
        <v>3787</v>
      </c>
      <c r="E360" s="310" t="s">
        <v>890</v>
      </c>
      <c r="F360" s="310" t="s">
        <v>478</v>
      </c>
      <c r="G360" s="310" t="s">
        <v>544</v>
      </c>
      <c r="H360" s="310" t="s">
        <v>6572</v>
      </c>
      <c r="I360" s="311">
        <v>0.36</v>
      </c>
      <c r="J360" s="311"/>
      <c r="K360" s="311">
        <v>0.36</v>
      </c>
      <c r="L360" s="225"/>
      <c r="M360" s="225"/>
      <c r="N360" s="224"/>
    </row>
    <row r="361" spans="2:14" ht="15" x14ac:dyDescent="0.25">
      <c r="B361" s="310" t="s">
        <v>13559</v>
      </c>
      <c r="C361" s="310" t="s">
        <v>865</v>
      </c>
      <c r="D361" s="310" t="s">
        <v>3796</v>
      </c>
      <c r="E361" s="310" t="s">
        <v>892</v>
      </c>
      <c r="F361" s="310" t="s">
        <v>479</v>
      </c>
      <c r="G361" s="310" t="s">
        <v>544</v>
      </c>
      <c r="H361" s="310" t="s">
        <v>6572</v>
      </c>
      <c r="I361" s="311">
        <v>1362</v>
      </c>
      <c r="J361" s="311"/>
      <c r="K361" s="311">
        <v>1362</v>
      </c>
      <c r="L361" s="227"/>
      <c r="M361" s="227"/>
      <c r="N361" s="226"/>
    </row>
    <row r="362" spans="2:14" ht="15" x14ac:dyDescent="0.25">
      <c r="B362" s="312" t="s">
        <v>13560</v>
      </c>
      <c r="C362" s="312" t="s">
        <v>874</v>
      </c>
      <c r="D362" s="312" t="s">
        <v>3796</v>
      </c>
      <c r="E362" s="312" t="s">
        <v>893</v>
      </c>
      <c r="F362" s="312" t="s">
        <v>479</v>
      </c>
      <c r="G362" s="312" t="s">
        <v>544</v>
      </c>
      <c r="H362" s="312" t="s">
        <v>6572</v>
      </c>
      <c r="I362" s="313">
        <v>72</v>
      </c>
      <c r="J362" s="313"/>
      <c r="K362" s="313">
        <v>72</v>
      </c>
      <c r="L362" s="225"/>
      <c r="M362" s="225"/>
      <c r="N362" s="224"/>
    </row>
    <row r="363" spans="2:14" ht="15" x14ac:dyDescent="0.25">
      <c r="B363" s="310" t="s">
        <v>13561</v>
      </c>
      <c r="C363" s="310" t="s">
        <v>874</v>
      </c>
      <c r="D363" s="310" t="s">
        <v>3797</v>
      </c>
      <c r="E363" s="310" t="s">
        <v>894</v>
      </c>
      <c r="F363" s="310" t="s">
        <v>478</v>
      </c>
      <c r="G363" s="310" t="s">
        <v>544</v>
      </c>
      <c r="H363" s="310" t="s">
        <v>6572</v>
      </c>
      <c r="I363" s="311">
        <v>48.5</v>
      </c>
      <c r="J363" s="311"/>
      <c r="K363" s="311">
        <v>48.5</v>
      </c>
      <c r="L363" s="227"/>
      <c r="M363" s="227"/>
      <c r="N363" s="226"/>
    </row>
    <row r="364" spans="2:14" ht="15" x14ac:dyDescent="0.25">
      <c r="B364" s="312" t="s">
        <v>13562</v>
      </c>
      <c r="C364" s="312" t="s">
        <v>639</v>
      </c>
      <c r="D364" s="312" t="s">
        <v>3798</v>
      </c>
      <c r="E364" s="312" t="s">
        <v>895</v>
      </c>
      <c r="F364" s="312" t="s">
        <v>479</v>
      </c>
      <c r="G364" s="312" t="s">
        <v>544</v>
      </c>
      <c r="H364" s="312" t="s">
        <v>5454</v>
      </c>
      <c r="I364" s="313">
        <v>7053</v>
      </c>
      <c r="J364" s="313"/>
      <c r="K364" s="313">
        <v>7053</v>
      </c>
      <c r="L364" s="227"/>
      <c r="M364" s="227"/>
      <c r="N364" s="226"/>
    </row>
    <row r="365" spans="2:14" ht="15" x14ac:dyDescent="0.25">
      <c r="B365" s="310" t="s">
        <v>13563</v>
      </c>
      <c r="C365" s="310" t="s">
        <v>874</v>
      </c>
      <c r="D365" s="310" t="s">
        <v>3799</v>
      </c>
      <c r="E365" s="310" t="s">
        <v>896</v>
      </c>
      <c r="F365" s="310" t="s">
        <v>479</v>
      </c>
      <c r="G365" s="310" t="s">
        <v>544</v>
      </c>
      <c r="H365" s="310" t="s">
        <v>6572</v>
      </c>
      <c r="I365" s="311">
        <v>4086</v>
      </c>
      <c r="J365" s="311"/>
      <c r="K365" s="311">
        <v>4086</v>
      </c>
      <c r="L365" s="225"/>
      <c r="M365" s="225"/>
      <c r="N365" s="224"/>
    </row>
    <row r="366" spans="2:14" ht="15" x14ac:dyDescent="0.25">
      <c r="B366" s="312" t="s">
        <v>13564</v>
      </c>
      <c r="C366" s="312" t="s">
        <v>874</v>
      </c>
      <c r="D366" s="312" t="s">
        <v>3799</v>
      </c>
      <c r="E366" s="312" t="s">
        <v>897</v>
      </c>
      <c r="F366" s="312" t="s">
        <v>479</v>
      </c>
      <c r="G366" s="312" t="s">
        <v>544</v>
      </c>
      <c r="H366" s="312" t="s">
        <v>6572</v>
      </c>
      <c r="I366" s="313">
        <v>4903</v>
      </c>
      <c r="J366" s="313"/>
      <c r="K366" s="313">
        <v>4903</v>
      </c>
      <c r="L366" s="227"/>
      <c r="M366" s="227"/>
      <c r="N366" s="226"/>
    </row>
    <row r="367" spans="2:14" ht="15" x14ac:dyDescent="0.25">
      <c r="B367" s="310" t="s">
        <v>13565</v>
      </c>
      <c r="C367" s="310" t="s">
        <v>874</v>
      </c>
      <c r="D367" s="310" t="s">
        <v>3799</v>
      </c>
      <c r="E367" s="310" t="s">
        <v>898</v>
      </c>
      <c r="F367" s="310" t="s">
        <v>479</v>
      </c>
      <c r="G367" s="310" t="s">
        <v>544</v>
      </c>
      <c r="H367" s="310" t="s">
        <v>6572</v>
      </c>
      <c r="I367" s="311">
        <v>8971</v>
      </c>
      <c r="J367" s="311"/>
      <c r="K367" s="311">
        <v>8971</v>
      </c>
      <c r="L367" s="225"/>
      <c r="M367" s="225"/>
      <c r="N367" s="224"/>
    </row>
    <row r="368" spans="2:14" ht="15" x14ac:dyDescent="0.25">
      <c r="B368" s="312" t="s">
        <v>13566</v>
      </c>
      <c r="C368" s="312" t="s">
        <v>874</v>
      </c>
      <c r="D368" s="312" t="s">
        <v>3799</v>
      </c>
      <c r="E368" s="312" t="s">
        <v>899</v>
      </c>
      <c r="F368" s="312" t="s">
        <v>479</v>
      </c>
      <c r="G368" s="312" t="s">
        <v>544</v>
      </c>
      <c r="H368" s="312" t="s">
        <v>6572</v>
      </c>
      <c r="I368" s="313">
        <v>6265</v>
      </c>
      <c r="J368" s="313"/>
      <c r="K368" s="313">
        <v>6265</v>
      </c>
      <c r="L368" s="227"/>
      <c r="M368" s="227"/>
      <c r="N368" s="226"/>
    </row>
    <row r="369" spans="2:14" ht="15" x14ac:dyDescent="0.25">
      <c r="B369" s="310" t="s">
        <v>13567</v>
      </c>
      <c r="C369" s="310" t="s">
        <v>874</v>
      </c>
      <c r="D369" s="310" t="s">
        <v>3799</v>
      </c>
      <c r="E369" s="310" t="s">
        <v>900</v>
      </c>
      <c r="F369" s="310" t="s">
        <v>479</v>
      </c>
      <c r="G369" s="310" t="s">
        <v>544</v>
      </c>
      <c r="H369" s="310" t="s">
        <v>6572</v>
      </c>
      <c r="I369" s="311">
        <v>1026</v>
      </c>
      <c r="J369" s="311"/>
      <c r="K369" s="311">
        <v>1026</v>
      </c>
      <c r="L369" s="225"/>
      <c r="M369" s="225"/>
      <c r="N369" s="224"/>
    </row>
    <row r="370" spans="2:14" ht="15" x14ac:dyDescent="0.25">
      <c r="B370" s="312" t="s">
        <v>13568</v>
      </c>
      <c r="C370" s="312" t="s">
        <v>874</v>
      </c>
      <c r="D370" s="312" t="s">
        <v>3799</v>
      </c>
      <c r="E370" s="312" t="s">
        <v>901</v>
      </c>
      <c r="F370" s="312" t="s">
        <v>479</v>
      </c>
      <c r="G370" s="312" t="s">
        <v>544</v>
      </c>
      <c r="H370" s="312" t="s">
        <v>6572</v>
      </c>
      <c r="I370" s="313">
        <v>10564</v>
      </c>
      <c r="J370" s="313"/>
      <c r="K370" s="313">
        <v>10564</v>
      </c>
      <c r="L370" s="227"/>
      <c r="M370" s="227"/>
      <c r="N370" s="226"/>
    </row>
    <row r="371" spans="2:14" ht="15" x14ac:dyDescent="0.25">
      <c r="B371" s="310" t="s">
        <v>13569</v>
      </c>
      <c r="C371" s="310" t="s">
        <v>874</v>
      </c>
      <c r="D371" s="310" t="s">
        <v>3799</v>
      </c>
      <c r="E371" s="310" t="s">
        <v>902</v>
      </c>
      <c r="F371" s="310" t="s">
        <v>479</v>
      </c>
      <c r="G371" s="310" t="s">
        <v>544</v>
      </c>
      <c r="H371" s="310" t="s">
        <v>6572</v>
      </c>
      <c r="I371" s="311">
        <v>10080</v>
      </c>
      <c r="J371" s="311"/>
      <c r="K371" s="311">
        <v>10080</v>
      </c>
      <c r="L371" s="225"/>
      <c r="M371" s="225"/>
      <c r="N371" s="224"/>
    </row>
    <row r="372" spans="2:14" ht="15" x14ac:dyDescent="0.25">
      <c r="B372" s="312" t="s">
        <v>13570</v>
      </c>
      <c r="C372" s="312" t="s">
        <v>874</v>
      </c>
      <c r="D372" s="312" t="s">
        <v>3799</v>
      </c>
      <c r="E372" s="312" t="s">
        <v>6385</v>
      </c>
      <c r="F372" s="312" t="s">
        <v>479</v>
      </c>
      <c r="G372" s="312" t="s">
        <v>544</v>
      </c>
      <c r="H372" s="312" t="s">
        <v>5454</v>
      </c>
      <c r="I372" s="313">
        <v>758</v>
      </c>
      <c r="J372" s="313"/>
      <c r="K372" s="313">
        <v>758</v>
      </c>
      <c r="L372" s="227"/>
      <c r="M372" s="227"/>
      <c r="N372" s="226"/>
    </row>
    <row r="373" spans="2:14" ht="15" x14ac:dyDescent="0.25">
      <c r="B373" s="312" t="s">
        <v>13571</v>
      </c>
      <c r="C373" s="312" t="s">
        <v>1965</v>
      </c>
      <c r="D373" s="312" t="s">
        <v>3800</v>
      </c>
      <c r="E373" s="312" t="s">
        <v>393</v>
      </c>
      <c r="F373" s="312" t="s">
        <v>478</v>
      </c>
      <c r="G373" s="312" t="s">
        <v>544</v>
      </c>
      <c r="H373" s="312" t="s">
        <v>5454</v>
      </c>
      <c r="I373" s="313">
        <v>761.8</v>
      </c>
      <c r="J373" s="313"/>
      <c r="K373" s="313">
        <v>761.8</v>
      </c>
      <c r="L373" s="225"/>
      <c r="M373" s="225"/>
      <c r="N373" s="224"/>
    </row>
    <row r="374" spans="2:14" ht="15" x14ac:dyDescent="0.25">
      <c r="B374" s="310" t="s">
        <v>13571</v>
      </c>
      <c r="C374" s="310" t="s">
        <v>1965</v>
      </c>
      <c r="D374" s="310" t="s">
        <v>3800</v>
      </c>
      <c r="E374" s="310" t="s">
        <v>393</v>
      </c>
      <c r="F374" s="310" t="s">
        <v>478</v>
      </c>
      <c r="G374" s="310" t="s">
        <v>544</v>
      </c>
      <c r="H374" s="310" t="s">
        <v>5428</v>
      </c>
      <c r="I374" s="311">
        <v>8.1999999999999993</v>
      </c>
      <c r="J374" s="311"/>
      <c r="K374" s="311">
        <v>8.1999999999999993</v>
      </c>
      <c r="L374" s="227"/>
      <c r="M374" s="227"/>
      <c r="N374" s="226"/>
    </row>
    <row r="375" spans="2:14" ht="15" x14ac:dyDescent="0.25">
      <c r="B375" s="312" t="s">
        <v>13572</v>
      </c>
      <c r="C375" s="312" t="s">
        <v>1965</v>
      </c>
      <c r="D375" s="312" t="s">
        <v>3800</v>
      </c>
      <c r="E375" s="312" t="s">
        <v>904</v>
      </c>
      <c r="F375" s="312" t="s">
        <v>478</v>
      </c>
      <c r="G375" s="312" t="s">
        <v>544</v>
      </c>
      <c r="H375" s="312" t="s">
        <v>5454</v>
      </c>
      <c r="I375" s="313">
        <v>885.5</v>
      </c>
      <c r="J375" s="313"/>
      <c r="K375" s="313">
        <v>885.5</v>
      </c>
      <c r="L375" s="225"/>
      <c r="M375" s="225"/>
      <c r="N375" s="224"/>
    </row>
    <row r="376" spans="2:14" ht="15" x14ac:dyDescent="0.25">
      <c r="B376" s="310" t="s">
        <v>13572</v>
      </c>
      <c r="C376" s="310" t="s">
        <v>1965</v>
      </c>
      <c r="D376" s="310" t="s">
        <v>3800</v>
      </c>
      <c r="E376" s="310" t="s">
        <v>904</v>
      </c>
      <c r="F376" s="310" t="s">
        <v>478</v>
      </c>
      <c r="G376" s="310" t="s">
        <v>544</v>
      </c>
      <c r="H376" s="310" t="s">
        <v>6574</v>
      </c>
      <c r="I376" s="311">
        <v>576.5</v>
      </c>
      <c r="J376" s="311"/>
      <c r="K376" s="311">
        <v>576.5</v>
      </c>
      <c r="L376" s="227"/>
      <c r="M376" s="227"/>
      <c r="N376" s="226"/>
    </row>
    <row r="377" spans="2:14" ht="15" x14ac:dyDescent="0.25">
      <c r="B377" s="312" t="s">
        <v>13573</v>
      </c>
      <c r="C377" s="312" t="s">
        <v>1965</v>
      </c>
      <c r="D377" s="312" t="s">
        <v>3800</v>
      </c>
      <c r="E377" s="312" t="s">
        <v>905</v>
      </c>
      <c r="F377" s="312" t="s">
        <v>478</v>
      </c>
      <c r="G377" s="312" t="s">
        <v>544</v>
      </c>
      <c r="H377" s="312" t="s">
        <v>5454</v>
      </c>
      <c r="I377" s="313">
        <v>1666.3</v>
      </c>
      <c r="J377" s="313"/>
      <c r="K377" s="313">
        <v>1666.3</v>
      </c>
      <c r="L377" s="225"/>
      <c r="M377" s="225"/>
      <c r="N377" s="224"/>
    </row>
    <row r="378" spans="2:14" ht="15" x14ac:dyDescent="0.25">
      <c r="B378" s="312" t="s">
        <v>13574</v>
      </c>
      <c r="C378" s="312" t="s">
        <v>1965</v>
      </c>
      <c r="D378" s="312" t="s">
        <v>3800</v>
      </c>
      <c r="E378" s="312" t="s">
        <v>906</v>
      </c>
      <c r="F378" s="312" t="s">
        <v>478</v>
      </c>
      <c r="G378" s="312" t="s">
        <v>544</v>
      </c>
      <c r="H378" s="312" t="s">
        <v>5454</v>
      </c>
      <c r="I378" s="313">
        <v>2763.5</v>
      </c>
      <c r="J378" s="313"/>
      <c r="K378" s="313">
        <v>2763.5</v>
      </c>
      <c r="L378" s="227"/>
      <c r="M378" s="227"/>
      <c r="N378" s="226"/>
    </row>
    <row r="379" spans="2:14" ht="15" x14ac:dyDescent="0.25">
      <c r="B379" s="310" t="s">
        <v>13574</v>
      </c>
      <c r="C379" s="310" t="s">
        <v>1965</v>
      </c>
      <c r="D379" s="310" t="s">
        <v>3800</v>
      </c>
      <c r="E379" s="310" t="s">
        <v>906</v>
      </c>
      <c r="F379" s="310" t="s">
        <v>478</v>
      </c>
      <c r="G379" s="310" t="s">
        <v>544</v>
      </c>
      <c r="H379" s="310" t="s">
        <v>6574</v>
      </c>
      <c r="I379" s="311">
        <v>2512.1</v>
      </c>
      <c r="J379" s="311"/>
      <c r="K379" s="311">
        <v>2512.1</v>
      </c>
      <c r="L379" s="225"/>
      <c r="M379" s="225"/>
      <c r="N379" s="224"/>
    </row>
    <row r="380" spans="2:14" ht="15" x14ac:dyDescent="0.25">
      <c r="B380" s="312" t="s">
        <v>13575</v>
      </c>
      <c r="C380" s="312" t="s">
        <v>1965</v>
      </c>
      <c r="D380" s="312" t="s">
        <v>3800</v>
      </c>
      <c r="E380" s="312" t="s">
        <v>907</v>
      </c>
      <c r="F380" s="312" t="s">
        <v>478</v>
      </c>
      <c r="G380" s="312" t="s">
        <v>544</v>
      </c>
      <c r="H380" s="312" t="s">
        <v>5454</v>
      </c>
      <c r="I380" s="313">
        <v>413.6</v>
      </c>
      <c r="J380" s="313"/>
      <c r="K380" s="313">
        <v>413.6</v>
      </c>
      <c r="L380" s="227"/>
      <c r="M380" s="227"/>
      <c r="N380" s="226"/>
    </row>
    <row r="381" spans="2:14" ht="15" x14ac:dyDescent="0.25">
      <c r="B381" s="310" t="s">
        <v>13575</v>
      </c>
      <c r="C381" s="310" t="s">
        <v>1965</v>
      </c>
      <c r="D381" s="310" t="s">
        <v>3800</v>
      </c>
      <c r="E381" s="310" t="s">
        <v>907</v>
      </c>
      <c r="F381" s="310" t="s">
        <v>478</v>
      </c>
      <c r="G381" s="310" t="s">
        <v>544</v>
      </c>
      <c r="H381" s="310" t="s">
        <v>5428</v>
      </c>
      <c r="I381" s="311">
        <v>118.5</v>
      </c>
      <c r="J381" s="311"/>
      <c r="K381" s="311">
        <v>118.5</v>
      </c>
      <c r="L381" s="225"/>
      <c r="M381" s="225"/>
      <c r="N381" s="224"/>
    </row>
    <row r="382" spans="2:14" ht="15" x14ac:dyDescent="0.25">
      <c r="B382" s="185">
        <v>2701050001</v>
      </c>
      <c r="E382" s="185" t="s">
        <v>747</v>
      </c>
      <c r="F382" s="185" t="s">
        <v>478</v>
      </c>
      <c r="G382" s="310" t="s">
        <v>544</v>
      </c>
      <c r="H382" s="326" t="s">
        <v>5428</v>
      </c>
      <c r="I382" s="185">
        <v>3</v>
      </c>
    </row>
    <row r="383" spans="2:14" ht="15" x14ac:dyDescent="0.25">
      <c r="B383" s="185">
        <v>2701050010</v>
      </c>
      <c r="E383" s="185" t="s">
        <v>757</v>
      </c>
      <c r="F383" s="185" t="s">
        <v>478</v>
      </c>
      <c r="G383" s="310" t="s">
        <v>544</v>
      </c>
      <c r="H383" s="326" t="s">
        <v>5428</v>
      </c>
      <c r="I383" s="185">
        <v>0.78</v>
      </c>
    </row>
    <row r="384" spans="2:14" ht="15" x14ac:dyDescent="0.25">
      <c r="B384" s="185">
        <v>2701050011</v>
      </c>
      <c r="E384" s="185" t="s">
        <v>758</v>
      </c>
      <c r="F384" s="185" t="s">
        <v>478</v>
      </c>
      <c r="G384" s="310" t="s">
        <v>544</v>
      </c>
      <c r="H384" s="326" t="s">
        <v>5428</v>
      </c>
      <c r="I384" s="185">
        <v>6.79</v>
      </c>
    </row>
    <row r="385" spans="2:9" ht="15" x14ac:dyDescent="0.25">
      <c r="B385" s="185">
        <v>2701050018</v>
      </c>
      <c r="E385" s="185" t="s">
        <v>764</v>
      </c>
      <c r="F385" s="185" t="s">
        <v>478</v>
      </c>
      <c r="G385" s="310" t="s">
        <v>544</v>
      </c>
      <c r="H385" s="326" t="s">
        <v>5428</v>
      </c>
      <c r="I385" s="185">
        <v>44.24</v>
      </c>
    </row>
    <row r="386" spans="2:9" ht="15" x14ac:dyDescent="0.25">
      <c r="B386" s="185">
        <v>2701050019</v>
      </c>
      <c r="E386" s="185" t="s">
        <v>765</v>
      </c>
      <c r="F386" s="185" t="s">
        <v>478</v>
      </c>
      <c r="G386" s="310" t="s">
        <v>544</v>
      </c>
      <c r="H386" s="326" t="s">
        <v>5428</v>
      </c>
      <c r="I386" s="185">
        <v>9.6199999999999992</v>
      </c>
    </row>
    <row r="387" spans="2:9" ht="15" x14ac:dyDescent="0.25">
      <c r="B387" s="185">
        <v>2701050020</v>
      </c>
      <c r="E387" s="185" t="s">
        <v>3300</v>
      </c>
      <c r="F387" s="185" t="s">
        <v>478</v>
      </c>
      <c r="G387" s="310" t="s">
        <v>544</v>
      </c>
      <c r="H387" s="326" t="s">
        <v>5428</v>
      </c>
      <c r="I387" s="185">
        <v>5</v>
      </c>
    </row>
    <row r="388" spans="2:9" ht="15" x14ac:dyDescent="0.25">
      <c r="B388" s="185">
        <v>2701050023</v>
      </c>
      <c r="E388" s="185" t="s">
        <v>768</v>
      </c>
      <c r="F388" s="185" t="s">
        <v>478</v>
      </c>
      <c r="G388" s="310" t="s">
        <v>544</v>
      </c>
      <c r="H388" s="326" t="s">
        <v>5428</v>
      </c>
      <c r="I388" s="185">
        <v>25</v>
      </c>
    </row>
    <row r="389" spans="2:9" ht="15" x14ac:dyDescent="0.25">
      <c r="B389" s="185">
        <v>2701050027</v>
      </c>
      <c r="E389" s="185" t="s">
        <v>771</v>
      </c>
      <c r="F389" s="185" t="s">
        <v>478</v>
      </c>
      <c r="G389" s="310" t="s">
        <v>544</v>
      </c>
      <c r="H389" s="326" t="s">
        <v>5428</v>
      </c>
      <c r="I389" s="185">
        <v>50.83</v>
      </c>
    </row>
    <row r="390" spans="2:9" ht="15" x14ac:dyDescent="0.25">
      <c r="B390" s="185">
        <v>2701050042</v>
      </c>
      <c r="E390" s="185" t="s">
        <v>13701</v>
      </c>
      <c r="F390" s="185" t="s">
        <v>478</v>
      </c>
      <c r="G390" s="310" t="s">
        <v>544</v>
      </c>
      <c r="H390" s="326" t="s">
        <v>5428</v>
      </c>
      <c r="I390" s="185">
        <v>1.2</v>
      </c>
    </row>
    <row r="391" spans="2:9" ht="15" x14ac:dyDescent="0.25">
      <c r="B391" s="185">
        <v>2701050043</v>
      </c>
      <c r="E391" s="185" t="s">
        <v>13703</v>
      </c>
      <c r="F391" s="185" t="s">
        <v>478</v>
      </c>
      <c r="G391" s="310" t="s">
        <v>544</v>
      </c>
      <c r="H391" s="326" t="s">
        <v>5428</v>
      </c>
      <c r="I391" s="185">
        <v>1.06</v>
      </c>
    </row>
    <row r="392" spans="2:9" ht="15" x14ac:dyDescent="0.25">
      <c r="B392" s="185">
        <v>2701050044</v>
      </c>
      <c r="E392" s="185" t="s">
        <v>13705</v>
      </c>
      <c r="F392" s="185" t="s">
        <v>478</v>
      </c>
      <c r="G392" s="310" t="s">
        <v>544</v>
      </c>
      <c r="H392" s="326" t="s">
        <v>5428</v>
      </c>
      <c r="I392" s="185">
        <v>0.74</v>
      </c>
    </row>
    <row r="393" spans="2:9" ht="15" x14ac:dyDescent="0.25">
      <c r="B393" s="185">
        <v>2701060007</v>
      </c>
      <c r="E393" s="185" t="s">
        <v>779</v>
      </c>
      <c r="F393" s="185" t="s">
        <v>478</v>
      </c>
      <c r="G393" s="310" t="s">
        <v>544</v>
      </c>
      <c r="H393" s="326" t="s">
        <v>5428</v>
      </c>
      <c r="I393" s="185">
        <v>45.4</v>
      </c>
    </row>
    <row r="394" spans="2:9" ht="15" x14ac:dyDescent="0.25">
      <c r="B394" s="185">
        <v>2701060008</v>
      </c>
      <c r="E394" s="185" t="s">
        <v>396</v>
      </c>
      <c r="F394" s="185" t="s">
        <v>478</v>
      </c>
      <c r="G394" s="310" t="s">
        <v>544</v>
      </c>
      <c r="H394" s="326" t="s">
        <v>5428</v>
      </c>
      <c r="I394" s="185">
        <v>0.15362000000000001</v>
      </c>
    </row>
    <row r="395" spans="2:9" ht="15" x14ac:dyDescent="0.25">
      <c r="B395" s="185">
        <v>2701060009</v>
      </c>
      <c r="E395" s="185" t="s">
        <v>395</v>
      </c>
      <c r="F395" s="185" t="s">
        <v>478</v>
      </c>
      <c r="G395" s="310" t="s">
        <v>544</v>
      </c>
      <c r="H395" s="326" t="s">
        <v>5428</v>
      </c>
      <c r="I395" s="185">
        <v>0.64241000000000004</v>
      </c>
    </row>
    <row r="396" spans="2:9" ht="15" x14ac:dyDescent="0.25">
      <c r="B396" s="185">
        <v>2701060010</v>
      </c>
      <c r="E396" s="185" t="s">
        <v>1751</v>
      </c>
      <c r="F396" s="185" t="s">
        <v>478</v>
      </c>
      <c r="G396" s="310" t="s">
        <v>544</v>
      </c>
      <c r="H396" s="326" t="s">
        <v>5428</v>
      </c>
      <c r="I396" s="185">
        <v>1.91327</v>
      </c>
    </row>
    <row r="397" spans="2:9" ht="15" x14ac:dyDescent="0.25">
      <c r="B397" s="185">
        <v>2701070001</v>
      </c>
      <c r="E397" s="185" t="s">
        <v>404</v>
      </c>
      <c r="F397" s="185" t="s">
        <v>478</v>
      </c>
      <c r="G397" s="310" t="s">
        <v>544</v>
      </c>
      <c r="H397" s="326" t="s">
        <v>5428</v>
      </c>
      <c r="I397" s="185">
        <v>5.57</v>
      </c>
    </row>
    <row r="398" spans="2:9" ht="15" x14ac:dyDescent="0.25">
      <c r="B398" s="185">
        <v>2701070002</v>
      </c>
      <c r="E398" s="185" t="s">
        <v>780</v>
      </c>
      <c r="F398" s="185" t="s">
        <v>478</v>
      </c>
      <c r="G398" s="310" t="s">
        <v>544</v>
      </c>
      <c r="H398" s="326" t="s">
        <v>5428</v>
      </c>
      <c r="I398" s="185">
        <v>1.96</v>
      </c>
    </row>
    <row r="399" spans="2:9" ht="15" x14ac:dyDescent="0.25">
      <c r="B399" s="185">
        <v>2701070004</v>
      </c>
      <c r="E399" s="185" t="s">
        <v>781</v>
      </c>
      <c r="F399" s="185" t="s">
        <v>478</v>
      </c>
      <c r="G399" s="310" t="s">
        <v>544</v>
      </c>
      <c r="H399" s="326" t="s">
        <v>5428</v>
      </c>
      <c r="I399" s="185">
        <v>31.21</v>
      </c>
    </row>
    <row r="400" spans="2:9" ht="15" x14ac:dyDescent="0.25">
      <c r="B400" s="185">
        <v>2701070005</v>
      </c>
      <c r="E400" s="185" t="s">
        <v>392</v>
      </c>
      <c r="F400" s="185" t="s">
        <v>478</v>
      </c>
      <c r="G400" s="310" t="s">
        <v>544</v>
      </c>
      <c r="H400" s="326" t="s">
        <v>5428</v>
      </c>
      <c r="I400" s="185">
        <v>3.6</v>
      </c>
    </row>
    <row r="401" spans="2:9" ht="15" x14ac:dyDescent="0.25">
      <c r="B401" s="185">
        <v>2701070006</v>
      </c>
      <c r="E401" s="185" t="s">
        <v>782</v>
      </c>
      <c r="F401" s="185" t="s">
        <v>478</v>
      </c>
      <c r="G401" s="310" t="s">
        <v>544</v>
      </c>
      <c r="H401" s="326" t="s">
        <v>5428</v>
      </c>
      <c r="I401" s="185">
        <v>1.31</v>
      </c>
    </row>
    <row r="402" spans="2:9" ht="15" x14ac:dyDescent="0.25">
      <c r="B402" s="185">
        <v>2701080001</v>
      </c>
      <c r="E402" s="185" t="s">
        <v>391</v>
      </c>
      <c r="F402" s="185" t="s">
        <v>478</v>
      </c>
      <c r="G402" s="310" t="s">
        <v>544</v>
      </c>
      <c r="H402" s="326" t="s">
        <v>5428</v>
      </c>
      <c r="I402" s="185">
        <v>16019</v>
      </c>
    </row>
    <row r="403" spans="2:9" ht="15" x14ac:dyDescent="0.25">
      <c r="B403" s="185">
        <v>2701090002</v>
      </c>
      <c r="E403" s="185" t="s">
        <v>388</v>
      </c>
      <c r="F403" s="185" t="s">
        <v>478</v>
      </c>
      <c r="G403" s="310" t="s">
        <v>544</v>
      </c>
      <c r="H403" s="326" t="s">
        <v>5428</v>
      </c>
      <c r="I403" s="185">
        <v>210.24</v>
      </c>
    </row>
    <row r="404" spans="2:9" ht="15" x14ac:dyDescent="0.25">
      <c r="B404" s="185">
        <v>2701090004</v>
      </c>
      <c r="E404" s="185" t="s">
        <v>390</v>
      </c>
      <c r="F404" s="185" t="s">
        <v>478</v>
      </c>
      <c r="G404" s="310" t="s">
        <v>544</v>
      </c>
      <c r="H404" s="326" t="s">
        <v>5428</v>
      </c>
      <c r="I404" s="185">
        <v>6.7</v>
      </c>
    </row>
    <row r="405" spans="2:9" ht="15" x14ac:dyDescent="0.25">
      <c r="B405" s="185">
        <v>2701100001</v>
      </c>
      <c r="E405" s="185" t="s">
        <v>786</v>
      </c>
      <c r="F405" s="185" t="s">
        <v>478</v>
      </c>
      <c r="G405" s="310" t="s">
        <v>544</v>
      </c>
      <c r="H405" s="326" t="s">
        <v>5428</v>
      </c>
      <c r="I405" s="185">
        <v>13.351009999999999</v>
      </c>
    </row>
    <row r="406" spans="2:9" ht="15" x14ac:dyDescent="0.25">
      <c r="B406" s="185">
        <v>2701100002</v>
      </c>
      <c r="E406" s="185" t="s">
        <v>787</v>
      </c>
      <c r="F406" s="185" t="s">
        <v>478</v>
      </c>
      <c r="G406" s="310" t="s">
        <v>544</v>
      </c>
      <c r="H406" s="326" t="s">
        <v>5428</v>
      </c>
      <c r="I406" s="185">
        <v>42.355469999999997</v>
      </c>
    </row>
    <row r="407" spans="2:9" ht="15" x14ac:dyDescent="0.25">
      <c r="B407" s="185">
        <v>2701110001</v>
      </c>
      <c r="E407" s="185" t="s">
        <v>788</v>
      </c>
      <c r="F407" s="185" t="s">
        <v>478</v>
      </c>
      <c r="G407" s="310" t="s">
        <v>544</v>
      </c>
      <c r="H407" s="326" t="s">
        <v>5428</v>
      </c>
      <c r="I407" s="185">
        <v>1684.8562800000007</v>
      </c>
    </row>
    <row r="408" spans="2:9" ht="15" x14ac:dyDescent="0.25">
      <c r="B408" s="185">
        <v>2701130001</v>
      </c>
      <c r="E408" s="185" t="s">
        <v>791</v>
      </c>
      <c r="F408" s="185" t="s">
        <v>478</v>
      </c>
      <c r="G408" s="310" t="s">
        <v>544</v>
      </c>
      <c r="H408" s="326" t="s">
        <v>5428</v>
      </c>
      <c r="I408" s="185">
        <v>19.23</v>
      </c>
    </row>
    <row r="409" spans="2:9" ht="15" x14ac:dyDescent="0.25">
      <c r="B409" s="185">
        <v>2701130003</v>
      </c>
      <c r="E409" s="185" t="s">
        <v>536</v>
      </c>
      <c r="F409" s="185" t="s">
        <v>478</v>
      </c>
      <c r="G409" s="310" t="s">
        <v>544</v>
      </c>
      <c r="H409" s="326" t="s">
        <v>5428</v>
      </c>
      <c r="I409" s="185">
        <v>18.11</v>
      </c>
    </row>
    <row r="410" spans="2:9" ht="15" x14ac:dyDescent="0.25">
      <c r="B410" s="185">
        <v>2701130009</v>
      </c>
      <c r="E410" s="185" t="s">
        <v>403</v>
      </c>
      <c r="F410" s="185" t="s">
        <v>478</v>
      </c>
      <c r="G410" s="310" t="s">
        <v>544</v>
      </c>
      <c r="H410" s="326" t="s">
        <v>5428</v>
      </c>
      <c r="I410" s="185">
        <v>111.87</v>
      </c>
    </row>
    <row r="411" spans="2:9" ht="15" x14ac:dyDescent="0.25">
      <c r="B411" s="185">
        <v>2701170002</v>
      </c>
      <c r="E411" s="185" t="s">
        <v>841</v>
      </c>
      <c r="F411" s="185" t="s">
        <v>478</v>
      </c>
      <c r="G411" s="310" t="s">
        <v>544</v>
      </c>
      <c r="H411" s="326" t="s">
        <v>5428</v>
      </c>
      <c r="I411" s="185">
        <v>1891</v>
      </c>
    </row>
    <row r="412" spans="2:9" ht="15" x14ac:dyDescent="0.25">
      <c r="B412" s="185">
        <v>2701170003</v>
      </c>
      <c r="E412" s="185" t="s">
        <v>409</v>
      </c>
      <c r="F412" s="185" t="s">
        <v>478</v>
      </c>
      <c r="G412" s="310" t="s">
        <v>544</v>
      </c>
      <c r="H412" s="326" t="s">
        <v>5428</v>
      </c>
      <c r="I412" s="185">
        <v>15150</v>
      </c>
    </row>
    <row r="413" spans="2:9" ht="15" x14ac:dyDescent="0.25">
      <c r="B413" s="185">
        <v>2701170004</v>
      </c>
      <c r="E413" s="185" t="s">
        <v>13713</v>
      </c>
      <c r="F413" s="185" t="s">
        <v>478</v>
      </c>
      <c r="G413" s="310" t="s">
        <v>544</v>
      </c>
      <c r="H413" s="326" t="s">
        <v>5428</v>
      </c>
      <c r="I413" s="185">
        <v>700</v>
      </c>
    </row>
    <row r="414" spans="2:9" ht="15" x14ac:dyDescent="0.25">
      <c r="B414" s="185">
        <v>2701190004</v>
      </c>
      <c r="E414" s="185" t="s">
        <v>416</v>
      </c>
      <c r="F414" s="185" t="s">
        <v>478</v>
      </c>
      <c r="G414" s="310" t="s">
        <v>544</v>
      </c>
      <c r="H414" s="326" t="s">
        <v>5428</v>
      </c>
      <c r="I414" s="185">
        <v>27.27</v>
      </c>
    </row>
    <row r="415" spans="2:9" ht="15" x14ac:dyDescent="0.25">
      <c r="B415" s="185">
        <v>2701210005</v>
      </c>
      <c r="E415" s="185" t="s">
        <v>850</v>
      </c>
      <c r="F415" s="185" t="s">
        <v>478</v>
      </c>
      <c r="G415" s="310" t="s">
        <v>544</v>
      </c>
      <c r="H415" s="326" t="s">
        <v>5428</v>
      </c>
      <c r="I415" s="185">
        <v>1.7191799999999999</v>
      </c>
    </row>
    <row r="416" spans="2:9" ht="15" x14ac:dyDescent="0.25">
      <c r="B416" s="185">
        <v>2701280001</v>
      </c>
      <c r="E416" s="185" t="s">
        <v>6381</v>
      </c>
      <c r="F416" s="185" t="s">
        <v>478</v>
      </c>
      <c r="G416" s="310" t="s">
        <v>544</v>
      </c>
      <c r="H416" s="326" t="s">
        <v>5428</v>
      </c>
      <c r="I416" s="185">
        <v>170333.84937000001</v>
      </c>
    </row>
  </sheetData>
  <autoFilter ref="A1:N416" xr:uid="{00000000-0001-0000-0500-000000000000}"/>
  <pageMargins left="0.511811024" right="0.511811024" top="0.78740157499999996" bottom="0.78740157499999996" header="0.31496062000000002" footer="0.31496062000000002"/>
  <pageSetup paperSize="9" scale="58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6">
    <pageSetUpPr fitToPage="1"/>
  </sheetPr>
  <dimension ref="A1:H341"/>
  <sheetViews>
    <sheetView showGridLines="0" topLeftCell="B1" zoomScaleNormal="100" workbookViewId="0">
      <pane ySplit="7" topLeftCell="A190" activePane="bottomLeft" state="frozen"/>
      <selection pane="bottomLeft" activeCell="B198" sqref="B198"/>
    </sheetView>
  </sheetViews>
  <sheetFormatPr defaultColWidth="9.140625" defaultRowHeight="15" x14ac:dyDescent="0.25"/>
  <cols>
    <col min="1" max="1" width="7.5703125" style="1" hidden="1" customWidth="1"/>
    <col min="2" max="2" width="11.5703125" style="1" customWidth="1"/>
    <col min="3" max="3" width="66.5703125" style="1" customWidth="1"/>
    <col min="4" max="4" width="21" style="38" customWidth="1"/>
    <col min="5" max="5" width="32.5703125" style="156" customWidth="1"/>
    <col min="6" max="6" width="25.140625" style="1" customWidth="1"/>
    <col min="7" max="7" width="22" style="157" bestFit="1" customWidth="1"/>
    <col min="8" max="8" width="12.28515625" style="1" customWidth="1"/>
    <col min="9" max="16384" width="9.140625" style="1"/>
  </cols>
  <sheetData>
    <row r="1" spans="1:8" ht="15.75" thickBot="1" x14ac:dyDescent="0.3"/>
    <row r="2" spans="1:8" customFormat="1" x14ac:dyDescent="0.25">
      <c r="A2" s="142"/>
      <c r="B2" s="142"/>
      <c r="C2" s="144" t="s">
        <v>3764</v>
      </c>
      <c r="D2" s="145">
        <f>D4/D3</f>
        <v>1</v>
      </c>
      <c r="E2" s="158"/>
      <c r="G2" s="159"/>
    </row>
    <row r="3" spans="1:8" customFormat="1" x14ac:dyDescent="0.25">
      <c r="A3" s="142"/>
      <c r="B3" s="142"/>
      <c r="C3" s="146" t="s">
        <v>3765</v>
      </c>
      <c r="D3" s="147">
        <f>COUNT(B7:B482)</f>
        <v>334</v>
      </c>
      <c r="E3" s="158"/>
      <c r="G3" s="159"/>
    </row>
    <row r="4" spans="1:8" customFormat="1" ht="15.75" thickBot="1" x14ac:dyDescent="0.3">
      <c r="A4" s="142"/>
      <c r="B4" s="142"/>
      <c r="C4" s="148" t="s">
        <v>3766</v>
      </c>
      <c r="D4" s="149">
        <f>COUNT(E8:E482)</f>
        <v>334</v>
      </c>
      <c r="E4" s="158"/>
      <c r="G4" s="159"/>
    </row>
    <row r="7" spans="1:8" ht="30" x14ac:dyDescent="0.25">
      <c r="A7" s="175" t="s">
        <v>13356</v>
      </c>
      <c r="B7" s="178" t="s">
        <v>919</v>
      </c>
      <c r="C7" s="179" t="s">
        <v>0</v>
      </c>
      <c r="D7" s="179" t="s">
        <v>2</v>
      </c>
      <c r="E7" s="180" t="s">
        <v>13749</v>
      </c>
      <c r="F7" s="181" t="s">
        <v>8</v>
      </c>
      <c r="G7" s="160" t="s">
        <v>106</v>
      </c>
      <c r="H7" s="161" t="s">
        <v>9119</v>
      </c>
    </row>
    <row r="8" spans="1:8" x14ac:dyDescent="0.25">
      <c r="A8" s="162">
        <v>55</v>
      </c>
      <c r="B8" s="314">
        <v>2701050001</v>
      </c>
      <c r="C8" s="315" t="s">
        <v>747</v>
      </c>
      <c r="D8" s="316" t="s">
        <v>219</v>
      </c>
      <c r="E8" s="322">
        <v>117.84</v>
      </c>
      <c r="F8" s="303"/>
      <c r="G8" s="164">
        <f t="shared" ref="G8:G71" si="0">E8+F8</f>
        <v>117.84</v>
      </c>
      <c r="H8" s="165"/>
    </row>
    <row r="9" spans="1:8" x14ac:dyDescent="0.25">
      <c r="A9" s="162">
        <v>31395</v>
      </c>
      <c r="B9" s="314">
        <v>2701050036</v>
      </c>
      <c r="C9" s="315" t="s">
        <v>11742</v>
      </c>
      <c r="D9" s="316" t="s">
        <v>219</v>
      </c>
      <c r="E9" s="322">
        <v>84</v>
      </c>
      <c r="F9" s="303"/>
      <c r="G9" s="164">
        <f t="shared" si="0"/>
        <v>84</v>
      </c>
      <c r="H9" s="165"/>
    </row>
    <row r="10" spans="1:8" x14ac:dyDescent="0.25">
      <c r="A10" s="162">
        <v>31352</v>
      </c>
      <c r="B10" s="314">
        <v>2701050004</v>
      </c>
      <c r="C10" s="315" t="s">
        <v>751</v>
      </c>
      <c r="D10" s="316" t="s">
        <v>219</v>
      </c>
      <c r="E10" s="322">
        <v>0</v>
      </c>
      <c r="F10" s="303"/>
      <c r="G10" s="164">
        <f t="shared" si="0"/>
        <v>0</v>
      </c>
      <c r="H10" s="165"/>
    </row>
    <row r="11" spans="1:8" x14ac:dyDescent="0.25">
      <c r="A11" s="162">
        <v>31335</v>
      </c>
      <c r="B11" s="314">
        <v>2701050005</v>
      </c>
      <c r="C11" s="315" t="s">
        <v>752</v>
      </c>
      <c r="D11" s="316" t="s">
        <v>219</v>
      </c>
      <c r="E11" s="322">
        <v>0</v>
      </c>
      <c r="F11" s="303"/>
      <c r="G11" s="164">
        <f t="shared" si="0"/>
        <v>0</v>
      </c>
      <c r="H11" s="165"/>
    </row>
    <row r="12" spans="1:8" x14ac:dyDescent="0.25">
      <c r="A12" s="162">
        <v>31351</v>
      </c>
      <c r="B12" s="314">
        <v>2701050006</v>
      </c>
      <c r="C12" s="315" t="s">
        <v>753</v>
      </c>
      <c r="D12" s="316" t="s">
        <v>219</v>
      </c>
      <c r="E12" s="322">
        <v>0</v>
      </c>
      <c r="F12" s="303"/>
      <c r="G12" s="164">
        <f t="shared" si="0"/>
        <v>0</v>
      </c>
      <c r="H12" s="165"/>
    </row>
    <row r="13" spans="1:8" x14ac:dyDescent="0.25">
      <c r="A13" s="162"/>
      <c r="B13" s="314">
        <v>2701050007</v>
      </c>
      <c r="C13" s="315" t="s">
        <v>754</v>
      </c>
      <c r="D13" s="316" t="s">
        <v>219</v>
      </c>
      <c r="E13" s="322">
        <v>0</v>
      </c>
      <c r="F13" s="304"/>
      <c r="G13" s="167">
        <f t="shared" si="0"/>
        <v>0</v>
      </c>
      <c r="H13" s="165"/>
    </row>
    <row r="14" spans="1:8" x14ac:dyDescent="0.25">
      <c r="A14" s="162">
        <v>31349</v>
      </c>
      <c r="B14" s="314">
        <v>2701050008</v>
      </c>
      <c r="C14" s="315" t="s">
        <v>755</v>
      </c>
      <c r="D14" s="316" t="s">
        <v>219</v>
      </c>
      <c r="E14" s="322">
        <v>142.5</v>
      </c>
      <c r="F14" s="303"/>
      <c r="G14" s="164">
        <f t="shared" si="0"/>
        <v>142.5</v>
      </c>
      <c r="H14" s="165"/>
    </row>
    <row r="15" spans="1:8" x14ac:dyDescent="0.25">
      <c r="A15" s="162">
        <v>31354</v>
      </c>
      <c r="B15" s="314">
        <v>2701050009</v>
      </c>
      <c r="C15" s="315" t="s">
        <v>756</v>
      </c>
      <c r="D15" s="316" t="s">
        <v>219</v>
      </c>
      <c r="E15" s="322">
        <v>0</v>
      </c>
      <c r="F15" s="303"/>
      <c r="G15" s="164">
        <f t="shared" si="0"/>
        <v>0</v>
      </c>
      <c r="H15" s="165"/>
    </row>
    <row r="16" spans="1:8" x14ac:dyDescent="0.25">
      <c r="A16" s="162"/>
      <c r="B16" s="314">
        <v>2701050035</v>
      </c>
      <c r="C16" s="315" t="s">
        <v>13576</v>
      </c>
      <c r="D16" s="316" t="s">
        <v>219</v>
      </c>
      <c r="E16" s="322">
        <v>720</v>
      </c>
      <c r="F16" s="303"/>
      <c r="G16" s="167">
        <f t="shared" si="0"/>
        <v>720</v>
      </c>
      <c r="H16" s="165"/>
    </row>
    <row r="17" spans="1:8" x14ac:dyDescent="0.25">
      <c r="A17" s="162">
        <v>1820</v>
      </c>
      <c r="B17" s="314">
        <v>2701050010</v>
      </c>
      <c r="C17" s="315" t="s">
        <v>757</v>
      </c>
      <c r="D17" s="316" t="s">
        <v>219</v>
      </c>
      <c r="E17" s="322">
        <v>12</v>
      </c>
      <c r="F17" s="303"/>
      <c r="G17" s="164">
        <f t="shared" si="0"/>
        <v>12</v>
      </c>
      <c r="H17" s="165"/>
    </row>
    <row r="18" spans="1:8" x14ac:dyDescent="0.25">
      <c r="A18" s="162">
        <v>43</v>
      </c>
      <c r="B18" s="314">
        <v>2701050011</v>
      </c>
      <c r="C18" s="315" t="s">
        <v>758</v>
      </c>
      <c r="D18" s="316" t="s">
        <v>219</v>
      </c>
      <c r="E18" s="322">
        <v>37.6</v>
      </c>
      <c r="F18" s="303"/>
      <c r="G18" s="164">
        <f t="shared" si="0"/>
        <v>37.6</v>
      </c>
      <c r="H18" s="165"/>
    </row>
    <row r="19" spans="1:8" x14ac:dyDescent="0.25">
      <c r="A19" s="162">
        <v>41</v>
      </c>
      <c r="B19" s="314">
        <v>2701050012</v>
      </c>
      <c r="C19" s="315" t="s">
        <v>759</v>
      </c>
      <c r="D19" s="316" t="s">
        <v>219</v>
      </c>
      <c r="E19" s="322">
        <v>0</v>
      </c>
      <c r="F19" s="303"/>
      <c r="G19" s="164">
        <f t="shared" si="0"/>
        <v>0</v>
      </c>
      <c r="H19" s="165"/>
    </row>
    <row r="20" spans="1:8" x14ac:dyDescent="0.25">
      <c r="A20" s="162"/>
      <c r="B20" s="314">
        <v>2701050013</v>
      </c>
      <c r="C20" s="315" t="s">
        <v>760</v>
      </c>
      <c r="D20" s="316" t="s">
        <v>219</v>
      </c>
      <c r="E20" s="322">
        <v>155</v>
      </c>
      <c r="F20" s="303"/>
      <c r="G20" s="167">
        <f t="shared" si="0"/>
        <v>155</v>
      </c>
      <c r="H20" s="165"/>
    </row>
    <row r="21" spans="1:8" x14ac:dyDescent="0.25">
      <c r="A21" s="162">
        <v>31337</v>
      </c>
      <c r="B21" s="314">
        <v>2701050014</v>
      </c>
      <c r="C21" s="315" t="s">
        <v>1746</v>
      </c>
      <c r="D21" s="316" t="s">
        <v>219</v>
      </c>
      <c r="E21" s="322">
        <v>0</v>
      </c>
      <c r="F21" s="303"/>
      <c r="G21" s="164">
        <f t="shared" si="0"/>
        <v>0</v>
      </c>
      <c r="H21" s="165"/>
    </row>
    <row r="22" spans="1:8" x14ac:dyDescent="0.25">
      <c r="A22" s="162">
        <v>31786</v>
      </c>
      <c r="B22" s="314">
        <v>2701050015</v>
      </c>
      <c r="C22" s="315" t="s">
        <v>761</v>
      </c>
      <c r="D22" s="316" t="s">
        <v>219</v>
      </c>
      <c r="E22" s="322">
        <v>0</v>
      </c>
      <c r="F22" s="303"/>
      <c r="G22" s="164">
        <f t="shared" si="0"/>
        <v>0</v>
      </c>
      <c r="H22" s="165"/>
    </row>
    <row r="23" spans="1:8" x14ac:dyDescent="0.25">
      <c r="A23" s="162">
        <v>31348</v>
      </c>
      <c r="B23" s="314">
        <v>2701050017</v>
      </c>
      <c r="C23" s="315" t="s">
        <v>763</v>
      </c>
      <c r="D23" s="316" t="s">
        <v>219</v>
      </c>
      <c r="E23" s="322">
        <v>130</v>
      </c>
      <c r="F23" s="303"/>
      <c r="G23" s="164">
        <f t="shared" si="0"/>
        <v>130</v>
      </c>
      <c r="H23" s="165"/>
    </row>
    <row r="24" spans="1:8" x14ac:dyDescent="0.25">
      <c r="A24" s="162">
        <v>31336</v>
      </c>
      <c r="B24" s="314">
        <v>2701050019</v>
      </c>
      <c r="C24" s="315" t="s">
        <v>765</v>
      </c>
      <c r="D24" s="316" t="s">
        <v>219</v>
      </c>
      <c r="E24" s="322">
        <v>325</v>
      </c>
      <c r="F24" s="303"/>
      <c r="G24" s="164">
        <f t="shared" si="0"/>
        <v>325</v>
      </c>
      <c r="H24" s="165"/>
    </row>
    <row r="25" spans="1:8" x14ac:dyDescent="0.25">
      <c r="A25" s="162">
        <v>31350</v>
      </c>
      <c r="B25" s="314">
        <v>2701050021</v>
      </c>
      <c r="C25" s="315" t="s">
        <v>766</v>
      </c>
      <c r="D25" s="316" t="s">
        <v>219</v>
      </c>
      <c r="E25" s="322">
        <v>88.5</v>
      </c>
      <c r="F25" s="303"/>
      <c r="G25" s="164">
        <f t="shared" si="0"/>
        <v>88.5</v>
      </c>
      <c r="H25" s="165"/>
    </row>
    <row r="26" spans="1:8" x14ac:dyDescent="0.25">
      <c r="A26" s="162">
        <v>31346</v>
      </c>
      <c r="B26" s="314">
        <v>2701050023</v>
      </c>
      <c r="C26" s="315" t="s">
        <v>13577</v>
      </c>
      <c r="D26" s="316" t="s">
        <v>219</v>
      </c>
      <c r="E26" s="322">
        <v>245</v>
      </c>
      <c r="F26" s="303"/>
      <c r="G26" s="164">
        <f t="shared" si="0"/>
        <v>245</v>
      </c>
      <c r="H26" s="165"/>
    </row>
    <row r="27" spans="1:8" x14ac:dyDescent="0.25">
      <c r="A27" s="162">
        <v>31355</v>
      </c>
      <c r="B27" s="314">
        <v>2701050026</v>
      </c>
      <c r="C27" s="315" t="s">
        <v>770</v>
      </c>
      <c r="D27" s="316" t="s">
        <v>219</v>
      </c>
      <c r="E27" s="322">
        <v>11</v>
      </c>
      <c r="F27" s="303"/>
      <c r="G27" s="164">
        <f t="shared" si="0"/>
        <v>11</v>
      </c>
      <c r="H27" s="165"/>
    </row>
    <row r="28" spans="1:8" x14ac:dyDescent="0.25">
      <c r="A28" s="162"/>
      <c r="B28" s="314">
        <v>2701050027</v>
      </c>
      <c r="C28" s="315" t="s">
        <v>771</v>
      </c>
      <c r="D28" s="316" t="s">
        <v>219</v>
      </c>
      <c r="E28" s="322">
        <v>72</v>
      </c>
      <c r="F28" s="303"/>
      <c r="G28" s="167">
        <f t="shared" si="0"/>
        <v>72</v>
      </c>
      <c r="H28" s="165"/>
    </row>
    <row r="29" spans="1:8" x14ac:dyDescent="0.25">
      <c r="A29" s="162"/>
      <c r="B29" s="314">
        <v>2701050028</v>
      </c>
      <c r="C29" s="315" t="s">
        <v>772</v>
      </c>
      <c r="D29" s="316" t="s">
        <v>219</v>
      </c>
      <c r="E29" s="322">
        <v>301.5</v>
      </c>
      <c r="F29" s="303"/>
      <c r="G29" s="167">
        <f t="shared" si="0"/>
        <v>301.5</v>
      </c>
      <c r="H29" s="165"/>
    </row>
    <row r="30" spans="1:8" x14ac:dyDescent="0.25">
      <c r="A30" s="162">
        <v>31312</v>
      </c>
      <c r="B30" s="314">
        <v>2701050029</v>
      </c>
      <c r="C30" s="315" t="s">
        <v>773</v>
      </c>
      <c r="D30" s="316" t="s">
        <v>219</v>
      </c>
      <c r="E30" s="322">
        <v>0</v>
      </c>
      <c r="F30" s="304"/>
      <c r="G30" s="164">
        <f t="shared" si="0"/>
        <v>0</v>
      </c>
      <c r="H30" s="165"/>
    </row>
    <row r="31" spans="1:8" x14ac:dyDescent="0.25">
      <c r="A31" s="162">
        <v>2477</v>
      </c>
      <c r="B31" s="314">
        <v>2701050033</v>
      </c>
      <c r="C31" s="315" t="s">
        <v>3905</v>
      </c>
      <c r="D31" s="316" t="s">
        <v>219</v>
      </c>
      <c r="E31" s="322">
        <v>90</v>
      </c>
      <c r="F31" s="304"/>
      <c r="G31" s="164">
        <f t="shared" si="0"/>
        <v>90</v>
      </c>
      <c r="H31" s="165"/>
    </row>
    <row r="32" spans="1:8" x14ac:dyDescent="0.25">
      <c r="A32" s="162">
        <v>353</v>
      </c>
      <c r="B32" s="314">
        <v>2701050042</v>
      </c>
      <c r="C32" s="315" t="s">
        <v>13746</v>
      </c>
      <c r="D32" s="316" t="s">
        <v>219</v>
      </c>
      <c r="E32" s="322">
        <v>26.3</v>
      </c>
      <c r="F32" s="304"/>
      <c r="G32" s="164">
        <f t="shared" si="0"/>
        <v>26.3</v>
      </c>
      <c r="H32" s="165"/>
    </row>
    <row r="33" spans="1:8" x14ac:dyDescent="0.25">
      <c r="A33" s="162">
        <v>31518</v>
      </c>
      <c r="B33" s="314">
        <v>2701050043</v>
      </c>
      <c r="C33" s="315" t="s">
        <v>13703</v>
      </c>
      <c r="D33" s="316" t="s">
        <v>219</v>
      </c>
      <c r="E33" s="322">
        <v>43</v>
      </c>
      <c r="F33" s="304"/>
      <c r="G33" s="164">
        <f t="shared" si="0"/>
        <v>43</v>
      </c>
      <c r="H33" s="165"/>
    </row>
    <row r="34" spans="1:8" x14ac:dyDescent="0.25">
      <c r="A34" s="162">
        <v>30758</v>
      </c>
      <c r="B34" s="314">
        <v>2701050044</v>
      </c>
      <c r="C34" s="315" t="s">
        <v>13705</v>
      </c>
      <c r="D34" s="316" t="s">
        <v>219</v>
      </c>
      <c r="E34" s="322">
        <v>14.5</v>
      </c>
      <c r="F34" s="304"/>
      <c r="G34" s="164">
        <f t="shared" si="0"/>
        <v>14.5</v>
      </c>
      <c r="H34" s="165"/>
    </row>
    <row r="35" spans="1:8" x14ac:dyDescent="0.25">
      <c r="A35" s="162">
        <v>30756</v>
      </c>
      <c r="B35" s="314">
        <v>2701050039</v>
      </c>
      <c r="C35" s="315" t="s">
        <v>13698</v>
      </c>
      <c r="D35" s="316" t="s">
        <v>219</v>
      </c>
      <c r="E35" s="322">
        <f>120+57</f>
        <v>177</v>
      </c>
      <c r="F35" s="304"/>
      <c r="G35" s="164">
        <f t="shared" si="0"/>
        <v>177</v>
      </c>
      <c r="H35" s="165"/>
    </row>
    <row r="36" spans="1:8" x14ac:dyDescent="0.25">
      <c r="A36" s="162">
        <v>1444</v>
      </c>
      <c r="B36" s="314">
        <v>2701160001</v>
      </c>
      <c r="C36" s="315" t="s">
        <v>833</v>
      </c>
      <c r="D36" s="316" t="s">
        <v>224</v>
      </c>
      <c r="E36" s="322">
        <v>0</v>
      </c>
      <c r="F36" s="305"/>
      <c r="G36" s="164">
        <f t="shared" si="0"/>
        <v>0</v>
      </c>
      <c r="H36" s="165"/>
    </row>
    <row r="37" spans="1:8" x14ac:dyDescent="0.25">
      <c r="A37" s="162">
        <v>30739</v>
      </c>
      <c r="B37" s="314">
        <v>2701160002</v>
      </c>
      <c r="C37" s="315" t="s">
        <v>834</v>
      </c>
      <c r="D37" s="316" t="s">
        <v>224</v>
      </c>
      <c r="E37" s="322">
        <v>2360</v>
      </c>
      <c r="F37" s="303">
        <v>964</v>
      </c>
      <c r="G37" s="164">
        <f t="shared" si="0"/>
        <v>3324</v>
      </c>
      <c r="H37" s="165"/>
    </row>
    <row r="38" spans="1:8" x14ac:dyDescent="0.25">
      <c r="A38" s="162">
        <v>30738</v>
      </c>
      <c r="B38" s="317">
        <v>2701160005</v>
      </c>
      <c r="C38" s="315" t="s">
        <v>835</v>
      </c>
      <c r="D38" s="316" t="s">
        <v>224</v>
      </c>
      <c r="E38" s="322">
        <v>4950</v>
      </c>
      <c r="F38" s="303"/>
      <c r="G38" s="164">
        <f t="shared" si="0"/>
        <v>4950</v>
      </c>
      <c r="H38" s="165"/>
    </row>
    <row r="39" spans="1:8" x14ac:dyDescent="0.25">
      <c r="A39" s="162">
        <v>32711</v>
      </c>
      <c r="B39" s="314">
        <v>2701160006</v>
      </c>
      <c r="C39" s="315" t="s">
        <v>836</v>
      </c>
      <c r="D39" s="316" t="s">
        <v>224</v>
      </c>
      <c r="E39" s="322">
        <v>4400</v>
      </c>
      <c r="F39" s="303"/>
      <c r="G39" s="164">
        <f t="shared" si="0"/>
        <v>4400</v>
      </c>
      <c r="H39" s="165"/>
    </row>
    <row r="40" spans="1:8" x14ac:dyDescent="0.25">
      <c r="A40" s="162">
        <v>31584</v>
      </c>
      <c r="B40" s="314">
        <v>2701160011</v>
      </c>
      <c r="C40" s="315" t="s">
        <v>839</v>
      </c>
      <c r="D40" s="316" t="s">
        <v>224</v>
      </c>
      <c r="E40" s="322">
        <f>15760+3600+418+12800</f>
        <v>32578</v>
      </c>
      <c r="F40" s="303"/>
      <c r="G40" s="164">
        <f t="shared" si="0"/>
        <v>32578</v>
      </c>
      <c r="H40" s="165"/>
    </row>
    <row r="41" spans="1:8" x14ac:dyDescent="0.25">
      <c r="A41" s="162"/>
      <c r="B41" s="317">
        <v>2701160012</v>
      </c>
      <c r="C41" s="315" t="s">
        <v>840</v>
      </c>
      <c r="D41" s="316" t="s">
        <v>224</v>
      </c>
      <c r="E41" s="322">
        <f>18000+175</f>
        <v>18175</v>
      </c>
      <c r="F41" s="303"/>
      <c r="G41" s="167">
        <f t="shared" si="0"/>
        <v>18175</v>
      </c>
      <c r="H41" s="165"/>
    </row>
    <row r="42" spans="1:8" x14ac:dyDescent="0.25">
      <c r="A42" s="162"/>
      <c r="B42" s="317">
        <v>2701160009</v>
      </c>
      <c r="C42" s="315" t="s">
        <v>13357</v>
      </c>
      <c r="D42" s="316" t="s">
        <v>224</v>
      </c>
      <c r="E42" s="322">
        <f>1400+16200</f>
        <v>17600</v>
      </c>
      <c r="F42" s="303"/>
      <c r="G42" s="167">
        <f t="shared" si="0"/>
        <v>17600</v>
      </c>
      <c r="H42" s="165"/>
    </row>
    <row r="43" spans="1:8" x14ac:dyDescent="0.25">
      <c r="A43" s="162">
        <v>32714</v>
      </c>
      <c r="B43" s="314">
        <v>2701160013</v>
      </c>
      <c r="C43" s="315" t="s">
        <v>3907</v>
      </c>
      <c r="D43" s="316" t="s">
        <v>224</v>
      </c>
      <c r="E43" s="322">
        <f>12800+3840</f>
        <v>16640</v>
      </c>
      <c r="F43" s="304"/>
      <c r="G43" s="164">
        <f t="shared" si="0"/>
        <v>16640</v>
      </c>
      <c r="H43" s="165"/>
    </row>
    <row r="44" spans="1:8" x14ac:dyDescent="0.25">
      <c r="A44" s="162">
        <v>30574</v>
      </c>
      <c r="B44" s="314">
        <v>2701240005</v>
      </c>
      <c r="C44" s="315" t="s">
        <v>8712</v>
      </c>
      <c r="D44" s="316" t="s">
        <v>224</v>
      </c>
      <c r="E44" s="322">
        <f>18*400+300</f>
        <v>7500</v>
      </c>
      <c r="F44" s="304"/>
      <c r="G44" s="164">
        <f t="shared" si="0"/>
        <v>7500</v>
      </c>
      <c r="H44" s="165"/>
    </row>
    <row r="45" spans="1:8" x14ac:dyDescent="0.25">
      <c r="A45" s="162"/>
      <c r="B45" s="317">
        <v>2701240004</v>
      </c>
      <c r="C45" s="318" t="s">
        <v>859</v>
      </c>
      <c r="D45" s="319" t="s">
        <v>224</v>
      </c>
      <c r="E45" s="322">
        <f>24000+4000+400+300+12000</f>
        <v>40700</v>
      </c>
      <c r="F45" s="305"/>
      <c r="G45" s="167">
        <f t="shared" si="0"/>
        <v>40700</v>
      </c>
      <c r="H45" s="165"/>
    </row>
    <row r="46" spans="1:8" x14ac:dyDescent="0.25">
      <c r="A46" s="162">
        <v>1124</v>
      </c>
      <c r="B46" s="314">
        <v>2701240002</v>
      </c>
      <c r="C46" s="315" t="s">
        <v>860</v>
      </c>
      <c r="D46" s="316" t="s">
        <v>224</v>
      </c>
      <c r="E46" s="322">
        <f>4160+800</f>
        <v>4960</v>
      </c>
      <c r="F46" s="305"/>
      <c r="G46" s="164">
        <f t="shared" si="0"/>
        <v>4960</v>
      </c>
      <c r="H46" s="165"/>
    </row>
    <row r="47" spans="1:8" x14ac:dyDescent="0.25">
      <c r="A47" s="162"/>
      <c r="B47" s="314">
        <v>2701050022</v>
      </c>
      <c r="C47" s="315" t="s">
        <v>767</v>
      </c>
      <c r="D47" s="316" t="s">
        <v>227</v>
      </c>
      <c r="E47" s="322">
        <f>1518+207</f>
        <v>1725</v>
      </c>
      <c r="F47" s="303"/>
      <c r="G47" s="167">
        <f t="shared" si="0"/>
        <v>1725</v>
      </c>
      <c r="H47" s="165"/>
    </row>
    <row r="48" spans="1:8" x14ac:dyDescent="0.25">
      <c r="A48" s="162">
        <v>60</v>
      </c>
      <c r="B48" s="314">
        <v>2701050024</v>
      </c>
      <c r="C48" s="315" t="s">
        <v>1747</v>
      </c>
      <c r="D48" s="316" t="s">
        <v>227</v>
      </c>
      <c r="E48" s="322">
        <v>0</v>
      </c>
      <c r="F48" s="303"/>
      <c r="G48" s="164">
        <f t="shared" si="0"/>
        <v>0</v>
      </c>
      <c r="H48" s="165"/>
    </row>
    <row r="49" spans="1:8" x14ac:dyDescent="0.25">
      <c r="A49" s="162">
        <v>30257</v>
      </c>
      <c r="B49" s="314">
        <v>2701050040</v>
      </c>
      <c r="C49" s="315" t="s">
        <v>5391</v>
      </c>
      <c r="D49" s="316" t="s">
        <v>227</v>
      </c>
      <c r="E49" s="322">
        <v>120</v>
      </c>
      <c r="F49" s="303"/>
      <c r="G49" s="164">
        <f t="shared" si="0"/>
        <v>120</v>
      </c>
      <c r="H49" s="165"/>
    </row>
    <row r="50" spans="1:8" x14ac:dyDescent="0.25">
      <c r="A50" s="162">
        <v>31198</v>
      </c>
      <c r="B50" s="314">
        <v>2701130008</v>
      </c>
      <c r="C50" s="315" t="s">
        <v>795</v>
      </c>
      <c r="D50" s="316" t="s">
        <v>227</v>
      </c>
      <c r="E50" s="322">
        <v>0</v>
      </c>
      <c r="F50" s="303"/>
      <c r="G50" s="164">
        <f t="shared" si="0"/>
        <v>0</v>
      </c>
      <c r="H50" s="165"/>
    </row>
    <row r="51" spans="1:8" x14ac:dyDescent="0.25">
      <c r="A51" s="162">
        <v>30247</v>
      </c>
      <c r="B51" s="314">
        <v>2901050016</v>
      </c>
      <c r="C51" s="315" t="s">
        <v>878</v>
      </c>
      <c r="D51" s="316" t="s">
        <v>227</v>
      </c>
      <c r="E51" s="322">
        <v>28</v>
      </c>
      <c r="F51" s="303"/>
      <c r="G51" s="164">
        <f t="shared" si="0"/>
        <v>28</v>
      </c>
      <c r="H51" s="165"/>
    </row>
    <row r="52" spans="1:8" x14ac:dyDescent="0.25">
      <c r="A52" s="168">
        <v>31998</v>
      </c>
      <c r="B52" s="314">
        <v>2701050038</v>
      </c>
      <c r="C52" s="315" t="s">
        <v>13578</v>
      </c>
      <c r="D52" s="316" t="s">
        <v>227</v>
      </c>
      <c r="E52" s="322">
        <v>0</v>
      </c>
      <c r="F52" s="303"/>
      <c r="G52" s="164">
        <f t="shared" si="0"/>
        <v>0</v>
      </c>
      <c r="H52" s="165"/>
    </row>
    <row r="53" spans="1:8" x14ac:dyDescent="0.25">
      <c r="A53" s="162"/>
      <c r="B53" s="314">
        <v>2701090001</v>
      </c>
      <c r="C53" s="315" t="s">
        <v>387</v>
      </c>
      <c r="D53" s="316" t="s">
        <v>221</v>
      </c>
      <c r="E53" s="322">
        <f>25+21</f>
        <v>46</v>
      </c>
      <c r="F53" s="303"/>
      <c r="G53" s="167">
        <f t="shared" si="0"/>
        <v>46</v>
      </c>
      <c r="H53" s="165"/>
    </row>
    <row r="54" spans="1:8" x14ac:dyDescent="0.25">
      <c r="A54" s="162">
        <v>30256</v>
      </c>
      <c r="B54" s="314">
        <v>2701090002</v>
      </c>
      <c r="C54" s="315" t="s">
        <v>388</v>
      </c>
      <c r="D54" s="316" t="s">
        <v>221</v>
      </c>
      <c r="E54" s="322">
        <v>11714.5</v>
      </c>
      <c r="F54" s="303"/>
      <c r="G54" s="164">
        <f t="shared" si="0"/>
        <v>11714.5</v>
      </c>
      <c r="H54" s="165"/>
    </row>
    <row r="55" spans="1:8" x14ac:dyDescent="0.25">
      <c r="A55" s="162">
        <v>30356</v>
      </c>
      <c r="B55" s="314">
        <v>2701090004</v>
      </c>
      <c r="C55" s="315" t="s">
        <v>390</v>
      </c>
      <c r="D55" s="316" t="s">
        <v>221</v>
      </c>
      <c r="E55" s="322">
        <v>320</v>
      </c>
      <c r="F55" s="303"/>
      <c r="G55" s="164">
        <f t="shared" si="0"/>
        <v>320</v>
      </c>
      <c r="H55" s="165"/>
    </row>
    <row r="56" spans="1:8" x14ac:dyDescent="0.25">
      <c r="A56" s="162"/>
      <c r="B56" s="314">
        <v>2701090006</v>
      </c>
      <c r="C56" s="315" t="s">
        <v>784</v>
      </c>
      <c r="D56" s="316" t="s">
        <v>221</v>
      </c>
      <c r="E56" s="322">
        <v>0</v>
      </c>
      <c r="F56" s="303"/>
      <c r="G56" s="167">
        <f t="shared" si="0"/>
        <v>0</v>
      </c>
      <c r="H56" s="165"/>
    </row>
    <row r="57" spans="1:8" x14ac:dyDescent="0.25">
      <c r="A57" s="162">
        <v>31828</v>
      </c>
      <c r="B57" s="314">
        <v>2701090007</v>
      </c>
      <c r="C57" s="315" t="s">
        <v>785</v>
      </c>
      <c r="D57" s="316" t="s">
        <v>221</v>
      </c>
      <c r="E57" s="322">
        <v>324</v>
      </c>
      <c r="F57" s="304"/>
      <c r="G57" s="164">
        <f t="shared" si="0"/>
        <v>324</v>
      </c>
      <c r="H57" s="165"/>
    </row>
    <row r="58" spans="1:8" x14ac:dyDescent="0.25">
      <c r="A58" s="162">
        <v>30254</v>
      </c>
      <c r="B58" s="314">
        <v>2701100001</v>
      </c>
      <c r="C58" s="315" t="s">
        <v>786</v>
      </c>
      <c r="D58" s="316" t="s">
        <v>221</v>
      </c>
      <c r="E58" s="322">
        <v>332</v>
      </c>
      <c r="F58" s="303"/>
      <c r="G58" s="164">
        <f t="shared" si="0"/>
        <v>332</v>
      </c>
      <c r="H58" s="165"/>
    </row>
    <row r="59" spans="1:8" x14ac:dyDescent="0.25">
      <c r="A59" s="162"/>
      <c r="B59" s="314">
        <v>2701100002</v>
      </c>
      <c r="C59" s="315" t="s">
        <v>787</v>
      </c>
      <c r="D59" s="316" t="s">
        <v>221</v>
      </c>
      <c r="E59" s="322">
        <v>2324</v>
      </c>
      <c r="F59" s="303"/>
      <c r="G59" s="167">
        <f t="shared" si="0"/>
        <v>2324</v>
      </c>
      <c r="H59" s="165"/>
    </row>
    <row r="60" spans="1:8" x14ac:dyDescent="0.25">
      <c r="A60" s="162"/>
      <c r="B60" s="314">
        <v>2701120001</v>
      </c>
      <c r="C60" s="315" t="s">
        <v>789</v>
      </c>
      <c r="D60" s="316" t="s">
        <v>221</v>
      </c>
      <c r="E60" s="322">
        <v>2660</v>
      </c>
      <c r="F60" s="303"/>
      <c r="G60" s="167">
        <f t="shared" si="0"/>
        <v>2660</v>
      </c>
      <c r="H60" s="165"/>
    </row>
    <row r="61" spans="1:8" x14ac:dyDescent="0.25">
      <c r="A61" s="162">
        <v>2041</v>
      </c>
      <c r="B61" s="314">
        <v>2701060001</v>
      </c>
      <c r="C61" s="315" t="s">
        <v>776</v>
      </c>
      <c r="D61" s="316" t="s">
        <v>228</v>
      </c>
      <c r="E61" s="322">
        <v>5</v>
      </c>
      <c r="F61" s="303"/>
      <c r="G61" s="164">
        <f t="shared" si="0"/>
        <v>5</v>
      </c>
      <c r="H61" s="165"/>
    </row>
    <row r="62" spans="1:8" x14ac:dyDescent="0.25">
      <c r="A62" s="162"/>
      <c r="B62" s="314">
        <v>2701060002</v>
      </c>
      <c r="C62" s="315" t="s">
        <v>777</v>
      </c>
      <c r="D62" s="316" t="s">
        <v>228</v>
      </c>
      <c r="E62" s="322">
        <v>0</v>
      </c>
      <c r="F62" s="303"/>
      <c r="G62" s="167">
        <f t="shared" si="0"/>
        <v>0</v>
      </c>
      <c r="H62" s="165"/>
    </row>
    <row r="63" spans="1:8" x14ac:dyDescent="0.25">
      <c r="A63" s="162">
        <v>30606</v>
      </c>
      <c r="B63" s="314">
        <v>2701060003</v>
      </c>
      <c r="C63" s="315" t="s">
        <v>778</v>
      </c>
      <c r="D63" s="316" t="s">
        <v>228</v>
      </c>
      <c r="E63" s="322">
        <v>5</v>
      </c>
      <c r="F63" s="303"/>
      <c r="G63" s="164">
        <f t="shared" si="0"/>
        <v>5</v>
      </c>
      <c r="H63" s="165"/>
    </row>
    <row r="64" spans="1:8" x14ac:dyDescent="0.25">
      <c r="A64" s="162"/>
      <c r="B64" s="314">
        <v>2701060004</v>
      </c>
      <c r="C64" s="315" t="s">
        <v>1749</v>
      </c>
      <c r="D64" s="316" t="s">
        <v>228</v>
      </c>
      <c r="E64" s="322">
        <v>0</v>
      </c>
      <c r="F64" s="303"/>
      <c r="G64" s="167">
        <f t="shared" si="0"/>
        <v>0</v>
      </c>
      <c r="H64" s="165"/>
    </row>
    <row r="65" spans="1:8" x14ac:dyDescent="0.25">
      <c r="A65" s="162">
        <v>2032</v>
      </c>
      <c r="B65" s="314">
        <v>2701060007</v>
      </c>
      <c r="C65" s="315" t="s">
        <v>779</v>
      </c>
      <c r="D65" s="316" t="s">
        <v>228</v>
      </c>
      <c r="E65" s="322">
        <v>1049</v>
      </c>
      <c r="F65" s="303"/>
      <c r="G65" s="164">
        <f t="shared" si="0"/>
        <v>1049</v>
      </c>
      <c r="H65" s="165"/>
    </row>
    <row r="66" spans="1:8" x14ac:dyDescent="0.25">
      <c r="A66" s="162">
        <v>31334</v>
      </c>
      <c r="B66" s="314">
        <v>2701060008</v>
      </c>
      <c r="C66" s="315" t="s">
        <v>396</v>
      </c>
      <c r="D66" s="316" t="s">
        <v>228</v>
      </c>
      <c r="E66" s="322">
        <v>5</v>
      </c>
      <c r="F66" s="303"/>
      <c r="G66" s="164">
        <f t="shared" si="0"/>
        <v>5</v>
      </c>
      <c r="H66" s="165"/>
    </row>
    <row r="67" spans="1:8" x14ac:dyDescent="0.25">
      <c r="A67" s="162">
        <v>48</v>
      </c>
      <c r="B67" s="314">
        <v>2701060009</v>
      </c>
      <c r="C67" s="315" t="s">
        <v>395</v>
      </c>
      <c r="D67" s="316" t="s">
        <v>228</v>
      </c>
      <c r="E67" s="322">
        <v>15</v>
      </c>
      <c r="F67" s="303"/>
      <c r="G67" s="164">
        <f t="shared" si="0"/>
        <v>15</v>
      </c>
      <c r="H67" s="165"/>
    </row>
    <row r="68" spans="1:8" x14ac:dyDescent="0.25">
      <c r="A68" s="162">
        <v>1764</v>
      </c>
      <c r="B68" s="314">
        <v>2701060010</v>
      </c>
      <c r="C68" s="315" t="s">
        <v>1751</v>
      </c>
      <c r="D68" s="316" t="s">
        <v>228</v>
      </c>
      <c r="E68" s="322">
        <v>5</v>
      </c>
      <c r="F68" s="303"/>
      <c r="G68" s="164">
        <f t="shared" si="0"/>
        <v>5</v>
      </c>
      <c r="H68" s="165"/>
    </row>
    <row r="69" spans="1:8" x14ac:dyDescent="0.25">
      <c r="A69" s="162">
        <v>30058</v>
      </c>
      <c r="B69" s="314">
        <v>2701050002</v>
      </c>
      <c r="C69" s="315" t="s">
        <v>749</v>
      </c>
      <c r="D69" s="316" t="s">
        <v>469</v>
      </c>
      <c r="E69" s="322">
        <v>1000</v>
      </c>
      <c r="F69" s="303"/>
      <c r="G69" s="164">
        <f t="shared" si="0"/>
        <v>1000</v>
      </c>
      <c r="H69" s="165"/>
    </row>
    <row r="70" spans="1:8" x14ac:dyDescent="0.25">
      <c r="A70" s="162">
        <v>31341</v>
      </c>
      <c r="B70" s="314">
        <v>2701070001</v>
      </c>
      <c r="C70" s="315" t="s">
        <v>404</v>
      </c>
      <c r="D70" s="316" t="s">
        <v>220</v>
      </c>
      <c r="E70" s="322">
        <f>45+164.4</f>
        <v>209.4</v>
      </c>
      <c r="F70" s="303"/>
      <c r="G70" s="164">
        <f t="shared" si="0"/>
        <v>209.4</v>
      </c>
      <c r="H70" s="165"/>
    </row>
    <row r="71" spans="1:8" x14ac:dyDescent="0.25">
      <c r="A71" s="162">
        <v>33</v>
      </c>
      <c r="B71" s="314">
        <v>2701070002</v>
      </c>
      <c r="C71" s="315" t="s">
        <v>780</v>
      </c>
      <c r="D71" s="316" t="s">
        <v>220</v>
      </c>
      <c r="E71" s="322">
        <v>108.5</v>
      </c>
      <c r="F71" s="303"/>
      <c r="G71" s="164">
        <f t="shared" si="0"/>
        <v>108.5</v>
      </c>
      <c r="H71" s="165"/>
    </row>
    <row r="72" spans="1:8" x14ac:dyDescent="0.25">
      <c r="A72" s="162">
        <v>112</v>
      </c>
      <c r="B72" s="314">
        <v>2701070003</v>
      </c>
      <c r="C72" s="315" t="s">
        <v>400</v>
      </c>
      <c r="D72" s="316" t="s">
        <v>220</v>
      </c>
      <c r="E72" s="322">
        <v>21.5</v>
      </c>
      <c r="F72" s="303"/>
      <c r="G72" s="164">
        <f t="shared" ref="G72:G135" si="1">E72+F72</f>
        <v>21.5</v>
      </c>
      <c r="H72" s="165"/>
    </row>
    <row r="73" spans="1:8" x14ac:dyDescent="0.25">
      <c r="A73" s="162"/>
      <c r="B73" s="314">
        <v>2701070004</v>
      </c>
      <c r="C73" s="315" t="s">
        <v>781</v>
      </c>
      <c r="D73" s="316" t="s">
        <v>220</v>
      </c>
      <c r="E73" s="322">
        <f>200+233</f>
        <v>433</v>
      </c>
      <c r="F73" s="303"/>
      <c r="G73" s="167">
        <f t="shared" si="1"/>
        <v>433</v>
      </c>
      <c r="H73" s="165"/>
    </row>
    <row r="74" spans="1:8" x14ac:dyDescent="0.25">
      <c r="A74" s="162">
        <v>771</v>
      </c>
      <c r="B74" s="314">
        <v>2701070005</v>
      </c>
      <c r="C74" s="315" t="s">
        <v>392</v>
      </c>
      <c r="D74" s="316" t="s">
        <v>220</v>
      </c>
      <c r="E74" s="322">
        <v>50</v>
      </c>
      <c r="F74" s="303"/>
      <c r="G74" s="164">
        <f t="shared" si="1"/>
        <v>50</v>
      </c>
      <c r="H74" s="165"/>
    </row>
    <row r="75" spans="1:8" x14ac:dyDescent="0.25">
      <c r="A75" s="162">
        <v>36</v>
      </c>
      <c r="B75" s="314">
        <v>2701070006</v>
      </c>
      <c r="C75" s="315" t="s">
        <v>782</v>
      </c>
      <c r="D75" s="316" t="s">
        <v>220</v>
      </c>
      <c r="E75" s="322">
        <v>113</v>
      </c>
      <c r="F75" s="303"/>
      <c r="G75" s="164">
        <f t="shared" si="1"/>
        <v>113</v>
      </c>
      <c r="H75" s="165"/>
    </row>
    <row r="76" spans="1:8" x14ac:dyDescent="0.25">
      <c r="A76" s="162">
        <v>31340</v>
      </c>
      <c r="B76" s="314">
        <v>2701230001</v>
      </c>
      <c r="C76" s="315" t="s">
        <v>1763</v>
      </c>
      <c r="D76" s="316" t="s">
        <v>299</v>
      </c>
      <c r="E76" s="322">
        <v>0</v>
      </c>
      <c r="F76" s="303"/>
      <c r="G76" s="164">
        <f t="shared" si="1"/>
        <v>0</v>
      </c>
      <c r="H76" s="165"/>
    </row>
    <row r="77" spans="1:8" x14ac:dyDescent="0.25">
      <c r="A77" s="162">
        <v>31338</v>
      </c>
      <c r="B77" s="314">
        <v>2701230002</v>
      </c>
      <c r="C77" s="315" t="s">
        <v>1764</v>
      </c>
      <c r="D77" s="316" t="s">
        <v>299</v>
      </c>
      <c r="E77" s="322">
        <v>0</v>
      </c>
      <c r="F77" s="303"/>
      <c r="G77" s="164">
        <f t="shared" si="1"/>
        <v>0</v>
      </c>
      <c r="H77" s="165"/>
    </row>
    <row r="78" spans="1:8" x14ac:dyDescent="0.25">
      <c r="A78" s="162">
        <v>34</v>
      </c>
      <c r="B78" s="314">
        <v>2701230003</v>
      </c>
      <c r="C78" s="315" t="s">
        <v>1765</v>
      </c>
      <c r="D78" s="316" t="s">
        <v>299</v>
      </c>
      <c r="E78" s="322">
        <v>0</v>
      </c>
      <c r="F78" s="304"/>
      <c r="G78" s="164">
        <f t="shared" si="1"/>
        <v>0</v>
      </c>
      <c r="H78" s="165"/>
    </row>
    <row r="79" spans="1:8" x14ac:dyDescent="0.25">
      <c r="A79" s="169">
        <v>31332</v>
      </c>
      <c r="B79" s="314">
        <v>2701230006</v>
      </c>
      <c r="C79" s="315" t="s">
        <v>1768</v>
      </c>
      <c r="D79" s="316" t="s">
        <v>299</v>
      </c>
      <c r="E79" s="322">
        <v>0</v>
      </c>
      <c r="F79" s="304"/>
      <c r="G79" s="164">
        <f t="shared" si="1"/>
        <v>0</v>
      </c>
      <c r="H79" s="165"/>
    </row>
    <row r="80" spans="1:8" x14ac:dyDescent="0.25">
      <c r="A80" s="162">
        <v>31333</v>
      </c>
      <c r="B80" s="314">
        <v>2701230007</v>
      </c>
      <c r="C80" s="315" t="s">
        <v>1769</v>
      </c>
      <c r="D80" s="316" t="s">
        <v>299</v>
      </c>
      <c r="E80" s="322">
        <v>0</v>
      </c>
      <c r="F80" s="304"/>
      <c r="G80" s="164">
        <f t="shared" si="1"/>
        <v>0</v>
      </c>
      <c r="H80" s="165"/>
    </row>
    <row r="81" spans="1:8" x14ac:dyDescent="0.25">
      <c r="A81" s="162">
        <v>31339</v>
      </c>
      <c r="B81" s="314">
        <v>2701230008</v>
      </c>
      <c r="C81" s="315" t="s">
        <v>1770</v>
      </c>
      <c r="D81" s="316" t="s">
        <v>299</v>
      </c>
      <c r="E81" s="322">
        <v>0</v>
      </c>
      <c r="F81" s="304"/>
      <c r="G81" s="164">
        <f t="shared" si="1"/>
        <v>0</v>
      </c>
      <c r="H81" s="165"/>
    </row>
    <row r="82" spans="1:8" x14ac:dyDescent="0.25">
      <c r="A82" s="162">
        <v>37</v>
      </c>
      <c r="B82" s="314">
        <v>2701230009</v>
      </c>
      <c r="C82" s="315" t="s">
        <v>1771</v>
      </c>
      <c r="D82" s="316" t="s">
        <v>299</v>
      </c>
      <c r="E82" s="322">
        <v>0</v>
      </c>
      <c r="F82" s="304"/>
      <c r="G82" s="164">
        <f t="shared" si="1"/>
        <v>0</v>
      </c>
      <c r="H82" s="165"/>
    </row>
    <row r="83" spans="1:8" x14ac:dyDescent="0.25">
      <c r="A83" s="162">
        <v>31785</v>
      </c>
      <c r="B83" s="314">
        <v>2701230010</v>
      </c>
      <c r="C83" s="315" t="s">
        <v>1772</v>
      </c>
      <c r="D83" s="316" t="s">
        <v>299</v>
      </c>
      <c r="E83" s="322">
        <v>0</v>
      </c>
      <c r="F83" s="304"/>
      <c r="G83" s="164">
        <f t="shared" si="1"/>
        <v>0</v>
      </c>
      <c r="H83" s="165"/>
    </row>
    <row r="84" spans="1:8" x14ac:dyDescent="0.25">
      <c r="A84" s="162">
        <v>38</v>
      </c>
      <c r="B84" s="314">
        <v>2701230011</v>
      </c>
      <c r="C84" s="315" t="s">
        <v>1773</v>
      </c>
      <c r="D84" s="316" t="s">
        <v>299</v>
      </c>
      <c r="E84" s="322">
        <v>0</v>
      </c>
      <c r="F84" s="304"/>
      <c r="G84" s="164">
        <f t="shared" si="1"/>
        <v>0</v>
      </c>
      <c r="H84" s="165"/>
    </row>
    <row r="85" spans="1:8" x14ac:dyDescent="0.25">
      <c r="A85" s="162">
        <v>31396</v>
      </c>
      <c r="B85" s="314">
        <v>2701230012</v>
      </c>
      <c r="C85" s="315" t="s">
        <v>1774</v>
      </c>
      <c r="D85" s="316" t="s">
        <v>299</v>
      </c>
      <c r="E85" s="322">
        <v>0</v>
      </c>
      <c r="F85" s="304"/>
      <c r="G85" s="164">
        <f t="shared" si="1"/>
        <v>0</v>
      </c>
      <c r="H85" s="165"/>
    </row>
    <row r="86" spans="1:8" x14ac:dyDescent="0.25">
      <c r="A86" s="162">
        <v>2199</v>
      </c>
      <c r="B86" s="314">
        <v>2701230013</v>
      </c>
      <c r="C86" s="315" t="s">
        <v>1775</v>
      </c>
      <c r="D86" s="316" t="s">
        <v>299</v>
      </c>
      <c r="E86" s="322">
        <v>0</v>
      </c>
      <c r="F86" s="304"/>
      <c r="G86" s="164">
        <f t="shared" si="1"/>
        <v>0</v>
      </c>
      <c r="H86" s="165"/>
    </row>
    <row r="87" spans="1:8" x14ac:dyDescent="0.25">
      <c r="A87" s="162">
        <v>32718</v>
      </c>
      <c r="B87" s="314">
        <v>2701230014</v>
      </c>
      <c r="C87" s="315" t="s">
        <v>1776</v>
      </c>
      <c r="D87" s="316" t="s">
        <v>299</v>
      </c>
      <c r="E87" s="322">
        <v>0</v>
      </c>
      <c r="F87" s="304"/>
      <c r="G87" s="164">
        <f t="shared" si="1"/>
        <v>0</v>
      </c>
      <c r="H87" s="165"/>
    </row>
    <row r="88" spans="1:8" x14ac:dyDescent="0.25">
      <c r="A88" s="162">
        <v>1768</v>
      </c>
      <c r="B88" s="314">
        <v>2701230017</v>
      </c>
      <c r="C88" s="315" t="s">
        <v>851</v>
      </c>
      <c r="D88" s="316" t="s">
        <v>299</v>
      </c>
      <c r="E88" s="322">
        <v>0</v>
      </c>
      <c r="F88" s="303"/>
      <c r="G88" s="164">
        <f t="shared" si="1"/>
        <v>0</v>
      </c>
      <c r="H88" s="165"/>
    </row>
    <row r="89" spans="1:8" x14ac:dyDescent="0.25">
      <c r="A89" s="162">
        <v>32420</v>
      </c>
      <c r="B89" s="314">
        <v>2701230019</v>
      </c>
      <c r="C89" s="315" t="s">
        <v>1778</v>
      </c>
      <c r="D89" s="316" t="s">
        <v>299</v>
      </c>
      <c r="E89" s="322">
        <v>0</v>
      </c>
      <c r="F89" s="303"/>
      <c r="G89" s="164">
        <f t="shared" si="1"/>
        <v>0</v>
      </c>
      <c r="H89" s="165"/>
    </row>
    <row r="90" spans="1:8" x14ac:dyDescent="0.25">
      <c r="A90" s="162">
        <v>2205</v>
      </c>
      <c r="B90" s="314">
        <v>2701230020</v>
      </c>
      <c r="C90" s="315" t="s">
        <v>852</v>
      </c>
      <c r="D90" s="316" t="s">
        <v>299</v>
      </c>
      <c r="E90" s="322">
        <v>3600</v>
      </c>
      <c r="F90" s="304"/>
      <c r="G90" s="164">
        <f t="shared" si="1"/>
        <v>3600</v>
      </c>
      <c r="H90" s="165"/>
    </row>
    <row r="91" spans="1:8" x14ac:dyDescent="0.25">
      <c r="A91" s="162">
        <v>2092</v>
      </c>
      <c r="B91" s="314">
        <v>2701230021</v>
      </c>
      <c r="C91" s="315" t="s">
        <v>853</v>
      </c>
      <c r="D91" s="316" t="s">
        <v>299</v>
      </c>
      <c r="E91" s="322">
        <v>5000</v>
      </c>
      <c r="F91" s="303"/>
      <c r="G91" s="164">
        <f t="shared" si="1"/>
        <v>5000</v>
      </c>
      <c r="H91" s="165"/>
    </row>
    <row r="92" spans="1:8" x14ac:dyDescent="0.25">
      <c r="A92" s="162">
        <v>2206</v>
      </c>
      <c r="B92" s="314">
        <v>2701230022</v>
      </c>
      <c r="C92" s="315" t="s">
        <v>1779</v>
      </c>
      <c r="D92" s="316" t="s">
        <v>299</v>
      </c>
      <c r="E92" s="322">
        <v>0</v>
      </c>
      <c r="F92" s="303"/>
      <c r="G92" s="164">
        <f t="shared" si="1"/>
        <v>0</v>
      </c>
      <c r="H92" s="165"/>
    </row>
    <row r="93" spans="1:8" x14ac:dyDescent="0.25">
      <c r="A93" s="162">
        <v>1770</v>
      </c>
      <c r="B93" s="314">
        <v>2701230024</v>
      </c>
      <c r="C93" s="315" t="s">
        <v>1781</v>
      </c>
      <c r="D93" s="316" t="s">
        <v>299</v>
      </c>
      <c r="E93" s="322">
        <v>0</v>
      </c>
      <c r="F93" s="304"/>
      <c r="G93" s="164">
        <f t="shared" si="1"/>
        <v>0</v>
      </c>
      <c r="H93" s="165"/>
    </row>
    <row r="94" spans="1:8" x14ac:dyDescent="0.25">
      <c r="A94" s="162">
        <v>30816</v>
      </c>
      <c r="B94" s="314">
        <v>2701230026</v>
      </c>
      <c r="C94" s="315" t="s">
        <v>1782</v>
      </c>
      <c r="D94" s="316" t="s">
        <v>299</v>
      </c>
      <c r="E94" s="322">
        <v>47895</v>
      </c>
      <c r="F94" s="303"/>
      <c r="G94" s="164">
        <f t="shared" si="1"/>
        <v>47895</v>
      </c>
      <c r="H94" s="165"/>
    </row>
    <row r="95" spans="1:8" x14ac:dyDescent="0.25">
      <c r="A95" s="169">
        <v>30258</v>
      </c>
      <c r="B95" s="314">
        <v>2701230027</v>
      </c>
      <c r="C95" s="315" t="s">
        <v>1783</v>
      </c>
      <c r="D95" s="316" t="s">
        <v>299</v>
      </c>
      <c r="E95" s="322">
        <v>0</v>
      </c>
      <c r="F95" s="304"/>
      <c r="G95" s="164">
        <f t="shared" si="1"/>
        <v>0</v>
      </c>
      <c r="H95" s="165"/>
    </row>
    <row r="96" spans="1:8" x14ac:dyDescent="0.25">
      <c r="A96" s="162">
        <v>30353</v>
      </c>
      <c r="B96" s="314">
        <v>2701230028</v>
      </c>
      <c r="C96" s="315" t="s">
        <v>1784</v>
      </c>
      <c r="D96" s="316" t="s">
        <v>299</v>
      </c>
      <c r="E96" s="322">
        <v>0</v>
      </c>
      <c r="F96" s="303"/>
      <c r="G96" s="164">
        <f t="shared" si="1"/>
        <v>0</v>
      </c>
      <c r="H96" s="165"/>
    </row>
    <row r="97" spans="1:8" x14ac:dyDescent="0.25">
      <c r="A97" s="162">
        <v>30783</v>
      </c>
      <c r="B97" s="314">
        <v>2701230029</v>
      </c>
      <c r="C97" s="315" t="s">
        <v>1785</v>
      </c>
      <c r="D97" s="316" t="s">
        <v>299</v>
      </c>
      <c r="E97" s="322">
        <v>18110</v>
      </c>
      <c r="F97" s="303"/>
      <c r="G97" s="164">
        <f t="shared" si="1"/>
        <v>18110</v>
      </c>
      <c r="H97" s="165"/>
    </row>
    <row r="98" spans="1:8" x14ac:dyDescent="0.25">
      <c r="A98" s="162">
        <v>30249</v>
      </c>
      <c r="B98" s="314">
        <v>2701230031</v>
      </c>
      <c r="C98" s="315" t="s">
        <v>1786</v>
      </c>
      <c r="D98" s="316" t="s">
        <v>299</v>
      </c>
      <c r="E98" s="322">
        <v>0</v>
      </c>
      <c r="F98" s="303"/>
      <c r="G98" s="164">
        <f t="shared" si="1"/>
        <v>0</v>
      </c>
      <c r="H98" s="165"/>
    </row>
    <row r="99" spans="1:8" x14ac:dyDescent="0.25">
      <c r="A99" s="162">
        <v>30352</v>
      </c>
      <c r="B99" s="314">
        <v>2701230033</v>
      </c>
      <c r="C99" s="315" t="s">
        <v>1788</v>
      </c>
      <c r="D99" s="316" t="s">
        <v>299</v>
      </c>
      <c r="E99" s="322">
        <v>0</v>
      </c>
      <c r="F99" s="304"/>
      <c r="G99" s="164">
        <f t="shared" si="1"/>
        <v>0</v>
      </c>
      <c r="H99" s="165"/>
    </row>
    <row r="100" spans="1:8" x14ac:dyDescent="0.25">
      <c r="A100" s="169">
        <v>31809</v>
      </c>
      <c r="B100" s="314">
        <v>2701230034</v>
      </c>
      <c r="C100" s="315" t="s">
        <v>1789</v>
      </c>
      <c r="D100" s="316" t="s">
        <v>299</v>
      </c>
      <c r="E100" s="322">
        <v>0</v>
      </c>
      <c r="F100" s="303"/>
      <c r="G100" s="164">
        <f t="shared" si="1"/>
        <v>0</v>
      </c>
      <c r="H100" s="165"/>
    </row>
    <row r="101" spans="1:8" x14ac:dyDescent="0.25">
      <c r="A101" s="162">
        <v>1861</v>
      </c>
      <c r="B101" s="314">
        <v>2701230035</v>
      </c>
      <c r="C101" s="315" t="s">
        <v>854</v>
      </c>
      <c r="D101" s="316" t="s">
        <v>299</v>
      </c>
      <c r="E101" s="322">
        <v>0</v>
      </c>
      <c r="F101" s="303"/>
      <c r="G101" s="164">
        <f t="shared" si="1"/>
        <v>0</v>
      </c>
      <c r="H101" s="165"/>
    </row>
    <row r="102" spans="1:8" x14ac:dyDescent="0.25">
      <c r="A102" s="162"/>
      <c r="B102" s="314">
        <v>2701230036</v>
      </c>
      <c r="C102" s="315" t="s">
        <v>855</v>
      </c>
      <c r="D102" s="316" t="s">
        <v>299</v>
      </c>
      <c r="E102" s="322">
        <v>133350</v>
      </c>
      <c r="F102" s="303"/>
      <c r="G102" s="167">
        <f t="shared" si="1"/>
        <v>133350</v>
      </c>
      <c r="H102" s="165"/>
    </row>
    <row r="103" spans="1:8" x14ac:dyDescent="0.25">
      <c r="A103" s="162"/>
      <c r="B103" s="314">
        <v>2701230037</v>
      </c>
      <c r="C103" s="315" t="s">
        <v>856</v>
      </c>
      <c r="D103" s="316" t="s">
        <v>299</v>
      </c>
      <c r="E103" s="322">
        <f>749401+79880.79</f>
        <v>829281.79</v>
      </c>
      <c r="F103" s="303"/>
      <c r="G103" s="167">
        <f t="shared" si="1"/>
        <v>829281.79</v>
      </c>
      <c r="H103" s="165"/>
    </row>
    <row r="104" spans="1:8" x14ac:dyDescent="0.25">
      <c r="A104" s="162"/>
      <c r="B104" s="314">
        <v>2701230038</v>
      </c>
      <c r="C104" s="315" t="s">
        <v>857</v>
      </c>
      <c r="D104" s="316" t="s">
        <v>299</v>
      </c>
      <c r="E104" s="322">
        <v>78520</v>
      </c>
      <c r="F104" s="303"/>
      <c r="G104" s="167">
        <f t="shared" si="1"/>
        <v>78520</v>
      </c>
      <c r="H104" s="165"/>
    </row>
    <row r="105" spans="1:8" x14ac:dyDescent="0.25">
      <c r="A105" s="162"/>
      <c r="B105" s="314">
        <v>2701230040</v>
      </c>
      <c r="C105" s="315" t="s">
        <v>858</v>
      </c>
      <c r="D105" s="316" t="s">
        <v>299</v>
      </c>
      <c r="E105" s="322">
        <v>0</v>
      </c>
      <c r="F105" s="303"/>
      <c r="G105" s="167">
        <f t="shared" si="1"/>
        <v>0</v>
      </c>
      <c r="H105" s="165"/>
    </row>
    <row r="106" spans="1:8" x14ac:dyDescent="0.25">
      <c r="A106" s="169"/>
      <c r="B106" s="314">
        <v>2701230041</v>
      </c>
      <c r="C106" s="315" t="s">
        <v>1791</v>
      </c>
      <c r="D106" s="316" t="s">
        <v>299</v>
      </c>
      <c r="E106" s="322">
        <v>0</v>
      </c>
      <c r="F106" s="303"/>
      <c r="G106" s="167">
        <f t="shared" si="1"/>
        <v>0</v>
      </c>
      <c r="H106" s="165"/>
    </row>
    <row r="107" spans="1:8" x14ac:dyDescent="0.25">
      <c r="A107" s="162"/>
      <c r="B107" s="314">
        <v>2701230042</v>
      </c>
      <c r="C107" s="315" t="s">
        <v>1792</v>
      </c>
      <c r="D107" s="316" t="s">
        <v>299</v>
      </c>
      <c r="E107" s="322">
        <v>122918</v>
      </c>
      <c r="F107" s="303"/>
      <c r="G107" s="167">
        <f t="shared" si="1"/>
        <v>122918</v>
      </c>
      <c r="H107" s="165"/>
    </row>
    <row r="108" spans="1:8" x14ac:dyDescent="0.25">
      <c r="A108" s="162"/>
      <c r="B108" s="314">
        <v>2701230043</v>
      </c>
      <c r="C108" s="315" t="s">
        <v>1793</v>
      </c>
      <c r="D108" s="316" t="s">
        <v>299</v>
      </c>
      <c r="E108" s="322">
        <v>0</v>
      </c>
      <c r="F108" s="304"/>
      <c r="G108" s="167">
        <f t="shared" si="1"/>
        <v>0</v>
      </c>
      <c r="H108" s="165"/>
    </row>
    <row r="109" spans="1:8" x14ac:dyDescent="0.25">
      <c r="A109" s="162"/>
      <c r="B109" s="314">
        <v>2701230045</v>
      </c>
      <c r="C109" s="315" t="s">
        <v>1794</v>
      </c>
      <c r="D109" s="316" t="s">
        <v>299</v>
      </c>
      <c r="E109" s="322">
        <v>0</v>
      </c>
      <c r="F109" s="303"/>
      <c r="G109" s="167">
        <f t="shared" si="1"/>
        <v>0</v>
      </c>
      <c r="H109" s="165"/>
    </row>
    <row r="110" spans="1:8" x14ac:dyDescent="0.25">
      <c r="A110" s="162">
        <v>31344</v>
      </c>
      <c r="B110" s="314">
        <v>2701230046</v>
      </c>
      <c r="C110" s="315" t="s">
        <v>4271</v>
      </c>
      <c r="D110" s="316" t="s">
        <v>299</v>
      </c>
      <c r="E110" s="322">
        <v>0</v>
      </c>
      <c r="F110" s="304"/>
      <c r="G110" s="164">
        <f t="shared" si="1"/>
        <v>0</v>
      </c>
      <c r="H110" s="165"/>
    </row>
    <row r="111" spans="1:8" x14ac:dyDescent="0.25">
      <c r="A111" s="162">
        <v>1961</v>
      </c>
      <c r="B111" s="314">
        <v>2701230047</v>
      </c>
      <c r="C111" s="315" t="s">
        <v>4272</v>
      </c>
      <c r="D111" s="316" t="s">
        <v>299</v>
      </c>
      <c r="E111" s="322">
        <v>0</v>
      </c>
      <c r="F111" s="304"/>
      <c r="G111" s="164">
        <f t="shared" si="1"/>
        <v>0</v>
      </c>
      <c r="H111" s="165"/>
    </row>
    <row r="112" spans="1:8" x14ac:dyDescent="0.25">
      <c r="A112" s="162"/>
      <c r="B112" s="314">
        <v>2901230001</v>
      </c>
      <c r="C112" s="315" t="s">
        <v>891</v>
      </c>
      <c r="D112" s="316" t="s">
        <v>299</v>
      </c>
      <c r="E112" s="322">
        <v>0</v>
      </c>
      <c r="F112" s="303"/>
      <c r="G112" s="167">
        <f t="shared" si="1"/>
        <v>0</v>
      </c>
      <c r="H112" s="165"/>
    </row>
    <row r="113" spans="1:8" x14ac:dyDescent="0.25">
      <c r="A113" s="162">
        <v>1846</v>
      </c>
      <c r="B113" s="314">
        <v>2901230004</v>
      </c>
      <c r="C113" s="315" t="s">
        <v>1941</v>
      </c>
      <c r="D113" s="316" t="s">
        <v>299</v>
      </c>
      <c r="E113" s="322">
        <v>0</v>
      </c>
      <c r="F113" s="303"/>
      <c r="G113" s="164">
        <f t="shared" si="1"/>
        <v>0</v>
      </c>
      <c r="H113" s="165"/>
    </row>
    <row r="114" spans="1:8" x14ac:dyDescent="0.25">
      <c r="A114" s="162"/>
      <c r="B114" s="314">
        <v>2901230014</v>
      </c>
      <c r="C114" s="315" t="s">
        <v>1951</v>
      </c>
      <c r="D114" s="316" t="s">
        <v>299</v>
      </c>
      <c r="E114" s="322">
        <v>0</v>
      </c>
      <c r="F114" s="303"/>
      <c r="G114" s="167">
        <f t="shared" si="1"/>
        <v>0</v>
      </c>
      <c r="H114" s="165"/>
    </row>
    <row r="115" spans="1:8" x14ac:dyDescent="0.25">
      <c r="A115" s="162">
        <v>31343</v>
      </c>
      <c r="B115" s="314">
        <v>2701050016</v>
      </c>
      <c r="C115" s="315" t="s">
        <v>762</v>
      </c>
      <c r="D115" s="316" t="s">
        <v>230</v>
      </c>
      <c r="E115" s="322">
        <v>0</v>
      </c>
      <c r="F115" s="303"/>
      <c r="G115" s="164">
        <f t="shared" si="1"/>
        <v>0</v>
      </c>
      <c r="H115" s="165"/>
    </row>
    <row r="116" spans="1:8" x14ac:dyDescent="0.25">
      <c r="A116" s="162"/>
      <c r="B116" s="314">
        <v>2701050018</v>
      </c>
      <c r="C116" s="315" t="s">
        <v>764</v>
      </c>
      <c r="D116" s="316" t="s">
        <v>230</v>
      </c>
      <c r="E116" s="322">
        <f>84+212</f>
        <v>296</v>
      </c>
      <c r="F116" s="303"/>
      <c r="G116" s="167">
        <f t="shared" si="1"/>
        <v>296</v>
      </c>
      <c r="H116" s="165"/>
    </row>
    <row r="117" spans="1:8" x14ac:dyDescent="0.25">
      <c r="A117" s="162"/>
      <c r="B117" s="314">
        <v>2701050020</v>
      </c>
      <c r="C117" s="315" t="s">
        <v>3300</v>
      </c>
      <c r="D117" s="316" t="s">
        <v>230</v>
      </c>
      <c r="E117" s="322">
        <v>74.099999999999994</v>
      </c>
      <c r="F117" s="303"/>
      <c r="G117" s="167">
        <f t="shared" si="1"/>
        <v>74.099999999999994</v>
      </c>
      <c r="H117" s="165"/>
    </row>
    <row r="118" spans="1:8" x14ac:dyDescent="0.25">
      <c r="A118" s="162">
        <v>31191</v>
      </c>
      <c r="B118" s="314">
        <v>2701130004</v>
      </c>
      <c r="C118" s="315" t="s">
        <v>792</v>
      </c>
      <c r="D118" s="316" t="s">
        <v>231</v>
      </c>
      <c r="E118" s="322">
        <v>0</v>
      </c>
      <c r="F118" s="303"/>
      <c r="G118" s="164">
        <f t="shared" si="1"/>
        <v>0</v>
      </c>
      <c r="H118" s="165"/>
    </row>
    <row r="119" spans="1:8" x14ac:dyDescent="0.25">
      <c r="A119" s="162">
        <v>31774</v>
      </c>
      <c r="B119" s="314">
        <v>2701130006</v>
      </c>
      <c r="C119" s="315" t="s">
        <v>793</v>
      </c>
      <c r="D119" s="316" t="s">
        <v>231</v>
      </c>
      <c r="E119" s="322">
        <v>137</v>
      </c>
      <c r="F119" s="303"/>
      <c r="G119" s="164">
        <f t="shared" si="1"/>
        <v>137</v>
      </c>
      <c r="H119" s="165"/>
    </row>
    <row r="120" spans="1:8" x14ac:dyDescent="0.25">
      <c r="A120" s="162">
        <v>1829</v>
      </c>
      <c r="B120" s="314">
        <v>2701130007</v>
      </c>
      <c r="C120" s="315" t="s">
        <v>794</v>
      </c>
      <c r="D120" s="316" t="s">
        <v>231</v>
      </c>
      <c r="E120" s="322">
        <v>281</v>
      </c>
      <c r="F120" s="303"/>
      <c r="G120" s="164">
        <f t="shared" si="1"/>
        <v>281</v>
      </c>
      <c r="H120" s="165"/>
    </row>
    <row r="121" spans="1:8" x14ac:dyDescent="0.25">
      <c r="A121" s="162">
        <v>1839</v>
      </c>
      <c r="B121" s="314">
        <v>2701130010</v>
      </c>
      <c r="C121" s="315" t="s">
        <v>796</v>
      </c>
      <c r="D121" s="316" t="s">
        <v>231</v>
      </c>
      <c r="E121" s="322">
        <v>0</v>
      </c>
      <c r="F121" s="303"/>
      <c r="G121" s="166">
        <f t="shared" si="1"/>
        <v>0</v>
      </c>
      <c r="H121" s="165"/>
    </row>
    <row r="122" spans="1:8" x14ac:dyDescent="0.25">
      <c r="A122" s="169">
        <v>1831</v>
      </c>
      <c r="B122" s="314">
        <v>2701130012</v>
      </c>
      <c r="C122" s="315" t="s">
        <v>13707</v>
      </c>
      <c r="D122" s="316" t="s">
        <v>231</v>
      </c>
      <c r="E122" s="322">
        <v>29</v>
      </c>
      <c r="F122" s="303"/>
      <c r="G122" s="164">
        <f t="shared" si="1"/>
        <v>29</v>
      </c>
      <c r="H122" s="165"/>
    </row>
    <row r="123" spans="1:8" x14ac:dyDescent="0.25">
      <c r="A123" s="169"/>
      <c r="B123" s="314">
        <v>2901010004</v>
      </c>
      <c r="C123" s="315" t="s">
        <v>6382</v>
      </c>
      <c r="D123" s="316" t="s">
        <v>13579</v>
      </c>
      <c r="E123" s="322">
        <v>13197</v>
      </c>
      <c r="F123" s="303"/>
      <c r="G123" s="167">
        <f t="shared" si="1"/>
        <v>13197</v>
      </c>
      <c r="H123" s="165"/>
    </row>
    <row r="124" spans="1:8" x14ac:dyDescent="0.25">
      <c r="A124" s="162">
        <v>1830</v>
      </c>
      <c r="B124" s="314">
        <v>2901030004</v>
      </c>
      <c r="C124" s="315" t="s">
        <v>6384</v>
      </c>
      <c r="D124" s="316" t="s">
        <v>13579</v>
      </c>
      <c r="E124" s="322">
        <v>20000</v>
      </c>
      <c r="F124" s="303"/>
      <c r="G124" s="164">
        <f t="shared" si="1"/>
        <v>20000</v>
      </c>
      <c r="H124" s="165"/>
    </row>
    <row r="125" spans="1:8" x14ac:dyDescent="0.25">
      <c r="A125" s="162"/>
      <c r="B125" s="317">
        <v>2701040001</v>
      </c>
      <c r="C125" s="318" t="s">
        <v>729</v>
      </c>
      <c r="D125" s="319" t="s">
        <v>113</v>
      </c>
      <c r="E125" s="323">
        <v>2647.4</v>
      </c>
      <c r="F125" s="303"/>
      <c r="G125" s="167">
        <f t="shared" si="1"/>
        <v>2647.4</v>
      </c>
      <c r="H125" s="165"/>
    </row>
    <row r="126" spans="1:8" x14ac:dyDescent="0.25">
      <c r="A126" s="169">
        <v>1844</v>
      </c>
      <c r="B126" s="314">
        <v>2701040002</v>
      </c>
      <c r="C126" s="315" t="s">
        <v>730</v>
      </c>
      <c r="D126" s="316" t="s">
        <v>113</v>
      </c>
      <c r="E126" s="322">
        <f>219.5+44.1+2094.3</f>
        <v>2357.9</v>
      </c>
      <c r="F126" s="303"/>
      <c r="G126" s="164">
        <f t="shared" si="1"/>
        <v>2357.9</v>
      </c>
      <c r="H126" s="165"/>
    </row>
    <row r="127" spans="1:8" x14ac:dyDescent="0.25">
      <c r="A127" s="162">
        <v>32523</v>
      </c>
      <c r="B127" s="314">
        <v>2701040028</v>
      </c>
      <c r="C127" s="315" t="s">
        <v>7142</v>
      </c>
      <c r="D127" s="316" t="s">
        <v>113</v>
      </c>
      <c r="E127" s="322">
        <v>3067.91</v>
      </c>
      <c r="F127" s="305"/>
      <c r="G127" s="164">
        <f t="shared" si="1"/>
        <v>3067.91</v>
      </c>
      <c r="H127" s="165"/>
    </row>
    <row r="128" spans="1:8" x14ac:dyDescent="0.25">
      <c r="A128" s="162"/>
      <c r="B128" s="317">
        <v>2701040003</v>
      </c>
      <c r="C128" s="318" t="s">
        <v>731</v>
      </c>
      <c r="D128" s="319" t="s">
        <v>113</v>
      </c>
      <c r="E128" s="323">
        <f>990+73.3+5904.5+4717.5</f>
        <v>11685.3</v>
      </c>
      <c r="F128" s="303"/>
      <c r="G128" s="167">
        <f t="shared" si="1"/>
        <v>11685.3</v>
      </c>
      <c r="H128" s="165"/>
    </row>
    <row r="129" spans="1:8" x14ac:dyDescent="0.25">
      <c r="A129" s="162">
        <v>1853</v>
      </c>
      <c r="B129" s="317">
        <v>2701040009</v>
      </c>
      <c r="C129" s="318" t="s">
        <v>732</v>
      </c>
      <c r="D129" s="319" t="s">
        <v>113</v>
      </c>
      <c r="E129" s="323">
        <v>4068</v>
      </c>
      <c r="F129" s="303"/>
      <c r="G129" s="164">
        <f t="shared" si="1"/>
        <v>4068</v>
      </c>
      <c r="H129" s="165"/>
    </row>
    <row r="130" spans="1:8" x14ac:dyDescent="0.25">
      <c r="A130" s="162"/>
      <c r="B130" s="317">
        <v>2701040010</v>
      </c>
      <c r="C130" s="318" t="s">
        <v>733</v>
      </c>
      <c r="D130" s="319" t="s">
        <v>113</v>
      </c>
      <c r="E130" s="323">
        <v>1212.67</v>
      </c>
      <c r="F130" s="303"/>
      <c r="G130" s="167">
        <f t="shared" si="1"/>
        <v>1212.67</v>
      </c>
      <c r="H130" s="165"/>
    </row>
    <row r="131" spans="1:8" x14ac:dyDescent="0.25">
      <c r="A131" s="169">
        <v>31517</v>
      </c>
      <c r="B131" s="317">
        <v>2701040011</v>
      </c>
      <c r="C131" s="318" t="s">
        <v>734</v>
      </c>
      <c r="D131" s="319" t="s">
        <v>113</v>
      </c>
      <c r="E131" s="323">
        <f>283.25+401.05+4635.3+1531.27</f>
        <v>6850.8700000000008</v>
      </c>
      <c r="F131" s="305"/>
      <c r="G131" s="164">
        <f t="shared" si="1"/>
        <v>6850.8700000000008</v>
      </c>
      <c r="H131" s="165"/>
    </row>
    <row r="132" spans="1:8" x14ac:dyDescent="0.25">
      <c r="A132" s="162">
        <v>39</v>
      </c>
      <c r="B132" s="314">
        <v>2701040012</v>
      </c>
      <c r="C132" s="315" t="s">
        <v>735</v>
      </c>
      <c r="D132" s="316" t="s">
        <v>113</v>
      </c>
      <c r="E132" s="322">
        <v>1980.05</v>
      </c>
      <c r="F132" s="303"/>
      <c r="G132" s="164">
        <f t="shared" si="1"/>
        <v>1980.05</v>
      </c>
      <c r="H132" s="165"/>
    </row>
    <row r="133" spans="1:8" x14ac:dyDescent="0.25">
      <c r="A133" s="162">
        <v>526</v>
      </c>
      <c r="B133" s="314">
        <v>2701040014</v>
      </c>
      <c r="C133" s="315" t="s">
        <v>1744</v>
      </c>
      <c r="D133" s="316" t="s">
        <v>113</v>
      </c>
      <c r="E133" s="322">
        <v>0</v>
      </c>
      <c r="F133" s="303"/>
      <c r="G133" s="164">
        <f t="shared" si="1"/>
        <v>0</v>
      </c>
      <c r="H133" s="165"/>
    </row>
    <row r="134" spans="1:8" x14ac:dyDescent="0.25">
      <c r="A134" s="162">
        <v>45</v>
      </c>
      <c r="B134" s="314">
        <v>2701040026</v>
      </c>
      <c r="C134" s="315" t="s">
        <v>744</v>
      </c>
      <c r="D134" s="316" t="s">
        <v>13367</v>
      </c>
      <c r="E134" s="322">
        <v>3186</v>
      </c>
      <c r="F134" s="303"/>
      <c r="G134" s="164">
        <f t="shared" si="1"/>
        <v>3186</v>
      </c>
      <c r="H134" s="165"/>
    </row>
    <row r="135" spans="1:8" x14ac:dyDescent="0.25">
      <c r="A135" s="162">
        <v>31342</v>
      </c>
      <c r="B135" s="317">
        <v>2701040015</v>
      </c>
      <c r="C135" s="318" t="s">
        <v>736</v>
      </c>
      <c r="D135" s="319" t="s">
        <v>113</v>
      </c>
      <c r="E135" s="322">
        <v>3001</v>
      </c>
      <c r="F135" s="305"/>
      <c r="G135" s="164">
        <f t="shared" si="1"/>
        <v>3001</v>
      </c>
      <c r="H135" s="165"/>
    </row>
    <row r="136" spans="1:8" x14ac:dyDescent="0.25">
      <c r="A136" s="162">
        <v>31353</v>
      </c>
      <c r="B136" s="314">
        <v>2701040016</v>
      </c>
      <c r="C136" s="315" t="s">
        <v>737</v>
      </c>
      <c r="D136" s="316" t="s">
        <v>113</v>
      </c>
      <c r="E136" s="322">
        <v>1092.5</v>
      </c>
      <c r="F136" s="303"/>
      <c r="G136" s="164">
        <f t="shared" ref="G136:G199" si="2">E136+F136</f>
        <v>1092.5</v>
      </c>
      <c r="H136" s="165"/>
    </row>
    <row r="137" spans="1:8" x14ac:dyDescent="0.25">
      <c r="A137" s="162"/>
      <c r="B137" s="314">
        <v>2701040017</v>
      </c>
      <c r="C137" s="315" t="s">
        <v>738</v>
      </c>
      <c r="D137" s="316" t="s">
        <v>113</v>
      </c>
      <c r="E137" s="322">
        <v>536.72</v>
      </c>
      <c r="F137" s="303"/>
      <c r="G137" s="167">
        <f t="shared" si="2"/>
        <v>536.72</v>
      </c>
      <c r="H137" s="165"/>
    </row>
    <row r="138" spans="1:8" x14ac:dyDescent="0.25">
      <c r="A138" s="162">
        <v>62</v>
      </c>
      <c r="B138" s="314">
        <v>2701040019</v>
      </c>
      <c r="C138" s="315" t="s">
        <v>3299</v>
      </c>
      <c r="D138" s="316" t="s">
        <v>113</v>
      </c>
      <c r="E138" s="322">
        <v>234.05</v>
      </c>
      <c r="F138" s="304"/>
      <c r="G138" s="164">
        <f t="shared" si="2"/>
        <v>234.05</v>
      </c>
      <c r="H138" s="165"/>
    </row>
    <row r="139" spans="1:8" x14ac:dyDescent="0.25">
      <c r="A139" s="162">
        <v>30313</v>
      </c>
      <c r="B139" s="314">
        <v>2701040020</v>
      </c>
      <c r="C139" s="315" t="s">
        <v>740</v>
      </c>
      <c r="D139" s="316" t="s">
        <v>113</v>
      </c>
      <c r="E139" s="322">
        <v>493.4</v>
      </c>
      <c r="F139" s="303"/>
      <c r="G139" s="164">
        <f t="shared" si="2"/>
        <v>493.4</v>
      </c>
      <c r="H139" s="165"/>
    </row>
    <row r="140" spans="1:8" x14ac:dyDescent="0.25">
      <c r="A140" s="169">
        <v>30216</v>
      </c>
      <c r="B140" s="314">
        <v>2701040023</v>
      </c>
      <c r="C140" s="315" t="s">
        <v>741</v>
      </c>
      <c r="D140" s="316" t="s">
        <v>113</v>
      </c>
      <c r="E140" s="322">
        <v>1228.24</v>
      </c>
      <c r="F140" s="303"/>
      <c r="G140" s="164">
        <f t="shared" si="2"/>
        <v>1228.24</v>
      </c>
      <c r="H140" s="165"/>
    </row>
    <row r="141" spans="1:8" x14ac:dyDescent="0.25">
      <c r="A141" s="162">
        <v>30547</v>
      </c>
      <c r="B141" s="314">
        <v>2701040024</v>
      </c>
      <c r="C141" s="315" t="s">
        <v>742</v>
      </c>
      <c r="D141" s="316" t="s">
        <v>113</v>
      </c>
      <c r="E141" s="322">
        <v>0</v>
      </c>
      <c r="F141" s="303"/>
      <c r="G141" s="164">
        <f t="shared" si="2"/>
        <v>0</v>
      </c>
      <c r="H141" s="165"/>
    </row>
    <row r="142" spans="1:8" x14ac:dyDescent="0.25">
      <c r="A142" s="162"/>
      <c r="B142" s="314">
        <v>2701040025</v>
      </c>
      <c r="C142" s="315" t="s">
        <v>743</v>
      </c>
      <c r="D142" s="316" t="s">
        <v>113</v>
      </c>
      <c r="E142" s="322">
        <v>0</v>
      </c>
      <c r="F142" s="306"/>
      <c r="G142" s="167">
        <f t="shared" si="2"/>
        <v>0</v>
      </c>
      <c r="H142" s="165"/>
    </row>
    <row r="143" spans="1:8" x14ac:dyDescent="0.25">
      <c r="A143" s="162"/>
      <c r="B143" s="314">
        <v>2701040027</v>
      </c>
      <c r="C143" s="315" t="s">
        <v>745</v>
      </c>
      <c r="D143" s="316" t="s">
        <v>113</v>
      </c>
      <c r="E143" s="322">
        <v>1749.55</v>
      </c>
      <c r="F143" s="304"/>
      <c r="G143" s="167">
        <f t="shared" si="2"/>
        <v>1749.55</v>
      </c>
      <c r="H143" s="165"/>
    </row>
    <row r="144" spans="1:8" x14ac:dyDescent="0.25">
      <c r="A144" s="162"/>
      <c r="B144" s="314">
        <v>2701040004</v>
      </c>
      <c r="C144" s="315" t="s">
        <v>1740</v>
      </c>
      <c r="D144" s="316" t="s">
        <v>113</v>
      </c>
      <c r="E144" s="322">
        <v>0</v>
      </c>
      <c r="F144" s="304"/>
      <c r="G144" s="167">
        <f t="shared" si="2"/>
        <v>0</v>
      </c>
      <c r="H144" s="165"/>
    </row>
    <row r="145" spans="1:8" x14ac:dyDescent="0.25">
      <c r="A145" s="162">
        <v>30920</v>
      </c>
      <c r="B145" s="314">
        <v>2901040001</v>
      </c>
      <c r="C145" s="315" t="s">
        <v>1892</v>
      </c>
      <c r="D145" s="316" t="s">
        <v>113</v>
      </c>
      <c r="E145" s="322">
        <v>0</v>
      </c>
      <c r="F145" s="303"/>
      <c r="G145" s="164">
        <f t="shared" si="2"/>
        <v>0</v>
      </c>
      <c r="H145" s="165"/>
    </row>
    <row r="146" spans="1:8" x14ac:dyDescent="0.25">
      <c r="A146" s="162">
        <v>30395</v>
      </c>
      <c r="B146" s="314">
        <v>2901040004</v>
      </c>
      <c r="C146" s="315" t="s">
        <v>873</v>
      </c>
      <c r="D146" s="316" t="s">
        <v>113</v>
      </c>
      <c r="E146" s="322">
        <v>0</v>
      </c>
      <c r="F146" s="303"/>
      <c r="G146" s="164">
        <f t="shared" si="2"/>
        <v>0</v>
      </c>
      <c r="H146" s="165"/>
    </row>
    <row r="147" spans="1:8" x14ac:dyDescent="0.25">
      <c r="A147" s="162">
        <v>30396</v>
      </c>
      <c r="B147" s="314">
        <v>2701040006</v>
      </c>
      <c r="C147" s="315" t="s">
        <v>1742</v>
      </c>
      <c r="D147" s="316" t="s">
        <v>113</v>
      </c>
      <c r="E147" s="322">
        <v>0</v>
      </c>
      <c r="F147" s="303"/>
      <c r="G147" s="164">
        <f t="shared" si="2"/>
        <v>0</v>
      </c>
      <c r="H147" s="165"/>
    </row>
    <row r="148" spans="1:8" x14ac:dyDescent="0.25">
      <c r="A148" s="169">
        <v>30549</v>
      </c>
      <c r="B148" s="314">
        <v>2701040007</v>
      </c>
      <c r="C148" s="315" t="s">
        <v>1743</v>
      </c>
      <c r="D148" s="316" t="s">
        <v>113</v>
      </c>
      <c r="E148" s="322">
        <v>0</v>
      </c>
      <c r="F148" s="304"/>
      <c r="G148" s="164">
        <f t="shared" si="2"/>
        <v>0</v>
      </c>
      <c r="H148" s="165"/>
    </row>
    <row r="149" spans="1:8" x14ac:dyDescent="0.25">
      <c r="A149" s="162">
        <v>31674</v>
      </c>
      <c r="B149" s="314">
        <v>2701040008</v>
      </c>
      <c r="C149" s="315" t="s">
        <v>13346</v>
      </c>
      <c r="D149" s="316" t="s">
        <v>113</v>
      </c>
      <c r="E149" s="322">
        <v>2512.1</v>
      </c>
      <c r="F149" s="304"/>
      <c r="G149" s="164">
        <f t="shared" si="2"/>
        <v>2512.1</v>
      </c>
      <c r="H149" s="165"/>
    </row>
    <row r="150" spans="1:8" x14ac:dyDescent="0.25">
      <c r="A150" s="162">
        <v>2701040027</v>
      </c>
      <c r="B150" s="314">
        <v>2701040013</v>
      </c>
      <c r="C150" s="315" t="s">
        <v>13347</v>
      </c>
      <c r="D150" s="316" t="s">
        <v>113</v>
      </c>
      <c r="E150" s="322">
        <v>79.099999999999994</v>
      </c>
      <c r="F150" s="304"/>
      <c r="G150" s="166">
        <f t="shared" si="2"/>
        <v>79.099999999999994</v>
      </c>
      <c r="H150" s="165"/>
    </row>
    <row r="151" spans="1:8" x14ac:dyDescent="0.25">
      <c r="A151" s="162">
        <v>30244</v>
      </c>
      <c r="B151" s="314">
        <v>681432</v>
      </c>
      <c r="C151" s="315" t="s">
        <v>539</v>
      </c>
      <c r="D151" s="316" t="s">
        <v>233</v>
      </c>
      <c r="E151" s="322">
        <v>3000</v>
      </c>
      <c r="F151" s="303"/>
      <c r="G151" s="164">
        <f t="shared" si="2"/>
        <v>3000</v>
      </c>
      <c r="H151" s="165"/>
    </row>
    <row r="152" spans="1:8" x14ac:dyDescent="0.25">
      <c r="A152" s="162">
        <v>32826</v>
      </c>
      <c r="B152" s="314">
        <v>684131</v>
      </c>
      <c r="C152" s="315" t="s">
        <v>538</v>
      </c>
      <c r="D152" s="316" t="s">
        <v>233</v>
      </c>
      <c r="E152" s="322">
        <v>0</v>
      </c>
      <c r="F152" s="303"/>
      <c r="G152" s="210">
        <f t="shared" si="2"/>
        <v>0</v>
      </c>
      <c r="H152" s="165"/>
    </row>
    <row r="153" spans="1:8" x14ac:dyDescent="0.25">
      <c r="A153" s="162">
        <v>30550</v>
      </c>
      <c r="B153" s="314">
        <v>2701260001</v>
      </c>
      <c r="C153" s="315" t="s">
        <v>862</v>
      </c>
      <c r="D153" s="316" t="s">
        <v>233</v>
      </c>
      <c r="E153" s="322">
        <v>2686</v>
      </c>
      <c r="F153" s="303"/>
      <c r="G153" s="164">
        <f t="shared" si="2"/>
        <v>2686</v>
      </c>
      <c r="H153" s="165"/>
    </row>
    <row r="154" spans="1:8" x14ac:dyDescent="0.25">
      <c r="A154" s="162">
        <v>30241</v>
      </c>
      <c r="B154" s="314">
        <v>2701260003</v>
      </c>
      <c r="C154" s="315" t="s">
        <v>863</v>
      </c>
      <c r="D154" s="316" t="s">
        <v>233</v>
      </c>
      <c r="E154" s="322">
        <v>385</v>
      </c>
      <c r="F154" s="303"/>
      <c r="G154" s="164">
        <f t="shared" si="2"/>
        <v>385</v>
      </c>
      <c r="H154" s="165"/>
    </row>
    <row r="155" spans="1:8" x14ac:dyDescent="0.25">
      <c r="A155" s="162">
        <v>830</v>
      </c>
      <c r="B155" s="314">
        <v>2701260004</v>
      </c>
      <c r="C155" s="315" t="s">
        <v>864</v>
      </c>
      <c r="D155" s="316" t="s">
        <v>233</v>
      </c>
      <c r="E155" s="322">
        <v>3520</v>
      </c>
      <c r="F155" s="303"/>
      <c r="G155" s="164">
        <f t="shared" si="2"/>
        <v>3520</v>
      </c>
      <c r="H155" s="165"/>
    </row>
    <row r="156" spans="1:8" x14ac:dyDescent="0.25">
      <c r="A156" s="162">
        <v>753</v>
      </c>
      <c r="B156" s="314">
        <v>2901260001</v>
      </c>
      <c r="C156" s="315" t="s">
        <v>895</v>
      </c>
      <c r="D156" s="316" t="s">
        <v>233</v>
      </c>
      <c r="E156" s="322">
        <f>4040+3145</f>
        <v>7185</v>
      </c>
      <c r="F156" s="303"/>
      <c r="G156" s="164">
        <f t="shared" si="2"/>
        <v>7185</v>
      </c>
      <c r="H156" s="165"/>
    </row>
    <row r="157" spans="1:8" x14ac:dyDescent="0.25">
      <c r="A157" s="162"/>
      <c r="B157" s="314">
        <v>2701260007</v>
      </c>
      <c r="C157" s="315" t="s">
        <v>13580</v>
      </c>
      <c r="D157" s="316" t="s">
        <v>233</v>
      </c>
      <c r="E157" s="322">
        <v>830</v>
      </c>
      <c r="F157" s="303"/>
      <c r="G157" s="167">
        <f t="shared" si="2"/>
        <v>830</v>
      </c>
      <c r="H157" s="165"/>
    </row>
    <row r="158" spans="1:8" x14ac:dyDescent="0.25">
      <c r="A158" s="162">
        <v>32274</v>
      </c>
      <c r="B158" s="314">
        <v>2701260002</v>
      </c>
      <c r="C158" s="315" t="s">
        <v>11753</v>
      </c>
      <c r="D158" s="316" t="s">
        <v>233</v>
      </c>
      <c r="E158" s="322">
        <v>80</v>
      </c>
      <c r="F158" s="303"/>
      <c r="G158" s="164">
        <f t="shared" si="2"/>
        <v>80</v>
      </c>
      <c r="H158" s="165"/>
    </row>
    <row r="159" spans="1:8" x14ac:dyDescent="0.25">
      <c r="A159" s="162">
        <v>32792</v>
      </c>
      <c r="B159" s="314">
        <v>2701140001</v>
      </c>
      <c r="C159" s="315" t="s">
        <v>797</v>
      </c>
      <c r="D159" s="316" t="s">
        <v>111</v>
      </c>
      <c r="E159" s="322">
        <v>44352</v>
      </c>
      <c r="F159" s="303"/>
      <c r="G159" s="164">
        <f t="shared" si="2"/>
        <v>44352</v>
      </c>
      <c r="H159" s="165"/>
    </row>
    <row r="160" spans="1:8" x14ac:dyDescent="0.25">
      <c r="A160" s="162">
        <v>31512</v>
      </c>
      <c r="B160" s="314">
        <v>2701140003</v>
      </c>
      <c r="C160" s="315" t="s">
        <v>13581</v>
      </c>
      <c r="D160" s="316" t="s">
        <v>111</v>
      </c>
      <c r="E160" s="322">
        <v>138864</v>
      </c>
      <c r="F160" s="303"/>
      <c r="G160" s="164">
        <f t="shared" si="2"/>
        <v>138864</v>
      </c>
      <c r="H160" s="165"/>
    </row>
    <row r="161" spans="1:8" x14ac:dyDescent="0.25">
      <c r="A161" s="162"/>
      <c r="B161" s="314">
        <v>2701140004</v>
      </c>
      <c r="C161" s="315" t="s">
        <v>798</v>
      </c>
      <c r="D161" s="316" t="s">
        <v>111</v>
      </c>
      <c r="E161" s="322">
        <v>24896</v>
      </c>
      <c r="F161" s="303"/>
      <c r="G161" s="167">
        <f t="shared" si="2"/>
        <v>24896</v>
      </c>
      <c r="H161" s="165"/>
    </row>
    <row r="162" spans="1:8" x14ac:dyDescent="0.25">
      <c r="A162" s="162"/>
      <c r="B162" s="314">
        <v>2701140005</v>
      </c>
      <c r="C162" s="315" t="s">
        <v>1753</v>
      </c>
      <c r="D162" s="316" t="s">
        <v>111</v>
      </c>
      <c r="E162" s="322">
        <v>13200</v>
      </c>
      <c r="F162" s="303"/>
      <c r="G162" s="167">
        <f t="shared" si="2"/>
        <v>13200</v>
      </c>
      <c r="H162" s="165"/>
    </row>
    <row r="163" spans="1:8" x14ac:dyDescent="0.25">
      <c r="A163" s="162"/>
      <c r="B163" s="314">
        <v>2701140006</v>
      </c>
      <c r="C163" s="315" t="s">
        <v>799</v>
      </c>
      <c r="D163" s="316" t="s">
        <v>111</v>
      </c>
      <c r="E163" s="322">
        <f>54*6224+4279</f>
        <v>340375</v>
      </c>
      <c r="F163" s="305"/>
      <c r="G163" s="167">
        <f t="shared" si="2"/>
        <v>340375</v>
      </c>
      <c r="H163" s="165"/>
    </row>
    <row r="164" spans="1:8" x14ac:dyDescent="0.25">
      <c r="A164" s="162"/>
      <c r="B164" s="314">
        <v>2701140007</v>
      </c>
      <c r="C164" s="315" t="s">
        <v>1754</v>
      </c>
      <c r="D164" s="316" t="s">
        <v>111</v>
      </c>
      <c r="E164" s="322">
        <v>0</v>
      </c>
      <c r="F164" s="303"/>
      <c r="G164" s="167">
        <f t="shared" si="2"/>
        <v>0</v>
      </c>
      <c r="H164" s="165"/>
    </row>
    <row r="165" spans="1:8" x14ac:dyDescent="0.25">
      <c r="A165" s="162">
        <v>61</v>
      </c>
      <c r="B165" s="314">
        <v>2701140015</v>
      </c>
      <c r="C165" s="315" t="s">
        <v>805</v>
      </c>
      <c r="D165" s="316" t="s">
        <v>111</v>
      </c>
      <c r="E165" s="322">
        <v>389</v>
      </c>
      <c r="F165" s="305"/>
      <c r="G165" s="164">
        <f t="shared" si="2"/>
        <v>389</v>
      </c>
      <c r="H165" s="165"/>
    </row>
    <row r="166" spans="1:8" x14ac:dyDescent="0.25">
      <c r="A166" s="162">
        <v>31424</v>
      </c>
      <c r="B166" s="314">
        <v>2701140016</v>
      </c>
      <c r="C166" s="315" t="s">
        <v>806</v>
      </c>
      <c r="D166" s="316" t="s">
        <v>111</v>
      </c>
      <c r="E166" s="322">
        <v>0</v>
      </c>
      <c r="F166" s="305"/>
      <c r="G166" s="164">
        <f t="shared" si="2"/>
        <v>0</v>
      </c>
      <c r="H166" s="165"/>
    </row>
    <row r="167" spans="1:8" x14ac:dyDescent="0.25">
      <c r="A167" s="162"/>
      <c r="B167" s="314">
        <v>2701140017</v>
      </c>
      <c r="C167" s="315" t="s">
        <v>807</v>
      </c>
      <c r="D167" s="316" t="s">
        <v>111</v>
      </c>
      <c r="E167" s="322">
        <v>6224</v>
      </c>
      <c r="F167" s="305"/>
      <c r="G167" s="167">
        <f t="shared" si="2"/>
        <v>6224</v>
      </c>
      <c r="H167" s="165"/>
    </row>
    <row r="168" spans="1:8" x14ac:dyDescent="0.25">
      <c r="A168" s="162"/>
      <c r="B168" s="317">
        <v>2701140018</v>
      </c>
      <c r="C168" s="318" t="s">
        <v>808</v>
      </c>
      <c r="D168" s="319" t="s">
        <v>111</v>
      </c>
      <c r="E168" s="323">
        <v>1478589</v>
      </c>
      <c r="F168" s="305"/>
      <c r="G168" s="167">
        <f t="shared" si="2"/>
        <v>1478589</v>
      </c>
      <c r="H168" s="165"/>
    </row>
    <row r="169" spans="1:8" x14ac:dyDescent="0.25">
      <c r="A169" s="162"/>
      <c r="B169" s="317">
        <v>2701140019</v>
      </c>
      <c r="C169" s="318" t="s">
        <v>809</v>
      </c>
      <c r="D169" s="319" t="s">
        <v>111</v>
      </c>
      <c r="E169" s="323">
        <v>18672</v>
      </c>
      <c r="F169" s="303"/>
      <c r="G169" s="167">
        <f t="shared" si="2"/>
        <v>18672</v>
      </c>
      <c r="H169" s="165"/>
    </row>
    <row r="170" spans="1:8" x14ac:dyDescent="0.25">
      <c r="A170" s="162"/>
      <c r="B170" s="317">
        <v>2701140020</v>
      </c>
      <c r="C170" s="318" t="s">
        <v>810</v>
      </c>
      <c r="D170" s="319" t="s">
        <v>111</v>
      </c>
      <c r="E170" s="323">
        <v>38122</v>
      </c>
      <c r="F170" s="303"/>
      <c r="G170" s="167">
        <f t="shared" si="2"/>
        <v>38122</v>
      </c>
      <c r="H170" s="165"/>
    </row>
    <row r="171" spans="1:8" x14ac:dyDescent="0.25">
      <c r="A171" s="162"/>
      <c r="B171" s="317">
        <v>2701140021</v>
      </c>
      <c r="C171" s="318" t="s">
        <v>811</v>
      </c>
      <c r="D171" s="319" t="s">
        <v>111</v>
      </c>
      <c r="E171" s="323">
        <v>0</v>
      </c>
      <c r="F171" s="303"/>
      <c r="G171" s="167">
        <f t="shared" si="2"/>
        <v>0</v>
      </c>
      <c r="H171" s="165"/>
    </row>
    <row r="172" spans="1:8" x14ac:dyDescent="0.25">
      <c r="A172" s="162"/>
      <c r="B172" s="314">
        <v>2701140022</v>
      </c>
      <c r="C172" s="315" t="s">
        <v>1755</v>
      </c>
      <c r="D172" s="316" t="s">
        <v>111</v>
      </c>
      <c r="E172" s="322">
        <v>0</v>
      </c>
      <c r="F172" s="303"/>
      <c r="G172" s="167">
        <f t="shared" si="2"/>
        <v>0</v>
      </c>
      <c r="H172" s="165"/>
    </row>
    <row r="173" spans="1:8" x14ac:dyDescent="0.25">
      <c r="A173" s="162"/>
      <c r="B173" s="317">
        <v>2701140023</v>
      </c>
      <c r="C173" s="318" t="s">
        <v>812</v>
      </c>
      <c r="D173" s="319" t="s">
        <v>111</v>
      </c>
      <c r="E173" s="323">
        <v>0</v>
      </c>
      <c r="F173" s="303"/>
      <c r="G173" s="167">
        <f t="shared" si="2"/>
        <v>0</v>
      </c>
      <c r="H173" s="165"/>
    </row>
    <row r="174" spans="1:8" x14ac:dyDescent="0.25">
      <c r="A174" s="162"/>
      <c r="B174" s="320">
        <v>2701140024</v>
      </c>
      <c r="C174" s="321" t="s">
        <v>13582</v>
      </c>
      <c r="D174" s="319" t="s">
        <v>111</v>
      </c>
      <c r="E174" s="323">
        <v>22562</v>
      </c>
      <c r="F174" s="303"/>
      <c r="G174" s="167">
        <f t="shared" si="2"/>
        <v>22562</v>
      </c>
      <c r="H174" s="165"/>
    </row>
    <row r="175" spans="1:8" x14ac:dyDescent="0.25">
      <c r="A175" s="162"/>
      <c r="B175" s="317">
        <v>2701140025</v>
      </c>
      <c r="C175" s="318" t="s">
        <v>813</v>
      </c>
      <c r="D175" s="319" t="s">
        <v>111</v>
      </c>
      <c r="E175" s="323">
        <v>45513</v>
      </c>
      <c r="F175" s="305"/>
      <c r="G175" s="167">
        <f t="shared" si="2"/>
        <v>45513</v>
      </c>
      <c r="H175" s="165"/>
    </row>
    <row r="176" spans="1:8" x14ac:dyDescent="0.25">
      <c r="A176" s="162"/>
      <c r="B176" s="314">
        <v>2701140026</v>
      </c>
      <c r="C176" s="315" t="s">
        <v>814</v>
      </c>
      <c r="D176" s="316" t="s">
        <v>111</v>
      </c>
      <c r="E176" s="322">
        <v>3890</v>
      </c>
      <c r="F176" s="305"/>
      <c r="G176" s="167">
        <f t="shared" si="2"/>
        <v>3890</v>
      </c>
      <c r="H176" s="165"/>
    </row>
    <row r="177" spans="1:8" x14ac:dyDescent="0.25">
      <c r="A177" s="162"/>
      <c r="B177" s="314">
        <v>2701140027</v>
      </c>
      <c r="C177" s="315" t="s">
        <v>815</v>
      </c>
      <c r="D177" s="316" t="s">
        <v>111</v>
      </c>
      <c r="E177" s="322">
        <v>18672</v>
      </c>
      <c r="F177" s="305"/>
      <c r="G177" s="167">
        <f t="shared" si="2"/>
        <v>18672</v>
      </c>
      <c r="H177" s="165"/>
    </row>
    <row r="178" spans="1:8" x14ac:dyDescent="0.25">
      <c r="A178" s="162"/>
      <c r="B178" s="314">
        <v>2701140028</v>
      </c>
      <c r="C178" s="315" t="s">
        <v>816</v>
      </c>
      <c r="D178" s="316" t="s">
        <v>111</v>
      </c>
      <c r="E178" s="322">
        <v>38900</v>
      </c>
      <c r="F178" s="304"/>
      <c r="G178" s="167">
        <f t="shared" si="2"/>
        <v>38900</v>
      </c>
      <c r="H178" s="165"/>
    </row>
    <row r="179" spans="1:8" x14ac:dyDescent="0.25">
      <c r="A179" s="162"/>
      <c r="B179" s="317">
        <v>2701140030</v>
      </c>
      <c r="C179" s="318" t="s">
        <v>1756</v>
      </c>
      <c r="D179" s="319" t="s">
        <v>111</v>
      </c>
      <c r="E179" s="323">
        <v>43957</v>
      </c>
      <c r="F179" s="303"/>
      <c r="G179" s="167">
        <f t="shared" si="2"/>
        <v>43957</v>
      </c>
      <c r="H179" s="165"/>
    </row>
    <row r="180" spans="1:8" x14ac:dyDescent="0.25">
      <c r="A180" s="162"/>
      <c r="B180" s="314">
        <v>2701140031</v>
      </c>
      <c r="C180" s="315" t="s">
        <v>13351</v>
      </c>
      <c r="D180" s="316" t="s">
        <v>111</v>
      </c>
      <c r="E180" s="322">
        <v>5446</v>
      </c>
      <c r="F180" s="303"/>
      <c r="G180" s="167">
        <f t="shared" si="2"/>
        <v>5446</v>
      </c>
      <c r="H180" s="165"/>
    </row>
    <row r="181" spans="1:8" x14ac:dyDescent="0.25">
      <c r="A181" s="162"/>
      <c r="B181" s="314">
        <v>2701140032</v>
      </c>
      <c r="C181" s="315" t="s">
        <v>818</v>
      </c>
      <c r="D181" s="316" t="s">
        <v>111</v>
      </c>
      <c r="E181" s="322">
        <v>92400</v>
      </c>
      <c r="F181" s="303"/>
      <c r="G181" s="167">
        <f t="shared" si="2"/>
        <v>92400</v>
      </c>
      <c r="H181" s="165"/>
    </row>
    <row r="182" spans="1:8" x14ac:dyDescent="0.25">
      <c r="A182" s="162"/>
      <c r="B182" s="314">
        <v>2701140033</v>
      </c>
      <c r="C182" s="315" t="s">
        <v>819</v>
      </c>
      <c r="D182" s="316" t="s">
        <v>111</v>
      </c>
      <c r="E182" s="322">
        <v>114576</v>
      </c>
      <c r="F182" s="303"/>
      <c r="G182" s="167">
        <f t="shared" si="2"/>
        <v>114576</v>
      </c>
      <c r="H182" s="165"/>
    </row>
    <row r="183" spans="1:8" x14ac:dyDescent="0.25">
      <c r="A183" s="162"/>
      <c r="B183" s="314">
        <v>2701140034</v>
      </c>
      <c r="C183" s="315" t="s">
        <v>820</v>
      </c>
      <c r="D183" s="316" t="s">
        <v>111</v>
      </c>
      <c r="E183" s="322">
        <v>82368</v>
      </c>
      <c r="F183" s="303"/>
      <c r="G183" s="167">
        <f t="shared" si="2"/>
        <v>82368</v>
      </c>
      <c r="H183" s="165"/>
    </row>
    <row r="184" spans="1:8" x14ac:dyDescent="0.25">
      <c r="A184" s="162"/>
      <c r="B184" s="314">
        <v>2701140035</v>
      </c>
      <c r="C184" s="315" t="s">
        <v>821</v>
      </c>
      <c r="D184" s="316" t="s">
        <v>111</v>
      </c>
      <c r="E184" s="322">
        <v>0</v>
      </c>
      <c r="F184" s="303"/>
      <c r="G184" s="167">
        <f t="shared" si="2"/>
        <v>0</v>
      </c>
      <c r="H184" s="165"/>
    </row>
    <row r="185" spans="1:8" x14ac:dyDescent="0.25">
      <c r="A185" s="162"/>
      <c r="B185" s="314">
        <v>2701140036</v>
      </c>
      <c r="C185" s="315" t="s">
        <v>822</v>
      </c>
      <c r="D185" s="316" t="s">
        <v>111</v>
      </c>
      <c r="E185" s="322">
        <v>39600</v>
      </c>
      <c r="F185" s="303"/>
      <c r="G185" s="167">
        <f t="shared" si="2"/>
        <v>39600</v>
      </c>
      <c r="H185" s="165"/>
    </row>
    <row r="186" spans="1:8" x14ac:dyDescent="0.25">
      <c r="A186" s="162">
        <v>31781</v>
      </c>
      <c r="B186" s="314">
        <v>2701140037</v>
      </c>
      <c r="C186" s="315" t="s">
        <v>823</v>
      </c>
      <c r="D186" s="316" t="s">
        <v>111</v>
      </c>
      <c r="E186" s="322">
        <v>21120</v>
      </c>
      <c r="F186" s="303"/>
      <c r="G186" s="164">
        <f t="shared" si="2"/>
        <v>21120</v>
      </c>
      <c r="H186" s="165"/>
    </row>
    <row r="187" spans="1:8" x14ac:dyDescent="0.25">
      <c r="A187" s="162">
        <v>31779</v>
      </c>
      <c r="B187" s="314">
        <v>2701140039</v>
      </c>
      <c r="C187" s="315" t="s">
        <v>886</v>
      </c>
      <c r="D187" s="316" t="s">
        <v>111</v>
      </c>
      <c r="E187" s="322">
        <v>266112</v>
      </c>
      <c r="F187" s="304"/>
      <c r="G187" s="164">
        <f t="shared" si="2"/>
        <v>266112</v>
      </c>
      <c r="H187" s="165"/>
    </row>
    <row r="188" spans="1:8" x14ac:dyDescent="0.25">
      <c r="A188" s="162">
        <v>31374</v>
      </c>
      <c r="B188" s="314">
        <v>2701140040</v>
      </c>
      <c r="C188" s="315" t="s">
        <v>4268</v>
      </c>
      <c r="D188" s="316" t="s">
        <v>111</v>
      </c>
      <c r="E188" s="324">
        <v>0</v>
      </c>
      <c r="F188" s="304"/>
      <c r="G188" s="164">
        <f t="shared" si="2"/>
        <v>0</v>
      </c>
      <c r="H188" s="165"/>
    </row>
    <row r="189" spans="1:8" x14ac:dyDescent="0.25">
      <c r="A189" s="162">
        <v>32612</v>
      </c>
      <c r="B189" s="314">
        <v>2701140041</v>
      </c>
      <c r="C189" s="315" t="s">
        <v>4269</v>
      </c>
      <c r="D189" s="316" t="s">
        <v>111</v>
      </c>
      <c r="E189" s="324">
        <v>0</v>
      </c>
      <c r="F189" s="304"/>
      <c r="G189" s="164">
        <f t="shared" si="2"/>
        <v>0</v>
      </c>
      <c r="H189" s="165"/>
    </row>
    <row r="190" spans="1:8" x14ac:dyDescent="0.25">
      <c r="A190" s="162">
        <v>31792</v>
      </c>
      <c r="B190" s="314">
        <v>2701140042</v>
      </c>
      <c r="C190" s="315" t="s">
        <v>5424</v>
      </c>
      <c r="D190" s="316" t="s">
        <v>111</v>
      </c>
      <c r="E190" s="324">
        <v>43568</v>
      </c>
      <c r="F190" s="303"/>
      <c r="G190" s="164">
        <f t="shared" si="2"/>
        <v>43568</v>
      </c>
      <c r="H190" s="165"/>
    </row>
    <row r="191" spans="1:8" x14ac:dyDescent="0.25">
      <c r="A191" s="162">
        <v>31787</v>
      </c>
      <c r="B191" s="314">
        <v>2701140043</v>
      </c>
      <c r="C191" s="315" t="s">
        <v>6683</v>
      </c>
      <c r="D191" s="316" t="s">
        <v>111</v>
      </c>
      <c r="E191" s="322">
        <v>0</v>
      </c>
      <c r="F191" s="303"/>
      <c r="G191" s="164">
        <f t="shared" si="2"/>
        <v>0</v>
      </c>
      <c r="H191" s="165"/>
    </row>
    <row r="192" spans="1:8" x14ac:dyDescent="0.25">
      <c r="A192" s="162">
        <v>32670</v>
      </c>
      <c r="B192" s="314">
        <v>2701140044</v>
      </c>
      <c r="C192" s="315" t="s">
        <v>6519</v>
      </c>
      <c r="D192" s="316" t="s">
        <v>111</v>
      </c>
      <c r="E192" s="322">
        <v>8947</v>
      </c>
      <c r="F192" s="303"/>
      <c r="G192" s="164">
        <f t="shared" si="2"/>
        <v>8947</v>
      </c>
      <c r="H192" s="165"/>
    </row>
    <row r="193" spans="1:8" x14ac:dyDescent="0.25">
      <c r="A193" s="162">
        <v>31839</v>
      </c>
      <c r="B193" s="314">
        <v>2701140047</v>
      </c>
      <c r="C193" s="315" t="s">
        <v>13711</v>
      </c>
      <c r="D193" s="316" t="s">
        <v>111</v>
      </c>
      <c r="E193" s="322">
        <v>29564</v>
      </c>
      <c r="F193" s="303"/>
      <c r="G193" s="164">
        <f t="shared" si="2"/>
        <v>29564</v>
      </c>
      <c r="H193" s="165"/>
    </row>
    <row r="194" spans="1:8" x14ac:dyDescent="0.25">
      <c r="A194" s="162">
        <v>31372</v>
      </c>
      <c r="B194" s="314">
        <v>2901140013</v>
      </c>
      <c r="C194" s="315" t="s">
        <v>885</v>
      </c>
      <c r="D194" s="316" t="s">
        <v>111</v>
      </c>
      <c r="E194" s="322">
        <v>0</v>
      </c>
      <c r="F194" s="303"/>
      <c r="G194" s="164">
        <f t="shared" si="2"/>
        <v>0</v>
      </c>
      <c r="H194" s="165"/>
    </row>
    <row r="195" spans="1:8" x14ac:dyDescent="0.25">
      <c r="A195" s="162">
        <v>31789</v>
      </c>
      <c r="B195" s="314">
        <v>2901140016</v>
      </c>
      <c r="C195" s="315" t="s">
        <v>1938</v>
      </c>
      <c r="D195" s="316" t="s">
        <v>111</v>
      </c>
      <c r="E195" s="322">
        <v>0</v>
      </c>
      <c r="F195" s="303"/>
      <c r="G195" s="164">
        <f t="shared" si="2"/>
        <v>0</v>
      </c>
      <c r="H195" s="165"/>
    </row>
    <row r="196" spans="1:8" x14ac:dyDescent="0.25">
      <c r="A196" s="162">
        <v>32284</v>
      </c>
      <c r="B196" s="314">
        <v>2901140018</v>
      </c>
      <c r="C196" s="315" t="s">
        <v>9018</v>
      </c>
      <c r="D196" s="316" t="s">
        <v>111</v>
      </c>
      <c r="E196" s="322">
        <v>0</v>
      </c>
      <c r="F196" s="305"/>
      <c r="G196" s="164">
        <f t="shared" si="2"/>
        <v>0</v>
      </c>
      <c r="H196" s="165"/>
    </row>
    <row r="197" spans="1:8" x14ac:dyDescent="0.25">
      <c r="A197" s="162">
        <v>32283</v>
      </c>
      <c r="B197" s="314">
        <v>2701140014</v>
      </c>
      <c r="C197" s="315" t="s">
        <v>9019</v>
      </c>
      <c r="D197" s="316" t="s">
        <v>111</v>
      </c>
      <c r="E197" s="322">
        <v>7391</v>
      </c>
      <c r="F197" s="305"/>
      <c r="G197" s="164">
        <f t="shared" si="2"/>
        <v>7391</v>
      </c>
      <c r="H197" s="165"/>
    </row>
    <row r="198" spans="1:8" x14ac:dyDescent="0.25">
      <c r="A198" s="162">
        <v>32285</v>
      </c>
      <c r="B198" s="314">
        <v>2701140045</v>
      </c>
      <c r="C198" s="315" t="s">
        <v>13747</v>
      </c>
      <c r="D198" s="316" t="s">
        <v>111</v>
      </c>
      <c r="E198" s="322">
        <v>7391</v>
      </c>
      <c r="F198" s="305"/>
      <c r="G198" s="164">
        <f t="shared" si="2"/>
        <v>7391</v>
      </c>
      <c r="H198" s="165"/>
    </row>
    <row r="199" spans="1:8" x14ac:dyDescent="0.25">
      <c r="A199" s="162">
        <v>32280</v>
      </c>
      <c r="B199" s="314">
        <v>2701020001</v>
      </c>
      <c r="C199" s="315" t="s">
        <v>5404</v>
      </c>
      <c r="D199" s="316" t="s">
        <v>108</v>
      </c>
      <c r="E199" s="322">
        <v>0</v>
      </c>
      <c r="F199" s="303"/>
      <c r="G199" s="164">
        <f t="shared" si="2"/>
        <v>0</v>
      </c>
      <c r="H199" s="165"/>
    </row>
    <row r="200" spans="1:8" x14ac:dyDescent="0.25">
      <c r="A200" s="162">
        <v>31750</v>
      </c>
      <c r="B200" s="314">
        <v>2701020006</v>
      </c>
      <c r="C200" s="315" t="s">
        <v>5414</v>
      </c>
      <c r="D200" s="316" t="s">
        <v>108</v>
      </c>
      <c r="E200" s="322">
        <v>0</v>
      </c>
      <c r="F200" s="304"/>
      <c r="G200" s="164">
        <f t="shared" ref="G200:G263" si="3">E200+F200</f>
        <v>0</v>
      </c>
      <c r="H200" s="165"/>
    </row>
    <row r="201" spans="1:8" x14ac:dyDescent="0.25">
      <c r="A201" s="162">
        <v>31788</v>
      </c>
      <c r="B201" s="314">
        <v>2701020008</v>
      </c>
      <c r="C201" s="315" t="s">
        <v>5398</v>
      </c>
      <c r="D201" s="316" t="s">
        <v>108</v>
      </c>
      <c r="E201" s="322">
        <v>0</v>
      </c>
      <c r="F201" s="303"/>
      <c r="G201" s="164">
        <f t="shared" si="3"/>
        <v>0</v>
      </c>
      <c r="H201" s="165"/>
    </row>
    <row r="202" spans="1:8" x14ac:dyDescent="0.25">
      <c r="A202" s="162">
        <v>32282</v>
      </c>
      <c r="B202" s="314">
        <v>2701020019</v>
      </c>
      <c r="C202" s="315" t="s">
        <v>5392</v>
      </c>
      <c r="D202" s="316" t="s">
        <v>108</v>
      </c>
      <c r="E202" s="322">
        <f>11232+2870</f>
        <v>14102</v>
      </c>
      <c r="F202" s="304"/>
      <c r="G202" s="164">
        <f t="shared" si="3"/>
        <v>14102</v>
      </c>
      <c r="H202" s="165"/>
    </row>
    <row r="203" spans="1:8" x14ac:dyDescent="0.25">
      <c r="A203" s="162">
        <v>32286</v>
      </c>
      <c r="B203" s="314">
        <v>2701020020</v>
      </c>
      <c r="C203" s="315" t="s">
        <v>5393</v>
      </c>
      <c r="D203" s="316" t="s">
        <v>108</v>
      </c>
      <c r="E203" s="322">
        <v>3066</v>
      </c>
      <c r="F203" s="304"/>
      <c r="G203" s="164">
        <f t="shared" si="3"/>
        <v>3066</v>
      </c>
      <c r="H203" s="165"/>
    </row>
    <row r="204" spans="1:8" x14ac:dyDescent="0.25">
      <c r="A204" s="162">
        <v>31751</v>
      </c>
      <c r="B204" s="314">
        <v>2701020023</v>
      </c>
      <c r="C204" s="315" t="s">
        <v>8755</v>
      </c>
      <c r="D204" s="316" t="s">
        <v>108</v>
      </c>
      <c r="E204" s="322">
        <v>7166</v>
      </c>
      <c r="F204" s="304"/>
      <c r="G204" s="164">
        <f t="shared" si="3"/>
        <v>7166</v>
      </c>
      <c r="H204" s="165"/>
    </row>
    <row r="205" spans="1:8" x14ac:dyDescent="0.25">
      <c r="A205" s="162">
        <v>32281</v>
      </c>
      <c r="B205" s="314">
        <v>2701020024</v>
      </c>
      <c r="C205" s="315" t="s">
        <v>5395</v>
      </c>
      <c r="D205" s="316" t="s">
        <v>108</v>
      </c>
      <c r="E205" s="322">
        <f>13*8352+1048</f>
        <v>109624</v>
      </c>
      <c r="F205" s="304"/>
      <c r="G205" s="164">
        <f t="shared" si="3"/>
        <v>109624</v>
      </c>
      <c r="H205" s="165"/>
    </row>
    <row r="206" spans="1:8" x14ac:dyDescent="0.25">
      <c r="A206" s="162">
        <v>31371</v>
      </c>
      <c r="B206" s="317">
        <v>2701020025</v>
      </c>
      <c r="C206" s="318" t="s">
        <v>5399</v>
      </c>
      <c r="D206" s="319" t="s">
        <v>108</v>
      </c>
      <c r="E206" s="323">
        <f>27*8352+8170</f>
        <v>233674</v>
      </c>
      <c r="F206" s="307"/>
      <c r="G206" s="164">
        <f t="shared" si="3"/>
        <v>233674</v>
      </c>
      <c r="H206" s="165"/>
    </row>
    <row r="207" spans="1:8" x14ac:dyDescent="0.25">
      <c r="A207" s="162">
        <v>31381</v>
      </c>
      <c r="B207" s="314">
        <v>2701020027</v>
      </c>
      <c r="C207" s="315" t="s">
        <v>5405</v>
      </c>
      <c r="D207" s="316" t="s">
        <v>108</v>
      </c>
      <c r="E207" s="322">
        <v>0</v>
      </c>
      <c r="F207" s="304"/>
      <c r="G207" s="164">
        <f t="shared" si="3"/>
        <v>0</v>
      </c>
      <c r="H207" s="165"/>
    </row>
    <row r="208" spans="1:8" x14ac:dyDescent="0.25">
      <c r="A208" s="162">
        <v>31776</v>
      </c>
      <c r="B208" s="317">
        <v>2701020028</v>
      </c>
      <c r="C208" s="318" t="s">
        <v>5400</v>
      </c>
      <c r="D208" s="319" t="s">
        <v>108</v>
      </c>
      <c r="E208" s="323">
        <v>0</v>
      </c>
      <c r="F208" s="307"/>
      <c r="G208" s="164">
        <f t="shared" si="3"/>
        <v>0</v>
      </c>
      <c r="H208" s="165"/>
    </row>
    <row r="209" spans="1:8" x14ac:dyDescent="0.25">
      <c r="A209" s="162">
        <v>31813</v>
      </c>
      <c r="B209" s="314">
        <v>2701020042</v>
      </c>
      <c r="C209" s="315" t="s">
        <v>13583</v>
      </c>
      <c r="D209" s="316" t="s">
        <v>108</v>
      </c>
      <c r="E209" s="323">
        <v>0</v>
      </c>
      <c r="F209" s="304"/>
      <c r="G209" s="164">
        <f t="shared" si="3"/>
        <v>0</v>
      </c>
      <c r="H209" s="165"/>
    </row>
    <row r="210" spans="1:8" x14ac:dyDescent="0.25">
      <c r="A210" s="162">
        <v>31836</v>
      </c>
      <c r="B210" s="314">
        <v>2701020075</v>
      </c>
      <c r="C210" s="315" t="s">
        <v>5396</v>
      </c>
      <c r="D210" s="316" t="s">
        <v>108</v>
      </c>
      <c r="E210" s="323">
        <v>0</v>
      </c>
      <c r="F210" s="304"/>
      <c r="G210" s="164">
        <f t="shared" si="3"/>
        <v>0</v>
      </c>
      <c r="H210" s="165"/>
    </row>
    <row r="211" spans="1:8" x14ac:dyDescent="0.25">
      <c r="A211" s="162">
        <v>31391</v>
      </c>
      <c r="B211" s="314">
        <v>2701020079</v>
      </c>
      <c r="C211" s="315" t="s">
        <v>5406</v>
      </c>
      <c r="D211" s="316" t="s">
        <v>108</v>
      </c>
      <c r="E211" s="322">
        <f>25056+4176</f>
        <v>29232</v>
      </c>
      <c r="F211" s="303"/>
      <c r="G211" s="164">
        <f t="shared" si="3"/>
        <v>29232</v>
      </c>
      <c r="H211" s="165"/>
    </row>
    <row r="212" spans="1:8" x14ac:dyDescent="0.25">
      <c r="A212" s="162">
        <v>31382</v>
      </c>
      <c r="B212" s="314">
        <v>2701020077</v>
      </c>
      <c r="C212" s="315" t="s">
        <v>8754</v>
      </c>
      <c r="D212" s="316" t="s">
        <v>108</v>
      </c>
      <c r="E212" s="322">
        <v>0</v>
      </c>
      <c r="F212" s="303"/>
      <c r="G212" s="164">
        <f t="shared" si="3"/>
        <v>0</v>
      </c>
      <c r="H212" s="165"/>
    </row>
    <row r="213" spans="1:8" x14ac:dyDescent="0.25">
      <c r="A213" s="162">
        <v>31778</v>
      </c>
      <c r="B213" s="314">
        <v>2701020072</v>
      </c>
      <c r="C213" s="315" t="s">
        <v>13584</v>
      </c>
      <c r="D213" s="316" t="s">
        <v>108</v>
      </c>
      <c r="E213" s="322">
        <f>11*8352+7000</f>
        <v>98872</v>
      </c>
      <c r="F213" s="305"/>
      <c r="G213" s="164">
        <f t="shared" si="3"/>
        <v>98872</v>
      </c>
      <c r="H213" s="165"/>
    </row>
    <row r="214" spans="1:8" x14ac:dyDescent="0.25">
      <c r="A214" s="162">
        <v>31376</v>
      </c>
      <c r="B214" s="314">
        <v>2701020073</v>
      </c>
      <c r="C214" s="315" t="s">
        <v>13585</v>
      </c>
      <c r="D214" s="316" t="s">
        <v>108</v>
      </c>
      <c r="E214" s="322">
        <v>0</v>
      </c>
      <c r="F214" s="305"/>
      <c r="G214" s="164">
        <f t="shared" si="3"/>
        <v>0</v>
      </c>
      <c r="H214" s="165"/>
    </row>
    <row r="215" spans="1:8" x14ac:dyDescent="0.25">
      <c r="A215" s="162">
        <v>31752</v>
      </c>
      <c r="B215" s="314">
        <v>2701020037</v>
      </c>
      <c r="C215" s="315" t="s">
        <v>8753</v>
      </c>
      <c r="D215" s="316" t="s">
        <v>108</v>
      </c>
      <c r="E215" s="322">
        <f>11*7968+1084</f>
        <v>88732</v>
      </c>
      <c r="F215" s="305"/>
      <c r="G215" s="164">
        <f t="shared" si="3"/>
        <v>88732</v>
      </c>
      <c r="H215" s="165"/>
    </row>
    <row r="216" spans="1:8" x14ac:dyDescent="0.25">
      <c r="A216" s="162">
        <v>31791</v>
      </c>
      <c r="B216" s="314">
        <v>2701020045</v>
      </c>
      <c r="C216" s="315" t="s">
        <v>13586</v>
      </c>
      <c r="D216" s="316" t="s">
        <v>108</v>
      </c>
      <c r="E216" s="322">
        <f>11*7968+9191</f>
        <v>96839</v>
      </c>
      <c r="F216" s="305"/>
      <c r="G216" s="164">
        <f t="shared" si="3"/>
        <v>96839</v>
      </c>
      <c r="H216" s="165"/>
    </row>
    <row r="217" spans="1:8" x14ac:dyDescent="0.25">
      <c r="A217" s="162">
        <v>32758</v>
      </c>
      <c r="B217" s="314">
        <v>2701020035</v>
      </c>
      <c r="C217" s="315" t="s">
        <v>5401</v>
      </c>
      <c r="D217" s="316" t="s">
        <v>108</v>
      </c>
      <c r="E217" s="322">
        <f>12*7776+8976+7129</f>
        <v>109417</v>
      </c>
      <c r="F217" s="304"/>
      <c r="G217" s="164">
        <f t="shared" si="3"/>
        <v>109417</v>
      </c>
      <c r="H217" s="165"/>
    </row>
    <row r="218" spans="1:8" x14ac:dyDescent="0.25">
      <c r="A218" s="162">
        <v>32778</v>
      </c>
      <c r="B218" s="314">
        <v>2701020036</v>
      </c>
      <c r="C218" s="315" t="s">
        <v>5407</v>
      </c>
      <c r="D218" s="316" t="s">
        <v>108</v>
      </c>
      <c r="E218" s="322">
        <f>4*7776+3290</f>
        <v>34394</v>
      </c>
      <c r="F218" s="304"/>
      <c r="G218" s="164">
        <f t="shared" si="3"/>
        <v>34394</v>
      </c>
      <c r="H218" s="165"/>
    </row>
    <row r="219" spans="1:8" x14ac:dyDescent="0.25">
      <c r="A219" s="162">
        <v>32755</v>
      </c>
      <c r="B219" s="314">
        <v>2701020060</v>
      </c>
      <c r="C219" s="315" t="s">
        <v>5408</v>
      </c>
      <c r="D219" s="316" t="s">
        <v>108</v>
      </c>
      <c r="E219" s="322">
        <v>0</v>
      </c>
      <c r="F219" s="303"/>
      <c r="G219" s="164">
        <f t="shared" si="3"/>
        <v>0</v>
      </c>
      <c r="H219" s="165"/>
    </row>
    <row r="220" spans="1:8" x14ac:dyDescent="0.25">
      <c r="A220" s="162">
        <v>32756</v>
      </c>
      <c r="B220" s="314">
        <v>2701020061</v>
      </c>
      <c r="C220" s="315" t="s">
        <v>5411</v>
      </c>
      <c r="D220" s="316" t="s">
        <v>108</v>
      </c>
      <c r="E220" s="322">
        <v>0</v>
      </c>
      <c r="F220" s="303"/>
      <c r="G220" s="164">
        <f t="shared" si="3"/>
        <v>0</v>
      </c>
      <c r="H220" s="165"/>
    </row>
    <row r="221" spans="1:8" x14ac:dyDescent="0.25">
      <c r="A221" s="162">
        <v>32779</v>
      </c>
      <c r="B221" s="314">
        <v>2701020062</v>
      </c>
      <c r="C221" s="315" t="s">
        <v>5397</v>
      </c>
      <c r="D221" s="316" t="s">
        <v>108</v>
      </c>
      <c r="E221" s="322">
        <v>0</v>
      </c>
      <c r="F221" s="303"/>
      <c r="G221" s="164">
        <f t="shared" si="3"/>
        <v>0</v>
      </c>
      <c r="H221" s="165"/>
    </row>
    <row r="222" spans="1:8" x14ac:dyDescent="0.25">
      <c r="A222" s="162">
        <v>32754</v>
      </c>
      <c r="B222" s="314">
        <v>2701020063</v>
      </c>
      <c r="C222" s="315" t="s">
        <v>5402</v>
      </c>
      <c r="D222" s="316" t="s">
        <v>108</v>
      </c>
      <c r="E222" s="322">
        <v>0</v>
      </c>
      <c r="F222" s="303"/>
      <c r="G222" s="164">
        <f t="shared" si="3"/>
        <v>0</v>
      </c>
      <c r="H222" s="165"/>
    </row>
    <row r="223" spans="1:8" x14ac:dyDescent="0.25">
      <c r="A223" s="162">
        <v>32753</v>
      </c>
      <c r="B223" s="314">
        <v>2701020064</v>
      </c>
      <c r="C223" s="315" t="s">
        <v>5394</v>
      </c>
      <c r="D223" s="316" t="s">
        <v>108</v>
      </c>
      <c r="E223" s="322">
        <v>0</v>
      </c>
      <c r="F223" s="303"/>
      <c r="G223" s="164">
        <f t="shared" si="3"/>
        <v>0</v>
      </c>
      <c r="H223" s="165"/>
    </row>
    <row r="224" spans="1:8" x14ac:dyDescent="0.25">
      <c r="A224" s="162">
        <v>32757</v>
      </c>
      <c r="B224" s="314">
        <v>2701020067</v>
      </c>
      <c r="C224" s="315" t="s">
        <v>5415</v>
      </c>
      <c r="D224" s="316" t="s">
        <v>108</v>
      </c>
      <c r="E224" s="322">
        <f>19728*2</f>
        <v>39456</v>
      </c>
      <c r="F224" s="304"/>
      <c r="G224" s="164">
        <f t="shared" si="3"/>
        <v>39456</v>
      </c>
      <c r="H224" s="165"/>
    </row>
    <row r="225" spans="1:8" x14ac:dyDescent="0.25">
      <c r="A225" s="162"/>
      <c r="B225" s="314">
        <v>2701020074</v>
      </c>
      <c r="C225" s="315" t="s">
        <v>8552</v>
      </c>
      <c r="D225" s="316" t="s">
        <v>108</v>
      </c>
      <c r="E225" s="322">
        <f>19728*2</f>
        <v>39456</v>
      </c>
      <c r="F225" s="304"/>
      <c r="G225" s="167">
        <f t="shared" si="3"/>
        <v>39456</v>
      </c>
      <c r="H225" s="165"/>
    </row>
    <row r="226" spans="1:8" x14ac:dyDescent="0.25">
      <c r="A226" s="162">
        <v>31842</v>
      </c>
      <c r="B226" s="314">
        <v>2701020068</v>
      </c>
      <c r="C226" s="315" t="s">
        <v>5413</v>
      </c>
      <c r="D226" s="316" t="s">
        <v>108</v>
      </c>
      <c r="E226" s="322">
        <f>19728*5</f>
        <v>98640</v>
      </c>
      <c r="F226" s="304"/>
      <c r="G226" s="164">
        <f t="shared" si="3"/>
        <v>98640</v>
      </c>
      <c r="H226" s="165"/>
    </row>
    <row r="227" spans="1:8" x14ac:dyDescent="0.25">
      <c r="A227" s="162">
        <v>31377</v>
      </c>
      <c r="B227" s="314">
        <v>2701010001</v>
      </c>
      <c r="C227" s="315" t="s">
        <v>640</v>
      </c>
      <c r="D227" s="316" t="s">
        <v>109</v>
      </c>
      <c r="E227" s="322">
        <f>255000+989</f>
        <v>255989</v>
      </c>
      <c r="F227" s="303"/>
      <c r="G227" s="164">
        <f t="shared" si="3"/>
        <v>255989</v>
      </c>
      <c r="H227" s="165"/>
    </row>
    <row r="228" spans="1:8" x14ac:dyDescent="0.25">
      <c r="A228" s="162">
        <v>31378</v>
      </c>
      <c r="B228" s="314">
        <v>2701010002</v>
      </c>
      <c r="C228" s="315" t="s">
        <v>641</v>
      </c>
      <c r="D228" s="316" t="s">
        <v>109</v>
      </c>
      <c r="E228" s="322">
        <f>100000+602000</f>
        <v>702000</v>
      </c>
      <c r="F228" s="303"/>
      <c r="G228" s="164">
        <f t="shared" si="3"/>
        <v>702000</v>
      </c>
      <c r="H228" s="165"/>
    </row>
    <row r="229" spans="1:8" x14ac:dyDescent="0.25">
      <c r="A229" s="162">
        <v>31794</v>
      </c>
      <c r="B229" s="317">
        <v>2701010003</v>
      </c>
      <c r="C229" s="318" t="s">
        <v>642</v>
      </c>
      <c r="D229" s="319" t="s">
        <v>109</v>
      </c>
      <c r="E229" s="322">
        <f>246542+2500</f>
        <v>249042</v>
      </c>
      <c r="F229" s="304"/>
      <c r="G229" s="164">
        <f t="shared" si="3"/>
        <v>249042</v>
      </c>
      <c r="H229" s="165"/>
    </row>
    <row r="230" spans="1:8" x14ac:dyDescent="0.25">
      <c r="A230" s="162">
        <v>32482</v>
      </c>
      <c r="B230" s="314">
        <v>2701010004</v>
      </c>
      <c r="C230" s="315" t="s">
        <v>643</v>
      </c>
      <c r="D230" s="316" t="s">
        <v>109</v>
      </c>
      <c r="E230" s="322">
        <f>194245+24000+2415</f>
        <v>220660</v>
      </c>
      <c r="F230" s="304">
        <v>5046</v>
      </c>
      <c r="G230" s="164">
        <f t="shared" si="3"/>
        <v>225706</v>
      </c>
      <c r="H230" s="165"/>
    </row>
    <row r="231" spans="1:8" x14ac:dyDescent="0.25">
      <c r="A231" s="162"/>
      <c r="B231" s="314">
        <v>2701010027</v>
      </c>
      <c r="C231" s="315" t="s">
        <v>12165</v>
      </c>
      <c r="D231" s="316" t="s">
        <v>109</v>
      </c>
      <c r="E231" s="322">
        <f>4000+192000+20000+4700</f>
        <v>220700</v>
      </c>
      <c r="F231" s="304"/>
      <c r="G231" s="167">
        <f t="shared" si="3"/>
        <v>220700</v>
      </c>
      <c r="H231" s="165"/>
    </row>
    <row r="232" spans="1:8" x14ac:dyDescent="0.25">
      <c r="A232" s="162">
        <v>32118</v>
      </c>
      <c r="B232" s="314">
        <v>2701010113</v>
      </c>
      <c r="C232" s="315" t="s">
        <v>13587</v>
      </c>
      <c r="D232" s="316" t="s">
        <v>109</v>
      </c>
      <c r="E232" s="322">
        <v>540800</v>
      </c>
      <c r="F232" s="304"/>
      <c r="G232" s="164">
        <f t="shared" si="3"/>
        <v>540800</v>
      </c>
      <c r="H232" s="165"/>
    </row>
    <row r="233" spans="1:8" x14ac:dyDescent="0.25">
      <c r="A233" s="162"/>
      <c r="B233" s="314">
        <v>2701010006</v>
      </c>
      <c r="C233" s="315" t="s">
        <v>644</v>
      </c>
      <c r="D233" s="316" t="s">
        <v>109</v>
      </c>
      <c r="E233" s="322">
        <v>34260</v>
      </c>
      <c r="F233" s="304"/>
      <c r="G233" s="167">
        <f t="shared" si="3"/>
        <v>34260</v>
      </c>
      <c r="H233" s="165"/>
    </row>
    <row r="234" spans="1:8" x14ac:dyDescent="0.25">
      <c r="A234" s="162">
        <v>31380</v>
      </c>
      <c r="B234" s="314">
        <v>2701010008</v>
      </c>
      <c r="C234" s="315" t="s">
        <v>645</v>
      </c>
      <c r="D234" s="316" t="s">
        <v>109</v>
      </c>
      <c r="E234" s="322">
        <f>24240+87196</f>
        <v>111436</v>
      </c>
      <c r="F234" s="304"/>
      <c r="G234" s="164">
        <f t="shared" si="3"/>
        <v>111436</v>
      </c>
      <c r="H234" s="165"/>
    </row>
    <row r="235" spans="1:8" x14ac:dyDescent="0.25">
      <c r="A235" s="162">
        <v>31812</v>
      </c>
      <c r="B235" s="314">
        <v>2701010009</v>
      </c>
      <c r="C235" s="315" t="s">
        <v>646</v>
      </c>
      <c r="D235" s="316" t="s">
        <v>109</v>
      </c>
      <c r="E235" s="322">
        <v>56465</v>
      </c>
      <c r="F235" s="304"/>
      <c r="G235" s="164">
        <f t="shared" si="3"/>
        <v>56465</v>
      </c>
      <c r="H235" s="165"/>
    </row>
    <row r="236" spans="1:8" x14ac:dyDescent="0.25">
      <c r="A236" s="162">
        <v>32279</v>
      </c>
      <c r="B236" s="314">
        <v>2701010112</v>
      </c>
      <c r="C236" s="315" t="s">
        <v>7141</v>
      </c>
      <c r="D236" s="316" t="s">
        <v>109</v>
      </c>
      <c r="E236" s="322">
        <f>95601+4462</f>
        <v>100063</v>
      </c>
      <c r="F236" s="307"/>
      <c r="G236" s="164">
        <f t="shared" si="3"/>
        <v>100063</v>
      </c>
      <c r="H236" s="165"/>
    </row>
    <row r="237" spans="1:8" x14ac:dyDescent="0.25">
      <c r="A237" s="162">
        <v>31835</v>
      </c>
      <c r="B237" s="317">
        <v>2701010012</v>
      </c>
      <c r="C237" s="318" t="s">
        <v>648</v>
      </c>
      <c r="D237" s="319" t="s">
        <v>109</v>
      </c>
      <c r="E237" s="323">
        <v>93896</v>
      </c>
      <c r="F237" s="304"/>
      <c r="G237" s="164">
        <f t="shared" si="3"/>
        <v>93896</v>
      </c>
      <c r="H237" s="165"/>
    </row>
    <row r="238" spans="1:8" x14ac:dyDescent="0.25">
      <c r="A238" s="162">
        <v>31375</v>
      </c>
      <c r="B238" s="314">
        <v>2701010013</v>
      </c>
      <c r="C238" s="315" t="s">
        <v>649</v>
      </c>
      <c r="D238" s="316" t="s">
        <v>109</v>
      </c>
      <c r="E238" s="322">
        <v>38843</v>
      </c>
      <c r="F238" s="304"/>
      <c r="G238" s="164">
        <f t="shared" si="3"/>
        <v>38843</v>
      </c>
      <c r="H238" s="165"/>
    </row>
    <row r="239" spans="1:8" x14ac:dyDescent="0.25">
      <c r="A239" s="162">
        <v>31780</v>
      </c>
      <c r="B239" s="314">
        <v>2701010110</v>
      </c>
      <c r="C239" s="315" t="s">
        <v>7139</v>
      </c>
      <c r="D239" s="316" t="s">
        <v>109</v>
      </c>
      <c r="E239" s="322">
        <v>116787</v>
      </c>
      <c r="F239" s="304"/>
      <c r="G239" s="164">
        <f t="shared" si="3"/>
        <v>116787</v>
      </c>
      <c r="H239" s="165"/>
    </row>
    <row r="240" spans="1:8" x14ac:dyDescent="0.25">
      <c r="A240" s="162">
        <v>31387</v>
      </c>
      <c r="B240" s="317">
        <v>2701010022</v>
      </c>
      <c r="C240" s="318" t="s">
        <v>655</v>
      </c>
      <c r="D240" s="319" t="s">
        <v>109</v>
      </c>
      <c r="E240" s="323">
        <v>40607</v>
      </c>
      <c r="F240" s="304"/>
      <c r="G240" s="164">
        <f t="shared" si="3"/>
        <v>40607</v>
      </c>
      <c r="H240" s="165"/>
    </row>
    <row r="241" spans="1:8" x14ac:dyDescent="0.25">
      <c r="A241" s="162">
        <v>31200</v>
      </c>
      <c r="B241" s="314">
        <v>2701010023</v>
      </c>
      <c r="C241" s="315" t="s">
        <v>656</v>
      </c>
      <c r="D241" s="316" t="s">
        <v>109</v>
      </c>
      <c r="E241" s="322">
        <v>85961</v>
      </c>
      <c r="F241" s="304"/>
      <c r="G241" s="164">
        <f t="shared" si="3"/>
        <v>85961</v>
      </c>
      <c r="H241" s="165"/>
    </row>
    <row r="242" spans="1:8" x14ac:dyDescent="0.25">
      <c r="A242" s="162"/>
      <c r="B242" s="314">
        <v>2701010111</v>
      </c>
      <c r="C242" s="315" t="s">
        <v>7140</v>
      </c>
      <c r="D242" s="316" t="s">
        <v>109</v>
      </c>
      <c r="E242" s="322">
        <v>95111</v>
      </c>
      <c r="F242" s="307"/>
      <c r="G242" s="167">
        <f t="shared" si="3"/>
        <v>95111</v>
      </c>
      <c r="H242" s="165"/>
    </row>
    <row r="243" spans="1:8" x14ac:dyDescent="0.25">
      <c r="A243" s="162">
        <v>681432</v>
      </c>
      <c r="B243" s="314">
        <v>2701010028</v>
      </c>
      <c r="C243" s="315" t="s">
        <v>443</v>
      </c>
      <c r="D243" s="316" t="s">
        <v>109</v>
      </c>
      <c r="E243" s="322">
        <v>977</v>
      </c>
      <c r="F243" s="305"/>
      <c r="G243" s="164">
        <f t="shared" si="3"/>
        <v>977</v>
      </c>
      <c r="H243" s="165"/>
    </row>
    <row r="244" spans="1:8" x14ac:dyDescent="0.25">
      <c r="A244" s="162">
        <v>30389</v>
      </c>
      <c r="B244" s="314">
        <v>2701010029</v>
      </c>
      <c r="C244" s="315" t="s">
        <v>444</v>
      </c>
      <c r="D244" s="316" t="s">
        <v>109</v>
      </c>
      <c r="E244" s="322">
        <v>53274</v>
      </c>
      <c r="F244" s="305"/>
      <c r="G244" s="164">
        <f t="shared" si="3"/>
        <v>53274</v>
      </c>
      <c r="H244" s="165"/>
    </row>
    <row r="245" spans="1:8" x14ac:dyDescent="0.25">
      <c r="A245" s="162"/>
      <c r="B245" s="314">
        <v>2701010031</v>
      </c>
      <c r="C245" s="315" t="s">
        <v>658</v>
      </c>
      <c r="D245" s="316" t="s">
        <v>109</v>
      </c>
      <c r="E245" s="322">
        <v>129000</v>
      </c>
      <c r="F245" s="304"/>
      <c r="G245" s="167">
        <f t="shared" si="3"/>
        <v>129000</v>
      </c>
      <c r="H245" s="165"/>
    </row>
    <row r="246" spans="1:8" x14ac:dyDescent="0.25">
      <c r="A246" s="162"/>
      <c r="B246" s="314">
        <v>2701010034</v>
      </c>
      <c r="C246" s="315" t="s">
        <v>661</v>
      </c>
      <c r="D246" s="316" t="s">
        <v>109</v>
      </c>
      <c r="E246" s="322">
        <f>168000+13000+12000</f>
        <v>193000</v>
      </c>
      <c r="F246" s="304">
        <v>8000</v>
      </c>
      <c r="G246" s="167">
        <f t="shared" si="3"/>
        <v>201000</v>
      </c>
      <c r="H246" s="165"/>
    </row>
    <row r="247" spans="1:8" x14ac:dyDescent="0.25">
      <c r="A247" s="162">
        <v>31816</v>
      </c>
      <c r="B247" s="314">
        <v>2701010036</v>
      </c>
      <c r="C247" s="315" t="s">
        <v>663</v>
      </c>
      <c r="D247" s="316" t="s">
        <v>109</v>
      </c>
      <c r="E247" s="322">
        <f>4115+32396+40650</f>
        <v>77161</v>
      </c>
      <c r="F247" s="303"/>
      <c r="G247" s="164">
        <f t="shared" si="3"/>
        <v>77161</v>
      </c>
      <c r="H247" s="165"/>
    </row>
    <row r="248" spans="1:8" x14ac:dyDescent="0.25">
      <c r="A248" s="162">
        <v>30390</v>
      </c>
      <c r="B248" s="314">
        <v>2701010037</v>
      </c>
      <c r="C248" s="315" t="s">
        <v>664</v>
      </c>
      <c r="D248" s="316" t="s">
        <v>109</v>
      </c>
      <c r="E248" s="322">
        <f>10500+94250</f>
        <v>104750</v>
      </c>
      <c r="F248" s="303"/>
      <c r="G248" s="164">
        <f t="shared" si="3"/>
        <v>104750</v>
      </c>
      <c r="H248" s="165"/>
    </row>
    <row r="249" spans="1:8" x14ac:dyDescent="0.25">
      <c r="A249" s="162">
        <v>31823</v>
      </c>
      <c r="B249" s="314">
        <v>2701010038</v>
      </c>
      <c r="C249" s="315" t="s">
        <v>665</v>
      </c>
      <c r="D249" s="316" t="s">
        <v>109</v>
      </c>
      <c r="E249" s="322">
        <f>34750+4000</f>
        <v>38750</v>
      </c>
      <c r="F249" s="304"/>
      <c r="G249" s="164">
        <f t="shared" si="3"/>
        <v>38750</v>
      </c>
      <c r="H249" s="165"/>
    </row>
    <row r="250" spans="1:8" x14ac:dyDescent="0.25">
      <c r="A250" s="162">
        <v>684131</v>
      </c>
      <c r="B250" s="314">
        <v>2701010040</v>
      </c>
      <c r="C250" s="315" t="s">
        <v>667</v>
      </c>
      <c r="D250" s="316" t="s">
        <v>109</v>
      </c>
      <c r="E250" s="322">
        <f>3500+35000+1721+920+122500+39960</f>
        <v>203601</v>
      </c>
      <c r="F250" s="303"/>
      <c r="G250" s="164">
        <f t="shared" si="3"/>
        <v>203601</v>
      </c>
      <c r="H250" s="165"/>
    </row>
    <row r="251" spans="1:8" x14ac:dyDescent="0.25">
      <c r="A251" s="162">
        <v>30936</v>
      </c>
      <c r="B251" s="314">
        <v>2701010042</v>
      </c>
      <c r="C251" s="315" t="s">
        <v>669</v>
      </c>
      <c r="D251" s="316" t="s">
        <v>109</v>
      </c>
      <c r="E251" s="322">
        <f>2245+98000</f>
        <v>100245</v>
      </c>
      <c r="F251" s="304"/>
      <c r="G251" s="164">
        <f t="shared" si="3"/>
        <v>100245</v>
      </c>
      <c r="H251" s="165"/>
    </row>
    <row r="252" spans="1:8" x14ac:dyDescent="0.25">
      <c r="A252" s="162">
        <v>30222</v>
      </c>
      <c r="B252" s="314">
        <v>2701010108</v>
      </c>
      <c r="C252" s="315" t="s">
        <v>13588</v>
      </c>
      <c r="D252" s="316" t="s">
        <v>109</v>
      </c>
      <c r="E252" s="322">
        <v>1462</v>
      </c>
      <c r="F252" s="304"/>
      <c r="G252" s="164">
        <f t="shared" si="3"/>
        <v>1462</v>
      </c>
      <c r="H252" s="165"/>
    </row>
    <row r="253" spans="1:8" x14ac:dyDescent="0.25">
      <c r="A253" s="162">
        <v>30228</v>
      </c>
      <c r="B253" s="314">
        <v>2701010046</v>
      </c>
      <c r="C253" s="315" t="s">
        <v>671</v>
      </c>
      <c r="D253" s="316" t="s">
        <v>109</v>
      </c>
      <c r="E253" s="322">
        <v>259465</v>
      </c>
      <c r="F253" s="304"/>
      <c r="G253" s="164">
        <f t="shared" si="3"/>
        <v>259465</v>
      </c>
      <c r="H253" s="177"/>
    </row>
    <row r="254" spans="1:8" x14ac:dyDescent="0.25">
      <c r="A254" s="162">
        <v>32629</v>
      </c>
      <c r="B254" s="314">
        <v>2701010048</v>
      </c>
      <c r="C254" s="315" t="s">
        <v>672</v>
      </c>
      <c r="D254" s="316" t="s">
        <v>109</v>
      </c>
      <c r="E254" s="322">
        <f>3208+255</f>
        <v>3463</v>
      </c>
      <c r="F254" s="307"/>
      <c r="G254" s="164">
        <f t="shared" si="3"/>
        <v>3463</v>
      </c>
      <c r="H254" s="165"/>
    </row>
    <row r="255" spans="1:8" x14ac:dyDescent="0.25">
      <c r="A255" s="162">
        <v>30198</v>
      </c>
      <c r="B255" s="317">
        <v>2701010055</v>
      </c>
      <c r="C255" s="318" t="s">
        <v>677</v>
      </c>
      <c r="D255" s="319" t="s">
        <v>109</v>
      </c>
      <c r="E255" s="323">
        <v>488464</v>
      </c>
      <c r="F255" s="307"/>
      <c r="G255" s="164">
        <f t="shared" si="3"/>
        <v>488464</v>
      </c>
      <c r="H255" s="165"/>
    </row>
    <row r="256" spans="1:8" x14ac:dyDescent="0.25">
      <c r="A256" s="162">
        <v>30982</v>
      </c>
      <c r="B256" s="314">
        <v>2701010057</v>
      </c>
      <c r="C256" s="315" t="s">
        <v>678</v>
      </c>
      <c r="D256" s="316" t="s">
        <v>109</v>
      </c>
      <c r="E256" s="322">
        <v>43112</v>
      </c>
      <c r="F256" s="304"/>
      <c r="G256" s="164">
        <f t="shared" si="3"/>
        <v>43112</v>
      </c>
      <c r="H256" s="165"/>
    </row>
    <row r="257" spans="1:8" x14ac:dyDescent="0.25">
      <c r="A257" s="162"/>
      <c r="B257" s="314">
        <v>2701010058</v>
      </c>
      <c r="C257" s="315" t="s">
        <v>679</v>
      </c>
      <c r="D257" s="316" t="s">
        <v>109</v>
      </c>
      <c r="E257" s="322">
        <v>227380</v>
      </c>
      <c r="F257" s="304"/>
      <c r="G257" s="167">
        <f t="shared" si="3"/>
        <v>227380</v>
      </c>
      <c r="H257" s="165"/>
    </row>
    <row r="258" spans="1:8" x14ac:dyDescent="0.25">
      <c r="A258" s="162"/>
      <c r="B258" s="314">
        <v>2701010059</v>
      </c>
      <c r="C258" s="315" t="s">
        <v>680</v>
      </c>
      <c r="D258" s="316" t="s">
        <v>109</v>
      </c>
      <c r="E258" s="322">
        <v>269800</v>
      </c>
      <c r="F258" s="304"/>
      <c r="G258" s="167">
        <f t="shared" si="3"/>
        <v>269800</v>
      </c>
      <c r="H258" s="165"/>
    </row>
    <row r="259" spans="1:8" x14ac:dyDescent="0.25">
      <c r="A259" s="162">
        <v>30394</v>
      </c>
      <c r="B259" s="314">
        <v>2701010063</v>
      </c>
      <c r="C259" s="315" t="s">
        <v>684</v>
      </c>
      <c r="D259" s="316" t="s">
        <v>109</v>
      </c>
      <c r="E259" s="322">
        <v>22200</v>
      </c>
      <c r="F259" s="307"/>
      <c r="G259" s="164">
        <f t="shared" si="3"/>
        <v>22200</v>
      </c>
      <c r="H259" s="165"/>
    </row>
    <row r="260" spans="1:8" x14ac:dyDescent="0.25">
      <c r="A260" s="162">
        <v>30385</v>
      </c>
      <c r="B260" s="314">
        <v>2701010064</v>
      </c>
      <c r="C260" s="315" t="s">
        <v>685</v>
      </c>
      <c r="D260" s="316" t="s">
        <v>109</v>
      </c>
      <c r="E260" s="322">
        <v>0</v>
      </c>
      <c r="F260" s="304"/>
      <c r="G260" s="164">
        <f t="shared" si="3"/>
        <v>0</v>
      </c>
      <c r="H260" s="165"/>
    </row>
    <row r="261" spans="1:8" x14ac:dyDescent="0.25">
      <c r="A261" s="162">
        <v>30514</v>
      </c>
      <c r="B261" s="314">
        <v>2701010065</v>
      </c>
      <c r="C261" s="315" t="s">
        <v>686</v>
      </c>
      <c r="D261" s="316" t="s">
        <v>109</v>
      </c>
      <c r="E261" s="322">
        <v>0</v>
      </c>
      <c r="F261" s="304"/>
      <c r="G261" s="164">
        <f t="shared" si="3"/>
        <v>0</v>
      </c>
      <c r="H261" s="165"/>
    </row>
    <row r="262" spans="1:8" x14ac:dyDescent="0.25">
      <c r="A262" s="162"/>
      <c r="B262" s="314">
        <v>2701010066</v>
      </c>
      <c r="C262" s="315" t="s">
        <v>687</v>
      </c>
      <c r="D262" s="316" t="s">
        <v>109</v>
      </c>
      <c r="E262" s="322">
        <v>781</v>
      </c>
      <c r="F262" s="304"/>
      <c r="G262" s="167">
        <f t="shared" si="3"/>
        <v>781</v>
      </c>
      <c r="H262" s="165"/>
    </row>
    <row r="263" spans="1:8" x14ac:dyDescent="0.25">
      <c r="A263" s="162"/>
      <c r="B263" s="314">
        <v>2701010072</v>
      </c>
      <c r="C263" s="315" t="s">
        <v>402</v>
      </c>
      <c r="D263" s="316" t="s">
        <v>109</v>
      </c>
      <c r="E263" s="322">
        <v>145971</v>
      </c>
      <c r="F263" s="304"/>
      <c r="G263" s="167">
        <f t="shared" si="3"/>
        <v>145971</v>
      </c>
      <c r="H263" s="165"/>
    </row>
    <row r="264" spans="1:8" x14ac:dyDescent="0.25">
      <c r="A264" s="162">
        <v>30921</v>
      </c>
      <c r="B264" s="314">
        <v>2701010079</v>
      </c>
      <c r="C264" s="315" t="s">
        <v>651</v>
      </c>
      <c r="D264" s="316" t="s">
        <v>109</v>
      </c>
      <c r="E264" s="322">
        <v>61756</v>
      </c>
      <c r="F264" s="304"/>
      <c r="G264" s="164">
        <f t="shared" ref="G264:G327" si="4">E264+F264</f>
        <v>61756</v>
      </c>
      <c r="H264" s="165"/>
    </row>
    <row r="265" spans="1:8" x14ac:dyDescent="0.25">
      <c r="A265" s="162">
        <v>30984</v>
      </c>
      <c r="B265" s="314">
        <v>2701010080</v>
      </c>
      <c r="C265" s="315" t="s">
        <v>659</v>
      </c>
      <c r="D265" s="316" t="s">
        <v>109</v>
      </c>
      <c r="E265" s="322">
        <v>203000</v>
      </c>
      <c r="F265" s="304">
        <v>24000</v>
      </c>
      <c r="G265" s="164">
        <f t="shared" si="4"/>
        <v>227000</v>
      </c>
      <c r="H265" s="165"/>
    </row>
    <row r="266" spans="1:8" x14ac:dyDescent="0.25">
      <c r="A266" s="162">
        <v>31406</v>
      </c>
      <c r="B266" s="314">
        <v>2701010084</v>
      </c>
      <c r="C266" s="315" t="s">
        <v>676</v>
      </c>
      <c r="D266" s="316" t="s">
        <v>109</v>
      </c>
      <c r="E266" s="322">
        <v>106752</v>
      </c>
      <c r="F266" s="304"/>
      <c r="G266" s="164">
        <f t="shared" si="4"/>
        <v>106752</v>
      </c>
      <c r="H266" s="165"/>
    </row>
    <row r="267" spans="1:8" x14ac:dyDescent="0.25">
      <c r="A267" s="162">
        <v>31404</v>
      </c>
      <c r="B267" s="317">
        <v>2701010085</v>
      </c>
      <c r="C267" s="318" t="s">
        <v>653</v>
      </c>
      <c r="D267" s="319" t="s">
        <v>109</v>
      </c>
      <c r="E267" s="323">
        <v>55804</v>
      </c>
      <c r="F267" s="304"/>
      <c r="G267" s="164">
        <f t="shared" si="4"/>
        <v>55804</v>
      </c>
      <c r="H267" s="165"/>
    </row>
    <row r="268" spans="1:8" x14ac:dyDescent="0.25">
      <c r="A268" s="162">
        <v>31405</v>
      </c>
      <c r="B268" s="314">
        <v>2701010086</v>
      </c>
      <c r="C268" s="315" t="s">
        <v>660</v>
      </c>
      <c r="D268" s="316" t="s">
        <v>109</v>
      </c>
      <c r="E268" s="322">
        <f>151250+12000</f>
        <v>163250</v>
      </c>
      <c r="F268" s="304"/>
      <c r="G268" s="164">
        <f t="shared" si="4"/>
        <v>163250</v>
      </c>
      <c r="H268" s="165"/>
    </row>
    <row r="269" spans="1:8" x14ac:dyDescent="0.25">
      <c r="A269" s="162">
        <v>31408</v>
      </c>
      <c r="B269" s="317">
        <v>2701010088</v>
      </c>
      <c r="C269" s="318" t="s">
        <v>691</v>
      </c>
      <c r="D269" s="319" t="s">
        <v>109</v>
      </c>
      <c r="E269" s="323">
        <v>86005</v>
      </c>
      <c r="F269" s="307"/>
      <c r="G269" s="164">
        <f t="shared" si="4"/>
        <v>86005</v>
      </c>
      <c r="H269" s="165"/>
    </row>
    <row r="270" spans="1:8" x14ac:dyDescent="0.25">
      <c r="A270" s="162">
        <v>31407</v>
      </c>
      <c r="B270" s="314">
        <v>2701010090</v>
      </c>
      <c r="C270" s="315" t="s">
        <v>1701</v>
      </c>
      <c r="D270" s="316" t="s">
        <v>109</v>
      </c>
      <c r="E270" s="322">
        <v>0</v>
      </c>
      <c r="F270" s="303"/>
      <c r="G270" s="164">
        <f t="shared" si="4"/>
        <v>0</v>
      </c>
      <c r="H270" s="165"/>
    </row>
    <row r="271" spans="1:8" x14ac:dyDescent="0.25">
      <c r="A271" s="162">
        <v>32268</v>
      </c>
      <c r="B271" s="314">
        <v>2701010093</v>
      </c>
      <c r="C271" s="315" t="s">
        <v>693</v>
      </c>
      <c r="D271" s="316" t="s">
        <v>109</v>
      </c>
      <c r="E271" s="322">
        <v>107000</v>
      </c>
      <c r="F271" s="304"/>
      <c r="G271" s="164">
        <f t="shared" si="4"/>
        <v>107000</v>
      </c>
      <c r="H271" s="165"/>
    </row>
    <row r="272" spans="1:8" x14ac:dyDescent="0.25">
      <c r="A272" s="162">
        <v>31583</v>
      </c>
      <c r="B272" s="314">
        <v>2701010094</v>
      </c>
      <c r="C272" s="315" t="s">
        <v>694</v>
      </c>
      <c r="D272" s="316" t="s">
        <v>109</v>
      </c>
      <c r="E272" s="322">
        <v>107000</v>
      </c>
      <c r="F272" s="303"/>
      <c r="G272" s="164">
        <f t="shared" si="4"/>
        <v>107000</v>
      </c>
      <c r="H272" s="165"/>
    </row>
    <row r="273" spans="1:8" x14ac:dyDescent="0.25">
      <c r="A273" s="162"/>
      <c r="B273" s="314">
        <v>2701010102</v>
      </c>
      <c r="C273" s="315" t="s">
        <v>1704</v>
      </c>
      <c r="D273" s="316" t="s">
        <v>109</v>
      </c>
      <c r="E273" s="322">
        <v>152735</v>
      </c>
      <c r="F273" s="304"/>
      <c r="G273" s="167">
        <f t="shared" si="4"/>
        <v>152735</v>
      </c>
      <c r="H273" s="165"/>
    </row>
    <row r="274" spans="1:8" x14ac:dyDescent="0.25">
      <c r="A274" s="162"/>
      <c r="B274" s="314">
        <v>2701010103</v>
      </c>
      <c r="C274" s="315" t="s">
        <v>3901</v>
      </c>
      <c r="D274" s="316" t="s">
        <v>109</v>
      </c>
      <c r="E274" s="322">
        <f>268000+3000</f>
        <v>271000</v>
      </c>
      <c r="F274" s="304">
        <v>127868</v>
      </c>
      <c r="G274" s="167">
        <f t="shared" si="4"/>
        <v>398868</v>
      </c>
      <c r="H274" s="165"/>
    </row>
    <row r="275" spans="1:8" x14ac:dyDescent="0.25">
      <c r="A275" s="162">
        <v>32780</v>
      </c>
      <c r="B275" s="314">
        <v>2701010104</v>
      </c>
      <c r="C275" s="315" t="s">
        <v>3902</v>
      </c>
      <c r="D275" s="316" t="s">
        <v>109</v>
      </c>
      <c r="E275" s="322">
        <v>24406</v>
      </c>
      <c r="F275" s="304"/>
      <c r="G275" s="164">
        <f t="shared" si="4"/>
        <v>24406</v>
      </c>
      <c r="H275" s="165"/>
    </row>
    <row r="276" spans="1:8" x14ac:dyDescent="0.25">
      <c r="A276" s="162">
        <v>31326</v>
      </c>
      <c r="B276" s="314">
        <v>2901010001</v>
      </c>
      <c r="C276" s="315" t="s">
        <v>867</v>
      </c>
      <c r="D276" s="316" t="s">
        <v>109</v>
      </c>
      <c r="E276" s="322">
        <v>1674106</v>
      </c>
      <c r="F276" s="307"/>
      <c r="G276" s="164">
        <f t="shared" si="4"/>
        <v>1674106</v>
      </c>
      <c r="H276" s="165"/>
    </row>
    <row r="277" spans="1:8" x14ac:dyDescent="0.25">
      <c r="A277" s="162">
        <v>32781</v>
      </c>
      <c r="B277" s="314">
        <v>2901010002</v>
      </c>
      <c r="C277" s="315" t="s">
        <v>868</v>
      </c>
      <c r="D277" s="316" t="s">
        <v>109</v>
      </c>
      <c r="E277" s="322">
        <v>56000</v>
      </c>
      <c r="F277" s="304"/>
      <c r="G277" s="170">
        <f t="shared" si="4"/>
        <v>56000</v>
      </c>
      <c r="H277" s="165"/>
    </row>
    <row r="278" spans="1:8" x14ac:dyDescent="0.25">
      <c r="A278" s="162">
        <v>31708</v>
      </c>
      <c r="B278" s="314">
        <v>2901010003</v>
      </c>
      <c r="C278" s="315" t="s">
        <v>869</v>
      </c>
      <c r="D278" s="316" t="s">
        <v>109</v>
      </c>
      <c r="E278" s="322">
        <v>57000</v>
      </c>
      <c r="F278" s="303"/>
      <c r="G278" s="170">
        <f t="shared" si="4"/>
        <v>57000</v>
      </c>
      <c r="H278" s="165"/>
    </row>
    <row r="279" spans="1:8" x14ac:dyDescent="0.25">
      <c r="A279" s="162">
        <v>32782</v>
      </c>
      <c r="B279" s="314">
        <v>2701010107</v>
      </c>
      <c r="C279" s="315" t="s">
        <v>5425</v>
      </c>
      <c r="D279" s="316" t="s">
        <v>109</v>
      </c>
      <c r="E279" s="322">
        <f>42726+22444</f>
        <v>65170</v>
      </c>
      <c r="F279" s="304"/>
      <c r="G279" s="170">
        <f t="shared" si="4"/>
        <v>65170</v>
      </c>
      <c r="H279" s="165"/>
    </row>
    <row r="280" spans="1:8" x14ac:dyDescent="0.25">
      <c r="A280" s="162">
        <v>32723</v>
      </c>
      <c r="B280" s="314">
        <v>2701010044</v>
      </c>
      <c r="C280" s="315" t="s">
        <v>13589</v>
      </c>
      <c r="D280" s="316" t="s">
        <v>109</v>
      </c>
      <c r="E280" s="322">
        <v>42726</v>
      </c>
      <c r="F280" s="304"/>
      <c r="G280" s="164">
        <f t="shared" si="4"/>
        <v>42726</v>
      </c>
      <c r="H280" s="165"/>
    </row>
    <row r="281" spans="1:8" x14ac:dyDescent="0.25">
      <c r="A281" s="162"/>
      <c r="B281" s="314">
        <v>2701010105</v>
      </c>
      <c r="C281" s="315" t="s">
        <v>4737</v>
      </c>
      <c r="D281" s="316" t="s">
        <v>109</v>
      </c>
      <c r="E281" s="322">
        <v>4957</v>
      </c>
      <c r="F281" s="304"/>
      <c r="G281" s="171">
        <f t="shared" si="4"/>
        <v>4957</v>
      </c>
      <c r="H281" s="165"/>
    </row>
    <row r="282" spans="1:8" x14ac:dyDescent="0.25">
      <c r="A282" s="169">
        <v>30131</v>
      </c>
      <c r="B282" s="314">
        <v>2701130001</v>
      </c>
      <c r="C282" s="315" t="s">
        <v>791</v>
      </c>
      <c r="D282" s="316" t="s">
        <v>236</v>
      </c>
      <c r="E282" s="322">
        <v>66</v>
      </c>
      <c r="F282" s="303"/>
      <c r="G282" s="170">
        <f t="shared" si="4"/>
        <v>66</v>
      </c>
      <c r="H282" s="165"/>
    </row>
    <row r="283" spans="1:8" x14ac:dyDescent="0.25">
      <c r="A283" s="169">
        <v>30895</v>
      </c>
      <c r="B283" s="314">
        <v>2701130002</v>
      </c>
      <c r="C283" s="315" t="s">
        <v>535</v>
      </c>
      <c r="D283" s="316" t="s">
        <v>236</v>
      </c>
      <c r="E283" s="322">
        <v>10</v>
      </c>
      <c r="F283" s="303"/>
      <c r="G283" s="164">
        <f t="shared" si="4"/>
        <v>10</v>
      </c>
      <c r="H283" s="165"/>
    </row>
    <row r="284" spans="1:8" x14ac:dyDescent="0.25">
      <c r="A284" s="169">
        <v>32784</v>
      </c>
      <c r="B284" s="314">
        <v>2701130003</v>
      </c>
      <c r="C284" s="315" t="s">
        <v>536</v>
      </c>
      <c r="D284" s="316" t="s">
        <v>236</v>
      </c>
      <c r="E284" s="322">
        <v>25</v>
      </c>
      <c r="F284" s="303"/>
      <c r="G284" s="164">
        <f t="shared" si="4"/>
        <v>25</v>
      </c>
      <c r="H284" s="165"/>
    </row>
    <row r="285" spans="1:8" x14ac:dyDescent="0.25">
      <c r="A285" s="169">
        <v>32724</v>
      </c>
      <c r="B285" s="314">
        <v>2701130009</v>
      </c>
      <c r="C285" s="315" t="s">
        <v>403</v>
      </c>
      <c r="D285" s="316" t="s">
        <v>236</v>
      </c>
      <c r="E285" s="322">
        <v>180</v>
      </c>
      <c r="F285" s="303"/>
      <c r="G285" s="164">
        <f t="shared" si="4"/>
        <v>180</v>
      </c>
      <c r="H285" s="165"/>
    </row>
    <row r="286" spans="1:8" x14ac:dyDescent="0.25">
      <c r="A286" s="169">
        <v>32783</v>
      </c>
      <c r="B286" s="314">
        <v>2701170004</v>
      </c>
      <c r="C286" s="315" t="s">
        <v>13713</v>
      </c>
      <c r="D286" s="316" t="s">
        <v>13748</v>
      </c>
      <c r="E286" s="322">
        <v>1350</v>
      </c>
      <c r="F286" s="303"/>
      <c r="G286" s="164">
        <f t="shared" si="4"/>
        <v>1350</v>
      </c>
      <c r="H286" s="165"/>
    </row>
    <row r="287" spans="1:8" x14ac:dyDescent="0.25">
      <c r="A287" s="169">
        <v>31325</v>
      </c>
      <c r="B287" s="314">
        <v>2701030044</v>
      </c>
      <c r="C287" s="315" t="s">
        <v>713</v>
      </c>
      <c r="D287" s="316" t="s">
        <v>112</v>
      </c>
      <c r="E287" s="322">
        <v>158053</v>
      </c>
      <c r="F287" s="303">
        <v>6300</v>
      </c>
      <c r="G287" s="164">
        <f t="shared" si="4"/>
        <v>164353</v>
      </c>
      <c r="H287" s="165"/>
    </row>
    <row r="288" spans="1:8" x14ac:dyDescent="0.25">
      <c r="A288" s="169"/>
      <c r="B288" s="314">
        <v>2701030003</v>
      </c>
      <c r="C288" s="315" t="s">
        <v>714</v>
      </c>
      <c r="D288" s="316" t="s">
        <v>112</v>
      </c>
      <c r="E288" s="322">
        <f>12000+12000+144000+432000</f>
        <v>600000</v>
      </c>
      <c r="F288" s="305"/>
      <c r="G288" s="167">
        <f t="shared" si="4"/>
        <v>600000</v>
      </c>
      <c r="H288" s="165"/>
    </row>
    <row r="289" spans="1:8" x14ac:dyDescent="0.25">
      <c r="A289" s="169"/>
      <c r="B289" s="317">
        <v>2701030004</v>
      </c>
      <c r="C289" s="318" t="s">
        <v>715</v>
      </c>
      <c r="D289" s="319" t="s">
        <v>112</v>
      </c>
      <c r="E289" s="323">
        <f>30738+144000</f>
        <v>174738</v>
      </c>
      <c r="F289" s="305"/>
      <c r="G289" s="167">
        <f t="shared" si="4"/>
        <v>174738</v>
      </c>
      <c r="H289" s="165"/>
    </row>
    <row r="290" spans="1:8" x14ac:dyDescent="0.25">
      <c r="A290" s="169">
        <v>31565</v>
      </c>
      <c r="B290" s="317">
        <v>2701030049</v>
      </c>
      <c r="C290" s="318" t="s">
        <v>716</v>
      </c>
      <c r="D290" s="319" t="s">
        <v>112</v>
      </c>
      <c r="E290" s="323">
        <v>234890</v>
      </c>
      <c r="F290" s="303"/>
      <c r="G290" s="164">
        <f t="shared" si="4"/>
        <v>234890</v>
      </c>
      <c r="H290" s="165"/>
    </row>
    <row r="291" spans="1:8" x14ac:dyDescent="0.25">
      <c r="A291" s="169">
        <v>30099</v>
      </c>
      <c r="B291" s="314">
        <v>2701030006</v>
      </c>
      <c r="C291" s="315" t="s">
        <v>717</v>
      </c>
      <c r="D291" s="316" t="s">
        <v>112</v>
      </c>
      <c r="E291" s="322">
        <f>21886+180000</f>
        <v>201886</v>
      </c>
      <c r="F291" s="305"/>
      <c r="G291" s="164">
        <f t="shared" si="4"/>
        <v>201886</v>
      </c>
      <c r="H291" s="165"/>
    </row>
    <row r="292" spans="1:8" x14ac:dyDescent="0.25">
      <c r="A292" s="169">
        <v>31567</v>
      </c>
      <c r="B292" s="314">
        <v>2701030032</v>
      </c>
      <c r="C292" s="315" t="s">
        <v>719</v>
      </c>
      <c r="D292" s="316" t="s">
        <v>112</v>
      </c>
      <c r="E292" s="322">
        <v>670861</v>
      </c>
      <c r="F292" s="303"/>
      <c r="G292" s="164">
        <f t="shared" si="4"/>
        <v>670861</v>
      </c>
      <c r="H292" s="165"/>
    </row>
    <row r="293" spans="1:8" x14ac:dyDescent="0.25">
      <c r="A293" s="162">
        <v>31566</v>
      </c>
      <c r="B293" s="314">
        <v>2701030035</v>
      </c>
      <c r="C293" s="315" t="s">
        <v>720</v>
      </c>
      <c r="D293" s="316" t="s">
        <v>112</v>
      </c>
      <c r="E293" s="322">
        <v>315677</v>
      </c>
      <c r="F293" s="303"/>
      <c r="G293" s="164">
        <f t="shared" si="4"/>
        <v>315677</v>
      </c>
      <c r="H293" s="165"/>
    </row>
    <row r="294" spans="1:8" x14ac:dyDescent="0.25">
      <c r="A294" s="162">
        <v>31568</v>
      </c>
      <c r="B294" s="314">
        <v>2701030034</v>
      </c>
      <c r="C294" s="315" t="s">
        <v>407</v>
      </c>
      <c r="D294" s="316" t="s">
        <v>112</v>
      </c>
      <c r="E294" s="322">
        <v>412941</v>
      </c>
      <c r="F294" s="303"/>
      <c r="G294" s="164">
        <f t="shared" si="4"/>
        <v>412941</v>
      </c>
      <c r="H294" s="165"/>
    </row>
    <row r="295" spans="1:8" x14ac:dyDescent="0.25">
      <c r="A295" s="162"/>
      <c r="B295" s="314">
        <v>2701030012</v>
      </c>
      <c r="C295" s="315" t="s">
        <v>405</v>
      </c>
      <c r="D295" s="316" t="s">
        <v>112</v>
      </c>
      <c r="E295" s="322">
        <f>590625+50625+1102</f>
        <v>642352</v>
      </c>
      <c r="F295" s="303"/>
      <c r="G295" s="167">
        <f t="shared" si="4"/>
        <v>642352</v>
      </c>
      <c r="H295" s="165"/>
    </row>
    <row r="296" spans="1:8" x14ac:dyDescent="0.25">
      <c r="A296" s="162">
        <v>30819</v>
      </c>
      <c r="B296" s="314">
        <v>2701030029</v>
      </c>
      <c r="C296" s="315" t="s">
        <v>721</v>
      </c>
      <c r="D296" s="316" t="s">
        <v>112</v>
      </c>
      <c r="E296" s="322">
        <v>500855</v>
      </c>
      <c r="F296" s="303"/>
      <c r="G296" s="164">
        <f t="shared" si="4"/>
        <v>500855</v>
      </c>
      <c r="H296" s="165"/>
    </row>
    <row r="297" spans="1:8" x14ac:dyDescent="0.25">
      <c r="A297" s="162">
        <v>30250</v>
      </c>
      <c r="B297" s="314">
        <v>2701030039</v>
      </c>
      <c r="C297" s="315" t="s">
        <v>723</v>
      </c>
      <c r="D297" s="316" t="s">
        <v>112</v>
      </c>
      <c r="E297" s="322">
        <v>28600</v>
      </c>
      <c r="F297" s="305"/>
      <c r="G297" s="164">
        <f t="shared" si="4"/>
        <v>28600</v>
      </c>
      <c r="H297" s="165"/>
    </row>
    <row r="298" spans="1:8" x14ac:dyDescent="0.25">
      <c r="A298" s="162">
        <v>30715</v>
      </c>
      <c r="B298" s="314">
        <v>2701030041</v>
      </c>
      <c r="C298" s="315" t="s">
        <v>724</v>
      </c>
      <c r="D298" s="316" t="s">
        <v>112</v>
      </c>
      <c r="E298" s="322">
        <v>236935</v>
      </c>
      <c r="F298" s="305"/>
      <c r="G298" s="164">
        <f t="shared" si="4"/>
        <v>236935</v>
      </c>
      <c r="H298" s="165"/>
    </row>
    <row r="299" spans="1:8" x14ac:dyDescent="0.25">
      <c r="A299" s="162">
        <v>30444</v>
      </c>
      <c r="B299" s="314">
        <v>2701030036</v>
      </c>
      <c r="C299" s="315" t="s">
        <v>3860</v>
      </c>
      <c r="D299" s="316" t="s">
        <v>112</v>
      </c>
      <c r="E299" s="322">
        <v>723527</v>
      </c>
      <c r="F299" s="304"/>
      <c r="G299" s="164">
        <f t="shared" si="4"/>
        <v>723527</v>
      </c>
      <c r="H299" s="165"/>
    </row>
    <row r="300" spans="1:8" x14ac:dyDescent="0.25">
      <c r="A300" s="162">
        <v>30348</v>
      </c>
      <c r="B300" s="317">
        <v>2701140029</v>
      </c>
      <c r="C300" s="318" t="s">
        <v>817</v>
      </c>
      <c r="D300" s="319" t="s">
        <v>112</v>
      </c>
      <c r="E300" s="323">
        <v>9082125</v>
      </c>
      <c r="F300" s="305"/>
      <c r="G300" s="164">
        <f t="shared" si="4"/>
        <v>9082125</v>
      </c>
      <c r="H300" s="165"/>
    </row>
    <row r="301" spans="1:8" x14ac:dyDescent="0.25">
      <c r="A301" s="162"/>
      <c r="B301" s="314">
        <v>2901030003</v>
      </c>
      <c r="C301" s="315" t="s">
        <v>870</v>
      </c>
      <c r="D301" s="316" t="s">
        <v>112</v>
      </c>
      <c r="E301" s="322">
        <v>470000</v>
      </c>
      <c r="F301" s="305"/>
      <c r="G301" s="167">
        <f t="shared" si="4"/>
        <v>470000</v>
      </c>
      <c r="H301" s="165"/>
    </row>
    <row r="302" spans="1:8" x14ac:dyDescent="0.25">
      <c r="A302" s="162">
        <v>2034</v>
      </c>
      <c r="B302" s="314">
        <v>2701150001</v>
      </c>
      <c r="C302" s="315" t="s">
        <v>825</v>
      </c>
      <c r="D302" s="316" t="s">
        <v>232</v>
      </c>
      <c r="E302" s="322">
        <v>42240</v>
      </c>
      <c r="F302" s="304"/>
      <c r="G302" s="164">
        <f t="shared" si="4"/>
        <v>42240</v>
      </c>
      <c r="H302" s="165"/>
    </row>
    <row r="303" spans="1:8" x14ac:dyDescent="0.25">
      <c r="A303" s="162">
        <v>30251</v>
      </c>
      <c r="B303" s="314">
        <v>2701150003</v>
      </c>
      <c r="C303" s="315" t="s">
        <v>827</v>
      </c>
      <c r="D303" s="316" t="s">
        <v>232</v>
      </c>
      <c r="E303" s="322">
        <v>13640</v>
      </c>
      <c r="F303" s="308">
        <v>78830</v>
      </c>
      <c r="G303" s="164">
        <f t="shared" si="4"/>
        <v>92470</v>
      </c>
      <c r="H303" s="165"/>
    </row>
    <row r="304" spans="1:8" x14ac:dyDescent="0.25">
      <c r="A304" s="162">
        <v>754</v>
      </c>
      <c r="B304" s="317">
        <v>2701150004</v>
      </c>
      <c r="C304" s="318" t="s">
        <v>828</v>
      </c>
      <c r="D304" s="319" t="s">
        <v>232</v>
      </c>
      <c r="E304" s="323">
        <v>0</v>
      </c>
      <c r="F304" s="304"/>
      <c r="G304" s="164">
        <f t="shared" si="4"/>
        <v>0</v>
      </c>
      <c r="H304" s="165"/>
    </row>
    <row r="305" spans="1:8" x14ac:dyDescent="0.25">
      <c r="A305" s="162">
        <v>1600</v>
      </c>
      <c r="B305" s="314">
        <v>2701150005</v>
      </c>
      <c r="C305" s="315" t="s">
        <v>829</v>
      </c>
      <c r="D305" s="316" t="s">
        <v>232</v>
      </c>
      <c r="E305" s="322">
        <v>25344</v>
      </c>
      <c r="F305" s="304"/>
      <c r="G305" s="164">
        <f t="shared" si="4"/>
        <v>25344</v>
      </c>
      <c r="H305" s="165"/>
    </row>
    <row r="306" spans="1:8" x14ac:dyDescent="0.25">
      <c r="A306" s="162"/>
      <c r="B306" s="314">
        <v>2701150006</v>
      </c>
      <c r="C306" s="315" t="s">
        <v>830</v>
      </c>
      <c r="D306" s="316" t="s">
        <v>232</v>
      </c>
      <c r="E306" s="322">
        <v>7260</v>
      </c>
      <c r="F306" s="309">
        <v>152350</v>
      </c>
      <c r="G306" s="167">
        <f t="shared" si="4"/>
        <v>159610</v>
      </c>
      <c r="H306" s="165"/>
    </row>
    <row r="307" spans="1:8" x14ac:dyDescent="0.25">
      <c r="A307" s="162"/>
      <c r="B307" s="314">
        <v>2701150007</v>
      </c>
      <c r="C307" s="315" t="s">
        <v>831</v>
      </c>
      <c r="D307" s="316" t="s">
        <v>232</v>
      </c>
      <c r="E307" s="322">
        <v>290400</v>
      </c>
      <c r="F307" s="304"/>
      <c r="G307" s="167">
        <f t="shared" si="4"/>
        <v>290400</v>
      </c>
      <c r="H307" s="165"/>
    </row>
    <row r="308" spans="1:8" x14ac:dyDescent="0.25">
      <c r="A308" s="162"/>
      <c r="B308" s="314">
        <v>2701150008</v>
      </c>
      <c r="C308" s="315" t="s">
        <v>832</v>
      </c>
      <c r="D308" s="316" t="s">
        <v>232</v>
      </c>
      <c r="E308" s="322">
        <v>77880</v>
      </c>
      <c r="F308" s="304"/>
      <c r="G308" s="167">
        <f t="shared" si="4"/>
        <v>77880</v>
      </c>
      <c r="H308" s="165"/>
    </row>
    <row r="309" spans="1:8" x14ac:dyDescent="0.25">
      <c r="A309" s="162">
        <v>442</v>
      </c>
      <c r="B309" s="314">
        <v>2701150009</v>
      </c>
      <c r="C309" s="315" t="s">
        <v>3906</v>
      </c>
      <c r="D309" s="316" t="s">
        <v>232</v>
      </c>
      <c r="E309" s="322">
        <v>8580</v>
      </c>
      <c r="F309" s="304"/>
      <c r="G309" s="164">
        <f t="shared" si="4"/>
        <v>8580</v>
      </c>
      <c r="H309" s="165"/>
    </row>
    <row r="310" spans="1:8" x14ac:dyDescent="0.25">
      <c r="A310" s="169"/>
      <c r="B310" s="314">
        <v>3101150004</v>
      </c>
      <c r="C310" s="315" t="s">
        <v>13590</v>
      </c>
      <c r="D310" s="316" t="s">
        <v>232</v>
      </c>
      <c r="E310" s="322">
        <v>13800</v>
      </c>
      <c r="F310" s="303"/>
      <c r="G310" s="167">
        <f t="shared" si="4"/>
        <v>13800</v>
      </c>
      <c r="H310" s="165"/>
    </row>
    <row r="311" spans="1:8" x14ac:dyDescent="0.25">
      <c r="A311" s="162">
        <v>68100</v>
      </c>
      <c r="B311" s="314">
        <v>2701150002</v>
      </c>
      <c r="C311" s="315" t="s">
        <v>13591</v>
      </c>
      <c r="D311" s="316" t="s">
        <v>232</v>
      </c>
      <c r="E311" s="325">
        <v>22464</v>
      </c>
      <c r="F311" s="303"/>
      <c r="G311" s="166">
        <f t="shared" si="4"/>
        <v>22464</v>
      </c>
      <c r="H311" s="165"/>
    </row>
    <row r="312" spans="1:8" x14ac:dyDescent="0.25">
      <c r="A312" s="169">
        <v>440</v>
      </c>
      <c r="B312" s="314">
        <v>3701010001</v>
      </c>
      <c r="C312" s="315" t="s">
        <v>13592</v>
      </c>
      <c r="D312" s="316" t="s">
        <v>232</v>
      </c>
      <c r="E312" s="322">
        <v>11400</v>
      </c>
      <c r="F312" s="303"/>
      <c r="G312" s="164">
        <f t="shared" si="4"/>
        <v>11400</v>
      </c>
      <c r="H312" s="165"/>
    </row>
    <row r="313" spans="1:8" x14ac:dyDescent="0.25">
      <c r="A313" s="169"/>
      <c r="B313" s="314">
        <v>2701210005</v>
      </c>
      <c r="C313" s="315" t="s">
        <v>89</v>
      </c>
      <c r="D313" s="316" t="s">
        <v>110</v>
      </c>
      <c r="E313" s="322">
        <v>875</v>
      </c>
      <c r="F313" s="303"/>
      <c r="G313" s="164">
        <f t="shared" si="4"/>
        <v>875</v>
      </c>
      <c r="H313" s="165"/>
    </row>
    <row r="314" spans="1:8" x14ac:dyDescent="0.25">
      <c r="A314" s="169">
        <v>68102</v>
      </c>
      <c r="B314" s="314">
        <v>2701200004</v>
      </c>
      <c r="C314" s="315" t="s">
        <v>174</v>
      </c>
      <c r="D314" s="316" t="s">
        <v>110</v>
      </c>
      <c r="E314" s="322">
        <v>51.66</v>
      </c>
      <c r="F314" s="303"/>
      <c r="G314" s="164">
        <f t="shared" si="4"/>
        <v>51.66</v>
      </c>
      <c r="H314" s="165"/>
    </row>
    <row r="315" spans="1:8" x14ac:dyDescent="0.25">
      <c r="A315" s="169"/>
      <c r="B315" s="314">
        <v>2701200005</v>
      </c>
      <c r="C315" s="315" t="s">
        <v>13719</v>
      </c>
      <c r="D315" s="316" t="s">
        <v>110</v>
      </c>
      <c r="E315" s="322">
        <v>89</v>
      </c>
      <c r="F315" s="303"/>
      <c r="G315" s="164">
        <f t="shared" si="4"/>
        <v>89</v>
      </c>
      <c r="H315" s="165"/>
    </row>
    <row r="316" spans="1:8" x14ac:dyDescent="0.25">
      <c r="A316" s="169">
        <v>396</v>
      </c>
      <c r="B316" s="314">
        <v>2701220001</v>
      </c>
      <c r="C316" s="315" t="s">
        <v>13</v>
      </c>
      <c r="D316" s="316" t="s">
        <v>110</v>
      </c>
      <c r="E316" s="322">
        <v>12</v>
      </c>
      <c r="F316" s="303"/>
      <c r="G316" s="164">
        <f t="shared" si="4"/>
        <v>12</v>
      </c>
      <c r="H316" s="165"/>
    </row>
    <row r="317" spans="1:8" x14ac:dyDescent="0.25">
      <c r="A317" s="169"/>
      <c r="B317" s="314">
        <v>2701200002</v>
      </c>
      <c r="C317" s="315" t="s">
        <v>16</v>
      </c>
      <c r="D317" s="316" t="s">
        <v>110</v>
      </c>
      <c r="E317" s="322">
        <v>40.6</v>
      </c>
      <c r="F317" s="303"/>
      <c r="G317" s="164">
        <f t="shared" si="4"/>
        <v>40.6</v>
      </c>
      <c r="H317" s="165"/>
    </row>
    <row r="318" spans="1:8" x14ac:dyDescent="0.25">
      <c r="A318" s="169"/>
      <c r="B318" s="314">
        <v>2701060006</v>
      </c>
      <c r="C318" s="315" t="s">
        <v>93</v>
      </c>
      <c r="D318" s="316" t="s">
        <v>110</v>
      </c>
      <c r="E318" s="322">
        <v>1008</v>
      </c>
      <c r="F318" s="303"/>
      <c r="G318" s="164">
        <f t="shared" si="4"/>
        <v>1008</v>
      </c>
      <c r="H318" s="165"/>
    </row>
    <row r="319" spans="1:8" x14ac:dyDescent="0.25">
      <c r="A319" s="169">
        <v>30360</v>
      </c>
      <c r="B319" s="314">
        <v>2701250001</v>
      </c>
      <c r="C319" s="315" t="s">
        <v>90</v>
      </c>
      <c r="D319" s="316" t="s">
        <v>110</v>
      </c>
      <c r="E319" s="322">
        <v>900</v>
      </c>
      <c r="F319" s="303"/>
      <c r="G319" s="164">
        <f t="shared" si="4"/>
        <v>900</v>
      </c>
      <c r="H319" s="165"/>
    </row>
    <row r="320" spans="1:8" x14ac:dyDescent="0.25">
      <c r="A320" s="169">
        <v>30345</v>
      </c>
      <c r="B320" s="314">
        <v>2701210004</v>
      </c>
      <c r="C320" s="315" t="s">
        <v>145</v>
      </c>
      <c r="D320" s="316" t="s">
        <v>110</v>
      </c>
      <c r="E320" s="322">
        <v>180</v>
      </c>
      <c r="F320" s="303"/>
      <c r="G320" s="164">
        <f t="shared" si="4"/>
        <v>180</v>
      </c>
      <c r="H320" s="165"/>
    </row>
    <row r="321" spans="1:8" x14ac:dyDescent="0.25">
      <c r="A321" s="169">
        <v>32199</v>
      </c>
      <c r="B321" s="314">
        <v>2701210006</v>
      </c>
      <c r="C321" s="315" t="s">
        <v>13720</v>
      </c>
      <c r="D321" s="316" t="s">
        <v>110</v>
      </c>
      <c r="E321" s="322">
        <v>14</v>
      </c>
      <c r="F321" s="303"/>
      <c r="G321" s="164">
        <f t="shared" si="4"/>
        <v>14</v>
      </c>
      <c r="H321" s="165"/>
    </row>
    <row r="322" spans="1:8" x14ac:dyDescent="0.25">
      <c r="A322" s="169">
        <v>68103</v>
      </c>
      <c r="B322" s="314">
        <v>2701090003</v>
      </c>
      <c r="C322" s="315" t="s">
        <v>10</v>
      </c>
      <c r="D322" s="316" t="s">
        <v>110</v>
      </c>
      <c r="E322" s="322">
        <v>1775</v>
      </c>
      <c r="F322" s="303"/>
      <c r="G322" s="164">
        <f t="shared" si="4"/>
        <v>1775</v>
      </c>
      <c r="H322" s="165"/>
    </row>
    <row r="323" spans="1:8" x14ac:dyDescent="0.25">
      <c r="A323" s="169">
        <v>68104</v>
      </c>
      <c r="B323" s="314">
        <v>2701090005</v>
      </c>
      <c r="C323" s="315" t="s">
        <v>117</v>
      </c>
      <c r="D323" s="316" t="s">
        <v>110</v>
      </c>
      <c r="E323" s="322">
        <v>150.07999999999998</v>
      </c>
      <c r="F323" s="303"/>
      <c r="G323" s="164">
        <f t="shared" si="4"/>
        <v>150.07999999999998</v>
      </c>
      <c r="H323" s="165"/>
    </row>
    <row r="324" spans="1:8" x14ac:dyDescent="0.25">
      <c r="A324" s="169"/>
      <c r="B324" s="314">
        <v>2701210002</v>
      </c>
      <c r="C324" s="315" t="s">
        <v>207</v>
      </c>
      <c r="D324" s="316" t="s">
        <v>110</v>
      </c>
      <c r="E324" s="322">
        <v>3480</v>
      </c>
      <c r="F324" s="303"/>
      <c r="G324" s="164">
        <f t="shared" si="4"/>
        <v>3480</v>
      </c>
      <c r="H324" s="165"/>
    </row>
    <row r="325" spans="1:8" x14ac:dyDescent="0.25">
      <c r="A325" s="169">
        <v>31558</v>
      </c>
      <c r="B325" s="314">
        <v>3103110072</v>
      </c>
      <c r="C325" s="315" t="s">
        <v>12</v>
      </c>
      <c r="D325" s="316" t="s">
        <v>110</v>
      </c>
      <c r="E325" s="322">
        <v>13</v>
      </c>
      <c r="F325" s="303"/>
      <c r="G325" s="164">
        <f t="shared" si="4"/>
        <v>13</v>
      </c>
      <c r="H325" s="165"/>
    </row>
    <row r="326" spans="1:8" x14ac:dyDescent="0.25">
      <c r="A326" s="169">
        <v>68105</v>
      </c>
      <c r="B326" s="314">
        <v>2701210003</v>
      </c>
      <c r="C326" s="315" t="s">
        <v>9</v>
      </c>
      <c r="D326" s="316" t="s">
        <v>110</v>
      </c>
      <c r="E326" s="322">
        <v>120</v>
      </c>
      <c r="F326" s="303"/>
      <c r="G326" s="164">
        <f t="shared" si="4"/>
        <v>120</v>
      </c>
      <c r="H326" s="165"/>
    </row>
    <row r="327" spans="1:8" x14ac:dyDescent="0.25">
      <c r="A327" s="169"/>
      <c r="B327" s="314">
        <v>2701200003</v>
      </c>
      <c r="C327" s="315" t="s">
        <v>14</v>
      </c>
      <c r="D327" s="316" t="s">
        <v>110</v>
      </c>
      <c r="E327" s="322">
        <v>3580</v>
      </c>
      <c r="F327" s="303"/>
      <c r="G327" s="164">
        <f t="shared" si="4"/>
        <v>3580</v>
      </c>
      <c r="H327" s="165"/>
    </row>
    <row r="328" spans="1:8" x14ac:dyDescent="0.25">
      <c r="A328" s="169"/>
      <c r="B328" s="314">
        <v>2701190001</v>
      </c>
      <c r="C328" s="315" t="s">
        <v>13721</v>
      </c>
      <c r="D328" s="316" t="s">
        <v>110</v>
      </c>
      <c r="E328" s="322">
        <v>70000</v>
      </c>
      <c r="F328" s="303"/>
      <c r="G328" s="164">
        <f t="shared" ref="G328:G341" si="5">E328+F328</f>
        <v>70000</v>
      </c>
      <c r="H328" s="165"/>
    </row>
    <row r="329" spans="1:8" x14ac:dyDescent="0.25">
      <c r="A329" s="169"/>
      <c r="B329" s="314">
        <v>3002020008</v>
      </c>
      <c r="C329" s="315" t="s">
        <v>13722</v>
      </c>
      <c r="D329" s="316" t="s">
        <v>110</v>
      </c>
      <c r="E329" s="322">
        <v>1462</v>
      </c>
      <c r="F329" s="303"/>
      <c r="G329" s="164">
        <f t="shared" si="5"/>
        <v>1462</v>
      </c>
      <c r="H329" s="165"/>
    </row>
    <row r="330" spans="1:8" x14ac:dyDescent="0.25">
      <c r="A330" s="169">
        <v>408</v>
      </c>
      <c r="B330" s="314">
        <v>3002020009</v>
      </c>
      <c r="C330" s="315" t="s">
        <v>13723</v>
      </c>
      <c r="D330" s="316" t="s">
        <v>110</v>
      </c>
      <c r="E330" s="322">
        <v>1666.3</v>
      </c>
      <c r="F330" s="303"/>
      <c r="G330" s="164">
        <f t="shared" si="5"/>
        <v>1666.3</v>
      </c>
      <c r="H330" s="165"/>
    </row>
    <row r="331" spans="1:8" x14ac:dyDescent="0.25">
      <c r="A331" s="169">
        <v>409</v>
      </c>
      <c r="B331" s="314">
        <v>3002020010</v>
      </c>
      <c r="C331" s="315" t="s">
        <v>13724</v>
      </c>
      <c r="D331" s="316" t="s">
        <v>110</v>
      </c>
      <c r="E331" s="322">
        <v>5275.6</v>
      </c>
      <c r="F331" s="303"/>
      <c r="G331" s="164">
        <f t="shared" si="5"/>
        <v>5275.6</v>
      </c>
      <c r="H331" s="165"/>
    </row>
    <row r="332" spans="1:8" x14ac:dyDescent="0.25">
      <c r="A332" s="169">
        <v>68109</v>
      </c>
      <c r="B332" s="314">
        <v>2701190004</v>
      </c>
      <c r="C332" s="315" t="s">
        <v>13725</v>
      </c>
      <c r="D332" s="316" t="s">
        <v>110</v>
      </c>
      <c r="E332" s="322">
        <v>60445</v>
      </c>
      <c r="F332" s="303"/>
      <c r="G332" s="164">
        <f t="shared" si="5"/>
        <v>60445</v>
      </c>
      <c r="H332" s="165"/>
    </row>
    <row r="333" spans="1:8" x14ac:dyDescent="0.25">
      <c r="A333" s="169">
        <v>68106</v>
      </c>
      <c r="B333" s="314">
        <v>3002020011</v>
      </c>
      <c r="C333" s="315" t="s">
        <v>13726</v>
      </c>
      <c r="D333" s="316" t="s">
        <v>110</v>
      </c>
      <c r="E333" s="322">
        <v>532.1</v>
      </c>
      <c r="F333" s="303"/>
      <c r="G333" s="164">
        <f t="shared" si="5"/>
        <v>532.1</v>
      </c>
      <c r="H333" s="165"/>
    </row>
    <row r="334" spans="1:8" x14ac:dyDescent="0.25">
      <c r="A334" s="169">
        <v>68107</v>
      </c>
      <c r="B334" s="314">
        <v>3002020007</v>
      </c>
      <c r="C334" s="315" t="s">
        <v>13727</v>
      </c>
      <c r="D334" s="316" t="s">
        <v>110</v>
      </c>
      <c r="E334" s="322">
        <v>770</v>
      </c>
      <c r="F334" s="303"/>
      <c r="G334" s="164">
        <f t="shared" si="5"/>
        <v>770</v>
      </c>
      <c r="H334" s="165"/>
    </row>
    <row r="335" spans="1:8" x14ac:dyDescent="0.25">
      <c r="A335" s="169">
        <v>30770</v>
      </c>
      <c r="B335" s="314">
        <v>2701210008</v>
      </c>
      <c r="C335" s="315" t="s">
        <v>13728</v>
      </c>
      <c r="D335" s="316" t="s">
        <v>110</v>
      </c>
      <c r="E335" s="322">
        <v>50</v>
      </c>
      <c r="F335" s="303"/>
      <c r="G335" s="164">
        <f t="shared" si="5"/>
        <v>50</v>
      </c>
      <c r="H335" s="165"/>
    </row>
    <row r="336" spans="1:8" x14ac:dyDescent="0.25">
      <c r="A336" s="169">
        <v>30769</v>
      </c>
      <c r="B336" s="314">
        <v>2701210009</v>
      </c>
      <c r="C336" s="315" t="s">
        <v>13353</v>
      </c>
      <c r="D336" s="316" t="s">
        <v>110</v>
      </c>
      <c r="E336" s="322">
        <v>21</v>
      </c>
      <c r="F336" s="303"/>
      <c r="G336" s="164">
        <f t="shared" si="5"/>
        <v>21</v>
      </c>
      <c r="H336" s="165"/>
    </row>
    <row r="337" spans="1:8" x14ac:dyDescent="0.25">
      <c r="A337" s="169">
        <v>30778</v>
      </c>
      <c r="B337" s="314">
        <v>2701210007</v>
      </c>
      <c r="C337" s="315" t="s">
        <v>13729</v>
      </c>
      <c r="D337" s="316" t="s">
        <v>110</v>
      </c>
      <c r="E337" s="322">
        <v>0</v>
      </c>
      <c r="F337" s="303"/>
      <c r="G337" s="164">
        <f t="shared" si="5"/>
        <v>0</v>
      </c>
      <c r="H337" s="165"/>
    </row>
    <row r="338" spans="1:8" x14ac:dyDescent="0.25">
      <c r="A338" s="162">
        <v>30277</v>
      </c>
      <c r="B338" s="233">
        <v>2701170002</v>
      </c>
      <c r="C338" s="234" t="s">
        <v>841</v>
      </c>
      <c r="D338" s="163" t="s">
        <v>13750</v>
      </c>
      <c r="E338" s="172">
        <v>45000</v>
      </c>
      <c r="F338" s="164"/>
      <c r="G338" s="164">
        <f t="shared" si="5"/>
        <v>45000</v>
      </c>
      <c r="H338" s="165"/>
    </row>
    <row r="339" spans="1:8" x14ac:dyDescent="0.25">
      <c r="A339" s="162">
        <v>31003</v>
      </c>
      <c r="B339" s="279">
        <v>2701170003</v>
      </c>
      <c r="C339" s="280" t="s">
        <v>409</v>
      </c>
      <c r="D339" s="163" t="s">
        <v>13750</v>
      </c>
      <c r="E339" s="172">
        <v>91050</v>
      </c>
      <c r="F339" s="164"/>
      <c r="G339" s="164">
        <f t="shared" si="5"/>
        <v>91050</v>
      </c>
      <c r="H339" s="165"/>
    </row>
    <row r="340" spans="1:8" x14ac:dyDescent="0.25">
      <c r="A340" s="162">
        <v>30406</v>
      </c>
      <c r="B340" s="233">
        <v>2701080001</v>
      </c>
      <c r="C340" s="234" t="s">
        <v>391</v>
      </c>
      <c r="D340" s="163" t="s">
        <v>6475</v>
      </c>
      <c r="E340" s="172">
        <v>50000</v>
      </c>
      <c r="F340" s="164"/>
      <c r="G340" s="164">
        <f t="shared" si="5"/>
        <v>50000</v>
      </c>
      <c r="H340" s="165"/>
    </row>
    <row r="341" spans="1:8" x14ac:dyDescent="0.25">
      <c r="A341" s="162">
        <v>31002</v>
      </c>
      <c r="B341" s="233">
        <v>2701110001</v>
      </c>
      <c r="C341" s="234" t="s">
        <v>788</v>
      </c>
      <c r="D341" s="234" t="s">
        <v>788</v>
      </c>
      <c r="E341" s="172">
        <v>13180</v>
      </c>
      <c r="F341" s="164"/>
      <c r="G341" s="164">
        <f t="shared" si="5"/>
        <v>13180</v>
      </c>
      <c r="H341" s="165"/>
    </row>
  </sheetData>
  <conditionalFormatting sqref="B276">
    <cfRule type="duplicateValues" dxfId="41" priority="22"/>
  </conditionalFormatting>
  <conditionalFormatting sqref="B277">
    <cfRule type="duplicateValues" dxfId="40" priority="21"/>
  </conditionalFormatting>
  <conditionalFormatting sqref="B278">
    <cfRule type="duplicateValues" dxfId="39" priority="20"/>
  </conditionalFormatting>
  <conditionalFormatting sqref="B279:B300 B8:B275 B302:B337">
    <cfRule type="duplicateValues" dxfId="38" priority="567"/>
  </conditionalFormatting>
  <conditionalFormatting sqref="B338">
    <cfRule type="duplicateValues" dxfId="37" priority="3"/>
  </conditionalFormatting>
  <conditionalFormatting sqref="B340">
    <cfRule type="duplicateValues" dxfId="36" priority="2"/>
  </conditionalFormatting>
  <conditionalFormatting sqref="B341">
    <cfRule type="duplicateValues" dxfId="35" priority="1"/>
  </conditionalFormatting>
  <conditionalFormatting sqref="B342:B1048576 B1:B7">
    <cfRule type="duplicateValues" dxfId="34" priority="65"/>
  </conditionalFormatting>
  <conditionalFormatting sqref="E2:E4">
    <cfRule type="duplicateValues" dxfId="33" priority="94"/>
  </conditionalFormatting>
  <conditionalFormatting sqref="E7 E342:E1048576">
    <cfRule type="duplicateValues" dxfId="32" priority="570"/>
  </conditionalFormatting>
  <conditionalFormatting sqref="E338">
    <cfRule type="duplicateValues" dxfId="31" priority="100"/>
  </conditionalFormatting>
  <conditionalFormatting sqref="E339">
    <cfRule type="duplicateValues" dxfId="30" priority="78"/>
  </conditionalFormatting>
  <conditionalFormatting sqref="E340">
    <cfRule type="duplicateValues" dxfId="29" priority="77"/>
  </conditionalFormatting>
  <conditionalFormatting sqref="E341">
    <cfRule type="duplicateValues" dxfId="28" priority="569"/>
  </conditionalFormatting>
  <conditionalFormatting sqref="G2:G4">
    <cfRule type="duplicateValues" dxfId="27" priority="90"/>
  </conditionalFormatting>
  <conditionalFormatting sqref="G8:G337">
    <cfRule type="duplicateValues" dxfId="26" priority="565"/>
  </conditionalFormatting>
  <conditionalFormatting sqref="G338:G341">
    <cfRule type="duplicateValues" dxfId="25" priority="573"/>
  </conditionalFormatting>
  <conditionalFormatting sqref="G342:G1048576 G7">
    <cfRule type="duplicateValues" dxfId="24" priority="574"/>
  </conditionalFormatting>
  <pageMargins left="0.19685039370078741" right="0.19685039370078741" top="0.74803149606299213" bottom="0.74803149606299213" header="0.31496062992125984" footer="0.31496062992125984"/>
  <pageSetup paperSize="9" fitToHeight="0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EE42-EEC1-4585-936B-EC87C4B3AAD4}">
  <sheetPr>
    <tabColor theme="9"/>
  </sheetPr>
  <dimension ref="A1:T13"/>
  <sheetViews>
    <sheetView showGridLines="0" zoomScaleNormal="100" workbookViewId="0">
      <pane ySplit="4" topLeftCell="A5" activePane="bottomLeft" state="frozen"/>
      <selection pane="bottomLeft" activeCell="C4" sqref="C4"/>
    </sheetView>
  </sheetViews>
  <sheetFormatPr defaultColWidth="9" defaultRowHeight="15" x14ac:dyDescent="0.25"/>
  <cols>
    <col min="1" max="1" width="8" style="38" customWidth="1"/>
    <col min="2" max="2" width="10.28515625" style="38" customWidth="1"/>
    <col min="3" max="3" width="32" bestFit="1" customWidth="1"/>
    <col min="4" max="4" width="12.42578125" customWidth="1"/>
    <col min="5" max="6" width="11" hidden="1" customWidth="1"/>
    <col min="7" max="7" width="16.5703125" bestFit="1" customWidth="1"/>
    <col min="8" max="8" width="14.28515625" hidden="1" customWidth="1"/>
    <col min="9" max="9" width="14.28515625" customWidth="1"/>
    <col min="10" max="10" width="14.28515625" style="134" bestFit="1" customWidth="1"/>
    <col min="11" max="11" width="11" hidden="1" customWidth="1"/>
    <col min="12" max="12" width="11.7109375" hidden="1" customWidth="1"/>
    <col min="13" max="13" width="16.140625" style="134" customWidth="1"/>
    <col min="14" max="14" width="15.28515625" style="78" bestFit="1" customWidth="1"/>
    <col min="15" max="15" width="11.7109375" style="1" customWidth="1"/>
    <col min="16" max="16" width="12.7109375" style="1" customWidth="1"/>
    <col min="17" max="17" width="15.85546875" style="1" customWidth="1"/>
    <col min="18" max="18" width="12.42578125" customWidth="1"/>
    <col min="19" max="19" width="14" customWidth="1"/>
    <col min="20" max="20" width="63.140625" style="10" bestFit="1" customWidth="1"/>
  </cols>
  <sheetData>
    <row r="1" spans="1:20" ht="25.5" x14ac:dyDescent="0.25">
      <c r="G1" s="43" t="s">
        <v>301</v>
      </c>
      <c r="H1" s="31"/>
      <c r="I1" s="27"/>
      <c r="J1" s="133" t="s">
        <v>302</v>
      </c>
      <c r="K1" s="31"/>
      <c r="L1" s="31"/>
      <c r="M1" s="137"/>
      <c r="P1" s="43" t="s">
        <v>418</v>
      </c>
      <c r="Q1" s="43" t="s">
        <v>374</v>
      </c>
      <c r="R1" s="43" t="s">
        <v>375</v>
      </c>
      <c r="S1" s="31"/>
    </row>
    <row r="2" spans="1:20" x14ac:dyDescent="0.25">
      <c r="G2" s="32">
        <f>SUBTOTAL(9,BASE_CONCILI3[CUSTO FÍSICO])</f>
        <v>0</v>
      </c>
      <c r="H2" s="28"/>
      <c r="J2" s="32">
        <f>SUBTOTAL(9,BASE_CONCILI3[CUSTO SISTEMA])</f>
        <v>0</v>
      </c>
      <c r="K2" s="29"/>
      <c r="L2" s="29"/>
      <c r="M2" s="138"/>
      <c r="O2" s="23"/>
      <c r="P2" s="44">
        <f>(COUNTIF(BASE_CONCILI3[30/set],"&gt;0")-COUNTIF(BASE_CONCILI3[ACURACIDADE],"&gt;1,05")-COUNTIF(BASE_CONCILI3[ACURACIDADE],"&lt;0,95"))/COUNTIF(BASE_CONCILI3[30/set],"&gt;0")</f>
        <v>1</v>
      </c>
      <c r="Q2" s="32">
        <f>SUBTOTAL(9,BASE_CONCILI3[CUSTO DIVERGÊNCIA])</f>
        <v>0</v>
      </c>
      <c r="R2" s="44" t="e">
        <f>Q2/J2</f>
        <v>#DIV/0!</v>
      </c>
      <c r="S2" s="55"/>
      <c r="T2" s="25"/>
    </row>
    <row r="3" spans="1:20" x14ac:dyDescent="0.25">
      <c r="R3" s="24"/>
      <c r="S3" s="24"/>
    </row>
    <row r="4" spans="1:20" s="1" customFormat="1" ht="22.5" x14ac:dyDescent="0.25">
      <c r="A4" s="3" t="s">
        <v>918</v>
      </c>
      <c r="B4" s="3" t="s">
        <v>919</v>
      </c>
      <c r="C4" s="4" t="s">
        <v>459</v>
      </c>
      <c r="D4" s="6" t="s">
        <v>2</v>
      </c>
      <c r="E4" s="6" t="s">
        <v>3108</v>
      </c>
      <c r="F4" s="8" t="s">
        <v>3762</v>
      </c>
      <c r="G4" s="8" t="s">
        <v>3763</v>
      </c>
      <c r="H4" s="8" t="s">
        <v>379</v>
      </c>
      <c r="I4" s="8" t="s">
        <v>3160</v>
      </c>
      <c r="J4" s="135" t="s">
        <v>238</v>
      </c>
      <c r="K4" s="4" t="s">
        <v>380</v>
      </c>
      <c r="L4" s="4" t="s">
        <v>366</v>
      </c>
      <c r="M4" s="135" t="s">
        <v>3110</v>
      </c>
      <c r="N4" s="79" t="s">
        <v>3109</v>
      </c>
      <c r="O4" s="5" t="s">
        <v>381</v>
      </c>
      <c r="P4" s="5" t="s">
        <v>492</v>
      </c>
      <c r="Q4" s="5" t="s">
        <v>300</v>
      </c>
      <c r="R4" s="5" t="s">
        <v>114</v>
      </c>
      <c r="S4" s="5" t="s">
        <v>382</v>
      </c>
      <c r="T4" s="5" t="s">
        <v>1</v>
      </c>
    </row>
    <row r="5" spans="1:20" x14ac:dyDescent="0.25">
      <c r="A5" s="72">
        <v>31600</v>
      </c>
      <c r="B5" s="72">
        <v>2701150007</v>
      </c>
      <c r="C5" s="2" t="s">
        <v>152</v>
      </c>
      <c r="D5" s="37" t="s">
        <v>232</v>
      </c>
      <c r="E5" s="132" t="str">
        <f>IFERROR(VLOOKUP(BASE_CONCILI3[[#This Row],[CÓD. PRODUTO]],'BASE PRODUTOS'!A:D,5,0),"")</f>
        <v/>
      </c>
      <c r="F5" s="26">
        <v>293700</v>
      </c>
      <c r="G5" s="7">
        <v>0</v>
      </c>
      <c r="H5" s="7" t="str">
        <f>IFERROR(BASE_CONCILI3[[#This Row],[FÍSICO KG]]*BASE_CONCILI3[[#This Row],[CUSTO MP (UN)]],"0")</f>
        <v>0</v>
      </c>
      <c r="I5" s="7" t="str">
        <f>IFERROR(IF(BASE_CONCILI3[[#This Row],[Fator Conv.]]=0,BASE_CONCILI3[[#This Row],[30/set]],BASE_CONCILI3[[#This Row],[30/set]]*BASE_CONCILI3[[#This Row],[Fator Conv.]]),"0")</f>
        <v>0</v>
      </c>
      <c r="J5" s="136">
        <v>0</v>
      </c>
      <c r="K5" s="30">
        <f>IFERROR(SUM(BASE_CONCILI3[[#This Row],[SISTEMA]]*BASE_CONCILI3[[#This Row],[CUSTO MP (UN)]]),0)</f>
        <v>0</v>
      </c>
      <c r="L5" s="46">
        <f>IFERROR(VLOOKUP(BASE_CONCILI3[[#This Row],[CÓD. PRODUTO]],DIF_ANTE!A:D,4,0),"0")</f>
        <v>0</v>
      </c>
      <c r="M5" s="140" t="e">
        <f>IF(BASE_CONCILI3[[#This Row],[Fator Conv.]]=0,BASE_CONCILI3[[#This Row],[FÍSICO KG]]-BASE_CONCILI3[[#This Row],[SISTEMA]],BASE_CONCILI3[[#This Row],[30/set]]-BASE_CONCILI3[[#This Row],[SISTEMA]]/BASE_CONCILI3[[#This Row],[Fator Conv.]])</f>
        <v>#VALUE!</v>
      </c>
      <c r="N5" s="139">
        <f>BASE_CONCILI3[[#This Row],[FÍSICO KG]]-BASE_CONCILI3[[#This Row],[SISTEMA]]</f>
        <v>0</v>
      </c>
      <c r="O5" s="47">
        <f>IFERROR(BASE_CONCILI3[[#This Row],[DIFERENÇA ANTERIOR]]-BASE_CONCILI3[[#This Row],[DIFERENÇA KG]],"-")</f>
        <v>0</v>
      </c>
      <c r="P5" s="48" t="e">
        <f>IFERROR(VLOOKUP(BASE_CONCILI3[[#This Row],[CÓD. PRODUTO]],CUSTO!#REF!,4,0),(VLOOKUP(BASE_CONCILI3[[#This Row],[CÓD. 
SAIB]],CUSTO!#REF!,8,0)))</f>
        <v>#REF!</v>
      </c>
      <c r="Q5" s="48">
        <f>IFERROR(SUM(BASE_CONCILI3[[#This Row],[DIFERENÇA KG]]*BASE_CONCILI3[[#This Row],[CUSTO MP (UN)]]),0)</f>
        <v>0</v>
      </c>
      <c r="R5" s="96" t="str">
        <f>IFERROR(BASE_CONCILI3[[#This Row],[FÍSICO KG]]/BASE_CONCILI3[[#This Row],[SISTEMA]],"")</f>
        <v/>
      </c>
      <c r="S5" s="48" t="str">
        <f>IFERROR(BASE_CONCILI3[[#This Row],[DIFERENÇA KG]]*BASE_CONCILI3[[#This Row],[CUSTO MP (UN)]],"-")</f>
        <v>-</v>
      </c>
      <c r="T5" s="150" t="s">
        <v>490</v>
      </c>
    </row>
    <row r="6" spans="1:20" x14ac:dyDescent="0.25">
      <c r="A6" s="72">
        <v>31412</v>
      </c>
      <c r="B6" s="72">
        <v>2701150008</v>
      </c>
      <c r="C6" s="2" t="s">
        <v>153</v>
      </c>
      <c r="D6" s="37" t="s">
        <v>232</v>
      </c>
      <c r="E6" s="132" t="str">
        <f>IFERROR(VLOOKUP(BASE_CONCILI3[[#This Row],[CÓD. PRODUTO]],'BASE PRODUTOS'!A:D,5,0),"")</f>
        <v/>
      </c>
      <c r="F6" s="26">
        <v>99000</v>
      </c>
      <c r="G6" s="7">
        <v>0</v>
      </c>
      <c r="H6" s="7" t="str">
        <f>IFERROR(BASE_CONCILI3[[#This Row],[FÍSICO KG]]*BASE_CONCILI3[[#This Row],[CUSTO MP (UN)]],"0")</f>
        <v>0</v>
      </c>
      <c r="I6" s="7" t="str">
        <f>IFERROR(IF(BASE_CONCILI3[[#This Row],[Fator Conv.]]=0,BASE_CONCILI3[[#This Row],[30/set]],BASE_CONCILI3[[#This Row],[30/set]]*BASE_CONCILI3[[#This Row],[Fator Conv.]]),"0")</f>
        <v>0</v>
      </c>
      <c r="J6" s="136">
        <v>0</v>
      </c>
      <c r="K6" s="30">
        <f>IFERROR(SUM(BASE_CONCILI3[[#This Row],[SISTEMA]]*BASE_CONCILI3[[#This Row],[CUSTO MP (UN)]]),0)</f>
        <v>0</v>
      </c>
      <c r="L6" s="46">
        <f>IFERROR(VLOOKUP(BASE_CONCILI3[[#This Row],[CÓD. PRODUTO]],DIF_ANTE!A:D,4,0),"0")</f>
        <v>0</v>
      </c>
      <c r="M6" s="140" t="e">
        <f>IF(BASE_CONCILI3[[#This Row],[Fator Conv.]]=0,BASE_CONCILI3[[#This Row],[FÍSICO KG]]-BASE_CONCILI3[[#This Row],[SISTEMA]],BASE_CONCILI3[[#This Row],[30/set]]-BASE_CONCILI3[[#This Row],[SISTEMA]]/BASE_CONCILI3[[#This Row],[Fator Conv.]])</f>
        <v>#VALUE!</v>
      </c>
      <c r="N6" s="139">
        <f>BASE_CONCILI3[[#This Row],[FÍSICO KG]]-BASE_CONCILI3[[#This Row],[SISTEMA]]</f>
        <v>0</v>
      </c>
      <c r="O6" s="47">
        <f>IFERROR(BASE_CONCILI3[[#This Row],[DIFERENÇA ANTERIOR]]-BASE_CONCILI3[[#This Row],[DIFERENÇA KG]],"-")</f>
        <v>0</v>
      </c>
      <c r="P6" s="48" t="e">
        <f>IFERROR(VLOOKUP(BASE_CONCILI3[[#This Row],[CÓD. PRODUTO]],CUSTO!#REF!,4,0),(VLOOKUP(BASE_CONCILI3[[#This Row],[CÓD. 
SAIB]],CUSTO!#REF!,8,0)))</f>
        <v>#REF!</v>
      </c>
      <c r="Q6" s="48">
        <f>IFERROR(SUM(BASE_CONCILI3[[#This Row],[DIFERENÇA KG]]*BASE_CONCILI3[[#This Row],[CUSTO MP (UN)]]),0)</f>
        <v>0</v>
      </c>
      <c r="R6" s="96" t="str">
        <f>IFERROR(BASE_CONCILI3[[#This Row],[FÍSICO KG]]/BASE_CONCILI3[[#This Row],[SISTEMA]],"")</f>
        <v/>
      </c>
      <c r="S6" s="48" t="str">
        <f>IFERROR(BASE_CONCILI3[[#This Row],[DIFERENÇA KG]]*BASE_CONCILI3[[#This Row],[CUSTO MP (UN)]],"-")</f>
        <v>-</v>
      </c>
      <c r="T6" s="150" t="s">
        <v>490</v>
      </c>
    </row>
    <row r="7" spans="1:20" x14ac:dyDescent="0.25">
      <c r="A7" s="72">
        <v>32454</v>
      </c>
      <c r="B7" s="72">
        <v>2701150004</v>
      </c>
      <c r="C7" s="2" t="s">
        <v>338</v>
      </c>
      <c r="D7" s="37" t="s">
        <v>232</v>
      </c>
      <c r="E7" s="132" t="str">
        <f>IFERROR(VLOOKUP(BASE_CONCILI3[[#This Row],[CÓD. PRODUTO]],'BASE PRODUTOS'!A:D,5,0),"")</f>
        <v/>
      </c>
      <c r="F7" s="26">
        <v>74571</v>
      </c>
      <c r="G7" s="7"/>
      <c r="H7" s="7" t="str">
        <f>IFERROR(BASE_CONCILI3[[#This Row],[FÍSICO KG]]*BASE_CONCILI3[[#This Row],[CUSTO MP (UN)]],"0")</f>
        <v>0</v>
      </c>
      <c r="I7" s="7" t="str">
        <f>IFERROR(IF(BASE_CONCILI3[[#This Row],[Fator Conv.]]=0,BASE_CONCILI3[[#This Row],[30/set]],BASE_CONCILI3[[#This Row],[30/set]]*BASE_CONCILI3[[#This Row],[Fator Conv.]]),"0")</f>
        <v>0</v>
      </c>
      <c r="J7" s="136">
        <v>0</v>
      </c>
      <c r="K7" s="30">
        <f>IFERROR(SUM(BASE_CONCILI3[[#This Row],[SISTEMA]]*BASE_CONCILI3[[#This Row],[CUSTO MP (UN)]]),0)</f>
        <v>0</v>
      </c>
      <c r="L7" s="46">
        <f>IFERROR(VLOOKUP(BASE_CONCILI3[[#This Row],[CÓD. PRODUTO]],DIF_ANTE!A:D,4,0),"0")</f>
        <v>-19770</v>
      </c>
      <c r="M7" s="140" t="e">
        <f>IF(BASE_CONCILI3[[#This Row],[Fator Conv.]]=0,BASE_CONCILI3[[#This Row],[FÍSICO KG]]-BASE_CONCILI3[[#This Row],[SISTEMA]],BASE_CONCILI3[[#This Row],[30/set]]-BASE_CONCILI3[[#This Row],[SISTEMA]]/BASE_CONCILI3[[#This Row],[Fator Conv.]])</f>
        <v>#VALUE!</v>
      </c>
      <c r="N7" s="139">
        <f>BASE_CONCILI3[[#This Row],[FÍSICO KG]]-BASE_CONCILI3[[#This Row],[SISTEMA]]</f>
        <v>0</v>
      </c>
      <c r="O7" s="47">
        <f>IFERROR(BASE_CONCILI3[[#This Row],[DIFERENÇA ANTERIOR]]-BASE_CONCILI3[[#This Row],[DIFERENÇA KG]],"-")</f>
        <v>-19770</v>
      </c>
      <c r="P7" s="48" t="e">
        <f>IFERROR(VLOOKUP(BASE_CONCILI3[[#This Row],[CÓD. PRODUTO]],CUSTO!#REF!,4,0),(VLOOKUP(BASE_CONCILI3[[#This Row],[CÓD. 
SAIB]],CUSTO!#REF!,8,0)))</f>
        <v>#REF!</v>
      </c>
      <c r="Q7" s="48">
        <f>IFERROR(SUM(BASE_CONCILI3[[#This Row],[DIFERENÇA KG]]*BASE_CONCILI3[[#This Row],[CUSTO MP (UN)]]),0)</f>
        <v>0</v>
      </c>
      <c r="R7" s="96" t="str">
        <f>IFERROR(BASE_CONCILI3[[#This Row],[FÍSICO KG]]/BASE_CONCILI3[[#This Row],[SISTEMA]],"")</f>
        <v/>
      </c>
      <c r="S7" s="48" t="str">
        <f>IFERROR(BASE_CONCILI3[[#This Row],[DIFERENÇA KG]]*BASE_CONCILI3[[#This Row],[CUSTO MP (UN)]],"-")</f>
        <v>-</v>
      </c>
      <c r="T7" s="150" t="s">
        <v>490</v>
      </c>
    </row>
    <row r="8" spans="1:20" x14ac:dyDescent="0.25">
      <c r="A8" s="72">
        <v>30723</v>
      </c>
      <c r="B8" s="72">
        <v>2701150006</v>
      </c>
      <c r="C8" s="2" t="s">
        <v>151</v>
      </c>
      <c r="D8" s="37" t="s">
        <v>232</v>
      </c>
      <c r="E8" s="132" t="str">
        <f>IFERROR(VLOOKUP(BASE_CONCILI3[[#This Row],[CÓD. PRODUTO]],'BASE PRODUTOS'!A:D,5,0),"")</f>
        <v/>
      </c>
      <c r="F8" s="26">
        <v>111373</v>
      </c>
      <c r="G8" s="7">
        <v>315910</v>
      </c>
      <c r="H8" s="7" t="str">
        <f>IFERROR(BASE_CONCILI3[[#This Row],[FÍSICO KG]]*BASE_CONCILI3[[#This Row],[CUSTO MP (UN)]],"0")</f>
        <v>0</v>
      </c>
      <c r="I8" s="7" t="str">
        <f>IFERROR(IF(BASE_CONCILI3[[#This Row],[Fator Conv.]]=0,BASE_CONCILI3[[#This Row],[30/set]],BASE_CONCILI3[[#This Row],[30/set]]*BASE_CONCILI3[[#This Row],[Fator Conv.]]),"0")</f>
        <v>0</v>
      </c>
      <c r="J8" s="136">
        <v>0</v>
      </c>
      <c r="K8" s="30">
        <f>IFERROR(SUM(BASE_CONCILI3[[#This Row],[SISTEMA]]*BASE_CONCILI3[[#This Row],[CUSTO MP (UN)]]),0)</f>
        <v>0</v>
      </c>
      <c r="L8" s="46">
        <f>IFERROR(VLOOKUP(BASE_CONCILI3[[#This Row],[CÓD. PRODUTO]],DIF_ANTE!A:D,4,0),"0")</f>
        <v>132861</v>
      </c>
      <c r="M8" s="140" t="e">
        <f>IF(BASE_CONCILI3[[#This Row],[Fator Conv.]]=0,BASE_CONCILI3[[#This Row],[FÍSICO KG]]-BASE_CONCILI3[[#This Row],[SISTEMA]],BASE_CONCILI3[[#This Row],[30/set]]-BASE_CONCILI3[[#This Row],[SISTEMA]]/BASE_CONCILI3[[#This Row],[Fator Conv.]])</f>
        <v>#VALUE!</v>
      </c>
      <c r="N8" s="139">
        <f>BASE_CONCILI3[[#This Row],[FÍSICO KG]]-BASE_CONCILI3[[#This Row],[SISTEMA]]</f>
        <v>0</v>
      </c>
      <c r="O8" s="47">
        <f>IFERROR(BASE_CONCILI3[[#This Row],[DIFERENÇA ANTERIOR]]-BASE_CONCILI3[[#This Row],[DIFERENÇA KG]],"-")</f>
        <v>132861</v>
      </c>
      <c r="P8" s="48" t="e">
        <f>IFERROR(VLOOKUP(BASE_CONCILI3[[#This Row],[CÓD. PRODUTO]],CUSTO!#REF!,4,0),(VLOOKUP(BASE_CONCILI3[[#This Row],[CÓD. 
SAIB]],CUSTO!#REF!,8,0)))</f>
        <v>#REF!</v>
      </c>
      <c r="Q8" s="48">
        <f>IFERROR(SUM(BASE_CONCILI3[[#This Row],[DIFERENÇA KG]]*BASE_CONCILI3[[#This Row],[CUSTO MP (UN)]]),0)</f>
        <v>0</v>
      </c>
      <c r="R8" s="96" t="str">
        <f>IFERROR(BASE_CONCILI3[[#This Row],[FÍSICO KG]]/BASE_CONCILI3[[#This Row],[SISTEMA]],"")</f>
        <v/>
      </c>
      <c r="S8" s="48" t="str">
        <f>IFERROR(BASE_CONCILI3[[#This Row],[DIFERENÇA KG]]*BASE_CONCILI3[[#This Row],[CUSTO MP (UN)]],"-")</f>
        <v>-</v>
      </c>
      <c r="T8" s="150" t="s">
        <v>3881</v>
      </c>
    </row>
    <row r="9" spans="1:20" x14ac:dyDescent="0.25">
      <c r="A9" s="72">
        <v>30733</v>
      </c>
      <c r="B9" s="72">
        <v>2701150003</v>
      </c>
      <c r="C9" s="2" t="s">
        <v>154</v>
      </c>
      <c r="D9" s="37" t="s">
        <v>232</v>
      </c>
      <c r="E9" s="132" t="str">
        <f>IFERROR(VLOOKUP(BASE_CONCILI3[[#This Row],[CÓD. PRODUTO]],'BASE PRODUTOS'!A:D,5,0),"")</f>
        <v/>
      </c>
      <c r="F9" s="26">
        <v>489410</v>
      </c>
      <c r="G9" s="7"/>
      <c r="H9" s="7" t="str">
        <f>IFERROR(BASE_CONCILI3[[#This Row],[FÍSICO KG]]*BASE_CONCILI3[[#This Row],[CUSTO MP (UN)]],"0")</f>
        <v>0</v>
      </c>
      <c r="I9" s="7" t="str">
        <f>IFERROR(IF(BASE_CONCILI3[[#This Row],[Fator Conv.]]=0,BASE_CONCILI3[[#This Row],[30/set]],BASE_CONCILI3[[#This Row],[30/set]]*BASE_CONCILI3[[#This Row],[Fator Conv.]]),"0")</f>
        <v>0</v>
      </c>
      <c r="J9" s="136">
        <v>0</v>
      </c>
      <c r="K9" s="30">
        <f>IFERROR(SUM(BASE_CONCILI3[[#This Row],[SISTEMA]]*BASE_CONCILI3[[#This Row],[CUSTO MP (UN)]]),0)</f>
        <v>0</v>
      </c>
      <c r="L9" s="46">
        <f>IFERROR(VLOOKUP(BASE_CONCILI3[[#This Row],[CÓD. PRODUTO]],DIF_ANTE!A:D,4,0),"0")</f>
        <v>-35483</v>
      </c>
      <c r="M9" s="140" t="e">
        <f>IF(BASE_CONCILI3[[#This Row],[Fator Conv.]]=0,BASE_CONCILI3[[#This Row],[FÍSICO KG]]-BASE_CONCILI3[[#This Row],[SISTEMA]],BASE_CONCILI3[[#This Row],[30/set]]-BASE_CONCILI3[[#This Row],[SISTEMA]]/BASE_CONCILI3[[#This Row],[Fator Conv.]])</f>
        <v>#VALUE!</v>
      </c>
      <c r="N9" s="139">
        <f>BASE_CONCILI3[[#This Row],[FÍSICO KG]]-BASE_CONCILI3[[#This Row],[SISTEMA]]</f>
        <v>0</v>
      </c>
      <c r="O9" s="47">
        <f>IFERROR(BASE_CONCILI3[[#This Row],[DIFERENÇA ANTERIOR]]-BASE_CONCILI3[[#This Row],[DIFERENÇA KG]],"-")</f>
        <v>-35483</v>
      </c>
      <c r="P9" s="48" t="e">
        <f>IFERROR(VLOOKUP(BASE_CONCILI3[[#This Row],[CÓD. PRODUTO]],CUSTO!#REF!,4,0),(VLOOKUP(BASE_CONCILI3[[#This Row],[CÓD. 
SAIB]],CUSTO!#REF!,8,0)))</f>
        <v>#REF!</v>
      </c>
      <c r="Q9" s="48">
        <f>IFERROR(SUM(BASE_CONCILI3[[#This Row],[DIFERENÇA KG]]*BASE_CONCILI3[[#This Row],[CUSTO MP (UN)]]),0)</f>
        <v>0</v>
      </c>
      <c r="R9" s="96" t="str">
        <f>IFERROR(BASE_CONCILI3[[#This Row],[FÍSICO KG]]/BASE_CONCILI3[[#This Row],[SISTEMA]],"")</f>
        <v/>
      </c>
      <c r="S9" s="48" t="str">
        <f>IFERROR(BASE_CONCILI3[[#This Row],[DIFERENÇA KG]]*BASE_CONCILI3[[#This Row],[CUSTO MP (UN)]],"-")</f>
        <v>-</v>
      </c>
      <c r="T9" s="150" t="s">
        <v>3881</v>
      </c>
    </row>
    <row r="10" spans="1:20" x14ac:dyDescent="0.25">
      <c r="A10" s="72">
        <v>903</v>
      </c>
      <c r="B10" s="176">
        <v>3701010001</v>
      </c>
      <c r="C10" s="2" t="s">
        <v>411</v>
      </c>
      <c r="D10" s="37" t="s">
        <v>232</v>
      </c>
      <c r="E10" s="132" t="str">
        <f>IFERROR(VLOOKUP(BASE_CONCILI3[[#This Row],[CÓD. PRODUTO]],'BASE PRODUTOS'!A:D,5,0),"")</f>
        <v/>
      </c>
      <c r="F10" s="26">
        <v>9600</v>
      </c>
      <c r="G10" s="7">
        <v>25968</v>
      </c>
      <c r="H10" s="7" t="str">
        <f>IFERROR(BASE_CONCILI3[[#This Row],[FÍSICO KG]]*BASE_CONCILI3[[#This Row],[CUSTO MP (UN)]],"0")</f>
        <v>0</v>
      </c>
      <c r="I10" s="7" t="str">
        <f>IFERROR(IF(BASE_CONCILI3[[#This Row],[Fator Conv.]]=0,BASE_CONCILI3[[#This Row],[30/set]],BASE_CONCILI3[[#This Row],[30/set]]*BASE_CONCILI3[[#This Row],[Fator Conv.]]),"0")</f>
        <v>0</v>
      </c>
      <c r="J10" s="136" t="e">
        <f>SUMIF(SISTEMA!#REF!,BASE_CONCILI3[[#This Row],[CÓD. PRODUTO]],SISTEMA!#REF!)</f>
        <v>#REF!</v>
      </c>
      <c r="K10" s="30">
        <f>IFERROR(SUM(BASE_CONCILI3[[#This Row],[SISTEMA]]*BASE_CONCILI3[[#This Row],[CUSTO MP (UN)]]),0)</f>
        <v>0</v>
      </c>
      <c r="L10" s="46">
        <f>IFERROR(VLOOKUP(BASE_CONCILI3[[#This Row],[CÓD. PRODUTO]],DIF_ANTE!A:D,4,0),"0")</f>
        <v>21768</v>
      </c>
      <c r="M10" s="140" t="e">
        <f>IF(BASE_CONCILI3[[#This Row],[Fator Conv.]]=0,BASE_CONCILI3[[#This Row],[FÍSICO KG]]-BASE_CONCILI3[[#This Row],[SISTEMA]],BASE_CONCILI3[[#This Row],[30/set]]-BASE_CONCILI3[[#This Row],[SISTEMA]]/BASE_CONCILI3[[#This Row],[Fator Conv.]])</f>
        <v>#REF!</v>
      </c>
      <c r="N10" s="139" t="e">
        <f>BASE_CONCILI3[[#This Row],[FÍSICO KG]]-BASE_CONCILI3[[#This Row],[SISTEMA]]</f>
        <v>#REF!</v>
      </c>
      <c r="O10" s="47" t="str">
        <f>IFERROR(BASE_CONCILI3[[#This Row],[DIFERENÇA ANTERIOR]]-BASE_CONCILI3[[#This Row],[DIFERENÇA KG]],"-")</f>
        <v>-</v>
      </c>
      <c r="P10" s="48" t="e">
        <f>IFERROR(VLOOKUP(BASE_CONCILI3[[#This Row],[CÓD. PRODUTO]],CUSTO!#REF!,4,0),(VLOOKUP(BASE_CONCILI3[[#This Row],[CÓD. 
SAIB]],CUSTO!#REF!,8,0)))</f>
        <v>#REF!</v>
      </c>
      <c r="Q10" s="48">
        <f>IFERROR(SUM(BASE_CONCILI3[[#This Row],[DIFERENÇA KG]]*BASE_CONCILI3[[#This Row],[CUSTO MP (UN)]]),0)</f>
        <v>0</v>
      </c>
      <c r="R10" s="96" t="str">
        <f>IFERROR(BASE_CONCILI3[[#This Row],[FÍSICO KG]]/BASE_CONCILI3[[#This Row],[SISTEMA]],"")</f>
        <v/>
      </c>
      <c r="S10" s="48" t="str">
        <f>IFERROR(BASE_CONCILI3[[#This Row],[DIFERENÇA KG]]*BASE_CONCILI3[[#This Row],[CUSTO MP (UN)]],"-")</f>
        <v>-</v>
      </c>
      <c r="T10" s="150" t="s">
        <v>3881</v>
      </c>
    </row>
    <row r="11" spans="1:20" x14ac:dyDescent="0.25">
      <c r="A11" s="72">
        <v>32617</v>
      </c>
      <c r="B11" s="72">
        <v>2701150005</v>
      </c>
      <c r="C11" s="2" t="s">
        <v>420</v>
      </c>
      <c r="D11" s="37" t="s">
        <v>232</v>
      </c>
      <c r="E11" s="132" t="str">
        <f>IFERROR(VLOOKUP(BASE_CONCILI3[[#This Row],[CÓD. PRODUTO]],'BASE PRODUTOS'!A:D,5,0),"")</f>
        <v/>
      </c>
      <c r="F11" s="26">
        <v>36608</v>
      </c>
      <c r="G11" s="7"/>
      <c r="H11" s="7" t="str">
        <f>IFERROR(BASE_CONCILI3[[#This Row],[FÍSICO KG]]*BASE_CONCILI3[[#This Row],[CUSTO MP (UN)]],"0")</f>
        <v>0</v>
      </c>
      <c r="I11" s="7" t="str">
        <f>IFERROR(IF(BASE_CONCILI3[[#This Row],[Fator Conv.]]=0,BASE_CONCILI3[[#This Row],[30/set]],BASE_CONCILI3[[#This Row],[30/set]]*BASE_CONCILI3[[#This Row],[Fator Conv.]]),"0")</f>
        <v>0</v>
      </c>
      <c r="J11" s="136">
        <v>0</v>
      </c>
      <c r="K11" s="30">
        <f>IFERROR(SUM(BASE_CONCILI3[[#This Row],[SISTEMA]]*BASE_CONCILI3[[#This Row],[CUSTO MP (UN)]]),0)</f>
        <v>0</v>
      </c>
      <c r="L11" s="46">
        <f>IFERROR(VLOOKUP(BASE_CONCILI3[[#This Row],[CÓD. PRODUTO]],DIF_ANTE!A:D,4,0),"0")</f>
        <v>-5059</v>
      </c>
      <c r="M11" s="140" t="e">
        <f>IF(BASE_CONCILI3[[#This Row],[Fator Conv.]]=0,BASE_CONCILI3[[#This Row],[FÍSICO KG]]-BASE_CONCILI3[[#This Row],[SISTEMA]],BASE_CONCILI3[[#This Row],[30/set]]-BASE_CONCILI3[[#This Row],[SISTEMA]]/BASE_CONCILI3[[#This Row],[Fator Conv.]])</f>
        <v>#VALUE!</v>
      </c>
      <c r="N11" s="139">
        <f>BASE_CONCILI3[[#This Row],[FÍSICO KG]]-BASE_CONCILI3[[#This Row],[SISTEMA]]</f>
        <v>0</v>
      </c>
      <c r="O11" s="47">
        <f>IFERROR(BASE_CONCILI3[[#This Row],[DIFERENÇA ANTERIOR]]-BASE_CONCILI3[[#This Row],[DIFERENÇA KG]],"-")</f>
        <v>-5059</v>
      </c>
      <c r="P11" s="48" t="e">
        <f>IFERROR(VLOOKUP(BASE_CONCILI3[[#This Row],[CÓD. PRODUTO]],CUSTO!#REF!,4,0),(VLOOKUP(BASE_CONCILI3[[#This Row],[CÓD. 
SAIB]],CUSTO!#REF!,8,0)))</f>
        <v>#REF!</v>
      </c>
      <c r="Q11" s="48">
        <f>IFERROR(SUM(BASE_CONCILI3[[#This Row],[DIFERENÇA KG]]*BASE_CONCILI3[[#This Row],[CUSTO MP (UN)]]),0)</f>
        <v>0</v>
      </c>
      <c r="R11" s="96" t="str">
        <f>IFERROR(BASE_CONCILI3[[#This Row],[FÍSICO KG]]/BASE_CONCILI3[[#This Row],[SISTEMA]],"")</f>
        <v/>
      </c>
      <c r="S11" s="48" t="str">
        <f>IFERROR(BASE_CONCILI3[[#This Row],[DIFERENÇA KG]]*BASE_CONCILI3[[#This Row],[CUSTO MP (UN)]],"-")</f>
        <v>-</v>
      </c>
      <c r="T11" s="150" t="s">
        <v>3881</v>
      </c>
    </row>
    <row r="12" spans="1:20" x14ac:dyDescent="0.25">
      <c r="A12" s="72">
        <v>1185</v>
      </c>
      <c r="B12" s="72">
        <v>3101150004</v>
      </c>
      <c r="C12" s="2" t="s">
        <v>417</v>
      </c>
      <c r="D12" s="37" t="s">
        <v>232</v>
      </c>
      <c r="E12" s="132" t="str">
        <f>IFERROR(VLOOKUP(BASE_CONCILI3[[#This Row],[CÓD. PRODUTO]],'BASE PRODUTOS'!A:D,5,0),"")</f>
        <v/>
      </c>
      <c r="F12" s="26">
        <v>54426</v>
      </c>
      <c r="G12" s="7">
        <v>67536</v>
      </c>
      <c r="H12" s="7" t="str">
        <f>IFERROR(BASE_CONCILI3[[#This Row],[FÍSICO KG]]*BASE_CONCILI3[[#This Row],[CUSTO MP (UN)]],"0")</f>
        <v>0</v>
      </c>
      <c r="I12" s="7" t="str">
        <f>IFERROR(IF(BASE_CONCILI3[[#This Row],[Fator Conv.]]=0,BASE_CONCILI3[[#This Row],[30/set]],BASE_CONCILI3[[#This Row],[30/set]]*BASE_CONCILI3[[#This Row],[Fator Conv.]]),"0")</f>
        <v>0</v>
      </c>
      <c r="J12" s="136" t="e">
        <f>SUMIF(SISTEMA!#REF!,BASE_CONCILI3[[#This Row],[CÓD. PRODUTO]],SISTEMA!#REF!)</f>
        <v>#REF!</v>
      </c>
      <c r="K12" s="30">
        <f>IFERROR(SUM(BASE_CONCILI3[[#This Row],[SISTEMA]]*BASE_CONCILI3[[#This Row],[CUSTO MP (UN)]]),0)</f>
        <v>0</v>
      </c>
      <c r="L12" s="46">
        <f>IFERROR(VLOOKUP(BASE_CONCILI3[[#This Row],[CÓD. PRODUTO]],DIF_ANTE!A:D,4,0),"0")</f>
        <v>34944</v>
      </c>
      <c r="M12" s="140" t="e">
        <f>IF(BASE_CONCILI3[[#This Row],[Fator Conv.]]=0,BASE_CONCILI3[[#This Row],[FÍSICO KG]]-BASE_CONCILI3[[#This Row],[SISTEMA]],BASE_CONCILI3[[#This Row],[30/set]]-BASE_CONCILI3[[#This Row],[SISTEMA]]/BASE_CONCILI3[[#This Row],[Fator Conv.]])</f>
        <v>#REF!</v>
      </c>
      <c r="N12" s="139" t="e">
        <f>BASE_CONCILI3[[#This Row],[FÍSICO KG]]-BASE_CONCILI3[[#This Row],[SISTEMA]]</f>
        <v>#REF!</v>
      </c>
      <c r="O12" s="47" t="str">
        <f>IFERROR(BASE_CONCILI3[[#This Row],[DIFERENÇA ANTERIOR]]-BASE_CONCILI3[[#This Row],[DIFERENÇA KG]],"-")</f>
        <v>-</v>
      </c>
      <c r="P12" s="48" t="e">
        <f>IFERROR(VLOOKUP(BASE_CONCILI3[[#This Row],[CÓD. PRODUTO]],CUSTO!#REF!,4,0),(VLOOKUP(BASE_CONCILI3[[#This Row],[CÓD. 
SAIB]],CUSTO!#REF!,8,0)))</f>
        <v>#REF!</v>
      </c>
      <c r="Q12" s="48">
        <f>IFERROR(SUM(BASE_CONCILI3[[#This Row],[DIFERENÇA KG]]*BASE_CONCILI3[[#This Row],[CUSTO MP (UN)]]),0)</f>
        <v>0</v>
      </c>
      <c r="R12" s="96" t="str">
        <f>IFERROR(BASE_CONCILI3[[#This Row],[FÍSICO KG]]/BASE_CONCILI3[[#This Row],[SISTEMA]],"")</f>
        <v/>
      </c>
      <c r="S12" s="48" t="str">
        <f>IFERROR(BASE_CONCILI3[[#This Row],[DIFERENÇA KG]]*BASE_CONCILI3[[#This Row],[CUSTO MP (UN)]],"-")</f>
        <v>-</v>
      </c>
      <c r="T12" s="150" t="s">
        <v>3881</v>
      </c>
    </row>
    <row r="13" spans="1:20" x14ac:dyDescent="0.25">
      <c r="A13" s="72">
        <v>32199</v>
      </c>
      <c r="B13" s="72">
        <v>2701150001</v>
      </c>
      <c r="C13" s="2" t="s">
        <v>332</v>
      </c>
      <c r="D13" s="37" t="s">
        <v>232</v>
      </c>
      <c r="E13" s="132" t="str">
        <f>IFERROR(VLOOKUP(BASE_CONCILI3[[#This Row],[CÓD. PRODUTO]],'BASE PRODUTOS'!A:D,5,0),"")</f>
        <v/>
      </c>
      <c r="F13" s="26">
        <v>130064</v>
      </c>
      <c r="G13" s="7"/>
      <c r="H13" s="7" t="str">
        <f>IFERROR(BASE_CONCILI3[[#This Row],[FÍSICO KG]]*BASE_CONCILI3[[#This Row],[CUSTO MP (UN)]],"0")</f>
        <v>0</v>
      </c>
      <c r="I13" s="7" t="str">
        <f>IFERROR(IF(BASE_CONCILI3[[#This Row],[Fator Conv.]]=0,BASE_CONCILI3[[#This Row],[30/set]],BASE_CONCILI3[[#This Row],[30/set]]*BASE_CONCILI3[[#This Row],[Fator Conv.]]),"0")</f>
        <v>0</v>
      </c>
      <c r="J13" s="136">
        <v>0</v>
      </c>
      <c r="K13" s="30">
        <f>IFERROR(SUM(BASE_CONCILI3[[#This Row],[SISTEMA]]*BASE_CONCILI3[[#This Row],[CUSTO MP (UN)]]),0)</f>
        <v>0</v>
      </c>
      <c r="L13" s="46">
        <f>IFERROR(VLOOKUP(BASE_CONCILI3[[#This Row],[CÓD. PRODUTO]],DIF_ANTE!A:D,4,0),"0")</f>
        <v>-57426</v>
      </c>
      <c r="M13" s="140" t="e">
        <f>IF(BASE_CONCILI3[[#This Row],[Fator Conv.]]=0,BASE_CONCILI3[[#This Row],[FÍSICO KG]]-BASE_CONCILI3[[#This Row],[SISTEMA]],BASE_CONCILI3[[#This Row],[30/set]]-BASE_CONCILI3[[#This Row],[SISTEMA]]/BASE_CONCILI3[[#This Row],[Fator Conv.]])</f>
        <v>#VALUE!</v>
      </c>
      <c r="N13" s="139">
        <f>BASE_CONCILI3[[#This Row],[FÍSICO KG]]-BASE_CONCILI3[[#This Row],[SISTEMA]]</f>
        <v>0</v>
      </c>
      <c r="O13" s="47">
        <f>IFERROR(BASE_CONCILI3[[#This Row],[DIFERENÇA ANTERIOR]]-BASE_CONCILI3[[#This Row],[DIFERENÇA KG]],"-")</f>
        <v>-57426</v>
      </c>
      <c r="P13" s="48" t="e">
        <f>IFERROR(VLOOKUP(BASE_CONCILI3[[#This Row],[CÓD. PRODUTO]],CUSTO!#REF!,4,0),(VLOOKUP(BASE_CONCILI3[[#This Row],[CÓD. 
SAIB]],CUSTO!#REF!,8,0)))</f>
        <v>#REF!</v>
      </c>
      <c r="Q13" s="48">
        <f>IFERROR(SUM(BASE_CONCILI3[[#This Row],[DIFERENÇA KG]]*BASE_CONCILI3[[#This Row],[CUSTO MP (UN)]]),0)</f>
        <v>0</v>
      </c>
      <c r="R13" s="96" t="str">
        <f>IFERROR(BASE_CONCILI3[[#This Row],[FÍSICO KG]]/BASE_CONCILI3[[#This Row],[SISTEMA]],"")</f>
        <v/>
      </c>
      <c r="S13" s="48" t="str">
        <f>IFERROR(BASE_CONCILI3[[#This Row],[DIFERENÇA KG]]*BASE_CONCILI3[[#This Row],[CUSTO MP (UN)]],"-")</f>
        <v>-</v>
      </c>
      <c r="T13" s="150" t="s">
        <v>3881</v>
      </c>
    </row>
  </sheetData>
  <conditionalFormatting sqref="A1:A1048576">
    <cfRule type="duplicateValues" dxfId="23" priority="14"/>
  </conditionalFormatting>
  <conditionalFormatting sqref="A10:B10">
    <cfRule type="duplicateValues" dxfId="22" priority="12"/>
  </conditionalFormatting>
  <conditionalFormatting sqref="B1:B1048576">
    <cfRule type="duplicateValues" dxfId="21" priority="13"/>
  </conditionalFormatting>
  <conditionalFormatting sqref="B12">
    <cfRule type="duplicateValues" dxfId="20" priority="11"/>
  </conditionalFormatting>
  <conditionalFormatting sqref="B13">
    <cfRule type="duplicateValues" dxfId="19" priority="405"/>
  </conditionalFormatting>
  <pageMargins left="0.7" right="0.7" top="0.75" bottom="0.75" header="0.3" footer="0.3"/>
  <pageSetup paperSize="9" orientation="landscape" r:id="rId1"/>
  <ignoredErrors>
    <ignoredError sqref="J5:J12 J13" calculatedColumn="1"/>
  </ignoredErrors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7"/>
  <dimension ref="A1:C540"/>
  <sheetViews>
    <sheetView zoomScale="85" zoomScaleNormal="85" workbookViewId="0">
      <pane ySplit="1" topLeftCell="A2" activePane="bottomLeft" state="frozen"/>
      <selection pane="bottomLeft" activeCell="G8" sqref="G8"/>
    </sheetView>
  </sheetViews>
  <sheetFormatPr defaultRowHeight="15" x14ac:dyDescent="0.25"/>
  <cols>
    <col min="1" max="1" width="11.28515625" bestFit="1" customWidth="1"/>
    <col min="2" max="2" width="64.5703125" bestFit="1" customWidth="1"/>
    <col min="3" max="3" width="12.85546875" bestFit="1" customWidth="1"/>
  </cols>
  <sheetData>
    <row r="1" spans="1:3" x14ac:dyDescent="0.25">
      <c r="A1" t="s">
        <v>3202</v>
      </c>
      <c r="B1" t="s">
        <v>3203</v>
      </c>
      <c r="C1" t="s">
        <v>13739</v>
      </c>
    </row>
    <row r="2" spans="1:3" x14ac:dyDescent="0.25">
      <c r="A2">
        <v>2701030004</v>
      </c>
      <c r="B2" t="s">
        <v>715</v>
      </c>
      <c r="C2">
        <v>4.5125833333333323E-2</v>
      </c>
    </row>
    <row r="3" spans="1:3" x14ac:dyDescent="0.25">
      <c r="A3">
        <v>2701030016</v>
      </c>
      <c r="B3" t="s">
        <v>723</v>
      </c>
      <c r="C3">
        <v>0.37134909980798692</v>
      </c>
    </row>
    <row r="4" spans="1:3" x14ac:dyDescent="0.25">
      <c r="A4">
        <v>2701210004</v>
      </c>
      <c r="B4" t="s">
        <v>849</v>
      </c>
      <c r="C4">
        <v>63.249666666666663</v>
      </c>
    </row>
    <row r="5" spans="1:3" x14ac:dyDescent="0.25">
      <c r="A5">
        <v>2701050025</v>
      </c>
      <c r="B5" t="s">
        <v>769</v>
      </c>
      <c r="C5">
        <v>30.662703784023481</v>
      </c>
    </row>
    <row r="6" spans="1:3" x14ac:dyDescent="0.25">
      <c r="A6">
        <v>2701100001</v>
      </c>
      <c r="B6" t="s">
        <v>786</v>
      </c>
      <c r="C6">
        <v>13.871766666666669</v>
      </c>
    </row>
    <row r="7" spans="1:3" x14ac:dyDescent="0.25">
      <c r="A7">
        <v>2701010009</v>
      </c>
      <c r="B7" t="s">
        <v>4240</v>
      </c>
      <c r="C7">
        <v>3.840078543374454E-2</v>
      </c>
    </row>
    <row r="8" spans="1:3" x14ac:dyDescent="0.25">
      <c r="A8">
        <v>2701240002</v>
      </c>
      <c r="B8" t="s">
        <v>860</v>
      </c>
      <c r="C8">
        <v>1.2202230769230769</v>
      </c>
    </row>
    <row r="9" spans="1:3" x14ac:dyDescent="0.25">
      <c r="A9">
        <v>2701050004</v>
      </c>
      <c r="B9" t="s">
        <v>751</v>
      </c>
      <c r="C9">
        <v>103.63169333333333</v>
      </c>
    </row>
    <row r="10" spans="1:3" x14ac:dyDescent="0.25">
      <c r="A10">
        <v>2701090001</v>
      </c>
      <c r="B10" t="s">
        <v>387</v>
      </c>
      <c r="C10">
        <v>14.866400000000001</v>
      </c>
    </row>
    <row r="11" spans="1:3" x14ac:dyDescent="0.25">
      <c r="A11">
        <v>2901090006</v>
      </c>
      <c r="B11" t="s">
        <v>1914</v>
      </c>
      <c r="C11">
        <v>0</v>
      </c>
    </row>
    <row r="12" spans="1:3" x14ac:dyDescent="0.25">
      <c r="A12">
        <v>2901080001</v>
      </c>
      <c r="B12" t="s">
        <v>1910</v>
      </c>
      <c r="C12">
        <v>0</v>
      </c>
    </row>
    <row r="13" spans="1:3" x14ac:dyDescent="0.25">
      <c r="A13" t="s">
        <v>13340</v>
      </c>
      <c r="B13" t="s">
        <v>13340</v>
      </c>
      <c r="C13">
        <v>3.7268749689440996</v>
      </c>
    </row>
    <row r="14" spans="1:3" x14ac:dyDescent="0.25">
      <c r="A14">
        <v>2701020073</v>
      </c>
      <c r="B14" t="s">
        <v>13341</v>
      </c>
      <c r="C14">
        <v>0.44743232266865085</v>
      </c>
    </row>
    <row r="15" spans="1:3" x14ac:dyDescent="0.25">
      <c r="A15">
        <v>2701210005</v>
      </c>
      <c r="B15" t="s">
        <v>850</v>
      </c>
      <c r="C15">
        <v>210.00800000000004</v>
      </c>
    </row>
    <row r="16" spans="1:3" x14ac:dyDescent="0.25">
      <c r="A16">
        <v>2701050009</v>
      </c>
      <c r="B16" t="s">
        <v>756</v>
      </c>
      <c r="C16">
        <v>49.614812834224594</v>
      </c>
    </row>
    <row r="17" spans="1:3" x14ac:dyDescent="0.25">
      <c r="A17">
        <v>2901050006</v>
      </c>
      <c r="B17" t="s">
        <v>1897</v>
      </c>
      <c r="C17">
        <v>0</v>
      </c>
    </row>
    <row r="18" spans="1:3" x14ac:dyDescent="0.25">
      <c r="A18">
        <v>2701050010</v>
      </c>
      <c r="B18" t="s">
        <v>757</v>
      </c>
      <c r="C18">
        <v>60.070666666666675</v>
      </c>
    </row>
    <row r="19" spans="1:3" x14ac:dyDescent="0.25">
      <c r="A19" t="s">
        <v>13340</v>
      </c>
      <c r="B19" t="s">
        <v>13340</v>
      </c>
      <c r="C19">
        <v>25.042395833333341</v>
      </c>
    </row>
    <row r="20" spans="1:3" x14ac:dyDescent="0.25">
      <c r="A20" t="s">
        <v>13340</v>
      </c>
      <c r="B20" t="s">
        <v>13340</v>
      </c>
      <c r="C20">
        <v>44.055200000000006</v>
      </c>
    </row>
    <row r="21" spans="1:3" x14ac:dyDescent="0.25">
      <c r="A21">
        <v>2701160015</v>
      </c>
      <c r="B21" t="s">
        <v>4270</v>
      </c>
      <c r="C21">
        <v>0.2109936090225564</v>
      </c>
    </row>
    <row r="22" spans="1:3" x14ac:dyDescent="0.25">
      <c r="A22">
        <v>2701020074</v>
      </c>
      <c r="B22" t="s">
        <v>7330</v>
      </c>
      <c r="C22">
        <v>0.21659797583993534</v>
      </c>
    </row>
    <row r="23" spans="1:3" x14ac:dyDescent="0.25">
      <c r="A23">
        <v>2701050015</v>
      </c>
      <c r="B23" t="s">
        <v>761</v>
      </c>
      <c r="C23">
        <v>47.711399999999998</v>
      </c>
    </row>
    <row r="24" spans="1:3" x14ac:dyDescent="0.25">
      <c r="A24">
        <v>2701050034</v>
      </c>
      <c r="B24" t="s">
        <v>6517</v>
      </c>
      <c r="C24">
        <v>56.69380000000001</v>
      </c>
    </row>
    <row r="25" spans="1:3" x14ac:dyDescent="0.25">
      <c r="A25">
        <v>2701130011</v>
      </c>
      <c r="B25" t="s">
        <v>6476</v>
      </c>
      <c r="C25">
        <v>39.004971751412427</v>
      </c>
    </row>
    <row r="26" spans="1:3" x14ac:dyDescent="0.25">
      <c r="A26">
        <v>2701180001</v>
      </c>
      <c r="B26" t="s">
        <v>4148</v>
      </c>
      <c r="C26">
        <v>0.12210594000000001</v>
      </c>
    </row>
    <row r="27" spans="1:3" x14ac:dyDescent="0.25">
      <c r="A27">
        <v>2901050004</v>
      </c>
      <c r="B27" t="s">
        <v>875</v>
      </c>
      <c r="C27">
        <v>0</v>
      </c>
    </row>
    <row r="28" spans="1:3" x14ac:dyDescent="0.25">
      <c r="A28">
        <v>2701050011</v>
      </c>
      <c r="B28" t="s">
        <v>758</v>
      </c>
      <c r="C28">
        <v>40.510833333333331</v>
      </c>
    </row>
    <row r="29" spans="1:3" x14ac:dyDescent="0.25">
      <c r="A29">
        <v>2701050013</v>
      </c>
      <c r="B29" t="s">
        <v>760</v>
      </c>
      <c r="C29">
        <v>40.878705882352946</v>
      </c>
    </row>
    <row r="30" spans="1:3" x14ac:dyDescent="0.25">
      <c r="A30" t="s">
        <v>13340</v>
      </c>
      <c r="B30" t="s">
        <v>13340</v>
      </c>
      <c r="C30">
        <v>44.055200000000006</v>
      </c>
    </row>
    <row r="31" spans="1:3" x14ac:dyDescent="0.25">
      <c r="A31">
        <v>2701040004</v>
      </c>
      <c r="B31" t="s">
        <v>1740</v>
      </c>
      <c r="C31">
        <v>10.142217745742972</v>
      </c>
    </row>
    <row r="32" spans="1:3" x14ac:dyDescent="0.25">
      <c r="A32">
        <v>2901050003</v>
      </c>
      <c r="B32" t="s">
        <v>1895</v>
      </c>
      <c r="C32">
        <v>0</v>
      </c>
    </row>
    <row r="33" spans="1:3" x14ac:dyDescent="0.25">
      <c r="A33">
        <v>2701050005</v>
      </c>
      <c r="B33" t="s">
        <v>752</v>
      </c>
      <c r="C33">
        <v>45.476671428571429</v>
      </c>
    </row>
    <row r="34" spans="1:3" x14ac:dyDescent="0.25">
      <c r="A34">
        <v>2701050006</v>
      </c>
      <c r="B34" t="s">
        <v>753</v>
      </c>
      <c r="C34">
        <v>45.981937500000001</v>
      </c>
    </row>
    <row r="35" spans="1:3" x14ac:dyDescent="0.25">
      <c r="A35" t="s">
        <v>13340</v>
      </c>
      <c r="B35" t="s">
        <v>13340</v>
      </c>
      <c r="C35">
        <v>0</v>
      </c>
    </row>
    <row r="36" spans="1:3" x14ac:dyDescent="0.25">
      <c r="A36">
        <v>2901050008</v>
      </c>
      <c r="B36" t="s">
        <v>1899</v>
      </c>
      <c r="C36">
        <v>0</v>
      </c>
    </row>
    <row r="37" spans="1:3" x14ac:dyDescent="0.25">
      <c r="A37">
        <v>2701010112</v>
      </c>
      <c r="B37" t="s">
        <v>7139</v>
      </c>
      <c r="C37">
        <v>3.3758983450278147E-2</v>
      </c>
    </row>
    <row r="38" spans="1:3" x14ac:dyDescent="0.25">
      <c r="A38">
        <v>2701010110</v>
      </c>
      <c r="B38" t="s">
        <v>7139</v>
      </c>
      <c r="C38">
        <v>3.3759006006376609E-2</v>
      </c>
    </row>
    <row r="39" spans="1:3" x14ac:dyDescent="0.25">
      <c r="A39">
        <v>2701040028</v>
      </c>
      <c r="B39" t="s">
        <v>7142</v>
      </c>
      <c r="C39">
        <v>10.142217090069286</v>
      </c>
    </row>
    <row r="40" spans="1:3" x14ac:dyDescent="0.25">
      <c r="A40">
        <v>2701020072</v>
      </c>
      <c r="B40" t="s">
        <v>13342</v>
      </c>
      <c r="C40">
        <v>0.44743241567460329</v>
      </c>
    </row>
    <row r="41" spans="1:3" x14ac:dyDescent="0.25">
      <c r="A41" t="s">
        <v>13340</v>
      </c>
      <c r="B41" t="s">
        <v>13340</v>
      </c>
      <c r="C41">
        <v>137.0967</v>
      </c>
    </row>
    <row r="42" spans="1:3" x14ac:dyDescent="0.25">
      <c r="A42">
        <v>2901050010</v>
      </c>
      <c r="B42" t="s">
        <v>1901</v>
      </c>
      <c r="C42">
        <v>0</v>
      </c>
    </row>
    <row r="43" spans="1:3" x14ac:dyDescent="0.25">
      <c r="A43">
        <v>2701020024</v>
      </c>
      <c r="B43" t="s">
        <v>704</v>
      </c>
      <c r="C43">
        <v>0.3573487025426681</v>
      </c>
    </row>
    <row r="44" spans="1:3" x14ac:dyDescent="0.25">
      <c r="A44" t="s">
        <v>13340</v>
      </c>
      <c r="B44" t="s">
        <v>13340</v>
      </c>
      <c r="C44">
        <v>98.26</v>
      </c>
    </row>
    <row r="45" spans="1:3" x14ac:dyDescent="0.25">
      <c r="A45">
        <v>2901050012</v>
      </c>
      <c r="B45" t="s">
        <v>1903</v>
      </c>
      <c r="C45">
        <v>0</v>
      </c>
    </row>
    <row r="46" spans="1:3" x14ac:dyDescent="0.25">
      <c r="A46">
        <v>2901050013</v>
      </c>
      <c r="B46" t="s">
        <v>876</v>
      </c>
      <c r="C46">
        <v>0</v>
      </c>
    </row>
    <row r="47" spans="1:3" x14ac:dyDescent="0.25">
      <c r="A47">
        <v>2901050015</v>
      </c>
      <c r="B47" t="s">
        <v>877</v>
      </c>
      <c r="C47">
        <v>0</v>
      </c>
    </row>
    <row r="48" spans="1:3" x14ac:dyDescent="0.25">
      <c r="A48" t="s">
        <v>13340</v>
      </c>
      <c r="B48" t="s">
        <v>13340</v>
      </c>
      <c r="C48">
        <v>63.943100000000001</v>
      </c>
    </row>
    <row r="49" spans="1:3" x14ac:dyDescent="0.25">
      <c r="A49">
        <v>2901050011</v>
      </c>
      <c r="B49" t="s">
        <v>1902</v>
      </c>
      <c r="C49">
        <v>0</v>
      </c>
    </row>
    <row r="50" spans="1:3" x14ac:dyDescent="0.25">
      <c r="A50">
        <v>2701050001</v>
      </c>
      <c r="B50" t="s">
        <v>747</v>
      </c>
      <c r="C50">
        <v>144.09647188533626</v>
      </c>
    </row>
    <row r="51" spans="1:3" x14ac:dyDescent="0.25">
      <c r="A51" t="s">
        <v>13340</v>
      </c>
      <c r="B51" t="s">
        <v>13340</v>
      </c>
      <c r="C51">
        <v>20.939950062421975</v>
      </c>
    </row>
    <row r="52" spans="1:3" x14ac:dyDescent="0.25">
      <c r="A52">
        <v>2901010004</v>
      </c>
      <c r="B52" t="s">
        <v>13343</v>
      </c>
      <c r="C52">
        <v>0</v>
      </c>
    </row>
    <row r="53" spans="1:3" x14ac:dyDescent="0.25">
      <c r="A53">
        <v>2901030004</v>
      </c>
      <c r="B53" t="s">
        <v>6384</v>
      </c>
      <c r="C53">
        <v>0</v>
      </c>
    </row>
    <row r="54" spans="1:3" x14ac:dyDescent="0.25">
      <c r="A54">
        <v>2901270010</v>
      </c>
      <c r="B54" t="s">
        <v>6385</v>
      </c>
      <c r="C54">
        <v>0</v>
      </c>
    </row>
    <row r="55" spans="1:3" x14ac:dyDescent="0.25">
      <c r="A55">
        <v>2901070002</v>
      </c>
      <c r="B55" t="s">
        <v>1908</v>
      </c>
      <c r="C55">
        <v>0</v>
      </c>
    </row>
    <row r="56" spans="1:3" x14ac:dyDescent="0.25">
      <c r="A56">
        <v>2901070001</v>
      </c>
      <c r="B56" t="s">
        <v>879</v>
      </c>
      <c r="C56">
        <v>0</v>
      </c>
    </row>
    <row r="57" spans="1:3" x14ac:dyDescent="0.25">
      <c r="A57">
        <v>2901090001</v>
      </c>
      <c r="B57" t="s">
        <v>1911</v>
      </c>
      <c r="C57">
        <v>0</v>
      </c>
    </row>
    <row r="58" spans="1:3" x14ac:dyDescent="0.25">
      <c r="A58">
        <v>2901090002</v>
      </c>
      <c r="B58" t="s">
        <v>881</v>
      </c>
      <c r="C58">
        <v>0</v>
      </c>
    </row>
    <row r="59" spans="1:3" x14ac:dyDescent="0.25">
      <c r="A59">
        <v>2901090003</v>
      </c>
      <c r="B59" t="s">
        <v>1912</v>
      </c>
      <c r="C59">
        <v>0</v>
      </c>
    </row>
    <row r="60" spans="1:3" x14ac:dyDescent="0.25">
      <c r="A60">
        <v>2901050005</v>
      </c>
      <c r="B60" t="s">
        <v>1896</v>
      </c>
      <c r="C60">
        <v>0</v>
      </c>
    </row>
    <row r="61" spans="1:3" x14ac:dyDescent="0.25">
      <c r="A61">
        <v>2901050009</v>
      </c>
      <c r="B61" t="s">
        <v>1900</v>
      </c>
      <c r="C61">
        <v>0</v>
      </c>
    </row>
    <row r="62" spans="1:3" x14ac:dyDescent="0.25">
      <c r="A62">
        <v>2901050014</v>
      </c>
      <c r="B62" t="s">
        <v>1904</v>
      </c>
      <c r="C62">
        <v>0</v>
      </c>
    </row>
    <row r="63" spans="1:3" x14ac:dyDescent="0.25">
      <c r="A63">
        <v>2901050002</v>
      </c>
      <c r="B63" t="s">
        <v>1894</v>
      </c>
      <c r="C63">
        <v>0</v>
      </c>
    </row>
    <row r="64" spans="1:3" x14ac:dyDescent="0.25">
      <c r="A64">
        <v>2901100001</v>
      </c>
      <c r="B64" t="s">
        <v>883</v>
      </c>
      <c r="C64">
        <v>0</v>
      </c>
    </row>
    <row r="65" spans="1:3" x14ac:dyDescent="0.25">
      <c r="A65">
        <v>2901090004</v>
      </c>
      <c r="B65" t="s">
        <v>882</v>
      </c>
      <c r="C65">
        <v>0</v>
      </c>
    </row>
    <row r="66" spans="1:3" x14ac:dyDescent="0.25">
      <c r="A66">
        <v>2901240001</v>
      </c>
      <c r="B66" t="s">
        <v>892</v>
      </c>
      <c r="C66">
        <v>0</v>
      </c>
    </row>
    <row r="67" spans="1:3" x14ac:dyDescent="0.25">
      <c r="A67">
        <v>2901090005</v>
      </c>
      <c r="B67" t="s">
        <v>1913</v>
      </c>
      <c r="C67">
        <v>0</v>
      </c>
    </row>
    <row r="68" spans="1:3" x14ac:dyDescent="0.25">
      <c r="A68">
        <v>2901060003</v>
      </c>
      <c r="B68" t="s">
        <v>1907</v>
      </c>
      <c r="C68">
        <v>0</v>
      </c>
    </row>
    <row r="69" spans="1:3" x14ac:dyDescent="0.25">
      <c r="A69">
        <v>2901060001</v>
      </c>
      <c r="B69" t="s">
        <v>1905</v>
      </c>
      <c r="C69">
        <v>0</v>
      </c>
    </row>
    <row r="70" spans="1:3" x14ac:dyDescent="0.25">
      <c r="A70">
        <v>2901130003</v>
      </c>
      <c r="B70" t="s">
        <v>1919</v>
      </c>
      <c r="C70">
        <v>0</v>
      </c>
    </row>
    <row r="71" spans="1:3" x14ac:dyDescent="0.25">
      <c r="A71">
        <v>2901130001</v>
      </c>
      <c r="B71" t="s">
        <v>1917</v>
      </c>
      <c r="C71">
        <v>0</v>
      </c>
    </row>
    <row r="72" spans="1:3" x14ac:dyDescent="0.25">
      <c r="A72">
        <v>2901040002</v>
      </c>
      <c r="B72" t="s">
        <v>871</v>
      </c>
      <c r="C72">
        <v>0</v>
      </c>
    </row>
    <row r="73" spans="1:3" x14ac:dyDescent="0.25">
      <c r="A73" t="s">
        <v>13340</v>
      </c>
      <c r="B73" t="s">
        <v>13340</v>
      </c>
      <c r="C73">
        <v>0</v>
      </c>
    </row>
    <row r="74" spans="1:3" x14ac:dyDescent="0.25">
      <c r="A74">
        <v>2901040003</v>
      </c>
      <c r="B74" t="s">
        <v>872</v>
      </c>
      <c r="C74">
        <v>0</v>
      </c>
    </row>
    <row r="75" spans="1:3" x14ac:dyDescent="0.25">
      <c r="A75">
        <v>2901070003</v>
      </c>
      <c r="B75" t="s">
        <v>1909</v>
      </c>
      <c r="C75">
        <v>0</v>
      </c>
    </row>
    <row r="76" spans="1:3" x14ac:dyDescent="0.25">
      <c r="A76">
        <v>2901250001</v>
      </c>
      <c r="B76" t="s">
        <v>894</v>
      </c>
      <c r="C76">
        <v>0</v>
      </c>
    </row>
    <row r="77" spans="1:3" x14ac:dyDescent="0.25">
      <c r="A77">
        <v>2901100002</v>
      </c>
      <c r="B77" t="s">
        <v>1915</v>
      </c>
      <c r="C77">
        <v>0</v>
      </c>
    </row>
    <row r="78" spans="1:3" x14ac:dyDescent="0.25">
      <c r="A78">
        <v>2901130005</v>
      </c>
      <c r="B78" t="s">
        <v>1921</v>
      </c>
      <c r="C78">
        <v>0</v>
      </c>
    </row>
    <row r="79" spans="1:3" x14ac:dyDescent="0.25">
      <c r="A79">
        <v>2901070004</v>
      </c>
      <c r="B79" t="s">
        <v>880</v>
      </c>
      <c r="C79">
        <v>0</v>
      </c>
    </row>
    <row r="80" spans="1:3" x14ac:dyDescent="0.25">
      <c r="A80">
        <v>2901030002</v>
      </c>
      <c r="B80" t="s">
        <v>1891</v>
      </c>
      <c r="C80">
        <v>0</v>
      </c>
    </row>
    <row r="81" spans="1:3" x14ac:dyDescent="0.25">
      <c r="A81">
        <v>2901170002</v>
      </c>
      <c r="B81" t="s">
        <v>889</v>
      </c>
      <c r="C81">
        <v>0</v>
      </c>
    </row>
    <row r="82" spans="1:3" x14ac:dyDescent="0.25">
      <c r="A82">
        <v>2901120001</v>
      </c>
      <c r="B82" t="s">
        <v>1916</v>
      </c>
      <c r="C82">
        <v>0</v>
      </c>
    </row>
    <row r="83" spans="1:3" x14ac:dyDescent="0.25">
      <c r="A83">
        <v>2701020025</v>
      </c>
      <c r="B83" t="s">
        <v>705</v>
      </c>
      <c r="C83">
        <v>0.35734876376915714</v>
      </c>
    </row>
    <row r="84" spans="1:3" x14ac:dyDescent="0.25">
      <c r="A84">
        <v>2901050016</v>
      </c>
      <c r="B84" t="s">
        <v>878</v>
      </c>
      <c r="C84">
        <v>28.73</v>
      </c>
    </row>
    <row r="85" spans="1:3" x14ac:dyDescent="0.25">
      <c r="A85" t="s">
        <v>13340</v>
      </c>
      <c r="B85" t="s">
        <v>13340</v>
      </c>
      <c r="C85">
        <v>10.5497</v>
      </c>
    </row>
    <row r="86" spans="1:3" x14ac:dyDescent="0.25">
      <c r="A86" t="s">
        <v>13340</v>
      </c>
      <c r="B86" t="s">
        <v>13340</v>
      </c>
      <c r="C86">
        <v>7.2048658390068097</v>
      </c>
    </row>
    <row r="87" spans="1:3" x14ac:dyDescent="0.25">
      <c r="A87" t="s">
        <v>13340</v>
      </c>
      <c r="B87" t="s">
        <v>13340</v>
      </c>
      <c r="C87">
        <v>9.1781500000000005</v>
      </c>
    </row>
    <row r="88" spans="1:3" x14ac:dyDescent="0.25">
      <c r="A88" t="s">
        <v>13340</v>
      </c>
      <c r="B88" t="s">
        <v>13340</v>
      </c>
      <c r="C88">
        <v>0.74212290591697949</v>
      </c>
    </row>
    <row r="89" spans="1:3" x14ac:dyDescent="0.25">
      <c r="A89" t="s">
        <v>13340</v>
      </c>
      <c r="B89" t="s">
        <v>13340</v>
      </c>
      <c r="C89">
        <v>0.74212290591697949</v>
      </c>
    </row>
    <row r="90" spans="1:3" x14ac:dyDescent="0.25">
      <c r="A90">
        <v>2701230038</v>
      </c>
      <c r="B90" t="s">
        <v>857</v>
      </c>
      <c r="C90">
        <v>0.52678152725327798</v>
      </c>
    </row>
    <row r="91" spans="1:3" x14ac:dyDescent="0.25">
      <c r="A91" t="s">
        <v>13340</v>
      </c>
      <c r="B91" t="s">
        <v>13340</v>
      </c>
      <c r="C91">
        <v>0.71949980058364615</v>
      </c>
    </row>
    <row r="92" spans="1:3" x14ac:dyDescent="0.25">
      <c r="A92" t="s">
        <v>13340</v>
      </c>
      <c r="B92" t="s">
        <v>13340</v>
      </c>
      <c r="C92">
        <v>0.71949980058364615</v>
      </c>
    </row>
    <row r="93" spans="1:3" x14ac:dyDescent="0.25">
      <c r="A93" t="s">
        <v>13340</v>
      </c>
      <c r="B93" t="s">
        <v>13340</v>
      </c>
      <c r="C93">
        <v>0.48987249628567381</v>
      </c>
    </row>
    <row r="94" spans="1:3" x14ac:dyDescent="0.25">
      <c r="A94">
        <v>2701200002</v>
      </c>
      <c r="B94" t="s">
        <v>844</v>
      </c>
      <c r="C94">
        <v>895.677263581489</v>
      </c>
    </row>
    <row r="95" spans="1:3" x14ac:dyDescent="0.25">
      <c r="A95" t="s">
        <v>13340</v>
      </c>
      <c r="B95" t="s">
        <v>13340</v>
      </c>
      <c r="C95">
        <v>365.01229999999998</v>
      </c>
    </row>
    <row r="96" spans="1:3" x14ac:dyDescent="0.25">
      <c r="A96" t="s">
        <v>13340</v>
      </c>
      <c r="B96" t="s">
        <v>13340</v>
      </c>
      <c r="C96">
        <v>0</v>
      </c>
    </row>
    <row r="97" spans="1:3" x14ac:dyDescent="0.25">
      <c r="A97">
        <v>2701130001</v>
      </c>
      <c r="B97" t="s">
        <v>791</v>
      </c>
      <c r="C97">
        <v>12.298400000000004</v>
      </c>
    </row>
    <row r="98" spans="1:3" x14ac:dyDescent="0.25">
      <c r="A98" t="s">
        <v>13340</v>
      </c>
      <c r="B98" t="s">
        <v>13340</v>
      </c>
      <c r="C98">
        <v>27.481387499999997</v>
      </c>
    </row>
    <row r="99" spans="1:3" x14ac:dyDescent="0.25">
      <c r="A99">
        <v>2701210009</v>
      </c>
      <c r="B99" t="s">
        <v>13353</v>
      </c>
      <c r="C99">
        <v>776.52239999999972</v>
      </c>
    </row>
    <row r="100" spans="1:3" x14ac:dyDescent="0.25">
      <c r="A100" t="s">
        <v>13340</v>
      </c>
      <c r="B100" t="s">
        <v>13340</v>
      </c>
      <c r="C100">
        <v>36.818400000000004</v>
      </c>
    </row>
    <row r="101" spans="1:3" x14ac:dyDescent="0.25">
      <c r="A101">
        <v>2701010043</v>
      </c>
      <c r="B101" t="s">
        <v>4162</v>
      </c>
      <c r="C101">
        <v>2.1774993965725319E-2</v>
      </c>
    </row>
    <row r="102" spans="1:3" x14ac:dyDescent="0.25">
      <c r="A102" t="s">
        <v>13340</v>
      </c>
      <c r="B102" t="s">
        <v>13340</v>
      </c>
      <c r="C102">
        <v>2.5409980620155037E-2</v>
      </c>
    </row>
    <row r="103" spans="1:3" x14ac:dyDescent="0.25">
      <c r="A103">
        <v>2701050020</v>
      </c>
      <c r="B103" t="s">
        <v>3300</v>
      </c>
      <c r="C103">
        <v>307.06957507082154</v>
      </c>
    </row>
    <row r="104" spans="1:3" x14ac:dyDescent="0.25">
      <c r="A104">
        <v>2701060010</v>
      </c>
      <c r="B104" t="s">
        <v>1751</v>
      </c>
      <c r="C104">
        <v>77.084500000000006</v>
      </c>
    </row>
    <row r="105" spans="1:3" x14ac:dyDescent="0.25">
      <c r="A105">
        <v>2701200004</v>
      </c>
      <c r="B105" t="s">
        <v>846</v>
      </c>
      <c r="C105">
        <v>202.245</v>
      </c>
    </row>
    <row r="106" spans="1:3" x14ac:dyDescent="0.25">
      <c r="A106">
        <v>2701060008</v>
      </c>
      <c r="B106" t="s">
        <v>396</v>
      </c>
      <c r="C106">
        <v>102.44799999999998</v>
      </c>
    </row>
    <row r="107" spans="1:3" x14ac:dyDescent="0.25">
      <c r="A107" t="s">
        <v>13340</v>
      </c>
      <c r="B107" t="s">
        <v>13340</v>
      </c>
      <c r="C107">
        <v>10.887600000000001</v>
      </c>
    </row>
    <row r="108" spans="1:3" x14ac:dyDescent="0.25">
      <c r="A108">
        <v>2901060002</v>
      </c>
      <c r="B108" t="s">
        <v>1906</v>
      </c>
      <c r="C108">
        <v>0</v>
      </c>
    </row>
    <row r="109" spans="1:3" x14ac:dyDescent="0.25">
      <c r="A109">
        <v>2901060002</v>
      </c>
      <c r="B109" t="s">
        <v>1906</v>
      </c>
      <c r="C109">
        <v>0</v>
      </c>
    </row>
    <row r="110" spans="1:3" x14ac:dyDescent="0.25">
      <c r="A110" t="s">
        <v>13340</v>
      </c>
      <c r="B110" t="s">
        <v>13340</v>
      </c>
      <c r="C110">
        <v>24.0075</v>
      </c>
    </row>
    <row r="111" spans="1:3" x14ac:dyDescent="0.25">
      <c r="A111">
        <v>2701050026</v>
      </c>
      <c r="B111" t="s">
        <v>770</v>
      </c>
      <c r="C111">
        <v>48.950500000000005</v>
      </c>
    </row>
    <row r="112" spans="1:3" x14ac:dyDescent="0.25">
      <c r="A112">
        <v>2701060002</v>
      </c>
      <c r="B112" t="s">
        <v>777</v>
      </c>
      <c r="C112">
        <v>16.936249999999998</v>
      </c>
    </row>
    <row r="113" spans="1:3" x14ac:dyDescent="0.25">
      <c r="A113">
        <v>2701160001</v>
      </c>
      <c r="B113" t="s">
        <v>833</v>
      </c>
      <c r="C113">
        <v>2.498167504187605</v>
      </c>
    </row>
    <row r="114" spans="1:3" x14ac:dyDescent="0.25">
      <c r="A114">
        <v>2701160002</v>
      </c>
      <c r="B114" t="s">
        <v>834</v>
      </c>
      <c r="C114">
        <v>2.4981636794048017</v>
      </c>
    </row>
    <row r="115" spans="1:3" x14ac:dyDescent="0.25">
      <c r="A115">
        <v>30756</v>
      </c>
      <c r="B115" t="s">
        <v>398</v>
      </c>
      <c r="C115">
        <v>1.3587996434584531</v>
      </c>
    </row>
    <row r="116" spans="1:3" x14ac:dyDescent="0.25">
      <c r="A116" t="s">
        <v>13340</v>
      </c>
      <c r="B116" t="s">
        <v>13340</v>
      </c>
      <c r="C116">
        <v>2.1716379133992501</v>
      </c>
    </row>
    <row r="117" spans="1:3" x14ac:dyDescent="0.25">
      <c r="A117">
        <v>2701160006</v>
      </c>
      <c r="B117" t="s">
        <v>836</v>
      </c>
      <c r="C117">
        <v>1.8575729855975101</v>
      </c>
    </row>
    <row r="118" spans="1:3" x14ac:dyDescent="0.25">
      <c r="A118">
        <v>2701160005</v>
      </c>
      <c r="B118" t="s">
        <v>835</v>
      </c>
      <c r="C118">
        <v>1.3587996096291477</v>
      </c>
    </row>
    <row r="119" spans="1:3" x14ac:dyDescent="0.25">
      <c r="A119">
        <v>2701050002</v>
      </c>
      <c r="B119" t="s">
        <v>749</v>
      </c>
      <c r="C119">
        <v>17.86</v>
      </c>
    </row>
    <row r="120" spans="1:3" x14ac:dyDescent="0.25">
      <c r="A120" t="s">
        <v>4160</v>
      </c>
      <c r="B120" t="s">
        <v>4160</v>
      </c>
      <c r="C120">
        <v>3.2071050794881737</v>
      </c>
    </row>
    <row r="121" spans="1:3" x14ac:dyDescent="0.25">
      <c r="A121" t="s">
        <v>13340</v>
      </c>
      <c r="B121" t="s">
        <v>13340</v>
      </c>
      <c r="C121">
        <v>971.02333333333343</v>
      </c>
    </row>
    <row r="122" spans="1:3" x14ac:dyDescent="0.25">
      <c r="A122">
        <v>2701050018</v>
      </c>
      <c r="B122" t="s">
        <v>764</v>
      </c>
      <c r="C122">
        <v>28.369255952380939</v>
      </c>
    </row>
    <row r="123" spans="1:3" x14ac:dyDescent="0.25">
      <c r="A123">
        <v>2701050016</v>
      </c>
      <c r="B123" t="s">
        <v>762</v>
      </c>
      <c r="C123">
        <v>43.886699999999998</v>
      </c>
    </row>
    <row r="124" spans="1:3" x14ac:dyDescent="0.25">
      <c r="A124">
        <v>2901270001</v>
      </c>
      <c r="B124" t="s">
        <v>1953</v>
      </c>
      <c r="C124">
        <v>0</v>
      </c>
    </row>
    <row r="125" spans="1:3" x14ac:dyDescent="0.25">
      <c r="A125">
        <v>2901130002</v>
      </c>
      <c r="B125" t="s">
        <v>1918</v>
      </c>
      <c r="C125">
        <v>0</v>
      </c>
    </row>
    <row r="126" spans="1:3" x14ac:dyDescent="0.25">
      <c r="A126">
        <v>2901130008</v>
      </c>
      <c r="B126" t="s">
        <v>884</v>
      </c>
      <c r="C126">
        <v>0</v>
      </c>
    </row>
    <row r="127" spans="1:3" x14ac:dyDescent="0.25">
      <c r="A127">
        <v>2701130010</v>
      </c>
      <c r="B127" t="s">
        <v>796</v>
      </c>
      <c r="C127">
        <v>1390.4349999999999</v>
      </c>
    </row>
    <row r="128" spans="1:3" x14ac:dyDescent="0.25">
      <c r="A128">
        <v>2701130004</v>
      </c>
      <c r="B128" t="s">
        <v>792</v>
      </c>
      <c r="C128">
        <v>57.390000000000008</v>
      </c>
    </row>
    <row r="129" spans="1:3" x14ac:dyDescent="0.25">
      <c r="A129" t="s">
        <v>13340</v>
      </c>
      <c r="B129" t="s">
        <v>13340</v>
      </c>
      <c r="C129">
        <v>13.55</v>
      </c>
    </row>
    <row r="130" spans="1:3" x14ac:dyDescent="0.25">
      <c r="A130" t="s">
        <v>13340</v>
      </c>
      <c r="B130" t="s">
        <v>13340</v>
      </c>
      <c r="C130">
        <v>417.13799999999992</v>
      </c>
    </row>
    <row r="131" spans="1:3" x14ac:dyDescent="0.25">
      <c r="A131" t="s">
        <v>13340</v>
      </c>
      <c r="B131" t="s">
        <v>13340</v>
      </c>
      <c r="C131">
        <v>0</v>
      </c>
    </row>
    <row r="132" spans="1:3" x14ac:dyDescent="0.25">
      <c r="A132" t="s">
        <v>13340</v>
      </c>
      <c r="B132" t="s">
        <v>13340</v>
      </c>
      <c r="C132">
        <v>0</v>
      </c>
    </row>
    <row r="133" spans="1:3" x14ac:dyDescent="0.25">
      <c r="A133">
        <v>2901040004</v>
      </c>
      <c r="B133" t="s">
        <v>4161</v>
      </c>
      <c r="C133">
        <v>0</v>
      </c>
    </row>
    <row r="134" spans="1:3" x14ac:dyDescent="0.25">
      <c r="A134">
        <v>2801040014</v>
      </c>
      <c r="B134" t="s">
        <v>1839</v>
      </c>
      <c r="C134">
        <v>8.3975537109374994</v>
      </c>
    </row>
    <row r="135" spans="1:3" x14ac:dyDescent="0.25">
      <c r="A135">
        <v>2701040026</v>
      </c>
      <c r="B135" t="s">
        <v>744</v>
      </c>
      <c r="C135">
        <v>18.767100246002464</v>
      </c>
    </row>
    <row r="136" spans="1:3" x14ac:dyDescent="0.25">
      <c r="A136" t="s">
        <v>13340</v>
      </c>
      <c r="B136" t="s">
        <v>13340</v>
      </c>
      <c r="C136">
        <v>0</v>
      </c>
    </row>
    <row r="137" spans="1:3" x14ac:dyDescent="0.25">
      <c r="A137" t="s">
        <v>13340</v>
      </c>
      <c r="B137" t="s">
        <v>13340</v>
      </c>
      <c r="C137">
        <v>9.2137455671032953</v>
      </c>
    </row>
    <row r="138" spans="1:3" x14ac:dyDescent="0.25">
      <c r="A138">
        <v>2701040006</v>
      </c>
      <c r="B138" t="s">
        <v>1742</v>
      </c>
      <c r="C138">
        <v>12.7</v>
      </c>
    </row>
    <row r="139" spans="1:3" x14ac:dyDescent="0.25">
      <c r="A139">
        <v>2701040023</v>
      </c>
      <c r="B139" t="s">
        <v>741</v>
      </c>
      <c r="C139">
        <v>9.6213155864197528</v>
      </c>
    </row>
    <row r="140" spans="1:3" x14ac:dyDescent="0.25">
      <c r="A140" t="s">
        <v>13340</v>
      </c>
      <c r="B140" t="s">
        <v>13340</v>
      </c>
      <c r="C140">
        <v>8.735140764565692</v>
      </c>
    </row>
    <row r="141" spans="1:3" x14ac:dyDescent="0.25">
      <c r="A141">
        <v>2701040019</v>
      </c>
      <c r="B141" t="s">
        <v>3299</v>
      </c>
      <c r="C141">
        <v>11.731252252252251</v>
      </c>
    </row>
    <row r="142" spans="1:3" x14ac:dyDescent="0.25">
      <c r="A142" t="s">
        <v>13340</v>
      </c>
      <c r="B142" t="s">
        <v>13340</v>
      </c>
      <c r="C142">
        <v>9.2137455671032953</v>
      </c>
    </row>
    <row r="143" spans="1:3" x14ac:dyDescent="0.25">
      <c r="A143">
        <v>2701040027</v>
      </c>
      <c r="B143" t="s">
        <v>745</v>
      </c>
      <c r="C143">
        <v>9.5791079812206572</v>
      </c>
    </row>
    <row r="144" spans="1:3" x14ac:dyDescent="0.25">
      <c r="A144" t="s">
        <v>13340</v>
      </c>
      <c r="B144" t="s">
        <v>13340</v>
      </c>
      <c r="C144">
        <v>2.1000000000000001E-2</v>
      </c>
    </row>
    <row r="145" spans="1:3" x14ac:dyDescent="0.25">
      <c r="A145" t="s">
        <v>13340</v>
      </c>
      <c r="B145" t="s">
        <v>13340</v>
      </c>
      <c r="C145">
        <v>1.72E-2</v>
      </c>
    </row>
    <row r="146" spans="1:3" x14ac:dyDescent="0.25">
      <c r="A146">
        <v>2701010002</v>
      </c>
      <c r="B146" t="s">
        <v>641</v>
      </c>
      <c r="C146">
        <v>1.4861333333333332E-2</v>
      </c>
    </row>
    <row r="147" spans="1:3" x14ac:dyDescent="0.25">
      <c r="A147">
        <v>2701150003</v>
      </c>
      <c r="B147" t="s">
        <v>827</v>
      </c>
      <c r="C147">
        <v>0.74144878508588186</v>
      </c>
    </row>
    <row r="148" spans="1:3" x14ac:dyDescent="0.25">
      <c r="A148">
        <v>2701150005</v>
      </c>
      <c r="B148" t="s">
        <v>829</v>
      </c>
      <c r="C148">
        <v>2.1770875608766236</v>
      </c>
    </row>
    <row r="149" spans="1:3" x14ac:dyDescent="0.25">
      <c r="A149" t="s">
        <v>13340</v>
      </c>
      <c r="B149" t="s">
        <v>13340</v>
      </c>
      <c r="C149">
        <v>23.767599999999998</v>
      </c>
    </row>
    <row r="150" spans="1:3" x14ac:dyDescent="0.25">
      <c r="A150">
        <v>2701260005</v>
      </c>
      <c r="B150" t="s">
        <v>4149</v>
      </c>
      <c r="C150">
        <v>3.0762876984126979E-2</v>
      </c>
    </row>
    <row r="151" spans="1:3" x14ac:dyDescent="0.25">
      <c r="A151">
        <v>2701260001</v>
      </c>
      <c r="B151" t="s">
        <v>862</v>
      </c>
      <c r="C151">
        <v>0.27027999999999996</v>
      </c>
    </row>
    <row r="152" spans="1:3" x14ac:dyDescent="0.25">
      <c r="A152">
        <v>2901260001</v>
      </c>
      <c r="B152" t="s">
        <v>895</v>
      </c>
      <c r="C152">
        <v>0</v>
      </c>
    </row>
    <row r="153" spans="1:3" x14ac:dyDescent="0.25">
      <c r="A153">
        <v>2701260003</v>
      </c>
      <c r="B153" t="s">
        <v>863</v>
      </c>
      <c r="C153">
        <v>0.34816999999999992</v>
      </c>
    </row>
    <row r="154" spans="1:3" x14ac:dyDescent="0.25">
      <c r="A154" t="s">
        <v>13340</v>
      </c>
      <c r="B154" t="s">
        <v>13340</v>
      </c>
      <c r="C154">
        <v>0.46072689999999999</v>
      </c>
    </row>
    <row r="155" spans="1:3" x14ac:dyDescent="0.25">
      <c r="A155">
        <v>2701140017</v>
      </c>
      <c r="B155" t="s">
        <v>4165</v>
      </c>
      <c r="C155">
        <v>0.4668548271922307</v>
      </c>
    </row>
    <row r="156" spans="1:3" x14ac:dyDescent="0.25">
      <c r="A156">
        <v>2701240004</v>
      </c>
      <c r="B156" t="s">
        <v>859</v>
      </c>
      <c r="C156">
        <v>0.88127316565809388</v>
      </c>
    </row>
    <row r="157" spans="1:3" x14ac:dyDescent="0.25">
      <c r="A157">
        <v>2701140007</v>
      </c>
      <c r="B157" t="s">
        <v>4168</v>
      </c>
      <c r="C157">
        <v>0.31520389999999998</v>
      </c>
    </row>
    <row r="158" spans="1:3" x14ac:dyDescent="0.25">
      <c r="A158">
        <v>2701140032</v>
      </c>
      <c r="B158" t="s">
        <v>4170</v>
      </c>
      <c r="C158">
        <v>0.36826982623857629</v>
      </c>
    </row>
    <row r="159" spans="1:3" x14ac:dyDescent="0.25">
      <c r="A159">
        <v>2701140033</v>
      </c>
      <c r="B159" t="s">
        <v>4171</v>
      </c>
      <c r="C159">
        <v>0.37054984367484367</v>
      </c>
    </row>
    <row r="160" spans="1:3" x14ac:dyDescent="0.25">
      <c r="A160">
        <v>2901140016</v>
      </c>
      <c r="B160" t="s">
        <v>4175</v>
      </c>
      <c r="C160">
        <v>0.35386425613844535</v>
      </c>
    </row>
    <row r="161" spans="1:3" x14ac:dyDescent="0.25">
      <c r="A161">
        <v>2701140002</v>
      </c>
      <c r="B161" t="s">
        <v>4177</v>
      </c>
      <c r="C161">
        <v>0.33989999999999998</v>
      </c>
    </row>
    <row r="162" spans="1:3" x14ac:dyDescent="0.25">
      <c r="A162" t="s">
        <v>13340</v>
      </c>
      <c r="B162" t="s">
        <v>13340</v>
      </c>
      <c r="C162">
        <v>0.2921415</v>
      </c>
    </row>
    <row r="163" spans="1:3" x14ac:dyDescent="0.25">
      <c r="A163" t="s">
        <v>13340</v>
      </c>
      <c r="B163" t="s">
        <v>13340</v>
      </c>
      <c r="C163">
        <v>0.2921415</v>
      </c>
    </row>
    <row r="164" spans="1:3" x14ac:dyDescent="0.25">
      <c r="A164">
        <v>2701140022</v>
      </c>
      <c r="B164" t="s">
        <v>4181</v>
      </c>
      <c r="C164">
        <v>0.2921415</v>
      </c>
    </row>
    <row r="165" spans="1:3" x14ac:dyDescent="0.25">
      <c r="A165">
        <v>2701140004</v>
      </c>
      <c r="B165" t="s">
        <v>4184</v>
      </c>
      <c r="C165">
        <v>0.42271542416452462</v>
      </c>
    </row>
    <row r="166" spans="1:3" x14ac:dyDescent="0.25">
      <c r="A166">
        <v>2701250001</v>
      </c>
      <c r="B166" t="s">
        <v>861</v>
      </c>
      <c r="C166">
        <v>5.3498599999999996</v>
      </c>
    </row>
    <row r="167" spans="1:3" x14ac:dyDescent="0.25">
      <c r="A167" t="s">
        <v>13340</v>
      </c>
      <c r="B167" t="s">
        <v>13340</v>
      </c>
      <c r="C167">
        <v>0.46072689999999999</v>
      </c>
    </row>
    <row r="168" spans="1:3" x14ac:dyDescent="0.25">
      <c r="A168" t="s">
        <v>13340</v>
      </c>
      <c r="B168" t="s">
        <v>13340</v>
      </c>
      <c r="C168">
        <v>0.31520389999999998</v>
      </c>
    </row>
    <row r="169" spans="1:3" x14ac:dyDescent="0.25">
      <c r="A169" t="s">
        <v>13340</v>
      </c>
      <c r="B169" t="s">
        <v>13340</v>
      </c>
      <c r="C169">
        <v>0.43407190000000001</v>
      </c>
    </row>
    <row r="170" spans="1:3" x14ac:dyDescent="0.25">
      <c r="A170">
        <v>2701140010</v>
      </c>
      <c r="B170" t="s">
        <v>4192</v>
      </c>
      <c r="C170">
        <v>0.43407190000000001</v>
      </c>
    </row>
    <row r="171" spans="1:3" x14ac:dyDescent="0.25">
      <c r="A171">
        <v>2701140013</v>
      </c>
      <c r="B171" t="s">
        <v>4193</v>
      </c>
      <c r="C171">
        <v>0.43407190000000001</v>
      </c>
    </row>
    <row r="172" spans="1:3" x14ac:dyDescent="0.25">
      <c r="A172">
        <v>2701140009</v>
      </c>
      <c r="B172" t="s">
        <v>4194</v>
      </c>
      <c r="C172">
        <v>0.43407190000000001</v>
      </c>
    </row>
    <row r="173" spans="1:3" x14ac:dyDescent="0.25">
      <c r="A173">
        <v>2701140012</v>
      </c>
      <c r="B173" t="s">
        <v>4195</v>
      </c>
      <c r="C173">
        <v>0.43407190000000001</v>
      </c>
    </row>
    <row r="174" spans="1:3" x14ac:dyDescent="0.25">
      <c r="A174">
        <v>2701140011</v>
      </c>
      <c r="B174" t="s">
        <v>4196</v>
      </c>
      <c r="C174">
        <v>0.43407190000000001</v>
      </c>
    </row>
    <row r="175" spans="1:3" x14ac:dyDescent="0.25">
      <c r="A175">
        <v>2901140007</v>
      </c>
      <c r="B175" t="s">
        <v>4197</v>
      </c>
      <c r="C175">
        <v>0</v>
      </c>
    </row>
    <row r="176" spans="1:3" x14ac:dyDescent="0.25">
      <c r="A176">
        <v>2901140004</v>
      </c>
      <c r="B176" t="s">
        <v>4198</v>
      </c>
      <c r="C176">
        <v>0</v>
      </c>
    </row>
    <row r="177" spans="1:3" x14ac:dyDescent="0.25">
      <c r="A177">
        <v>2901140005</v>
      </c>
      <c r="B177" t="s">
        <v>4199</v>
      </c>
      <c r="C177">
        <v>0</v>
      </c>
    </row>
    <row r="178" spans="1:3" x14ac:dyDescent="0.25">
      <c r="A178">
        <v>2901140015</v>
      </c>
      <c r="B178" t="s">
        <v>4200</v>
      </c>
      <c r="C178">
        <v>0</v>
      </c>
    </row>
    <row r="179" spans="1:3" x14ac:dyDescent="0.25">
      <c r="A179">
        <v>2901140006</v>
      </c>
      <c r="B179" t="s">
        <v>4201</v>
      </c>
      <c r="C179">
        <v>0</v>
      </c>
    </row>
    <row r="180" spans="1:3" x14ac:dyDescent="0.25">
      <c r="A180">
        <v>2901140003</v>
      </c>
      <c r="B180" t="s">
        <v>4202</v>
      </c>
      <c r="C180">
        <v>0</v>
      </c>
    </row>
    <row r="181" spans="1:3" x14ac:dyDescent="0.25">
      <c r="A181">
        <v>2901140001</v>
      </c>
      <c r="B181" t="s">
        <v>4203</v>
      </c>
      <c r="C181">
        <v>0</v>
      </c>
    </row>
    <row r="182" spans="1:3" x14ac:dyDescent="0.25">
      <c r="A182">
        <v>2901140002</v>
      </c>
      <c r="B182" t="s">
        <v>4204</v>
      </c>
      <c r="C182">
        <v>0</v>
      </c>
    </row>
    <row r="183" spans="1:3" x14ac:dyDescent="0.25">
      <c r="A183">
        <v>2701140041</v>
      </c>
      <c r="B183" t="s">
        <v>4269</v>
      </c>
      <c r="C183">
        <v>0.33160355282738102</v>
      </c>
    </row>
    <row r="184" spans="1:3" x14ac:dyDescent="0.25">
      <c r="A184">
        <v>2701140042</v>
      </c>
      <c r="B184" t="s">
        <v>5424</v>
      </c>
      <c r="C184">
        <v>0.43674378748928877</v>
      </c>
    </row>
    <row r="185" spans="1:3" x14ac:dyDescent="0.25">
      <c r="A185">
        <v>2901140009</v>
      </c>
      <c r="B185" t="s">
        <v>4205</v>
      </c>
      <c r="C185">
        <v>0</v>
      </c>
    </row>
    <row r="186" spans="1:3" x14ac:dyDescent="0.25">
      <c r="A186">
        <v>2901140008</v>
      </c>
      <c r="B186" t="s">
        <v>4206</v>
      </c>
      <c r="C186">
        <v>0</v>
      </c>
    </row>
    <row r="187" spans="1:3" x14ac:dyDescent="0.25">
      <c r="A187">
        <v>2901140010</v>
      </c>
      <c r="B187" t="s">
        <v>4207</v>
      </c>
      <c r="C187">
        <v>0</v>
      </c>
    </row>
    <row r="188" spans="1:3" x14ac:dyDescent="0.25">
      <c r="A188">
        <v>2901140011</v>
      </c>
      <c r="B188" t="s">
        <v>4208</v>
      </c>
      <c r="C188">
        <v>0</v>
      </c>
    </row>
    <row r="189" spans="1:3" x14ac:dyDescent="0.25">
      <c r="A189">
        <v>2901140012</v>
      </c>
      <c r="B189" t="s">
        <v>4209</v>
      </c>
      <c r="C189">
        <v>0</v>
      </c>
    </row>
    <row r="190" spans="1:3" x14ac:dyDescent="0.25">
      <c r="A190">
        <v>2701200001</v>
      </c>
      <c r="B190" t="s">
        <v>843</v>
      </c>
      <c r="C190">
        <v>101.06376666666699</v>
      </c>
    </row>
    <row r="191" spans="1:3" x14ac:dyDescent="0.25">
      <c r="A191">
        <v>2701200003</v>
      </c>
      <c r="B191" t="s">
        <v>845</v>
      </c>
      <c r="C191">
        <v>48.113400000000006</v>
      </c>
    </row>
    <row r="192" spans="1:3" x14ac:dyDescent="0.25">
      <c r="A192" t="s">
        <v>13340</v>
      </c>
      <c r="B192" t="s">
        <v>13340</v>
      </c>
      <c r="C192">
        <v>213.16</v>
      </c>
    </row>
    <row r="193" spans="1:3" x14ac:dyDescent="0.25">
      <c r="A193">
        <v>2701140040</v>
      </c>
      <c r="B193" t="s">
        <v>4268</v>
      </c>
      <c r="C193">
        <v>0.44821778598971712</v>
      </c>
    </row>
    <row r="194" spans="1:3" x14ac:dyDescent="0.25">
      <c r="A194">
        <v>2701190003</v>
      </c>
      <c r="B194" t="s">
        <v>1761</v>
      </c>
      <c r="C194">
        <v>9.1296966666666659</v>
      </c>
    </row>
    <row r="195" spans="1:3" x14ac:dyDescent="0.25">
      <c r="A195" t="s">
        <v>13340</v>
      </c>
      <c r="B195" t="s">
        <v>13340</v>
      </c>
      <c r="C195">
        <v>8.6199999999999992</v>
      </c>
    </row>
    <row r="196" spans="1:3" x14ac:dyDescent="0.25">
      <c r="A196">
        <v>2701070003</v>
      </c>
      <c r="B196" t="s">
        <v>400</v>
      </c>
      <c r="C196">
        <v>172.12299999999999</v>
      </c>
    </row>
    <row r="197" spans="1:3" x14ac:dyDescent="0.25">
      <c r="A197" t="s">
        <v>13340</v>
      </c>
      <c r="B197" t="s">
        <v>13340</v>
      </c>
      <c r="C197">
        <v>8.1675000000000004</v>
      </c>
    </row>
    <row r="198" spans="1:3" x14ac:dyDescent="0.25">
      <c r="A198" t="s">
        <v>13340</v>
      </c>
      <c r="B198" t="s">
        <v>13340</v>
      </c>
      <c r="C198">
        <v>97.367699999999999</v>
      </c>
    </row>
    <row r="199" spans="1:3" x14ac:dyDescent="0.25">
      <c r="A199" t="s">
        <v>13340</v>
      </c>
      <c r="B199" t="s">
        <v>13340</v>
      </c>
      <c r="C199">
        <v>2.488</v>
      </c>
    </row>
    <row r="200" spans="1:3" x14ac:dyDescent="0.25">
      <c r="A200">
        <v>2701130008</v>
      </c>
      <c r="B200" t="s">
        <v>795</v>
      </c>
      <c r="C200">
        <v>44.223199999999999</v>
      </c>
    </row>
    <row r="201" spans="1:3" x14ac:dyDescent="0.25">
      <c r="A201" t="s">
        <v>13340</v>
      </c>
      <c r="B201" t="s">
        <v>13340</v>
      </c>
      <c r="C201">
        <v>0.16483675262909137</v>
      </c>
    </row>
    <row r="202" spans="1:3" x14ac:dyDescent="0.25">
      <c r="A202" t="s">
        <v>13340</v>
      </c>
      <c r="B202" t="s">
        <v>4160</v>
      </c>
      <c r="C202">
        <v>0.19663523391145243</v>
      </c>
    </row>
    <row r="203" spans="1:3" x14ac:dyDescent="0.25">
      <c r="A203" t="s">
        <v>13340</v>
      </c>
      <c r="B203" t="s">
        <v>13340</v>
      </c>
      <c r="C203">
        <v>0.19663523391145243</v>
      </c>
    </row>
    <row r="204" spans="1:3" x14ac:dyDescent="0.25">
      <c r="A204">
        <v>2701020011</v>
      </c>
      <c r="B204" t="s">
        <v>700</v>
      </c>
      <c r="C204">
        <v>0.18414111836490865</v>
      </c>
    </row>
    <row r="205" spans="1:3" x14ac:dyDescent="0.25">
      <c r="A205" t="s">
        <v>13340</v>
      </c>
      <c r="B205" t="s">
        <v>13340</v>
      </c>
      <c r="C205">
        <v>0.18050936974252066</v>
      </c>
    </row>
    <row r="206" spans="1:3" x14ac:dyDescent="0.25">
      <c r="A206">
        <v>2701020019</v>
      </c>
      <c r="B206" t="s">
        <v>703</v>
      </c>
      <c r="C206">
        <v>0.28627581908831917</v>
      </c>
    </row>
    <row r="207" spans="1:3" x14ac:dyDescent="0.25">
      <c r="A207" t="s">
        <v>13340</v>
      </c>
      <c r="B207" t="s">
        <v>13340</v>
      </c>
      <c r="C207">
        <v>0.27153641952309987</v>
      </c>
    </row>
    <row r="208" spans="1:3" x14ac:dyDescent="0.25">
      <c r="A208">
        <v>2701260007</v>
      </c>
      <c r="B208" t="s">
        <v>11754</v>
      </c>
      <c r="C208">
        <v>0.44140999999999997</v>
      </c>
    </row>
    <row r="209" spans="1:3" x14ac:dyDescent="0.25">
      <c r="A209">
        <v>2701060001</v>
      </c>
      <c r="B209" t="s">
        <v>776</v>
      </c>
      <c r="C209">
        <v>54.383000000000003</v>
      </c>
    </row>
    <row r="210" spans="1:3" x14ac:dyDescent="0.25">
      <c r="A210" t="s">
        <v>13340</v>
      </c>
      <c r="B210" t="s">
        <v>13340</v>
      </c>
      <c r="C210">
        <v>0.2366972830494728</v>
      </c>
    </row>
    <row r="211" spans="1:3" x14ac:dyDescent="0.25">
      <c r="A211">
        <v>2701020036</v>
      </c>
      <c r="B211" t="s">
        <v>709</v>
      </c>
      <c r="C211">
        <v>0.62104564262674344</v>
      </c>
    </row>
    <row r="212" spans="1:3" x14ac:dyDescent="0.25">
      <c r="A212">
        <v>2701020062</v>
      </c>
      <c r="B212" t="s">
        <v>710</v>
      </c>
      <c r="C212">
        <v>0.64701913616686335</v>
      </c>
    </row>
    <row r="213" spans="1:3" x14ac:dyDescent="0.25">
      <c r="A213">
        <v>2701020063</v>
      </c>
      <c r="B213" t="s">
        <v>711</v>
      </c>
      <c r="C213">
        <v>0.64701889020070824</v>
      </c>
    </row>
    <row r="214" spans="1:3" x14ac:dyDescent="0.25">
      <c r="A214">
        <v>2701020035</v>
      </c>
      <c r="B214" t="s">
        <v>708</v>
      </c>
      <c r="C214">
        <v>0.62104643484481592</v>
      </c>
    </row>
    <row r="215" spans="1:3" x14ac:dyDescent="0.25">
      <c r="A215" t="s">
        <v>13340</v>
      </c>
      <c r="B215" t="s">
        <v>13340</v>
      </c>
      <c r="C215">
        <v>0.46804372937293731</v>
      </c>
    </row>
    <row r="216" spans="1:3" x14ac:dyDescent="0.25">
      <c r="A216" t="s">
        <v>13340</v>
      </c>
      <c r="B216" t="s">
        <v>13340</v>
      </c>
      <c r="C216">
        <v>0.4680438668866887</v>
      </c>
    </row>
    <row r="217" spans="1:3" x14ac:dyDescent="0.25">
      <c r="A217">
        <v>2701020008</v>
      </c>
      <c r="B217" t="s">
        <v>699</v>
      </c>
      <c r="C217">
        <v>0.16690088473354603</v>
      </c>
    </row>
    <row r="218" spans="1:3" x14ac:dyDescent="0.25">
      <c r="A218" t="s">
        <v>13340</v>
      </c>
      <c r="B218" t="s">
        <v>13340</v>
      </c>
      <c r="C218">
        <v>0.12012998722484279</v>
      </c>
    </row>
    <row r="219" spans="1:3" x14ac:dyDescent="0.25">
      <c r="A219">
        <v>2701020005</v>
      </c>
      <c r="B219" t="s">
        <v>1709</v>
      </c>
      <c r="C219">
        <v>0.1787311460870008</v>
      </c>
    </row>
    <row r="220" spans="1:3" x14ac:dyDescent="0.25">
      <c r="A220" t="s">
        <v>13340</v>
      </c>
      <c r="B220" t="s">
        <v>13340</v>
      </c>
      <c r="C220">
        <v>0.16833750434480357</v>
      </c>
    </row>
    <row r="221" spans="1:3" x14ac:dyDescent="0.25">
      <c r="A221">
        <v>2701020033</v>
      </c>
      <c r="B221" t="s">
        <v>1728</v>
      </c>
      <c r="C221">
        <v>0.43678340517241387</v>
      </c>
    </row>
    <row r="222" spans="1:3" x14ac:dyDescent="0.25">
      <c r="A222">
        <v>2701020022</v>
      </c>
      <c r="B222" t="s">
        <v>1721</v>
      </c>
      <c r="C222">
        <v>0.32606252920628875</v>
      </c>
    </row>
    <row r="223" spans="1:3" x14ac:dyDescent="0.25">
      <c r="A223" t="s">
        <v>13340</v>
      </c>
      <c r="B223" t="s">
        <v>13340</v>
      </c>
      <c r="C223">
        <v>0.32606252920628875</v>
      </c>
    </row>
    <row r="224" spans="1:3" x14ac:dyDescent="0.25">
      <c r="A224">
        <v>2701020010</v>
      </c>
      <c r="B224" t="s">
        <v>1713</v>
      </c>
      <c r="C224">
        <v>0.19799975825067068</v>
      </c>
    </row>
    <row r="225" spans="1:3" x14ac:dyDescent="0.25">
      <c r="A225">
        <v>2701020068</v>
      </c>
      <c r="B225" t="s">
        <v>3903</v>
      </c>
      <c r="C225">
        <v>0.1725238240064883</v>
      </c>
    </row>
    <row r="226" spans="1:3" x14ac:dyDescent="0.25">
      <c r="A226">
        <v>2701040009</v>
      </c>
      <c r="B226" t="s">
        <v>732</v>
      </c>
      <c r="C226">
        <v>18.248014513788096</v>
      </c>
    </row>
    <row r="227" spans="1:3" x14ac:dyDescent="0.25">
      <c r="A227">
        <v>2701010003</v>
      </c>
      <c r="B227" t="s">
        <v>4210</v>
      </c>
      <c r="C227">
        <v>0.11850189861999999</v>
      </c>
    </row>
    <row r="228" spans="1:3" x14ac:dyDescent="0.25">
      <c r="A228">
        <v>2701010103</v>
      </c>
      <c r="B228" t="s">
        <v>3901</v>
      </c>
      <c r="C228">
        <v>5.1008667844580108E-2</v>
      </c>
    </row>
    <row r="229" spans="1:3" x14ac:dyDescent="0.25">
      <c r="A229" t="s">
        <v>13340</v>
      </c>
      <c r="B229" t="s">
        <v>13340</v>
      </c>
      <c r="C229">
        <v>0.10050000000000001</v>
      </c>
    </row>
    <row r="230" spans="1:3" x14ac:dyDescent="0.25">
      <c r="A230" t="s">
        <v>13340</v>
      </c>
      <c r="B230" t="s">
        <v>13340</v>
      </c>
      <c r="C230">
        <v>8.0143868448206059E-3</v>
      </c>
    </row>
    <row r="231" spans="1:3" x14ac:dyDescent="0.25">
      <c r="A231">
        <v>2701010071</v>
      </c>
      <c r="B231" t="s">
        <v>4211</v>
      </c>
      <c r="C231">
        <v>1.6837343704717941E-2</v>
      </c>
    </row>
    <row r="232" spans="1:3" x14ac:dyDescent="0.25">
      <c r="A232">
        <v>2701010050</v>
      </c>
      <c r="B232" t="s">
        <v>4213</v>
      </c>
      <c r="C232">
        <v>1.5445106580166819E-2</v>
      </c>
    </row>
    <row r="233" spans="1:3" x14ac:dyDescent="0.25">
      <c r="A233">
        <v>2701010051</v>
      </c>
      <c r="B233" t="s">
        <v>4214</v>
      </c>
      <c r="C233">
        <v>8.9123761396793528E-3</v>
      </c>
    </row>
    <row r="234" spans="1:3" x14ac:dyDescent="0.25">
      <c r="A234">
        <v>2701010101</v>
      </c>
      <c r="B234" t="s">
        <v>4215</v>
      </c>
      <c r="C234">
        <v>7.8067635253488196E-3</v>
      </c>
    </row>
    <row r="235" spans="1:3" x14ac:dyDescent="0.25">
      <c r="A235" t="s">
        <v>13340</v>
      </c>
      <c r="B235" t="s">
        <v>13340</v>
      </c>
      <c r="C235">
        <v>8.0249261780322469E-3</v>
      </c>
    </row>
    <row r="236" spans="1:3" x14ac:dyDescent="0.25">
      <c r="A236" t="s">
        <v>13340</v>
      </c>
      <c r="B236" t="s">
        <v>13340</v>
      </c>
      <c r="C236">
        <v>5.7324992566295127E-2</v>
      </c>
    </row>
    <row r="237" spans="1:3" x14ac:dyDescent="0.25">
      <c r="A237" t="s">
        <v>13340</v>
      </c>
      <c r="B237" t="s">
        <v>13340</v>
      </c>
      <c r="C237">
        <v>5.7324992566295127E-2</v>
      </c>
    </row>
    <row r="238" spans="1:3" x14ac:dyDescent="0.25">
      <c r="A238" t="s">
        <v>13340</v>
      </c>
      <c r="B238" t="s">
        <v>13340</v>
      </c>
      <c r="C238">
        <v>3.0150051311446612E-2</v>
      </c>
    </row>
    <row r="239" spans="1:3" x14ac:dyDescent="0.25">
      <c r="A239" t="s">
        <v>13340</v>
      </c>
      <c r="B239" t="s">
        <v>13340</v>
      </c>
      <c r="C239">
        <v>1.1406780546413834E-2</v>
      </c>
    </row>
    <row r="240" spans="1:3" x14ac:dyDescent="0.25">
      <c r="A240">
        <v>2701010074</v>
      </c>
      <c r="B240" t="s">
        <v>4217</v>
      </c>
      <c r="C240">
        <v>3.6850012068549362E-2</v>
      </c>
    </row>
    <row r="241" spans="1:3" x14ac:dyDescent="0.25">
      <c r="A241" t="s">
        <v>13340</v>
      </c>
      <c r="B241" t="s">
        <v>13340</v>
      </c>
      <c r="C241">
        <v>6.4430523255813957E-2</v>
      </c>
    </row>
    <row r="242" spans="1:3" x14ac:dyDescent="0.25">
      <c r="A242" t="s">
        <v>13340</v>
      </c>
      <c r="B242" t="s">
        <v>13340</v>
      </c>
      <c r="C242">
        <v>0.11229749999999998</v>
      </c>
    </row>
    <row r="243" spans="1:3" x14ac:dyDescent="0.25">
      <c r="A243" t="s">
        <v>13340</v>
      </c>
      <c r="B243" t="s">
        <v>13340</v>
      </c>
      <c r="C243">
        <v>0.11229749999999998</v>
      </c>
    </row>
    <row r="244" spans="1:3" x14ac:dyDescent="0.25">
      <c r="A244" t="s">
        <v>13340</v>
      </c>
      <c r="B244" t="s">
        <v>13340</v>
      </c>
      <c r="C244">
        <v>0.11229749999999998</v>
      </c>
    </row>
    <row r="245" spans="1:3" x14ac:dyDescent="0.25">
      <c r="A245">
        <v>2701010048</v>
      </c>
      <c r="B245" t="s">
        <v>4219</v>
      </c>
      <c r="C245">
        <v>6.4986066666666661E-2</v>
      </c>
    </row>
    <row r="246" spans="1:3" x14ac:dyDescent="0.25">
      <c r="A246" t="s">
        <v>13340</v>
      </c>
      <c r="B246" t="s">
        <v>13340</v>
      </c>
      <c r="C246">
        <v>7.9333645161290323E-2</v>
      </c>
    </row>
    <row r="247" spans="1:3" x14ac:dyDescent="0.25">
      <c r="A247">
        <v>2701010078</v>
      </c>
      <c r="B247" t="s">
        <v>3205</v>
      </c>
      <c r="C247">
        <v>7.3847953216374272E-3</v>
      </c>
    </row>
    <row r="248" spans="1:3" x14ac:dyDescent="0.25">
      <c r="A248">
        <v>2701010076</v>
      </c>
      <c r="B248" t="s">
        <v>1698</v>
      </c>
      <c r="C248">
        <v>1.0195260381386377E-2</v>
      </c>
    </row>
    <row r="249" spans="1:3" x14ac:dyDescent="0.25">
      <c r="A249">
        <v>2701010077</v>
      </c>
      <c r="B249" t="s">
        <v>3204</v>
      </c>
      <c r="C249">
        <v>7.3847758284600398E-3</v>
      </c>
    </row>
    <row r="250" spans="1:3" x14ac:dyDescent="0.25">
      <c r="A250">
        <v>2701010075</v>
      </c>
      <c r="B250" t="s">
        <v>1697</v>
      </c>
      <c r="C250">
        <v>1.0195260907203511E-2</v>
      </c>
    </row>
    <row r="251" spans="1:3" x14ac:dyDescent="0.25">
      <c r="A251" t="s">
        <v>13340</v>
      </c>
      <c r="B251" t="s">
        <v>13340</v>
      </c>
      <c r="C251">
        <v>2.5073352468759965E-2</v>
      </c>
    </row>
    <row r="252" spans="1:3" x14ac:dyDescent="0.25">
      <c r="A252">
        <v>2701010072</v>
      </c>
      <c r="B252" t="s">
        <v>4220</v>
      </c>
      <c r="C252">
        <v>3.403544461609017E-2</v>
      </c>
    </row>
    <row r="253" spans="1:3" x14ac:dyDescent="0.25">
      <c r="A253">
        <v>2901010001</v>
      </c>
      <c r="B253" t="s">
        <v>4221</v>
      </c>
      <c r="C253">
        <v>1.2977249999999999E-2</v>
      </c>
    </row>
    <row r="254" spans="1:3" x14ac:dyDescent="0.25">
      <c r="A254" t="s">
        <v>13340</v>
      </c>
      <c r="B254" t="s">
        <v>13340</v>
      </c>
      <c r="C254">
        <v>8.0882352941176475E-2</v>
      </c>
    </row>
    <row r="255" spans="1:3" x14ac:dyDescent="0.25">
      <c r="A255" t="s">
        <v>13340</v>
      </c>
      <c r="B255" t="s">
        <v>13340</v>
      </c>
      <c r="C255">
        <v>3.0987500000000001E-2</v>
      </c>
    </row>
    <row r="256" spans="1:3" x14ac:dyDescent="0.25">
      <c r="A256">
        <v>2701010038</v>
      </c>
      <c r="B256" t="s">
        <v>665</v>
      </c>
      <c r="C256">
        <v>0.1765552</v>
      </c>
    </row>
    <row r="257" spans="1:3" x14ac:dyDescent="0.25">
      <c r="A257" t="s">
        <v>13340</v>
      </c>
      <c r="B257" t="s">
        <v>13340</v>
      </c>
      <c r="C257">
        <v>0.250295759609518</v>
      </c>
    </row>
    <row r="258" spans="1:3" x14ac:dyDescent="0.25">
      <c r="A258" t="s">
        <v>13340</v>
      </c>
      <c r="B258" t="s">
        <v>13340</v>
      </c>
      <c r="C258">
        <v>0.250295759609518</v>
      </c>
    </row>
    <row r="259" spans="1:3" x14ac:dyDescent="0.25">
      <c r="A259">
        <v>2701010012</v>
      </c>
      <c r="B259" t="s">
        <v>4227</v>
      </c>
      <c r="C259">
        <v>4.1571635396383859E-2</v>
      </c>
    </row>
    <row r="260" spans="1:3" x14ac:dyDescent="0.25">
      <c r="A260">
        <v>2701010013</v>
      </c>
      <c r="B260" t="s">
        <v>4228</v>
      </c>
      <c r="C260">
        <v>3.7556950294860988E-2</v>
      </c>
    </row>
    <row r="261" spans="1:3" x14ac:dyDescent="0.25">
      <c r="A261">
        <v>2701010031</v>
      </c>
      <c r="B261" t="s">
        <v>4230</v>
      </c>
      <c r="C261">
        <v>2.1774579509877458E-2</v>
      </c>
    </row>
    <row r="262" spans="1:3" x14ac:dyDescent="0.25">
      <c r="A262" t="s">
        <v>13340</v>
      </c>
      <c r="B262" t="s">
        <v>13340</v>
      </c>
      <c r="C262">
        <v>2.928593004176611E-2</v>
      </c>
    </row>
    <row r="263" spans="1:3" x14ac:dyDescent="0.25">
      <c r="A263" t="s">
        <v>13340</v>
      </c>
      <c r="B263" t="s">
        <v>13340</v>
      </c>
      <c r="C263">
        <v>3.9076066945606697E-2</v>
      </c>
    </row>
    <row r="264" spans="1:3" x14ac:dyDescent="0.25">
      <c r="A264" t="s">
        <v>13340</v>
      </c>
      <c r="B264" t="s">
        <v>13340</v>
      </c>
      <c r="C264">
        <v>1.1494942225420813E-2</v>
      </c>
    </row>
    <row r="265" spans="1:3" x14ac:dyDescent="0.25">
      <c r="A265">
        <v>2701010079</v>
      </c>
      <c r="B265" t="s">
        <v>4231</v>
      </c>
      <c r="C265">
        <v>2.9961117511520738E-2</v>
      </c>
    </row>
    <row r="266" spans="1:3" x14ac:dyDescent="0.25">
      <c r="A266" t="s">
        <v>13340</v>
      </c>
      <c r="B266" t="s">
        <v>13340</v>
      </c>
      <c r="C266">
        <v>1.1494945044184962E-2</v>
      </c>
    </row>
    <row r="267" spans="1:3" x14ac:dyDescent="0.25">
      <c r="A267">
        <v>2701010080</v>
      </c>
      <c r="B267" t="s">
        <v>4232</v>
      </c>
      <c r="C267">
        <v>2.3623469011646206E-2</v>
      </c>
    </row>
    <row r="268" spans="1:3" x14ac:dyDescent="0.25">
      <c r="A268">
        <v>2701010085</v>
      </c>
      <c r="B268" t="s">
        <v>4233</v>
      </c>
      <c r="C268">
        <v>2.996115555555556E-2</v>
      </c>
    </row>
    <row r="269" spans="1:3" x14ac:dyDescent="0.25">
      <c r="A269">
        <v>2701140024</v>
      </c>
      <c r="B269" t="s">
        <v>13359</v>
      </c>
      <c r="C269">
        <v>0.43392935481166872</v>
      </c>
    </row>
    <row r="270" spans="1:3" x14ac:dyDescent="0.25">
      <c r="A270">
        <v>2701010086</v>
      </c>
      <c r="B270" t="s">
        <v>4234</v>
      </c>
      <c r="C270">
        <v>3.4959226960759489E-2</v>
      </c>
    </row>
    <row r="271" spans="1:3" x14ac:dyDescent="0.25">
      <c r="A271" t="s">
        <v>13340</v>
      </c>
      <c r="B271" t="s">
        <v>13340</v>
      </c>
      <c r="C271">
        <v>6.6162450980392168E-2</v>
      </c>
    </row>
    <row r="272" spans="1:3" x14ac:dyDescent="0.25">
      <c r="A272">
        <v>2701010057</v>
      </c>
      <c r="B272" t="s">
        <v>4235</v>
      </c>
      <c r="C272">
        <v>4.104E-2</v>
      </c>
    </row>
    <row r="273" spans="1:3" x14ac:dyDescent="0.25">
      <c r="A273">
        <v>2701010058</v>
      </c>
      <c r="B273" t="s">
        <v>4236</v>
      </c>
      <c r="C273">
        <v>3.6966136363636361E-2</v>
      </c>
    </row>
    <row r="274" spans="1:3" x14ac:dyDescent="0.25">
      <c r="A274">
        <v>2701010059</v>
      </c>
      <c r="B274" t="s">
        <v>4237</v>
      </c>
      <c r="C274">
        <v>4.5319671471016419E-2</v>
      </c>
    </row>
    <row r="275" spans="1:3" x14ac:dyDescent="0.25">
      <c r="A275">
        <v>2701010008</v>
      </c>
      <c r="B275" t="s">
        <v>4239</v>
      </c>
      <c r="C275">
        <v>2.9961174079616869E-2</v>
      </c>
    </row>
    <row r="276" spans="1:3" x14ac:dyDescent="0.25">
      <c r="A276">
        <v>2701010010</v>
      </c>
      <c r="B276" t="s">
        <v>4241</v>
      </c>
      <c r="C276">
        <v>1.1494943006871801E-2</v>
      </c>
    </row>
    <row r="277" spans="1:3" x14ac:dyDescent="0.25">
      <c r="A277" t="s">
        <v>13340</v>
      </c>
      <c r="B277" t="s">
        <v>13340</v>
      </c>
      <c r="C277">
        <v>2.928593004176611E-2</v>
      </c>
    </row>
    <row r="278" spans="1:3" x14ac:dyDescent="0.25">
      <c r="A278" t="s">
        <v>13340</v>
      </c>
      <c r="B278" t="s">
        <v>13340</v>
      </c>
      <c r="C278">
        <v>2.928593004176611E-2</v>
      </c>
    </row>
    <row r="279" spans="1:3" x14ac:dyDescent="0.25">
      <c r="A279" t="s">
        <v>13340</v>
      </c>
      <c r="B279" t="s">
        <v>13340</v>
      </c>
      <c r="C279">
        <v>2.9285940468651045E-2</v>
      </c>
    </row>
    <row r="280" spans="1:3" x14ac:dyDescent="0.25">
      <c r="A280">
        <v>2701010081</v>
      </c>
      <c r="B280" t="s">
        <v>652</v>
      </c>
      <c r="C280">
        <v>1.080287382644491E-2</v>
      </c>
    </row>
    <row r="281" spans="1:3" x14ac:dyDescent="0.25">
      <c r="A281" t="s">
        <v>13340</v>
      </c>
      <c r="B281" t="s">
        <v>13340</v>
      </c>
      <c r="C281">
        <v>1.1494945044184962E-2</v>
      </c>
    </row>
    <row r="282" spans="1:3" x14ac:dyDescent="0.25">
      <c r="A282" t="s">
        <v>13340</v>
      </c>
      <c r="B282" t="s">
        <v>13340</v>
      </c>
      <c r="C282">
        <v>2.9286033020972779E-2</v>
      </c>
    </row>
    <row r="283" spans="1:3" x14ac:dyDescent="0.25">
      <c r="A283">
        <v>2701010024</v>
      </c>
      <c r="B283" t="s">
        <v>4242</v>
      </c>
      <c r="C283">
        <v>1.0802890012496595E-2</v>
      </c>
    </row>
    <row r="284" spans="1:3" x14ac:dyDescent="0.25">
      <c r="A284">
        <v>2701010034</v>
      </c>
      <c r="B284" t="s">
        <v>4243</v>
      </c>
      <c r="C284">
        <v>2.362285497771174E-2</v>
      </c>
    </row>
    <row r="285" spans="1:3" x14ac:dyDescent="0.25">
      <c r="A285" t="s">
        <v>13340</v>
      </c>
      <c r="B285" t="s">
        <v>13340</v>
      </c>
      <c r="C285">
        <v>2.9285973133395808E-2</v>
      </c>
    </row>
    <row r="286" spans="1:3" x14ac:dyDescent="0.25">
      <c r="A286">
        <v>2701010107</v>
      </c>
      <c r="B286" t="s">
        <v>5425</v>
      </c>
      <c r="C286">
        <v>0.10890000000000001</v>
      </c>
    </row>
    <row r="287" spans="1:3" x14ac:dyDescent="0.25">
      <c r="A287">
        <v>2701010104</v>
      </c>
      <c r="B287" t="s">
        <v>3902</v>
      </c>
      <c r="C287">
        <v>9.9634766360239338E-2</v>
      </c>
    </row>
    <row r="288" spans="1:3" x14ac:dyDescent="0.25">
      <c r="A288">
        <v>2701010102</v>
      </c>
      <c r="B288" t="s">
        <v>1704</v>
      </c>
      <c r="C288">
        <v>5.7325001252683708E-2</v>
      </c>
    </row>
    <row r="289" spans="1:3" x14ac:dyDescent="0.25">
      <c r="A289" t="s">
        <v>13340</v>
      </c>
      <c r="B289" t="s">
        <v>13340</v>
      </c>
      <c r="C289">
        <v>1.1494945044184962E-2</v>
      </c>
    </row>
    <row r="290" spans="1:3" x14ac:dyDescent="0.25">
      <c r="A290">
        <v>2701010022</v>
      </c>
      <c r="B290" t="s">
        <v>4245</v>
      </c>
      <c r="C290">
        <v>2.9961120840630465E-2</v>
      </c>
    </row>
    <row r="291" spans="1:3" x14ac:dyDescent="0.25">
      <c r="A291" t="s">
        <v>13340</v>
      </c>
      <c r="B291" t="s">
        <v>13340</v>
      </c>
      <c r="C291">
        <v>5.946712500000001E-2</v>
      </c>
    </row>
    <row r="292" spans="1:3" x14ac:dyDescent="0.25">
      <c r="A292">
        <v>2701010073</v>
      </c>
      <c r="B292" t="s">
        <v>691</v>
      </c>
      <c r="C292">
        <v>2.5825606046640241E-2</v>
      </c>
    </row>
    <row r="293" spans="1:3" x14ac:dyDescent="0.25">
      <c r="A293" t="s">
        <v>13340</v>
      </c>
      <c r="B293" t="s">
        <v>13340</v>
      </c>
      <c r="C293">
        <v>2.928593004176611E-2</v>
      </c>
    </row>
    <row r="294" spans="1:3" x14ac:dyDescent="0.25">
      <c r="A294" t="s">
        <v>13340</v>
      </c>
      <c r="B294" t="s">
        <v>13340</v>
      </c>
      <c r="C294">
        <v>3.9076066945606697E-2</v>
      </c>
    </row>
    <row r="295" spans="1:3" x14ac:dyDescent="0.25">
      <c r="A295">
        <v>2701010005</v>
      </c>
      <c r="B295" t="s">
        <v>4248</v>
      </c>
      <c r="C295">
        <v>0.10050000000000001</v>
      </c>
    </row>
    <row r="296" spans="1:3" x14ac:dyDescent="0.25">
      <c r="A296">
        <v>2701070002</v>
      </c>
      <c r="B296" t="s">
        <v>780</v>
      </c>
      <c r="C296">
        <v>26.688266666666664</v>
      </c>
    </row>
    <row r="297" spans="1:3" x14ac:dyDescent="0.25">
      <c r="A297">
        <v>2901170001</v>
      </c>
      <c r="B297" t="s">
        <v>888</v>
      </c>
      <c r="C297">
        <v>0</v>
      </c>
    </row>
    <row r="298" spans="1:3" x14ac:dyDescent="0.25">
      <c r="A298">
        <v>2901240002</v>
      </c>
      <c r="B298" t="s">
        <v>893</v>
      </c>
      <c r="C298">
        <v>0</v>
      </c>
    </row>
    <row r="299" spans="1:3" x14ac:dyDescent="0.25">
      <c r="A299">
        <v>2901210001</v>
      </c>
      <c r="B299" t="s">
        <v>890</v>
      </c>
      <c r="C299">
        <v>0</v>
      </c>
    </row>
    <row r="300" spans="1:3" x14ac:dyDescent="0.25">
      <c r="A300">
        <v>2701040020</v>
      </c>
      <c r="B300" t="s">
        <v>4249</v>
      </c>
      <c r="C300">
        <v>12.23764299981841</v>
      </c>
    </row>
    <row r="301" spans="1:3" x14ac:dyDescent="0.25">
      <c r="A301">
        <v>2701040018</v>
      </c>
      <c r="B301" t="s">
        <v>4250</v>
      </c>
      <c r="C301">
        <v>13.056287365484257</v>
      </c>
    </row>
    <row r="302" spans="1:3" x14ac:dyDescent="0.25">
      <c r="A302">
        <v>2701040017</v>
      </c>
      <c r="B302" t="s">
        <v>4251</v>
      </c>
      <c r="C302">
        <v>11.73125977410947</v>
      </c>
    </row>
    <row r="303" spans="1:3" x14ac:dyDescent="0.25">
      <c r="A303">
        <v>2701040016</v>
      </c>
      <c r="B303" t="s">
        <v>737</v>
      </c>
      <c r="C303">
        <v>10.718523715969688</v>
      </c>
    </row>
    <row r="304" spans="1:3" x14ac:dyDescent="0.25">
      <c r="A304">
        <v>2701040025</v>
      </c>
      <c r="B304" t="s">
        <v>4255</v>
      </c>
      <c r="C304">
        <v>9.5791249999999994</v>
      </c>
    </row>
    <row r="305" spans="1:3" x14ac:dyDescent="0.25">
      <c r="A305">
        <v>2701040015</v>
      </c>
      <c r="B305" t="s">
        <v>736</v>
      </c>
      <c r="C305">
        <v>16.770598686751644</v>
      </c>
    </row>
    <row r="306" spans="1:3" x14ac:dyDescent="0.25">
      <c r="A306">
        <v>2701040014</v>
      </c>
      <c r="B306" t="s">
        <v>1744</v>
      </c>
      <c r="C306">
        <v>10.017993019197206</v>
      </c>
    </row>
    <row r="307" spans="1:3" x14ac:dyDescent="0.25">
      <c r="A307">
        <v>2901040001</v>
      </c>
      <c r="B307" t="s">
        <v>4252</v>
      </c>
      <c r="C307">
        <v>16.080003723701356</v>
      </c>
    </row>
    <row r="308" spans="1:3" x14ac:dyDescent="0.25">
      <c r="A308">
        <v>2701040012</v>
      </c>
      <c r="B308" t="s">
        <v>4253</v>
      </c>
      <c r="C308">
        <v>12.237634269444804</v>
      </c>
    </row>
    <row r="309" spans="1:3" x14ac:dyDescent="0.25">
      <c r="A309">
        <v>2701040011</v>
      </c>
      <c r="B309" t="s">
        <v>4254</v>
      </c>
      <c r="C309">
        <v>23.500620438312794</v>
      </c>
    </row>
    <row r="310" spans="1:3" x14ac:dyDescent="0.25">
      <c r="A310">
        <v>2701040010</v>
      </c>
      <c r="B310" t="s">
        <v>4256</v>
      </c>
      <c r="C310">
        <v>23.500622992728175</v>
      </c>
    </row>
    <row r="311" spans="1:3" x14ac:dyDescent="0.25">
      <c r="A311" t="s">
        <v>13340</v>
      </c>
      <c r="B311" t="s">
        <v>13340</v>
      </c>
      <c r="C311">
        <v>23.600755555555601</v>
      </c>
    </row>
    <row r="312" spans="1:3" x14ac:dyDescent="0.25">
      <c r="A312">
        <v>2701210002</v>
      </c>
      <c r="B312" t="s">
        <v>847</v>
      </c>
      <c r="C312">
        <v>29.772182222222217</v>
      </c>
    </row>
    <row r="313" spans="1:3" x14ac:dyDescent="0.25">
      <c r="A313">
        <v>2701130002</v>
      </c>
      <c r="B313" t="s">
        <v>535</v>
      </c>
      <c r="C313">
        <v>15.03</v>
      </c>
    </row>
    <row r="314" spans="1:3" x14ac:dyDescent="0.25">
      <c r="A314">
        <v>2701130003</v>
      </c>
      <c r="B314" t="s">
        <v>536</v>
      </c>
      <c r="C314">
        <v>11.841599999999998</v>
      </c>
    </row>
    <row r="315" spans="1:3" x14ac:dyDescent="0.25">
      <c r="A315">
        <v>2901130004</v>
      </c>
      <c r="B315" t="s">
        <v>1920</v>
      </c>
      <c r="C315">
        <v>0</v>
      </c>
    </row>
    <row r="316" spans="1:3" x14ac:dyDescent="0.25">
      <c r="A316">
        <v>2901130009</v>
      </c>
      <c r="B316" t="s">
        <v>1924</v>
      </c>
      <c r="C316">
        <v>0</v>
      </c>
    </row>
    <row r="317" spans="1:3" x14ac:dyDescent="0.25">
      <c r="A317">
        <v>2901130006</v>
      </c>
      <c r="B317" t="s">
        <v>1922</v>
      </c>
      <c r="C317">
        <v>0</v>
      </c>
    </row>
    <row r="318" spans="1:3" x14ac:dyDescent="0.25">
      <c r="A318">
        <v>2901130007</v>
      </c>
      <c r="B318" t="s">
        <v>1923</v>
      </c>
      <c r="C318">
        <v>0</v>
      </c>
    </row>
    <row r="319" spans="1:3" x14ac:dyDescent="0.25">
      <c r="A319">
        <v>2701040002</v>
      </c>
      <c r="B319" t="s">
        <v>730</v>
      </c>
      <c r="C319">
        <v>18.767095294647611</v>
      </c>
    </row>
    <row r="320" spans="1:3" x14ac:dyDescent="0.25">
      <c r="A320" t="s">
        <v>13340</v>
      </c>
      <c r="B320" t="s">
        <v>13340</v>
      </c>
      <c r="C320">
        <v>60</v>
      </c>
    </row>
    <row r="321" spans="1:3" x14ac:dyDescent="0.25">
      <c r="A321" t="s">
        <v>13340</v>
      </c>
      <c r="B321" t="s">
        <v>4160</v>
      </c>
      <c r="C321">
        <v>0.18532523519112065</v>
      </c>
    </row>
    <row r="322" spans="1:3" x14ac:dyDescent="0.25">
      <c r="A322" t="s">
        <v>13340</v>
      </c>
      <c r="B322" t="s">
        <v>13340</v>
      </c>
      <c r="C322">
        <v>0.10427690909090907</v>
      </c>
    </row>
    <row r="323" spans="1:3" x14ac:dyDescent="0.25">
      <c r="A323">
        <v>2701030012</v>
      </c>
      <c r="B323" t="s">
        <v>405</v>
      </c>
      <c r="C323">
        <v>0.1167</v>
      </c>
    </row>
    <row r="324" spans="1:3" x14ac:dyDescent="0.25">
      <c r="A324">
        <v>2701030013</v>
      </c>
      <c r="B324" t="s">
        <v>721</v>
      </c>
      <c r="C324">
        <v>0.1167</v>
      </c>
    </row>
    <row r="325" spans="1:3" x14ac:dyDescent="0.25">
      <c r="A325" t="s">
        <v>13340</v>
      </c>
      <c r="B325" t="s">
        <v>13340</v>
      </c>
      <c r="C325">
        <v>0.24702631578947368</v>
      </c>
    </row>
    <row r="326" spans="1:3" x14ac:dyDescent="0.25">
      <c r="A326">
        <v>2701160014</v>
      </c>
      <c r="B326" t="s">
        <v>4147</v>
      </c>
      <c r="C326">
        <v>1.763908008347997</v>
      </c>
    </row>
    <row r="327" spans="1:3" x14ac:dyDescent="0.25">
      <c r="A327" t="s">
        <v>13340</v>
      </c>
      <c r="B327" t="s">
        <v>13340</v>
      </c>
      <c r="C327">
        <v>0.189275</v>
      </c>
    </row>
    <row r="328" spans="1:3" x14ac:dyDescent="0.25">
      <c r="A328" t="s">
        <v>13340</v>
      </c>
      <c r="B328" t="s">
        <v>13340</v>
      </c>
      <c r="C328">
        <v>3.5497594246031737E-2</v>
      </c>
    </row>
    <row r="329" spans="1:3" x14ac:dyDescent="0.25">
      <c r="A329">
        <v>2701030015</v>
      </c>
      <c r="B329" t="s">
        <v>722</v>
      </c>
      <c r="C329">
        <v>0.27425079999999996</v>
      </c>
    </row>
    <row r="330" spans="1:3" x14ac:dyDescent="0.25">
      <c r="A330" t="s">
        <v>13340</v>
      </c>
      <c r="B330" t="s">
        <v>13340</v>
      </c>
      <c r="C330">
        <v>0.69392857142857145</v>
      </c>
    </row>
    <row r="331" spans="1:3" x14ac:dyDescent="0.25">
      <c r="A331">
        <v>2701030001</v>
      </c>
      <c r="B331" t="s">
        <v>713</v>
      </c>
      <c r="C331">
        <v>3.6544113756613754E-2</v>
      </c>
    </row>
    <row r="332" spans="1:3" x14ac:dyDescent="0.25">
      <c r="A332" t="s">
        <v>13340</v>
      </c>
      <c r="B332" t="s">
        <v>13340</v>
      </c>
      <c r="C332">
        <v>0.25706236559139783</v>
      </c>
    </row>
    <row r="333" spans="1:3" x14ac:dyDescent="0.25">
      <c r="A333" t="s">
        <v>13340</v>
      </c>
      <c r="B333" t="s">
        <v>13340</v>
      </c>
      <c r="C333">
        <v>3.3862499999999997E-2</v>
      </c>
    </row>
    <row r="334" spans="1:3" x14ac:dyDescent="0.25">
      <c r="A334">
        <v>2701030008</v>
      </c>
      <c r="B334" t="s">
        <v>719</v>
      </c>
      <c r="C334">
        <v>3.9530700000000002E-2</v>
      </c>
    </row>
    <row r="335" spans="1:3" x14ac:dyDescent="0.25">
      <c r="A335">
        <v>2701030011</v>
      </c>
      <c r="B335" t="s">
        <v>407</v>
      </c>
      <c r="C335">
        <v>4.0844811609765698E-2</v>
      </c>
    </row>
    <row r="336" spans="1:3" x14ac:dyDescent="0.25">
      <c r="A336">
        <v>2701030009</v>
      </c>
      <c r="B336" t="s">
        <v>720</v>
      </c>
      <c r="C336">
        <v>3.913139999999999E-2</v>
      </c>
    </row>
    <row r="337" spans="1:3" x14ac:dyDescent="0.25">
      <c r="A337">
        <v>2901030003</v>
      </c>
      <c r="B337" t="s">
        <v>870</v>
      </c>
      <c r="C337">
        <v>3.983925E-2</v>
      </c>
    </row>
    <row r="338" spans="1:3" x14ac:dyDescent="0.25">
      <c r="A338">
        <v>2701030024</v>
      </c>
      <c r="B338" t="s">
        <v>3860</v>
      </c>
      <c r="C338">
        <v>3.9530709090909076E-2</v>
      </c>
    </row>
    <row r="339" spans="1:3" x14ac:dyDescent="0.25">
      <c r="A339">
        <v>2701030023</v>
      </c>
      <c r="B339" t="s">
        <v>1739</v>
      </c>
      <c r="C339">
        <v>4.1852711640211641E-2</v>
      </c>
    </row>
    <row r="340" spans="1:3" x14ac:dyDescent="0.25">
      <c r="A340">
        <v>2701030018</v>
      </c>
      <c r="B340" t="s">
        <v>725</v>
      </c>
      <c r="C340">
        <v>3.9341574861826996E-2</v>
      </c>
    </row>
    <row r="341" spans="1:3" x14ac:dyDescent="0.25">
      <c r="A341">
        <v>2701030020</v>
      </c>
      <c r="B341" t="s">
        <v>727</v>
      </c>
      <c r="C341">
        <v>3.6773418694713088E-2</v>
      </c>
    </row>
    <row r="342" spans="1:3" x14ac:dyDescent="0.25">
      <c r="A342" t="s">
        <v>13340</v>
      </c>
      <c r="B342" t="s">
        <v>13340</v>
      </c>
      <c r="C342">
        <v>4.2325800524934384E-2</v>
      </c>
    </row>
    <row r="343" spans="1:3" x14ac:dyDescent="0.25">
      <c r="A343" t="s">
        <v>13340</v>
      </c>
      <c r="B343" t="s">
        <v>13340</v>
      </c>
      <c r="C343">
        <v>4.2325800524934384E-2</v>
      </c>
    </row>
    <row r="344" spans="1:3" x14ac:dyDescent="0.25">
      <c r="A344" t="s">
        <v>13340</v>
      </c>
      <c r="B344" t="s">
        <v>13340</v>
      </c>
      <c r="C344">
        <v>0.24702631578947368</v>
      </c>
    </row>
    <row r="345" spans="1:3" x14ac:dyDescent="0.25">
      <c r="A345" t="s">
        <v>13340</v>
      </c>
      <c r="B345" t="s">
        <v>13340</v>
      </c>
      <c r="C345">
        <v>0.24702631578947368</v>
      </c>
    </row>
    <row r="346" spans="1:3" x14ac:dyDescent="0.25">
      <c r="A346" t="s">
        <v>13340</v>
      </c>
      <c r="B346" t="s">
        <v>13340</v>
      </c>
      <c r="C346">
        <v>4.0083755155605555E-2</v>
      </c>
    </row>
    <row r="347" spans="1:3" x14ac:dyDescent="0.25">
      <c r="A347" t="s">
        <v>13340</v>
      </c>
      <c r="B347" t="s">
        <v>13340</v>
      </c>
      <c r="C347">
        <v>7.2048599344854862</v>
      </c>
    </row>
    <row r="348" spans="1:3" x14ac:dyDescent="0.25">
      <c r="A348" t="s">
        <v>13340</v>
      </c>
      <c r="B348" t="s">
        <v>13340</v>
      </c>
      <c r="C348">
        <v>12.283815361041945</v>
      </c>
    </row>
    <row r="349" spans="1:3" x14ac:dyDescent="0.25">
      <c r="A349" t="s">
        <v>13340</v>
      </c>
      <c r="B349" t="s">
        <v>13340</v>
      </c>
      <c r="C349">
        <v>7.2048627583869882</v>
      </c>
    </row>
    <row r="350" spans="1:3" x14ac:dyDescent="0.25">
      <c r="A350" t="s">
        <v>13340</v>
      </c>
      <c r="B350" t="s">
        <v>13340</v>
      </c>
      <c r="C350">
        <v>9.5262555066079297</v>
      </c>
    </row>
    <row r="351" spans="1:3" x14ac:dyDescent="0.25">
      <c r="A351" t="s">
        <v>13340</v>
      </c>
      <c r="B351" t="s">
        <v>13340</v>
      </c>
      <c r="C351">
        <v>10.804</v>
      </c>
    </row>
    <row r="352" spans="1:3" x14ac:dyDescent="0.25">
      <c r="A352">
        <v>2701150008</v>
      </c>
      <c r="B352" t="s">
        <v>832</v>
      </c>
      <c r="C352">
        <v>0</v>
      </c>
    </row>
    <row r="353" spans="1:3" x14ac:dyDescent="0.25">
      <c r="A353">
        <v>2701150002</v>
      </c>
      <c r="B353" t="s">
        <v>826</v>
      </c>
      <c r="C353">
        <v>0.44520144147734819</v>
      </c>
    </row>
    <row r="354" spans="1:3" x14ac:dyDescent="0.25">
      <c r="A354">
        <v>30779</v>
      </c>
      <c r="B354" t="s">
        <v>408</v>
      </c>
      <c r="C354">
        <v>0.80747999999999998</v>
      </c>
    </row>
    <row r="355" spans="1:3" x14ac:dyDescent="0.25">
      <c r="A355" t="s">
        <v>13340</v>
      </c>
      <c r="B355" t="s">
        <v>13340</v>
      </c>
      <c r="C355">
        <v>1.30064</v>
      </c>
    </row>
    <row r="356" spans="1:3" x14ac:dyDescent="0.25">
      <c r="A356" t="s">
        <v>13340</v>
      </c>
      <c r="B356" t="s">
        <v>13340</v>
      </c>
      <c r="C356">
        <v>0.45</v>
      </c>
    </row>
    <row r="357" spans="1:3" x14ac:dyDescent="0.25">
      <c r="A357" t="s">
        <v>13340</v>
      </c>
      <c r="B357" t="s">
        <v>13340</v>
      </c>
      <c r="C357">
        <v>0</v>
      </c>
    </row>
    <row r="358" spans="1:3" x14ac:dyDescent="0.25">
      <c r="A358" t="s">
        <v>13340</v>
      </c>
      <c r="B358" t="s">
        <v>13340</v>
      </c>
      <c r="C358">
        <v>0</v>
      </c>
    </row>
    <row r="359" spans="1:3" x14ac:dyDescent="0.25">
      <c r="A359" t="s">
        <v>13340</v>
      </c>
      <c r="B359" t="s">
        <v>13340</v>
      </c>
      <c r="C359">
        <v>0</v>
      </c>
    </row>
    <row r="360" spans="1:3" x14ac:dyDescent="0.25">
      <c r="A360" t="s">
        <v>13340</v>
      </c>
      <c r="B360" t="s">
        <v>13340</v>
      </c>
      <c r="C360">
        <v>0</v>
      </c>
    </row>
    <row r="361" spans="1:3" x14ac:dyDescent="0.25">
      <c r="A361">
        <v>2701060007</v>
      </c>
      <c r="B361" t="s">
        <v>779</v>
      </c>
      <c r="C361">
        <v>6.3298099999999993</v>
      </c>
    </row>
    <row r="362" spans="1:3" x14ac:dyDescent="0.25">
      <c r="A362">
        <v>2701040013</v>
      </c>
      <c r="B362" t="s">
        <v>13347</v>
      </c>
      <c r="C362">
        <v>12.659642857142858</v>
      </c>
    </row>
    <row r="363" spans="1:3" x14ac:dyDescent="0.25">
      <c r="A363">
        <v>2701010014</v>
      </c>
      <c r="B363" t="s">
        <v>4229</v>
      </c>
      <c r="C363">
        <v>1.0802873951002753E-2</v>
      </c>
    </row>
    <row r="364" spans="1:3" x14ac:dyDescent="0.25">
      <c r="A364">
        <v>2701060006</v>
      </c>
      <c r="B364" t="s">
        <v>397</v>
      </c>
      <c r="C364">
        <v>7.2815476190476183</v>
      </c>
    </row>
    <row r="365" spans="1:3" x14ac:dyDescent="0.25">
      <c r="A365">
        <v>2701010084</v>
      </c>
      <c r="B365" t="s">
        <v>4247</v>
      </c>
      <c r="C365">
        <v>4.1571656689162365E-2</v>
      </c>
    </row>
    <row r="366" spans="1:3" x14ac:dyDescent="0.25">
      <c r="A366">
        <v>2701140027</v>
      </c>
      <c r="B366" t="s">
        <v>4188</v>
      </c>
      <c r="C366">
        <v>0.49797276670951152</v>
      </c>
    </row>
    <row r="367" spans="1:3" x14ac:dyDescent="0.25">
      <c r="A367">
        <v>2901140013</v>
      </c>
      <c r="B367" t="s">
        <v>4189</v>
      </c>
      <c r="C367">
        <v>0.44861503856041135</v>
      </c>
    </row>
    <row r="368" spans="1:3" x14ac:dyDescent="0.25">
      <c r="A368">
        <v>2701010001</v>
      </c>
      <c r="B368" t="s">
        <v>4163</v>
      </c>
      <c r="C368">
        <v>5.0919819999999998E-2</v>
      </c>
    </row>
    <row r="369" spans="1:3" x14ac:dyDescent="0.25">
      <c r="A369">
        <v>2701010046</v>
      </c>
      <c r="B369" t="s">
        <v>4218</v>
      </c>
      <c r="C369">
        <v>5.0819999999999997E-2</v>
      </c>
    </row>
    <row r="370" spans="1:3" x14ac:dyDescent="0.25">
      <c r="A370">
        <v>2701020029</v>
      </c>
      <c r="B370" t="s">
        <v>707</v>
      </c>
      <c r="C370">
        <v>0.41777282613227673</v>
      </c>
    </row>
    <row r="371" spans="1:3" x14ac:dyDescent="0.25">
      <c r="A371">
        <v>2701020009</v>
      </c>
      <c r="B371" t="s">
        <v>1712</v>
      </c>
      <c r="C371">
        <v>0</v>
      </c>
    </row>
    <row r="372" spans="1:3" x14ac:dyDescent="0.25">
      <c r="A372">
        <v>2701040005</v>
      </c>
      <c r="B372" t="s">
        <v>1741</v>
      </c>
      <c r="C372">
        <v>8.9443231583763652</v>
      </c>
    </row>
    <row r="373" spans="1:3" x14ac:dyDescent="0.25">
      <c r="A373">
        <v>2801010031</v>
      </c>
      <c r="B373" t="s">
        <v>9165</v>
      </c>
      <c r="C373">
        <v>4.3633520599250936E-2</v>
      </c>
    </row>
    <row r="374" spans="1:3" x14ac:dyDescent="0.25">
      <c r="A374">
        <v>2801050027</v>
      </c>
      <c r="B374" t="s">
        <v>1855</v>
      </c>
      <c r="C374">
        <v>0</v>
      </c>
    </row>
    <row r="375" spans="1:3" x14ac:dyDescent="0.25">
      <c r="A375">
        <v>2801050039</v>
      </c>
      <c r="B375" t="s">
        <v>6700</v>
      </c>
      <c r="C375">
        <v>0</v>
      </c>
    </row>
    <row r="376" spans="1:3" x14ac:dyDescent="0.25">
      <c r="A376">
        <v>2801080002</v>
      </c>
      <c r="B376" t="s">
        <v>1867</v>
      </c>
      <c r="C376">
        <v>2.3577545138888887</v>
      </c>
    </row>
    <row r="377" spans="1:3" x14ac:dyDescent="0.25">
      <c r="A377">
        <v>2801090005</v>
      </c>
      <c r="B377" t="s">
        <v>1870</v>
      </c>
      <c r="C377">
        <v>0</v>
      </c>
    </row>
    <row r="378" spans="1:3" x14ac:dyDescent="0.25">
      <c r="A378">
        <v>2801120002</v>
      </c>
      <c r="B378" t="s">
        <v>1871</v>
      </c>
      <c r="C378">
        <v>17.897554</v>
      </c>
    </row>
    <row r="379" spans="1:3" x14ac:dyDescent="0.25">
      <c r="A379">
        <v>2701240001</v>
      </c>
      <c r="B379" t="s">
        <v>5462</v>
      </c>
      <c r="C379">
        <v>1.0802879487179489</v>
      </c>
    </row>
    <row r="380" spans="1:3" x14ac:dyDescent="0.25">
      <c r="A380">
        <v>2901040005</v>
      </c>
      <c r="B380" t="s">
        <v>9001</v>
      </c>
      <c r="C380">
        <v>0</v>
      </c>
    </row>
    <row r="381" spans="1:3" x14ac:dyDescent="0.25">
      <c r="A381">
        <v>2901140018</v>
      </c>
      <c r="B381" t="s">
        <v>9018</v>
      </c>
      <c r="C381">
        <v>0.33462496993746993</v>
      </c>
    </row>
    <row r="382" spans="1:3" x14ac:dyDescent="0.25">
      <c r="A382">
        <v>2901040006</v>
      </c>
      <c r="B382" t="s">
        <v>9002</v>
      </c>
      <c r="C382">
        <v>0</v>
      </c>
    </row>
    <row r="383" spans="1:3" x14ac:dyDescent="0.25">
      <c r="A383">
        <v>2901140019</v>
      </c>
      <c r="B383" t="s">
        <v>9019</v>
      </c>
      <c r="C383">
        <v>0.32815938303341902</v>
      </c>
    </row>
    <row r="384" spans="1:3" x14ac:dyDescent="0.25">
      <c r="A384">
        <v>2701030017</v>
      </c>
      <c r="B384" t="s">
        <v>724</v>
      </c>
      <c r="C384">
        <v>0.34056027613987749</v>
      </c>
    </row>
    <row r="385" spans="1:3" x14ac:dyDescent="0.25">
      <c r="A385">
        <v>2701030003</v>
      </c>
      <c r="B385" t="s">
        <v>714</v>
      </c>
      <c r="C385">
        <v>5.9280023148148148E-2</v>
      </c>
    </row>
    <row r="386" spans="1:3" x14ac:dyDescent="0.25">
      <c r="A386">
        <v>2701030006</v>
      </c>
      <c r="B386" t="s">
        <v>717</v>
      </c>
      <c r="C386">
        <v>4.5125694444444434E-2</v>
      </c>
    </row>
    <row r="387" spans="1:3" x14ac:dyDescent="0.25">
      <c r="A387">
        <v>2701030005</v>
      </c>
      <c r="B387" t="s">
        <v>716</v>
      </c>
      <c r="C387">
        <v>4.5125694444444441E-2</v>
      </c>
    </row>
    <row r="388" spans="1:3" x14ac:dyDescent="0.25">
      <c r="A388">
        <v>2701090006</v>
      </c>
      <c r="B388" t="s">
        <v>784</v>
      </c>
      <c r="C388">
        <v>7.0573800000000002</v>
      </c>
    </row>
    <row r="389" spans="1:3" x14ac:dyDescent="0.25">
      <c r="A389">
        <v>2701050024</v>
      </c>
      <c r="B389" t="s">
        <v>1747</v>
      </c>
      <c r="C389">
        <v>31.989974895738193</v>
      </c>
    </row>
    <row r="390" spans="1:3" x14ac:dyDescent="0.25">
      <c r="A390">
        <v>2701040008</v>
      </c>
      <c r="B390" t="s">
        <v>13346</v>
      </c>
      <c r="C390">
        <v>13.231623461459124</v>
      </c>
    </row>
    <row r="391" spans="1:3" x14ac:dyDescent="0.25">
      <c r="A391">
        <v>2701010006</v>
      </c>
      <c r="B391" t="s">
        <v>4258</v>
      </c>
      <c r="C391">
        <v>0.38847466050468471</v>
      </c>
    </row>
    <row r="392" spans="1:3" x14ac:dyDescent="0.25">
      <c r="A392">
        <v>2701020012</v>
      </c>
      <c r="B392" t="s">
        <v>701</v>
      </c>
      <c r="C392">
        <v>0.17916359447004607</v>
      </c>
    </row>
    <row r="393" spans="1:3" x14ac:dyDescent="0.25">
      <c r="A393">
        <v>2701020028</v>
      </c>
      <c r="B393" t="s">
        <v>706</v>
      </c>
      <c r="C393">
        <v>0.37923770167098819</v>
      </c>
    </row>
    <row r="394" spans="1:3" x14ac:dyDescent="0.25">
      <c r="A394">
        <v>2701010063</v>
      </c>
      <c r="B394" t="s">
        <v>4257</v>
      </c>
      <c r="C394">
        <v>0.40279385269629259</v>
      </c>
    </row>
    <row r="395" spans="1:3" x14ac:dyDescent="0.25">
      <c r="A395">
        <v>2701240005</v>
      </c>
      <c r="B395" t="s">
        <v>8712</v>
      </c>
      <c r="C395">
        <v>3.4245843137254903</v>
      </c>
    </row>
    <row r="396" spans="1:3" x14ac:dyDescent="0.25">
      <c r="A396">
        <v>2701050012</v>
      </c>
      <c r="B396" t="s">
        <v>759</v>
      </c>
      <c r="C396">
        <v>30.383200000000002</v>
      </c>
    </row>
    <row r="397" spans="1:3" x14ac:dyDescent="0.25">
      <c r="A397">
        <v>2701130006</v>
      </c>
      <c r="B397" t="s">
        <v>793</v>
      </c>
      <c r="C397">
        <v>39.869215686274508</v>
      </c>
    </row>
    <row r="398" spans="1:3" x14ac:dyDescent="0.25">
      <c r="A398">
        <v>2701010113</v>
      </c>
      <c r="B398" t="s">
        <v>7159</v>
      </c>
      <c r="C398">
        <v>3.556510724852071E-2</v>
      </c>
    </row>
    <row r="399" spans="1:3" x14ac:dyDescent="0.25">
      <c r="A399">
        <v>2701150007</v>
      </c>
      <c r="B399" t="s">
        <v>831</v>
      </c>
      <c r="C399">
        <v>0</v>
      </c>
    </row>
    <row r="400" spans="1:3" x14ac:dyDescent="0.25">
      <c r="A400" t="s">
        <v>13344</v>
      </c>
      <c r="B400" t="s">
        <v>6354</v>
      </c>
      <c r="C400">
        <v>0.10162163107641911</v>
      </c>
    </row>
    <row r="401" spans="1:3" x14ac:dyDescent="0.25">
      <c r="A401">
        <v>2701070006</v>
      </c>
      <c r="B401" t="s">
        <v>782</v>
      </c>
      <c r="C401">
        <v>24.078649999999996</v>
      </c>
    </row>
    <row r="402" spans="1:3" x14ac:dyDescent="0.25">
      <c r="A402" t="s">
        <v>13345</v>
      </c>
      <c r="B402" t="s">
        <v>6353</v>
      </c>
      <c r="C402">
        <v>0.10162246537093475</v>
      </c>
    </row>
    <row r="403" spans="1:3" x14ac:dyDescent="0.25">
      <c r="A403">
        <v>2701010020</v>
      </c>
      <c r="B403" t="s">
        <v>9165</v>
      </c>
      <c r="C403">
        <v>4.5856476190476191E-2</v>
      </c>
    </row>
    <row r="404" spans="1:3" x14ac:dyDescent="0.25">
      <c r="A404">
        <v>2701010007</v>
      </c>
      <c r="B404" t="s">
        <v>1689</v>
      </c>
      <c r="C404">
        <v>6.3898660671462817E-3</v>
      </c>
    </row>
    <row r="405" spans="1:3" x14ac:dyDescent="0.25">
      <c r="A405">
        <v>2701010015</v>
      </c>
      <c r="B405" t="s">
        <v>1691</v>
      </c>
      <c r="C405">
        <v>6.3883068599033819E-3</v>
      </c>
    </row>
    <row r="406" spans="1:3" x14ac:dyDescent="0.25">
      <c r="A406">
        <v>2701010018</v>
      </c>
      <c r="B406" t="s">
        <v>1692</v>
      </c>
      <c r="C406">
        <v>6.6249664664664648E-3</v>
      </c>
    </row>
    <row r="407" spans="1:3" x14ac:dyDescent="0.25">
      <c r="A407">
        <v>2701010021</v>
      </c>
      <c r="B407" t="s">
        <v>654</v>
      </c>
      <c r="C407">
        <v>7.0303121469620306E-3</v>
      </c>
    </row>
    <row r="408" spans="1:3" x14ac:dyDescent="0.25">
      <c r="A408">
        <v>2701010025</v>
      </c>
      <c r="B408" t="s">
        <v>1693</v>
      </c>
      <c r="C408">
        <v>6.6259035054655113E-3</v>
      </c>
    </row>
    <row r="409" spans="1:3" x14ac:dyDescent="0.25">
      <c r="A409">
        <v>2701010065</v>
      </c>
      <c r="B409" t="s">
        <v>6353</v>
      </c>
      <c r="C409">
        <v>0.10162246537093475</v>
      </c>
    </row>
    <row r="410" spans="1:3" x14ac:dyDescent="0.25">
      <c r="A410">
        <v>2701010066</v>
      </c>
      <c r="B410" t="s">
        <v>6354</v>
      </c>
      <c r="C410">
        <v>0.10162163107641911</v>
      </c>
    </row>
    <row r="411" spans="1:3" x14ac:dyDescent="0.25">
      <c r="A411">
        <v>2701010097</v>
      </c>
      <c r="B411" t="s">
        <v>697</v>
      </c>
      <c r="C411">
        <v>4.3516425120772945E-2</v>
      </c>
    </row>
    <row r="412" spans="1:3" x14ac:dyDescent="0.25">
      <c r="A412">
        <v>2701010108</v>
      </c>
      <c r="B412" t="s">
        <v>5457</v>
      </c>
      <c r="C412">
        <v>0.17780861904761905</v>
      </c>
    </row>
    <row r="413" spans="1:3" x14ac:dyDescent="0.25">
      <c r="A413">
        <v>2701020042</v>
      </c>
      <c r="B413" t="s">
        <v>9006</v>
      </c>
      <c r="C413">
        <v>0.38394530453618747</v>
      </c>
    </row>
    <row r="414" spans="1:3" x14ac:dyDescent="0.25">
      <c r="A414">
        <v>2701020043</v>
      </c>
      <c r="B414" t="s">
        <v>11740</v>
      </c>
      <c r="C414">
        <v>0.12669112276612274</v>
      </c>
    </row>
    <row r="415" spans="1:3" x14ac:dyDescent="0.25">
      <c r="A415">
        <v>2701020044</v>
      </c>
      <c r="B415" t="s">
        <v>11741</v>
      </c>
      <c r="C415">
        <v>0.12669113247863248</v>
      </c>
    </row>
    <row r="416" spans="1:3" x14ac:dyDescent="0.25">
      <c r="A416">
        <v>2701090002</v>
      </c>
      <c r="B416" t="s">
        <v>388</v>
      </c>
      <c r="C416">
        <v>7.7052514285714286</v>
      </c>
    </row>
    <row r="417" spans="1:3" x14ac:dyDescent="0.25">
      <c r="A417">
        <v>2701120002</v>
      </c>
      <c r="B417" t="s">
        <v>790</v>
      </c>
      <c r="C417">
        <v>151.91559999999998</v>
      </c>
    </row>
    <row r="418" spans="1:3" x14ac:dyDescent="0.25">
      <c r="A418">
        <v>2701130005</v>
      </c>
      <c r="B418" t="s">
        <v>8711</v>
      </c>
      <c r="C418">
        <v>273.14139999999998</v>
      </c>
    </row>
    <row r="419" spans="1:3" x14ac:dyDescent="0.25">
      <c r="A419">
        <v>2701140043</v>
      </c>
      <c r="B419" t="s">
        <v>6683</v>
      </c>
      <c r="C419">
        <v>0.36719546657046653</v>
      </c>
    </row>
    <row r="420" spans="1:3" x14ac:dyDescent="0.25">
      <c r="A420">
        <v>2701210006</v>
      </c>
      <c r="B420" t="s">
        <v>8720</v>
      </c>
      <c r="C420">
        <v>381.54666666666668</v>
      </c>
    </row>
    <row r="421" spans="1:3" x14ac:dyDescent="0.25">
      <c r="A421">
        <v>2701260006</v>
      </c>
      <c r="B421" t="s">
        <v>4149</v>
      </c>
      <c r="C421">
        <v>3.2298908730158726E-2</v>
      </c>
    </row>
    <row r="422" spans="1:3" x14ac:dyDescent="0.25">
      <c r="A422">
        <v>2701050033</v>
      </c>
      <c r="B422" t="s">
        <v>3905</v>
      </c>
      <c r="C422">
        <v>93.688611111111129</v>
      </c>
    </row>
    <row r="423" spans="1:3" x14ac:dyDescent="0.25">
      <c r="A423">
        <v>2701090007</v>
      </c>
      <c r="B423" t="s">
        <v>785</v>
      </c>
      <c r="C423">
        <v>8.9032</v>
      </c>
    </row>
    <row r="424" spans="1:3" x14ac:dyDescent="0.25">
      <c r="A424">
        <v>2701100002</v>
      </c>
      <c r="B424" t="s">
        <v>787</v>
      </c>
      <c r="C424">
        <v>11.868199999999998</v>
      </c>
    </row>
    <row r="425" spans="1:3" x14ac:dyDescent="0.25">
      <c r="A425">
        <v>2701050035</v>
      </c>
      <c r="B425" t="s">
        <v>6518</v>
      </c>
      <c r="C425">
        <v>37.68</v>
      </c>
    </row>
    <row r="426" spans="1:3" x14ac:dyDescent="0.25">
      <c r="A426">
        <v>2701010105</v>
      </c>
      <c r="B426" t="s">
        <v>4737</v>
      </c>
      <c r="C426">
        <v>2.8350289765127643E-2</v>
      </c>
    </row>
    <row r="427" spans="1:3" x14ac:dyDescent="0.25">
      <c r="A427">
        <v>2701010028</v>
      </c>
      <c r="B427" t="s">
        <v>443</v>
      </c>
      <c r="C427">
        <v>2.6194009701600497E-2</v>
      </c>
    </row>
    <row r="428" spans="1:3" x14ac:dyDescent="0.25">
      <c r="A428">
        <v>2701020023</v>
      </c>
      <c r="B428" t="s">
        <v>1722</v>
      </c>
      <c r="C428">
        <v>0.35538003472222213</v>
      </c>
    </row>
    <row r="429" spans="1:3" x14ac:dyDescent="0.25">
      <c r="A429">
        <v>2701020006</v>
      </c>
      <c r="B429" t="s">
        <v>1710</v>
      </c>
      <c r="C429">
        <v>0.16002257661845731</v>
      </c>
    </row>
    <row r="430" spans="1:3" x14ac:dyDescent="0.25">
      <c r="A430">
        <v>2701010100</v>
      </c>
      <c r="B430" t="s">
        <v>4216</v>
      </c>
      <c r="C430">
        <v>0</v>
      </c>
    </row>
    <row r="431" spans="1:3" x14ac:dyDescent="0.25">
      <c r="A431">
        <v>2701010044</v>
      </c>
      <c r="B431" t="s">
        <v>13348</v>
      </c>
      <c r="C431">
        <v>0.15191544186046513</v>
      </c>
    </row>
    <row r="432" spans="1:3" x14ac:dyDescent="0.25">
      <c r="A432">
        <v>2701030027</v>
      </c>
      <c r="B432" t="s">
        <v>13349</v>
      </c>
      <c r="C432">
        <v>0.20581258903133903</v>
      </c>
    </row>
    <row r="433" spans="1:3" x14ac:dyDescent="0.25">
      <c r="A433">
        <v>2701090003</v>
      </c>
      <c r="B433" t="s">
        <v>389</v>
      </c>
      <c r="C433">
        <v>9.9042799999999982</v>
      </c>
    </row>
    <row r="434" spans="1:3" x14ac:dyDescent="0.25">
      <c r="A434">
        <v>2701210008</v>
      </c>
      <c r="B434" t="s">
        <v>13352</v>
      </c>
      <c r="C434">
        <v>306.82549999999998</v>
      </c>
    </row>
    <row r="435" spans="1:3" x14ac:dyDescent="0.25">
      <c r="A435">
        <v>2701090005</v>
      </c>
      <c r="B435" t="s">
        <v>783</v>
      </c>
      <c r="C435">
        <v>27.382599999999996</v>
      </c>
    </row>
    <row r="436" spans="1:3" x14ac:dyDescent="0.25">
      <c r="A436">
        <v>2701210007</v>
      </c>
      <c r="B436" t="s">
        <v>11745</v>
      </c>
      <c r="C436">
        <v>657.80599999999993</v>
      </c>
    </row>
    <row r="437" spans="1:3" x14ac:dyDescent="0.25">
      <c r="A437">
        <v>2701040001</v>
      </c>
      <c r="B437" t="s">
        <v>729</v>
      </c>
      <c r="C437">
        <v>16.77059925824712</v>
      </c>
    </row>
    <row r="438" spans="1:3" x14ac:dyDescent="0.25">
      <c r="A438">
        <v>2701070001</v>
      </c>
      <c r="B438" t="s">
        <v>404</v>
      </c>
      <c r="C438">
        <v>70.87700000000001</v>
      </c>
    </row>
    <row r="439" spans="1:3" x14ac:dyDescent="0.25">
      <c r="A439">
        <v>2701050037</v>
      </c>
      <c r="B439" t="s">
        <v>13360</v>
      </c>
      <c r="C439">
        <v>49.890092592592602</v>
      </c>
    </row>
    <row r="440" spans="1:3" x14ac:dyDescent="0.25">
      <c r="A440">
        <v>2701260002</v>
      </c>
      <c r="B440" t="s">
        <v>11753</v>
      </c>
      <c r="C440">
        <v>9.0699999999999999E-3</v>
      </c>
    </row>
    <row r="441" spans="1:3" x14ac:dyDescent="0.25">
      <c r="A441">
        <v>2701040003</v>
      </c>
      <c r="B441" t="s">
        <v>731</v>
      </c>
      <c r="C441">
        <v>18.767099099099099</v>
      </c>
    </row>
    <row r="442" spans="1:3" x14ac:dyDescent="0.25">
      <c r="A442">
        <v>2701140015</v>
      </c>
      <c r="B442" t="s">
        <v>4186</v>
      </c>
      <c r="C442">
        <v>0.49297509640102855</v>
      </c>
    </row>
    <row r="443" spans="1:3" x14ac:dyDescent="0.25">
      <c r="A443">
        <v>2701160011</v>
      </c>
      <c r="B443" t="s">
        <v>839</v>
      </c>
      <c r="C443">
        <v>1.6345711702402479</v>
      </c>
    </row>
    <row r="444" spans="1:3" x14ac:dyDescent="0.25">
      <c r="A444">
        <v>2701050007</v>
      </c>
      <c r="B444" t="s">
        <v>754</v>
      </c>
      <c r="C444">
        <v>88.617222222222225</v>
      </c>
    </row>
    <row r="445" spans="1:3" x14ac:dyDescent="0.25">
      <c r="A445">
        <v>2701010055</v>
      </c>
      <c r="B445" t="s">
        <v>4244</v>
      </c>
      <c r="C445">
        <v>2.574121565459277E-2</v>
      </c>
    </row>
    <row r="446" spans="1:3" x14ac:dyDescent="0.25">
      <c r="A446">
        <v>2701050022</v>
      </c>
      <c r="B446" t="s">
        <v>767</v>
      </c>
      <c r="C446">
        <v>21.833269927536232</v>
      </c>
    </row>
    <row r="447" spans="1:3" x14ac:dyDescent="0.25">
      <c r="A447">
        <v>2701020067</v>
      </c>
      <c r="B447" t="s">
        <v>1737</v>
      </c>
      <c r="C447">
        <v>0.21802524668359477</v>
      </c>
    </row>
    <row r="448" spans="1:3" x14ac:dyDescent="0.25">
      <c r="A448">
        <v>2701050032</v>
      </c>
      <c r="B448" t="s">
        <v>1748</v>
      </c>
      <c r="C448">
        <v>57.96225490196079</v>
      </c>
    </row>
    <row r="449" spans="1:3" x14ac:dyDescent="0.25">
      <c r="A449">
        <v>2701020071</v>
      </c>
      <c r="B449" t="s">
        <v>6379</v>
      </c>
      <c r="C449">
        <v>0.35262701948832609</v>
      </c>
    </row>
    <row r="450" spans="1:3" x14ac:dyDescent="0.25">
      <c r="A450">
        <v>2701050019</v>
      </c>
      <c r="B450" t="s">
        <v>765</v>
      </c>
      <c r="C450">
        <v>49.772156862745099</v>
      </c>
    </row>
    <row r="451" spans="1:3" x14ac:dyDescent="0.25">
      <c r="A451">
        <v>2701050028</v>
      </c>
      <c r="B451" t="s">
        <v>772</v>
      </c>
      <c r="C451">
        <v>21.842056384742953</v>
      </c>
    </row>
    <row r="452" spans="1:3" x14ac:dyDescent="0.25">
      <c r="A452">
        <v>2701050027</v>
      </c>
      <c r="B452" t="s">
        <v>771</v>
      </c>
      <c r="C452">
        <v>23.631333333333334</v>
      </c>
    </row>
    <row r="453" spans="1:3" x14ac:dyDescent="0.25">
      <c r="A453">
        <v>2701070005</v>
      </c>
      <c r="B453" t="s">
        <v>392</v>
      </c>
      <c r="C453">
        <v>46.840600000000002</v>
      </c>
    </row>
    <row r="454" spans="1:3" x14ac:dyDescent="0.25">
      <c r="A454">
        <v>2701070004</v>
      </c>
      <c r="B454" t="s">
        <v>781</v>
      </c>
      <c r="C454">
        <v>11.967649999999999</v>
      </c>
    </row>
    <row r="455" spans="1:3" x14ac:dyDescent="0.25">
      <c r="A455">
        <v>2701140030</v>
      </c>
      <c r="B455" t="s">
        <v>1756</v>
      </c>
      <c r="C455">
        <v>0.337373097482352</v>
      </c>
    </row>
    <row r="456" spans="1:3" x14ac:dyDescent="0.25">
      <c r="A456">
        <v>2701140039</v>
      </c>
      <c r="B456" t="s">
        <v>886</v>
      </c>
      <c r="C456">
        <v>0.33989339826839826</v>
      </c>
    </row>
    <row r="457" spans="1:3" x14ac:dyDescent="0.25">
      <c r="A457">
        <v>2701140021</v>
      </c>
      <c r="B457" t="s">
        <v>4180</v>
      </c>
      <c r="C457">
        <v>0.31682825315216062</v>
      </c>
    </row>
    <row r="458" spans="1:3" x14ac:dyDescent="0.25">
      <c r="A458">
        <v>2701140018</v>
      </c>
      <c r="B458" t="s">
        <v>4182</v>
      </c>
      <c r="C458">
        <v>0.33495579766325267</v>
      </c>
    </row>
    <row r="459" spans="1:3" x14ac:dyDescent="0.25">
      <c r="A459">
        <v>2701060003</v>
      </c>
      <c r="B459" t="s">
        <v>778</v>
      </c>
      <c r="C459">
        <v>44.522000000000006</v>
      </c>
    </row>
    <row r="460" spans="1:3" x14ac:dyDescent="0.25">
      <c r="A460">
        <v>2701160012</v>
      </c>
      <c r="B460" t="s">
        <v>840</v>
      </c>
      <c r="C460">
        <v>1.576269313561349</v>
      </c>
    </row>
    <row r="461" spans="1:3" x14ac:dyDescent="0.25">
      <c r="A461">
        <v>2701050036</v>
      </c>
      <c r="B461" t="s">
        <v>11742</v>
      </c>
      <c r="C461">
        <v>144.85690000000002</v>
      </c>
    </row>
    <row r="462" spans="1:3" x14ac:dyDescent="0.25">
      <c r="A462">
        <v>2701140006</v>
      </c>
      <c r="B462" t="s">
        <v>4191</v>
      </c>
      <c r="C462">
        <v>0.44132093309821757</v>
      </c>
    </row>
    <row r="463" spans="1:3" x14ac:dyDescent="0.25">
      <c r="A463">
        <v>2701010111</v>
      </c>
      <c r="B463" t="s">
        <v>7140</v>
      </c>
      <c r="C463">
        <v>3.2830682612571938E-2</v>
      </c>
    </row>
    <row r="464" spans="1:3" x14ac:dyDescent="0.25">
      <c r="A464">
        <v>2701140044</v>
      </c>
      <c r="B464" t="s">
        <v>6519</v>
      </c>
      <c r="C464">
        <v>0.49404866466723801</v>
      </c>
    </row>
    <row r="465" spans="1:3" x14ac:dyDescent="0.25">
      <c r="A465">
        <v>2701140026</v>
      </c>
      <c r="B465" t="s">
        <v>4185</v>
      </c>
      <c r="C465">
        <v>0.46685504329590044</v>
      </c>
    </row>
    <row r="466" spans="1:3" x14ac:dyDescent="0.25">
      <c r="A466">
        <v>2701060009</v>
      </c>
      <c r="B466" t="s">
        <v>395</v>
      </c>
      <c r="C466">
        <v>41.451999999999998</v>
      </c>
    </row>
    <row r="467" spans="1:3" x14ac:dyDescent="0.25">
      <c r="A467">
        <v>2701140016</v>
      </c>
      <c r="B467" t="s">
        <v>4164</v>
      </c>
      <c r="C467">
        <v>0.49281160739788638</v>
      </c>
    </row>
    <row r="468" spans="1:3" x14ac:dyDescent="0.25">
      <c r="A468">
        <v>2701140005</v>
      </c>
      <c r="B468" t="s">
        <v>4166</v>
      </c>
      <c r="C468">
        <v>0.34565149260461769</v>
      </c>
    </row>
    <row r="469" spans="1:3" x14ac:dyDescent="0.25">
      <c r="A469">
        <v>2701140035</v>
      </c>
      <c r="B469" t="s">
        <v>4169</v>
      </c>
      <c r="C469">
        <v>0.37260461760461755</v>
      </c>
    </row>
    <row r="470" spans="1:3" x14ac:dyDescent="0.25">
      <c r="A470">
        <v>2701140034</v>
      </c>
      <c r="B470" t="s">
        <v>4172</v>
      </c>
      <c r="C470">
        <v>0.37260461760461755</v>
      </c>
    </row>
    <row r="471" spans="1:3" x14ac:dyDescent="0.25">
      <c r="A471">
        <v>2701140036</v>
      </c>
      <c r="B471" t="s">
        <v>4173</v>
      </c>
      <c r="C471">
        <v>0.37260446729196728</v>
      </c>
    </row>
    <row r="472" spans="1:3" x14ac:dyDescent="0.25">
      <c r="A472">
        <v>2701140037</v>
      </c>
      <c r="B472" t="s">
        <v>4174</v>
      </c>
      <c r="C472">
        <v>0.35997023809523815</v>
      </c>
    </row>
    <row r="473" spans="1:3" x14ac:dyDescent="0.25">
      <c r="A473">
        <v>2701050023</v>
      </c>
      <c r="B473" t="s">
        <v>768</v>
      </c>
      <c r="C473">
        <v>21.78</v>
      </c>
    </row>
    <row r="474" spans="1:3" x14ac:dyDescent="0.25">
      <c r="A474">
        <v>2701140028</v>
      </c>
      <c r="B474" t="s">
        <v>4187</v>
      </c>
      <c r="C474">
        <v>0.49971194454645607</v>
      </c>
    </row>
    <row r="475" spans="1:3" x14ac:dyDescent="0.25">
      <c r="A475">
        <v>2701150006</v>
      </c>
      <c r="B475" t="s">
        <v>830</v>
      </c>
      <c r="C475">
        <v>0.68735074773711158</v>
      </c>
    </row>
    <row r="476" spans="1:3" x14ac:dyDescent="0.25">
      <c r="A476">
        <v>2701020069</v>
      </c>
      <c r="B476" t="s">
        <v>5459</v>
      </c>
      <c r="C476">
        <v>0.18784734500433833</v>
      </c>
    </row>
    <row r="477" spans="1:3" x14ac:dyDescent="0.25">
      <c r="A477">
        <v>2701120001</v>
      </c>
      <c r="B477" t="s">
        <v>789</v>
      </c>
      <c r="C477">
        <v>15.233750000000001</v>
      </c>
    </row>
    <row r="478" spans="1:3" x14ac:dyDescent="0.25">
      <c r="A478">
        <v>2701150001</v>
      </c>
      <c r="B478" t="s">
        <v>825</v>
      </c>
      <c r="C478">
        <v>1.4803797179383114</v>
      </c>
    </row>
    <row r="479" spans="1:3" x14ac:dyDescent="0.25">
      <c r="A479">
        <v>2701140020</v>
      </c>
      <c r="B479" t="s">
        <v>4178</v>
      </c>
      <c r="C479">
        <v>0.32732086750724282</v>
      </c>
    </row>
    <row r="480" spans="1:3" x14ac:dyDescent="0.25">
      <c r="A480">
        <v>2701010069</v>
      </c>
      <c r="B480" t="s">
        <v>4212</v>
      </c>
      <c r="C480">
        <v>8.912377743789399E-3</v>
      </c>
    </row>
    <row r="481" spans="1:3" x14ac:dyDescent="0.25">
      <c r="A481">
        <v>2701010053</v>
      </c>
      <c r="B481" t="s">
        <v>4222</v>
      </c>
      <c r="C481">
        <v>1.6120208652900685E-2</v>
      </c>
    </row>
    <row r="482" spans="1:3" x14ac:dyDescent="0.25">
      <c r="A482">
        <v>2701010040</v>
      </c>
      <c r="B482" t="s">
        <v>4223</v>
      </c>
      <c r="C482">
        <v>0.18246804135170494</v>
      </c>
    </row>
    <row r="483" spans="1:3" x14ac:dyDescent="0.25">
      <c r="A483">
        <v>2701010037</v>
      </c>
      <c r="B483" t="s">
        <v>4224</v>
      </c>
      <c r="C483">
        <v>0.17965885714285712</v>
      </c>
    </row>
    <row r="484" spans="1:3" x14ac:dyDescent="0.25">
      <c r="A484">
        <v>2701010036</v>
      </c>
      <c r="B484" t="s">
        <v>4225</v>
      </c>
      <c r="C484">
        <v>0.18154669612528362</v>
      </c>
    </row>
    <row r="485" spans="1:3" x14ac:dyDescent="0.25">
      <c r="A485">
        <v>2701010042</v>
      </c>
      <c r="B485" t="s">
        <v>4226</v>
      </c>
      <c r="C485">
        <v>0.17965885167464116</v>
      </c>
    </row>
    <row r="486" spans="1:3" x14ac:dyDescent="0.25">
      <c r="A486">
        <v>2701010088</v>
      </c>
      <c r="B486" t="s">
        <v>691</v>
      </c>
      <c r="C486">
        <v>2.5741324400334435E-2</v>
      </c>
    </row>
    <row r="487" spans="1:3" x14ac:dyDescent="0.25">
      <c r="A487">
        <v>2701010023</v>
      </c>
      <c r="B487" t="s">
        <v>4246</v>
      </c>
      <c r="C487">
        <v>3.283067383908693E-2</v>
      </c>
    </row>
    <row r="488" spans="1:3" x14ac:dyDescent="0.25">
      <c r="A488">
        <v>2701130009</v>
      </c>
      <c r="B488" t="s">
        <v>403</v>
      </c>
      <c r="C488">
        <v>12.298400000000001</v>
      </c>
    </row>
    <row r="489" spans="1:3" x14ac:dyDescent="0.25">
      <c r="A489">
        <v>2701140031</v>
      </c>
      <c r="B489" t="s">
        <v>13351</v>
      </c>
      <c r="C489">
        <v>0.49404872842453185</v>
      </c>
    </row>
    <row r="490" spans="1:3" x14ac:dyDescent="0.25">
      <c r="A490">
        <v>2701030022</v>
      </c>
      <c r="B490" t="s">
        <v>728</v>
      </c>
      <c r="C490">
        <v>4.0383074074074078E-2</v>
      </c>
    </row>
    <row r="491" spans="1:3" x14ac:dyDescent="0.25">
      <c r="A491">
        <v>2701030019</v>
      </c>
      <c r="B491" t="s">
        <v>726</v>
      </c>
      <c r="C491">
        <v>3.9342129629629644E-2</v>
      </c>
    </row>
    <row r="492" spans="1:3" x14ac:dyDescent="0.25">
      <c r="A492">
        <v>2701030026</v>
      </c>
      <c r="B492" t="s">
        <v>6380</v>
      </c>
      <c r="C492">
        <v>4.206643294015127E-2</v>
      </c>
    </row>
    <row r="493" spans="1:3" x14ac:dyDescent="0.25">
      <c r="A493">
        <v>2701160013</v>
      </c>
      <c r="B493" t="s">
        <v>3907</v>
      </c>
      <c r="C493">
        <v>1.8116534372444317</v>
      </c>
    </row>
    <row r="494" spans="1:3" x14ac:dyDescent="0.25">
      <c r="A494">
        <v>2701190004</v>
      </c>
      <c r="B494" t="s">
        <v>416</v>
      </c>
      <c r="C494">
        <v>2.3438449497446032</v>
      </c>
    </row>
    <row r="495" spans="1:3" x14ac:dyDescent="0.25">
      <c r="A495">
        <v>2701150009</v>
      </c>
      <c r="B495" t="s">
        <v>3906</v>
      </c>
      <c r="C495">
        <v>0.51430800865800863</v>
      </c>
    </row>
    <row r="496" spans="1:3" x14ac:dyDescent="0.25">
      <c r="A496">
        <v>2701140003</v>
      </c>
      <c r="B496" t="s">
        <v>4176</v>
      </c>
      <c r="C496">
        <v>0.38851651278409083</v>
      </c>
    </row>
    <row r="497" spans="1:3" x14ac:dyDescent="0.25">
      <c r="A497">
        <v>2701170003</v>
      </c>
      <c r="B497" t="s">
        <v>409</v>
      </c>
      <c r="C497">
        <v>3.5446950413223139</v>
      </c>
    </row>
    <row r="498" spans="1:3" x14ac:dyDescent="0.25">
      <c r="A498">
        <v>2701140001</v>
      </c>
      <c r="B498" t="s">
        <v>4167</v>
      </c>
      <c r="C498">
        <v>0.33393145743145736</v>
      </c>
    </row>
    <row r="499" spans="1:3" x14ac:dyDescent="0.25">
      <c r="A499">
        <v>2701140019</v>
      </c>
      <c r="B499" t="s">
        <v>4190</v>
      </c>
      <c r="C499">
        <v>0.42741785829048851</v>
      </c>
    </row>
    <row r="500" spans="1:3" x14ac:dyDescent="0.25">
      <c r="A500">
        <v>2701140023</v>
      </c>
      <c r="B500" t="s">
        <v>4183</v>
      </c>
      <c r="C500">
        <v>0.33819867792875513</v>
      </c>
    </row>
    <row r="501" spans="1:3" x14ac:dyDescent="0.25">
      <c r="A501">
        <v>2701140025</v>
      </c>
      <c r="B501" t="s">
        <v>4179</v>
      </c>
      <c r="C501">
        <v>0.337373097482352</v>
      </c>
    </row>
    <row r="502" spans="1:3" x14ac:dyDescent="0.25">
      <c r="A502">
        <v>2701150004</v>
      </c>
      <c r="B502" t="s">
        <v>828</v>
      </c>
      <c r="C502">
        <v>1.0060780978509372</v>
      </c>
    </row>
    <row r="503" spans="1:3" x14ac:dyDescent="0.25">
      <c r="A503">
        <v>2701110001</v>
      </c>
      <c r="B503" t="s">
        <v>788</v>
      </c>
      <c r="C503">
        <v>2.4836402535657687</v>
      </c>
    </row>
    <row r="504" spans="1:3" x14ac:dyDescent="0.25">
      <c r="A504">
        <v>2701110001</v>
      </c>
      <c r="B504" t="s">
        <v>788</v>
      </c>
      <c r="C504">
        <v>2.4836402535657687</v>
      </c>
    </row>
    <row r="505" spans="1:3" x14ac:dyDescent="0.25">
      <c r="A505">
        <v>2701010004</v>
      </c>
      <c r="B505" t="s">
        <v>4238</v>
      </c>
      <c r="C505">
        <v>3.9498488664395641E-2</v>
      </c>
    </row>
    <row r="506" spans="1:3" x14ac:dyDescent="0.25">
      <c r="A506">
        <v>2701190002</v>
      </c>
      <c r="B506" t="s">
        <v>1760</v>
      </c>
      <c r="C506">
        <v>3.1590235878770909</v>
      </c>
    </row>
    <row r="507" spans="1:3" x14ac:dyDescent="0.25">
      <c r="A507">
        <v>2701170001</v>
      </c>
      <c r="B507" t="s">
        <v>1759</v>
      </c>
      <c r="C507">
        <v>1.9056955000000002</v>
      </c>
    </row>
    <row r="508" spans="1:3" x14ac:dyDescent="0.25">
      <c r="A508">
        <v>2701190001</v>
      </c>
      <c r="B508" t="s">
        <v>842</v>
      </c>
      <c r="C508">
        <v>2.9589034653465345</v>
      </c>
    </row>
    <row r="509" spans="1:3" x14ac:dyDescent="0.25">
      <c r="A509">
        <v>2701170002</v>
      </c>
      <c r="B509" t="s">
        <v>841</v>
      </c>
      <c r="C509">
        <v>3.7612198506041974</v>
      </c>
    </row>
    <row r="510" spans="1:3" x14ac:dyDescent="0.25">
      <c r="A510">
        <v>2701050017</v>
      </c>
      <c r="B510" t="s">
        <v>763</v>
      </c>
      <c r="C510">
        <v>31.372300000000006</v>
      </c>
    </row>
    <row r="511" spans="1:3" x14ac:dyDescent="0.25">
      <c r="A511">
        <v>2701130007</v>
      </c>
      <c r="B511" t="s">
        <v>794</v>
      </c>
      <c r="C511">
        <v>27.682371428571429</v>
      </c>
    </row>
    <row r="512" spans="1:3" x14ac:dyDescent="0.25">
      <c r="A512">
        <v>2701080001</v>
      </c>
      <c r="B512" t="s">
        <v>391</v>
      </c>
      <c r="C512">
        <v>1.8058526923076925</v>
      </c>
    </row>
    <row r="513" spans="1:3" x14ac:dyDescent="0.25">
      <c r="A513">
        <v>2701010035</v>
      </c>
      <c r="B513" t="s">
        <v>662</v>
      </c>
      <c r="C513">
        <v>4.3751676190476194E-2</v>
      </c>
    </row>
    <row r="514" spans="1:3" x14ac:dyDescent="0.25">
      <c r="A514">
        <v>2701010041</v>
      </c>
      <c r="B514" t="s">
        <v>668</v>
      </c>
      <c r="C514">
        <v>4.3542572956291534E-2</v>
      </c>
    </row>
    <row r="515" spans="1:3" x14ac:dyDescent="0.25">
      <c r="A515">
        <v>2701010061</v>
      </c>
      <c r="B515" t="s">
        <v>682</v>
      </c>
      <c r="C515">
        <v>4.351615132427715E-2</v>
      </c>
    </row>
    <row r="516" spans="1:3" x14ac:dyDescent="0.25">
      <c r="A516">
        <v>2701010070</v>
      </c>
      <c r="B516" t="s">
        <v>689</v>
      </c>
      <c r="C516">
        <v>4.3891047619047614E-2</v>
      </c>
    </row>
    <row r="517" spans="1:3" x14ac:dyDescent="0.25">
      <c r="A517">
        <v>2701020027</v>
      </c>
      <c r="B517" t="s">
        <v>1724</v>
      </c>
      <c r="C517">
        <v>0.47990870786516848</v>
      </c>
    </row>
    <row r="518" spans="1:3" x14ac:dyDescent="0.25">
      <c r="A518">
        <v>2701020031</v>
      </c>
      <c r="B518" t="s">
        <v>1726</v>
      </c>
      <c r="C518">
        <v>0.51812303695441864</v>
      </c>
    </row>
    <row r="519" spans="1:3" x14ac:dyDescent="0.25">
      <c r="A519">
        <v>2701020037</v>
      </c>
      <c r="B519" t="s">
        <v>1730</v>
      </c>
      <c r="C519">
        <v>0.56191686329453583</v>
      </c>
    </row>
    <row r="520" spans="1:3" x14ac:dyDescent="0.25">
      <c r="A520">
        <v>2701020045</v>
      </c>
      <c r="B520" t="s">
        <v>11734</v>
      </c>
      <c r="C520">
        <v>0.55667475457385096</v>
      </c>
    </row>
    <row r="521" spans="1:3" x14ac:dyDescent="0.25">
      <c r="A521">
        <v>2701050021</v>
      </c>
      <c r="B521" t="s">
        <v>766</v>
      </c>
      <c r="C521">
        <v>64.04440000000001</v>
      </c>
    </row>
    <row r="522" spans="1:3" x14ac:dyDescent="0.25">
      <c r="A522">
        <v>2701140029</v>
      </c>
      <c r="B522" t="s">
        <v>817</v>
      </c>
      <c r="C522">
        <v>0.19894257756855413</v>
      </c>
    </row>
    <row r="523" spans="1:3" x14ac:dyDescent="0.25">
      <c r="A523">
        <v>2701050008</v>
      </c>
      <c r="B523" t="s">
        <v>755</v>
      </c>
      <c r="C523">
        <v>126.23</v>
      </c>
    </row>
    <row r="524" spans="1:3" x14ac:dyDescent="0.25">
      <c r="A524">
        <v>2701220001</v>
      </c>
      <c r="B524" t="s">
        <v>537</v>
      </c>
      <c r="C524">
        <v>871.79200000000003</v>
      </c>
    </row>
    <row r="525" spans="1:3" x14ac:dyDescent="0.25">
      <c r="A525">
        <v>2701010029</v>
      </c>
      <c r="B525" t="s">
        <v>444</v>
      </c>
      <c r="C525">
        <v>2.5741178594521911E-2</v>
      </c>
    </row>
    <row r="526" spans="1:3" x14ac:dyDescent="0.25">
      <c r="A526">
        <v>2701090004</v>
      </c>
      <c r="B526" t="s">
        <v>390</v>
      </c>
      <c r="C526">
        <v>32.444649999999996</v>
      </c>
    </row>
    <row r="527" spans="1:3" x14ac:dyDescent="0.25">
      <c r="A527">
        <v>2701210003</v>
      </c>
      <c r="B527" t="s">
        <v>848</v>
      </c>
      <c r="C527">
        <v>122.9738</v>
      </c>
    </row>
    <row r="528" spans="1:3" x14ac:dyDescent="0.25">
      <c r="A528">
        <v>2701040029</v>
      </c>
      <c r="B528" t="s">
        <v>7160</v>
      </c>
      <c r="C528">
        <v>8.8880647964250254</v>
      </c>
    </row>
    <row r="529" spans="1:3" x14ac:dyDescent="0.25">
      <c r="A529">
        <v>2701020002</v>
      </c>
      <c r="B529" t="s">
        <v>1706</v>
      </c>
      <c r="C529">
        <v>0.15519267203832754</v>
      </c>
    </row>
    <row r="530" spans="1:3" x14ac:dyDescent="0.25">
      <c r="A530">
        <v>2801010045</v>
      </c>
      <c r="B530" t="s">
        <v>6690</v>
      </c>
      <c r="C530">
        <v>6.4463209672412976E-3</v>
      </c>
    </row>
    <row r="531" spans="1:3" x14ac:dyDescent="0.25">
      <c r="A531">
        <v>2801010041</v>
      </c>
      <c r="B531" t="s">
        <v>6686</v>
      </c>
      <c r="C531">
        <v>6.9208678039727606E-3</v>
      </c>
    </row>
    <row r="532" spans="1:3" x14ac:dyDescent="0.25">
      <c r="A532">
        <v>2801010042</v>
      </c>
      <c r="B532" t="s">
        <v>6687</v>
      </c>
      <c r="C532">
        <v>6.6331139698855325E-3</v>
      </c>
    </row>
    <row r="533" spans="1:3" x14ac:dyDescent="0.25">
      <c r="A533">
        <v>2701010039</v>
      </c>
      <c r="B533" t="s">
        <v>13361</v>
      </c>
      <c r="C533">
        <v>4.9043073901581052E-2</v>
      </c>
    </row>
    <row r="534" spans="1:3" x14ac:dyDescent="0.25">
      <c r="A534">
        <v>2701010062</v>
      </c>
      <c r="B534" t="s">
        <v>13362</v>
      </c>
      <c r="C534">
        <v>4.37395652173913E-2</v>
      </c>
    </row>
    <row r="535" spans="1:3" x14ac:dyDescent="0.25">
      <c r="A535">
        <v>2701010098</v>
      </c>
      <c r="B535" t="s">
        <v>13363</v>
      </c>
      <c r="C535">
        <v>0.17965689424364117</v>
      </c>
    </row>
    <row r="536" spans="1:3" x14ac:dyDescent="0.25">
      <c r="A536">
        <v>2701020001</v>
      </c>
      <c r="B536" t="s">
        <v>13364</v>
      </c>
      <c r="C536">
        <v>0.15519216635160679</v>
      </c>
    </row>
    <row r="537" spans="1:3" x14ac:dyDescent="0.25">
      <c r="A537">
        <v>2701020002</v>
      </c>
      <c r="B537" t="s">
        <v>13365</v>
      </c>
      <c r="C537">
        <v>0.15519267203832754</v>
      </c>
    </row>
    <row r="538" spans="1:3" x14ac:dyDescent="0.25">
      <c r="A538">
        <v>2701160009</v>
      </c>
      <c r="B538" t="s">
        <v>13366</v>
      </c>
      <c r="C538">
        <v>1.5351451355661883</v>
      </c>
    </row>
    <row r="539" spans="1:3" x14ac:dyDescent="0.25">
      <c r="A539">
        <v>2701010027</v>
      </c>
      <c r="B539" t="s">
        <v>12165</v>
      </c>
      <c r="C539">
        <v>1.5351451355661883</v>
      </c>
    </row>
    <row r="540" spans="1:3" x14ac:dyDescent="0.25">
      <c r="A540">
        <v>2701010045</v>
      </c>
      <c r="B540" t="s">
        <v>13369</v>
      </c>
      <c r="C540">
        <v>4.2907680573662108E-2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0599-0BA6-4386-ABA6-38D8393C1ED0}">
  <sheetPr codeName="Planilha8"/>
  <dimension ref="A1:D444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17.140625" bestFit="1" customWidth="1"/>
    <col min="2" max="2" width="45.5703125" bestFit="1" customWidth="1"/>
    <col min="3" max="3" width="14.85546875" bestFit="1" customWidth="1"/>
    <col min="4" max="4" width="16.28515625" bestFit="1" customWidth="1"/>
  </cols>
  <sheetData>
    <row r="1" spans="1:4" x14ac:dyDescent="0.25">
      <c r="A1" s="228" t="s">
        <v>919</v>
      </c>
      <c r="B1" s="228" t="s">
        <v>13730</v>
      </c>
      <c r="C1" s="229" t="s">
        <v>459</v>
      </c>
      <c r="D1" t="s">
        <v>3109</v>
      </c>
    </row>
    <row r="2" spans="1:4" x14ac:dyDescent="0.25">
      <c r="A2" s="233">
        <v>2701080001</v>
      </c>
      <c r="B2" s="233" t="s">
        <v>13340</v>
      </c>
      <c r="C2" s="234" t="s">
        <v>391</v>
      </c>
      <c r="D2" s="139">
        <v>-7847.6699999999983</v>
      </c>
    </row>
    <row r="3" spans="1:4" x14ac:dyDescent="0.25">
      <c r="A3" s="233">
        <v>2701170002</v>
      </c>
      <c r="B3" s="233" t="s">
        <v>13340</v>
      </c>
      <c r="C3" s="234" t="s">
        <v>841</v>
      </c>
      <c r="D3" s="139">
        <v>-13087</v>
      </c>
    </row>
    <row r="4" spans="1:4" x14ac:dyDescent="0.25">
      <c r="A4" s="233">
        <v>2701050004</v>
      </c>
      <c r="B4" s="233" t="s">
        <v>13340</v>
      </c>
      <c r="C4" s="234" t="s">
        <v>751</v>
      </c>
      <c r="D4" s="139">
        <v>0</v>
      </c>
    </row>
    <row r="5" spans="1:4" x14ac:dyDescent="0.25">
      <c r="A5" s="233">
        <v>2701050008</v>
      </c>
      <c r="B5" s="233" t="s">
        <v>13340</v>
      </c>
      <c r="C5" s="234" t="s">
        <v>755</v>
      </c>
      <c r="D5" s="139">
        <v>-1.6500000000000057</v>
      </c>
    </row>
    <row r="6" spans="1:4" x14ac:dyDescent="0.25">
      <c r="A6" s="233">
        <v>2701050009</v>
      </c>
      <c r="B6" s="233" t="s">
        <v>13340</v>
      </c>
      <c r="C6" s="234" t="s">
        <v>756</v>
      </c>
      <c r="D6" s="139">
        <v>0</v>
      </c>
    </row>
    <row r="7" spans="1:4" x14ac:dyDescent="0.25">
      <c r="A7" s="233">
        <v>2701050035</v>
      </c>
      <c r="B7" s="233" t="s">
        <v>13340</v>
      </c>
      <c r="C7" s="234" t="s">
        <v>6518</v>
      </c>
      <c r="D7" s="184">
        <v>-15.42999999999995</v>
      </c>
    </row>
    <row r="8" spans="1:4" x14ac:dyDescent="0.25">
      <c r="A8" s="233">
        <v>2701050017</v>
      </c>
      <c r="B8" s="233" t="s">
        <v>13340</v>
      </c>
      <c r="C8" s="234" t="s">
        <v>763</v>
      </c>
      <c r="D8" s="139">
        <v>-20.099999999999994</v>
      </c>
    </row>
    <row r="9" spans="1:4" x14ac:dyDescent="0.25">
      <c r="A9" s="233">
        <v>2701050006</v>
      </c>
      <c r="B9" s="233" t="s">
        <v>13340</v>
      </c>
      <c r="C9" s="234" t="s">
        <v>753</v>
      </c>
      <c r="D9" s="139">
        <v>0</v>
      </c>
    </row>
    <row r="10" spans="1:4" x14ac:dyDescent="0.25">
      <c r="A10" s="233">
        <v>2701050029</v>
      </c>
      <c r="B10" s="233" t="s">
        <v>13340</v>
      </c>
      <c r="C10" s="234" t="s">
        <v>773</v>
      </c>
      <c r="D10" s="152">
        <v>0</v>
      </c>
    </row>
    <row r="11" spans="1:4" x14ac:dyDescent="0.25">
      <c r="A11" s="233">
        <v>2701050010</v>
      </c>
      <c r="B11" s="233" t="s">
        <v>13340</v>
      </c>
      <c r="C11" s="234" t="s">
        <v>757</v>
      </c>
      <c r="D11" s="139">
        <v>-0.8100000000000005</v>
      </c>
    </row>
    <row r="12" spans="1:4" x14ac:dyDescent="0.25">
      <c r="A12" s="233">
        <v>2701050011</v>
      </c>
      <c r="B12" s="233" t="s">
        <v>13340</v>
      </c>
      <c r="C12" s="234" t="s">
        <v>758</v>
      </c>
      <c r="D12" s="139">
        <v>-16.409999999999997</v>
      </c>
    </row>
    <row r="13" spans="1:4" x14ac:dyDescent="0.25">
      <c r="A13" s="233">
        <v>2701050027</v>
      </c>
      <c r="B13" s="233" t="s">
        <v>13340</v>
      </c>
      <c r="C13" s="234" t="s">
        <v>771</v>
      </c>
      <c r="D13" s="139">
        <v>-10.510000000000005</v>
      </c>
    </row>
    <row r="14" spans="1:4" x14ac:dyDescent="0.25">
      <c r="A14" s="233">
        <v>2701050033</v>
      </c>
      <c r="B14" s="233" t="s">
        <v>13340</v>
      </c>
      <c r="C14" s="234" t="s">
        <v>3905</v>
      </c>
      <c r="D14" s="141">
        <v>-5.7800000000000011</v>
      </c>
    </row>
    <row r="15" spans="1:4" x14ac:dyDescent="0.25">
      <c r="A15" s="233">
        <v>2701050013</v>
      </c>
      <c r="B15" s="233" t="s">
        <v>13340</v>
      </c>
      <c r="C15" s="234" t="s">
        <v>760</v>
      </c>
      <c r="D15" s="139">
        <v>-6.3919999999999959</v>
      </c>
    </row>
    <row r="16" spans="1:4" x14ac:dyDescent="0.25">
      <c r="A16" s="233">
        <v>2701050014</v>
      </c>
      <c r="B16" s="233" t="s">
        <v>13340</v>
      </c>
      <c r="C16" s="234" t="s">
        <v>1746</v>
      </c>
      <c r="D16" s="139">
        <v>0</v>
      </c>
    </row>
    <row r="17" spans="1:4" x14ac:dyDescent="0.25">
      <c r="A17" s="233">
        <v>2701050015</v>
      </c>
      <c r="B17" s="233" t="s">
        <v>13340</v>
      </c>
      <c r="C17" s="234" t="s">
        <v>761</v>
      </c>
      <c r="D17" s="139">
        <v>-0.53500000000000003</v>
      </c>
    </row>
    <row r="18" spans="1:4" x14ac:dyDescent="0.25">
      <c r="A18" s="233">
        <v>2701050019</v>
      </c>
      <c r="B18" s="233" t="s">
        <v>13340</v>
      </c>
      <c r="C18" s="234" t="s">
        <v>765</v>
      </c>
      <c r="D18" s="139">
        <v>-28.770399999999995</v>
      </c>
    </row>
    <row r="19" spans="1:4" x14ac:dyDescent="0.25">
      <c r="A19" s="233">
        <v>2701050021</v>
      </c>
      <c r="B19" s="233" t="s">
        <v>13340</v>
      </c>
      <c r="C19" s="234" t="s">
        <v>766</v>
      </c>
      <c r="D19" s="139">
        <v>3.769999999999996</v>
      </c>
    </row>
    <row r="20" spans="1:4" x14ac:dyDescent="0.25">
      <c r="A20" s="233">
        <v>2701050026</v>
      </c>
      <c r="B20" s="233" t="s">
        <v>13340</v>
      </c>
      <c r="C20" s="234" t="s">
        <v>770</v>
      </c>
      <c r="D20" s="139">
        <v>-3.5900000000000034</v>
      </c>
    </row>
    <row r="21" spans="1:4" x14ac:dyDescent="0.25">
      <c r="A21" s="233">
        <v>2701050005</v>
      </c>
      <c r="B21" s="233" t="s">
        <v>13340</v>
      </c>
      <c r="C21" s="234" t="s">
        <v>752</v>
      </c>
      <c r="D21" s="139">
        <v>0</v>
      </c>
    </row>
    <row r="22" spans="1:4" x14ac:dyDescent="0.25">
      <c r="A22" s="233">
        <v>2701050007</v>
      </c>
      <c r="B22" s="233" t="s">
        <v>13340</v>
      </c>
      <c r="C22" s="234" t="s">
        <v>754</v>
      </c>
      <c r="D22" s="155">
        <v>0</v>
      </c>
    </row>
    <row r="23" spans="1:4" x14ac:dyDescent="0.25">
      <c r="A23" s="233">
        <v>2701050036</v>
      </c>
      <c r="B23" s="233" t="s">
        <v>13340</v>
      </c>
      <c r="C23" s="234" t="s">
        <v>11742</v>
      </c>
      <c r="D23" s="193">
        <v>-9.11</v>
      </c>
    </row>
    <row r="24" spans="1:4" x14ac:dyDescent="0.25">
      <c r="A24" s="233">
        <v>2701050012</v>
      </c>
      <c r="B24" s="233" t="s">
        <v>13340</v>
      </c>
      <c r="C24" s="234" t="s">
        <v>759</v>
      </c>
      <c r="D24" s="139">
        <v>0</v>
      </c>
    </row>
    <row r="25" spans="1:4" x14ac:dyDescent="0.25">
      <c r="A25" s="233">
        <v>2701050001</v>
      </c>
      <c r="B25" s="233" t="s">
        <v>13340</v>
      </c>
      <c r="C25" s="234" t="s">
        <v>747</v>
      </c>
      <c r="D25" s="139">
        <v>9.64</v>
      </c>
    </row>
    <row r="26" spans="1:4" x14ac:dyDescent="0.25">
      <c r="A26" s="233">
        <v>2701050028</v>
      </c>
      <c r="B26" s="233" t="s">
        <v>13340</v>
      </c>
      <c r="C26" s="234" t="s">
        <v>772</v>
      </c>
      <c r="D26" s="139">
        <v>-31.830000000000041</v>
      </c>
    </row>
    <row r="27" spans="1:4" x14ac:dyDescent="0.25">
      <c r="A27" s="233">
        <v>2701050023</v>
      </c>
      <c r="B27" s="233" t="s">
        <v>13340</v>
      </c>
      <c r="C27" s="234" t="s">
        <v>768</v>
      </c>
      <c r="D27" s="139">
        <v>22.79000000000002</v>
      </c>
    </row>
    <row r="28" spans="1:4" x14ac:dyDescent="0.25">
      <c r="A28" s="233">
        <v>2701160011</v>
      </c>
      <c r="B28" s="233" t="s">
        <v>13340</v>
      </c>
      <c r="C28" s="234" t="s">
        <v>839</v>
      </c>
      <c r="D28" s="139">
        <v>-2179</v>
      </c>
    </row>
    <row r="29" spans="1:4" x14ac:dyDescent="0.25">
      <c r="A29" s="233">
        <v>2701160008</v>
      </c>
      <c r="B29" s="233" t="s">
        <v>13340</v>
      </c>
      <c r="C29" s="234" t="s">
        <v>838</v>
      </c>
      <c r="D29" s="139">
        <v>0</v>
      </c>
    </row>
    <row r="30" spans="1:4" x14ac:dyDescent="0.25">
      <c r="A30" s="233">
        <v>2701160007</v>
      </c>
      <c r="B30" s="233" t="s">
        <v>13340</v>
      </c>
      <c r="C30" s="234" t="s">
        <v>837</v>
      </c>
      <c r="D30" s="139">
        <v>0</v>
      </c>
    </row>
    <row r="31" spans="1:4" x14ac:dyDescent="0.25">
      <c r="A31" s="233">
        <v>2701160006</v>
      </c>
      <c r="B31" s="233" t="s">
        <v>13340</v>
      </c>
      <c r="C31" s="234" t="s">
        <v>836</v>
      </c>
      <c r="D31" s="139">
        <v>0</v>
      </c>
    </row>
    <row r="32" spans="1:4" x14ac:dyDescent="0.25">
      <c r="A32" s="233">
        <v>2701160005</v>
      </c>
      <c r="B32" s="233" t="s">
        <v>13340</v>
      </c>
      <c r="C32" s="234" t="s">
        <v>835</v>
      </c>
      <c r="D32" s="139">
        <v>-1000</v>
      </c>
    </row>
    <row r="33" spans="1:4" x14ac:dyDescent="0.25">
      <c r="A33" s="246">
        <v>2701160001</v>
      </c>
      <c r="B33" s="246" t="s">
        <v>13340</v>
      </c>
      <c r="C33" s="234" t="s">
        <v>833</v>
      </c>
      <c r="D33" s="139">
        <v>-20</v>
      </c>
    </row>
    <row r="34" spans="1:4" x14ac:dyDescent="0.25">
      <c r="A34" s="246">
        <v>2701160012</v>
      </c>
      <c r="B34" s="246" t="s">
        <v>13340</v>
      </c>
      <c r="C34" s="234" t="s">
        <v>840</v>
      </c>
      <c r="D34" s="216">
        <v>-2827</v>
      </c>
    </row>
    <row r="35" spans="1:4" x14ac:dyDescent="0.25">
      <c r="A35" s="246">
        <v>2701160013</v>
      </c>
      <c r="B35" s="246" t="s">
        <v>13340</v>
      </c>
      <c r="C35" s="234" t="s">
        <v>3907</v>
      </c>
      <c r="D35" s="141">
        <v>-65</v>
      </c>
    </row>
    <row r="36" spans="1:4" x14ac:dyDescent="0.25">
      <c r="A36" s="246">
        <v>2701160009</v>
      </c>
      <c r="B36" s="246" t="s">
        <v>13340</v>
      </c>
      <c r="C36" s="234" t="s">
        <v>13357</v>
      </c>
      <c r="D36" s="141">
        <v>-237</v>
      </c>
    </row>
    <row r="37" spans="1:4" x14ac:dyDescent="0.25">
      <c r="A37" s="246">
        <v>2701160002</v>
      </c>
      <c r="B37" s="246" t="s">
        <v>13340</v>
      </c>
      <c r="C37" s="234" t="s">
        <v>834</v>
      </c>
      <c r="D37" s="139">
        <v>172</v>
      </c>
    </row>
    <row r="38" spans="1:4" x14ac:dyDescent="0.25">
      <c r="A38" s="233">
        <v>2701240002</v>
      </c>
      <c r="B38" s="233" t="s">
        <v>13340</v>
      </c>
      <c r="C38" s="234" t="s">
        <v>860</v>
      </c>
      <c r="D38" s="139">
        <v>2073.3233099999998</v>
      </c>
    </row>
    <row r="39" spans="1:4" x14ac:dyDescent="0.25">
      <c r="A39" s="233">
        <v>2701240004</v>
      </c>
      <c r="B39" s="233" t="s">
        <v>13340</v>
      </c>
      <c r="C39" s="234" t="s">
        <v>859</v>
      </c>
      <c r="D39" s="139">
        <v>-8391.1239100000021</v>
      </c>
    </row>
    <row r="40" spans="1:4" x14ac:dyDescent="0.25">
      <c r="A40" s="233">
        <v>2701240005</v>
      </c>
      <c r="B40" s="233" t="s">
        <v>13340</v>
      </c>
      <c r="C40" s="234" t="s">
        <v>8712</v>
      </c>
      <c r="D40" s="220">
        <v>-115.00326000000041</v>
      </c>
    </row>
    <row r="41" spans="1:4" x14ac:dyDescent="0.25">
      <c r="A41" s="233">
        <v>3002020007</v>
      </c>
      <c r="B41" s="233" t="s">
        <v>13340</v>
      </c>
      <c r="C41" s="234" t="s">
        <v>393</v>
      </c>
      <c r="D41" s="141">
        <v>-60</v>
      </c>
    </row>
    <row r="42" spans="1:4" x14ac:dyDescent="0.25">
      <c r="A42" s="233">
        <v>2701090003</v>
      </c>
      <c r="B42" s="233" t="s">
        <v>13340</v>
      </c>
      <c r="C42" s="234" t="s">
        <v>389</v>
      </c>
      <c r="D42" s="139">
        <v>-74.400089999999977</v>
      </c>
    </row>
    <row r="43" spans="1:4" x14ac:dyDescent="0.25">
      <c r="A43" s="233">
        <v>3103110072</v>
      </c>
      <c r="B43" s="233" t="s">
        <v>13340</v>
      </c>
      <c r="C43" s="234" t="s">
        <v>908</v>
      </c>
      <c r="D43" s="139">
        <v>0</v>
      </c>
    </row>
    <row r="44" spans="1:4" x14ac:dyDescent="0.25">
      <c r="A44" s="233">
        <v>2701210005</v>
      </c>
      <c r="B44" s="233" t="s">
        <v>13340</v>
      </c>
      <c r="C44" s="234" t="s">
        <v>850</v>
      </c>
      <c r="D44" s="139">
        <v>111.89999999999998</v>
      </c>
    </row>
    <row r="45" spans="1:4" x14ac:dyDescent="0.25">
      <c r="A45" s="233">
        <v>2701090005</v>
      </c>
      <c r="B45" s="233" t="s">
        <v>13340</v>
      </c>
      <c r="C45" s="234" t="s">
        <v>783</v>
      </c>
      <c r="D45" s="139">
        <v>34.919939999999997</v>
      </c>
    </row>
    <row r="46" spans="1:4" x14ac:dyDescent="0.25">
      <c r="A46" s="233">
        <v>2701210008</v>
      </c>
      <c r="B46" s="233" t="s">
        <v>13340</v>
      </c>
      <c r="C46" s="234" t="s">
        <v>13352</v>
      </c>
      <c r="D46" s="139">
        <v>10</v>
      </c>
    </row>
    <row r="47" spans="1:4" x14ac:dyDescent="0.25">
      <c r="A47" s="233">
        <v>2701250001</v>
      </c>
      <c r="B47" s="233" t="s">
        <v>13340</v>
      </c>
      <c r="C47" s="234" t="s">
        <v>861</v>
      </c>
      <c r="D47" s="193">
        <v>-63.829999999999927</v>
      </c>
    </row>
    <row r="48" spans="1:4" x14ac:dyDescent="0.25">
      <c r="A48" s="233">
        <v>2701060006</v>
      </c>
      <c r="B48" s="233" t="s">
        <v>13340</v>
      </c>
      <c r="C48" s="234" t="s">
        <v>397</v>
      </c>
      <c r="D48" s="139">
        <v>196.74182999999999</v>
      </c>
    </row>
    <row r="49" spans="1:4" x14ac:dyDescent="0.25">
      <c r="A49" s="233">
        <v>2701210007</v>
      </c>
      <c r="B49" s="233" t="s">
        <v>13340</v>
      </c>
      <c r="C49" s="234" t="s">
        <v>11745</v>
      </c>
      <c r="D49" s="139">
        <v>0</v>
      </c>
    </row>
    <row r="50" spans="1:4" x14ac:dyDescent="0.25">
      <c r="A50" s="233">
        <v>2701210004</v>
      </c>
      <c r="B50" s="233" t="s">
        <v>13340</v>
      </c>
      <c r="C50" s="234" t="s">
        <v>849</v>
      </c>
      <c r="D50" s="141">
        <v>-7.2999999999999972</v>
      </c>
    </row>
    <row r="51" spans="1:4" x14ac:dyDescent="0.25">
      <c r="A51" s="233">
        <v>2701210003</v>
      </c>
      <c r="B51" s="233" t="s">
        <v>13340</v>
      </c>
      <c r="C51" s="234" t="s">
        <v>848</v>
      </c>
      <c r="D51" s="139">
        <v>1.8367999999999967</v>
      </c>
    </row>
    <row r="52" spans="1:4" x14ac:dyDescent="0.25">
      <c r="A52" s="233">
        <v>2701220001</v>
      </c>
      <c r="B52" s="233" t="s">
        <v>13340</v>
      </c>
      <c r="C52" s="234" t="s">
        <v>537</v>
      </c>
      <c r="D52" s="139">
        <v>1.5</v>
      </c>
    </row>
    <row r="53" spans="1:4" x14ac:dyDescent="0.25">
      <c r="A53" s="233">
        <v>2701210009</v>
      </c>
      <c r="B53" s="233" t="s">
        <v>13340</v>
      </c>
      <c r="C53" s="234" t="s">
        <v>13353</v>
      </c>
      <c r="D53" s="141">
        <v>0</v>
      </c>
    </row>
    <row r="54" spans="1:4" x14ac:dyDescent="0.25">
      <c r="A54" s="233">
        <v>2701210002</v>
      </c>
      <c r="B54" s="233" t="s">
        <v>13340</v>
      </c>
      <c r="C54" s="234" t="s">
        <v>847</v>
      </c>
      <c r="D54" s="139">
        <v>2262.95012</v>
      </c>
    </row>
    <row r="55" spans="1:4" x14ac:dyDescent="0.25">
      <c r="A55" s="233">
        <v>2701210006</v>
      </c>
      <c r="B55" s="233" t="s">
        <v>13340</v>
      </c>
      <c r="C55" s="234" t="s">
        <v>8720</v>
      </c>
      <c r="D55" s="193">
        <v>2</v>
      </c>
    </row>
    <row r="56" spans="1:4" x14ac:dyDescent="0.25">
      <c r="A56" s="233">
        <v>2701190004</v>
      </c>
      <c r="B56" s="233" t="s">
        <v>13340</v>
      </c>
      <c r="C56" s="234" t="s">
        <v>416</v>
      </c>
      <c r="D56" s="139">
        <v>1357.7049999999999</v>
      </c>
    </row>
    <row r="57" spans="1:4" x14ac:dyDescent="0.25">
      <c r="A57" s="233">
        <v>2701050024</v>
      </c>
      <c r="B57" s="233" t="s">
        <v>13340</v>
      </c>
      <c r="C57" s="234" t="s">
        <v>1747</v>
      </c>
      <c r="D57" s="141">
        <v>-1.0249402118209771E-2</v>
      </c>
    </row>
    <row r="58" spans="1:4" x14ac:dyDescent="0.25">
      <c r="A58" s="233">
        <v>2701050025</v>
      </c>
      <c r="B58" s="233">
        <v>2701050040</v>
      </c>
      <c r="C58" s="234" t="s">
        <v>5391</v>
      </c>
      <c r="D58" s="139">
        <v>221.14622197511659</v>
      </c>
    </row>
    <row r="59" spans="1:4" x14ac:dyDescent="0.25">
      <c r="A59" s="233">
        <v>2701050022</v>
      </c>
      <c r="B59" s="233" t="s">
        <v>13340</v>
      </c>
      <c r="C59" s="234" t="s">
        <v>767</v>
      </c>
      <c r="D59" s="139">
        <v>-69.090000000000146</v>
      </c>
    </row>
    <row r="60" spans="1:4" x14ac:dyDescent="0.25">
      <c r="A60" s="233">
        <v>2901050016</v>
      </c>
      <c r="B60" s="233" t="s">
        <v>13340</v>
      </c>
      <c r="C60" s="234" t="s">
        <v>878</v>
      </c>
      <c r="D60" s="139">
        <v>-22.674902470741223</v>
      </c>
    </row>
    <row r="61" spans="1:4" x14ac:dyDescent="0.25">
      <c r="A61" s="233">
        <v>2701130008</v>
      </c>
      <c r="B61" s="233" t="s">
        <v>13340</v>
      </c>
      <c r="C61" s="234" t="s">
        <v>795</v>
      </c>
      <c r="D61" s="139">
        <v>0</v>
      </c>
    </row>
    <row r="62" spans="1:4" x14ac:dyDescent="0.25">
      <c r="A62" s="233">
        <v>2701090001</v>
      </c>
      <c r="B62" s="233" t="s">
        <v>13340</v>
      </c>
      <c r="C62" s="234" t="s">
        <v>387</v>
      </c>
      <c r="D62" s="139">
        <v>0</v>
      </c>
    </row>
    <row r="63" spans="1:4" x14ac:dyDescent="0.25">
      <c r="A63" s="233">
        <v>2701090002</v>
      </c>
      <c r="B63" s="233" t="s">
        <v>13340</v>
      </c>
      <c r="C63" s="234" t="s">
        <v>388</v>
      </c>
      <c r="D63" s="139">
        <v>-12.226749999999811</v>
      </c>
    </row>
    <row r="64" spans="1:4" x14ac:dyDescent="0.25">
      <c r="A64" s="233">
        <v>2701090007</v>
      </c>
      <c r="B64" s="233" t="s">
        <v>13340</v>
      </c>
      <c r="C64" s="234" t="s">
        <v>785</v>
      </c>
      <c r="D64" s="139">
        <v>-4.0000000000000003E-5</v>
      </c>
    </row>
    <row r="65" spans="1:4" x14ac:dyDescent="0.25">
      <c r="A65" s="233">
        <v>2701090004</v>
      </c>
      <c r="B65" s="233" t="s">
        <v>13340</v>
      </c>
      <c r="C65" s="234" t="s">
        <v>390</v>
      </c>
      <c r="D65" s="139">
        <v>22.029999999999973</v>
      </c>
    </row>
    <row r="66" spans="1:4" x14ac:dyDescent="0.25">
      <c r="A66" s="249">
        <v>2701100002</v>
      </c>
      <c r="B66" s="249" t="s">
        <v>13340</v>
      </c>
      <c r="C66" s="250" t="s">
        <v>787</v>
      </c>
      <c r="D66" s="155">
        <v>-1501.107</v>
      </c>
    </row>
    <row r="67" spans="1:4" x14ac:dyDescent="0.25">
      <c r="A67" s="233">
        <v>2701090006</v>
      </c>
      <c r="B67" s="233" t="s">
        <v>13340</v>
      </c>
      <c r="C67" s="234" t="s">
        <v>784</v>
      </c>
      <c r="D67" s="139">
        <v>46.495199999999954</v>
      </c>
    </row>
    <row r="68" spans="1:4" x14ac:dyDescent="0.25">
      <c r="A68" s="233">
        <v>2701120001</v>
      </c>
      <c r="B68" s="233" t="s">
        <v>13340</v>
      </c>
      <c r="C68" s="234" t="s">
        <v>789</v>
      </c>
      <c r="D68" s="195">
        <v>1668.9</v>
      </c>
    </row>
    <row r="69" spans="1:4" x14ac:dyDescent="0.25">
      <c r="A69" s="233">
        <v>2701100001</v>
      </c>
      <c r="B69" s="233" t="s">
        <v>13340</v>
      </c>
      <c r="C69" s="234" t="s">
        <v>786</v>
      </c>
      <c r="D69" s="139">
        <v>-33.56889000000001</v>
      </c>
    </row>
    <row r="70" spans="1:4" x14ac:dyDescent="0.25">
      <c r="A70" s="233">
        <v>2701060009</v>
      </c>
      <c r="B70" s="233" t="s">
        <v>13340</v>
      </c>
      <c r="C70" s="234" t="s">
        <v>395</v>
      </c>
      <c r="D70" s="139">
        <v>-2.6931000000000012</v>
      </c>
    </row>
    <row r="71" spans="1:4" x14ac:dyDescent="0.25">
      <c r="A71" s="233">
        <v>2701060003</v>
      </c>
      <c r="B71" s="233" t="s">
        <v>13340</v>
      </c>
      <c r="C71" s="234" t="s">
        <v>778</v>
      </c>
      <c r="D71" s="139">
        <v>0.25242999999999949</v>
      </c>
    </row>
    <row r="72" spans="1:4" x14ac:dyDescent="0.25">
      <c r="A72" s="233">
        <v>2701060008</v>
      </c>
      <c r="B72" s="233" t="s">
        <v>13340</v>
      </c>
      <c r="C72" s="234" t="s">
        <v>396</v>
      </c>
      <c r="D72" s="139">
        <v>3.1421200000000002</v>
      </c>
    </row>
    <row r="73" spans="1:4" x14ac:dyDescent="0.25">
      <c r="A73" s="233">
        <v>2701060007</v>
      </c>
      <c r="B73" s="233" t="s">
        <v>13340</v>
      </c>
      <c r="C73" s="234" t="s">
        <v>779</v>
      </c>
      <c r="D73" s="139">
        <v>-23.990000000000009</v>
      </c>
    </row>
    <row r="74" spans="1:4" x14ac:dyDescent="0.25">
      <c r="A74" s="233">
        <v>2701060004</v>
      </c>
      <c r="B74" s="233" t="s">
        <v>13340</v>
      </c>
      <c r="C74" s="234" t="s">
        <v>1749</v>
      </c>
      <c r="D74" s="139">
        <v>0</v>
      </c>
    </row>
    <row r="75" spans="1:4" x14ac:dyDescent="0.25">
      <c r="A75" s="233">
        <v>2701060002</v>
      </c>
      <c r="B75" s="233" t="s">
        <v>13340</v>
      </c>
      <c r="C75" s="234" t="s">
        <v>777</v>
      </c>
      <c r="D75" s="139">
        <v>-4</v>
      </c>
    </row>
    <row r="76" spans="1:4" x14ac:dyDescent="0.25">
      <c r="A76" s="233">
        <v>2701060010</v>
      </c>
      <c r="B76" s="233" t="s">
        <v>13340</v>
      </c>
      <c r="C76" s="234" t="s">
        <v>1751</v>
      </c>
      <c r="D76" s="139">
        <v>-3.4015899999999988</v>
      </c>
    </row>
    <row r="77" spans="1:4" x14ac:dyDescent="0.25">
      <c r="A77" s="233">
        <v>2701060001</v>
      </c>
      <c r="B77" s="233" t="s">
        <v>13340</v>
      </c>
      <c r="C77" s="234" t="s">
        <v>776</v>
      </c>
      <c r="D77" s="139">
        <v>-2.0339999999999998</v>
      </c>
    </row>
    <row r="78" spans="1:4" x14ac:dyDescent="0.25">
      <c r="A78" s="233">
        <v>2701050002</v>
      </c>
      <c r="B78" s="233" t="s">
        <v>13340</v>
      </c>
      <c r="C78" s="234" t="s">
        <v>749</v>
      </c>
      <c r="D78" s="139">
        <v>-86</v>
      </c>
    </row>
    <row r="79" spans="1:4" x14ac:dyDescent="0.25">
      <c r="A79" s="233">
        <v>2701070006</v>
      </c>
      <c r="B79" s="233" t="s">
        <v>13340</v>
      </c>
      <c r="C79" s="234" t="s">
        <v>782</v>
      </c>
      <c r="D79" s="139">
        <v>-0.43505999999996448</v>
      </c>
    </row>
    <row r="80" spans="1:4" x14ac:dyDescent="0.25">
      <c r="A80" s="233">
        <v>2701070005</v>
      </c>
      <c r="B80" s="233" t="s">
        <v>13340</v>
      </c>
      <c r="C80" s="234" t="s">
        <v>392</v>
      </c>
      <c r="D80" s="139">
        <v>-0.76000000000000512</v>
      </c>
    </row>
    <row r="81" spans="1:4" x14ac:dyDescent="0.25">
      <c r="A81" s="233">
        <v>2701070004</v>
      </c>
      <c r="B81" s="233" t="s">
        <v>13340</v>
      </c>
      <c r="C81" s="234" t="s">
        <v>781</v>
      </c>
      <c r="D81" s="139">
        <v>-14.984999999999999</v>
      </c>
    </row>
    <row r="82" spans="1:4" x14ac:dyDescent="0.25">
      <c r="A82" s="233">
        <v>2701070003</v>
      </c>
      <c r="B82" s="233" t="s">
        <v>13340</v>
      </c>
      <c r="C82" s="234" t="s">
        <v>400</v>
      </c>
      <c r="D82" s="139">
        <v>0.52948999999999913</v>
      </c>
    </row>
    <row r="83" spans="1:4" x14ac:dyDescent="0.25">
      <c r="A83" s="233">
        <v>2701070002</v>
      </c>
      <c r="B83" s="233" t="s">
        <v>13340</v>
      </c>
      <c r="C83" s="234" t="s">
        <v>780</v>
      </c>
      <c r="D83" s="139">
        <v>-8.546999999999997</v>
      </c>
    </row>
    <row r="84" spans="1:4" x14ac:dyDescent="0.25">
      <c r="A84" s="233">
        <v>2701070001</v>
      </c>
      <c r="B84" s="233" t="s">
        <v>13340</v>
      </c>
      <c r="C84" s="234" t="s">
        <v>404</v>
      </c>
      <c r="D84" s="139">
        <v>-60.439000000000021</v>
      </c>
    </row>
    <row r="85" spans="1:4" x14ac:dyDescent="0.25">
      <c r="A85" s="233">
        <v>2701230040</v>
      </c>
      <c r="B85" s="233" t="s">
        <v>13340</v>
      </c>
      <c r="C85" s="234" t="s">
        <v>858</v>
      </c>
      <c r="D85" s="139">
        <v>0</v>
      </c>
    </row>
    <row r="86" spans="1:4" x14ac:dyDescent="0.25">
      <c r="A86" s="233">
        <v>2701230041</v>
      </c>
      <c r="B86" s="233" t="s">
        <v>13340</v>
      </c>
      <c r="C86" s="234" t="s">
        <v>1791</v>
      </c>
      <c r="D86" s="139">
        <v>0</v>
      </c>
    </row>
    <row r="87" spans="1:4" x14ac:dyDescent="0.25">
      <c r="A87" s="233">
        <v>2701230038</v>
      </c>
      <c r="B87" s="233" t="s">
        <v>13340</v>
      </c>
      <c r="C87" s="234" t="s">
        <v>857</v>
      </c>
      <c r="D87" s="139">
        <v>999</v>
      </c>
    </row>
    <row r="88" spans="1:4" x14ac:dyDescent="0.25">
      <c r="A88" s="233">
        <v>2701230036</v>
      </c>
      <c r="B88" s="233" t="s">
        <v>13340</v>
      </c>
      <c r="C88" s="234" t="s">
        <v>855</v>
      </c>
      <c r="D88" s="139">
        <v>0</v>
      </c>
    </row>
    <row r="89" spans="1:4" x14ac:dyDescent="0.25">
      <c r="A89" s="233">
        <v>2701230035</v>
      </c>
      <c r="B89" s="233" t="s">
        <v>13340</v>
      </c>
      <c r="C89" s="234" t="s">
        <v>854</v>
      </c>
      <c r="D89" s="139">
        <v>0</v>
      </c>
    </row>
    <row r="90" spans="1:4" x14ac:dyDescent="0.25">
      <c r="A90" s="233">
        <v>2701230037</v>
      </c>
      <c r="B90" s="233" t="s">
        <v>13340</v>
      </c>
      <c r="C90" s="234" t="s">
        <v>856</v>
      </c>
      <c r="D90" s="139">
        <v>519844.6399999999</v>
      </c>
    </row>
    <row r="91" spans="1:4" x14ac:dyDescent="0.25">
      <c r="A91" s="233">
        <v>2701230042</v>
      </c>
      <c r="B91" s="233" t="s">
        <v>13340</v>
      </c>
      <c r="C91" s="234" t="s">
        <v>1792</v>
      </c>
      <c r="D91" s="139">
        <v>13433</v>
      </c>
    </row>
    <row r="92" spans="1:4" x14ac:dyDescent="0.25">
      <c r="A92" s="233">
        <v>2701230011</v>
      </c>
      <c r="B92" s="233" t="s">
        <v>13340</v>
      </c>
      <c r="C92" s="234" t="s">
        <v>1773</v>
      </c>
      <c r="D92" s="139">
        <v>0</v>
      </c>
    </row>
    <row r="93" spans="1:4" x14ac:dyDescent="0.25">
      <c r="A93" s="233">
        <v>2701230012</v>
      </c>
      <c r="B93" s="233" t="s">
        <v>13340</v>
      </c>
      <c r="C93" s="234" t="s">
        <v>1774</v>
      </c>
      <c r="D93" s="139">
        <v>0</v>
      </c>
    </row>
    <row r="94" spans="1:4" x14ac:dyDescent="0.25">
      <c r="A94" s="233">
        <v>2701230013</v>
      </c>
      <c r="B94" s="233" t="s">
        <v>13340</v>
      </c>
      <c r="C94" s="234" t="s">
        <v>1775</v>
      </c>
      <c r="D94" s="139">
        <v>0</v>
      </c>
    </row>
    <row r="95" spans="1:4" x14ac:dyDescent="0.25">
      <c r="A95" s="233">
        <v>2701230031</v>
      </c>
      <c r="B95" s="233" t="s">
        <v>13340</v>
      </c>
      <c r="C95" s="234" t="s">
        <v>1786</v>
      </c>
      <c r="D95" s="141">
        <v>0</v>
      </c>
    </row>
    <row r="96" spans="1:4" x14ac:dyDescent="0.25">
      <c r="A96" s="233">
        <v>2701230034</v>
      </c>
      <c r="B96" s="233" t="s">
        <v>13340</v>
      </c>
      <c r="C96" s="234" t="s">
        <v>1789</v>
      </c>
      <c r="D96" s="141">
        <v>0</v>
      </c>
    </row>
    <row r="97" spans="1:4" x14ac:dyDescent="0.25">
      <c r="A97" s="233">
        <v>2701230043</v>
      </c>
      <c r="B97" s="233" t="s">
        <v>13340</v>
      </c>
      <c r="C97" s="234" t="s">
        <v>1793</v>
      </c>
      <c r="D97" s="141">
        <v>0</v>
      </c>
    </row>
    <row r="98" spans="1:4" x14ac:dyDescent="0.25">
      <c r="A98" s="233">
        <v>2701230017</v>
      </c>
      <c r="B98" s="233" t="s">
        <v>13340</v>
      </c>
      <c r="C98" s="234" t="s">
        <v>851</v>
      </c>
      <c r="D98" s="141">
        <v>0</v>
      </c>
    </row>
    <row r="99" spans="1:4" x14ac:dyDescent="0.25">
      <c r="A99" s="233">
        <v>2701230014</v>
      </c>
      <c r="B99" s="233" t="s">
        <v>13340</v>
      </c>
      <c r="C99" s="234" t="s">
        <v>1776</v>
      </c>
      <c r="D99" s="139">
        <v>0</v>
      </c>
    </row>
    <row r="100" spans="1:4" x14ac:dyDescent="0.25">
      <c r="A100" s="233">
        <v>2701230019</v>
      </c>
      <c r="B100" s="233" t="s">
        <v>13340</v>
      </c>
      <c r="C100" s="234" t="s">
        <v>1778</v>
      </c>
      <c r="D100" s="141">
        <v>0</v>
      </c>
    </row>
    <row r="101" spans="1:4" x14ac:dyDescent="0.25">
      <c r="A101" s="233">
        <v>2701230047</v>
      </c>
      <c r="B101" s="233" t="s">
        <v>13340</v>
      </c>
      <c r="C101" s="234" t="s">
        <v>4272</v>
      </c>
      <c r="D101" s="141">
        <v>0</v>
      </c>
    </row>
    <row r="102" spans="1:4" x14ac:dyDescent="0.25">
      <c r="A102" s="233">
        <v>2701230020</v>
      </c>
      <c r="B102" s="233" t="s">
        <v>13340</v>
      </c>
      <c r="C102" s="234" t="s">
        <v>852</v>
      </c>
      <c r="D102" s="141">
        <v>0</v>
      </c>
    </row>
    <row r="103" spans="1:4" x14ac:dyDescent="0.25">
      <c r="A103" s="233">
        <v>2901230001</v>
      </c>
      <c r="B103" s="233" t="s">
        <v>13340</v>
      </c>
      <c r="C103" s="234" t="s">
        <v>891</v>
      </c>
      <c r="D103" s="139">
        <v>0</v>
      </c>
    </row>
    <row r="104" spans="1:4" x14ac:dyDescent="0.25">
      <c r="A104" s="233">
        <v>2701230022</v>
      </c>
      <c r="B104" s="233" t="s">
        <v>13340</v>
      </c>
      <c r="C104" s="234" t="s">
        <v>1779</v>
      </c>
      <c r="D104" s="139">
        <v>0</v>
      </c>
    </row>
    <row r="105" spans="1:4" x14ac:dyDescent="0.25">
      <c r="A105" s="233">
        <v>2701230024</v>
      </c>
      <c r="B105" s="233" t="s">
        <v>13340</v>
      </c>
      <c r="C105" s="234" t="s">
        <v>1781</v>
      </c>
      <c r="D105" s="141">
        <v>0</v>
      </c>
    </row>
    <row r="106" spans="1:4" x14ac:dyDescent="0.25">
      <c r="A106" s="233">
        <v>2701230026</v>
      </c>
      <c r="B106" s="233" t="s">
        <v>13340</v>
      </c>
      <c r="C106" s="234" t="s">
        <v>1782</v>
      </c>
      <c r="D106" s="139">
        <v>0</v>
      </c>
    </row>
    <row r="107" spans="1:4" x14ac:dyDescent="0.25">
      <c r="A107" s="233">
        <v>2701230027</v>
      </c>
      <c r="B107" s="233" t="s">
        <v>13340</v>
      </c>
      <c r="C107" s="234" t="s">
        <v>1783</v>
      </c>
      <c r="D107" s="141">
        <v>0</v>
      </c>
    </row>
    <row r="108" spans="1:4" x14ac:dyDescent="0.25">
      <c r="A108" s="233">
        <v>2701230028</v>
      </c>
      <c r="B108" s="233" t="s">
        <v>13340</v>
      </c>
      <c r="C108" s="234" t="s">
        <v>1784</v>
      </c>
      <c r="D108" s="139">
        <v>-0.4</v>
      </c>
    </row>
    <row r="109" spans="1:4" x14ac:dyDescent="0.25">
      <c r="A109" s="233">
        <v>2701230046</v>
      </c>
      <c r="B109" s="233" t="s">
        <v>13340</v>
      </c>
      <c r="C109" s="234" t="s">
        <v>4271</v>
      </c>
      <c r="D109" s="141">
        <v>0</v>
      </c>
    </row>
    <row r="110" spans="1:4" x14ac:dyDescent="0.25">
      <c r="A110" s="233">
        <v>2701230029</v>
      </c>
      <c r="B110" s="233" t="s">
        <v>13340</v>
      </c>
      <c r="C110" s="234" t="s">
        <v>1785</v>
      </c>
      <c r="D110" s="139">
        <v>0</v>
      </c>
    </row>
    <row r="111" spans="1:4" x14ac:dyDescent="0.25">
      <c r="A111" s="233">
        <v>2701230002</v>
      </c>
      <c r="B111" s="233" t="s">
        <v>13340</v>
      </c>
      <c r="C111" s="234" t="s">
        <v>13368</v>
      </c>
      <c r="D111" s="139">
        <v>0</v>
      </c>
    </row>
    <row r="112" spans="1:4" x14ac:dyDescent="0.25">
      <c r="A112" s="233">
        <v>2701230003</v>
      </c>
      <c r="B112" s="233" t="s">
        <v>13340</v>
      </c>
      <c r="C112" s="234" t="s">
        <v>1765</v>
      </c>
      <c r="D112" s="139">
        <v>0</v>
      </c>
    </row>
    <row r="113" spans="1:4" x14ac:dyDescent="0.25">
      <c r="A113" s="233">
        <v>2701230021</v>
      </c>
      <c r="B113" s="233" t="s">
        <v>13340</v>
      </c>
      <c r="C113" s="234" t="s">
        <v>853</v>
      </c>
      <c r="D113" s="139">
        <v>0</v>
      </c>
    </row>
    <row r="114" spans="1:4" x14ac:dyDescent="0.25">
      <c r="A114" s="233">
        <v>2701230033</v>
      </c>
      <c r="B114" s="233" t="s">
        <v>13340</v>
      </c>
      <c r="C114" s="234" t="s">
        <v>1788</v>
      </c>
      <c r="D114" s="139">
        <v>0</v>
      </c>
    </row>
    <row r="115" spans="1:4" x14ac:dyDescent="0.25">
      <c r="A115" s="233">
        <v>2701050020</v>
      </c>
      <c r="B115" s="233" t="s">
        <v>13340</v>
      </c>
      <c r="C115" s="234" t="s">
        <v>3300</v>
      </c>
      <c r="D115" s="139">
        <v>-13.39</v>
      </c>
    </row>
    <row r="116" spans="1:4" x14ac:dyDescent="0.25">
      <c r="A116" s="233">
        <v>2701050018</v>
      </c>
      <c r="B116" s="233" t="s">
        <v>13340</v>
      </c>
      <c r="C116" s="234" t="s">
        <v>764</v>
      </c>
      <c r="D116" s="139">
        <v>-33.956999999999994</v>
      </c>
    </row>
    <row r="117" spans="1:4" x14ac:dyDescent="0.25">
      <c r="A117" s="233">
        <v>2701050016</v>
      </c>
      <c r="B117" s="233" t="s">
        <v>13340</v>
      </c>
      <c r="C117" s="234" t="s">
        <v>762</v>
      </c>
      <c r="D117" s="139">
        <v>0</v>
      </c>
    </row>
    <row r="118" spans="1:4" x14ac:dyDescent="0.25">
      <c r="A118" s="233">
        <v>2701130007</v>
      </c>
      <c r="B118" s="233" t="s">
        <v>13340</v>
      </c>
      <c r="C118" s="234" t="s">
        <v>794</v>
      </c>
      <c r="D118" s="141">
        <v>-51.990999999999985</v>
      </c>
    </row>
    <row r="119" spans="1:4" x14ac:dyDescent="0.25">
      <c r="A119" s="233">
        <v>2701130006</v>
      </c>
      <c r="B119" s="233" t="s">
        <v>13340</v>
      </c>
      <c r="C119" s="234" t="s">
        <v>793</v>
      </c>
      <c r="D119" s="139">
        <v>-23.349999999999994</v>
      </c>
    </row>
    <row r="120" spans="1:4" x14ac:dyDescent="0.25">
      <c r="A120" s="233">
        <v>2701130004</v>
      </c>
      <c r="B120" s="233" t="s">
        <v>13340</v>
      </c>
      <c r="C120" s="234" t="s">
        <v>792</v>
      </c>
      <c r="D120" s="139">
        <v>0</v>
      </c>
    </row>
    <row r="121" spans="1:4" x14ac:dyDescent="0.25">
      <c r="A121" s="233">
        <v>2701130010</v>
      </c>
      <c r="B121" s="233" t="s">
        <v>13340</v>
      </c>
      <c r="C121" s="234" t="s">
        <v>796</v>
      </c>
      <c r="D121" s="141">
        <v>0</v>
      </c>
    </row>
    <row r="122" spans="1:4" x14ac:dyDescent="0.25">
      <c r="A122" s="249">
        <v>2701040009</v>
      </c>
      <c r="B122" s="249" t="s">
        <v>13340</v>
      </c>
      <c r="C122" s="250" t="s">
        <v>732</v>
      </c>
      <c r="D122" s="139">
        <v>-1645.6124300000001</v>
      </c>
    </row>
    <row r="123" spans="1:4" x14ac:dyDescent="0.25">
      <c r="A123" s="233">
        <v>2701040020</v>
      </c>
      <c r="B123" s="233" t="s">
        <v>13340</v>
      </c>
      <c r="C123" s="234" t="s">
        <v>740</v>
      </c>
      <c r="D123" s="141">
        <v>-62.739199999999983</v>
      </c>
    </row>
    <row r="124" spans="1:4" x14ac:dyDescent="0.25">
      <c r="A124" s="233">
        <v>2701040018</v>
      </c>
      <c r="B124" s="233" t="s">
        <v>13340</v>
      </c>
      <c r="C124" s="234" t="s">
        <v>739</v>
      </c>
      <c r="D124" s="139">
        <v>0</v>
      </c>
    </row>
    <row r="125" spans="1:4" x14ac:dyDescent="0.25">
      <c r="A125" s="233">
        <v>2701040017</v>
      </c>
      <c r="B125" s="233" t="s">
        <v>13340</v>
      </c>
      <c r="C125" s="234" t="s">
        <v>738</v>
      </c>
      <c r="D125" s="139">
        <v>9.1257800000000771</v>
      </c>
    </row>
    <row r="126" spans="1:4" x14ac:dyDescent="0.25">
      <c r="A126" s="233">
        <v>2701040019</v>
      </c>
      <c r="B126" s="233" t="s">
        <v>13340</v>
      </c>
      <c r="C126" s="234" t="s">
        <v>3299</v>
      </c>
      <c r="D126" s="139">
        <v>81.009999999999991</v>
      </c>
    </row>
    <row r="127" spans="1:4" x14ac:dyDescent="0.25">
      <c r="A127" s="233">
        <v>2701040008</v>
      </c>
      <c r="B127" s="233" t="s">
        <v>13340</v>
      </c>
      <c r="C127" s="234" t="s">
        <v>13346</v>
      </c>
      <c r="D127" s="139">
        <v>1938.6784000000002</v>
      </c>
    </row>
    <row r="128" spans="1:4" x14ac:dyDescent="0.25">
      <c r="A128" s="233">
        <v>2701040013</v>
      </c>
      <c r="B128" s="233" t="s">
        <v>13340</v>
      </c>
      <c r="C128" s="234" t="s">
        <v>13347</v>
      </c>
      <c r="D128" s="139">
        <v>5.4000000000000057</v>
      </c>
    </row>
    <row r="129" spans="1:4" x14ac:dyDescent="0.25">
      <c r="A129" s="233">
        <v>2901040001</v>
      </c>
      <c r="B129" s="233" t="s">
        <v>13340</v>
      </c>
      <c r="C129" s="234" t="s">
        <v>1892</v>
      </c>
      <c r="D129" s="139">
        <v>0</v>
      </c>
    </row>
    <row r="130" spans="1:4" x14ac:dyDescent="0.25">
      <c r="A130" s="233">
        <v>2701040012</v>
      </c>
      <c r="B130" s="233" t="s">
        <v>13340</v>
      </c>
      <c r="C130" s="234" t="s">
        <v>735</v>
      </c>
      <c r="D130" s="141">
        <v>50.999000000000024</v>
      </c>
    </row>
    <row r="131" spans="1:4" x14ac:dyDescent="0.25">
      <c r="A131" s="233">
        <v>2701040011</v>
      </c>
      <c r="B131" s="233" t="s">
        <v>13340</v>
      </c>
      <c r="C131" s="234" t="s">
        <v>734</v>
      </c>
      <c r="D131" s="195">
        <v>-54.492799999999988</v>
      </c>
    </row>
    <row r="132" spans="1:4" x14ac:dyDescent="0.25">
      <c r="A132" s="233">
        <v>2701040010</v>
      </c>
      <c r="B132" s="233" t="s">
        <v>13340</v>
      </c>
      <c r="C132" s="234" t="s">
        <v>733</v>
      </c>
      <c r="D132" s="139">
        <v>-240.50289999999995</v>
      </c>
    </row>
    <row r="133" spans="1:4" x14ac:dyDescent="0.25">
      <c r="A133" s="233">
        <v>2901040004</v>
      </c>
      <c r="B133" s="233" t="s">
        <v>13340</v>
      </c>
      <c r="C133" s="234" t="s">
        <v>873</v>
      </c>
      <c r="D133" s="139">
        <v>-12.85</v>
      </c>
    </row>
    <row r="134" spans="1:4" x14ac:dyDescent="0.25">
      <c r="A134" s="233">
        <v>2701040027</v>
      </c>
      <c r="B134" s="233" t="s">
        <v>13340</v>
      </c>
      <c r="C134" s="234" t="s">
        <v>745</v>
      </c>
      <c r="D134" s="139">
        <v>7.7189999999973224E-2</v>
      </c>
    </row>
    <row r="135" spans="1:4" x14ac:dyDescent="0.25">
      <c r="A135" s="233">
        <v>2701040016</v>
      </c>
      <c r="B135" s="233" t="s">
        <v>13340</v>
      </c>
      <c r="C135" s="234" t="s">
        <v>737</v>
      </c>
      <c r="D135" s="152">
        <v>-103.50700000000006</v>
      </c>
    </row>
    <row r="136" spans="1:4" x14ac:dyDescent="0.25">
      <c r="A136" s="233">
        <v>2701040025</v>
      </c>
      <c r="B136" s="233" t="s">
        <v>13340</v>
      </c>
      <c r="C136" s="234" t="s">
        <v>743</v>
      </c>
      <c r="D136" s="141">
        <v>0</v>
      </c>
    </row>
    <row r="137" spans="1:4" x14ac:dyDescent="0.25">
      <c r="A137" s="233">
        <v>2701040015</v>
      </c>
      <c r="B137" s="233" t="s">
        <v>13340</v>
      </c>
      <c r="C137" s="234" t="s">
        <v>736</v>
      </c>
      <c r="D137" s="141">
        <v>370.98019999999997</v>
      </c>
    </row>
    <row r="138" spans="1:4" x14ac:dyDescent="0.25">
      <c r="A138" s="233">
        <v>2701040014</v>
      </c>
      <c r="B138" s="233" t="s">
        <v>13340</v>
      </c>
      <c r="C138" s="234" t="s">
        <v>1744</v>
      </c>
      <c r="D138" s="139">
        <v>0</v>
      </c>
    </row>
    <row r="139" spans="1:4" x14ac:dyDescent="0.25">
      <c r="A139" s="233">
        <v>2701040001</v>
      </c>
      <c r="B139" s="233" t="s">
        <v>13340</v>
      </c>
      <c r="C139" s="234" t="s">
        <v>729</v>
      </c>
      <c r="D139" s="139">
        <v>-768.25034000000005</v>
      </c>
    </row>
    <row r="140" spans="1:4" x14ac:dyDescent="0.25">
      <c r="A140" s="233">
        <v>2701040002</v>
      </c>
      <c r="B140" s="233" t="s">
        <v>13340</v>
      </c>
      <c r="C140" s="234" t="s">
        <v>730</v>
      </c>
      <c r="D140" s="139">
        <v>340.28938999999946</v>
      </c>
    </row>
    <row r="141" spans="1:4" x14ac:dyDescent="0.25">
      <c r="A141" s="233">
        <v>2701040028</v>
      </c>
      <c r="B141" s="233" t="s">
        <v>13340</v>
      </c>
      <c r="C141" s="234" t="s">
        <v>7142</v>
      </c>
      <c r="D141" s="139">
        <v>272.07500000000027</v>
      </c>
    </row>
    <row r="142" spans="1:4" x14ac:dyDescent="0.25">
      <c r="A142" s="233">
        <v>2701040023</v>
      </c>
      <c r="B142" s="233" t="s">
        <v>13340</v>
      </c>
      <c r="C142" s="234" t="s">
        <v>741</v>
      </c>
      <c r="D142" s="139">
        <v>220.41300000000012</v>
      </c>
    </row>
    <row r="143" spans="1:4" x14ac:dyDescent="0.25">
      <c r="A143" s="233">
        <v>2701040024</v>
      </c>
      <c r="B143" s="233" t="s">
        <v>13340</v>
      </c>
      <c r="C143" s="234" t="s">
        <v>742</v>
      </c>
      <c r="D143" s="139">
        <v>0</v>
      </c>
    </row>
    <row r="144" spans="1:4" x14ac:dyDescent="0.25">
      <c r="A144" s="257">
        <v>2701040003</v>
      </c>
      <c r="B144" s="257" t="s">
        <v>13340</v>
      </c>
      <c r="C144" s="258" t="s">
        <v>731</v>
      </c>
      <c r="D144" s="139">
        <v>815.35020000000077</v>
      </c>
    </row>
    <row r="145" spans="1:4" x14ac:dyDescent="0.25">
      <c r="A145" s="233">
        <v>2701040004</v>
      </c>
      <c r="B145" s="233" t="s">
        <v>13340</v>
      </c>
      <c r="C145" s="234" t="s">
        <v>1740</v>
      </c>
      <c r="D145" s="139">
        <v>-1.0000000000000001E-5</v>
      </c>
    </row>
    <row r="146" spans="1:4" x14ac:dyDescent="0.25">
      <c r="A146" s="233">
        <v>2701040006</v>
      </c>
      <c r="B146" s="233" t="s">
        <v>13340</v>
      </c>
      <c r="C146" s="234" t="s">
        <v>1742</v>
      </c>
      <c r="D146" s="139">
        <v>0</v>
      </c>
    </row>
    <row r="147" spans="1:4" x14ac:dyDescent="0.25">
      <c r="A147" s="233">
        <v>2701040007</v>
      </c>
      <c r="B147" s="233" t="s">
        <v>13340</v>
      </c>
      <c r="C147" s="234" t="s">
        <v>1743</v>
      </c>
      <c r="D147" s="139">
        <v>-18.25</v>
      </c>
    </row>
    <row r="148" spans="1:4" x14ac:dyDescent="0.25">
      <c r="A148" s="233">
        <v>2701040026</v>
      </c>
      <c r="B148" s="233" t="s">
        <v>13340</v>
      </c>
      <c r="C148" s="234" t="s">
        <v>744</v>
      </c>
      <c r="D148" s="139">
        <v>0</v>
      </c>
    </row>
    <row r="149" spans="1:4" x14ac:dyDescent="0.25">
      <c r="A149" s="233">
        <v>2701110001</v>
      </c>
      <c r="B149" s="233" t="s">
        <v>13340</v>
      </c>
      <c r="C149" s="234" t="s">
        <v>788</v>
      </c>
      <c r="D149" s="139">
        <v>-67483.497789999994</v>
      </c>
    </row>
    <row r="150" spans="1:4" x14ac:dyDescent="0.25">
      <c r="A150" s="233">
        <v>2701110002</v>
      </c>
      <c r="B150" s="233" t="s">
        <v>13340</v>
      </c>
      <c r="C150" s="234" t="s">
        <v>1752</v>
      </c>
      <c r="D150" s="184">
        <v>0</v>
      </c>
    </row>
    <row r="151" spans="1:4" x14ac:dyDescent="0.25">
      <c r="A151" s="233">
        <v>2701170001</v>
      </c>
      <c r="B151" s="233" t="s">
        <v>13340</v>
      </c>
      <c r="C151" s="234" t="s">
        <v>1759</v>
      </c>
      <c r="D151" s="139">
        <v>0</v>
      </c>
    </row>
    <row r="152" spans="1:4" x14ac:dyDescent="0.25">
      <c r="A152" s="233">
        <v>2801010028</v>
      </c>
      <c r="B152" s="233">
        <v>2801010054</v>
      </c>
      <c r="C152" s="234" t="s">
        <v>3303</v>
      </c>
      <c r="D152" s="139">
        <v>0</v>
      </c>
    </row>
    <row r="153" spans="1:4" x14ac:dyDescent="0.25">
      <c r="A153" s="233">
        <v>2801010036</v>
      </c>
      <c r="B153" s="233">
        <v>2801010058</v>
      </c>
      <c r="C153" s="234" t="s">
        <v>3310</v>
      </c>
      <c r="D153" s="204">
        <v>0</v>
      </c>
    </row>
    <row r="154" spans="1:4" x14ac:dyDescent="0.25">
      <c r="A154" s="233">
        <v>2801140002</v>
      </c>
      <c r="B154" s="233" t="s">
        <v>13340</v>
      </c>
      <c r="C154" s="234" t="s">
        <v>6361</v>
      </c>
      <c r="D154" s="141">
        <v>0</v>
      </c>
    </row>
    <row r="155" spans="1:4" x14ac:dyDescent="0.25">
      <c r="A155" s="233">
        <v>2801140005</v>
      </c>
      <c r="B155" s="233" t="s">
        <v>13340</v>
      </c>
      <c r="C155" s="234" t="s">
        <v>3318</v>
      </c>
      <c r="D155" s="141">
        <v>0</v>
      </c>
    </row>
    <row r="156" spans="1:4" x14ac:dyDescent="0.25">
      <c r="A156" s="233">
        <v>2801140003</v>
      </c>
      <c r="B156" s="233" t="s">
        <v>13340</v>
      </c>
      <c r="C156" s="234" t="s">
        <v>4273</v>
      </c>
      <c r="D156" s="206">
        <v>80640</v>
      </c>
    </row>
    <row r="157" spans="1:4" x14ac:dyDescent="0.25">
      <c r="A157" s="233">
        <v>2801140006</v>
      </c>
      <c r="B157" s="233" t="s">
        <v>13340</v>
      </c>
      <c r="C157" s="234" t="s">
        <v>3319</v>
      </c>
      <c r="D157" s="213">
        <v>0</v>
      </c>
    </row>
    <row r="158" spans="1:4" x14ac:dyDescent="0.25">
      <c r="A158" s="233">
        <v>2801140007</v>
      </c>
      <c r="B158" s="233" t="s">
        <v>13340</v>
      </c>
      <c r="C158" s="234" t="s">
        <v>3320</v>
      </c>
      <c r="D158" s="139">
        <v>0</v>
      </c>
    </row>
    <row r="159" spans="1:4" x14ac:dyDescent="0.25">
      <c r="A159" s="233">
        <v>2801140008</v>
      </c>
      <c r="B159" s="233" t="s">
        <v>13340</v>
      </c>
      <c r="C159" s="234" t="s">
        <v>3321</v>
      </c>
      <c r="D159" s="139">
        <v>0</v>
      </c>
    </row>
    <row r="160" spans="1:4" x14ac:dyDescent="0.25">
      <c r="A160" s="233">
        <v>2801140009</v>
      </c>
      <c r="B160" s="233" t="s">
        <v>13340</v>
      </c>
      <c r="C160" s="234" t="s">
        <v>11755</v>
      </c>
      <c r="D160" s="139">
        <v>0</v>
      </c>
    </row>
    <row r="161" spans="1:4" x14ac:dyDescent="0.25">
      <c r="A161" s="233">
        <v>2801010027</v>
      </c>
      <c r="B161" s="233">
        <v>2801010060</v>
      </c>
      <c r="C161" s="234" t="s">
        <v>3302</v>
      </c>
      <c r="D161" s="152">
        <v>0</v>
      </c>
    </row>
    <row r="162" spans="1:4" x14ac:dyDescent="0.25">
      <c r="A162" s="233">
        <v>2801010034</v>
      </c>
      <c r="B162" s="233">
        <v>2801010086</v>
      </c>
      <c r="C162" s="234" t="s">
        <v>3308</v>
      </c>
      <c r="D162" s="141">
        <v>0</v>
      </c>
    </row>
    <row r="163" spans="1:4" x14ac:dyDescent="0.25">
      <c r="A163" s="233">
        <v>2801010035</v>
      </c>
      <c r="B163" s="233">
        <v>2801010087</v>
      </c>
      <c r="C163" s="234" t="s">
        <v>3309</v>
      </c>
      <c r="D163" s="141">
        <v>0</v>
      </c>
    </row>
    <row r="164" spans="1:4" x14ac:dyDescent="0.25">
      <c r="A164" s="233">
        <v>2801030008</v>
      </c>
      <c r="B164" s="233">
        <v>2801030002</v>
      </c>
      <c r="C164" s="234" t="s">
        <v>3313</v>
      </c>
      <c r="D164" s="182">
        <v>0</v>
      </c>
    </row>
    <row r="165" spans="1:4" x14ac:dyDescent="0.25">
      <c r="A165" s="262">
        <v>2801030009</v>
      </c>
      <c r="B165" s="262">
        <v>2801030012</v>
      </c>
      <c r="C165" s="234" t="s">
        <v>3314</v>
      </c>
      <c r="D165" s="155">
        <v>0</v>
      </c>
    </row>
    <row r="166" spans="1:4" x14ac:dyDescent="0.25">
      <c r="A166" s="233">
        <v>2801150002</v>
      </c>
      <c r="B166" s="233" t="s">
        <v>13340</v>
      </c>
      <c r="C166" s="234" t="s">
        <v>3323</v>
      </c>
      <c r="D166" s="152">
        <v>0</v>
      </c>
    </row>
    <row r="167" spans="1:4" x14ac:dyDescent="0.25">
      <c r="A167" s="233">
        <v>2801150001</v>
      </c>
      <c r="B167" s="233" t="s">
        <v>13340</v>
      </c>
      <c r="C167" s="234" t="s">
        <v>3322</v>
      </c>
      <c r="D167" s="152">
        <v>0</v>
      </c>
    </row>
    <row r="168" spans="1:4" x14ac:dyDescent="0.25">
      <c r="A168" s="233">
        <v>2801150003</v>
      </c>
      <c r="B168" s="233" t="s">
        <v>13340</v>
      </c>
      <c r="C168" s="234" t="s">
        <v>3324</v>
      </c>
      <c r="D168" s="141">
        <v>0</v>
      </c>
    </row>
    <row r="169" spans="1:4" x14ac:dyDescent="0.25">
      <c r="A169" s="233">
        <v>2901270010</v>
      </c>
      <c r="B169" s="233" t="s">
        <v>13340</v>
      </c>
      <c r="C169" s="234" t="s">
        <v>6385</v>
      </c>
      <c r="D169" s="141">
        <v>-8</v>
      </c>
    </row>
    <row r="170" spans="1:4" x14ac:dyDescent="0.25">
      <c r="A170" s="233">
        <v>2901010005</v>
      </c>
      <c r="B170" s="233">
        <v>2901010006</v>
      </c>
      <c r="C170" s="234" t="s">
        <v>6383</v>
      </c>
      <c r="D170" s="152">
        <v>0</v>
      </c>
    </row>
    <row r="171" spans="1:4" x14ac:dyDescent="0.25">
      <c r="A171" s="233">
        <v>2901010004</v>
      </c>
      <c r="B171" s="233" t="s">
        <v>13340</v>
      </c>
      <c r="C171" s="234" t="s">
        <v>6382</v>
      </c>
      <c r="D171" s="183">
        <v>71.998450957307796</v>
      </c>
    </row>
    <row r="172" spans="1:4" x14ac:dyDescent="0.25">
      <c r="A172" s="233">
        <v>2901030004</v>
      </c>
      <c r="B172" s="233">
        <v>2901030006</v>
      </c>
      <c r="C172" s="234" t="s">
        <v>6384</v>
      </c>
      <c r="D172" s="141">
        <v>1</v>
      </c>
    </row>
    <row r="173" spans="1:4" x14ac:dyDescent="0.25">
      <c r="A173" s="233">
        <v>681432</v>
      </c>
      <c r="B173" s="233" t="s">
        <v>13340</v>
      </c>
      <c r="C173" s="234" t="s">
        <v>539</v>
      </c>
      <c r="D173" s="152">
        <v>3000</v>
      </c>
    </row>
    <row r="174" spans="1:4" x14ac:dyDescent="0.25">
      <c r="A174" s="233">
        <v>2701260001</v>
      </c>
      <c r="B174" s="233" t="s">
        <v>13340</v>
      </c>
      <c r="C174" s="234" t="s">
        <v>862</v>
      </c>
      <c r="D174" s="187">
        <v>31</v>
      </c>
    </row>
    <row r="175" spans="1:4" x14ac:dyDescent="0.25">
      <c r="A175" s="233">
        <v>2701260007</v>
      </c>
      <c r="B175" s="233" t="s">
        <v>13340</v>
      </c>
      <c r="C175" s="234" t="s">
        <v>11754</v>
      </c>
      <c r="D175" s="183">
        <v>-137</v>
      </c>
    </row>
    <row r="176" spans="1:4" x14ac:dyDescent="0.25">
      <c r="A176" s="233">
        <v>2701260002</v>
      </c>
      <c r="B176" s="233" t="s">
        <v>13340</v>
      </c>
      <c r="C176" s="234" t="s">
        <v>11753</v>
      </c>
      <c r="D176" s="141">
        <v>-19</v>
      </c>
    </row>
    <row r="177" spans="1:4" x14ac:dyDescent="0.25">
      <c r="A177" s="233">
        <v>2901260001</v>
      </c>
      <c r="B177" s="233" t="s">
        <v>13340</v>
      </c>
      <c r="C177" s="234" t="s">
        <v>895</v>
      </c>
      <c r="D177" s="152">
        <v>132</v>
      </c>
    </row>
    <row r="178" spans="1:4" x14ac:dyDescent="0.25">
      <c r="A178" s="233">
        <v>2701260003</v>
      </c>
      <c r="B178" s="233" t="s">
        <v>13340</v>
      </c>
      <c r="C178" s="234" t="s">
        <v>863</v>
      </c>
      <c r="D178" s="139">
        <v>39</v>
      </c>
    </row>
    <row r="179" spans="1:4" x14ac:dyDescent="0.25">
      <c r="A179" s="233">
        <v>2701260004</v>
      </c>
      <c r="B179" s="233" t="s">
        <v>13340</v>
      </c>
      <c r="C179" s="234" t="s">
        <v>864</v>
      </c>
      <c r="D179" s="139">
        <v>-1</v>
      </c>
    </row>
    <row r="180" spans="1:4" x14ac:dyDescent="0.25">
      <c r="A180" s="233">
        <v>684131</v>
      </c>
      <c r="B180" s="233" t="s">
        <v>13340</v>
      </c>
      <c r="C180" s="234" t="s">
        <v>538</v>
      </c>
      <c r="D180" s="139">
        <v>0</v>
      </c>
    </row>
    <row r="181" spans="1:4" x14ac:dyDescent="0.25">
      <c r="A181" s="233">
        <v>2701140002</v>
      </c>
      <c r="B181" s="233" t="s">
        <v>13340</v>
      </c>
      <c r="C181" s="234" t="s">
        <v>3301</v>
      </c>
      <c r="D181" s="139">
        <v>0</v>
      </c>
    </row>
    <row r="182" spans="1:4" x14ac:dyDescent="0.25">
      <c r="A182" s="233">
        <v>2701140001</v>
      </c>
      <c r="B182" s="233" t="s">
        <v>13340</v>
      </c>
      <c r="C182" s="234" t="s">
        <v>797</v>
      </c>
      <c r="D182" s="139">
        <v>-7392</v>
      </c>
    </row>
    <row r="183" spans="1:4" x14ac:dyDescent="0.25">
      <c r="A183" s="233">
        <v>2701140004</v>
      </c>
      <c r="B183" s="233" t="s">
        <v>13340</v>
      </c>
      <c r="C183" s="234" t="s">
        <v>798</v>
      </c>
      <c r="D183" s="139">
        <v>-3555</v>
      </c>
    </row>
    <row r="184" spans="1:4" x14ac:dyDescent="0.25">
      <c r="A184" s="233">
        <v>2701140038</v>
      </c>
      <c r="B184" s="233" t="s">
        <v>13340</v>
      </c>
      <c r="C184" s="234" t="s">
        <v>824</v>
      </c>
      <c r="D184" s="139">
        <v>0</v>
      </c>
    </row>
    <row r="185" spans="1:4" x14ac:dyDescent="0.25">
      <c r="A185" s="263">
        <v>2701140003</v>
      </c>
      <c r="B185" s="263" t="s">
        <v>13340</v>
      </c>
      <c r="C185" s="264" t="s">
        <v>4267</v>
      </c>
      <c r="D185" s="139">
        <v>-84684</v>
      </c>
    </row>
    <row r="186" spans="1:4" x14ac:dyDescent="0.25">
      <c r="A186" s="233">
        <v>2701140007</v>
      </c>
      <c r="B186" s="233" t="s">
        <v>13340</v>
      </c>
      <c r="C186" s="234" t="s">
        <v>1754</v>
      </c>
      <c r="D186" s="139">
        <v>0</v>
      </c>
    </row>
    <row r="187" spans="1:4" x14ac:dyDescent="0.25">
      <c r="A187" s="233">
        <v>2701140008</v>
      </c>
      <c r="B187" s="233" t="s">
        <v>13340</v>
      </c>
      <c r="C187" s="234" t="s">
        <v>9018</v>
      </c>
      <c r="D187" s="139">
        <v>-2352</v>
      </c>
    </row>
    <row r="188" spans="1:4" x14ac:dyDescent="0.25">
      <c r="A188" s="233">
        <v>2701140014</v>
      </c>
      <c r="B188" s="233" t="s">
        <v>13340</v>
      </c>
      <c r="C188" s="234" t="s">
        <v>9019</v>
      </c>
      <c r="D188" s="139">
        <v>0</v>
      </c>
    </row>
    <row r="189" spans="1:4" x14ac:dyDescent="0.25">
      <c r="A189" s="233">
        <v>2701140039</v>
      </c>
      <c r="B189" s="233" t="s">
        <v>13340</v>
      </c>
      <c r="C189" s="234" t="s">
        <v>886</v>
      </c>
      <c r="D189" s="139">
        <v>-2616</v>
      </c>
    </row>
    <row r="190" spans="1:4" x14ac:dyDescent="0.25">
      <c r="A190" s="268">
        <v>2701140018</v>
      </c>
      <c r="B190" s="249" t="s">
        <v>13340</v>
      </c>
      <c r="C190" s="269" t="s">
        <v>808</v>
      </c>
      <c r="D190" s="139">
        <v>-182263.68119999999</v>
      </c>
    </row>
    <row r="191" spans="1:4" x14ac:dyDescent="0.25">
      <c r="A191" s="233">
        <v>2701140019</v>
      </c>
      <c r="B191" s="233" t="s">
        <v>13340</v>
      </c>
      <c r="C191" s="234" t="s">
        <v>809</v>
      </c>
      <c r="D191" s="139">
        <v>10274</v>
      </c>
    </row>
    <row r="192" spans="1:4" x14ac:dyDescent="0.25">
      <c r="A192" s="233">
        <v>2701140024</v>
      </c>
      <c r="B192" s="233" t="s">
        <v>13340</v>
      </c>
      <c r="C192" s="234" t="s">
        <v>11743</v>
      </c>
      <c r="D192" s="139">
        <v>-45124</v>
      </c>
    </row>
    <row r="193" spans="1:4" x14ac:dyDescent="0.25">
      <c r="A193" s="233">
        <v>2701140040</v>
      </c>
      <c r="B193" s="233" t="s">
        <v>13340</v>
      </c>
      <c r="C193" s="234" t="s">
        <v>4268</v>
      </c>
      <c r="D193" s="139">
        <v>-3501</v>
      </c>
    </row>
    <row r="194" spans="1:4" x14ac:dyDescent="0.25">
      <c r="A194" s="233">
        <v>2901140013</v>
      </c>
      <c r="B194" s="233" t="s">
        <v>13340</v>
      </c>
      <c r="C194" s="234" t="s">
        <v>885</v>
      </c>
      <c r="D194" s="139">
        <v>0</v>
      </c>
    </row>
    <row r="195" spans="1:4" x14ac:dyDescent="0.25">
      <c r="A195" s="233">
        <v>2901140016</v>
      </c>
      <c r="B195" s="233" t="s">
        <v>13340</v>
      </c>
      <c r="C195" s="234" t="s">
        <v>1938</v>
      </c>
      <c r="D195" s="139">
        <v>0</v>
      </c>
    </row>
    <row r="196" spans="1:4" x14ac:dyDescent="0.25">
      <c r="A196" s="233">
        <v>2701140005</v>
      </c>
      <c r="B196" s="233" t="s">
        <v>13340</v>
      </c>
      <c r="C196" s="234" t="s">
        <v>1753</v>
      </c>
      <c r="D196" s="139">
        <v>-2418</v>
      </c>
    </row>
    <row r="197" spans="1:4" x14ac:dyDescent="0.25">
      <c r="A197" s="233">
        <v>2701140006</v>
      </c>
      <c r="B197" s="233" t="s">
        <v>13340</v>
      </c>
      <c r="C197" s="234" t="s">
        <v>799</v>
      </c>
      <c r="D197" s="139">
        <v>-8140</v>
      </c>
    </row>
    <row r="198" spans="1:4" x14ac:dyDescent="0.25">
      <c r="A198" s="233">
        <v>2701140041</v>
      </c>
      <c r="B198" s="233" t="s">
        <v>13340</v>
      </c>
      <c r="C198" s="234" t="s">
        <v>4269</v>
      </c>
      <c r="D198" s="139">
        <v>-2012</v>
      </c>
    </row>
    <row r="199" spans="1:4" x14ac:dyDescent="0.25">
      <c r="A199" s="233">
        <v>2701140042</v>
      </c>
      <c r="B199" s="233" t="s">
        <v>13340</v>
      </c>
      <c r="C199" s="234" t="s">
        <v>5424</v>
      </c>
      <c r="D199" s="139">
        <v>-1987</v>
      </c>
    </row>
    <row r="200" spans="1:4" x14ac:dyDescent="0.25">
      <c r="A200" s="233">
        <v>2701140032</v>
      </c>
      <c r="B200" s="233" t="s">
        <v>13340</v>
      </c>
      <c r="C200" s="234" t="s">
        <v>818</v>
      </c>
      <c r="D200" s="139">
        <v>-1332</v>
      </c>
    </row>
    <row r="201" spans="1:4" x14ac:dyDescent="0.25">
      <c r="A201" s="233">
        <v>2701140016</v>
      </c>
      <c r="B201" s="233" t="s">
        <v>13340</v>
      </c>
      <c r="C201" s="234" t="s">
        <v>806</v>
      </c>
      <c r="D201" s="139">
        <v>60279</v>
      </c>
    </row>
    <row r="202" spans="1:4" x14ac:dyDescent="0.25">
      <c r="A202" s="233">
        <v>2701140033</v>
      </c>
      <c r="B202" s="233" t="s">
        <v>13340</v>
      </c>
      <c r="C202" s="234" t="s">
        <v>819</v>
      </c>
      <c r="D202" s="139">
        <v>-1056</v>
      </c>
    </row>
    <row r="203" spans="1:4" x14ac:dyDescent="0.25">
      <c r="A203" s="233">
        <v>2701140015</v>
      </c>
      <c r="B203" s="233" t="s">
        <v>13340</v>
      </c>
      <c r="C203" s="234" t="s">
        <v>805</v>
      </c>
      <c r="D203" s="139">
        <v>1</v>
      </c>
    </row>
    <row r="204" spans="1:4" x14ac:dyDescent="0.25">
      <c r="A204" s="233">
        <v>2701140034</v>
      </c>
      <c r="B204" s="233" t="s">
        <v>13340</v>
      </c>
      <c r="C204" s="234" t="s">
        <v>820</v>
      </c>
      <c r="D204" s="139">
        <v>0</v>
      </c>
    </row>
    <row r="205" spans="1:4" x14ac:dyDescent="0.25">
      <c r="A205" s="233">
        <v>2701140028</v>
      </c>
      <c r="B205" s="233" t="s">
        <v>13340</v>
      </c>
      <c r="C205" s="234" t="s">
        <v>816</v>
      </c>
      <c r="D205" s="139">
        <v>208</v>
      </c>
    </row>
    <row r="206" spans="1:4" x14ac:dyDescent="0.25">
      <c r="A206" s="233">
        <v>2701140031</v>
      </c>
      <c r="B206" s="233" t="s">
        <v>13340</v>
      </c>
      <c r="C206" s="234" t="s">
        <v>13351</v>
      </c>
      <c r="D206" s="139">
        <v>1</v>
      </c>
    </row>
    <row r="207" spans="1:4" x14ac:dyDescent="0.25">
      <c r="A207" s="233">
        <v>2701140035</v>
      </c>
      <c r="B207" s="233" t="s">
        <v>13340</v>
      </c>
      <c r="C207" s="234" t="s">
        <v>821</v>
      </c>
      <c r="D207" s="139">
        <v>0</v>
      </c>
    </row>
    <row r="208" spans="1:4" x14ac:dyDescent="0.25">
      <c r="A208" s="233">
        <v>2701140026</v>
      </c>
      <c r="B208" s="233" t="s">
        <v>13340</v>
      </c>
      <c r="C208" s="234" t="s">
        <v>814</v>
      </c>
      <c r="D208" s="139">
        <v>1484</v>
      </c>
    </row>
    <row r="209" spans="1:4" x14ac:dyDescent="0.25">
      <c r="A209" s="233">
        <v>2701140036</v>
      </c>
      <c r="B209" s="233" t="s">
        <v>13340</v>
      </c>
      <c r="C209" s="234" t="s">
        <v>822</v>
      </c>
      <c r="D209" s="139">
        <v>-1584</v>
      </c>
    </row>
    <row r="210" spans="1:4" x14ac:dyDescent="0.25">
      <c r="A210" s="233">
        <v>2701140027</v>
      </c>
      <c r="B210" s="233" t="s">
        <v>13340</v>
      </c>
      <c r="C210" s="234" t="s">
        <v>815</v>
      </c>
      <c r="D210" s="139">
        <v>-2033</v>
      </c>
    </row>
    <row r="211" spans="1:4" x14ac:dyDescent="0.25">
      <c r="A211" s="233">
        <v>2701140037</v>
      </c>
      <c r="B211" s="233" t="s">
        <v>13340</v>
      </c>
      <c r="C211" s="234" t="s">
        <v>823</v>
      </c>
      <c r="D211" s="139">
        <v>-2496</v>
      </c>
    </row>
    <row r="212" spans="1:4" x14ac:dyDescent="0.25">
      <c r="A212" s="233">
        <v>2701140017</v>
      </c>
      <c r="B212" s="233" t="s">
        <v>13340</v>
      </c>
      <c r="C212" s="234" t="s">
        <v>807</v>
      </c>
      <c r="D212" s="139">
        <v>-1557</v>
      </c>
    </row>
    <row r="213" spans="1:4" x14ac:dyDescent="0.25">
      <c r="A213" s="233">
        <v>2701140043</v>
      </c>
      <c r="B213" s="233" t="s">
        <v>13340</v>
      </c>
      <c r="C213" s="234" t="s">
        <v>6683</v>
      </c>
      <c r="D213" s="139">
        <v>0</v>
      </c>
    </row>
    <row r="214" spans="1:4" x14ac:dyDescent="0.25">
      <c r="A214" s="233">
        <v>2701140044</v>
      </c>
      <c r="B214" s="233" t="s">
        <v>13340</v>
      </c>
      <c r="C214" s="234" t="s">
        <v>6519</v>
      </c>
      <c r="D214" s="139">
        <v>-2518</v>
      </c>
    </row>
    <row r="215" spans="1:4" x14ac:dyDescent="0.25">
      <c r="A215" s="233">
        <v>2701140020</v>
      </c>
      <c r="B215" s="233" t="s">
        <v>13340</v>
      </c>
      <c r="C215" s="234" t="s">
        <v>810</v>
      </c>
      <c r="D215" s="139">
        <v>0</v>
      </c>
    </row>
    <row r="216" spans="1:4" x14ac:dyDescent="0.25">
      <c r="A216" s="233">
        <v>2701140025</v>
      </c>
      <c r="B216" s="233" t="s">
        <v>13340</v>
      </c>
      <c r="C216" s="234" t="s">
        <v>813</v>
      </c>
      <c r="D216" s="139">
        <v>0</v>
      </c>
    </row>
    <row r="217" spans="1:4" x14ac:dyDescent="0.25">
      <c r="A217" s="233">
        <v>2701140021</v>
      </c>
      <c r="B217" s="233" t="s">
        <v>13340</v>
      </c>
      <c r="C217" s="234" t="s">
        <v>811</v>
      </c>
      <c r="D217" s="141">
        <v>-389</v>
      </c>
    </row>
    <row r="218" spans="1:4" x14ac:dyDescent="0.25">
      <c r="A218" s="233">
        <v>2701140023</v>
      </c>
      <c r="B218" s="233" t="s">
        <v>13340</v>
      </c>
      <c r="C218" s="234" t="s">
        <v>812</v>
      </c>
      <c r="D218" s="139">
        <v>5835</v>
      </c>
    </row>
    <row r="219" spans="1:4" x14ac:dyDescent="0.25">
      <c r="A219" s="233">
        <v>2701140030</v>
      </c>
      <c r="B219" s="233" t="s">
        <v>13340</v>
      </c>
      <c r="C219" s="234" t="s">
        <v>1756</v>
      </c>
      <c r="D219" s="139">
        <v>-6298</v>
      </c>
    </row>
    <row r="220" spans="1:4" x14ac:dyDescent="0.25">
      <c r="A220" s="233">
        <v>2701200005</v>
      </c>
      <c r="B220" s="233" t="s">
        <v>13340</v>
      </c>
      <c r="C220" s="234" t="s">
        <v>399</v>
      </c>
      <c r="D220" s="139">
        <v>0</v>
      </c>
    </row>
    <row r="221" spans="1:4" x14ac:dyDescent="0.25">
      <c r="A221" s="233">
        <v>2701200003</v>
      </c>
      <c r="B221" s="233" t="s">
        <v>13340</v>
      </c>
      <c r="C221" s="234" t="s">
        <v>845</v>
      </c>
      <c r="D221" s="139">
        <v>174.50343999999996</v>
      </c>
    </row>
    <row r="222" spans="1:4" x14ac:dyDescent="0.25">
      <c r="A222" s="233">
        <v>2701200002</v>
      </c>
      <c r="B222" s="233" t="s">
        <v>13340</v>
      </c>
      <c r="C222" s="234" t="s">
        <v>844</v>
      </c>
      <c r="D222" s="139">
        <v>-5.6000000000000014</v>
      </c>
    </row>
    <row r="223" spans="1:4" x14ac:dyDescent="0.25">
      <c r="A223" s="233">
        <v>2701200004</v>
      </c>
      <c r="B223" s="233" t="s">
        <v>13340</v>
      </c>
      <c r="C223" s="234" t="s">
        <v>846</v>
      </c>
      <c r="D223" s="141">
        <v>0</v>
      </c>
    </row>
    <row r="224" spans="1:4" x14ac:dyDescent="0.25">
      <c r="A224" s="233">
        <v>2701200001</v>
      </c>
      <c r="B224" s="233" t="s">
        <v>13340</v>
      </c>
      <c r="C224" s="234" t="s">
        <v>843</v>
      </c>
      <c r="D224" s="139">
        <v>0</v>
      </c>
    </row>
    <row r="225" spans="1:4" x14ac:dyDescent="0.25">
      <c r="A225" s="233">
        <v>2701190002</v>
      </c>
      <c r="B225" s="233" t="s">
        <v>13340</v>
      </c>
      <c r="C225" s="234" t="s">
        <v>1760</v>
      </c>
      <c r="D225" s="141">
        <v>0</v>
      </c>
    </row>
    <row r="226" spans="1:4" x14ac:dyDescent="0.25">
      <c r="A226" s="233">
        <v>2701190003</v>
      </c>
      <c r="B226" s="233" t="s">
        <v>13340</v>
      </c>
      <c r="C226" s="234" t="s">
        <v>1761</v>
      </c>
      <c r="D226" s="139">
        <v>0</v>
      </c>
    </row>
    <row r="227" spans="1:4" x14ac:dyDescent="0.25">
      <c r="A227" s="233">
        <v>2701190001</v>
      </c>
      <c r="B227" s="233" t="s">
        <v>13340</v>
      </c>
      <c r="C227" s="234" t="s">
        <v>842</v>
      </c>
      <c r="D227" s="139">
        <v>19903</v>
      </c>
    </row>
    <row r="228" spans="1:4" x14ac:dyDescent="0.25">
      <c r="A228" s="233">
        <v>2701020001</v>
      </c>
      <c r="B228" s="233">
        <v>2701020051</v>
      </c>
      <c r="C228" s="234" t="s">
        <v>5404</v>
      </c>
      <c r="D228" s="139">
        <v>0</v>
      </c>
    </row>
    <row r="229" spans="1:4" x14ac:dyDescent="0.25">
      <c r="A229" s="233">
        <v>2701020008</v>
      </c>
      <c r="B229" s="233">
        <v>2701020086</v>
      </c>
      <c r="C229" s="234" t="s">
        <v>5398</v>
      </c>
      <c r="D229" s="139">
        <v>0</v>
      </c>
    </row>
    <row r="230" spans="1:4" x14ac:dyDescent="0.25">
      <c r="A230" s="233">
        <v>2701020006</v>
      </c>
      <c r="B230" s="233">
        <v>2701020087</v>
      </c>
      <c r="C230" s="234" t="s">
        <v>5414</v>
      </c>
      <c r="D230" s="139">
        <v>2</v>
      </c>
    </row>
    <row r="231" spans="1:4" x14ac:dyDescent="0.25">
      <c r="A231" s="233">
        <v>2701020067</v>
      </c>
      <c r="B231" s="233">
        <v>2701020056</v>
      </c>
      <c r="C231" s="234" t="s">
        <v>5415</v>
      </c>
      <c r="D231" s="139">
        <v>301</v>
      </c>
    </row>
    <row r="232" spans="1:4" x14ac:dyDescent="0.25">
      <c r="A232" s="233">
        <v>2701020074</v>
      </c>
      <c r="B232" s="233">
        <v>2701020118</v>
      </c>
      <c r="C232" s="234" t="s">
        <v>8552</v>
      </c>
      <c r="D232" s="139">
        <v>0</v>
      </c>
    </row>
    <row r="233" spans="1:4" x14ac:dyDescent="0.25">
      <c r="A233" s="233">
        <v>2701020064</v>
      </c>
      <c r="B233" s="233">
        <v>2701020057</v>
      </c>
      <c r="C233" s="234" t="s">
        <v>5394</v>
      </c>
      <c r="D233" s="139">
        <v>0</v>
      </c>
    </row>
    <row r="234" spans="1:4" x14ac:dyDescent="0.25">
      <c r="A234" s="233">
        <v>2701020068</v>
      </c>
      <c r="B234" s="233">
        <v>2701020117</v>
      </c>
      <c r="C234" s="234" t="s">
        <v>5413</v>
      </c>
      <c r="D234" s="141">
        <v>0</v>
      </c>
    </row>
    <row r="235" spans="1:4" x14ac:dyDescent="0.25">
      <c r="A235" s="233">
        <v>2701020011</v>
      </c>
      <c r="B235" s="233">
        <v>2701020090</v>
      </c>
      <c r="C235" s="234" t="s">
        <v>5409</v>
      </c>
      <c r="D235" s="139">
        <v>0</v>
      </c>
    </row>
    <row r="236" spans="1:4" x14ac:dyDescent="0.25">
      <c r="A236" s="233">
        <v>2701020012</v>
      </c>
      <c r="B236" s="233">
        <v>2701020115</v>
      </c>
      <c r="C236" s="234" t="s">
        <v>5403</v>
      </c>
      <c r="D236" s="139">
        <v>0</v>
      </c>
    </row>
    <row r="237" spans="1:4" x14ac:dyDescent="0.25">
      <c r="A237" s="233">
        <v>2701020013</v>
      </c>
      <c r="B237" s="233">
        <v>2701020091</v>
      </c>
      <c r="C237" s="234" t="s">
        <v>5410</v>
      </c>
      <c r="D237" s="193">
        <v>0</v>
      </c>
    </row>
    <row r="238" spans="1:4" x14ac:dyDescent="0.25">
      <c r="A238" s="233">
        <v>2701020014</v>
      </c>
      <c r="B238" s="233">
        <v>2701020116</v>
      </c>
      <c r="C238" s="234" t="s">
        <v>5412</v>
      </c>
      <c r="D238" s="141">
        <v>0</v>
      </c>
    </row>
    <row r="239" spans="1:4" x14ac:dyDescent="0.25">
      <c r="A239" s="233">
        <v>2701020020</v>
      </c>
      <c r="B239" s="233">
        <v>2701020048</v>
      </c>
      <c r="C239" s="234" t="s">
        <v>5393</v>
      </c>
      <c r="D239" s="139">
        <v>-500</v>
      </c>
    </row>
    <row r="240" spans="1:4" x14ac:dyDescent="0.25">
      <c r="A240" s="233">
        <v>2701020019</v>
      </c>
      <c r="B240" s="233">
        <v>2701020046</v>
      </c>
      <c r="C240" s="234" t="s">
        <v>5392</v>
      </c>
      <c r="D240" s="139">
        <v>-4906</v>
      </c>
    </row>
    <row r="241" spans="1:4" x14ac:dyDescent="0.25">
      <c r="A241" s="233">
        <v>2701020022</v>
      </c>
      <c r="B241" s="233">
        <v>2701020058</v>
      </c>
      <c r="C241" s="234" t="s">
        <v>12074</v>
      </c>
      <c r="D241" s="139">
        <v>0</v>
      </c>
    </row>
    <row r="242" spans="1:4" x14ac:dyDescent="0.25">
      <c r="A242" s="233">
        <v>2701020023</v>
      </c>
      <c r="B242" s="233">
        <v>2701020101</v>
      </c>
      <c r="C242" s="234" t="s">
        <v>8755</v>
      </c>
      <c r="D242" s="139">
        <v>0</v>
      </c>
    </row>
    <row r="243" spans="1:4" x14ac:dyDescent="0.25">
      <c r="A243" s="233">
        <v>2701020024</v>
      </c>
      <c r="B243" s="233">
        <v>2701020059</v>
      </c>
      <c r="C243" s="234" t="s">
        <v>5395</v>
      </c>
      <c r="D243" s="139">
        <v>18298.181951219507</v>
      </c>
    </row>
    <row r="244" spans="1:4" x14ac:dyDescent="0.25">
      <c r="A244" s="233">
        <v>2701020025</v>
      </c>
      <c r="B244" s="233">
        <v>2701020102</v>
      </c>
      <c r="C244" s="234" t="s">
        <v>5399</v>
      </c>
      <c r="D244" s="139">
        <v>-2130.7429268292617</v>
      </c>
    </row>
    <row r="245" spans="1:4" x14ac:dyDescent="0.25">
      <c r="A245" s="233">
        <v>2701020042</v>
      </c>
      <c r="B245" s="233">
        <v>2701020108</v>
      </c>
      <c r="C245" s="234" t="s">
        <v>11733</v>
      </c>
      <c r="D245" s="139">
        <v>0</v>
      </c>
    </row>
    <row r="246" spans="1:4" x14ac:dyDescent="0.25">
      <c r="A246" s="233">
        <v>2701020027</v>
      </c>
      <c r="B246" s="233">
        <v>2701020078</v>
      </c>
      <c r="C246" s="234" t="s">
        <v>5405</v>
      </c>
      <c r="D246" s="139">
        <v>-52427.999999999993</v>
      </c>
    </row>
    <row r="247" spans="1:4" x14ac:dyDescent="0.25">
      <c r="A247" s="233">
        <v>2701020028</v>
      </c>
      <c r="B247" s="233">
        <v>2701020105</v>
      </c>
      <c r="C247" s="234" t="s">
        <v>5400</v>
      </c>
      <c r="D247" s="214">
        <v>-43635.51920374707</v>
      </c>
    </row>
    <row r="248" spans="1:4" x14ac:dyDescent="0.25">
      <c r="A248" s="233">
        <v>2701020031</v>
      </c>
      <c r="B248" s="233">
        <v>2701020077</v>
      </c>
      <c r="C248" s="234" t="s">
        <v>8754</v>
      </c>
      <c r="D248" s="139">
        <v>-1519.4487964989094</v>
      </c>
    </row>
    <row r="249" spans="1:4" x14ac:dyDescent="0.25">
      <c r="A249" s="233">
        <v>2701020029</v>
      </c>
      <c r="B249" s="233">
        <v>2701020075</v>
      </c>
      <c r="C249" s="234" t="s">
        <v>5396</v>
      </c>
      <c r="D249" s="141">
        <v>-27699.574490889605</v>
      </c>
    </row>
    <row r="250" spans="1:4" x14ac:dyDescent="0.25">
      <c r="A250" s="233">
        <v>2701020033</v>
      </c>
      <c r="B250" s="233">
        <v>2701020079</v>
      </c>
      <c r="C250" s="234" t="s">
        <v>5406</v>
      </c>
      <c r="D250" s="141">
        <v>-48300.000000000007</v>
      </c>
    </row>
    <row r="251" spans="1:4" x14ac:dyDescent="0.25">
      <c r="A251" s="233">
        <v>2701020072</v>
      </c>
      <c r="B251" s="233">
        <v>2701020050</v>
      </c>
      <c r="C251" s="234" t="s">
        <v>7310</v>
      </c>
      <c r="D251" s="139">
        <v>0</v>
      </c>
    </row>
    <row r="252" spans="1:4" x14ac:dyDescent="0.25">
      <c r="A252" s="233">
        <v>2701020073</v>
      </c>
      <c r="B252" s="233">
        <v>2701020096</v>
      </c>
      <c r="C252" s="234" t="s">
        <v>7311</v>
      </c>
      <c r="D252" s="217">
        <v>0</v>
      </c>
    </row>
    <row r="253" spans="1:4" x14ac:dyDescent="0.25">
      <c r="A253" s="233">
        <v>2701020045</v>
      </c>
      <c r="B253" s="233">
        <v>2701020111</v>
      </c>
      <c r="C253" s="234" t="s">
        <v>11736</v>
      </c>
      <c r="D253" s="139">
        <v>-4652</v>
      </c>
    </row>
    <row r="254" spans="1:4" x14ac:dyDescent="0.25">
      <c r="A254" s="233">
        <v>2701020037</v>
      </c>
      <c r="B254" s="233">
        <v>2701020082</v>
      </c>
      <c r="C254" s="234" t="s">
        <v>8684</v>
      </c>
      <c r="D254" s="141">
        <v>-14300</v>
      </c>
    </row>
    <row r="255" spans="1:4" x14ac:dyDescent="0.25">
      <c r="A255" s="233">
        <v>2701020060</v>
      </c>
      <c r="B255" s="233">
        <v>2701020084</v>
      </c>
      <c r="C255" s="234" t="s">
        <v>5408</v>
      </c>
      <c r="D255" s="141">
        <v>0</v>
      </c>
    </row>
    <row r="256" spans="1:4" x14ac:dyDescent="0.25">
      <c r="A256" s="233">
        <v>2701020061</v>
      </c>
      <c r="B256" s="233">
        <v>2701020114</v>
      </c>
      <c r="C256" s="234" t="s">
        <v>5411</v>
      </c>
      <c r="D256" s="139">
        <v>0</v>
      </c>
    </row>
    <row r="257" spans="1:4" x14ac:dyDescent="0.25">
      <c r="A257" s="233">
        <v>2701020036</v>
      </c>
      <c r="B257" s="233">
        <v>2701020081</v>
      </c>
      <c r="C257" s="234" t="s">
        <v>5407</v>
      </c>
      <c r="D257" s="139">
        <v>-2898</v>
      </c>
    </row>
    <row r="258" spans="1:4" x14ac:dyDescent="0.25">
      <c r="A258" s="233">
        <v>2701020035</v>
      </c>
      <c r="B258" s="233">
        <v>2701020109</v>
      </c>
      <c r="C258" s="234" t="s">
        <v>5401</v>
      </c>
      <c r="D258" s="139">
        <v>2379</v>
      </c>
    </row>
    <row r="259" spans="1:4" x14ac:dyDescent="0.25">
      <c r="A259" s="233">
        <v>2701020062</v>
      </c>
      <c r="B259" s="233">
        <v>2701020083</v>
      </c>
      <c r="C259" s="234" t="s">
        <v>5397</v>
      </c>
      <c r="D259" s="139">
        <v>-6736</v>
      </c>
    </row>
    <row r="260" spans="1:4" x14ac:dyDescent="0.25">
      <c r="A260" s="233">
        <v>2701020063</v>
      </c>
      <c r="B260" s="233">
        <v>2701020113</v>
      </c>
      <c r="C260" s="234" t="s">
        <v>5402</v>
      </c>
      <c r="D260" s="139">
        <v>-7899</v>
      </c>
    </row>
    <row r="261" spans="1:4" x14ac:dyDescent="0.25">
      <c r="A261" s="233">
        <v>2701010001</v>
      </c>
      <c r="B261" s="233">
        <v>2701010052</v>
      </c>
      <c r="C261" s="234" t="s">
        <v>640</v>
      </c>
      <c r="D261" s="139">
        <v>-13709.012195121963</v>
      </c>
    </row>
    <row r="262" spans="1:4" x14ac:dyDescent="0.25">
      <c r="A262" s="233">
        <v>2701010043</v>
      </c>
      <c r="B262" s="233">
        <v>2701010068</v>
      </c>
      <c r="C262" s="234" t="s">
        <v>670</v>
      </c>
      <c r="D262" s="139">
        <v>0</v>
      </c>
    </row>
    <row r="263" spans="1:4" x14ac:dyDescent="0.25">
      <c r="A263" s="233">
        <v>2701010092</v>
      </c>
      <c r="B263" s="233">
        <v>2701010082</v>
      </c>
      <c r="C263" s="234" t="s">
        <v>3298</v>
      </c>
      <c r="D263" s="139">
        <v>0</v>
      </c>
    </row>
    <row r="264" spans="1:4" x14ac:dyDescent="0.25">
      <c r="A264" s="233">
        <v>2701010091</v>
      </c>
      <c r="B264" s="233">
        <v>2701010083</v>
      </c>
      <c r="C264" s="234" t="s">
        <v>692</v>
      </c>
      <c r="D264" s="139">
        <v>0</v>
      </c>
    </row>
    <row r="265" spans="1:4" x14ac:dyDescent="0.25">
      <c r="A265" s="233">
        <v>2701010094</v>
      </c>
      <c r="B265" s="233">
        <v>2701010087</v>
      </c>
      <c r="C265" s="234" t="s">
        <v>694</v>
      </c>
      <c r="D265" s="141">
        <v>25</v>
      </c>
    </row>
    <row r="266" spans="1:4" x14ac:dyDescent="0.25">
      <c r="A266" s="233">
        <v>2701010002</v>
      </c>
      <c r="B266" s="233">
        <v>2701010089</v>
      </c>
      <c r="C266" s="234" t="s">
        <v>641</v>
      </c>
      <c r="D266" s="182">
        <v>2.9948867741040885E-2</v>
      </c>
    </row>
    <row r="267" spans="1:4" x14ac:dyDescent="0.25">
      <c r="A267" s="233">
        <v>2901010003</v>
      </c>
      <c r="B267" s="233">
        <v>2901010007</v>
      </c>
      <c r="C267" s="234" t="s">
        <v>869</v>
      </c>
      <c r="D267" s="139">
        <v>-14</v>
      </c>
    </row>
    <row r="268" spans="1:4" x14ac:dyDescent="0.25">
      <c r="A268" s="233">
        <v>2701010046</v>
      </c>
      <c r="B268" s="233">
        <v>2701010099</v>
      </c>
      <c r="C268" s="234" t="s">
        <v>671</v>
      </c>
      <c r="D268" s="139">
        <v>-12949.971326164901</v>
      </c>
    </row>
    <row r="269" spans="1:4" x14ac:dyDescent="0.25">
      <c r="A269" s="233">
        <v>2701010113</v>
      </c>
      <c r="B269" s="233">
        <v>2701010114</v>
      </c>
      <c r="C269" s="234" t="s">
        <v>7159</v>
      </c>
      <c r="D269" s="139">
        <v>0</v>
      </c>
    </row>
    <row r="270" spans="1:4" x14ac:dyDescent="0.25">
      <c r="A270" s="233">
        <v>2701010003</v>
      </c>
      <c r="B270" s="233">
        <v>2701010115</v>
      </c>
      <c r="C270" s="234" t="s">
        <v>642</v>
      </c>
      <c r="D270" s="139">
        <v>85464.564099386567</v>
      </c>
    </row>
    <row r="271" spans="1:4" x14ac:dyDescent="0.25">
      <c r="A271" s="233">
        <v>2701010004</v>
      </c>
      <c r="B271" s="233">
        <v>2701010116</v>
      </c>
      <c r="C271" s="234" t="s">
        <v>643</v>
      </c>
      <c r="D271" s="139">
        <v>-2475</v>
      </c>
    </row>
    <row r="272" spans="1:4" x14ac:dyDescent="0.25">
      <c r="A272" s="233">
        <v>2701010103</v>
      </c>
      <c r="B272" s="233">
        <v>2701010118</v>
      </c>
      <c r="C272" s="234" t="s">
        <v>3901</v>
      </c>
      <c r="D272" s="139">
        <v>127686</v>
      </c>
    </row>
    <row r="273" spans="1:4" x14ac:dyDescent="0.25">
      <c r="A273" s="233">
        <v>2701010048</v>
      </c>
      <c r="B273" s="233">
        <v>2701010119</v>
      </c>
      <c r="C273" s="234" t="s">
        <v>672</v>
      </c>
      <c r="D273" s="193">
        <v>-887</v>
      </c>
    </row>
    <row r="274" spans="1:4" x14ac:dyDescent="0.25">
      <c r="A274" s="233">
        <v>2701010095</v>
      </c>
      <c r="B274" s="233">
        <v>2701010128</v>
      </c>
      <c r="C274" s="234" t="s">
        <v>695</v>
      </c>
      <c r="D274" s="139">
        <v>0</v>
      </c>
    </row>
    <row r="275" spans="1:4" x14ac:dyDescent="0.25">
      <c r="A275" s="233">
        <v>2701010112</v>
      </c>
      <c r="B275" s="233">
        <v>2701010130</v>
      </c>
      <c r="C275" s="234" t="s">
        <v>7141</v>
      </c>
      <c r="D275" s="139">
        <v>18011</v>
      </c>
    </row>
    <row r="276" spans="1:4" x14ac:dyDescent="0.25">
      <c r="A276" s="233">
        <v>2701010008</v>
      </c>
      <c r="B276" s="233">
        <v>2701010132</v>
      </c>
      <c r="C276" s="234" t="s">
        <v>645</v>
      </c>
      <c r="D276" s="139">
        <v>-1579</v>
      </c>
    </row>
    <row r="277" spans="1:4" x14ac:dyDescent="0.25">
      <c r="A277" s="233">
        <v>2701010009</v>
      </c>
      <c r="B277" s="233">
        <v>2701010133</v>
      </c>
      <c r="C277" s="234" t="s">
        <v>646</v>
      </c>
      <c r="D277" s="139">
        <v>-266</v>
      </c>
    </row>
    <row r="278" spans="1:4" x14ac:dyDescent="0.25">
      <c r="A278" s="233">
        <v>2701010010</v>
      </c>
      <c r="B278" s="233">
        <v>2701010134</v>
      </c>
      <c r="C278" s="234" t="s">
        <v>647</v>
      </c>
      <c r="D278" s="139">
        <v>0</v>
      </c>
    </row>
    <row r="279" spans="1:4" x14ac:dyDescent="0.25">
      <c r="A279" s="233">
        <v>2701010110</v>
      </c>
      <c r="B279" s="233">
        <v>2701010136</v>
      </c>
      <c r="C279" s="234" t="s">
        <v>7139</v>
      </c>
      <c r="D279" s="139">
        <v>12961</v>
      </c>
    </row>
    <row r="280" spans="1:4" x14ac:dyDescent="0.25">
      <c r="A280" s="233">
        <v>2701010012</v>
      </c>
      <c r="B280" s="233">
        <v>2701010138</v>
      </c>
      <c r="C280" s="234" t="s">
        <v>648</v>
      </c>
      <c r="D280" s="141">
        <v>-300</v>
      </c>
    </row>
    <row r="281" spans="1:4" x14ac:dyDescent="0.25">
      <c r="A281" s="233">
        <v>2701010013</v>
      </c>
      <c r="B281" s="233">
        <v>2701010139</v>
      </c>
      <c r="C281" s="234" t="s">
        <v>649</v>
      </c>
      <c r="D281" s="141">
        <v>-1626</v>
      </c>
    </row>
    <row r="282" spans="1:4" x14ac:dyDescent="0.25">
      <c r="A282" s="233">
        <v>2701010014</v>
      </c>
      <c r="B282" s="233">
        <v>2701010140</v>
      </c>
      <c r="C282" s="234" t="s">
        <v>650</v>
      </c>
      <c r="D282" s="139">
        <v>-1775</v>
      </c>
    </row>
    <row r="283" spans="1:4" x14ac:dyDescent="0.25">
      <c r="A283" s="233">
        <v>2701010105</v>
      </c>
      <c r="B283" s="233">
        <v>2701010142</v>
      </c>
      <c r="C283" s="234" t="s">
        <v>4737</v>
      </c>
      <c r="D283" s="139">
        <v>-32.985999708327654</v>
      </c>
    </row>
    <row r="284" spans="1:4" x14ac:dyDescent="0.25">
      <c r="A284" s="233">
        <v>2701010015</v>
      </c>
      <c r="B284" s="233">
        <v>2701010143</v>
      </c>
      <c r="C284" s="234" t="s">
        <v>1691</v>
      </c>
      <c r="D284" s="139">
        <v>0</v>
      </c>
    </row>
    <row r="285" spans="1:4" x14ac:dyDescent="0.25">
      <c r="A285" s="233">
        <v>2701010016</v>
      </c>
      <c r="B285" s="233" t="s">
        <v>13340</v>
      </c>
      <c r="C285" s="234" t="s">
        <v>651</v>
      </c>
      <c r="D285" s="139">
        <v>0</v>
      </c>
    </row>
    <row r="286" spans="1:4" x14ac:dyDescent="0.25">
      <c r="A286" s="233">
        <v>2701010079</v>
      </c>
      <c r="B286" s="233">
        <v>2701010144</v>
      </c>
      <c r="C286" s="234" t="s">
        <v>651</v>
      </c>
      <c r="D286" s="139">
        <v>-275</v>
      </c>
    </row>
    <row r="287" spans="1:4" x14ac:dyDescent="0.25">
      <c r="A287" s="233">
        <v>2701010017</v>
      </c>
      <c r="B287" s="233" t="s">
        <v>13340</v>
      </c>
      <c r="C287" s="234" t="s">
        <v>652</v>
      </c>
      <c r="D287" s="139">
        <v>0</v>
      </c>
    </row>
    <row r="288" spans="1:4" x14ac:dyDescent="0.25">
      <c r="A288" s="233">
        <v>2701010081</v>
      </c>
      <c r="B288" s="233">
        <v>2701010145</v>
      </c>
      <c r="C288" s="234" t="s">
        <v>652</v>
      </c>
      <c r="D288" s="139">
        <v>-317</v>
      </c>
    </row>
    <row r="289" spans="1:4" x14ac:dyDescent="0.25">
      <c r="A289" s="233">
        <v>2701010018</v>
      </c>
      <c r="B289" s="233">
        <v>2701010146</v>
      </c>
      <c r="C289" s="234" t="s">
        <v>1692</v>
      </c>
      <c r="D289" s="139">
        <v>0</v>
      </c>
    </row>
    <row r="290" spans="1:4" x14ac:dyDescent="0.25">
      <c r="A290" s="233">
        <v>2701010019</v>
      </c>
      <c r="B290" s="233" t="s">
        <v>13340</v>
      </c>
      <c r="C290" s="234" t="s">
        <v>653</v>
      </c>
      <c r="D290" s="139">
        <v>0</v>
      </c>
    </row>
    <row r="291" spans="1:4" x14ac:dyDescent="0.25">
      <c r="A291" s="233">
        <v>2701010085</v>
      </c>
      <c r="B291" s="233">
        <v>2701010147</v>
      </c>
      <c r="C291" s="234" t="s">
        <v>653</v>
      </c>
      <c r="D291" s="139">
        <v>-229</v>
      </c>
    </row>
    <row r="292" spans="1:4" x14ac:dyDescent="0.25">
      <c r="A292" s="233">
        <v>2701010111</v>
      </c>
      <c r="B292" s="233">
        <v>2701010148</v>
      </c>
      <c r="C292" s="234" t="s">
        <v>7140</v>
      </c>
      <c r="D292" s="139">
        <v>1340</v>
      </c>
    </row>
    <row r="293" spans="1:4" x14ac:dyDescent="0.25">
      <c r="A293" s="233">
        <v>2701010022</v>
      </c>
      <c r="B293" s="233">
        <v>2701010150</v>
      </c>
      <c r="C293" s="234" t="s">
        <v>655</v>
      </c>
      <c r="D293" s="155">
        <v>-184</v>
      </c>
    </row>
    <row r="294" spans="1:4" x14ac:dyDescent="0.25">
      <c r="A294" s="233">
        <v>2701010023</v>
      </c>
      <c r="B294" s="233">
        <v>2701010151</v>
      </c>
      <c r="C294" s="234" t="s">
        <v>656</v>
      </c>
      <c r="D294" s="139">
        <v>104</v>
      </c>
    </row>
    <row r="295" spans="1:4" x14ac:dyDescent="0.25">
      <c r="A295" s="233">
        <v>2701010024</v>
      </c>
      <c r="B295" s="233">
        <v>2701010152</v>
      </c>
      <c r="C295" s="234" t="s">
        <v>657</v>
      </c>
      <c r="D295" s="139">
        <v>-20</v>
      </c>
    </row>
    <row r="296" spans="1:4" x14ac:dyDescent="0.25">
      <c r="A296" s="233">
        <v>2701010025</v>
      </c>
      <c r="B296" s="233">
        <v>2701010154</v>
      </c>
      <c r="C296" s="234" t="s">
        <v>1693</v>
      </c>
      <c r="D296" s="139">
        <v>0</v>
      </c>
    </row>
    <row r="297" spans="1:4" x14ac:dyDescent="0.25">
      <c r="A297" s="233">
        <v>2701010054</v>
      </c>
      <c r="B297" s="233" t="s">
        <v>13340</v>
      </c>
      <c r="C297" s="234" t="s">
        <v>676</v>
      </c>
      <c r="D297" s="139">
        <v>0</v>
      </c>
    </row>
    <row r="298" spans="1:4" x14ac:dyDescent="0.25">
      <c r="A298" s="233">
        <v>2701010084</v>
      </c>
      <c r="B298" s="233">
        <v>2701010155</v>
      </c>
      <c r="C298" s="234" t="s">
        <v>676</v>
      </c>
      <c r="D298" s="141">
        <v>-844</v>
      </c>
    </row>
    <row r="299" spans="1:4" x14ac:dyDescent="0.25">
      <c r="A299" s="233">
        <v>2701010090</v>
      </c>
      <c r="B299" s="233">
        <v>2701010158</v>
      </c>
      <c r="C299" s="234" t="s">
        <v>1701</v>
      </c>
      <c r="D299" s="139">
        <v>0</v>
      </c>
    </row>
    <row r="300" spans="1:4" x14ac:dyDescent="0.25">
      <c r="A300" s="233">
        <v>2701010072</v>
      </c>
      <c r="B300" s="233">
        <v>2701010159</v>
      </c>
      <c r="C300" s="234" t="s">
        <v>402</v>
      </c>
      <c r="D300" s="141">
        <v>-2.8571428571594879</v>
      </c>
    </row>
    <row r="301" spans="1:4" x14ac:dyDescent="0.25">
      <c r="A301" s="233">
        <v>2701010028</v>
      </c>
      <c r="B301" s="233">
        <v>2701010160</v>
      </c>
      <c r="C301" s="234" t="s">
        <v>443</v>
      </c>
      <c r="D301" s="139">
        <v>744.99319496427324</v>
      </c>
    </row>
    <row r="302" spans="1:4" x14ac:dyDescent="0.25">
      <c r="A302" s="233">
        <v>2701010029</v>
      </c>
      <c r="B302" s="233">
        <v>2701010161</v>
      </c>
      <c r="C302" s="234" t="s">
        <v>444</v>
      </c>
      <c r="D302" s="152">
        <v>-314.89958906556421</v>
      </c>
    </row>
    <row r="303" spans="1:4" x14ac:dyDescent="0.25">
      <c r="A303" s="233">
        <v>2701010055</v>
      </c>
      <c r="B303" s="233">
        <v>2701010163</v>
      </c>
      <c r="C303" s="234" t="s">
        <v>677</v>
      </c>
      <c r="D303" s="139">
        <v>-6782.0632166098803</v>
      </c>
    </row>
    <row r="304" spans="1:4" x14ac:dyDescent="0.25">
      <c r="A304" s="233">
        <v>2701010073</v>
      </c>
      <c r="B304" s="233" t="s">
        <v>13340</v>
      </c>
      <c r="C304" s="234" t="s">
        <v>691</v>
      </c>
      <c r="D304" s="139">
        <v>0</v>
      </c>
    </row>
    <row r="305" spans="1:4" x14ac:dyDescent="0.25">
      <c r="A305" s="233">
        <v>2701010088</v>
      </c>
      <c r="B305" s="233">
        <v>2701010164</v>
      </c>
      <c r="C305" s="234" t="s">
        <v>691</v>
      </c>
      <c r="D305" s="139">
        <v>-24.004691164969699</v>
      </c>
    </row>
    <row r="306" spans="1:4" x14ac:dyDescent="0.25">
      <c r="A306" s="233">
        <v>2701010060</v>
      </c>
      <c r="B306" s="233">
        <v>2701010165</v>
      </c>
      <c r="C306" s="234" t="s">
        <v>681</v>
      </c>
      <c r="D306" s="139">
        <v>0</v>
      </c>
    </row>
    <row r="307" spans="1:4" x14ac:dyDescent="0.25">
      <c r="A307" s="233">
        <v>2701010056</v>
      </c>
      <c r="B307" s="233">
        <v>2701010166</v>
      </c>
      <c r="C307" s="234" t="s">
        <v>1695</v>
      </c>
      <c r="D307" s="152">
        <v>0</v>
      </c>
    </row>
    <row r="308" spans="1:4" x14ac:dyDescent="0.25">
      <c r="A308" s="233">
        <v>2701010093</v>
      </c>
      <c r="B308" s="233">
        <v>2701010167</v>
      </c>
      <c r="C308" s="234" t="s">
        <v>693</v>
      </c>
      <c r="D308" s="139">
        <v>-9</v>
      </c>
    </row>
    <row r="309" spans="1:4" x14ac:dyDescent="0.25">
      <c r="A309" s="233">
        <v>2701010057</v>
      </c>
      <c r="B309" s="233">
        <v>2701010168</v>
      </c>
      <c r="C309" s="234" t="s">
        <v>678</v>
      </c>
      <c r="D309" s="141">
        <v>0</v>
      </c>
    </row>
    <row r="310" spans="1:4" x14ac:dyDescent="0.25">
      <c r="A310" s="233">
        <v>2701010058</v>
      </c>
      <c r="B310" s="233">
        <v>2701010169</v>
      </c>
      <c r="C310" s="234" t="s">
        <v>679</v>
      </c>
      <c r="D310" s="141">
        <v>14462</v>
      </c>
    </row>
    <row r="311" spans="1:4" x14ac:dyDescent="0.25">
      <c r="A311" s="233">
        <v>2701010059</v>
      </c>
      <c r="B311" s="233">
        <v>2701010170</v>
      </c>
      <c r="C311" s="234" t="s">
        <v>680</v>
      </c>
      <c r="D311" s="139">
        <v>-9987.8620199146681</v>
      </c>
    </row>
    <row r="312" spans="1:4" x14ac:dyDescent="0.25">
      <c r="A312" s="233">
        <v>2901010002</v>
      </c>
      <c r="B312" s="233">
        <v>2901010008</v>
      </c>
      <c r="C312" s="234" t="s">
        <v>868</v>
      </c>
      <c r="D312" s="139">
        <v>-3</v>
      </c>
    </row>
    <row r="313" spans="1:4" x14ac:dyDescent="0.25">
      <c r="A313" s="233">
        <v>2901010001</v>
      </c>
      <c r="B313" s="233">
        <v>2901010009</v>
      </c>
      <c r="C313" s="234" t="s">
        <v>867</v>
      </c>
      <c r="D313" s="141">
        <v>-151575</v>
      </c>
    </row>
    <row r="314" spans="1:4" x14ac:dyDescent="0.25">
      <c r="A314" s="233">
        <v>2701010031</v>
      </c>
      <c r="B314" s="233">
        <v>2701010171</v>
      </c>
      <c r="C314" s="234" t="s">
        <v>658</v>
      </c>
      <c r="D314" s="139">
        <v>-2128</v>
      </c>
    </row>
    <row r="315" spans="1:4" x14ac:dyDescent="0.25">
      <c r="A315" s="233">
        <v>2701010080</v>
      </c>
      <c r="B315" s="233">
        <v>2701010172</v>
      </c>
      <c r="C315" s="234" t="s">
        <v>659</v>
      </c>
      <c r="D315" s="139">
        <v>-9141</v>
      </c>
    </row>
    <row r="316" spans="1:4" x14ac:dyDescent="0.25">
      <c r="A316" s="233">
        <v>2701010032</v>
      </c>
      <c r="B316" s="233" t="s">
        <v>13340</v>
      </c>
      <c r="C316" s="234" t="s">
        <v>659</v>
      </c>
      <c r="D316" s="141">
        <v>0</v>
      </c>
    </row>
    <row r="317" spans="1:4" x14ac:dyDescent="0.25">
      <c r="A317" s="233">
        <v>2701010033</v>
      </c>
      <c r="B317" s="233" t="s">
        <v>13340</v>
      </c>
      <c r="C317" s="234" t="s">
        <v>660</v>
      </c>
      <c r="D317" s="139">
        <v>0</v>
      </c>
    </row>
    <row r="318" spans="1:4" x14ac:dyDescent="0.25">
      <c r="A318" s="233">
        <v>2701010086</v>
      </c>
      <c r="B318" s="233">
        <v>2701010173</v>
      </c>
      <c r="C318" s="234" t="s">
        <v>660</v>
      </c>
      <c r="D318" s="139">
        <v>1</v>
      </c>
    </row>
    <row r="319" spans="1:4" x14ac:dyDescent="0.25">
      <c r="A319" s="233">
        <v>2701010034</v>
      </c>
      <c r="B319" s="233">
        <v>2701010174</v>
      </c>
      <c r="C319" s="234" t="s">
        <v>661</v>
      </c>
      <c r="D319" s="184">
        <v>2348</v>
      </c>
    </row>
    <row r="320" spans="1:4" x14ac:dyDescent="0.25">
      <c r="A320" s="233">
        <v>2701010064</v>
      </c>
      <c r="B320" s="233">
        <v>2701010177</v>
      </c>
      <c r="C320" s="234" t="s">
        <v>685</v>
      </c>
      <c r="D320" s="184">
        <v>0</v>
      </c>
    </row>
    <row r="321" spans="1:4" x14ac:dyDescent="0.25">
      <c r="A321" s="233">
        <v>2701010066</v>
      </c>
      <c r="B321" s="233">
        <v>2701010178</v>
      </c>
      <c r="C321" s="234" t="s">
        <v>687</v>
      </c>
      <c r="D321" s="141">
        <v>781</v>
      </c>
    </row>
    <row r="322" spans="1:4" x14ac:dyDescent="0.25">
      <c r="A322" s="233">
        <v>2701010065</v>
      </c>
      <c r="B322" s="233">
        <v>2701010179</v>
      </c>
      <c r="C322" s="234" t="s">
        <v>686</v>
      </c>
      <c r="D322" s="141">
        <v>0</v>
      </c>
    </row>
    <row r="323" spans="1:4" x14ac:dyDescent="0.25">
      <c r="A323" s="233">
        <v>2701010096</v>
      </c>
      <c r="B323" s="233">
        <v>2701010181</v>
      </c>
      <c r="C323" s="234" t="s">
        <v>696</v>
      </c>
      <c r="D323" s="139">
        <v>0</v>
      </c>
    </row>
    <row r="324" spans="1:4" x14ac:dyDescent="0.25">
      <c r="A324" s="233">
        <v>2701010036</v>
      </c>
      <c r="B324" s="233">
        <v>2701010184</v>
      </c>
      <c r="C324" s="234" t="s">
        <v>663</v>
      </c>
      <c r="D324" s="139">
        <v>-638.40722531660867</v>
      </c>
    </row>
    <row r="325" spans="1:4" x14ac:dyDescent="0.25">
      <c r="A325" s="233">
        <v>2701010037</v>
      </c>
      <c r="B325" s="233">
        <v>2701010187</v>
      </c>
      <c r="C325" s="234" t="s">
        <v>664</v>
      </c>
      <c r="D325" s="139">
        <v>-4485</v>
      </c>
    </row>
    <row r="326" spans="1:4" x14ac:dyDescent="0.25">
      <c r="A326" s="233">
        <v>2701010044</v>
      </c>
      <c r="B326" s="233">
        <v>2701010188</v>
      </c>
      <c r="C326" s="234" t="s">
        <v>13348</v>
      </c>
      <c r="D326" s="139">
        <v>-6733</v>
      </c>
    </row>
    <row r="327" spans="1:4" x14ac:dyDescent="0.25">
      <c r="A327" s="233">
        <v>2701010038</v>
      </c>
      <c r="B327" s="233">
        <v>2701010189</v>
      </c>
      <c r="C327" s="234" t="s">
        <v>665</v>
      </c>
      <c r="D327" s="139">
        <v>0</v>
      </c>
    </row>
    <row r="328" spans="1:4" x14ac:dyDescent="0.25">
      <c r="A328" s="233">
        <v>2701010040</v>
      </c>
      <c r="B328" s="233">
        <v>2701010191</v>
      </c>
      <c r="C328" s="234" t="s">
        <v>667</v>
      </c>
      <c r="D328" s="139">
        <v>-5542.1991539004375</v>
      </c>
    </row>
    <row r="329" spans="1:4" x14ac:dyDescent="0.25">
      <c r="A329" s="233">
        <v>2701010042</v>
      </c>
      <c r="B329" s="233">
        <v>2701010193</v>
      </c>
      <c r="C329" s="234" t="s">
        <v>669</v>
      </c>
      <c r="D329" s="139">
        <v>-2311</v>
      </c>
    </row>
    <row r="330" spans="1:4" x14ac:dyDescent="0.25">
      <c r="A330" s="233">
        <v>2701010104</v>
      </c>
      <c r="B330" s="233">
        <v>2701010195</v>
      </c>
      <c r="C330" s="234" t="s">
        <v>3902</v>
      </c>
      <c r="D330" s="139">
        <v>0</v>
      </c>
    </row>
    <row r="331" spans="1:4" x14ac:dyDescent="0.25">
      <c r="A331" s="233">
        <v>2701010107</v>
      </c>
      <c r="B331" s="233">
        <v>2701010197</v>
      </c>
      <c r="C331" s="234" t="s">
        <v>5425</v>
      </c>
      <c r="D331" s="139">
        <v>-310</v>
      </c>
    </row>
    <row r="332" spans="1:4" x14ac:dyDescent="0.25">
      <c r="A332" s="233">
        <v>2701010063</v>
      </c>
      <c r="B332" s="233">
        <v>2701010198</v>
      </c>
      <c r="C332" s="234" t="s">
        <v>684</v>
      </c>
      <c r="D332" s="139">
        <v>-130</v>
      </c>
    </row>
    <row r="333" spans="1:4" x14ac:dyDescent="0.25">
      <c r="A333" s="233">
        <v>2701010102</v>
      </c>
      <c r="B333" s="233">
        <v>2701010199</v>
      </c>
      <c r="C333" s="234" t="s">
        <v>1704</v>
      </c>
      <c r="D333" s="139">
        <v>1</v>
      </c>
    </row>
    <row r="334" spans="1:4" x14ac:dyDescent="0.25">
      <c r="A334" s="233">
        <v>2701010006</v>
      </c>
      <c r="B334" s="233">
        <v>2701010200</v>
      </c>
      <c r="C334" s="234" t="s">
        <v>644</v>
      </c>
      <c r="D334" s="139">
        <v>1962</v>
      </c>
    </row>
    <row r="335" spans="1:4" x14ac:dyDescent="0.25">
      <c r="A335" s="233">
        <v>2701010027</v>
      </c>
      <c r="B335" s="233">
        <v>2701010117</v>
      </c>
      <c r="C335" s="234" t="s">
        <v>12165</v>
      </c>
      <c r="D335" s="139">
        <v>954</v>
      </c>
    </row>
    <row r="336" spans="1:4" x14ac:dyDescent="0.25">
      <c r="A336" s="233">
        <v>2701010108</v>
      </c>
      <c r="B336" s="233">
        <v>2701010196</v>
      </c>
      <c r="C336" s="234" t="s">
        <v>5457</v>
      </c>
      <c r="D336" s="139">
        <v>0</v>
      </c>
    </row>
    <row r="337" spans="1:4" x14ac:dyDescent="0.25">
      <c r="A337" s="233">
        <v>2701130001</v>
      </c>
      <c r="B337" s="233" t="s">
        <v>13340</v>
      </c>
      <c r="C337" s="234" t="s">
        <v>791</v>
      </c>
      <c r="D337" s="198">
        <v>-2.2600000000000051</v>
      </c>
    </row>
    <row r="338" spans="1:4" x14ac:dyDescent="0.25">
      <c r="A338" s="233">
        <v>2701130002</v>
      </c>
      <c r="B338" s="233" t="s">
        <v>13340</v>
      </c>
      <c r="C338" s="234" t="s">
        <v>535</v>
      </c>
      <c r="D338" s="139">
        <v>-1.9700000000000024</v>
      </c>
    </row>
    <row r="339" spans="1:4" x14ac:dyDescent="0.25">
      <c r="A339" s="233">
        <v>2701130009</v>
      </c>
      <c r="B339" s="233" t="s">
        <v>13340</v>
      </c>
      <c r="C339" s="234" t="s">
        <v>403</v>
      </c>
      <c r="D339" s="139">
        <v>9.4700000000000273</v>
      </c>
    </row>
    <row r="340" spans="1:4" x14ac:dyDescent="0.25">
      <c r="A340" s="233">
        <v>2701130003</v>
      </c>
      <c r="B340" s="233" t="s">
        <v>13340</v>
      </c>
      <c r="C340" s="234" t="s">
        <v>536</v>
      </c>
      <c r="D340" s="141">
        <v>-11.79</v>
      </c>
    </row>
    <row r="341" spans="1:4" x14ac:dyDescent="0.25">
      <c r="A341" s="233">
        <v>2701030012</v>
      </c>
      <c r="B341" s="233">
        <v>2701030028</v>
      </c>
      <c r="C341" s="234" t="s">
        <v>405</v>
      </c>
      <c r="D341" s="139">
        <v>-18857</v>
      </c>
    </row>
    <row r="342" spans="1:4" x14ac:dyDescent="0.25">
      <c r="A342" s="233">
        <v>2701030013</v>
      </c>
      <c r="B342" s="233">
        <v>2701030029</v>
      </c>
      <c r="C342" s="234" t="s">
        <v>721</v>
      </c>
      <c r="D342" s="143">
        <v>-46306.483238258981</v>
      </c>
    </row>
    <row r="343" spans="1:4" x14ac:dyDescent="0.25">
      <c r="A343" s="233">
        <v>2701030015</v>
      </c>
      <c r="B343" s="233">
        <v>2701030030</v>
      </c>
      <c r="C343" s="234" t="s">
        <v>722</v>
      </c>
      <c r="D343" s="153">
        <v>0</v>
      </c>
    </row>
    <row r="344" spans="1:4" x14ac:dyDescent="0.25">
      <c r="A344" s="233">
        <v>2701030007</v>
      </c>
      <c r="B344" s="233">
        <v>2701030031</v>
      </c>
      <c r="C344" s="234" t="s">
        <v>718</v>
      </c>
      <c r="D344" s="209">
        <v>0</v>
      </c>
    </row>
    <row r="345" spans="1:4" x14ac:dyDescent="0.25">
      <c r="A345" s="274">
        <v>2701140029</v>
      </c>
      <c r="B345" s="233" t="s">
        <v>13340</v>
      </c>
      <c r="C345" s="275" t="s">
        <v>817</v>
      </c>
      <c r="D345" s="153">
        <v>-229400</v>
      </c>
    </row>
    <row r="346" spans="1:4" x14ac:dyDescent="0.25">
      <c r="A346" s="233">
        <v>2801140001</v>
      </c>
      <c r="B346" s="233" t="s">
        <v>13340</v>
      </c>
      <c r="C346" s="234" t="s">
        <v>3316</v>
      </c>
      <c r="D346" s="154">
        <v>0</v>
      </c>
    </row>
    <row r="347" spans="1:4" x14ac:dyDescent="0.25">
      <c r="A347" s="233">
        <v>2701030008</v>
      </c>
      <c r="B347" s="233">
        <v>2701030032</v>
      </c>
      <c r="C347" s="234" t="s">
        <v>719</v>
      </c>
      <c r="D347" s="154">
        <v>10742</v>
      </c>
    </row>
    <row r="348" spans="1:4" x14ac:dyDescent="0.25">
      <c r="A348" s="233">
        <v>2701030010</v>
      </c>
      <c r="B348" s="233">
        <v>2701030033</v>
      </c>
      <c r="C348" s="234" t="s">
        <v>406</v>
      </c>
      <c r="D348" s="208">
        <v>0</v>
      </c>
    </row>
    <row r="349" spans="1:4" x14ac:dyDescent="0.25">
      <c r="A349" s="233">
        <v>2901030003</v>
      </c>
      <c r="B349" s="233">
        <v>2901030005</v>
      </c>
      <c r="C349" s="234" t="s">
        <v>870</v>
      </c>
      <c r="D349" s="154">
        <v>-16983</v>
      </c>
    </row>
    <row r="350" spans="1:4" x14ac:dyDescent="0.25">
      <c r="A350" s="233">
        <v>2701030011</v>
      </c>
      <c r="B350" s="233">
        <v>2701030034</v>
      </c>
      <c r="C350" s="234" t="s">
        <v>407</v>
      </c>
      <c r="D350" s="154">
        <v>-13776.015674566152</v>
      </c>
    </row>
    <row r="351" spans="1:4" x14ac:dyDescent="0.25">
      <c r="A351" s="233">
        <v>2701030009</v>
      </c>
      <c r="B351" s="233">
        <v>2701030035</v>
      </c>
      <c r="C351" s="234" t="s">
        <v>720</v>
      </c>
      <c r="D351" s="153">
        <v>-112535.43166313815</v>
      </c>
    </row>
    <row r="352" spans="1:4" x14ac:dyDescent="0.25">
      <c r="A352" s="233">
        <v>2701030024</v>
      </c>
      <c r="B352" s="233">
        <v>2701030036</v>
      </c>
      <c r="C352" s="234" t="s">
        <v>3860</v>
      </c>
      <c r="D352" s="143">
        <v>-3871</v>
      </c>
    </row>
    <row r="353" spans="1:4" x14ac:dyDescent="0.25">
      <c r="A353" s="233">
        <v>2701030003</v>
      </c>
      <c r="B353" s="233">
        <v>2701030037</v>
      </c>
      <c r="C353" s="234" t="s">
        <v>714</v>
      </c>
      <c r="D353" s="153">
        <v>-59632.230958231026</v>
      </c>
    </row>
    <row r="354" spans="1:4" x14ac:dyDescent="0.25">
      <c r="A354" s="233">
        <v>2701030016</v>
      </c>
      <c r="B354" s="233">
        <v>2701030039</v>
      </c>
      <c r="C354" s="234" t="s">
        <v>723</v>
      </c>
      <c r="D354" s="153">
        <v>2058</v>
      </c>
    </row>
    <row r="355" spans="1:4" x14ac:dyDescent="0.25">
      <c r="A355" s="233">
        <v>2701030017</v>
      </c>
      <c r="B355" s="233">
        <v>2701030041</v>
      </c>
      <c r="C355" s="234" t="s">
        <v>724</v>
      </c>
      <c r="D355" s="153">
        <v>-5795</v>
      </c>
    </row>
    <row r="356" spans="1:4" x14ac:dyDescent="0.25">
      <c r="A356" s="233">
        <v>2701030004</v>
      </c>
      <c r="B356" s="233">
        <v>2701030043</v>
      </c>
      <c r="C356" s="234" t="s">
        <v>715</v>
      </c>
      <c r="D356" s="153">
        <v>-1544.343780607247</v>
      </c>
    </row>
    <row r="357" spans="1:4" x14ac:dyDescent="0.25">
      <c r="A357" s="233">
        <v>2701030001</v>
      </c>
      <c r="B357" s="233">
        <v>2701030044</v>
      </c>
      <c r="C357" s="234" t="s">
        <v>713</v>
      </c>
      <c r="D357" s="154">
        <v>1797</v>
      </c>
    </row>
    <row r="358" spans="1:4" x14ac:dyDescent="0.25">
      <c r="A358" s="233">
        <v>2701030005</v>
      </c>
      <c r="B358" s="233">
        <v>2701030049</v>
      </c>
      <c r="C358" s="234" t="s">
        <v>716</v>
      </c>
      <c r="D358" s="154">
        <v>-37670</v>
      </c>
    </row>
    <row r="359" spans="1:4" x14ac:dyDescent="0.25">
      <c r="A359" s="233">
        <v>2701030006</v>
      </c>
      <c r="B359" s="233">
        <v>2701030050</v>
      </c>
      <c r="C359" s="234" t="s">
        <v>717</v>
      </c>
      <c r="D359" s="154">
        <v>-304</v>
      </c>
    </row>
    <row r="360" spans="1:4" x14ac:dyDescent="0.25">
      <c r="A360" s="233">
        <v>3002020008</v>
      </c>
      <c r="B360" s="233" t="s">
        <v>13340</v>
      </c>
      <c r="C360" s="234" t="s">
        <v>904</v>
      </c>
      <c r="D360" s="154">
        <v>-22.700000000000045</v>
      </c>
    </row>
    <row r="361" spans="1:4" x14ac:dyDescent="0.25">
      <c r="A361" s="233">
        <v>3002020010</v>
      </c>
      <c r="B361" s="233" t="s">
        <v>13340</v>
      </c>
      <c r="C361" s="234" t="s">
        <v>906</v>
      </c>
      <c r="D361" s="208">
        <v>-1531.0499999999993</v>
      </c>
    </row>
    <row r="362" spans="1:4" x14ac:dyDescent="0.25">
      <c r="A362" s="257">
        <v>3002020011</v>
      </c>
      <c r="B362" s="257" t="s">
        <v>13340</v>
      </c>
      <c r="C362" s="234" t="s">
        <v>907</v>
      </c>
      <c r="D362" s="154">
        <v>-99.800000000000068</v>
      </c>
    </row>
    <row r="363" spans="1:4" x14ac:dyDescent="0.25">
      <c r="A363" s="263">
        <v>3002020009</v>
      </c>
      <c r="B363" s="263" t="s">
        <v>13340</v>
      </c>
      <c r="C363" s="234" t="s">
        <v>905</v>
      </c>
      <c r="D363" s="154">
        <v>-512.5</v>
      </c>
    </row>
    <row r="364" spans="1:4" x14ac:dyDescent="0.25">
      <c r="A364" s="233">
        <v>2701150006</v>
      </c>
      <c r="B364" s="233" t="s">
        <v>13340</v>
      </c>
      <c r="C364" s="234" t="s">
        <v>830</v>
      </c>
      <c r="D364" s="154">
        <v>132861</v>
      </c>
    </row>
    <row r="365" spans="1:4" x14ac:dyDescent="0.25">
      <c r="A365" s="233">
        <v>2701150007</v>
      </c>
      <c r="B365" s="233" t="s">
        <v>13340</v>
      </c>
      <c r="C365" s="234" t="s">
        <v>831</v>
      </c>
      <c r="D365" s="153">
        <v>0</v>
      </c>
    </row>
    <row r="366" spans="1:4" x14ac:dyDescent="0.25">
      <c r="A366" s="233">
        <v>2701150008</v>
      </c>
      <c r="B366" s="233" t="s">
        <v>13340</v>
      </c>
      <c r="C366" s="234" t="s">
        <v>832</v>
      </c>
      <c r="D366" s="139">
        <v>0</v>
      </c>
    </row>
    <row r="367" spans="1:4" x14ac:dyDescent="0.25">
      <c r="A367" s="233">
        <v>3701010001</v>
      </c>
      <c r="B367" s="233" t="s">
        <v>13340</v>
      </c>
      <c r="C367" s="234" t="s">
        <v>917</v>
      </c>
      <c r="D367" s="153">
        <v>21768</v>
      </c>
    </row>
    <row r="368" spans="1:4" x14ac:dyDescent="0.25">
      <c r="A368" s="233">
        <v>2701150002</v>
      </c>
      <c r="B368" s="233" t="s">
        <v>13340</v>
      </c>
      <c r="C368" s="234" t="s">
        <v>826</v>
      </c>
      <c r="D368" s="153">
        <v>46314</v>
      </c>
    </row>
    <row r="369" spans="1:4" x14ac:dyDescent="0.25">
      <c r="A369" s="233">
        <v>3101150004</v>
      </c>
      <c r="B369" s="233" t="s">
        <v>13340</v>
      </c>
      <c r="C369" s="234" t="s">
        <v>2896</v>
      </c>
      <c r="D369" s="153">
        <v>34944</v>
      </c>
    </row>
    <row r="370" spans="1:4" x14ac:dyDescent="0.25">
      <c r="A370" s="233">
        <v>2701150003</v>
      </c>
      <c r="B370" s="233" t="s">
        <v>13340</v>
      </c>
      <c r="C370" s="234" t="s">
        <v>827</v>
      </c>
      <c r="D370" s="154">
        <v>-35483</v>
      </c>
    </row>
    <row r="371" spans="1:4" x14ac:dyDescent="0.25">
      <c r="A371" s="233">
        <v>2701150004</v>
      </c>
      <c r="B371" s="233" t="s">
        <v>13340</v>
      </c>
      <c r="C371" s="234" t="s">
        <v>828</v>
      </c>
      <c r="D371" s="192">
        <v>-19770</v>
      </c>
    </row>
    <row r="372" spans="1:4" x14ac:dyDescent="0.25">
      <c r="A372" s="233">
        <v>2701150005</v>
      </c>
      <c r="B372" s="233" t="s">
        <v>13340</v>
      </c>
      <c r="C372" s="234" t="s">
        <v>829</v>
      </c>
      <c r="D372" s="154">
        <v>-5059</v>
      </c>
    </row>
    <row r="373" spans="1:4" x14ac:dyDescent="0.25">
      <c r="A373" s="233">
        <v>2701150009</v>
      </c>
      <c r="B373" s="233" t="s">
        <v>13340</v>
      </c>
      <c r="C373" s="234" t="s">
        <v>3906</v>
      </c>
      <c r="D373" s="154">
        <v>-14104</v>
      </c>
    </row>
    <row r="374" spans="1:4" x14ac:dyDescent="0.25">
      <c r="A374" s="233">
        <v>2701150001</v>
      </c>
      <c r="B374" s="233" t="s">
        <v>13340</v>
      </c>
      <c r="C374" s="234" t="s">
        <v>825</v>
      </c>
      <c r="D374" s="154">
        <v>-57426</v>
      </c>
    </row>
    <row r="375" spans="1:4" x14ac:dyDescent="0.25">
      <c r="A375" s="279">
        <v>2701170003</v>
      </c>
      <c r="B375" s="279" t="s">
        <v>13340</v>
      </c>
      <c r="C375" s="280" t="s">
        <v>409</v>
      </c>
      <c r="D375" s="154">
        <v>0</v>
      </c>
    </row>
    <row r="376" spans="1:4" x14ac:dyDescent="0.25">
      <c r="A376" s="173"/>
      <c r="B376" s="2"/>
      <c r="C376" s="37"/>
      <c r="D376" s="154">
        <v>0</v>
      </c>
    </row>
    <row r="377" spans="1:4" x14ac:dyDescent="0.25">
      <c r="A377" s="173"/>
      <c r="B377" s="2"/>
      <c r="C377" s="37"/>
      <c r="D377" s="154">
        <v>-4.9999999999954525E-3</v>
      </c>
    </row>
    <row r="378" spans="1:4" x14ac:dyDescent="0.25">
      <c r="A378" s="173"/>
      <c r="B378" s="2"/>
      <c r="C378" s="37"/>
      <c r="D378" s="154">
        <v>-1.6000000009341875E-6</v>
      </c>
    </row>
    <row r="379" spans="1:4" x14ac:dyDescent="0.25">
      <c r="A379" s="173"/>
      <c r="B379" s="2"/>
      <c r="C379" s="37"/>
      <c r="D379" s="153">
        <v>-3.8000000017746061E-6</v>
      </c>
    </row>
    <row r="380" spans="1:4" x14ac:dyDescent="0.25">
      <c r="A380" s="173"/>
      <c r="B380" s="2"/>
      <c r="C380" s="37"/>
      <c r="D380" s="153">
        <v>-4.0000000183226803E-6</v>
      </c>
    </row>
    <row r="381" spans="1:4" x14ac:dyDescent="0.25">
      <c r="A381" s="173"/>
      <c r="B381" s="2"/>
      <c r="C381" s="37"/>
      <c r="D381" s="154">
        <v>-1.9999999999988916E-3</v>
      </c>
    </row>
    <row r="382" spans="1:4" x14ac:dyDescent="0.25">
      <c r="A382" s="173"/>
      <c r="B382" s="2"/>
      <c r="C382" s="37"/>
      <c r="D382" s="205">
        <v>-92.593384600000036</v>
      </c>
    </row>
    <row r="383" spans="1:4" x14ac:dyDescent="0.25">
      <c r="A383" s="174"/>
      <c r="B383" s="42"/>
      <c r="C383" s="41"/>
      <c r="D383" s="154">
        <v>2.8963641000000138</v>
      </c>
    </row>
    <row r="384" spans="1:4" x14ac:dyDescent="0.25">
      <c r="A384" s="201"/>
      <c r="B384" s="202"/>
      <c r="C384" s="203"/>
      <c r="D384" s="153">
        <v>9.1770000000000351E-2</v>
      </c>
    </row>
    <row r="385" spans="1:4" x14ac:dyDescent="0.25">
      <c r="A385" s="173"/>
      <c r="B385" s="2"/>
      <c r="C385" s="37"/>
      <c r="D385" s="153">
        <v>0</v>
      </c>
    </row>
    <row r="386" spans="1:4" x14ac:dyDescent="0.25">
      <c r="A386" s="173"/>
      <c r="B386" s="2"/>
      <c r="C386" s="37"/>
      <c r="D386" s="153">
        <v>0</v>
      </c>
    </row>
    <row r="387" spans="1:4" x14ac:dyDescent="0.25">
      <c r="A387" s="173"/>
      <c r="B387" s="2"/>
      <c r="C387" s="37"/>
      <c r="D387" s="154">
        <v>0</v>
      </c>
    </row>
    <row r="388" spans="1:4" x14ac:dyDescent="0.25">
      <c r="A388" s="174"/>
      <c r="B388" s="42"/>
      <c r="C388" s="41"/>
      <c r="D388" s="154">
        <v>-0.10038999999999998</v>
      </c>
    </row>
    <row r="389" spans="1:4" x14ac:dyDescent="0.25">
      <c r="A389" s="174"/>
      <c r="B389" s="42"/>
      <c r="C389" s="41"/>
      <c r="D389" s="154">
        <v>0</v>
      </c>
    </row>
    <row r="390" spans="1:4" x14ac:dyDescent="0.25">
      <c r="A390" s="174"/>
      <c r="B390" s="42"/>
      <c r="C390" s="41"/>
      <c r="D390" s="154">
        <v>1.3991614999999999</v>
      </c>
    </row>
    <row r="391" spans="1:4" x14ac:dyDescent="0.25">
      <c r="A391" s="173"/>
      <c r="B391" s="2"/>
      <c r="C391" s="37"/>
      <c r="D391" s="154">
        <v>0</v>
      </c>
    </row>
    <row r="392" spans="1:4" x14ac:dyDescent="0.25">
      <c r="A392" s="173"/>
      <c r="B392" s="2"/>
      <c r="C392" s="37"/>
      <c r="D392" s="154">
        <v>0</v>
      </c>
    </row>
    <row r="393" spans="1:4" x14ac:dyDescent="0.25">
      <c r="A393" s="173"/>
      <c r="B393" s="2"/>
      <c r="C393" s="37"/>
      <c r="D393" s="154">
        <v>-3.4325628000000279</v>
      </c>
    </row>
    <row r="394" spans="1:4" x14ac:dyDescent="0.25">
      <c r="A394" s="173"/>
      <c r="B394" s="2"/>
      <c r="C394" s="37"/>
      <c r="D394" s="154">
        <v>0</v>
      </c>
    </row>
    <row r="395" spans="1:4" x14ac:dyDescent="0.25">
      <c r="A395" s="173"/>
      <c r="B395" s="2"/>
      <c r="C395" s="37"/>
      <c r="D395" s="207">
        <v>-14.087935399999992</v>
      </c>
    </row>
    <row r="396" spans="1:4" x14ac:dyDescent="0.25">
      <c r="A396" s="173"/>
      <c r="B396" s="2"/>
      <c r="C396" s="37"/>
      <c r="D396" s="153">
        <v>0</v>
      </c>
    </row>
    <row r="397" spans="1:4" x14ac:dyDescent="0.25">
      <c r="A397" s="173"/>
      <c r="B397" s="2"/>
      <c r="C397" s="37"/>
      <c r="D397" s="153">
        <v>-5.2000000323459972E-6</v>
      </c>
    </row>
    <row r="398" spans="1:4" x14ac:dyDescent="0.25">
      <c r="A398" s="173"/>
      <c r="B398" s="2"/>
      <c r="C398" s="37"/>
      <c r="D398" s="154">
        <v>0.73902650000002268</v>
      </c>
    </row>
    <row r="399" spans="1:4" x14ac:dyDescent="0.25">
      <c r="A399" s="173"/>
      <c r="B399" s="2"/>
      <c r="C399" s="37"/>
      <c r="D399" s="192">
        <v>0</v>
      </c>
    </row>
    <row r="400" spans="1:4" x14ac:dyDescent="0.25">
      <c r="A400" s="174"/>
      <c r="B400" s="42"/>
      <c r="C400" s="41"/>
      <c r="D400" s="199">
        <v>-0.64856000000000336</v>
      </c>
    </row>
    <row r="401" spans="1:4" x14ac:dyDescent="0.25">
      <c r="A401" s="174"/>
      <c r="B401" s="42"/>
      <c r="C401" s="41"/>
      <c r="D401" s="154">
        <v>0.69915999999999201</v>
      </c>
    </row>
    <row r="402" spans="1:4" x14ac:dyDescent="0.25">
      <c r="A402" s="173"/>
      <c r="B402" s="2"/>
      <c r="C402" s="37"/>
      <c r="D402" s="154">
        <v>-4.9999997031591192E-7</v>
      </c>
    </row>
    <row r="403" spans="1:4" x14ac:dyDescent="0.25">
      <c r="A403" s="173"/>
      <c r="B403" s="2"/>
      <c r="C403" s="37"/>
      <c r="D403" s="153">
        <v>6.9221100000000035</v>
      </c>
    </row>
    <row r="404" spans="1:4" x14ac:dyDescent="0.25">
      <c r="A404" s="173"/>
      <c r="B404" s="2"/>
      <c r="C404" s="37"/>
      <c r="D404" s="211">
        <v>0.66933999999997695</v>
      </c>
    </row>
    <row r="405" spans="1:4" x14ac:dyDescent="0.25">
      <c r="A405" s="173"/>
      <c r="B405" s="2"/>
      <c r="C405" s="37"/>
      <c r="D405" s="212">
        <v>-5.9999999812987426E-7</v>
      </c>
    </row>
    <row r="406" spans="1:4" x14ac:dyDescent="0.25">
      <c r="A406" s="173"/>
      <c r="B406" s="2"/>
      <c r="C406" s="37"/>
      <c r="D406" s="153">
        <v>-2.4200000000000017</v>
      </c>
    </row>
    <row r="407" spans="1:4" x14ac:dyDescent="0.25">
      <c r="A407" s="174"/>
      <c r="B407" s="42"/>
      <c r="C407" s="41"/>
      <c r="D407" s="153">
        <v>-0.27000000000000313</v>
      </c>
    </row>
    <row r="408" spans="1:4" x14ac:dyDescent="0.25">
      <c r="A408" s="173"/>
      <c r="B408" s="2"/>
      <c r="C408" s="37"/>
      <c r="D408" s="153">
        <v>-4.160000000000025</v>
      </c>
    </row>
    <row r="409" spans="1:4" x14ac:dyDescent="0.25">
      <c r="A409" s="174"/>
      <c r="B409" s="42"/>
      <c r="C409" s="41"/>
      <c r="D409" s="153">
        <v>-1.3100000000000023</v>
      </c>
    </row>
    <row r="410" spans="1:4" x14ac:dyDescent="0.25">
      <c r="A410" s="174"/>
      <c r="B410" s="42"/>
      <c r="C410" s="41"/>
      <c r="D410" s="153">
        <v>-1.0400000064691994E-5</v>
      </c>
    </row>
    <row r="411" spans="1:4" x14ac:dyDescent="0.25">
      <c r="A411" s="174"/>
      <c r="B411" s="42"/>
      <c r="C411" s="37"/>
      <c r="D411" s="153">
        <v>-1.112977600000022</v>
      </c>
    </row>
    <row r="412" spans="1:4" x14ac:dyDescent="0.25">
      <c r="A412" s="174"/>
      <c r="B412" s="42"/>
      <c r="C412" s="41"/>
      <c r="D412" s="153">
        <v>0</v>
      </c>
    </row>
    <row r="413" spans="1:4" x14ac:dyDescent="0.25">
      <c r="A413" s="174"/>
      <c r="B413" s="42"/>
      <c r="C413" s="41"/>
      <c r="D413" s="154">
        <v>0</v>
      </c>
    </row>
    <row r="414" spans="1:4" x14ac:dyDescent="0.25">
      <c r="A414" s="174"/>
      <c r="B414" s="42"/>
      <c r="C414" s="37"/>
      <c r="D414" s="219">
        <v>-308097</v>
      </c>
    </row>
    <row r="415" spans="1:4" x14ac:dyDescent="0.25">
      <c r="A415" s="174"/>
      <c r="B415" s="42"/>
      <c r="C415" s="41"/>
      <c r="D415" s="154">
        <v>0</v>
      </c>
    </row>
    <row r="416" spans="1:4" x14ac:dyDescent="0.25">
      <c r="A416" s="174"/>
      <c r="B416" s="42"/>
      <c r="C416" s="41"/>
      <c r="D416" s="154">
        <v>19.410444599999948</v>
      </c>
    </row>
    <row r="417" spans="1:4" x14ac:dyDescent="0.25">
      <c r="A417" s="173"/>
      <c r="B417" s="2"/>
      <c r="C417" s="37"/>
      <c r="D417" s="154">
        <v>0</v>
      </c>
    </row>
    <row r="418" spans="1:4" x14ac:dyDescent="0.25">
      <c r="A418" s="173"/>
      <c r="B418" s="2"/>
      <c r="C418" s="37"/>
      <c r="D418" s="154">
        <v>-23.269179599999916</v>
      </c>
    </row>
    <row r="419" spans="1:4" x14ac:dyDescent="0.25">
      <c r="A419" s="173"/>
      <c r="B419" s="2"/>
      <c r="C419" s="37"/>
      <c r="D419" s="154">
        <v>-1.2670544000000064</v>
      </c>
    </row>
    <row r="420" spans="1:4" x14ac:dyDescent="0.25">
      <c r="A420" s="173"/>
      <c r="B420" s="2"/>
      <c r="C420" s="37"/>
      <c r="D420" s="154">
        <v>-18.764429500000006</v>
      </c>
    </row>
    <row r="421" spans="1:4" x14ac:dyDescent="0.25">
      <c r="A421" s="173"/>
      <c r="B421" s="2"/>
      <c r="C421" s="37"/>
      <c r="D421" s="192">
        <v>-59.456077999999991</v>
      </c>
    </row>
    <row r="422" spans="1:4" x14ac:dyDescent="0.25">
      <c r="A422" s="173"/>
      <c r="B422" s="2"/>
      <c r="C422" s="37"/>
      <c r="D422" s="154">
        <v>-70.777770000000146</v>
      </c>
    </row>
    <row r="423" spans="1:4" x14ac:dyDescent="0.25">
      <c r="A423" s="173"/>
      <c r="B423" s="2"/>
      <c r="C423" s="37"/>
      <c r="D423" s="154">
        <v>-51.800759999999968</v>
      </c>
    </row>
    <row r="424" spans="1:4" x14ac:dyDescent="0.25">
      <c r="A424" s="173"/>
      <c r="B424" s="2"/>
      <c r="C424" s="37"/>
      <c r="D424" s="154">
        <v>-78.84435000000002</v>
      </c>
    </row>
    <row r="425" spans="1:4" x14ac:dyDescent="0.25">
      <c r="A425" s="173"/>
      <c r="B425" s="2"/>
      <c r="C425" s="37"/>
      <c r="D425" s="154">
        <v>-3.498186000000004</v>
      </c>
    </row>
    <row r="426" spans="1:4" x14ac:dyDescent="0.25">
      <c r="A426" s="173"/>
      <c r="B426" s="2"/>
      <c r="C426" s="37"/>
      <c r="D426" s="153">
        <v>-1.2280000000018276E-2</v>
      </c>
    </row>
    <row r="427" spans="1:4" x14ac:dyDescent="0.25">
      <c r="A427" s="173"/>
      <c r="B427" s="2"/>
      <c r="C427" s="37"/>
      <c r="D427" s="153">
        <v>-5.3735528000000841</v>
      </c>
    </row>
    <row r="428" spans="1:4" x14ac:dyDescent="0.25">
      <c r="A428" s="173"/>
      <c r="B428" s="2"/>
      <c r="C428" s="37"/>
      <c r="D428" s="153">
        <v>0.3063799999999901</v>
      </c>
    </row>
    <row r="429" spans="1:4" x14ac:dyDescent="0.25">
      <c r="A429" s="173"/>
      <c r="B429" s="2"/>
      <c r="C429" s="37"/>
      <c r="D429" s="154">
        <v>0</v>
      </c>
    </row>
    <row r="430" spans="1:4" x14ac:dyDescent="0.25">
      <c r="A430" s="174"/>
      <c r="B430" s="42"/>
      <c r="C430" s="41"/>
      <c r="D430" s="154">
        <v>-223.05000000000018</v>
      </c>
    </row>
    <row r="431" spans="1:4" x14ac:dyDescent="0.25">
      <c r="A431" s="197"/>
      <c r="B431" s="42"/>
      <c r="C431" s="41"/>
      <c r="D431" s="154">
        <v>-21.700000000000045</v>
      </c>
    </row>
    <row r="432" spans="1:4" x14ac:dyDescent="0.25">
      <c r="A432" s="194"/>
      <c r="B432" s="42"/>
      <c r="C432" s="41"/>
      <c r="D432" s="153">
        <v>36.600000000000023</v>
      </c>
    </row>
    <row r="433" spans="1:4" x14ac:dyDescent="0.25">
      <c r="A433" s="173"/>
      <c r="B433" s="2"/>
      <c r="C433" s="37"/>
      <c r="D433" s="153">
        <v>-31779</v>
      </c>
    </row>
    <row r="434" spans="1:4" x14ac:dyDescent="0.25">
      <c r="A434" s="173"/>
      <c r="B434" s="2"/>
      <c r="C434" s="37"/>
      <c r="D434" s="153">
        <v>-3300</v>
      </c>
    </row>
    <row r="435" spans="1:4" x14ac:dyDescent="0.25">
      <c r="A435" s="173"/>
      <c r="B435" s="2"/>
      <c r="C435" s="37"/>
      <c r="D435" s="154">
        <v>-7920</v>
      </c>
    </row>
    <row r="436" spans="1:4" x14ac:dyDescent="0.25">
      <c r="A436" s="174"/>
      <c r="B436" s="42"/>
      <c r="C436" s="41"/>
      <c r="D436" s="153">
        <v>0</v>
      </c>
    </row>
    <row r="437" spans="1:4" x14ac:dyDescent="0.25">
      <c r="A437" s="174"/>
      <c r="B437" s="42"/>
      <c r="C437" s="41"/>
      <c r="D437" s="192">
        <v>46314</v>
      </c>
    </row>
    <row r="438" spans="1:4" x14ac:dyDescent="0.25">
      <c r="A438" s="174"/>
      <c r="B438" s="42"/>
      <c r="C438" s="41"/>
      <c r="D438" s="154">
        <v>0</v>
      </c>
    </row>
    <row r="439" spans="1:4" x14ac:dyDescent="0.25">
      <c r="A439" s="173"/>
      <c r="B439" s="2"/>
      <c r="C439" s="37"/>
      <c r="D439" s="154">
        <v>-15763</v>
      </c>
    </row>
    <row r="440" spans="1:4" x14ac:dyDescent="0.25">
      <c r="A440" s="173"/>
      <c r="B440" s="2"/>
      <c r="C440" s="37"/>
      <c r="D440" s="153">
        <v>-10506</v>
      </c>
    </row>
    <row r="441" spans="1:4" x14ac:dyDescent="0.25">
      <c r="A441" s="173"/>
      <c r="B441" s="2"/>
      <c r="C441" s="37"/>
      <c r="D441" s="153">
        <v>-6165</v>
      </c>
    </row>
    <row r="442" spans="1:4" x14ac:dyDescent="0.25">
      <c r="A442" s="173"/>
      <c r="B442" s="2"/>
      <c r="C442" s="37"/>
      <c r="D442" s="200">
        <v>-13371</v>
      </c>
    </row>
    <row r="443" spans="1:4" x14ac:dyDescent="0.25">
      <c r="A443" s="173"/>
      <c r="B443" s="2"/>
      <c r="C443" s="37"/>
      <c r="D443" s="153">
        <v>-23744</v>
      </c>
    </row>
    <row r="444" spans="1:4" x14ac:dyDescent="0.25">
      <c r="A444" s="174"/>
      <c r="B444" s="42"/>
      <c r="C444" s="41"/>
      <c r="D444" s="153">
        <v>0</v>
      </c>
    </row>
  </sheetData>
  <phoneticPr fontId="4" type="noConversion"/>
  <conditionalFormatting sqref="A376:A431">
    <cfRule type="duplicateValues" dxfId="18" priority="12"/>
  </conditionalFormatting>
  <conditionalFormatting sqref="A432:A437">
    <cfRule type="duplicateValues" dxfId="17" priority="11"/>
  </conditionalFormatting>
  <conditionalFormatting sqref="A438">
    <cfRule type="duplicateValues" dxfId="16" priority="10"/>
  </conditionalFormatting>
  <conditionalFormatting sqref="A439:A443">
    <cfRule type="duplicateValues" dxfId="15" priority="9"/>
  </conditionalFormatting>
  <conditionalFormatting sqref="A444">
    <cfRule type="duplicateValues" dxfId="14" priority="8"/>
  </conditionalFormatting>
  <conditionalFormatting sqref="A1:B358">
    <cfRule type="duplicateValues" dxfId="13" priority="7"/>
  </conditionalFormatting>
  <conditionalFormatting sqref="A359:B364">
    <cfRule type="duplicateValues" dxfId="12" priority="1"/>
  </conditionalFormatting>
  <conditionalFormatting sqref="A365:B365">
    <cfRule type="duplicateValues" dxfId="11" priority="2"/>
  </conditionalFormatting>
  <conditionalFormatting sqref="A366:B370">
    <cfRule type="duplicateValues" dxfId="10" priority="3"/>
  </conditionalFormatting>
  <conditionalFormatting sqref="A371:B371">
    <cfRule type="duplicateValues" dxfId="9" priority="4"/>
  </conditionalFormatting>
  <conditionalFormatting sqref="A372:B372">
    <cfRule type="duplicateValues" dxfId="8" priority="5"/>
  </conditionalFormatting>
  <conditionalFormatting sqref="A373:B374">
    <cfRule type="duplicateValues" dxfId="7" priority="6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/>
  <dimension ref="A1:D375"/>
  <sheetViews>
    <sheetView zoomScaleNormal="100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9.5703125" bestFit="1" customWidth="1"/>
    <col min="2" max="2" width="45.140625" bestFit="1" customWidth="1"/>
    <col min="3" max="3" width="13.5703125" bestFit="1" customWidth="1"/>
    <col min="4" max="5" width="10.42578125" bestFit="1" customWidth="1"/>
  </cols>
  <sheetData>
    <row r="1" spans="1:4" ht="22.5" x14ac:dyDescent="0.25">
      <c r="A1" s="228" t="s">
        <v>919</v>
      </c>
      <c r="B1" s="228" t="s">
        <v>13730</v>
      </c>
      <c r="C1" s="229" t="s">
        <v>459</v>
      </c>
      <c r="D1" s="230" t="s">
        <v>13731</v>
      </c>
    </row>
    <row r="2" spans="1:4" x14ac:dyDescent="0.25">
      <c r="A2" s="233">
        <v>2701080001</v>
      </c>
      <c r="B2" s="233" t="s">
        <v>13340</v>
      </c>
      <c r="C2" s="234" t="s">
        <v>391</v>
      </c>
      <c r="D2" s="238">
        <v>55200</v>
      </c>
    </row>
    <row r="3" spans="1:4" x14ac:dyDescent="0.25">
      <c r="A3" s="233">
        <v>2701170002</v>
      </c>
      <c r="B3" s="233" t="s">
        <v>13340</v>
      </c>
      <c r="C3" s="234" t="s">
        <v>841</v>
      </c>
      <c r="D3" s="238">
        <v>52674</v>
      </c>
    </row>
    <row r="4" spans="1:4" x14ac:dyDescent="0.25">
      <c r="A4" s="233">
        <v>2701050004</v>
      </c>
      <c r="B4" s="233" t="s">
        <v>13340</v>
      </c>
      <c r="C4" s="234" t="s">
        <v>751</v>
      </c>
      <c r="D4" s="238">
        <v>0</v>
      </c>
    </row>
    <row r="5" spans="1:4" x14ac:dyDescent="0.25">
      <c r="A5" s="233">
        <v>2701050008</v>
      </c>
      <c r="B5" s="233" t="s">
        <v>13340</v>
      </c>
      <c r="C5" s="234" t="s">
        <v>755</v>
      </c>
      <c r="D5" s="238">
        <v>240</v>
      </c>
    </row>
    <row r="6" spans="1:4" x14ac:dyDescent="0.25">
      <c r="A6" s="233">
        <v>2701050009</v>
      </c>
      <c r="B6" s="233" t="s">
        <v>13340</v>
      </c>
      <c r="C6" s="234" t="s">
        <v>756</v>
      </c>
      <c r="D6" s="238">
        <v>0</v>
      </c>
    </row>
    <row r="7" spans="1:4" x14ac:dyDescent="0.25">
      <c r="A7" s="233">
        <v>2701050035</v>
      </c>
      <c r="B7" s="233" t="s">
        <v>13340</v>
      </c>
      <c r="C7" s="234" t="s">
        <v>6518</v>
      </c>
      <c r="D7" s="238">
        <v>797</v>
      </c>
    </row>
    <row r="8" spans="1:4" x14ac:dyDescent="0.25">
      <c r="A8" s="233">
        <v>2701050017</v>
      </c>
      <c r="B8" s="233" t="s">
        <v>13340</v>
      </c>
      <c r="C8" s="234" t="s">
        <v>763</v>
      </c>
      <c r="D8" s="238">
        <v>184</v>
      </c>
    </row>
    <row r="9" spans="1:4" x14ac:dyDescent="0.25">
      <c r="A9" s="233">
        <v>2701050006</v>
      </c>
      <c r="B9" s="233" t="s">
        <v>13340</v>
      </c>
      <c r="C9" s="234" t="s">
        <v>753</v>
      </c>
      <c r="D9" s="238">
        <v>0</v>
      </c>
    </row>
    <row r="10" spans="1:4" x14ac:dyDescent="0.25">
      <c r="A10" s="233">
        <v>2701050029</v>
      </c>
      <c r="B10" s="233" t="s">
        <v>13340</v>
      </c>
      <c r="C10" s="234" t="s">
        <v>773</v>
      </c>
      <c r="D10" s="238">
        <v>0</v>
      </c>
    </row>
    <row r="11" spans="1:4" x14ac:dyDescent="0.25">
      <c r="A11" s="233">
        <v>2701050010</v>
      </c>
      <c r="B11" s="233" t="s">
        <v>13340</v>
      </c>
      <c r="C11" s="234" t="s">
        <v>757</v>
      </c>
      <c r="D11" s="238">
        <v>14.5</v>
      </c>
    </row>
    <row r="12" spans="1:4" x14ac:dyDescent="0.25">
      <c r="A12" s="233">
        <v>2701050011</v>
      </c>
      <c r="B12" s="233" t="s">
        <v>13340</v>
      </c>
      <c r="C12" s="234" t="s">
        <v>758</v>
      </c>
      <c r="D12" s="238">
        <v>61.5</v>
      </c>
    </row>
    <row r="13" spans="1:4" x14ac:dyDescent="0.25">
      <c r="A13" s="233">
        <v>2701050027</v>
      </c>
      <c r="B13" s="233" t="s">
        <v>13340</v>
      </c>
      <c r="C13" s="234" t="s">
        <v>771</v>
      </c>
      <c r="D13" s="238">
        <v>113</v>
      </c>
    </row>
    <row r="14" spans="1:4" x14ac:dyDescent="0.25">
      <c r="A14" s="233">
        <v>2701050033</v>
      </c>
      <c r="B14" s="233" t="s">
        <v>13340</v>
      </c>
      <c r="C14" s="234" t="s">
        <v>3905</v>
      </c>
      <c r="D14" s="238">
        <v>129.5</v>
      </c>
    </row>
    <row r="15" spans="1:4" x14ac:dyDescent="0.25">
      <c r="A15" s="233">
        <v>2701050013</v>
      </c>
      <c r="B15" s="233" t="s">
        <v>13340</v>
      </c>
      <c r="C15" s="234" t="s">
        <v>760</v>
      </c>
      <c r="D15" s="238">
        <v>98</v>
      </c>
    </row>
    <row r="16" spans="1:4" x14ac:dyDescent="0.25">
      <c r="A16" s="233">
        <v>2701050014</v>
      </c>
      <c r="B16" s="233" t="s">
        <v>13340</v>
      </c>
      <c r="C16" s="234" t="s">
        <v>1746</v>
      </c>
      <c r="D16" s="238">
        <v>0</v>
      </c>
    </row>
    <row r="17" spans="1:4" x14ac:dyDescent="0.25">
      <c r="A17" s="233">
        <v>2701050015</v>
      </c>
      <c r="B17" s="233" t="s">
        <v>13340</v>
      </c>
      <c r="C17" s="234" t="s">
        <v>761</v>
      </c>
      <c r="D17" s="238">
        <v>0</v>
      </c>
    </row>
    <row r="18" spans="1:4" x14ac:dyDescent="0.25">
      <c r="A18" s="233">
        <v>2701050019</v>
      </c>
      <c r="B18" s="233" t="s">
        <v>13340</v>
      </c>
      <c r="C18" s="234" t="s">
        <v>765</v>
      </c>
      <c r="D18" s="238">
        <v>325</v>
      </c>
    </row>
    <row r="19" spans="1:4" x14ac:dyDescent="0.25">
      <c r="A19" s="233">
        <v>2701050021</v>
      </c>
      <c r="B19" s="233" t="s">
        <v>13340</v>
      </c>
      <c r="C19" s="234" t="s">
        <v>766</v>
      </c>
      <c r="D19" s="238">
        <v>121</v>
      </c>
    </row>
    <row r="20" spans="1:4" x14ac:dyDescent="0.25">
      <c r="A20" s="233">
        <v>2701050026</v>
      </c>
      <c r="B20" s="233" t="s">
        <v>13340</v>
      </c>
      <c r="C20" s="234" t="s">
        <v>770</v>
      </c>
      <c r="D20" s="238">
        <v>41</v>
      </c>
    </row>
    <row r="21" spans="1:4" x14ac:dyDescent="0.25">
      <c r="A21" s="233">
        <v>2701050005</v>
      </c>
      <c r="B21" s="233" t="s">
        <v>13340</v>
      </c>
      <c r="C21" s="234" t="s">
        <v>752</v>
      </c>
      <c r="D21" s="238">
        <v>0</v>
      </c>
    </row>
    <row r="22" spans="1:4" x14ac:dyDescent="0.25">
      <c r="A22" s="233">
        <v>2701050007</v>
      </c>
      <c r="B22" s="233" t="s">
        <v>13340</v>
      </c>
      <c r="C22" s="234" t="s">
        <v>754</v>
      </c>
      <c r="D22" s="238">
        <v>0</v>
      </c>
    </row>
    <row r="23" spans="1:4" x14ac:dyDescent="0.25">
      <c r="A23" s="233">
        <v>2701050036</v>
      </c>
      <c r="B23" s="233" t="s">
        <v>13340</v>
      </c>
      <c r="C23" s="234" t="s">
        <v>11742</v>
      </c>
      <c r="D23" s="238">
        <v>110</v>
      </c>
    </row>
    <row r="24" spans="1:4" x14ac:dyDescent="0.25">
      <c r="A24" s="233">
        <v>2701050012</v>
      </c>
      <c r="B24" s="233" t="s">
        <v>13340</v>
      </c>
      <c r="C24" s="234" t="s">
        <v>759</v>
      </c>
      <c r="D24" s="238">
        <v>0</v>
      </c>
    </row>
    <row r="25" spans="1:4" x14ac:dyDescent="0.25">
      <c r="A25" s="233">
        <v>2701050001</v>
      </c>
      <c r="B25" s="233" t="s">
        <v>13340</v>
      </c>
      <c r="C25" s="234" t="s">
        <v>747</v>
      </c>
      <c r="D25" s="238">
        <v>70</v>
      </c>
    </row>
    <row r="26" spans="1:4" x14ac:dyDescent="0.25">
      <c r="A26" s="233">
        <v>2701050028</v>
      </c>
      <c r="B26" s="233" t="s">
        <v>13340</v>
      </c>
      <c r="C26" s="234" t="s">
        <v>772</v>
      </c>
      <c r="D26" s="238">
        <v>270.5</v>
      </c>
    </row>
    <row r="27" spans="1:4" x14ac:dyDescent="0.25">
      <c r="A27" s="233">
        <v>2701050023</v>
      </c>
      <c r="B27" s="233" t="s">
        <v>13340</v>
      </c>
      <c r="C27" s="234" t="s">
        <v>768</v>
      </c>
      <c r="D27" s="238">
        <v>395</v>
      </c>
    </row>
    <row r="28" spans="1:4" x14ac:dyDescent="0.25">
      <c r="A28" s="233">
        <v>2701160011</v>
      </c>
      <c r="B28" s="233" t="s">
        <v>13340</v>
      </c>
      <c r="C28" s="234" t="s">
        <v>839</v>
      </c>
      <c r="D28" s="238">
        <v>32600</v>
      </c>
    </row>
    <row r="29" spans="1:4" x14ac:dyDescent="0.25">
      <c r="A29" s="233">
        <v>2701160008</v>
      </c>
      <c r="B29" s="233" t="s">
        <v>13340</v>
      </c>
      <c r="C29" s="234" t="s">
        <v>838</v>
      </c>
      <c r="D29" s="238">
        <v>0</v>
      </c>
    </row>
    <row r="30" spans="1:4" x14ac:dyDescent="0.25">
      <c r="A30" s="233">
        <v>2701160007</v>
      </c>
      <c r="B30" s="233" t="s">
        <v>13340</v>
      </c>
      <c r="C30" s="234" t="s">
        <v>837</v>
      </c>
      <c r="D30" s="238">
        <v>0</v>
      </c>
    </row>
    <row r="31" spans="1:4" x14ac:dyDescent="0.25">
      <c r="A31" s="233">
        <v>2701160006</v>
      </c>
      <c r="B31" s="233" t="s">
        <v>13340</v>
      </c>
      <c r="C31" s="234" t="s">
        <v>836</v>
      </c>
      <c r="D31" s="238">
        <v>4400</v>
      </c>
    </row>
    <row r="32" spans="1:4" x14ac:dyDescent="0.25">
      <c r="A32" s="233">
        <v>2701160005</v>
      </c>
      <c r="B32" s="233" t="s">
        <v>13340</v>
      </c>
      <c r="C32" s="234" t="s">
        <v>835</v>
      </c>
      <c r="D32" s="238">
        <v>10537</v>
      </c>
    </row>
    <row r="33" spans="1:4" x14ac:dyDescent="0.25">
      <c r="A33" s="246">
        <v>2701160001</v>
      </c>
      <c r="B33" s="246" t="s">
        <v>13340</v>
      </c>
      <c r="C33" s="234" t="s">
        <v>833</v>
      </c>
      <c r="D33" s="238">
        <v>0</v>
      </c>
    </row>
    <row r="34" spans="1:4" x14ac:dyDescent="0.25">
      <c r="A34" s="246">
        <v>2701160012</v>
      </c>
      <c r="B34" s="246" t="s">
        <v>13340</v>
      </c>
      <c r="C34" s="234" t="s">
        <v>840</v>
      </c>
      <c r="D34" s="238">
        <v>25425</v>
      </c>
    </row>
    <row r="35" spans="1:4" x14ac:dyDescent="0.25">
      <c r="A35" s="246">
        <v>2701160013</v>
      </c>
      <c r="B35" s="246" t="s">
        <v>13340</v>
      </c>
      <c r="C35" s="234" t="s">
        <v>3907</v>
      </c>
      <c r="D35" s="238">
        <v>18812</v>
      </c>
    </row>
    <row r="36" spans="1:4" x14ac:dyDescent="0.25">
      <c r="A36" s="246">
        <v>2701160009</v>
      </c>
      <c r="B36" s="246" t="s">
        <v>13340</v>
      </c>
      <c r="C36" s="234" t="s">
        <v>13357</v>
      </c>
      <c r="D36" s="238">
        <v>23945</v>
      </c>
    </row>
    <row r="37" spans="1:4" x14ac:dyDescent="0.25">
      <c r="A37" s="246">
        <v>2701160002</v>
      </c>
      <c r="B37" s="246" t="s">
        <v>13340</v>
      </c>
      <c r="C37" s="234" t="s">
        <v>834</v>
      </c>
      <c r="D37" s="238">
        <v>3284</v>
      </c>
    </row>
    <row r="38" spans="1:4" x14ac:dyDescent="0.25">
      <c r="A38" s="233">
        <v>2701240002</v>
      </c>
      <c r="B38" s="233" t="s">
        <v>13340</v>
      </c>
      <c r="C38" s="234" t="s">
        <v>860</v>
      </c>
      <c r="D38" s="238">
        <v>6200</v>
      </c>
    </row>
    <row r="39" spans="1:4" x14ac:dyDescent="0.25">
      <c r="A39" s="233">
        <v>2701240004</v>
      </c>
      <c r="B39" s="233" t="s">
        <v>13340</v>
      </c>
      <c r="C39" s="234" t="s">
        <v>859</v>
      </c>
      <c r="D39" s="238">
        <v>40650</v>
      </c>
    </row>
    <row r="40" spans="1:4" x14ac:dyDescent="0.25">
      <c r="A40" s="233">
        <v>2701240005</v>
      </c>
      <c r="B40" s="233" t="s">
        <v>13340</v>
      </c>
      <c r="C40" s="234" t="s">
        <v>8712</v>
      </c>
      <c r="D40" s="238">
        <v>7600</v>
      </c>
    </row>
    <row r="41" spans="1:4" x14ac:dyDescent="0.25">
      <c r="A41" s="233">
        <v>3002020007</v>
      </c>
      <c r="B41" s="233" t="s">
        <v>13340</v>
      </c>
      <c r="C41" s="234" t="s">
        <v>393</v>
      </c>
      <c r="D41" s="238">
        <v>800</v>
      </c>
    </row>
    <row r="42" spans="1:4" x14ac:dyDescent="0.25">
      <c r="A42" s="233">
        <v>2701090003</v>
      </c>
      <c r="B42" s="233" t="s">
        <v>13340</v>
      </c>
      <c r="C42" s="234" t="s">
        <v>389</v>
      </c>
      <c r="D42" s="238">
        <v>900</v>
      </c>
    </row>
    <row r="43" spans="1:4" x14ac:dyDescent="0.25">
      <c r="A43" s="233">
        <v>3103110072</v>
      </c>
      <c r="B43" s="233" t="s">
        <v>13340</v>
      </c>
      <c r="C43" s="234" t="s">
        <v>908</v>
      </c>
      <c r="D43" s="238">
        <v>13</v>
      </c>
    </row>
    <row r="44" spans="1:4" x14ac:dyDescent="0.25">
      <c r="A44" s="233">
        <v>2701210005</v>
      </c>
      <c r="B44" s="233" t="s">
        <v>13340</v>
      </c>
      <c r="C44" s="234" t="s">
        <v>850</v>
      </c>
      <c r="D44" s="238">
        <v>950</v>
      </c>
    </row>
    <row r="45" spans="1:4" x14ac:dyDescent="0.25">
      <c r="A45" s="233">
        <v>2701090005</v>
      </c>
      <c r="B45" s="233" t="s">
        <v>13340</v>
      </c>
      <c r="C45" s="234" t="s">
        <v>783</v>
      </c>
      <c r="D45" s="238">
        <v>100</v>
      </c>
    </row>
    <row r="46" spans="1:4" x14ac:dyDescent="0.25">
      <c r="A46" s="233">
        <v>2701210008</v>
      </c>
      <c r="B46" s="233" t="s">
        <v>13340</v>
      </c>
      <c r="C46" s="234" t="s">
        <v>13352</v>
      </c>
      <c r="D46" s="238">
        <v>50</v>
      </c>
    </row>
    <row r="47" spans="1:4" x14ac:dyDescent="0.25">
      <c r="A47" s="233">
        <v>2701250001</v>
      </c>
      <c r="B47" s="233" t="s">
        <v>13340</v>
      </c>
      <c r="C47" s="234" t="s">
        <v>861</v>
      </c>
      <c r="D47" s="238">
        <v>1050</v>
      </c>
    </row>
    <row r="48" spans="1:4" x14ac:dyDescent="0.25">
      <c r="A48" s="233">
        <v>2701060006</v>
      </c>
      <c r="B48" s="233" t="s">
        <v>13340</v>
      </c>
      <c r="C48" s="234" t="s">
        <v>397</v>
      </c>
      <c r="D48" s="238">
        <v>560</v>
      </c>
    </row>
    <row r="49" spans="1:4" x14ac:dyDescent="0.25">
      <c r="A49" s="233">
        <v>2701210007</v>
      </c>
      <c r="B49" s="233" t="s">
        <v>13340</v>
      </c>
      <c r="C49" s="234" t="s">
        <v>11745</v>
      </c>
      <c r="D49" s="238">
        <v>5.5</v>
      </c>
    </row>
    <row r="50" spans="1:4" x14ac:dyDescent="0.25">
      <c r="A50" s="233">
        <v>2701210004</v>
      </c>
      <c r="B50" s="233" t="s">
        <v>13340</v>
      </c>
      <c r="C50" s="234" t="s">
        <v>849</v>
      </c>
      <c r="D50" s="238">
        <v>75</v>
      </c>
    </row>
    <row r="51" spans="1:4" x14ac:dyDescent="0.25">
      <c r="A51" s="233">
        <v>2701210003</v>
      </c>
      <c r="B51" s="233" t="s">
        <v>13340</v>
      </c>
      <c r="C51" s="234" t="s">
        <v>848</v>
      </c>
      <c r="D51" s="238">
        <v>100</v>
      </c>
    </row>
    <row r="52" spans="1:4" x14ac:dyDescent="0.25">
      <c r="A52" s="233">
        <v>2701220001</v>
      </c>
      <c r="B52" s="233" t="s">
        <v>13340</v>
      </c>
      <c r="C52" s="234" t="s">
        <v>537</v>
      </c>
      <c r="D52" s="238">
        <v>12</v>
      </c>
    </row>
    <row r="53" spans="1:4" x14ac:dyDescent="0.25">
      <c r="A53" s="233">
        <v>2701210009</v>
      </c>
      <c r="B53" s="233" t="s">
        <v>13340</v>
      </c>
      <c r="C53" s="234" t="s">
        <v>13353</v>
      </c>
      <c r="D53" s="238">
        <v>21</v>
      </c>
    </row>
    <row r="54" spans="1:4" x14ac:dyDescent="0.25">
      <c r="A54" s="233">
        <v>2701210002</v>
      </c>
      <c r="B54" s="233" t="s">
        <v>13340</v>
      </c>
      <c r="C54" s="234" t="s">
        <v>847</v>
      </c>
      <c r="D54" s="238">
        <v>3510</v>
      </c>
    </row>
    <row r="55" spans="1:4" x14ac:dyDescent="0.25">
      <c r="A55" s="233">
        <v>2701210006</v>
      </c>
      <c r="B55" s="233" t="s">
        <v>13340</v>
      </c>
      <c r="C55" s="234" t="s">
        <v>8720</v>
      </c>
      <c r="D55" s="238">
        <v>14</v>
      </c>
    </row>
    <row r="56" spans="1:4" x14ac:dyDescent="0.25">
      <c r="A56" s="233">
        <v>2701190004</v>
      </c>
      <c r="B56" s="233" t="s">
        <v>13340</v>
      </c>
      <c r="C56" s="234" t="s">
        <v>416</v>
      </c>
      <c r="D56" s="238">
        <v>16464</v>
      </c>
    </row>
    <row r="57" spans="1:4" x14ac:dyDescent="0.25">
      <c r="A57" s="233">
        <v>2701050024</v>
      </c>
      <c r="B57" s="233" t="s">
        <v>13340</v>
      </c>
      <c r="C57" s="234" t="s">
        <v>1747</v>
      </c>
      <c r="D57" s="238">
        <v>0</v>
      </c>
    </row>
    <row r="58" spans="1:4" x14ac:dyDescent="0.25">
      <c r="A58" s="233">
        <v>2701050025</v>
      </c>
      <c r="B58" s="233">
        <v>2701050040</v>
      </c>
      <c r="C58" s="234" t="s">
        <v>5391</v>
      </c>
      <c r="D58" s="238">
        <v>226</v>
      </c>
    </row>
    <row r="59" spans="1:4" x14ac:dyDescent="0.25">
      <c r="A59" s="233">
        <v>2701050022</v>
      </c>
      <c r="B59" s="233" t="s">
        <v>13340</v>
      </c>
      <c r="C59" s="234" t="s">
        <v>767</v>
      </c>
      <c r="D59" s="238">
        <v>2158</v>
      </c>
    </row>
    <row r="60" spans="1:4" x14ac:dyDescent="0.25">
      <c r="A60" s="233">
        <v>2901050016</v>
      </c>
      <c r="B60" s="233" t="s">
        <v>13340</v>
      </c>
      <c r="C60" s="234" t="s">
        <v>878</v>
      </c>
      <c r="D60" s="238">
        <v>0</v>
      </c>
    </row>
    <row r="61" spans="1:4" x14ac:dyDescent="0.25">
      <c r="A61" s="233">
        <v>2701130008</v>
      </c>
      <c r="B61" s="233" t="s">
        <v>13340</v>
      </c>
      <c r="C61" s="234" t="s">
        <v>795</v>
      </c>
      <c r="D61" s="238">
        <v>0</v>
      </c>
    </row>
    <row r="62" spans="1:4" x14ac:dyDescent="0.25">
      <c r="A62" s="233">
        <v>2701090001</v>
      </c>
      <c r="B62" s="233" t="s">
        <v>13340</v>
      </c>
      <c r="C62" s="234" t="s">
        <v>387</v>
      </c>
      <c r="D62" s="238">
        <v>0</v>
      </c>
    </row>
    <row r="63" spans="1:4" x14ac:dyDescent="0.25">
      <c r="A63" s="233">
        <v>2701090002</v>
      </c>
      <c r="B63" s="233" t="s">
        <v>13340</v>
      </c>
      <c r="C63" s="234" t="s">
        <v>388</v>
      </c>
      <c r="D63" s="238">
        <v>16103.5</v>
      </c>
    </row>
    <row r="64" spans="1:4" x14ac:dyDescent="0.25">
      <c r="A64" s="233">
        <v>2701090007</v>
      </c>
      <c r="B64" s="233" t="s">
        <v>13340</v>
      </c>
      <c r="C64" s="234" t="s">
        <v>785</v>
      </c>
      <c r="D64" s="238">
        <v>0</v>
      </c>
    </row>
    <row r="65" spans="1:4" x14ac:dyDescent="0.25">
      <c r="A65" s="233">
        <v>2701090004</v>
      </c>
      <c r="B65" s="233" t="s">
        <v>13340</v>
      </c>
      <c r="C65" s="234" t="s">
        <v>390</v>
      </c>
      <c r="D65" s="238">
        <v>282.5</v>
      </c>
    </row>
    <row r="66" spans="1:4" x14ac:dyDescent="0.25">
      <c r="A66" s="249">
        <v>2701100002</v>
      </c>
      <c r="B66" s="249" t="s">
        <v>13340</v>
      </c>
      <c r="C66" s="250" t="s">
        <v>787</v>
      </c>
      <c r="D66" s="253">
        <v>1436.5</v>
      </c>
    </row>
    <row r="67" spans="1:4" x14ac:dyDescent="0.25">
      <c r="A67" s="233">
        <v>2701090006</v>
      </c>
      <c r="B67" s="233" t="s">
        <v>13340</v>
      </c>
      <c r="C67" s="234" t="s">
        <v>784</v>
      </c>
      <c r="D67" s="238">
        <v>901.5</v>
      </c>
    </row>
    <row r="68" spans="1:4" x14ac:dyDescent="0.25">
      <c r="A68" s="233">
        <v>2701120001</v>
      </c>
      <c r="B68" s="233" t="s">
        <v>13340</v>
      </c>
      <c r="C68" s="234" t="s">
        <v>789</v>
      </c>
      <c r="D68" s="238">
        <v>3705</v>
      </c>
    </row>
    <row r="69" spans="1:4" x14ac:dyDescent="0.25">
      <c r="A69" s="233">
        <v>2701100001</v>
      </c>
      <c r="B69" s="233" t="s">
        <v>13340</v>
      </c>
      <c r="C69" s="234" t="s">
        <v>786</v>
      </c>
      <c r="D69" s="238">
        <v>367.5</v>
      </c>
    </row>
    <row r="70" spans="1:4" x14ac:dyDescent="0.25">
      <c r="A70" s="233">
        <v>2701060009</v>
      </c>
      <c r="B70" s="233" t="s">
        <v>13340</v>
      </c>
      <c r="C70" s="234" t="s">
        <v>395</v>
      </c>
      <c r="D70" s="238">
        <v>15</v>
      </c>
    </row>
    <row r="71" spans="1:4" x14ac:dyDescent="0.25">
      <c r="A71" s="233">
        <v>2701060003</v>
      </c>
      <c r="B71" s="233" t="s">
        <v>13340</v>
      </c>
      <c r="C71" s="234" t="s">
        <v>778</v>
      </c>
      <c r="D71" s="238">
        <v>5</v>
      </c>
    </row>
    <row r="72" spans="1:4" x14ac:dyDescent="0.25">
      <c r="A72" s="233">
        <v>2701060008</v>
      </c>
      <c r="B72" s="233" t="s">
        <v>13340</v>
      </c>
      <c r="C72" s="234" t="s">
        <v>396</v>
      </c>
      <c r="D72" s="238">
        <v>5</v>
      </c>
    </row>
    <row r="73" spans="1:4" x14ac:dyDescent="0.25">
      <c r="A73" s="233">
        <v>2701060007</v>
      </c>
      <c r="B73" s="233" t="s">
        <v>13340</v>
      </c>
      <c r="C73" s="234" t="s">
        <v>779</v>
      </c>
      <c r="D73" s="238">
        <v>1268</v>
      </c>
    </row>
    <row r="74" spans="1:4" x14ac:dyDescent="0.25">
      <c r="A74" s="233">
        <v>2701060004</v>
      </c>
      <c r="B74" s="233" t="s">
        <v>13340</v>
      </c>
      <c r="C74" s="234" t="s">
        <v>1749</v>
      </c>
      <c r="D74" s="238">
        <v>0</v>
      </c>
    </row>
    <row r="75" spans="1:4" x14ac:dyDescent="0.25">
      <c r="A75" s="233">
        <v>2701060002</v>
      </c>
      <c r="B75" s="233" t="s">
        <v>13340</v>
      </c>
      <c r="C75" s="234" t="s">
        <v>777</v>
      </c>
      <c r="D75" s="238">
        <v>0</v>
      </c>
    </row>
    <row r="76" spans="1:4" x14ac:dyDescent="0.25">
      <c r="A76" s="233">
        <v>2701060010</v>
      </c>
      <c r="B76" s="233" t="s">
        <v>13340</v>
      </c>
      <c r="C76" s="234" t="s">
        <v>1751</v>
      </c>
      <c r="D76" s="238">
        <v>25</v>
      </c>
    </row>
    <row r="77" spans="1:4" x14ac:dyDescent="0.25">
      <c r="A77" s="233">
        <v>2701060001</v>
      </c>
      <c r="B77" s="233" t="s">
        <v>13340</v>
      </c>
      <c r="C77" s="234" t="s">
        <v>776</v>
      </c>
      <c r="D77" s="238">
        <v>5</v>
      </c>
    </row>
    <row r="78" spans="1:4" x14ac:dyDescent="0.25">
      <c r="A78" s="233">
        <v>2701050002</v>
      </c>
      <c r="B78" s="233" t="s">
        <v>13340</v>
      </c>
      <c r="C78" s="234" t="s">
        <v>749</v>
      </c>
      <c r="D78" s="238">
        <v>0</v>
      </c>
    </row>
    <row r="79" spans="1:4" x14ac:dyDescent="0.25">
      <c r="A79" s="233">
        <v>2701070006</v>
      </c>
      <c r="B79" s="233" t="s">
        <v>13340</v>
      </c>
      <c r="C79" s="234" t="s">
        <v>782</v>
      </c>
      <c r="D79" s="238">
        <v>177.3</v>
      </c>
    </row>
    <row r="80" spans="1:4" x14ac:dyDescent="0.25">
      <c r="A80" s="233">
        <v>2701070005</v>
      </c>
      <c r="B80" s="233" t="s">
        <v>13340</v>
      </c>
      <c r="C80" s="234" t="s">
        <v>392</v>
      </c>
      <c r="D80" s="238">
        <v>75</v>
      </c>
    </row>
    <row r="81" spans="1:4" x14ac:dyDescent="0.25">
      <c r="A81" s="233">
        <v>2701070004</v>
      </c>
      <c r="B81" s="233" t="s">
        <v>13340</v>
      </c>
      <c r="C81" s="234" t="s">
        <v>781</v>
      </c>
      <c r="D81" s="238">
        <v>78</v>
      </c>
    </row>
    <row r="82" spans="1:4" x14ac:dyDescent="0.25">
      <c r="A82" s="233">
        <v>2701070003</v>
      </c>
      <c r="B82" s="233" t="s">
        <v>13340</v>
      </c>
      <c r="C82" s="234" t="s">
        <v>400</v>
      </c>
      <c r="D82" s="238">
        <v>21</v>
      </c>
    </row>
    <row r="83" spans="1:4" x14ac:dyDescent="0.25">
      <c r="A83" s="233">
        <v>2701070002</v>
      </c>
      <c r="B83" s="233" t="s">
        <v>13340</v>
      </c>
      <c r="C83" s="234" t="s">
        <v>780</v>
      </c>
      <c r="D83" s="238">
        <v>122</v>
      </c>
    </row>
    <row r="84" spans="1:4" x14ac:dyDescent="0.25">
      <c r="A84" s="233">
        <v>2701070001</v>
      </c>
      <c r="B84" s="233" t="s">
        <v>13340</v>
      </c>
      <c r="C84" s="234" t="s">
        <v>404</v>
      </c>
      <c r="D84" s="238">
        <v>205.3</v>
      </c>
    </row>
    <row r="85" spans="1:4" x14ac:dyDescent="0.25">
      <c r="A85" s="233">
        <v>2701230040</v>
      </c>
      <c r="B85" s="233" t="s">
        <v>13340</v>
      </c>
      <c r="C85" s="234" t="s">
        <v>858</v>
      </c>
      <c r="D85" s="238">
        <v>18154.900000000001</v>
      </c>
    </row>
    <row r="86" spans="1:4" x14ac:dyDescent="0.25">
      <c r="A86" s="233">
        <v>2701230041</v>
      </c>
      <c r="B86" s="233" t="s">
        <v>13340</v>
      </c>
      <c r="C86" s="234" t="s">
        <v>1791</v>
      </c>
      <c r="D86" s="238">
        <v>0</v>
      </c>
    </row>
    <row r="87" spans="1:4" x14ac:dyDescent="0.25">
      <c r="A87" s="233">
        <v>2701230038</v>
      </c>
      <c r="B87" s="233" t="s">
        <v>13340</v>
      </c>
      <c r="C87" s="234" t="s">
        <v>857</v>
      </c>
      <c r="D87" s="238">
        <v>44295</v>
      </c>
    </row>
    <row r="88" spans="1:4" x14ac:dyDescent="0.25">
      <c r="A88" s="233">
        <v>2701230036</v>
      </c>
      <c r="B88" s="233" t="s">
        <v>13340</v>
      </c>
      <c r="C88" s="234" t="s">
        <v>855</v>
      </c>
      <c r="D88" s="238">
        <v>0</v>
      </c>
    </row>
    <row r="89" spans="1:4" x14ac:dyDescent="0.25">
      <c r="A89" s="233">
        <v>2701230035</v>
      </c>
      <c r="B89" s="233" t="s">
        <v>13340</v>
      </c>
      <c r="C89" s="234" t="s">
        <v>854</v>
      </c>
      <c r="D89" s="238">
        <v>0</v>
      </c>
    </row>
    <row r="90" spans="1:4" x14ac:dyDescent="0.25">
      <c r="A90" s="233">
        <v>2701230037</v>
      </c>
      <c r="B90" s="233" t="s">
        <v>13340</v>
      </c>
      <c r="C90" s="234" t="s">
        <v>856</v>
      </c>
      <c r="D90" s="238">
        <v>1529684.64</v>
      </c>
    </row>
    <row r="91" spans="1:4" x14ac:dyDescent="0.25">
      <c r="A91" s="233">
        <v>2701230042</v>
      </c>
      <c r="B91" s="233" t="s">
        <v>13340</v>
      </c>
      <c r="C91" s="234" t="s">
        <v>1792</v>
      </c>
      <c r="D91" s="238">
        <v>44858</v>
      </c>
    </row>
    <row r="92" spans="1:4" x14ac:dyDescent="0.25">
      <c r="A92" s="233">
        <v>2701230011</v>
      </c>
      <c r="B92" s="233" t="s">
        <v>13340</v>
      </c>
      <c r="C92" s="234" t="s">
        <v>1773</v>
      </c>
      <c r="D92" s="238">
        <v>0</v>
      </c>
    </row>
    <row r="93" spans="1:4" x14ac:dyDescent="0.25">
      <c r="A93" s="233">
        <v>2701230012</v>
      </c>
      <c r="B93" s="233" t="s">
        <v>13340</v>
      </c>
      <c r="C93" s="234" t="s">
        <v>1774</v>
      </c>
      <c r="D93" s="238">
        <v>0</v>
      </c>
    </row>
    <row r="94" spans="1:4" x14ac:dyDescent="0.25">
      <c r="A94" s="233">
        <v>2701230013</v>
      </c>
      <c r="B94" s="233" t="s">
        <v>13340</v>
      </c>
      <c r="C94" s="234" t="s">
        <v>1775</v>
      </c>
      <c r="D94" s="238">
        <v>0</v>
      </c>
    </row>
    <row r="95" spans="1:4" x14ac:dyDescent="0.25">
      <c r="A95" s="233">
        <v>2701230031</v>
      </c>
      <c r="B95" s="233" t="s">
        <v>13340</v>
      </c>
      <c r="C95" s="234" t="s">
        <v>1786</v>
      </c>
      <c r="D95" s="238">
        <v>0</v>
      </c>
    </row>
    <row r="96" spans="1:4" x14ac:dyDescent="0.25">
      <c r="A96" s="233">
        <v>2701230034</v>
      </c>
      <c r="B96" s="233" t="s">
        <v>13340</v>
      </c>
      <c r="C96" s="234" t="s">
        <v>1789</v>
      </c>
      <c r="D96" s="238">
        <v>0</v>
      </c>
    </row>
    <row r="97" spans="1:4" x14ac:dyDescent="0.25">
      <c r="A97" s="233">
        <v>2701230043</v>
      </c>
      <c r="B97" s="233" t="s">
        <v>13340</v>
      </c>
      <c r="C97" s="234" t="s">
        <v>1793</v>
      </c>
      <c r="D97" s="238">
        <v>0</v>
      </c>
    </row>
    <row r="98" spans="1:4" x14ac:dyDescent="0.25">
      <c r="A98" s="233">
        <v>2701230017</v>
      </c>
      <c r="B98" s="233" t="s">
        <v>13340</v>
      </c>
      <c r="C98" s="234" t="s">
        <v>851</v>
      </c>
      <c r="D98" s="238">
        <v>2718</v>
      </c>
    </row>
    <row r="99" spans="1:4" x14ac:dyDescent="0.25">
      <c r="A99" s="233">
        <v>2701230014</v>
      </c>
      <c r="B99" s="233" t="s">
        <v>13340</v>
      </c>
      <c r="C99" s="234" t="s">
        <v>1776</v>
      </c>
      <c r="D99" s="238">
        <v>0</v>
      </c>
    </row>
    <row r="100" spans="1:4" x14ac:dyDescent="0.25">
      <c r="A100" s="233">
        <v>2701230019</v>
      </c>
      <c r="B100" s="233" t="s">
        <v>13340</v>
      </c>
      <c r="C100" s="234" t="s">
        <v>1778</v>
      </c>
      <c r="D100" s="238">
        <v>0</v>
      </c>
    </row>
    <row r="101" spans="1:4" x14ac:dyDescent="0.25">
      <c r="A101" s="233">
        <v>2701230047</v>
      </c>
      <c r="B101" s="233" t="s">
        <v>13340</v>
      </c>
      <c r="C101" s="234" t="s">
        <v>4272</v>
      </c>
      <c r="D101" s="238">
        <v>0</v>
      </c>
    </row>
    <row r="102" spans="1:4" x14ac:dyDescent="0.25">
      <c r="A102" s="233">
        <v>2701230020</v>
      </c>
      <c r="B102" s="233" t="s">
        <v>13340</v>
      </c>
      <c r="C102" s="234" t="s">
        <v>852</v>
      </c>
      <c r="D102" s="238">
        <v>3600</v>
      </c>
    </row>
    <row r="103" spans="1:4" x14ac:dyDescent="0.25">
      <c r="A103" s="233">
        <v>2901230001</v>
      </c>
      <c r="B103" s="233" t="s">
        <v>13340</v>
      </c>
      <c r="C103" s="234" t="s">
        <v>891</v>
      </c>
      <c r="D103" s="238">
        <v>0</v>
      </c>
    </row>
    <row r="104" spans="1:4" x14ac:dyDescent="0.25">
      <c r="A104" s="233">
        <v>2701230022</v>
      </c>
      <c r="B104" s="233" t="s">
        <v>13340</v>
      </c>
      <c r="C104" s="234" t="s">
        <v>1779</v>
      </c>
      <c r="D104" s="238">
        <v>0</v>
      </c>
    </row>
    <row r="105" spans="1:4" x14ac:dyDescent="0.25">
      <c r="A105" s="233">
        <v>2701230024</v>
      </c>
      <c r="B105" s="233" t="s">
        <v>13340</v>
      </c>
      <c r="C105" s="234" t="s">
        <v>1781</v>
      </c>
      <c r="D105" s="238">
        <v>68657</v>
      </c>
    </row>
    <row r="106" spans="1:4" x14ac:dyDescent="0.25">
      <c r="A106" s="233">
        <v>2701230026</v>
      </c>
      <c r="B106" s="233" t="s">
        <v>13340</v>
      </c>
      <c r="C106" s="234" t="s">
        <v>1782</v>
      </c>
      <c r="D106" s="238">
        <v>0</v>
      </c>
    </row>
    <row r="107" spans="1:4" x14ac:dyDescent="0.25">
      <c r="A107" s="233">
        <v>2701230027</v>
      </c>
      <c r="B107" s="233" t="s">
        <v>13340</v>
      </c>
      <c r="C107" s="234" t="s">
        <v>1783</v>
      </c>
      <c r="D107" s="238">
        <v>0</v>
      </c>
    </row>
    <row r="108" spans="1:4" x14ac:dyDescent="0.25">
      <c r="A108" s="233">
        <v>2701230028</v>
      </c>
      <c r="B108" s="233" t="s">
        <v>13340</v>
      </c>
      <c r="C108" s="234" t="s">
        <v>1784</v>
      </c>
      <c r="D108" s="238">
        <v>0</v>
      </c>
    </row>
    <row r="109" spans="1:4" x14ac:dyDescent="0.25">
      <c r="A109" s="233">
        <v>2701230046</v>
      </c>
      <c r="B109" s="233" t="s">
        <v>13340</v>
      </c>
      <c r="C109" s="234" t="s">
        <v>4271</v>
      </c>
      <c r="D109" s="238">
        <v>0</v>
      </c>
    </row>
    <row r="110" spans="1:4" x14ac:dyDescent="0.25">
      <c r="A110" s="233">
        <v>2701230029</v>
      </c>
      <c r="B110" s="233" t="s">
        <v>13340</v>
      </c>
      <c r="C110" s="234" t="s">
        <v>1785</v>
      </c>
      <c r="D110" s="238">
        <v>17598.5</v>
      </c>
    </row>
    <row r="111" spans="1:4" x14ac:dyDescent="0.25">
      <c r="A111" s="233">
        <v>2701230002</v>
      </c>
      <c r="B111" s="233" t="s">
        <v>13340</v>
      </c>
      <c r="C111" s="234" t="s">
        <v>13368</v>
      </c>
      <c r="D111" s="238">
        <v>0</v>
      </c>
    </row>
    <row r="112" spans="1:4" x14ac:dyDescent="0.25">
      <c r="A112" s="233">
        <v>2701230003</v>
      </c>
      <c r="B112" s="233" t="s">
        <v>13340</v>
      </c>
      <c r="C112" s="234" t="s">
        <v>1765</v>
      </c>
      <c r="D112" s="238">
        <v>0</v>
      </c>
    </row>
    <row r="113" spans="1:4" x14ac:dyDescent="0.25">
      <c r="A113" s="233">
        <v>2701230021</v>
      </c>
      <c r="B113" s="233" t="s">
        <v>13340</v>
      </c>
      <c r="C113" s="234" t="s">
        <v>853</v>
      </c>
      <c r="D113" s="238">
        <v>0</v>
      </c>
    </row>
    <row r="114" spans="1:4" x14ac:dyDescent="0.25">
      <c r="A114" s="233">
        <v>2701230033</v>
      </c>
      <c r="B114" s="233" t="s">
        <v>13340</v>
      </c>
      <c r="C114" s="234" t="s">
        <v>1788</v>
      </c>
      <c r="D114" s="238">
        <v>0</v>
      </c>
    </row>
    <row r="115" spans="1:4" x14ac:dyDescent="0.25">
      <c r="A115" s="233">
        <v>2701050020</v>
      </c>
      <c r="B115" s="233" t="s">
        <v>13340</v>
      </c>
      <c r="C115" s="234" t="s">
        <v>3300</v>
      </c>
      <c r="D115" s="238">
        <v>90.8</v>
      </c>
    </row>
    <row r="116" spans="1:4" x14ac:dyDescent="0.25">
      <c r="A116" s="233">
        <v>2701050018</v>
      </c>
      <c r="B116" s="233" t="s">
        <v>13340</v>
      </c>
      <c r="C116" s="234" t="s">
        <v>764</v>
      </c>
      <c r="D116" s="238">
        <v>393.5</v>
      </c>
    </row>
    <row r="117" spans="1:4" x14ac:dyDescent="0.25">
      <c r="A117" s="233">
        <v>2701050016</v>
      </c>
      <c r="B117" s="233" t="s">
        <v>13340</v>
      </c>
      <c r="C117" s="234" t="s">
        <v>762</v>
      </c>
      <c r="D117" s="238">
        <v>0</v>
      </c>
    </row>
    <row r="118" spans="1:4" x14ac:dyDescent="0.25">
      <c r="A118" s="233">
        <v>2701130007</v>
      </c>
      <c r="B118" s="233" t="s">
        <v>13340</v>
      </c>
      <c r="C118" s="234" t="s">
        <v>794</v>
      </c>
      <c r="D118" s="238">
        <v>456</v>
      </c>
    </row>
    <row r="119" spans="1:4" x14ac:dyDescent="0.25">
      <c r="A119" s="233">
        <v>2701130006</v>
      </c>
      <c r="B119" s="233" t="s">
        <v>13340</v>
      </c>
      <c r="C119" s="234" t="s">
        <v>793</v>
      </c>
      <c r="D119" s="238">
        <v>47.5</v>
      </c>
    </row>
    <row r="120" spans="1:4" x14ac:dyDescent="0.25">
      <c r="A120" s="233">
        <v>2701130004</v>
      </c>
      <c r="B120" s="233" t="s">
        <v>13340</v>
      </c>
      <c r="C120" s="234" t="s">
        <v>792</v>
      </c>
      <c r="D120" s="238">
        <v>0</v>
      </c>
    </row>
    <row r="121" spans="1:4" x14ac:dyDescent="0.25">
      <c r="A121" s="233">
        <v>2701130010</v>
      </c>
      <c r="B121" s="233" t="s">
        <v>13340</v>
      </c>
      <c r="C121" s="234" t="s">
        <v>796</v>
      </c>
      <c r="D121" s="238">
        <v>0</v>
      </c>
    </row>
    <row r="122" spans="1:4" x14ac:dyDescent="0.25">
      <c r="A122" s="249">
        <v>2701040009</v>
      </c>
      <c r="B122" s="249" t="s">
        <v>13340</v>
      </c>
      <c r="C122" s="250" t="s">
        <v>732</v>
      </c>
      <c r="D122" s="253">
        <v>2427.5</v>
      </c>
    </row>
    <row r="123" spans="1:4" x14ac:dyDescent="0.25">
      <c r="A123" s="233">
        <v>2701040020</v>
      </c>
      <c r="B123" s="233" t="s">
        <v>13340</v>
      </c>
      <c r="C123" s="234" t="s">
        <v>740</v>
      </c>
      <c r="D123" s="238">
        <v>493.4</v>
      </c>
    </row>
    <row r="124" spans="1:4" x14ac:dyDescent="0.25">
      <c r="A124" s="233">
        <v>2701040018</v>
      </c>
      <c r="B124" s="233" t="s">
        <v>13340</v>
      </c>
      <c r="C124" s="234" t="s">
        <v>739</v>
      </c>
      <c r="D124" s="238">
        <v>0</v>
      </c>
    </row>
    <row r="125" spans="1:4" x14ac:dyDescent="0.25">
      <c r="A125" s="233">
        <v>2701040017</v>
      </c>
      <c r="B125" s="233" t="s">
        <v>13340</v>
      </c>
      <c r="C125" s="234" t="s">
        <v>738</v>
      </c>
      <c r="D125" s="238">
        <v>545.85</v>
      </c>
    </row>
    <row r="126" spans="1:4" x14ac:dyDescent="0.25">
      <c r="A126" s="233">
        <v>2701040019</v>
      </c>
      <c r="B126" s="233" t="s">
        <v>13340</v>
      </c>
      <c r="C126" s="234" t="s">
        <v>3299</v>
      </c>
      <c r="D126" s="238">
        <v>200.7</v>
      </c>
    </row>
    <row r="127" spans="1:4" x14ac:dyDescent="0.25">
      <c r="A127" s="233">
        <v>2701040008</v>
      </c>
      <c r="B127" s="233" t="s">
        <v>13340</v>
      </c>
      <c r="C127" s="234" t="s">
        <v>13346</v>
      </c>
      <c r="D127" s="238">
        <v>2533.34</v>
      </c>
    </row>
    <row r="128" spans="1:4" x14ac:dyDescent="0.25">
      <c r="A128" s="233">
        <v>2701040013</v>
      </c>
      <c r="B128" s="233" t="s">
        <v>13340</v>
      </c>
      <c r="C128" s="234" t="s">
        <v>13347</v>
      </c>
      <c r="D128" s="238">
        <v>84.5</v>
      </c>
    </row>
    <row r="129" spans="1:4" x14ac:dyDescent="0.25">
      <c r="A129" s="233">
        <v>2901040001</v>
      </c>
      <c r="B129" s="233" t="s">
        <v>13340</v>
      </c>
      <c r="C129" s="234" t="s">
        <v>1892</v>
      </c>
      <c r="D129" s="238">
        <v>0</v>
      </c>
    </row>
    <row r="130" spans="1:4" x14ac:dyDescent="0.25">
      <c r="A130" s="233">
        <v>2701040012</v>
      </c>
      <c r="B130" s="233" t="s">
        <v>13340</v>
      </c>
      <c r="C130" s="234" t="s">
        <v>735</v>
      </c>
      <c r="D130" s="238">
        <v>1980.05</v>
      </c>
    </row>
    <row r="131" spans="1:4" x14ac:dyDescent="0.25">
      <c r="A131" s="233">
        <v>2701040011</v>
      </c>
      <c r="B131" s="233" t="s">
        <v>13340</v>
      </c>
      <c r="C131" s="234" t="s">
        <v>734</v>
      </c>
      <c r="D131" s="238">
        <v>7360.07</v>
      </c>
    </row>
    <row r="132" spans="1:4" x14ac:dyDescent="0.25">
      <c r="A132" s="233">
        <v>2701040010</v>
      </c>
      <c r="B132" s="233" t="s">
        <v>13340</v>
      </c>
      <c r="C132" s="234" t="s">
        <v>733</v>
      </c>
      <c r="D132" s="238">
        <v>1511.06</v>
      </c>
    </row>
    <row r="133" spans="1:4" x14ac:dyDescent="0.25">
      <c r="A133" s="233">
        <v>2901040004</v>
      </c>
      <c r="B133" s="233" t="s">
        <v>13340</v>
      </c>
      <c r="C133" s="234" t="s">
        <v>873</v>
      </c>
      <c r="D133" s="238">
        <v>0</v>
      </c>
    </row>
    <row r="134" spans="1:4" x14ac:dyDescent="0.25">
      <c r="A134" s="233">
        <v>2701040027</v>
      </c>
      <c r="B134" s="233" t="s">
        <v>13340</v>
      </c>
      <c r="C134" s="234" t="s">
        <v>745</v>
      </c>
      <c r="D134" s="238">
        <v>1749.55</v>
      </c>
    </row>
    <row r="135" spans="1:4" x14ac:dyDescent="0.25">
      <c r="A135" s="233">
        <v>2701040016</v>
      </c>
      <c r="B135" s="233" t="s">
        <v>13340</v>
      </c>
      <c r="C135" s="234" t="s">
        <v>737</v>
      </c>
      <c r="D135" s="238">
        <v>1092.5</v>
      </c>
    </row>
    <row r="136" spans="1:4" x14ac:dyDescent="0.25">
      <c r="A136" s="233">
        <v>2701040025</v>
      </c>
      <c r="B136" s="233" t="s">
        <v>13340</v>
      </c>
      <c r="C136" s="234" t="s">
        <v>743</v>
      </c>
      <c r="D136" s="238">
        <v>0</v>
      </c>
    </row>
    <row r="137" spans="1:4" x14ac:dyDescent="0.25">
      <c r="A137" s="233">
        <v>2701040015</v>
      </c>
      <c r="B137" s="233" t="s">
        <v>13340</v>
      </c>
      <c r="C137" s="234" t="s">
        <v>736</v>
      </c>
      <c r="D137" s="238">
        <v>1239</v>
      </c>
    </row>
    <row r="138" spans="1:4" x14ac:dyDescent="0.25">
      <c r="A138" s="233">
        <v>2701040014</v>
      </c>
      <c r="B138" s="233" t="s">
        <v>13340</v>
      </c>
      <c r="C138" s="234" t="s">
        <v>1744</v>
      </c>
      <c r="D138" s="238">
        <v>0</v>
      </c>
    </row>
    <row r="139" spans="1:4" x14ac:dyDescent="0.25">
      <c r="A139" s="233">
        <v>2701040001</v>
      </c>
      <c r="B139" s="233" t="s">
        <v>13340</v>
      </c>
      <c r="C139" s="234" t="s">
        <v>729</v>
      </c>
      <c r="D139" s="238">
        <v>2894.7999999999997</v>
      </c>
    </row>
    <row r="140" spans="1:4" x14ac:dyDescent="0.25">
      <c r="A140" s="233">
        <v>2701040002</v>
      </c>
      <c r="B140" s="233" t="s">
        <v>13340</v>
      </c>
      <c r="C140" s="234" t="s">
        <v>730</v>
      </c>
      <c r="D140" s="238">
        <v>4421.3999999999996</v>
      </c>
    </row>
    <row r="141" spans="1:4" x14ac:dyDescent="0.25">
      <c r="A141" s="233">
        <v>2701040028</v>
      </c>
      <c r="B141" s="233" t="s">
        <v>13340</v>
      </c>
      <c r="C141" s="234" t="s">
        <v>7142</v>
      </c>
      <c r="D141" s="238">
        <v>3262.61</v>
      </c>
    </row>
    <row r="142" spans="1:4" x14ac:dyDescent="0.25">
      <c r="A142" s="233">
        <v>2701040023</v>
      </c>
      <c r="B142" s="233" t="s">
        <v>13340</v>
      </c>
      <c r="C142" s="234" t="s">
        <v>741</v>
      </c>
      <c r="D142" s="238">
        <v>1193.4000000000001</v>
      </c>
    </row>
    <row r="143" spans="1:4" x14ac:dyDescent="0.25">
      <c r="A143" s="233">
        <v>2701040024</v>
      </c>
      <c r="B143" s="233" t="s">
        <v>13340</v>
      </c>
      <c r="C143" s="234" t="s">
        <v>742</v>
      </c>
      <c r="D143" s="238">
        <v>0</v>
      </c>
    </row>
    <row r="144" spans="1:4" x14ac:dyDescent="0.25">
      <c r="A144" s="257">
        <v>2701040003</v>
      </c>
      <c r="B144" s="257" t="s">
        <v>13340</v>
      </c>
      <c r="C144" s="258" t="s">
        <v>731</v>
      </c>
      <c r="D144" s="260">
        <v>14579.2</v>
      </c>
    </row>
    <row r="145" spans="1:4" x14ac:dyDescent="0.25">
      <c r="A145" s="233">
        <v>2701040004</v>
      </c>
      <c r="B145" s="233" t="s">
        <v>13340</v>
      </c>
      <c r="C145" s="234" t="s">
        <v>1740</v>
      </c>
      <c r="D145" s="238">
        <v>0</v>
      </c>
    </row>
    <row r="146" spans="1:4" x14ac:dyDescent="0.25">
      <c r="A146" s="233">
        <v>2701040006</v>
      </c>
      <c r="B146" s="233" t="s">
        <v>13340</v>
      </c>
      <c r="C146" s="234" t="s">
        <v>1742</v>
      </c>
      <c r="D146" s="238">
        <v>0</v>
      </c>
    </row>
    <row r="147" spans="1:4" x14ac:dyDescent="0.25">
      <c r="A147" s="233">
        <v>2701040007</v>
      </c>
      <c r="B147" s="233" t="s">
        <v>13340</v>
      </c>
      <c r="C147" s="234" t="s">
        <v>1743</v>
      </c>
      <c r="D147" s="238">
        <v>0</v>
      </c>
    </row>
    <row r="148" spans="1:4" x14ac:dyDescent="0.25">
      <c r="A148" s="233">
        <v>2701040026</v>
      </c>
      <c r="B148" s="233" t="s">
        <v>13340</v>
      </c>
      <c r="C148" s="234" t="s">
        <v>744</v>
      </c>
      <c r="D148" s="238">
        <v>0</v>
      </c>
    </row>
    <row r="149" spans="1:4" x14ac:dyDescent="0.25">
      <c r="A149" s="233">
        <v>2701110001</v>
      </c>
      <c r="B149" s="233" t="s">
        <v>13340</v>
      </c>
      <c r="C149" s="234" t="s">
        <v>788</v>
      </c>
      <c r="D149" s="238">
        <v>11650</v>
      </c>
    </row>
    <row r="150" spans="1:4" x14ac:dyDescent="0.25">
      <c r="A150" s="233">
        <v>2701110002</v>
      </c>
      <c r="B150" s="233" t="s">
        <v>13340</v>
      </c>
      <c r="C150" s="234" t="s">
        <v>1752</v>
      </c>
      <c r="D150" s="238">
        <v>0</v>
      </c>
    </row>
    <row r="151" spans="1:4" x14ac:dyDescent="0.25">
      <c r="A151" s="233">
        <v>2701170001</v>
      </c>
      <c r="B151" s="233" t="s">
        <v>13340</v>
      </c>
      <c r="C151" s="234" t="s">
        <v>1759</v>
      </c>
      <c r="D151" s="238">
        <v>0</v>
      </c>
    </row>
    <row r="152" spans="1:4" x14ac:dyDescent="0.25">
      <c r="A152" s="233">
        <v>2801010028</v>
      </c>
      <c r="B152" s="233">
        <v>2801010054</v>
      </c>
      <c r="C152" s="234" t="s">
        <v>3303</v>
      </c>
      <c r="D152" s="239">
        <v>0</v>
      </c>
    </row>
    <row r="153" spans="1:4" x14ac:dyDescent="0.25">
      <c r="A153" s="233">
        <v>2801010036</v>
      </c>
      <c r="B153" s="233">
        <v>2801010058</v>
      </c>
      <c r="C153" s="234" t="s">
        <v>3310</v>
      </c>
      <c r="D153" s="238">
        <v>0</v>
      </c>
    </row>
    <row r="154" spans="1:4" x14ac:dyDescent="0.25">
      <c r="A154" s="233">
        <v>2801140002</v>
      </c>
      <c r="B154" s="233" t="s">
        <v>13340</v>
      </c>
      <c r="C154" s="234" t="s">
        <v>6361</v>
      </c>
      <c r="D154" s="238">
        <v>4368</v>
      </c>
    </row>
    <row r="155" spans="1:4" x14ac:dyDescent="0.25">
      <c r="A155" s="233">
        <v>2801140005</v>
      </c>
      <c r="B155" s="233" t="s">
        <v>13340</v>
      </c>
      <c r="C155" s="234" t="s">
        <v>3318</v>
      </c>
      <c r="D155" s="238">
        <v>5720</v>
      </c>
    </row>
    <row r="156" spans="1:4" x14ac:dyDescent="0.25">
      <c r="A156" s="233">
        <v>2801140003</v>
      </c>
      <c r="B156" s="233" t="s">
        <v>13340</v>
      </c>
      <c r="C156" s="234" t="s">
        <v>4273</v>
      </c>
      <c r="D156" s="238">
        <v>109944</v>
      </c>
    </row>
    <row r="157" spans="1:4" x14ac:dyDescent="0.25">
      <c r="A157" s="233">
        <v>2801140006</v>
      </c>
      <c r="B157" s="233" t="s">
        <v>13340</v>
      </c>
      <c r="C157" s="234" t="s">
        <v>3319</v>
      </c>
      <c r="D157" s="238">
        <v>0</v>
      </c>
    </row>
    <row r="158" spans="1:4" x14ac:dyDescent="0.25">
      <c r="A158" s="233">
        <v>2801140007</v>
      </c>
      <c r="B158" s="233" t="s">
        <v>13340</v>
      </c>
      <c r="C158" s="234" t="s">
        <v>3320</v>
      </c>
      <c r="D158" s="239">
        <v>5684</v>
      </c>
    </row>
    <row r="159" spans="1:4" x14ac:dyDescent="0.25">
      <c r="A159" s="233">
        <v>2801140008</v>
      </c>
      <c r="B159" s="233" t="s">
        <v>13340</v>
      </c>
      <c r="C159" s="234" t="s">
        <v>3321</v>
      </c>
      <c r="D159" s="238">
        <v>0</v>
      </c>
    </row>
    <row r="160" spans="1:4" x14ac:dyDescent="0.25">
      <c r="A160" s="233">
        <v>2801140009</v>
      </c>
      <c r="B160" s="233" t="s">
        <v>13340</v>
      </c>
      <c r="C160" s="234" t="s">
        <v>11755</v>
      </c>
      <c r="D160" s="238">
        <v>0</v>
      </c>
    </row>
    <row r="161" spans="1:4" x14ac:dyDescent="0.25">
      <c r="A161" s="233">
        <v>2801010027</v>
      </c>
      <c r="B161" s="233">
        <v>2801010060</v>
      </c>
      <c r="C161" s="234" t="s">
        <v>3302</v>
      </c>
      <c r="D161" s="239">
        <v>0</v>
      </c>
    </row>
    <row r="162" spans="1:4" x14ac:dyDescent="0.25">
      <c r="A162" s="233">
        <v>2801010034</v>
      </c>
      <c r="B162" s="233">
        <v>2801010086</v>
      </c>
      <c r="C162" s="234" t="s">
        <v>3308</v>
      </c>
      <c r="D162" s="238">
        <v>0</v>
      </c>
    </row>
    <row r="163" spans="1:4" x14ac:dyDescent="0.25">
      <c r="A163" s="233">
        <v>2801010035</v>
      </c>
      <c r="B163" s="233">
        <v>2801010087</v>
      </c>
      <c r="C163" s="234" t="s">
        <v>3309</v>
      </c>
      <c r="D163" s="238">
        <v>0</v>
      </c>
    </row>
    <row r="164" spans="1:4" x14ac:dyDescent="0.25">
      <c r="A164" s="233">
        <v>2801030008</v>
      </c>
      <c r="B164" s="233">
        <v>2801030002</v>
      </c>
      <c r="C164" s="234" t="s">
        <v>3313</v>
      </c>
      <c r="D164" s="239">
        <v>0</v>
      </c>
    </row>
    <row r="165" spans="1:4" x14ac:dyDescent="0.25">
      <c r="A165" s="262">
        <v>2801030009</v>
      </c>
      <c r="B165" s="262">
        <v>2801030012</v>
      </c>
      <c r="C165" s="234" t="s">
        <v>3314</v>
      </c>
      <c r="D165" s="238">
        <v>0</v>
      </c>
    </row>
    <row r="166" spans="1:4" x14ac:dyDescent="0.25">
      <c r="A166" s="233">
        <v>2801150002</v>
      </c>
      <c r="B166" s="233" t="s">
        <v>13340</v>
      </c>
      <c r="C166" s="234" t="s">
        <v>3323</v>
      </c>
      <c r="D166" s="238">
        <v>16560</v>
      </c>
    </row>
    <row r="167" spans="1:4" x14ac:dyDescent="0.25">
      <c r="A167" s="233">
        <v>2801150001</v>
      </c>
      <c r="B167" s="233" t="s">
        <v>13340</v>
      </c>
      <c r="C167" s="234" t="s">
        <v>3322</v>
      </c>
      <c r="D167" s="238">
        <v>0</v>
      </c>
    </row>
    <row r="168" spans="1:4" x14ac:dyDescent="0.25">
      <c r="A168" s="233">
        <v>2801150003</v>
      </c>
      <c r="B168" s="233" t="s">
        <v>13340</v>
      </c>
      <c r="C168" s="234" t="s">
        <v>3324</v>
      </c>
      <c r="D168" s="239">
        <v>13176</v>
      </c>
    </row>
    <row r="169" spans="1:4" x14ac:dyDescent="0.25">
      <c r="A169" s="233">
        <v>2901270010</v>
      </c>
      <c r="B169" s="233" t="s">
        <v>13340</v>
      </c>
      <c r="C169" s="234" t="s">
        <v>6385</v>
      </c>
      <c r="D169" s="238">
        <v>750</v>
      </c>
    </row>
    <row r="170" spans="1:4" x14ac:dyDescent="0.25">
      <c r="A170" s="233">
        <v>2901010005</v>
      </c>
      <c r="B170" s="233">
        <v>2901010006</v>
      </c>
      <c r="C170" s="234" t="s">
        <v>6383</v>
      </c>
      <c r="D170" s="238">
        <v>0</v>
      </c>
    </row>
    <row r="171" spans="1:4" x14ac:dyDescent="0.25">
      <c r="A171" s="233">
        <v>2901010004</v>
      </c>
      <c r="B171" s="233" t="s">
        <v>13340</v>
      </c>
      <c r="C171" s="234" t="s">
        <v>6382</v>
      </c>
      <c r="D171" s="238">
        <v>13197</v>
      </c>
    </row>
    <row r="172" spans="1:4" x14ac:dyDescent="0.25">
      <c r="A172" s="233">
        <v>2901030004</v>
      </c>
      <c r="B172" s="233">
        <v>2901030006</v>
      </c>
      <c r="C172" s="234" t="s">
        <v>6384</v>
      </c>
      <c r="D172" s="238">
        <v>20000</v>
      </c>
    </row>
    <row r="173" spans="1:4" x14ac:dyDescent="0.25">
      <c r="A173" s="233">
        <v>681432</v>
      </c>
      <c r="B173" s="233" t="s">
        <v>13340</v>
      </c>
      <c r="C173" s="234" t="s">
        <v>539</v>
      </c>
      <c r="D173" s="238">
        <v>3000</v>
      </c>
    </row>
    <row r="174" spans="1:4" x14ac:dyDescent="0.25">
      <c r="A174" s="233">
        <v>2701260001</v>
      </c>
      <c r="B174" s="233" t="s">
        <v>13340</v>
      </c>
      <c r="C174" s="234" t="s">
        <v>862</v>
      </c>
      <c r="D174" s="238">
        <v>2700</v>
      </c>
    </row>
    <row r="175" spans="1:4" x14ac:dyDescent="0.25">
      <c r="A175" s="233">
        <v>2701260007</v>
      </c>
      <c r="B175" s="233" t="s">
        <v>13340</v>
      </c>
      <c r="C175" s="234" t="s">
        <v>11754</v>
      </c>
      <c r="D175" s="238">
        <v>852</v>
      </c>
    </row>
    <row r="176" spans="1:4" x14ac:dyDescent="0.25">
      <c r="A176" s="233">
        <v>2701260002</v>
      </c>
      <c r="B176" s="233" t="s">
        <v>13340</v>
      </c>
      <c r="C176" s="234" t="s">
        <v>11753</v>
      </c>
      <c r="D176" s="238">
        <v>80</v>
      </c>
    </row>
    <row r="177" spans="1:4" x14ac:dyDescent="0.25">
      <c r="A177" s="233">
        <v>2901260001</v>
      </c>
      <c r="B177" s="233" t="s">
        <v>13340</v>
      </c>
      <c r="C177" s="234" t="s">
        <v>895</v>
      </c>
      <c r="D177" s="238">
        <v>7185</v>
      </c>
    </row>
    <row r="178" spans="1:4" x14ac:dyDescent="0.25">
      <c r="A178" s="233">
        <v>2701260003</v>
      </c>
      <c r="B178" s="233" t="s">
        <v>13340</v>
      </c>
      <c r="C178" s="234" t="s">
        <v>863</v>
      </c>
      <c r="D178" s="238">
        <v>715</v>
      </c>
    </row>
    <row r="179" spans="1:4" x14ac:dyDescent="0.25">
      <c r="A179" s="233">
        <v>2701260004</v>
      </c>
      <c r="B179" s="233" t="s">
        <v>13340</v>
      </c>
      <c r="C179" s="234" t="s">
        <v>864</v>
      </c>
      <c r="D179" s="238">
        <v>3520</v>
      </c>
    </row>
    <row r="180" spans="1:4" x14ac:dyDescent="0.25">
      <c r="A180" s="233">
        <v>684131</v>
      </c>
      <c r="B180" s="233" t="s">
        <v>13340</v>
      </c>
      <c r="C180" s="234" t="s">
        <v>538</v>
      </c>
      <c r="D180" s="238">
        <v>0</v>
      </c>
    </row>
    <row r="181" spans="1:4" x14ac:dyDescent="0.25">
      <c r="A181" s="233">
        <v>2701140002</v>
      </c>
      <c r="B181" s="233" t="s">
        <v>13340</v>
      </c>
      <c r="C181" s="234" t="s">
        <v>3301</v>
      </c>
      <c r="D181" s="238">
        <v>0</v>
      </c>
    </row>
    <row r="182" spans="1:4" x14ac:dyDescent="0.25">
      <c r="A182" s="233">
        <v>2701140001</v>
      </c>
      <c r="B182" s="233" t="s">
        <v>13340</v>
      </c>
      <c r="C182" s="234" t="s">
        <v>797</v>
      </c>
      <c r="D182" s="238">
        <v>39984</v>
      </c>
    </row>
    <row r="183" spans="1:4" x14ac:dyDescent="0.25">
      <c r="A183" s="233">
        <v>2701140004</v>
      </c>
      <c r="B183" s="233" t="s">
        <v>13340</v>
      </c>
      <c r="C183" s="234" t="s">
        <v>798</v>
      </c>
      <c r="D183" s="238">
        <v>19176</v>
      </c>
    </row>
    <row r="184" spans="1:4" x14ac:dyDescent="0.25">
      <c r="A184" s="233">
        <v>2701140038</v>
      </c>
      <c r="B184" s="233" t="s">
        <v>13340</v>
      </c>
      <c r="C184" s="234" t="s">
        <v>824</v>
      </c>
      <c r="D184" s="238">
        <v>0</v>
      </c>
    </row>
    <row r="185" spans="1:4" x14ac:dyDescent="0.25">
      <c r="A185" s="263">
        <v>2701140003</v>
      </c>
      <c r="B185" s="263" t="s">
        <v>13340</v>
      </c>
      <c r="C185" s="264" t="s">
        <v>4267</v>
      </c>
      <c r="D185" s="238">
        <v>28920</v>
      </c>
    </row>
    <row r="186" spans="1:4" x14ac:dyDescent="0.25">
      <c r="A186" s="233">
        <v>2701140007</v>
      </c>
      <c r="B186" s="233" t="s">
        <v>13340</v>
      </c>
      <c r="C186" s="234" t="s">
        <v>1754</v>
      </c>
      <c r="D186" s="238">
        <v>0</v>
      </c>
    </row>
    <row r="187" spans="1:4" x14ac:dyDescent="0.25">
      <c r="A187" s="233">
        <v>2701140008</v>
      </c>
      <c r="B187" s="233" t="s">
        <v>13340</v>
      </c>
      <c r="C187" s="234" t="s">
        <v>9018</v>
      </c>
      <c r="D187" s="238">
        <v>0</v>
      </c>
    </row>
    <row r="188" spans="1:4" x14ac:dyDescent="0.25">
      <c r="A188" s="233">
        <v>2701140014</v>
      </c>
      <c r="B188" s="233" t="s">
        <v>13340</v>
      </c>
      <c r="C188" s="234" t="s">
        <v>9019</v>
      </c>
      <c r="D188" s="238">
        <v>7391</v>
      </c>
    </row>
    <row r="189" spans="1:4" x14ac:dyDescent="0.25">
      <c r="A189" s="233">
        <v>2701140039</v>
      </c>
      <c r="B189" s="233" t="s">
        <v>13340</v>
      </c>
      <c r="C189" s="234" t="s">
        <v>886</v>
      </c>
      <c r="D189" s="238">
        <v>121968</v>
      </c>
    </row>
    <row r="190" spans="1:4" x14ac:dyDescent="0.25">
      <c r="A190" s="268">
        <v>2701140018</v>
      </c>
      <c r="B190" s="249" t="s">
        <v>13340</v>
      </c>
      <c r="C190" s="269" t="s">
        <v>808</v>
      </c>
      <c r="D190" s="272">
        <v>1865017</v>
      </c>
    </row>
    <row r="191" spans="1:4" x14ac:dyDescent="0.25">
      <c r="A191" s="233">
        <v>2701140019</v>
      </c>
      <c r="B191" s="233" t="s">
        <v>13340</v>
      </c>
      <c r="C191" s="234" t="s">
        <v>809</v>
      </c>
      <c r="D191" s="238">
        <v>89470</v>
      </c>
    </row>
    <row r="192" spans="1:4" x14ac:dyDescent="0.25">
      <c r="A192" s="233">
        <v>2701140024</v>
      </c>
      <c r="B192" s="233" t="s">
        <v>13340</v>
      </c>
      <c r="C192" s="234" t="s">
        <v>11743</v>
      </c>
      <c r="D192" s="238">
        <v>147820</v>
      </c>
    </row>
    <row r="193" spans="1:4" x14ac:dyDescent="0.25">
      <c r="A193" s="233">
        <v>2701140040</v>
      </c>
      <c r="B193" s="233" t="s">
        <v>13340</v>
      </c>
      <c r="C193" s="234" t="s">
        <v>4268</v>
      </c>
      <c r="D193" s="238">
        <v>0</v>
      </c>
    </row>
    <row r="194" spans="1:4" x14ac:dyDescent="0.25">
      <c r="A194" s="233">
        <v>2901140013</v>
      </c>
      <c r="B194" s="233" t="s">
        <v>13340</v>
      </c>
      <c r="C194" s="234" t="s">
        <v>885</v>
      </c>
      <c r="D194" s="238">
        <v>0</v>
      </c>
    </row>
    <row r="195" spans="1:4" x14ac:dyDescent="0.25">
      <c r="A195" s="233">
        <v>2901140016</v>
      </c>
      <c r="B195" s="233" t="s">
        <v>13340</v>
      </c>
      <c r="C195" s="234" t="s">
        <v>1938</v>
      </c>
      <c r="D195" s="238">
        <v>0</v>
      </c>
    </row>
    <row r="196" spans="1:4" x14ac:dyDescent="0.25">
      <c r="A196" s="233">
        <v>2701140005</v>
      </c>
      <c r="B196" s="233" t="s">
        <v>13340</v>
      </c>
      <c r="C196" s="234" t="s">
        <v>1753</v>
      </c>
      <c r="D196" s="238">
        <v>13200</v>
      </c>
    </row>
    <row r="197" spans="1:4" x14ac:dyDescent="0.25">
      <c r="A197" s="233">
        <v>2701140006</v>
      </c>
      <c r="B197" s="233" t="s">
        <v>13340</v>
      </c>
      <c r="C197" s="234" t="s">
        <v>799</v>
      </c>
      <c r="D197" s="238">
        <v>352434</v>
      </c>
    </row>
    <row r="198" spans="1:4" x14ac:dyDescent="0.25">
      <c r="A198" s="233">
        <v>2701140041</v>
      </c>
      <c r="B198" s="233" t="s">
        <v>13340</v>
      </c>
      <c r="C198" s="234" t="s">
        <v>4269</v>
      </c>
      <c r="D198" s="238">
        <v>0</v>
      </c>
    </row>
    <row r="199" spans="1:4" x14ac:dyDescent="0.25">
      <c r="A199" s="233">
        <v>2701140042</v>
      </c>
      <c r="B199" s="233" t="s">
        <v>13340</v>
      </c>
      <c r="C199" s="234" t="s">
        <v>5424</v>
      </c>
      <c r="D199" s="238">
        <v>43568</v>
      </c>
    </row>
    <row r="200" spans="1:4" x14ac:dyDescent="0.25">
      <c r="A200" s="233">
        <v>2701140032</v>
      </c>
      <c r="B200" s="233" t="s">
        <v>13340</v>
      </c>
      <c r="C200" s="234" t="s">
        <v>818</v>
      </c>
      <c r="D200" s="238">
        <v>92400</v>
      </c>
    </row>
    <row r="201" spans="1:4" x14ac:dyDescent="0.25">
      <c r="A201" s="233">
        <v>2701140016</v>
      </c>
      <c r="B201" s="233" t="s">
        <v>13340</v>
      </c>
      <c r="C201" s="234" t="s">
        <v>806</v>
      </c>
      <c r="D201" s="238">
        <v>62240</v>
      </c>
    </row>
    <row r="202" spans="1:4" x14ac:dyDescent="0.25">
      <c r="A202" s="233">
        <v>2701140033</v>
      </c>
      <c r="B202" s="233" t="s">
        <v>13340</v>
      </c>
      <c r="C202" s="234" t="s">
        <v>819</v>
      </c>
      <c r="D202" s="238">
        <v>114576</v>
      </c>
    </row>
    <row r="203" spans="1:4" x14ac:dyDescent="0.25">
      <c r="A203" s="233">
        <v>2701140015</v>
      </c>
      <c r="B203" s="233" t="s">
        <v>13340</v>
      </c>
      <c r="C203" s="234" t="s">
        <v>805</v>
      </c>
      <c r="D203" s="238">
        <v>70409</v>
      </c>
    </row>
    <row r="204" spans="1:4" x14ac:dyDescent="0.25">
      <c r="A204" s="233">
        <v>2701140034</v>
      </c>
      <c r="B204" s="233" t="s">
        <v>13340</v>
      </c>
      <c r="C204" s="234" t="s">
        <v>820</v>
      </c>
      <c r="D204" s="238">
        <v>82368</v>
      </c>
    </row>
    <row r="205" spans="1:4" x14ac:dyDescent="0.25">
      <c r="A205" s="233">
        <v>2701140028</v>
      </c>
      <c r="B205" s="233" t="s">
        <v>13340</v>
      </c>
      <c r="C205" s="234" t="s">
        <v>816</v>
      </c>
      <c r="D205" s="238">
        <v>30342</v>
      </c>
    </row>
    <row r="206" spans="1:4" x14ac:dyDescent="0.25">
      <c r="A206" s="233">
        <v>2701140031</v>
      </c>
      <c r="B206" s="233" t="s">
        <v>13340</v>
      </c>
      <c r="C206" s="234" t="s">
        <v>13351</v>
      </c>
      <c r="D206" s="238">
        <v>19839</v>
      </c>
    </row>
    <row r="207" spans="1:4" x14ac:dyDescent="0.25">
      <c r="A207" s="233">
        <v>2701140035</v>
      </c>
      <c r="B207" s="233" t="s">
        <v>13340</v>
      </c>
      <c r="C207" s="234" t="s">
        <v>821</v>
      </c>
      <c r="D207" s="238">
        <v>0</v>
      </c>
    </row>
    <row r="208" spans="1:4" x14ac:dyDescent="0.25">
      <c r="A208" s="233">
        <v>2701140026</v>
      </c>
      <c r="B208" s="233" t="s">
        <v>13340</v>
      </c>
      <c r="C208" s="234" t="s">
        <v>814</v>
      </c>
      <c r="D208" s="238">
        <v>9336</v>
      </c>
    </row>
    <row r="209" spans="1:4" x14ac:dyDescent="0.25">
      <c r="A209" s="233">
        <v>2701140036</v>
      </c>
      <c r="B209" s="233" t="s">
        <v>13340</v>
      </c>
      <c r="C209" s="234" t="s">
        <v>822</v>
      </c>
      <c r="D209" s="238">
        <v>39600</v>
      </c>
    </row>
    <row r="210" spans="1:4" x14ac:dyDescent="0.25">
      <c r="A210" s="233">
        <v>2701140027</v>
      </c>
      <c r="B210" s="233" t="s">
        <v>13340</v>
      </c>
      <c r="C210" s="234" t="s">
        <v>815</v>
      </c>
      <c r="D210" s="238">
        <v>7391</v>
      </c>
    </row>
    <row r="211" spans="1:4" x14ac:dyDescent="0.25">
      <c r="A211" s="233">
        <v>2701140037</v>
      </c>
      <c r="B211" s="233" t="s">
        <v>13340</v>
      </c>
      <c r="C211" s="234" t="s">
        <v>823</v>
      </c>
      <c r="D211" s="238">
        <v>21120</v>
      </c>
    </row>
    <row r="212" spans="1:4" x14ac:dyDescent="0.25">
      <c r="A212" s="233">
        <v>2701140017</v>
      </c>
      <c r="B212" s="233" t="s">
        <v>13340</v>
      </c>
      <c r="C212" s="234" t="s">
        <v>807</v>
      </c>
      <c r="D212" s="238">
        <v>2334</v>
      </c>
    </row>
    <row r="213" spans="1:4" x14ac:dyDescent="0.25">
      <c r="A213" s="233">
        <v>2701140043</v>
      </c>
      <c r="B213" s="233" t="s">
        <v>13340</v>
      </c>
      <c r="C213" s="234" t="s">
        <v>6683</v>
      </c>
      <c r="D213" s="238">
        <v>0</v>
      </c>
    </row>
    <row r="214" spans="1:4" x14ac:dyDescent="0.25">
      <c r="A214" s="233">
        <v>2701140044</v>
      </c>
      <c r="B214" s="233" t="s">
        <v>13340</v>
      </c>
      <c r="C214" s="234" t="s">
        <v>6519</v>
      </c>
      <c r="D214" s="238">
        <v>0</v>
      </c>
    </row>
    <row r="215" spans="1:4" x14ac:dyDescent="0.25">
      <c r="A215" s="233">
        <v>2701140020</v>
      </c>
      <c r="B215" s="233" t="s">
        <v>13340</v>
      </c>
      <c r="C215" s="234" t="s">
        <v>810</v>
      </c>
      <c r="D215" s="238">
        <v>111254</v>
      </c>
    </row>
    <row r="216" spans="1:4" x14ac:dyDescent="0.25">
      <c r="A216" s="233">
        <v>2701140025</v>
      </c>
      <c r="B216" s="233" t="s">
        <v>13340</v>
      </c>
      <c r="C216" s="234" t="s">
        <v>813</v>
      </c>
      <c r="D216" s="238">
        <v>192555</v>
      </c>
    </row>
    <row r="217" spans="1:4" x14ac:dyDescent="0.25">
      <c r="A217" s="233">
        <v>2701140021</v>
      </c>
      <c r="B217" s="233" t="s">
        <v>13340</v>
      </c>
      <c r="C217" s="234" t="s">
        <v>811</v>
      </c>
      <c r="D217" s="238">
        <v>73521</v>
      </c>
    </row>
    <row r="218" spans="1:4" x14ac:dyDescent="0.25">
      <c r="A218" s="233">
        <v>2701140023</v>
      </c>
      <c r="B218" s="233" t="s">
        <v>13340</v>
      </c>
      <c r="C218" s="234" t="s">
        <v>812</v>
      </c>
      <c r="D218" s="238">
        <v>36566</v>
      </c>
    </row>
    <row r="219" spans="1:4" x14ac:dyDescent="0.25">
      <c r="A219" s="233">
        <v>2701140030</v>
      </c>
      <c r="B219" s="233" t="s">
        <v>13340</v>
      </c>
      <c r="C219" s="234" t="s">
        <v>1756</v>
      </c>
      <c r="D219" s="238">
        <v>79356</v>
      </c>
    </row>
    <row r="220" spans="1:4" x14ac:dyDescent="0.25">
      <c r="A220" s="233">
        <v>2701200005</v>
      </c>
      <c r="B220" s="233" t="s">
        <v>13340</v>
      </c>
      <c r="C220" s="234" t="s">
        <v>399</v>
      </c>
      <c r="D220" s="238">
        <v>89</v>
      </c>
    </row>
    <row r="221" spans="1:4" x14ac:dyDescent="0.25">
      <c r="A221" s="233">
        <v>2701200003</v>
      </c>
      <c r="B221" s="233" t="s">
        <v>13340</v>
      </c>
      <c r="C221" s="234" t="s">
        <v>845</v>
      </c>
      <c r="D221" s="238">
        <v>3630</v>
      </c>
    </row>
    <row r="222" spans="1:4" x14ac:dyDescent="0.25">
      <c r="A222" s="233">
        <v>2701200002</v>
      </c>
      <c r="B222" s="233" t="s">
        <v>13340</v>
      </c>
      <c r="C222" s="234" t="s">
        <v>844</v>
      </c>
      <c r="D222" s="238">
        <v>14.7</v>
      </c>
    </row>
    <row r="223" spans="1:4" x14ac:dyDescent="0.25">
      <c r="A223" s="233">
        <v>2701200004</v>
      </c>
      <c r="B223" s="233" t="s">
        <v>13340</v>
      </c>
      <c r="C223" s="234" t="s">
        <v>846</v>
      </c>
      <c r="D223" s="238">
        <v>51.66</v>
      </c>
    </row>
    <row r="224" spans="1:4" x14ac:dyDescent="0.25">
      <c r="A224" s="233">
        <v>2701200001</v>
      </c>
      <c r="B224" s="233" t="s">
        <v>13340</v>
      </c>
      <c r="C224" s="234" t="s">
        <v>843</v>
      </c>
      <c r="D224" s="238">
        <v>0</v>
      </c>
    </row>
    <row r="225" spans="1:4" x14ac:dyDescent="0.25">
      <c r="A225" s="233">
        <v>2701190002</v>
      </c>
      <c r="B225" s="233" t="s">
        <v>13340</v>
      </c>
      <c r="C225" s="234" t="s">
        <v>1760</v>
      </c>
      <c r="D225" s="238">
        <v>126446.31080000001</v>
      </c>
    </row>
    <row r="226" spans="1:4" x14ac:dyDescent="0.25">
      <c r="A226" s="233">
        <v>2701190003</v>
      </c>
      <c r="B226" s="233" t="s">
        <v>13340</v>
      </c>
      <c r="C226" s="234" t="s">
        <v>1761</v>
      </c>
      <c r="D226" s="238">
        <v>0</v>
      </c>
    </row>
    <row r="227" spans="1:4" x14ac:dyDescent="0.25">
      <c r="A227" s="233">
        <v>2701190001</v>
      </c>
      <c r="B227" s="233" t="s">
        <v>13340</v>
      </c>
      <c r="C227" s="234" t="s">
        <v>842</v>
      </c>
      <c r="D227" s="238">
        <v>70000</v>
      </c>
    </row>
    <row r="228" spans="1:4" x14ac:dyDescent="0.25">
      <c r="A228" s="233">
        <v>2701020001</v>
      </c>
      <c r="B228" s="233">
        <v>2701020051</v>
      </c>
      <c r="C228" s="234" t="s">
        <v>5404</v>
      </c>
      <c r="D228" s="238">
        <v>0</v>
      </c>
    </row>
    <row r="229" spans="1:4" x14ac:dyDescent="0.25">
      <c r="A229" s="233">
        <v>2701020008</v>
      </c>
      <c r="B229" s="233">
        <v>2701020086</v>
      </c>
      <c r="C229" s="234" t="s">
        <v>5398</v>
      </c>
      <c r="D229" s="238">
        <v>0</v>
      </c>
    </row>
    <row r="230" spans="1:4" x14ac:dyDescent="0.25">
      <c r="A230" s="233">
        <v>2701020006</v>
      </c>
      <c r="B230" s="233">
        <v>2701020087</v>
      </c>
      <c r="C230" s="234" t="s">
        <v>5414</v>
      </c>
      <c r="D230" s="238">
        <v>117066</v>
      </c>
    </row>
    <row r="231" spans="1:4" x14ac:dyDescent="0.25">
      <c r="A231" s="233">
        <v>2701020067</v>
      </c>
      <c r="B231" s="233">
        <v>2701020056</v>
      </c>
      <c r="C231" s="234" t="s">
        <v>5415</v>
      </c>
      <c r="D231" s="238">
        <v>39456</v>
      </c>
    </row>
    <row r="232" spans="1:4" x14ac:dyDescent="0.25">
      <c r="A232" s="233">
        <v>2701020074</v>
      </c>
      <c r="B232" s="233">
        <v>2701020118</v>
      </c>
      <c r="C232" s="234" t="s">
        <v>8552</v>
      </c>
      <c r="D232" s="238">
        <v>39456</v>
      </c>
    </row>
    <row r="233" spans="1:4" x14ac:dyDescent="0.25">
      <c r="A233" s="233">
        <v>2701020064</v>
      </c>
      <c r="B233" s="233">
        <v>2701020057</v>
      </c>
      <c r="C233" s="234" t="s">
        <v>5394</v>
      </c>
      <c r="D233" s="238">
        <v>0</v>
      </c>
    </row>
    <row r="234" spans="1:4" x14ac:dyDescent="0.25">
      <c r="A234" s="233">
        <v>2701020068</v>
      </c>
      <c r="B234" s="233">
        <v>2701020117</v>
      </c>
      <c r="C234" s="234" t="s">
        <v>5413</v>
      </c>
      <c r="D234" s="238">
        <v>98640</v>
      </c>
    </row>
    <row r="235" spans="1:4" x14ac:dyDescent="0.25">
      <c r="A235" s="233">
        <v>2701020011</v>
      </c>
      <c r="B235" s="233">
        <v>2701020090</v>
      </c>
      <c r="C235" s="234" t="s">
        <v>5409</v>
      </c>
      <c r="D235" s="238">
        <v>0</v>
      </c>
    </row>
    <row r="236" spans="1:4" x14ac:dyDescent="0.25">
      <c r="A236" s="233">
        <v>2701020012</v>
      </c>
      <c r="B236" s="233">
        <v>2701020115</v>
      </c>
      <c r="C236" s="234" t="s">
        <v>5403</v>
      </c>
      <c r="D236" s="238">
        <v>0</v>
      </c>
    </row>
    <row r="237" spans="1:4" x14ac:dyDescent="0.25">
      <c r="A237" s="233">
        <v>2701020013</v>
      </c>
      <c r="B237" s="233">
        <v>2701020091</v>
      </c>
      <c r="C237" s="234" t="s">
        <v>5410</v>
      </c>
      <c r="D237" s="238">
        <v>0</v>
      </c>
    </row>
    <row r="238" spans="1:4" x14ac:dyDescent="0.25">
      <c r="A238" s="233">
        <v>2701020014</v>
      </c>
      <c r="B238" s="233">
        <v>2701020116</v>
      </c>
      <c r="C238" s="234" t="s">
        <v>5412</v>
      </c>
      <c r="D238" s="238">
        <v>0</v>
      </c>
    </row>
    <row r="239" spans="1:4" x14ac:dyDescent="0.25">
      <c r="A239" s="233">
        <v>2701020020</v>
      </c>
      <c r="B239" s="233">
        <v>2701020048</v>
      </c>
      <c r="C239" s="234" t="s">
        <v>5393</v>
      </c>
      <c r="D239" s="238">
        <v>3066</v>
      </c>
    </row>
    <row r="240" spans="1:4" x14ac:dyDescent="0.25">
      <c r="A240" s="233">
        <v>2701020019</v>
      </c>
      <c r="B240" s="233">
        <v>2701020046</v>
      </c>
      <c r="C240" s="234" t="s">
        <v>5392</v>
      </c>
      <c r="D240" s="238">
        <v>14102</v>
      </c>
    </row>
    <row r="241" spans="1:4" x14ac:dyDescent="0.25">
      <c r="A241" s="233">
        <v>2701020022</v>
      </c>
      <c r="B241" s="233">
        <v>2701020058</v>
      </c>
      <c r="C241" s="234" t="s">
        <v>12074</v>
      </c>
      <c r="D241" s="238">
        <v>0</v>
      </c>
    </row>
    <row r="242" spans="1:4" x14ac:dyDescent="0.25">
      <c r="A242" s="233">
        <v>2701020023</v>
      </c>
      <c r="B242" s="233">
        <v>2701020101</v>
      </c>
      <c r="C242" s="234" t="s">
        <v>8755</v>
      </c>
      <c r="D242" s="238">
        <v>7166</v>
      </c>
    </row>
    <row r="243" spans="1:4" x14ac:dyDescent="0.25">
      <c r="A243" s="233">
        <v>2701020024</v>
      </c>
      <c r="B243" s="233">
        <v>2701020059</v>
      </c>
      <c r="C243" s="234" t="s">
        <v>5395</v>
      </c>
      <c r="D243" s="238">
        <v>108576</v>
      </c>
    </row>
    <row r="244" spans="1:4" x14ac:dyDescent="0.25">
      <c r="A244" s="233">
        <v>2701020025</v>
      </c>
      <c r="B244" s="233">
        <v>2701020102</v>
      </c>
      <c r="C244" s="234" t="s">
        <v>5399</v>
      </c>
      <c r="D244" s="238">
        <v>155336</v>
      </c>
    </row>
    <row r="245" spans="1:4" x14ac:dyDescent="0.25">
      <c r="A245" s="233">
        <v>2701020042</v>
      </c>
      <c r="B245" s="233">
        <v>2701020108</v>
      </c>
      <c r="C245" s="234" t="s">
        <v>11733</v>
      </c>
      <c r="D245" s="238">
        <v>0</v>
      </c>
    </row>
    <row r="246" spans="1:4" x14ac:dyDescent="0.25">
      <c r="A246" s="233">
        <v>2701020027</v>
      </c>
      <c r="B246" s="233">
        <v>2701020078</v>
      </c>
      <c r="C246" s="234" t="s">
        <v>5405</v>
      </c>
      <c r="D246" s="238">
        <v>8544</v>
      </c>
    </row>
    <row r="247" spans="1:4" x14ac:dyDescent="0.25">
      <c r="A247" s="233">
        <v>2701020028</v>
      </c>
      <c r="B247" s="233">
        <v>2701020105</v>
      </c>
      <c r="C247" s="234" t="s">
        <v>5400</v>
      </c>
      <c r="D247" s="238">
        <v>0</v>
      </c>
    </row>
    <row r="248" spans="1:4" x14ac:dyDescent="0.25">
      <c r="A248" s="233">
        <v>2701020031</v>
      </c>
      <c r="B248" s="233">
        <v>2701020077</v>
      </c>
      <c r="C248" s="234" t="s">
        <v>8754</v>
      </c>
      <c r="D248" s="238">
        <v>161982</v>
      </c>
    </row>
    <row r="249" spans="1:4" x14ac:dyDescent="0.25">
      <c r="A249" s="233">
        <v>2701020029</v>
      </c>
      <c r="B249" s="233">
        <v>2701020075</v>
      </c>
      <c r="C249" s="234" t="s">
        <v>5396</v>
      </c>
      <c r="D249" s="238">
        <v>0</v>
      </c>
    </row>
    <row r="250" spans="1:4" x14ac:dyDescent="0.25">
      <c r="A250" s="233">
        <v>2701020033</v>
      </c>
      <c r="B250" s="233">
        <v>2701020079</v>
      </c>
      <c r="C250" s="234" t="s">
        <v>5406</v>
      </c>
      <c r="D250" s="238">
        <v>0</v>
      </c>
    </row>
    <row r="251" spans="1:4" x14ac:dyDescent="0.25">
      <c r="A251" s="233">
        <v>2701020072</v>
      </c>
      <c r="B251" s="233">
        <v>2701020050</v>
      </c>
      <c r="C251" s="234" t="s">
        <v>7310</v>
      </c>
      <c r="D251" s="238">
        <v>95704</v>
      </c>
    </row>
    <row r="252" spans="1:4" x14ac:dyDescent="0.25">
      <c r="A252" s="233">
        <v>2701020073</v>
      </c>
      <c r="B252" s="233">
        <v>2701020096</v>
      </c>
      <c r="C252" s="234" t="s">
        <v>7311</v>
      </c>
      <c r="D252" s="238">
        <v>0</v>
      </c>
    </row>
    <row r="253" spans="1:4" x14ac:dyDescent="0.25">
      <c r="A253" s="233">
        <v>2701020045</v>
      </c>
      <c r="B253" s="233">
        <v>2701020111</v>
      </c>
      <c r="C253" s="234" t="s">
        <v>11736</v>
      </c>
      <c r="D253" s="238">
        <v>131373</v>
      </c>
    </row>
    <row r="254" spans="1:4" x14ac:dyDescent="0.25">
      <c r="A254" s="233">
        <v>2701020037</v>
      </c>
      <c r="B254" s="233">
        <v>2701020082</v>
      </c>
      <c r="C254" s="234" t="s">
        <v>8684</v>
      </c>
      <c r="D254" s="238">
        <v>92908</v>
      </c>
    </row>
    <row r="255" spans="1:4" x14ac:dyDescent="0.25">
      <c r="A255" s="233">
        <v>2701020060</v>
      </c>
      <c r="B255" s="233">
        <v>2701020084</v>
      </c>
      <c r="C255" s="234" t="s">
        <v>5408</v>
      </c>
      <c r="D255" s="238">
        <v>0</v>
      </c>
    </row>
    <row r="256" spans="1:4" x14ac:dyDescent="0.25">
      <c r="A256" s="233">
        <v>2701020061</v>
      </c>
      <c r="B256" s="233">
        <v>2701020114</v>
      </c>
      <c r="C256" s="234" t="s">
        <v>5411</v>
      </c>
      <c r="D256" s="238">
        <v>0</v>
      </c>
    </row>
    <row r="257" spans="1:4" x14ac:dyDescent="0.25">
      <c r="A257" s="233">
        <v>2701020036</v>
      </c>
      <c r="B257" s="233">
        <v>2701020081</v>
      </c>
      <c r="C257" s="234" t="s">
        <v>5407</v>
      </c>
      <c r="D257" s="238">
        <v>49069</v>
      </c>
    </row>
    <row r="258" spans="1:4" x14ac:dyDescent="0.25">
      <c r="A258" s="233">
        <v>2701020035</v>
      </c>
      <c r="B258" s="233">
        <v>2701020109</v>
      </c>
      <c r="C258" s="234" t="s">
        <v>5401</v>
      </c>
      <c r="D258" s="238">
        <v>129681</v>
      </c>
    </row>
    <row r="259" spans="1:4" x14ac:dyDescent="0.25">
      <c r="A259" s="233">
        <v>2701020062</v>
      </c>
      <c r="B259" s="233">
        <v>2701020083</v>
      </c>
      <c r="C259" s="234" t="s">
        <v>5397</v>
      </c>
      <c r="D259" s="238">
        <v>0</v>
      </c>
    </row>
    <row r="260" spans="1:4" x14ac:dyDescent="0.25">
      <c r="A260" s="233">
        <v>2701020063</v>
      </c>
      <c r="B260" s="233">
        <v>2701020113</v>
      </c>
      <c r="C260" s="234" t="s">
        <v>5402</v>
      </c>
      <c r="D260" s="238">
        <v>0</v>
      </c>
    </row>
    <row r="261" spans="1:4" x14ac:dyDescent="0.25">
      <c r="A261" s="233">
        <v>2701010001</v>
      </c>
      <c r="B261" s="233">
        <v>2701010052</v>
      </c>
      <c r="C261" s="234" t="s">
        <v>640</v>
      </c>
      <c r="D261" s="238">
        <v>255989</v>
      </c>
    </row>
    <row r="262" spans="1:4" x14ac:dyDescent="0.25">
      <c r="A262" s="233">
        <v>2701010043</v>
      </c>
      <c r="B262" s="233">
        <v>2701010068</v>
      </c>
      <c r="C262" s="234" t="s">
        <v>670</v>
      </c>
      <c r="D262" s="238">
        <v>0</v>
      </c>
    </row>
    <row r="263" spans="1:4" x14ac:dyDescent="0.25">
      <c r="A263" s="233">
        <v>2701010092</v>
      </c>
      <c r="B263" s="233">
        <v>2701010082</v>
      </c>
      <c r="C263" s="234" t="s">
        <v>3298</v>
      </c>
      <c r="D263" s="238">
        <v>0</v>
      </c>
    </row>
    <row r="264" spans="1:4" x14ac:dyDescent="0.25">
      <c r="A264" s="233">
        <v>2701010091</v>
      </c>
      <c r="B264" s="233">
        <v>2701010083</v>
      </c>
      <c r="C264" s="234" t="s">
        <v>692</v>
      </c>
      <c r="D264" s="238">
        <v>0</v>
      </c>
    </row>
    <row r="265" spans="1:4" x14ac:dyDescent="0.25">
      <c r="A265" s="233">
        <v>2701010094</v>
      </c>
      <c r="B265" s="233">
        <v>2701010087</v>
      </c>
      <c r="C265" s="234" t="s">
        <v>694</v>
      </c>
      <c r="D265" s="238">
        <v>107000</v>
      </c>
    </row>
    <row r="266" spans="1:4" x14ac:dyDescent="0.25">
      <c r="A266" s="233">
        <v>2701010002</v>
      </c>
      <c r="B266" s="233">
        <v>2701010089</v>
      </c>
      <c r="C266" s="234" t="s">
        <v>641</v>
      </c>
      <c r="D266" s="238">
        <v>796000</v>
      </c>
    </row>
    <row r="267" spans="1:4" x14ac:dyDescent="0.25">
      <c r="A267" s="233">
        <v>2901010003</v>
      </c>
      <c r="B267" s="233">
        <v>2901010007</v>
      </c>
      <c r="C267" s="234" t="s">
        <v>869</v>
      </c>
      <c r="D267" s="238">
        <v>57000</v>
      </c>
    </row>
    <row r="268" spans="1:4" x14ac:dyDescent="0.25">
      <c r="A268" s="233">
        <v>2701010046</v>
      </c>
      <c r="B268" s="233">
        <v>2701010099</v>
      </c>
      <c r="C268" s="234" t="s">
        <v>671</v>
      </c>
      <c r="D268" s="238">
        <v>259465</v>
      </c>
    </row>
    <row r="269" spans="1:4" x14ac:dyDescent="0.25">
      <c r="A269" s="233">
        <v>2701010113</v>
      </c>
      <c r="B269" s="233">
        <v>2701010114</v>
      </c>
      <c r="C269" s="234" t="s">
        <v>7159</v>
      </c>
      <c r="D269" s="238">
        <v>540800</v>
      </c>
    </row>
    <row r="270" spans="1:4" x14ac:dyDescent="0.25">
      <c r="A270" s="233">
        <v>2701010003</v>
      </c>
      <c r="B270" s="233">
        <v>2701010115</v>
      </c>
      <c r="C270" s="234" t="s">
        <v>642</v>
      </c>
      <c r="D270" s="238">
        <v>270500</v>
      </c>
    </row>
    <row r="271" spans="1:4" x14ac:dyDescent="0.25">
      <c r="A271" s="233">
        <v>2701010004</v>
      </c>
      <c r="B271" s="233">
        <v>2701010116</v>
      </c>
      <c r="C271" s="234" t="s">
        <v>643</v>
      </c>
      <c r="D271" s="238">
        <v>271466</v>
      </c>
    </row>
    <row r="272" spans="1:4" x14ac:dyDescent="0.25">
      <c r="A272" s="233">
        <v>2701010103</v>
      </c>
      <c r="B272" s="233">
        <v>2701010118</v>
      </c>
      <c r="C272" s="234" t="s">
        <v>3901</v>
      </c>
      <c r="D272" s="238">
        <v>253323</v>
      </c>
    </row>
    <row r="273" spans="1:4" x14ac:dyDescent="0.25">
      <c r="A273" s="233">
        <v>2701010048</v>
      </c>
      <c r="B273" s="233">
        <v>2701010119</v>
      </c>
      <c r="C273" s="234" t="s">
        <v>672</v>
      </c>
      <c r="D273" s="238">
        <v>74102</v>
      </c>
    </row>
    <row r="274" spans="1:4" x14ac:dyDescent="0.25">
      <c r="A274" s="233">
        <v>2701010095</v>
      </c>
      <c r="B274" s="233">
        <v>2701010128</v>
      </c>
      <c r="C274" s="234" t="s">
        <v>695</v>
      </c>
      <c r="D274" s="238">
        <v>0</v>
      </c>
    </row>
    <row r="275" spans="1:4" x14ac:dyDescent="0.25">
      <c r="A275" s="233">
        <v>2701010112</v>
      </c>
      <c r="B275" s="233">
        <v>2701010130</v>
      </c>
      <c r="C275" s="234" t="s">
        <v>7141</v>
      </c>
      <c r="D275" s="238">
        <v>105856</v>
      </c>
    </row>
    <row r="276" spans="1:4" x14ac:dyDescent="0.25">
      <c r="A276" s="233">
        <v>2701010008</v>
      </c>
      <c r="B276" s="233">
        <v>2701010132</v>
      </c>
      <c r="C276" s="234" t="s">
        <v>645</v>
      </c>
      <c r="D276" s="238">
        <v>3396</v>
      </c>
    </row>
    <row r="277" spans="1:4" x14ac:dyDescent="0.25">
      <c r="A277" s="233">
        <v>2701010009</v>
      </c>
      <c r="B277" s="233">
        <v>2701010133</v>
      </c>
      <c r="C277" s="234" t="s">
        <v>646</v>
      </c>
      <c r="D277" s="238">
        <v>69488</v>
      </c>
    </row>
    <row r="278" spans="1:4" x14ac:dyDescent="0.25">
      <c r="A278" s="233">
        <v>2701010010</v>
      </c>
      <c r="B278" s="233">
        <v>2701010134</v>
      </c>
      <c r="C278" s="234" t="s">
        <v>647</v>
      </c>
      <c r="D278" s="238">
        <v>0</v>
      </c>
    </row>
    <row r="279" spans="1:4" x14ac:dyDescent="0.25">
      <c r="A279" s="233">
        <v>2701010110</v>
      </c>
      <c r="B279" s="233">
        <v>2701010136</v>
      </c>
      <c r="C279" s="234" t="s">
        <v>7139</v>
      </c>
      <c r="D279" s="238">
        <v>122976</v>
      </c>
    </row>
    <row r="280" spans="1:4" x14ac:dyDescent="0.25">
      <c r="A280" s="233">
        <v>2701010012</v>
      </c>
      <c r="B280" s="233">
        <v>2701010138</v>
      </c>
      <c r="C280" s="234" t="s">
        <v>648</v>
      </c>
      <c r="D280" s="238">
        <v>132443</v>
      </c>
    </row>
    <row r="281" spans="1:4" x14ac:dyDescent="0.25">
      <c r="A281" s="233">
        <v>2701010013</v>
      </c>
      <c r="B281" s="233">
        <v>2701010139</v>
      </c>
      <c r="C281" s="234" t="s">
        <v>649</v>
      </c>
      <c r="D281" s="238">
        <v>51129</v>
      </c>
    </row>
    <row r="282" spans="1:4" x14ac:dyDescent="0.25">
      <c r="A282" s="233">
        <v>2701010014</v>
      </c>
      <c r="B282" s="233">
        <v>2701010140</v>
      </c>
      <c r="C282" s="234" t="s">
        <v>650</v>
      </c>
      <c r="D282" s="238">
        <v>0</v>
      </c>
    </row>
    <row r="283" spans="1:4" x14ac:dyDescent="0.25">
      <c r="A283" s="233">
        <v>2701010105</v>
      </c>
      <c r="B283" s="233">
        <v>2701010142</v>
      </c>
      <c r="C283" s="234" t="s">
        <v>4737</v>
      </c>
      <c r="D283" s="238">
        <v>11048</v>
      </c>
    </row>
    <row r="284" spans="1:4" x14ac:dyDescent="0.25">
      <c r="A284" s="233">
        <v>2701010015</v>
      </c>
      <c r="B284" s="233">
        <v>2701010143</v>
      </c>
      <c r="C284" s="234" t="s">
        <v>1691</v>
      </c>
      <c r="D284" s="238">
        <v>0</v>
      </c>
    </row>
    <row r="285" spans="1:4" x14ac:dyDescent="0.25">
      <c r="A285" s="233">
        <v>2701010016</v>
      </c>
      <c r="B285" s="233" t="s">
        <v>13340</v>
      </c>
      <c r="C285" s="234" t="s">
        <v>651</v>
      </c>
      <c r="D285" s="238">
        <v>0</v>
      </c>
    </row>
    <row r="286" spans="1:4" x14ac:dyDescent="0.25">
      <c r="A286" s="233">
        <v>2701010079</v>
      </c>
      <c r="B286" s="233">
        <v>2701010144</v>
      </c>
      <c r="C286" s="234" t="s">
        <v>651</v>
      </c>
      <c r="D286" s="238">
        <v>87477</v>
      </c>
    </row>
    <row r="287" spans="1:4" x14ac:dyDescent="0.25">
      <c r="A287" s="233">
        <v>2701010017</v>
      </c>
      <c r="B287" s="233" t="s">
        <v>13340</v>
      </c>
      <c r="C287" s="234" t="s">
        <v>652</v>
      </c>
      <c r="D287" s="238">
        <v>0</v>
      </c>
    </row>
    <row r="288" spans="1:4" x14ac:dyDescent="0.25">
      <c r="A288" s="233">
        <v>2701010081</v>
      </c>
      <c r="B288" s="233">
        <v>2701010145</v>
      </c>
      <c r="C288" s="234" t="s">
        <v>652</v>
      </c>
      <c r="D288" s="238">
        <v>0</v>
      </c>
    </row>
    <row r="289" spans="1:4" x14ac:dyDescent="0.25">
      <c r="A289" s="233">
        <v>2701010018</v>
      </c>
      <c r="B289" s="233">
        <v>2701010146</v>
      </c>
      <c r="C289" s="234" t="s">
        <v>1692</v>
      </c>
      <c r="D289" s="238">
        <v>0</v>
      </c>
    </row>
    <row r="290" spans="1:4" x14ac:dyDescent="0.25">
      <c r="A290" s="233">
        <v>2701010019</v>
      </c>
      <c r="B290" s="233" t="s">
        <v>13340</v>
      </c>
      <c r="C290" s="234" t="s">
        <v>653</v>
      </c>
      <c r="D290" s="238">
        <v>0</v>
      </c>
    </row>
    <row r="291" spans="1:4" x14ac:dyDescent="0.25">
      <c r="A291" s="233">
        <v>2701010085</v>
      </c>
      <c r="B291" s="233">
        <v>2701010147</v>
      </c>
      <c r="C291" s="234" t="s">
        <v>653</v>
      </c>
      <c r="D291" s="238">
        <v>62866</v>
      </c>
    </row>
    <row r="292" spans="1:4" x14ac:dyDescent="0.25">
      <c r="A292" s="233">
        <v>2701010111</v>
      </c>
      <c r="B292" s="233">
        <v>2701010148</v>
      </c>
      <c r="C292" s="234" t="s">
        <v>7140</v>
      </c>
      <c r="D292" s="238">
        <v>109860</v>
      </c>
    </row>
    <row r="293" spans="1:4" x14ac:dyDescent="0.25">
      <c r="A293" s="233">
        <v>2701010022</v>
      </c>
      <c r="B293" s="233">
        <v>2701010150</v>
      </c>
      <c r="C293" s="234" t="s">
        <v>655</v>
      </c>
      <c r="D293" s="238">
        <v>62071</v>
      </c>
    </row>
    <row r="294" spans="1:4" x14ac:dyDescent="0.25">
      <c r="A294" s="233">
        <v>2701010023</v>
      </c>
      <c r="B294" s="233">
        <v>2701010151</v>
      </c>
      <c r="C294" s="234" t="s">
        <v>656</v>
      </c>
      <c r="D294" s="238">
        <v>97882</v>
      </c>
    </row>
    <row r="295" spans="1:4" x14ac:dyDescent="0.25">
      <c r="A295" s="233">
        <v>2701010024</v>
      </c>
      <c r="B295" s="233">
        <v>2701010152</v>
      </c>
      <c r="C295" s="234" t="s">
        <v>657</v>
      </c>
      <c r="D295" s="238">
        <v>0</v>
      </c>
    </row>
    <row r="296" spans="1:4" x14ac:dyDescent="0.25">
      <c r="A296" s="233">
        <v>2701010025</v>
      </c>
      <c r="B296" s="233">
        <v>2701010154</v>
      </c>
      <c r="C296" s="234" t="s">
        <v>1693</v>
      </c>
      <c r="D296" s="238">
        <v>0</v>
      </c>
    </row>
    <row r="297" spans="1:4" x14ac:dyDescent="0.25">
      <c r="A297" s="233">
        <v>2701010054</v>
      </c>
      <c r="B297" s="233" t="s">
        <v>13340</v>
      </c>
      <c r="C297" s="234" t="s">
        <v>676</v>
      </c>
      <c r="D297" s="238">
        <v>0</v>
      </c>
    </row>
    <row r="298" spans="1:4" x14ac:dyDescent="0.25">
      <c r="A298" s="233">
        <v>2701010084</v>
      </c>
      <c r="B298" s="233">
        <v>2701010155</v>
      </c>
      <c r="C298" s="234" t="s">
        <v>676</v>
      </c>
      <c r="D298" s="238">
        <v>117118</v>
      </c>
    </row>
    <row r="299" spans="1:4" x14ac:dyDescent="0.25">
      <c r="A299" s="233">
        <v>2701010090</v>
      </c>
      <c r="B299" s="233">
        <v>2701010158</v>
      </c>
      <c r="C299" s="234" t="s">
        <v>1701</v>
      </c>
      <c r="D299" s="238">
        <v>0</v>
      </c>
    </row>
    <row r="300" spans="1:4" x14ac:dyDescent="0.25">
      <c r="A300" s="233">
        <v>2701010072</v>
      </c>
      <c r="B300" s="233">
        <v>2701010159</v>
      </c>
      <c r="C300" s="234" t="s">
        <v>402</v>
      </c>
      <c r="D300" s="238">
        <v>145971</v>
      </c>
    </row>
    <row r="301" spans="1:4" x14ac:dyDescent="0.25">
      <c r="A301" s="233">
        <v>2701010028</v>
      </c>
      <c r="B301" s="233">
        <v>2701010160</v>
      </c>
      <c r="C301" s="234" t="s">
        <v>443</v>
      </c>
      <c r="D301" s="238">
        <v>8165</v>
      </c>
    </row>
    <row r="302" spans="1:4" x14ac:dyDescent="0.25">
      <c r="A302" s="233">
        <v>2701010029</v>
      </c>
      <c r="B302" s="233">
        <v>2701010161</v>
      </c>
      <c r="C302" s="234" t="s">
        <v>444</v>
      </c>
      <c r="D302" s="238">
        <v>77931</v>
      </c>
    </row>
    <row r="303" spans="1:4" x14ac:dyDescent="0.25">
      <c r="A303" s="233">
        <v>2701010055</v>
      </c>
      <c r="B303" s="233">
        <v>2701010163</v>
      </c>
      <c r="C303" s="234" t="s">
        <v>677</v>
      </c>
      <c r="D303" s="238">
        <v>222566</v>
      </c>
    </row>
    <row r="304" spans="1:4" x14ac:dyDescent="0.25">
      <c r="A304" s="233">
        <v>2701010073</v>
      </c>
      <c r="B304" s="233" t="s">
        <v>13340</v>
      </c>
      <c r="C304" s="234" t="s">
        <v>691</v>
      </c>
      <c r="D304" s="238">
        <v>0</v>
      </c>
    </row>
    <row r="305" spans="1:4" x14ac:dyDescent="0.25">
      <c r="A305" s="233">
        <v>2701010088</v>
      </c>
      <c r="B305" s="233">
        <v>2701010164</v>
      </c>
      <c r="C305" s="234" t="s">
        <v>691</v>
      </c>
      <c r="D305" s="238">
        <v>98262</v>
      </c>
    </row>
    <row r="306" spans="1:4" x14ac:dyDescent="0.25">
      <c r="A306" s="233">
        <v>2701010060</v>
      </c>
      <c r="B306" s="233">
        <v>2701010165</v>
      </c>
      <c r="C306" s="234" t="s">
        <v>681</v>
      </c>
      <c r="D306" s="238">
        <v>0</v>
      </c>
    </row>
    <row r="307" spans="1:4" x14ac:dyDescent="0.25">
      <c r="A307" s="233">
        <v>2701010056</v>
      </c>
      <c r="B307" s="233">
        <v>2701010166</v>
      </c>
      <c r="C307" s="234" t="s">
        <v>1695</v>
      </c>
      <c r="D307" s="238">
        <v>0</v>
      </c>
    </row>
    <row r="308" spans="1:4" x14ac:dyDescent="0.25">
      <c r="A308" s="233">
        <v>2701010093</v>
      </c>
      <c r="B308" s="233">
        <v>2701010167</v>
      </c>
      <c r="C308" s="234" t="s">
        <v>693</v>
      </c>
      <c r="D308" s="238">
        <v>107000</v>
      </c>
    </row>
    <row r="309" spans="1:4" x14ac:dyDescent="0.25">
      <c r="A309" s="233">
        <v>2701010057</v>
      </c>
      <c r="B309" s="233">
        <v>2701010168</v>
      </c>
      <c r="C309" s="234" t="s">
        <v>678</v>
      </c>
      <c r="D309" s="238">
        <v>41112</v>
      </c>
    </row>
    <row r="310" spans="1:4" x14ac:dyDescent="0.25">
      <c r="A310" s="233">
        <v>2701010058</v>
      </c>
      <c r="B310" s="233">
        <v>2701010169</v>
      </c>
      <c r="C310" s="234" t="s">
        <v>679</v>
      </c>
      <c r="D310" s="238">
        <v>227380</v>
      </c>
    </row>
    <row r="311" spans="1:4" x14ac:dyDescent="0.25">
      <c r="A311" s="233">
        <v>2701010059</v>
      </c>
      <c r="B311" s="233">
        <v>2701010170</v>
      </c>
      <c r="C311" s="234" t="s">
        <v>680</v>
      </c>
      <c r="D311" s="238">
        <v>308300</v>
      </c>
    </row>
    <row r="312" spans="1:4" x14ac:dyDescent="0.25">
      <c r="A312" s="233">
        <v>2901010002</v>
      </c>
      <c r="B312" s="233">
        <v>2901010008</v>
      </c>
      <c r="C312" s="234" t="s">
        <v>868</v>
      </c>
      <c r="D312" s="238">
        <v>56000</v>
      </c>
    </row>
    <row r="313" spans="1:4" x14ac:dyDescent="0.25">
      <c r="A313" s="233">
        <v>2901010001</v>
      </c>
      <c r="B313" s="233">
        <v>2901010009</v>
      </c>
      <c r="C313" s="234" t="s">
        <v>867</v>
      </c>
      <c r="D313" s="237">
        <v>1808535</v>
      </c>
    </row>
    <row r="314" spans="1:4" x14ac:dyDescent="0.25">
      <c r="A314" s="233">
        <v>2701010031</v>
      </c>
      <c r="B314" s="233">
        <v>2701010171</v>
      </c>
      <c r="C314" s="234" t="s">
        <v>658</v>
      </c>
      <c r="D314" s="238">
        <v>129000</v>
      </c>
    </row>
    <row r="315" spans="1:4" x14ac:dyDescent="0.25">
      <c r="A315" s="233">
        <v>2701010080</v>
      </c>
      <c r="B315" s="233">
        <v>2701010172</v>
      </c>
      <c r="C315" s="234" t="s">
        <v>659</v>
      </c>
      <c r="D315" s="238">
        <v>203000</v>
      </c>
    </row>
    <row r="316" spans="1:4" x14ac:dyDescent="0.25">
      <c r="A316" s="233">
        <v>2701010032</v>
      </c>
      <c r="B316" s="233" t="s">
        <v>13340</v>
      </c>
      <c r="C316" s="234" t="s">
        <v>659</v>
      </c>
      <c r="D316" s="238">
        <v>0</v>
      </c>
    </row>
    <row r="317" spans="1:4" x14ac:dyDescent="0.25">
      <c r="A317" s="233">
        <v>2701010033</v>
      </c>
      <c r="B317" s="233" t="s">
        <v>13340</v>
      </c>
      <c r="C317" s="234" t="s">
        <v>660</v>
      </c>
      <c r="D317" s="238">
        <v>0</v>
      </c>
    </row>
    <row r="318" spans="1:4" x14ac:dyDescent="0.25">
      <c r="A318" s="233">
        <v>2701010086</v>
      </c>
      <c r="B318" s="233">
        <v>2701010173</v>
      </c>
      <c r="C318" s="234" t="s">
        <v>660</v>
      </c>
      <c r="D318" s="238">
        <v>180000</v>
      </c>
    </row>
    <row r="319" spans="1:4" x14ac:dyDescent="0.25">
      <c r="A319" s="233">
        <v>2701010034</v>
      </c>
      <c r="B319" s="233">
        <v>2701010174</v>
      </c>
      <c r="C319" s="234" t="s">
        <v>661</v>
      </c>
      <c r="D319" s="238">
        <v>198600</v>
      </c>
    </row>
    <row r="320" spans="1:4" x14ac:dyDescent="0.25">
      <c r="A320" s="233">
        <v>2701010064</v>
      </c>
      <c r="B320" s="233">
        <v>2701010177</v>
      </c>
      <c r="C320" s="234" t="s">
        <v>685</v>
      </c>
      <c r="D320" s="238">
        <v>0</v>
      </c>
    </row>
    <row r="321" spans="1:4" x14ac:dyDescent="0.25">
      <c r="A321" s="233">
        <v>2701010066</v>
      </c>
      <c r="B321" s="233">
        <v>2701010178</v>
      </c>
      <c r="C321" s="234" t="s">
        <v>687</v>
      </c>
      <c r="D321" s="238">
        <v>781</v>
      </c>
    </row>
    <row r="322" spans="1:4" x14ac:dyDescent="0.25">
      <c r="A322" s="233">
        <v>2701010065</v>
      </c>
      <c r="B322" s="233">
        <v>2701010179</v>
      </c>
      <c r="C322" s="234" t="s">
        <v>686</v>
      </c>
      <c r="D322" s="238">
        <v>0</v>
      </c>
    </row>
    <row r="323" spans="1:4" x14ac:dyDescent="0.25">
      <c r="A323" s="233">
        <v>2701010096</v>
      </c>
      <c r="B323" s="233">
        <v>2701010181</v>
      </c>
      <c r="C323" s="234" t="s">
        <v>696</v>
      </c>
      <c r="D323" s="238">
        <v>0</v>
      </c>
    </row>
    <row r="324" spans="1:4" x14ac:dyDescent="0.25">
      <c r="A324" s="233">
        <v>2701010036</v>
      </c>
      <c r="B324" s="233">
        <v>2701010184</v>
      </c>
      <c r="C324" s="234" t="s">
        <v>663</v>
      </c>
      <c r="D324" s="238">
        <v>125720</v>
      </c>
    </row>
    <row r="325" spans="1:4" x14ac:dyDescent="0.25">
      <c r="A325" s="233">
        <v>2701010037</v>
      </c>
      <c r="B325" s="233">
        <v>2701010187</v>
      </c>
      <c r="C325" s="234" t="s">
        <v>664</v>
      </c>
      <c r="D325" s="238">
        <v>141028</v>
      </c>
    </row>
    <row r="326" spans="1:4" x14ac:dyDescent="0.25">
      <c r="A326" s="233">
        <v>2701010044</v>
      </c>
      <c r="B326" s="233">
        <v>2701010188</v>
      </c>
      <c r="C326" s="234" t="s">
        <v>13348</v>
      </c>
      <c r="D326" s="238">
        <v>42726</v>
      </c>
    </row>
    <row r="327" spans="1:4" x14ac:dyDescent="0.25">
      <c r="A327" s="233">
        <v>2701010038</v>
      </c>
      <c r="B327" s="233">
        <v>2701010189</v>
      </c>
      <c r="C327" s="234" t="s">
        <v>665</v>
      </c>
      <c r="D327" s="238">
        <v>38750</v>
      </c>
    </row>
    <row r="328" spans="1:4" x14ac:dyDescent="0.25">
      <c r="A328" s="233">
        <v>2701010040</v>
      </c>
      <c r="B328" s="233">
        <v>2701010191</v>
      </c>
      <c r="C328" s="234" t="s">
        <v>667</v>
      </c>
      <c r="D328" s="238">
        <v>391101</v>
      </c>
    </row>
    <row r="329" spans="1:4" x14ac:dyDescent="0.25">
      <c r="A329" s="233">
        <v>2701010042</v>
      </c>
      <c r="B329" s="233">
        <v>2701010193</v>
      </c>
      <c r="C329" s="234" t="s">
        <v>669</v>
      </c>
      <c r="D329" s="238">
        <v>120281</v>
      </c>
    </row>
    <row r="330" spans="1:4" x14ac:dyDescent="0.25">
      <c r="A330" s="233">
        <v>2701010104</v>
      </c>
      <c r="B330" s="233">
        <v>2701010195</v>
      </c>
      <c r="C330" s="234" t="s">
        <v>3902</v>
      </c>
      <c r="D330" s="238">
        <v>46490</v>
      </c>
    </row>
    <row r="331" spans="1:4" x14ac:dyDescent="0.25">
      <c r="A331" s="233">
        <v>2701010107</v>
      </c>
      <c r="B331" s="233">
        <v>2701010197</v>
      </c>
      <c r="C331" s="234" t="s">
        <v>5425</v>
      </c>
      <c r="D331" s="238">
        <v>46300</v>
      </c>
    </row>
    <row r="332" spans="1:4" x14ac:dyDescent="0.25">
      <c r="A332" s="233">
        <v>2701010063</v>
      </c>
      <c r="B332" s="233">
        <v>2701010198</v>
      </c>
      <c r="C332" s="234" t="s">
        <v>684</v>
      </c>
      <c r="D332" s="238">
        <v>22250</v>
      </c>
    </row>
    <row r="333" spans="1:4" x14ac:dyDescent="0.25">
      <c r="A333" s="233">
        <v>2701010102</v>
      </c>
      <c r="B333" s="233">
        <v>2701010199</v>
      </c>
      <c r="C333" s="234" t="s">
        <v>1704</v>
      </c>
      <c r="D333" s="238">
        <v>152735</v>
      </c>
    </row>
    <row r="334" spans="1:4" x14ac:dyDescent="0.25">
      <c r="A334" s="233">
        <v>2701010006</v>
      </c>
      <c r="B334" s="233">
        <v>2701010200</v>
      </c>
      <c r="C334" s="234" t="s">
        <v>644</v>
      </c>
      <c r="D334" s="238">
        <v>34260</v>
      </c>
    </row>
    <row r="335" spans="1:4" x14ac:dyDescent="0.25">
      <c r="A335" s="233">
        <v>2701010027</v>
      </c>
      <c r="B335" s="233">
        <v>2701010117</v>
      </c>
      <c r="C335" s="234" t="s">
        <v>12165</v>
      </c>
      <c r="D335" s="238">
        <v>289460</v>
      </c>
    </row>
    <row r="336" spans="1:4" x14ac:dyDescent="0.25">
      <c r="A336" s="233">
        <v>2701010108</v>
      </c>
      <c r="B336" s="233">
        <v>2701010196</v>
      </c>
      <c r="C336" s="234" t="s">
        <v>5457</v>
      </c>
      <c r="D336" s="238">
        <v>2327</v>
      </c>
    </row>
    <row r="337" spans="1:4" x14ac:dyDescent="0.25">
      <c r="A337" s="233">
        <v>2701130001</v>
      </c>
      <c r="B337" s="233" t="s">
        <v>13340</v>
      </c>
      <c r="C337" s="234" t="s">
        <v>791</v>
      </c>
      <c r="D337" s="238">
        <v>100</v>
      </c>
    </row>
    <row r="338" spans="1:4" x14ac:dyDescent="0.25">
      <c r="A338" s="233">
        <v>2701130002</v>
      </c>
      <c r="B338" s="233" t="s">
        <v>13340</v>
      </c>
      <c r="C338" s="234" t="s">
        <v>535</v>
      </c>
      <c r="D338" s="238">
        <v>18</v>
      </c>
    </row>
    <row r="339" spans="1:4" x14ac:dyDescent="0.25">
      <c r="A339" s="233">
        <v>2701130009</v>
      </c>
      <c r="B339" s="233" t="s">
        <v>13340</v>
      </c>
      <c r="C339" s="234" t="s">
        <v>403</v>
      </c>
      <c r="D339" s="238">
        <v>358.5</v>
      </c>
    </row>
    <row r="340" spans="1:4" x14ac:dyDescent="0.25">
      <c r="A340" s="233">
        <v>2701130003</v>
      </c>
      <c r="B340" s="233" t="s">
        <v>13340</v>
      </c>
      <c r="C340" s="234" t="s">
        <v>536</v>
      </c>
      <c r="D340" s="238">
        <v>39</v>
      </c>
    </row>
    <row r="341" spans="1:4" x14ac:dyDescent="0.25">
      <c r="A341" s="233">
        <v>2701030012</v>
      </c>
      <c r="B341" s="233">
        <v>2701030028</v>
      </c>
      <c r="C341" s="234" t="s">
        <v>405</v>
      </c>
      <c r="D341" s="238">
        <v>824675</v>
      </c>
    </row>
    <row r="342" spans="1:4" x14ac:dyDescent="0.25">
      <c r="A342" s="233">
        <v>2701030013</v>
      </c>
      <c r="B342" s="233">
        <v>2701030029</v>
      </c>
      <c r="C342" s="234" t="s">
        <v>721</v>
      </c>
      <c r="D342" s="238">
        <v>500855</v>
      </c>
    </row>
    <row r="343" spans="1:4" x14ac:dyDescent="0.25">
      <c r="A343" s="233">
        <v>2701030015</v>
      </c>
      <c r="B343" s="233">
        <v>2701030030</v>
      </c>
      <c r="C343" s="234" t="s">
        <v>722</v>
      </c>
      <c r="D343" s="238">
        <v>0</v>
      </c>
    </row>
    <row r="344" spans="1:4" x14ac:dyDescent="0.25">
      <c r="A344" s="233">
        <v>2701030007</v>
      </c>
      <c r="B344" s="233">
        <v>2701030031</v>
      </c>
      <c r="C344" s="234" t="s">
        <v>718</v>
      </c>
      <c r="D344" s="238">
        <v>0</v>
      </c>
    </row>
    <row r="345" spans="1:4" x14ac:dyDescent="0.25">
      <c r="A345" s="274">
        <v>2701140029</v>
      </c>
      <c r="B345" s="233" t="s">
        <v>13340</v>
      </c>
      <c r="C345" s="275" t="s">
        <v>817</v>
      </c>
      <c r="D345" s="278">
        <v>7735104</v>
      </c>
    </row>
    <row r="346" spans="1:4" x14ac:dyDescent="0.25">
      <c r="A346" s="233">
        <v>2801140001</v>
      </c>
      <c r="B346" s="233" t="s">
        <v>13340</v>
      </c>
      <c r="C346" s="234" t="s">
        <v>3316</v>
      </c>
      <c r="D346" s="238">
        <v>117936</v>
      </c>
    </row>
    <row r="347" spans="1:4" x14ac:dyDescent="0.25">
      <c r="A347" s="233">
        <v>2701030008</v>
      </c>
      <c r="B347" s="233">
        <v>2701030032</v>
      </c>
      <c r="C347" s="234" t="s">
        <v>719</v>
      </c>
      <c r="D347" s="238">
        <v>222230</v>
      </c>
    </row>
    <row r="348" spans="1:4" x14ac:dyDescent="0.25">
      <c r="A348" s="233">
        <v>2701030010</v>
      </c>
      <c r="B348" s="233">
        <v>2701030033</v>
      </c>
      <c r="C348" s="234" t="s">
        <v>406</v>
      </c>
      <c r="D348" s="238">
        <v>0</v>
      </c>
    </row>
    <row r="349" spans="1:4" x14ac:dyDescent="0.25">
      <c r="A349" s="233">
        <v>2901030003</v>
      </c>
      <c r="B349" s="233">
        <v>2901030005</v>
      </c>
      <c r="C349" s="234" t="s">
        <v>870</v>
      </c>
      <c r="D349" s="238">
        <v>127179</v>
      </c>
    </row>
    <row r="350" spans="1:4" x14ac:dyDescent="0.25">
      <c r="A350" s="233">
        <v>2701030011</v>
      </c>
      <c r="B350" s="233">
        <v>2701030034</v>
      </c>
      <c r="C350" s="234" t="s">
        <v>407</v>
      </c>
      <c r="D350" s="238">
        <v>462660</v>
      </c>
    </row>
    <row r="351" spans="1:4" x14ac:dyDescent="0.25">
      <c r="A351" s="233">
        <v>2701030009</v>
      </c>
      <c r="B351" s="233">
        <v>2701030035</v>
      </c>
      <c r="C351" s="234" t="s">
        <v>720</v>
      </c>
      <c r="D351" s="238">
        <v>194000</v>
      </c>
    </row>
    <row r="352" spans="1:4" x14ac:dyDescent="0.25">
      <c r="A352" s="233">
        <v>2701030024</v>
      </c>
      <c r="B352" s="233">
        <v>2701030036</v>
      </c>
      <c r="C352" s="234" t="s">
        <v>3860</v>
      </c>
      <c r="D352" s="238">
        <v>242204</v>
      </c>
    </row>
    <row r="353" spans="1:4" x14ac:dyDescent="0.25">
      <c r="A353" s="233">
        <v>2701030003</v>
      </c>
      <c r="B353" s="233">
        <v>2701030037</v>
      </c>
      <c r="C353" s="234" t="s">
        <v>714</v>
      </c>
      <c r="D353" s="238">
        <v>570000</v>
      </c>
    </row>
    <row r="354" spans="1:4" x14ac:dyDescent="0.25">
      <c r="A354" s="233">
        <v>2701030016</v>
      </c>
      <c r="B354" s="233">
        <v>2701030039</v>
      </c>
      <c r="C354" s="234" t="s">
        <v>723</v>
      </c>
      <c r="D354" s="238">
        <v>28600</v>
      </c>
    </row>
    <row r="355" spans="1:4" x14ac:dyDescent="0.25">
      <c r="A355" s="233">
        <v>2701030017</v>
      </c>
      <c r="B355" s="233">
        <v>2701030041</v>
      </c>
      <c r="C355" s="234" t="s">
        <v>724</v>
      </c>
      <c r="D355" s="238">
        <v>358527</v>
      </c>
    </row>
    <row r="356" spans="1:4" x14ac:dyDescent="0.25">
      <c r="A356" s="233">
        <v>2701030004</v>
      </c>
      <c r="B356" s="233">
        <v>2701030043</v>
      </c>
      <c r="C356" s="234" t="s">
        <v>715</v>
      </c>
      <c r="D356" s="238">
        <v>75000</v>
      </c>
    </row>
    <row r="357" spans="1:4" x14ac:dyDescent="0.25">
      <c r="A357" s="233">
        <v>2701030001</v>
      </c>
      <c r="B357" s="233">
        <v>2701030044</v>
      </c>
      <c r="C357" s="234" t="s">
        <v>713</v>
      </c>
      <c r="D357" s="238">
        <v>35958</v>
      </c>
    </row>
    <row r="358" spans="1:4" x14ac:dyDescent="0.25">
      <c r="A358" s="233">
        <v>2701030005</v>
      </c>
      <c r="B358" s="233">
        <v>2701030049</v>
      </c>
      <c r="C358" s="234" t="s">
        <v>716</v>
      </c>
      <c r="D358" s="238">
        <v>423300</v>
      </c>
    </row>
    <row r="359" spans="1:4" x14ac:dyDescent="0.25">
      <c r="A359" s="233">
        <v>2701030006</v>
      </c>
      <c r="B359" s="233">
        <v>2701030050</v>
      </c>
      <c r="C359" s="234" t="s">
        <v>717</v>
      </c>
      <c r="D359" s="238">
        <v>233000</v>
      </c>
    </row>
    <row r="360" spans="1:4" x14ac:dyDescent="0.25">
      <c r="A360" s="233">
        <v>3002020008</v>
      </c>
      <c r="B360" s="233" t="s">
        <v>13340</v>
      </c>
      <c r="C360" s="234" t="s">
        <v>904</v>
      </c>
      <c r="D360" s="238">
        <v>1462</v>
      </c>
    </row>
    <row r="361" spans="1:4" x14ac:dyDescent="0.25">
      <c r="A361" s="233">
        <v>3002020010</v>
      </c>
      <c r="B361" s="233" t="s">
        <v>13340</v>
      </c>
      <c r="C361" s="234" t="s">
        <v>906</v>
      </c>
      <c r="D361" s="238">
        <f>5243.7+431.3</f>
        <v>5675</v>
      </c>
    </row>
    <row r="362" spans="1:4" x14ac:dyDescent="0.25">
      <c r="A362" s="257">
        <v>3002020011</v>
      </c>
      <c r="B362" s="257" t="s">
        <v>13340</v>
      </c>
      <c r="C362" s="234" t="s">
        <v>907</v>
      </c>
      <c r="D362" s="238">
        <v>544.79999999999995</v>
      </c>
    </row>
    <row r="363" spans="1:4" x14ac:dyDescent="0.25">
      <c r="A363" s="263">
        <v>3002020009</v>
      </c>
      <c r="B363" s="263" t="s">
        <v>13340</v>
      </c>
      <c r="C363" s="234" t="s">
        <v>905</v>
      </c>
      <c r="D363" s="238">
        <v>2165.6999999999998</v>
      </c>
    </row>
    <row r="364" spans="1:4" x14ac:dyDescent="0.25">
      <c r="A364" s="233">
        <v>2701150006</v>
      </c>
      <c r="B364" s="233" t="s">
        <v>13340</v>
      </c>
      <c r="C364" s="234" t="s">
        <v>830</v>
      </c>
      <c r="D364" s="238">
        <v>228990</v>
      </c>
    </row>
    <row r="365" spans="1:4" x14ac:dyDescent="0.25">
      <c r="A365" s="233">
        <v>2701150007</v>
      </c>
      <c r="B365" s="233" t="s">
        <v>13340</v>
      </c>
      <c r="C365" s="234" t="s">
        <v>831</v>
      </c>
      <c r="D365" s="238">
        <v>290400</v>
      </c>
    </row>
    <row r="366" spans="1:4" x14ac:dyDescent="0.25">
      <c r="A366" s="233">
        <v>2701150008</v>
      </c>
      <c r="B366" s="233" t="s">
        <v>13340</v>
      </c>
      <c r="C366" s="234" t="s">
        <v>832</v>
      </c>
      <c r="D366" s="238">
        <v>77880</v>
      </c>
    </row>
    <row r="367" spans="1:4" x14ac:dyDescent="0.25">
      <c r="A367" s="233">
        <v>3701010001</v>
      </c>
      <c r="B367" s="233" t="s">
        <v>13340</v>
      </c>
      <c r="C367" s="234" t="s">
        <v>917</v>
      </c>
      <c r="D367" s="238">
        <v>21768</v>
      </c>
    </row>
    <row r="368" spans="1:4" x14ac:dyDescent="0.25">
      <c r="A368" s="233">
        <v>2701150002</v>
      </c>
      <c r="B368" s="233" t="s">
        <v>13340</v>
      </c>
      <c r="C368" s="234" t="s">
        <v>826</v>
      </c>
      <c r="D368" s="238">
        <v>46800</v>
      </c>
    </row>
    <row r="369" spans="1:4" x14ac:dyDescent="0.25">
      <c r="A369" s="233">
        <v>3101150004</v>
      </c>
      <c r="B369" s="233" t="s">
        <v>13340</v>
      </c>
      <c r="C369" s="234" t="s">
        <v>2896</v>
      </c>
      <c r="D369" s="238">
        <v>34944</v>
      </c>
    </row>
    <row r="370" spans="1:4" x14ac:dyDescent="0.25">
      <c r="A370" s="233">
        <v>2701150003</v>
      </c>
      <c r="B370" s="233" t="s">
        <v>13340</v>
      </c>
      <c r="C370" s="234" t="s">
        <v>827</v>
      </c>
      <c r="D370" s="238">
        <v>90206</v>
      </c>
    </row>
    <row r="371" spans="1:4" x14ac:dyDescent="0.25">
      <c r="A371" s="233">
        <v>2701150004</v>
      </c>
      <c r="B371" s="233" t="s">
        <v>13340</v>
      </c>
      <c r="C371" s="234" t="s">
        <v>828</v>
      </c>
      <c r="D371" s="238">
        <v>52650</v>
      </c>
    </row>
    <row r="372" spans="1:4" x14ac:dyDescent="0.25">
      <c r="A372" s="233">
        <v>2701150005</v>
      </c>
      <c r="B372" s="233" t="s">
        <v>13340</v>
      </c>
      <c r="C372" s="234" t="s">
        <v>829</v>
      </c>
      <c r="D372" s="238">
        <v>25344</v>
      </c>
    </row>
    <row r="373" spans="1:4" x14ac:dyDescent="0.25">
      <c r="A373" s="233">
        <v>2701150009</v>
      </c>
      <c r="B373" s="233" t="s">
        <v>13340</v>
      </c>
      <c r="C373" s="234" t="s">
        <v>3906</v>
      </c>
      <c r="D373" s="238">
        <v>30800</v>
      </c>
    </row>
    <row r="374" spans="1:4" x14ac:dyDescent="0.25">
      <c r="A374" s="233">
        <v>2701150001</v>
      </c>
      <c r="B374" s="233" t="s">
        <v>13340</v>
      </c>
      <c r="C374" s="234" t="s">
        <v>825</v>
      </c>
      <c r="D374" s="238">
        <v>42240</v>
      </c>
    </row>
    <row r="375" spans="1:4" x14ac:dyDescent="0.25">
      <c r="A375" s="279">
        <v>2701170003</v>
      </c>
      <c r="B375" s="279" t="s">
        <v>13340</v>
      </c>
      <c r="C375" s="280" t="s">
        <v>409</v>
      </c>
      <c r="D375" s="283">
        <v>143400</v>
      </c>
    </row>
  </sheetData>
  <phoneticPr fontId="4" type="noConversion"/>
  <conditionalFormatting sqref="A1:B358">
    <cfRule type="duplicateValues" dxfId="6" priority="7"/>
  </conditionalFormatting>
  <conditionalFormatting sqref="A359:B364">
    <cfRule type="duplicateValues" dxfId="5" priority="1"/>
  </conditionalFormatting>
  <conditionalFormatting sqref="A365:B365">
    <cfRule type="duplicateValues" dxfId="4" priority="2"/>
  </conditionalFormatting>
  <conditionalFormatting sqref="A366:B370">
    <cfRule type="duplicateValues" dxfId="3" priority="3"/>
  </conditionalFormatting>
  <conditionalFormatting sqref="A371:B371">
    <cfRule type="duplicateValues" dxfId="2" priority="4"/>
  </conditionalFormatting>
  <conditionalFormatting sqref="A372:B372">
    <cfRule type="duplicateValues" dxfId="1" priority="5"/>
  </conditionalFormatting>
  <conditionalFormatting sqref="A373:B374">
    <cfRule type="duplicateValues" dxfId="0" priority="6"/>
  </conditionalFormatting>
  <pageMargins left="0.511811024" right="0.511811024" top="0.78740157499999996" bottom="0.78740157499999996" header="0.31496062000000002" footer="0.31496062000000002"/>
  <pageSetup paperSize="9" scale="9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2</vt:i4>
      </vt:variant>
    </vt:vector>
  </HeadingPairs>
  <TitlesOfParts>
    <vt:vector size="14" baseType="lpstr">
      <vt:lpstr>ANALISE</vt:lpstr>
      <vt:lpstr>KPI</vt:lpstr>
      <vt:lpstr>BASE PRODUTOS</vt:lpstr>
      <vt:lpstr>CONCILIÇÃO_COM_CERVEJA</vt:lpstr>
      <vt:lpstr>Planilha2</vt:lpstr>
      <vt:lpstr>CONCILIÇÃO_SEM_VASILHAME</vt:lpstr>
      <vt:lpstr>SISTEMA</vt:lpstr>
      <vt:lpstr>CONTAGEM</vt:lpstr>
      <vt:lpstr>VASILHAMES_USADOS</vt:lpstr>
      <vt:lpstr>CUSTO</vt:lpstr>
      <vt:lpstr>DIF_ANTE</vt:lpstr>
      <vt:lpstr>CONT_ANTE</vt:lpstr>
      <vt:lpstr>CONTAGEM!Area_de_impressao</vt:lpstr>
      <vt:lpstr>KPI!Area_de_impressao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Duarte</dc:creator>
  <cp:lastModifiedBy>Kaio Burko</cp:lastModifiedBy>
  <cp:lastPrinted>2026-09-02T20:47:54Z</cp:lastPrinted>
  <dcterms:created xsi:type="dcterms:W3CDTF">2022-08-11T23:23:52Z</dcterms:created>
  <dcterms:modified xsi:type="dcterms:W3CDTF">2026-09-04T21:04:27Z</dcterms:modified>
</cp:coreProperties>
</file>